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drawings/drawing3.xml" ContentType="application/vnd.openxmlformats-officedocument.drawing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drawings/drawing4.xml" ContentType="application/vnd.openxmlformats-officedocument.drawing+xml"/>
  <Override PartName="/xl/ctrlProps/ctrlProp15.xml" ContentType="application/vnd.ms-excel.controlproperties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pivotTables/pivotTable4.xml" ContentType="application/vnd.openxmlformats-officedocument.spreadsheetml.pivotTable+xml"/>
  <Override PartName="/xl/drawings/drawing5.xml" ContentType="application/vnd.openxmlformats-officedocument.drawing+xml"/>
  <Override PartName="/xl/ctrlProps/ctrlProp16.xml" ContentType="application/vnd.ms-excel.controlproperties+xml"/>
  <Override PartName="/xl/ctrlProps/ctrlProp17.xml" ContentType="application/vnd.ms-excel.controlproperties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06/relationships/ui/userCustomization" Target="userCustomization/customUI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userName="user" algorithmName="SHA-512" hashValue="33jrsBeD0LmLxDUOlP5zjttAihG1rjIJMbWpsYceLe32NpXas42Cr2GQTb5hRHV1jccGjl35Kx/UHHQPLz+FzQ==" saltValue="qyqxB+0i6tPiWWo+ZyWKbg==" spinCount="100000"/>
  <workbookPr filterPrivacy="1" codeName="ThisWorkbook" hidePivotFieldList="1" defaultThemeVersion="124226"/>
  <bookViews>
    <workbookView xWindow="-100" yWindow="-100" windowWidth="19421" windowHeight="10431" tabRatio="800"/>
  </bookViews>
  <sheets>
    <sheet name="名冊" sheetId="4" r:id="rId1"/>
    <sheet name="總雜費" sheetId="10" r:id="rId2"/>
    <sheet name="醫療" sheetId="1" r:id="rId3"/>
    <sheet name="耗材" sheetId="2" r:id="rId4"/>
    <sheet name="農會" sheetId="7" r:id="rId5"/>
    <sheet name="整合" sheetId="12" r:id="rId6"/>
    <sheet name="沖銷" sheetId="14" r:id="rId7"/>
    <sheet name="其他" sheetId="9" r:id="rId8"/>
    <sheet name="兩聯" sheetId="16" state="hidden" r:id="rId9"/>
    <sheet name="價目" sheetId="19" r:id="rId10"/>
    <sheet name="住院退費" sheetId="20" r:id="rId11"/>
    <sheet name="明細" sheetId="17" r:id="rId12"/>
    <sheet name="簡訊" sheetId="21" state="hidden" r:id="rId13"/>
    <sheet name="帳戶" sheetId="18" state="hidden" r:id="rId14"/>
  </sheets>
  <definedNames>
    <definedName name="_xlnm._FilterDatabase" localSheetId="7" hidden="1">其他!$A$1:$J$515</definedName>
    <definedName name="_xlnm._FilterDatabase" localSheetId="3" hidden="1">耗材!$A$1:$J$764</definedName>
    <definedName name="_xlnm._FilterDatabase" localSheetId="4" hidden="1">農會!$B$1:$J$329</definedName>
    <definedName name="_xlnm._FilterDatabase" localSheetId="2" hidden="1">醫療!$A$1:$L$750</definedName>
    <definedName name="_xlnm.Print_Area" localSheetId="8">兩聯!$A$1:$H$57</definedName>
    <definedName name="_xlnm.Print_Area" localSheetId="4">表格4[#All]</definedName>
    <definedName name="_xlnm.Print_Area" localSheetId="12">簡訊!$A$1:$I$400</definedName>
    <definedName name="_xlnm.Print_Titles" localSheetId="12">簡訊!$1:$2</definedName>
  </definedNames>
  <calcPr calcId="162913"/>
  <pivotCaches>
    <pivotCache cacheId="6" r:id="rId15"/>
    <pivotCache cacheId="7" r:id="rId16"/>
    <pivotCache cacheId="8" r:id="rId17"/>
  </pivotCaches>
</workbook>
</file>

<file path=xl/calcChain.xml><?xml version="1.0" encoding="utf-8"?>
<calcChain xmlns="http://schemas.openxmlformats.org/spreadsheetml/2006/main">
  <c r="G2" i="14" l="1"/>
  <c r="G3" i="14"/>
  <c r="G4" i="14"/>
  <c r="G5" i="14"/>
  <c r="G6" i="14"/>
  <c r="G7" i="14"/>
  <c r="G8" i="14"/>
  <c r="G9" i="14"/>
  <c r="G10" i="14"/>
  <c r="G11" i="14"/>
  <c r="G12" i="14"/>
  <c r="G13" i="14"/>
  <c r="G14" i="14"/>
  <c r="G15" i="14"/>
  <c r="G16" i="14"/>
  <c r="G17" i="14"/>
  <c r="G18" i="14"/>
  <c r="G19" i="14"/>
  <c r="G20" i="14"/>
  <c r="G21" i="14"/>
  <c r="G22" i="14"/>
  <c r="G23" i="14"/>
  <c r="G24" i="14"/>
  <c r="G25" i="14"/>
  <c r="G26" i="14"/>
  <c r="G27" i="14"/>
  <c r="G28" i="14"/>
  <c r="G29" i="14"/>
  <c r="G30" i="14"/>
  <c r="G31" i="14"/>
  <c r="G32" i="14"/>
  <c r="G33" i="14"/>
  <c r="G34" i="14"/>
  <c r="G35" i="14"/>
  <c r="G36" i="14"/>
  <c r="G37" i="14"/>
  <c r="G38" i="14"/>
  <c r="G39" i="14"/>
  <c r="G40" i="14"/>
  <c r="G41" i="14"/>
  <c r="G42" i="14"/>
  <c r="G43" i="14"/>
  <c r="G44" i="14"/>
  <c r="G45" i="14"/>
  <c r="G46" i="14"/>
  <c r="G47" i="14"/>
  <c r="G48" i="14"/>
  <c r="G49" i="14"/>
  <c r="G50" i="14"/>
  <c r="G51" i="14"/>
  <c r="G52" i="14"/>
  <c r="G53" i="14"/>
  <c r="G54" i="14"/>
  <c r="G55" i="14"/>
  <c r="G56" i="14"/>
  <c r="G57" i="14"/>
  <c r="G58" i="14"/>
  <c r="G59" i="14"/>
  <c r="G60" i="14"/>
  <c r="G61" i="14"/>
  <c r="G62" i="14"/>
  <c r="G63" i="14"/>
  <c r="G64" i="14"/>
  <c r="D2" i="14"/>
  <c r="D3" i="14"/>
  <c r="D4" i="14"/>
  <c r="D5" i="14"/>
  <c r="D6" i="14"/>
  <c r="D7" i="14"/>
  <c r="D8" i="14"/>
  <c r="D9" i="14"/>
  <c r="D10" i="14"/>
  <c r="D11" i="14"/>
  <c r="D12" i="14"/>
  <c r="D13" i="14"/>
  <c r="D14" i="14"/>
  <c r="D15" i="14"/>
  <c r="D16" i="14"/>
  <c r="D17" i="14"/>
  <c r="D18" i="14"/>
  <c r="D19" i="14"/>
  <c r="D20" i="14"/>
  <c r="D21" i="14"/>
  <c r="D22" i="14"/>
  <c r="D23" i="14"/>
  <c r="D24" i="14"/>
  <c r="D25" i="14"/>
  <c r="D26" i="14"/>
  <c r="D27" i="14"/>
  <c r="D28" i="14"/>
  <c r="D29" i="14"/>
  <c r="D30" i="14"/>
  <c r="D31" i="14"/>
  <c r="D32" i="14"/>
  <c r="D33" i="14"/>
  <c r="D34" i="14"/>
  <c r="D35" i="14"/>
  <c r="D36" i="14"/>
  <c r="D37" i="14"/>
  <c r="D38" i="14"/>
  <c r="D39" i="14"/>
  <c r="D40" i="14"/>
  <c r="D41" i="14"/>
  <c r="D42" i="14"/>
  <c r="D43" i="14"/>
  <c r="D44" i="14"/>
  <c r="D45" i="14"/>
  <c r="D46" i="14"/>
  <c r="D47" i="14"/>
  <c r="D48" i="14"/>
  <c r="D49" i="14"/>
  <c r="D50" i="14"/>
  <c r="D51" i="14"/>
  <c r="D52" i="14"/>
  <c r="D53" i="14"/>
  <c r="D54" i="14"/>
  <c r="D55" i="14"/>
  <c r="D56" i="14"/>
  <c r="D57" i="14"/>
  <c r="D58" i="14"/>
  <c r="D59" i="14"/>
  <c r="D60" i="14"/>
  <c r="D61" i="14"/>
  <c r="D62" i="14"/>
  <c r="D63" i="14"/>
  <c r="D64" i="14"/>
  <c r="E2" i="7"/>
  <c r="E3" i="7"/>
  <c r="E4" i="7"/>
  <c r="E5" i="7"/>
  <c r="E6" i="7"/>
  <c r="E7" i="7"/>
  <c r="E8" i="7"/>
  <c r="E9" i="7"/>
  <c r="E10" i="7"/>
  <c r="E11" i="7"/>
  <c r="E12" i="7"/>
  <c r="E13" i="7"/>
  <c r="E14" i="7"/>
  <c r="E15" i="7"/>
  <c r="E16" i="7"/>
  <c r="E17" i="7"/>
  <c r="E18" i="7"/>
  <c r="E19" i="7"/>
  <c r="E20" i="7"/>
  <c r="E21" i="7"/>
  <c r="E22" i="7"/>
  <c r="E23" i="7"/>
  <c r="E24" i="7"/>
  <c r="E25" i="7"/>
  <c r="E26" i="7"/>
  <c r="E27" i="7"/>
  <c r="E28" i="7"/>
  <c r="E29" i="7"/>
  <c r="E30" i="7"/>
  <c r="E31" i="7"/>
  <c r="E32" i="7"/>
  <c r="E33" i="7"/>
  <c r="E34" i="7"/>
  <c r="E35" i="7"/>
  <c r="E36" i="7"/>
  <c r="E37" i="7"/>
  <c r="E38" i="7"/>
  <c r="E39" i="7"/>
  <c r="E40" i="7"/>
  <c r="E41" i="7"/>
  <c r="E42" i="7"/>
  <c r="E43" i="7"/>
  <c r="E44" i="7"/>
  <c r="E45" i="7"/>
  <c r="E46" i="7"/>
  <c r="E47" i="7"/>
  <c r="E48" i="7"/>
  <c r="E49" i="7"/>
  <c r="E50" i="7"/>
  <c r="E51" i="7"/>
  <c r="E52" i="7"/>
  <c r="E53" i="7"/>
  <c r="E54" i="7"/>
  <c r="E55" i="7"/>
  <c r="E56" i="7"/>
  <c r="E57" i="7"/>
  <c r="E58" i="7"/>
  <c r="E59" i="7"/>
  <c r="E60" i="7"/>
  <c r="E61" i="7"/>
  <c r="E62" i="7"/>
  <c r="E63" i="7"/>
  <c r="E64" i="7"/>
  <c r="E65" i="7"/>
  <c r="E66" i="7"/>
  <c r="E67" i="7"/>
  <c r="E68" i="7"/>
  <c r="E69" i="7"/>
  <c r="E70" i="7"/>
  <c r="E71" i="7"/>
  <c r="E72" i="7"/>
  <c r="E73" i="7"/>
  <c r="E74" i="7"/>
  <c r="E75" i="7"/>
  <c r="E76" i="7"/>
  <c r="E77" i="7"/>
  <c r="E78" i="7"/>
  <c r="E79" i="7"/>
  <c r="E80" i="7"/>
  <c r="E81" i="7"/>
  <c r="E82" i="7"/>
  <c r="E83" i="7"/>
  <c r="E84" i="7"/>
  <c r="E85" i="7"/>
  <c r="E86" i="7"/>
  <c r="E87" i="7"/>
  <c r="E88" i="7"/>
  <c r="E89" i="7"/>
  <c r="E90" i="7"/>
  <c r="E91" i="7"/>
  <c r="E92" i="7"/>
  <c r="E93" i="7"/>
  <c r="E94" i="7"/>
  <c r="E95" i="7"/>
  <c r="E96" i="7"/>
  <c r="E97" i="7"/>
  <c r="E98" i="7"/>
  <c r="E99" i="7"/>
  <c r="E100" i="7"/>
  <c r="E101" i="7"/>
  <c r="E102" i="7"/>
  <c r="E103" i="7"/>
  <c r="E104" i="7"/>
  <c r="E105" i="7"/>
  <c r="E106" i="7"/>
  <c r="E107" i="7"/>
  <c r="E108" i="7"/>
  <c r="E109" i="7"/>
  <c r="E110" i="7"/>
  <c r="E111" i="7"/>
  <c r="E112" i="7"/>
  <c r="E113" i="7"/>
  <c r="E114" i="7"/>
  <c r="E115" i="7"/>
  <c r="E116" i="7"/>
  <c r="E117" i="7"/>
  <c r="E118" i="7"/>
  <c r="E119" i="7"/>
  <c r="E120" i="7"/>
  <c r="E121" i="7"/>
  <c r="E122" i="7"/>
  <c r="E123" i="7"/>
  <c r="E124" i="7"/>
  <c r="E125" i="7"/>
  <c r="E126" i="7"/>
  <c r="E127" i="7"/>
  <c r="E128" i="7"/>
  <c r="E129" i="7"/>
  <c r="E130" i="7"/>
  <c r="E131" i="7"/>
  <c r="E132" i="7"/>
  <c r="E133" i="7"/>
  <c r="E134" i="7"/>
  <c r="E135" i="7"/>
  <c r="E136" i="7"/>
  <c r="E137" i="7"/>
  <c r="E138" i="7"/>
  <c r="E139" i="7"/>
  <c r="E140" i="7"/>
  <c r="E141" i="7"/>
  <c r="E142" i="7"/>
  <c r="E143" i="7"/>
  <c r="E144" i="7"/>
  <c r="E145" i="7"/>
  <c r="E146" i="7"/>
  <c r="E147" i="7"/>
  <c r="E148" i="7"/>
  <c r="E149" i="7"/>
  <c r="E150" i="7"/>
  <c r="E151" i="7"/>
  <c r="E152" i="7"/>
  <c r="E153" i="7"/>
  <c r="E154" i="7"/>
  <c r="E155" i="7"/>
  <c r="E156" i="7"/>
  <c r="E157" i="7"/>
  <c r="E158" i="7"/>
  <c r="E159" i="7"/>
  <c r="E160" i="7"/>
  <c r="E161" i="7"/>
  <c r="E162" i="7"/>
  <c r="E163" i="7"/>
  <c r="E164" i="7"/>
  <c r="E165" i="7"/>
  <c r="E166" i="7"/>
  <c r="E167" i="7"/>
  <c r="E168" i="7"/>
  <c r="E169" i="7"/>
  <c r="E170" i="7"/>
  <c r="E171" i="7"/>
  <c r="E172" i="7"/>
  <c r="E173" i="7"/>
  <c r="E174" i="7"/>
  <c r="E175" i="7"/>
  <c r="E176" i="7"/>
  <c r="E177" i="7"/>
  <c r="E178" i="7"/>
  <c r="E179" i="7"/>
  <c r="E180" i="7"/>
  <c r="E181" i="7"/>
  <c r="E182" i="7"/>
  <c r="E183" i="7"/>
  <c r="E184" i="7"/>
  <c r="E185" i="7"/>
  <c r="E186" i="7"/>
  <c r="E187" i="7"/>
  <c r="E188" i="7"/>
  <c r="E189" i="7"/>
  <c r="E190" i="7"/>
  <c r="E191" i="7"/>
  <c r="E192" i="7"/>
  <c r="E193" i="7"/>
  <c r="E194" i="7"/>
  <c r="E195" i="7"/>
  <c r="E196" i="7"/>
  <c r="E197" i="7"/>
  <c r="E198" i="7"/>
  <c r="E199" i="7"/>
  <c r="E200" i="7"/>
  <c r="E201" i="7"/>
  <c r="E202" i="7"/>
  <c r="E203" i="7"/>
  <c r="E204" i="7"/>
  <c r="E205" i="7"/>
  <c r="E206" i="7"/>
  <c r="E207" i="7"/>
  <c r="E208" i="7"/>
  <c r="E209" i="7"/>
  <c r="E210" i="7"/>
  <c r="E211" i="7"/>
  <c r="E212" i="7"/>
  <c r="E213" i="7"/>
  <c r="E214" i="7"/>
  <c r="E215" i="7"/>
  <c r="E216" i="7"/>
  <c r="E217" i="7"/>
  <c r="E218" i="7"/>
  <c r="E219" i="7"/>
  <c r="E220" i="7"/>
  <c r="E221" i="7"/>
  <c r="E222" i="7"/>
  <c r="E223" i="7"/>
  <c r="E224" i="7"/>
  <c r="E225" i="7"/>
  <c r="E226" i="7"/>
  <c r="E227" i="7"/>
  <c r="E228" i="7"/>
  <c r="E229" i="7"/>
  <c r="E230" i="7"/>
  <c r="E231" i="7"/>
  <c r="E232" i="7"/>
  <c r="E233" i="7"/>
  <c r="E234" i="7"/>
  <c r="E235" i="7"/>
  <c r="E236" i="7"/>
  <c r="E237" i="7"/>
  <c r="E238" i="7"/>
  <c r="E239" i="7"/>
  <c r="E240" i="7"/>
  <c r="E241" i="7"/>
  <c r="E242" i="7"/>
  <c r="E243" i="7"/>
  <c r="E244" i="7"/>
  <c r="E245" i="7"/>
  <c r="E246" i="7"/>
  <c r="E247" i="7"/>
  <c r="E248" i="7"/>
  <c r="E249" i="7"/>
  <c r="E250" i="7"/>
  <c r="E251" i="7"/>
  <c r="E252" i="7"/>
  <c r="E253" i="7"/>
  <c r="E254" i="7"/>
  <c r="E255" i="7"/>
  <c r="E256" i="7"/>
  <c r="E257" i="7"/>
  <c r="E258" i="7"/>
  <c r="E259" i="7"/>
  <c r="E260" i="7"/>
  <c r="E261" i="7"/>
  <c r="E262" i="7"/>
  <c r="E263" i="7"/>
  <c r="E264" i="7"/>
  <c r="E265" i="7"/>
  <c r="E266" i="7"/>
  <c r="E267" i="7"/>
  <c r="E268" i="7"/>
  <c r="E269" i="7"/>
  <c r="E270" i="7"/>
  <c r="E271" i="7"/>
  <c r="E272" i="7"/>
  <c r="E273" i="7"/>
  <c r="E274" i="7"/>
  <c r="E275" i="7"/>
  <c r="E276" i="7"/>
  <c r="E277" i="7"/>
  <c r="E278" i="7"/>
  <c r="E279" i="7"/>
  <c r="E280" i="7"/>
  <c r="E281" i="7"/>
  <c r="E282" i="7"/>
  <c r="E283" i="7"/>
  <c r="E284" i="7"/>
  <c r="E285" i="7"/>
  <c r="E286" i="7"/>
  <c r="E287" i="7"/>
  <c r="E288" i="7"/>
  <c r="E289" i="7"/>
  <c r="E290" i="7"/>
  <c r="E291" i="7"/>
  <c r="E292" i="7"/>
  <c r="E293" i="7"/>
  <c r="E294" i="7"/>
  <c r="E295" i="7"/>
  <c r="E296" i="7"/>
  <c r="E297" i="7"/>
  <c r="E298" i="7"/>
  <c r="E299" i="7"/>
  <c r="E300" i="7"/>
  <c r="E301" i="7"/>
  <c r="E302" i="7"/>
  <c r="E303" i="7"/>
  <c r="E304" i="7"/>
  <c r="E305" i="7"/>
  <c r="E306" i="7"/>
  <c r="E307" i="7"/>
  <c r="E308" i="7"/>
  <c r="E309" i="7"/>
  <c r="E310" i="7"/>
  <c r="E311" i="7"/>
  <c r="E312" i="7"/>
  <c r="E313" i="7"/>
  <c r="E314" i="7"/>
  <c r="E315" i="7"/>
  <c r="E316" i="7"/>
  <c r="E317" i="7"/>
  <c r="E318" i="7"/>
  <c r="E319" i="7"/>
  <c r="E320" i="7"/>
  <c r="E321" i="7"/>
  <c r="E322" i="7"/>
  <c r="E323" i="7"/>
  <c r="E324" i="7"/>
  <c r="E325" i="7"/>
  <c r="E326" i="7"/>
  <c r="E327" i="7"/>
  <c r="E328" i="7"/>
  <c r="E329" i="7"/>
  <c r="D2" i="7"/>
  <c r="G2" i="7" s="1"/>
  <c r="D3" i="7"/>
  <c r="G3" i="7" s="1"/>
  <c r="D4" i="7"/>
  <c r="G4" i="7" s="1"/>
  <c r="D5" i="7"/>
  <c r="G5" i="7" s="1"/>
  <c r="D6" i="7"/>
  <c r="G6" i="7" s="1"/>
  <c r="D7" i="7"/>
  <c r="G7" i="7" s="1"/>
  <c r="D8" i="7"/>
  <c r="G8" i="7" s="1"/>
  <c r="D9" i="7"/>
  <c r="G9" i="7" s="1"/>
  <c r="D10" i="7"/>
  <c r="G10" i="7" s="1"/>
  <c r="D11" i="7"/>
  <c r="G11" i="7" s="1"/>
  <c r="D12" i="7"/>
  <c r="G12" i="7" s="1"/>
  <c r="D13" i="7"/>
  <c r="G13" i="7" s="1"/>
  <c r="D14" i="7"/>
  <c r="G14" i="7" s="1"/>
  <c r="D15" i="7"/>
  <c r="G15" i="7" s="1"/>
  <c r="D16" i="7"/>
  <c r="G16" i="7" s="1"/>
  <c r="D17" i="7"/>
  <c r="G17" i="7" s="1"/>
  <c r="D18" i="7"/>
  <c r="G18" i="7" s="1"/>
  <c r="D19" i="7"/>
  <c r="G19" i="7" s="1"/>
  <c r="D20" i="7"/>
  <c r="G20" i="7" s="1"/>
  <c r="D21" i="7"/>
  <c r="G21" i="7" s="1"/>
  <c r="D22" i="7"/>
  <c r="G22" i="7" s="1"/>
  <c r="D23" i="7"/>
  <c r="G23" i="7" s="1"/>
  <c r="D24" i="7"/>
  <c r="G24" i="7" s="1"/>
  <c r="D25" i="7"/>
  <c r="G25" i="7" s="1"/>
  <c r="D26" i="7"/>
  <c r="G26" i="7" s="1"/>
  <c r="D27" i="7"/>
  <c r="G27" i="7" s="1"/>
  <c r="D28" i="7"/>
  <c r="G28" i="7" s="1"/>
  <c r="D29" i="7"/>
  <c r="G29" i="7" s="1"/>
  <c r="D30" i="7"/>
  <c r="G30" i="7" s="1"/>
  <c r="D31" i="7"/>
  <c r="G31" i="7" s="1"/>
  <c r="D32" i="7"/>
  <c r="G32" i="7" s="1"/>
  <c r="D33" i="7"/>
  <c r="G33" i="7" s="1"/>
  <c r="D34" i="7"/>
  <c r="G34" i="7" s="1"/>
  <c r="D35" i="7"/>
  <c r="G35" i="7" s="1"/>
  <c r="D36" i="7"/>
  <c r="G36" i="7" s="1"/>
  <c r="D37" i="7"/>
  <c r="G37" i="7" s="1"/>
  <c r="D38" i="7"/>
  <c r="G38" i="7" s="1"/>
  <c r="D39" i="7"/>
  <c r="G39" i="7" s="1"/>
  <c r="D40" i="7"/>
  <c r="G40" i="7" s="1"/>
  <c r="D41" i="7"/>
  <c r="G41" i="7" s="1"/>
  <c r="D42" i="7"/>
  <c r="G42" i="7" s="1"/>
  <c r="D43" i="7"/>
  <c r="G43" i="7" s="1"/>
  <c r="D44" i="7"/>
  <c r="G44" i="7" s="1"/>
  <c r="D45" i="7"/>
  <c r="G45" i="7" s="1"/>
  <c r="D46" i="7"/>
  <c r="G46" i="7" s="1"/>
  <c r="D47" i="7"/>
  <c r="G47" i="7" s="1"/>
  <c r="D48" i="7"/>
  <c r="G48" i="7" s="1"/>
  <c r="D49" i="7"/>
  <c r="G49" i="7" s="1"/>
  <c r="D50" i="7"/>
  <c r="G50" i="7" s="1"/>
  <c r="D51" i="7"/>
  <c r="G51" i="7" s="1"/>
  <c r="D52" i="7"/>
  <c r="G52" i="7" s="1"/>
  <c r="D53" i="7"/>
  <c r="G53" i="7" s="1"/>
  <c r="D54" i="7"/>
  <c r="G54" i="7" s="1"/>
  <c r="D55" i="7"/>
  <c r="G55" i="7" s="1"/>
  <c r="D56" i="7"/>
  <c r="G56" i="7" s="1"/>
  <c r="D57" i="7"/>
  <c r="G57" i="7" s="1"/>
  <c r="D58" i="7"/>
  <c r="G58" i="7" s="1"/>
  <c r="D59" i="7"/>
  <c r="G59" i="7" s="1"/>
  <c r="D60" i="7"/>
  <c r="G60" i="7" s="1"/>
  <c r="D61" i="7"/>
  <c r="G61" i="7" s="1"/>
  <c r="D62" i="7"/>
  <c r="G62" i="7" s="1"/>
  <c r="D63" i="7"/>
  <c r="G63" i="7" s="1"/>
  <c r="D64" i="7"/>
  <c r="G64" i="7" s="1"/>
  <c r="D65" i="7"/>
  <c r="G65" i="7" s="1"/>
  <c r="D66" i="7"/>
  <c r="G66" i="7" s="1"/>
  <c r="D67" i="7"/>
  <c r="G67" i="7" s="1"/>
  <c r="D68" i="7"/>
  <c r="G68" i="7" s="1"/>
  <c r="D69" i="7"/>
  <c r="G69" i="7" s="1"/>
  <c r="D70" i="7"/>
  <c r="G70" i="7" s="1"/>
  <c r="D71" i="7"/>
  <c r="G71" i="7" s="1"/>
  <c r="D72" i="7"/>
  <c r="G72" i="7" s="1"/>
  <c r="D73" i="7"/>
  <c r="G73" i="7" s="1"/>
  <c r="D74" i="7"/>
  <c r="G74" i="7" s="1"/>
  <c r="D75" i="7"/>
  <c r="G75" i="7" s="1"/>
  <c r="D76" i="7"/>
  <c r="G76" i="7" s="1"/>
  <c r="D77" i="7"/>
  <c r="G77" i="7" s="1"/>
  <c r="D78" i="7"/>
  <c r="G78" i="7" s="1"/>
  <c r="D79" i="7"/>
  <c r="G79" i="7" s="1"/>
  <c r="D80" i="7"/>
  <c r="G80" i="7" s="1"/>
  <c r="D81" i="7"/>
  <c r="G81" i="7" s="1"/>
  <c r="D82" i="7"/>
  <c r="G82" i="7" s="1"/>
  <c r="D83" i="7"/>
  <c r="G83" i="7" s="1"/>
  <c r="D84" i="7"/>
  <c r="G84" i="7" s="1"/>
  <c r="D85" i="7"/>
  <c r="G85" i="7" s="1"/>
  <c r="D86" i="7"/>
  <c r="G86" i="7" s="1"/>
  <c r="D87" i="7"/>
  <c r="G87" i="7" s="1"/>
  <c r="D88" i="7"/>
  <c r="G88" i="7" s="1"/>
  <c r="D89" i="7"/>
  <c r="G89" i="7" s="1"/>
  <c r="D90" i="7"/>
  <c r="G90" i="7" s="1"/>
  <c r="D91" i="7"/>
  <c r="G91" i="7" s="1"/>
  <c r="D92" i="7"/>
  <c r="G92" i="7" s="1"/>
  <c r="D93" i="7"/>
  <c r="G93" i="7" s="1"/>
  <c r="D94" i="7"/>
  <c r="G94" i="7" s="1"/>
  <c r="D95" i="7"/>
  <c r="G95" i="7" s="1"/>
  <c r="D96" i="7"/>
  <c r="G96" i="7" s="1"/>
  <c r="D97" i="7"/>
  <c r="G97" i="7" s="1"/>
  <c r="D98" i="7"/>
  <c r="G98" i="7" s="1"/>
  <c r="D99" i="7"/>
  <c r="G99" i="7" s="1"/>
  <c r="D100" i="7"/>
  <c r="G100" i="7" s="1"/>
  <c r="D101" i="7"/>
  <c r="G101" i="7" s="1"/>
  <c r="D102" i="7"/>
  <c r="G102" i="7" s="1"/>
  <c r="D103" i="7"/>
  <c r="G103" i="7" s="1"/>
  <c r="D104" i="7"/>
  <c r="G104" i="7" s="1"/>
  <c r="D105" i="7"/>
  <c r="G105" i="7" s="1"/>
  <c r="D106" i="7"/>
  <c r="G106" i="7" s="1"/>
  <c r="D107" i="7"/>
  <c r="G107" i="7" s="1"/>
  <c r="D108" i="7"/>
  <c r="G108" i="7" s="1"/>
  <c r="D109" i="7"/>
  <c r="G109" i="7" s="1"/>
  <c r="D110" i="7"/>
  <c r="G110" i="7" s="1"/>
  <c r="D111" i="7"/>
  <c r="G111" i="7" s="1"/>
  <c r="D112" i="7"/>
  <c r="G112" i="7" s="1"/>
  <c r="D113" i="7"/>
  <c r="G113" i="7" s="1"/>
  <c r="D114" i="7"/>
  <c r="G114" i="7" s="1"/>
  <c r="D115" i="7"/>
  <c r="G115" i="7" s="1"/>
  <c r="D116" i="7"/>
  <c r="G116" i="7" s="1"/>
  <c r="D117" i="7"/>
  <c r="G117" i="7" s="1"/>
  <c r="D118" i="7"/>
  <c r="G118" i="7" s="1"/>
  <c r="D119" i="7"/>
  <c r="G119" i="7" s="1"/>
  <c r="D120" i="7"/>
  <c r="G120" i="7" s="1"/>
  <c r="D121" i="7"/>
  <c r="G121" i="7" s="1"/>
  <c r="D122" i="7"/>
  <c r="G122" i="7" s="1"/>
  <c r="D123" i="7"/>
  <c r="G123" i="7" s="1"/>
  <c r="D124" i="7"/>
  <c r="G124" i="7" s="1"/>
  <c r="D125" i="7"/>
  <c r="G125" i="7" s="1"/>
  <c r="D126" i="7"/>
  <c r="G126" i="7" s="1"/>
  <c r="D127" i="7"/>
  <c r="G127" i="7" s="1"/>
  <c r="D128" i="7"/>
  <c r="G128" i="7" s="1"/>
  <c r="D129" i="7"/>
  <c r="G129" i="7" s="1"/>
  <c r="D130" i="7"/>
  <c r="G130" i="7" s="1"/>
  <c r="D131" i="7"/>
  <c r="G131" i="7" s="1"/>
  <c r="D132" i="7"/>
  <c r="G132" i="7" s="1"/>
  <c r="D133" i="7"/>
  <c r="G133" i="7" s="1"/>
  <c r="D134" i="7"/>
  <c r="G134" i="7" s="1"/>
  <c r="D135" i="7"/>
  <c r="G135" i="7" s="1"/>
  <c r="D136" i="7"/>
  <c r="G136" i="7" s="1"/>
  <c r="D137" i="7"/>
  <c r="G137" i="7" s="1"/>
  <c r="D138" i="7"/>
  <c r="G138" i="7" s="1"/>
  <c r="D139" i="7"/>
  <c r="G139" i="7" s="1"/>
  <c r="D140" i="7"/>
  <c r="G140" i="7" s="1"/>
  <c r="D141" i="7"/>
  <c r="G141" i="7" s="1"/>
  <c r="D142" i="7"/>
  <c r="G142" i="7" s="1"/>
  <c r="D143" i="7"/>
  <c r="G143" i="7" s="1"/>
  <c r="D144" i="7"/>
  <c r="G144" i="7" s="1"/>
  <c r="D145" i="7"/>
  <c r="G145" i="7" s="1"/>
  <c r="D146" i="7"/>
  <c r="G146" i="7" s="1"/>
  <c r="D147" i="7"/>
  <c r="G147" i="7" s="1"/>
  <c r="D148" i="7"/>
  <c r="G148" i="7" s="1"/>
  <c r="D149" i="7"/>
  <c r="G149" i="7" s="1"/>
  <c r="D150" i="7"/>
  <c r="G150" i="7" s="1"/>
  <c r="D151" i="7"/>
  <c r="G151" i="7" s="1"/>
  <c r="D152" i="7"/>
  <c r="G152" i="7" s="1"/>
  <c r="D153" i="7"/>
  <c r="G153" i="7" s="1"/>
  <c r="D154" i="7"/>
  <c r="G154" i="7" s="1"/>
  <c r="D155" i="7"/>
  <c r="G155" i="7" s="1"/>
  <c r="D156" i="7"/>
  <c r="G156" i="7" s="1"/>
  <c r="D157" i="7"/>
  <c r="G157" i="7" s="1"/>
  <c r="D158" i="7"/>
  <c r="G158" i="7" s="1"/>
  <c r="D159" i="7"/>
  <c r="G159" i="7" s="1"/>
  <c r="D160" i="7"/>
  <c r="G160" i="7" s="1"/>
  <c r="D161" i="7"/>
  <c r="G161" i="7" s="1"/>
  <c r="D162" i="7"/>
  <c r="G162" i="7" s="1"/>
  <c r="D163" i="7"/>
  <c r="G163" i="7" s="1"/>
  <c r="D164" i="7"/>
  <c r="G164" i="7" s="1"/>
  <c r="D165" i="7"/>
  <c r="G165" i="7" s="1"/>
  <c r="D166" i="7"/>
  <c r="G166" i="7" s="1"/>
  <c r="D167" i="7"/>
  <c r="G167" i="7" s="1"/>
  <c r="D168" i="7"/>
  <c r="G168" i="7" s="1"/>
  <c r="D169" i="7"/>
  <c r="G169" i="7" s="1"/>
  <c r="D170" i="7"/>
  <c r="G170" i="7" s="1"/>
  <c r="D171" i="7"/>
  <c r="G171" i="7" s="1"/>
  <c r="D172" i="7"/>
  <c r="G172" i="7" s="1"/>
  <c r="D173" i="7"/>
  <c r="G173" i="7" s="1"/>
  <c r="D174" i="7"/>
  <c r="G174" i="7" s="1"/>
  <c r="D175" i="7"/>
  <c r="G175" i="7" s="1"/>
  <c r="D176" i="7"/>
  <c r="G176" i="7" s="1"/>
  <c r="D177" i="7"/>
  <c r="G177" i="7" s="1"/>
  <c r="D178" i="7"/>
  <c r="G178" i="7" s="1"/>
  <c r="D179" i="7"/>
  <c r="G179" i="7" s="1"/>
  <c r="D180" i="7"/>
  <c r="G180" i="7" s="1"/>
  <c r="D181" i="7"/>
  <c r="G181" i="7" s="1"/>
  <c r="D182" i="7"/>
  <c r="G182" i="7" s="1"/>
  <c r="D183" i="7"/>
  <c r="G183" i="7" s="1"/>
  <c r="D184" i="7"/>
  <c r="G184" i="7" s="1"/>
  <c r="D185" i="7"/>
  <c r="G185" i="7" s="1"/>
  <c r="D186" i="7"/>
  <c r="G186" i="7" s="1"/>
  <c r="D187" i="7"/>
  <c r="G187" i="7" s="1"/>
  <c r="D188" i="7"/>
  <c r="G188" i="7" s="1"/>
  <c r="D189" i="7"/>
  <c r="G189" i="7" s="1"/>
  <c r="D190" i="7"/>
  <c r="G190" i="7" s="1"/>
  <c r="D191" i="7"/>
  <c r="G191" i="7" s="1"/>
  <c r="D192" i="7"/>
  <c r="G192" i="7" s="1"/>
  <c r="D193" i="7"/>
  <c r="G193" i="7" s="1"/>
  <c r="D194" i="7"/>
  <c r="G194" i="7" s="1"/>
  <c r="D195" i="7"/>
  <c r="G195" i="7" s="1"/>
  <c r="D196" i="7"/>
  <c r="G196" i="7" s="1"/>
  <c r="D197" i="7"/>
  <c r="G197" i="7" s="1"/>
  <c r="D198" i="7"/>
  <c r="G198" i="7" s="1"/>
  <c r="D199" i="7"/>
  <c r="G199" i="7" s="1"/>
  <c r="D200" i="7"/>
  <c r="G200" i="7" s="1"/>
  <c r="D201" i="7"/>
  <c r="G201" i="7" s="1"/>
  <c r="D202" i="7"/>
  <c r="G202" i="7" s="1"/>
  <c r="D203" i="7"/>
  <c r="G203" i="7" s="1"/>
  <c r="D204" i="7"/>
  <c r="G204" i="7" s="1"/>
  <c r="D205" i="7"/>
  <c r="G205" i="7" s="1"/>
  <c r="D206" i="7"/>
  <c r="G206" i="7" s="1"/>
  <c r="D207" i="7"/>
  <c r="G207" i="7" s="1"/>
  <c r="D208" i="7"/>
  <c r="G208" i="7" s="1"/>
  <c r="D209" i="7"/>
  <c r="G209" i="7" s="1"/>
  <c r="D210" i="7"/>
  <c r="G210" i="7" s="1"/>
  <c r="D211" i="7"/>
  <c r="G211" i="7" s="1"/>
  <c r="D212" i="7"/>
  <c r="G212" i="7" s="1"/>
  <c r="D213" i="7"/>
  <c r="G213" i="7" s="1"/>
  <c r="D214" i="7"/>
  <c r="G214" i="7" s="1"/>
  <c r="D215" i="7"/>
  <c r="G215" i="7" s="1"/>
  <c r="D216" i="7"/>
  <c r="G216" i="7" s="1"/>
  <c r="D217" i="7"/>
  <c r="G217" i="7" s="1"/>
  <c r="D218" i="7"/>
  <c r="G218" i="7" s="1"/>
  <c r="D219" i="7"/>
  <c r="G219" i="7" s="1"/>
  <c r="D220" i="7"/>
  <c r="G220" i="7" s="1"/>
  <c r="D221" i="7"/>
  <c r="G221" i="7" s="1"/>
  <c r="D222" i="7"/>
  <c r="G222" i="7" s="1"/>
  <c r="D223" i="7"/>
  <c r="G223" i="7" s="1"/>
  <c r="D224" i="7"/>
  <c r="G224" i="7" s="1"/>
  <c r="D225" i="7"/>
  <c r="G225" i="7" s="1"/>
  <c r="D226" i="7"/>
  <c r="G226" i="7" s="1"/>
  <c r="D227" i="7"/>
  <c r="G227" i="7" s="1"/>
  <c r="D228" i="7"/>
  <c r="G228" i="7" s="1"/>
  <c r="D229" i="7"/>
  <c r="G229" i="7" s="1"/>
  <c r="D230" i="7"/>
  <c r="G230" i="7" s="1"/>
  <c r="D231" i="7"/>
  <c r="G231" i="7" s="1"/>
  <c r="D232" i="7"/>
  <c r="G232" i="7" s="1"/>
  <c r="D233" i="7"/>
  <c r="G233" i="7" s="1"/>
  <c r="D234" i="7"/>
  <c r="G234" i="7" s="1"/>
  <c r="D235" i="7"/>
  <c r="G235" i="7" s="1"/>
  <c r="D236" i="7"/>
  <c r="G236" i="7" s="1"/>
  <c r="D237" i="7"/>
  <c r="G237" i="7" s="1"/>
  <c r="D238" i="7"/>
  <c r="G238" i="7" s="1"/>
  <c r="D239" i="7"/>
  <c r="G239" i="7" s="1"/>
  <c r="D240" i="7"/>
  <c r="G240" i="7" s="1"/>
  <c r="D241" i="7"/>
  <c r="G241" i="7" s="1"/>
  <c r="D242" i="7"/>
  <c r="G242" i="7" s="1"/>
  <c r="D243" i="7"/>
  <c r="G243" i="7" s="1"/>
  <c r="D244" i="7"/>
  <c r="G244" i="7" s="1"/>
  <c r="D245" i="7"/>
  <c r="G245" i="7" s="1"/>
  <c r="D246" i="7"/>
  <c r="G246" i="7" s="1"/>
  <c r="D247" i="7"/>
  <c r="G247" i="7" s="1"/>
  <c r="D248" i="7"/>
  <c r="G248" i="7" s="1"/>
  <c r="D249" i="7"/>
  <c r="G249" i="7" s="1"/>
  <c r="D250" i="7"/>
  <c r="G250" i="7" s="1"/>
  <c r="D251" i="7"/>
  <c r="G251" i="7" s="1"/>
  <c r="D252" i="7"/>
  <c r="G252" i="7" s="1"/>
  <c r="D253" i="7"/>
  <c r="G253" i="7" s="1"/>
  <c r="D254" i="7"/>
  <c r="G254" i="7" s="1"/>
  <c r="D255" i="7"/>
  <c r="G255" i="7" s="1"/>
  <c r="D256" i="7"/>
  <c r="G256" i="7" s="1"/>
  <c r="D257" i="7"/>
  <c r="G257" i="7" s="1"/>
  <c r="D258" i="7"/>
  <c r="G258" i="7" s="1"/>
  <c r="D259" i="7"/>
  <c r="G259" i="7" s="1"/>
  <c r="D260" i="7"/>
  <c r="G260" i="7" s="1"/>
  <c r="D261" i="7"/>
  <c r="G261" i="7" s="1"/>
  <c r="D262" i="7"/>
  <c r="G262" i="7" s="1"/>
  <c r="D263" i="7"/>
  <c r="G263" i="7" s="1"/>
  <c r="D264" i="7"/>
  <c r="G264" i="7" s="1"/>
  <c r="D265" i="7"/>
  <c r="G265" i="7" s="1"/>
  <c r="D266" i="7"/>
  <c r="G266" i="7" s="1"/>
  <c r="D267" i="7"/>
  <c r="G267" i="7" s="1"/>
  <c r="D268" i="7"/>
  <c r="G268" i="7" s="1"/>
  <c r="D269" i="7"/>
  <c r="G269" i="7" s="1"/>
  <c r="D270" i="7"/>
  <c r="G270" i="7" s="1"/>
  <c r="D271" i="7"/>
  <c r="G271" i="7" s="1"/>
  <c r="D272" i="7"/>
  <c r="G272" i="7" s="1"/>
  <c r="D273" i="7"/>
  <c r="G273" i="7" s="1"/>
  <c r="D274" i="7"/>
  <c r="G274" i="7" s="1"/>
  <c r="D275" i="7"/>
  <c r="G275" i="7" s="1"/>
  <c r="D276" i="7"/>
  <c r="G276" i="7" s="1"/>
  <c r="D277" i="7"/>
  <c r="G277" i="7" s="1"/>
  <c r="D278" i="7"/>
  <c r="G278" i="7" s="1"/>
  <c r="D279" i="7"/>
  <c r="G279" i="7" s="1"/>
  <c r="D280" i="7"/>
  <c r="G280" i="7" s="1"/>
  <c r="D281" i="7"/>
  <c r="G281" i="7" s="1"/>
  <c r="D282" i="7"/>
  <c r="G282" i="7" s="1"/>
  <c r="D283" i="7"/>
  <c r="G283" i="7" s="1"/>
  <c r="D284" i="7"/>
  <c r="G284" i="7" s="1"/>
  <c r="D285" i="7"/>
  <c r="G285" i="7" s="1"/>
  <c r="D286" i="7"/>
  <c r="G286" i="7" s="1"/>
  <c r="D287" i="7"/>
  <c r="G287" i="7" s="1"/>
  <c r="D288" i="7"/>
  <c r="G288" i="7" s="1"/>
  <c r="D289" i="7"/>
  <c r="G289" i="7" s="1"/>
  <c r="D290" i="7"/>
  <c r="G290" i="7" s="1"/>
  <c r="D291" i="7"/>
  <c r="G291" i="7" s="1"/>
  <c r="D292" i="7"/>
  <c r="G292" i="7" s="1"/>
  <c r="D293" i="7"/>
  <c r="G293" i="7" s="1"/>
  <c r="D294" i="7"/>
  <c r="G294" i="7" s="1"/>
  <c r="D295" i="7"/>
  <c r="G295" i="7" s="1"/>
  <c r="D296" i="7"/>
  <c r="G296" i="7" s="1"/>
  <c r="D297" i="7"/>
  <c r="G297" i="7" s="1"/>
  <c r="D298" i="7"/>
  <c r="G298" i="7" s="1"/>
  <c r="D299" i="7"/>
  <c r="G299" i="7" s="1"/>
  <c r="D300" i="7"/>
  <c r="G300" i="7" s="1"/>
  <c r="D301" i="7"/>
  <c r="G301" i="7" s="1"/>
  <c r="D302" i="7"/>
  <c r="G302" i="7" s="1"/>
  <c r="D303" i="7"/>
  <c r="G303" i="7" s="1"/>
  <c r="D304" i="7"/>
  <c r="G304" i="7" s="1"/>
  <c r="D305" i="7"/>
  <c r="G305" i="7" s="1"/>
  <c r="D306" i="7"/>
  <c r="G306" i="7" s="1"/>
  <c r="D307" i="7"/>
  <c r="G307" i="7" s="1"/>
  <c r="D308" i="7"/>
  <c r="G308" i="7" s="1"/>
  <c r="D309" i="7"/>
  <c r="G309" i="7" s="1"/>
  <c r="D310" i="7"/>
  <c r="G310" i="7" s="1"/>
  <c r="D311" i="7"/>
  <c r="G311" i="7" s="1"/>
  <c r="D312" i="7"/>
  <c r="G312" i="7" s="1"/>
  <c r="D313" i="7"/>
  <c r="G313" i="7" s="1"/>
  <c r="D314" i="7"/>
  <c r="G314" i="7" s="1"/>
  <c r="D315" i="7"/>
  <c r="G315" i="7" s="1"/>
  <c r="D316" i="7"/>
  <c r="G316" i="7" s="1"/>
  <c r="D317" i="7"/>
  <c r="G317" i="7" s="1"/>
  <c r="D318" i="7"/>
  <c r="G318" i="7" s="1"/>
  <c r="D319" i="7"/>
  <c r="G319" i="7" s="1"/>
  <c r="D320" i="7"/>
  <c r="G320" i="7" s="1"/>
  <c r="D321" i="7"/>
  <c r="G321" i="7" s="1"/>
  <c r="D322" i="7"/>
  <c r="G322" i="7" s="1"/>
  <c r="D323" i="7"/>
  <c r="G323" i="7" s="1"/>
  <c r="D324" i="7"/>
  <c r="G324" i="7" s="1"/>
  <c r="D325" i="7"/>
  <c r="G325" i="7" s="1"/>
  <c r="D326" i="7"/>
  <c r="G326" i="7" s="1"/>
  <c r="D327" i="7"/>
  <c r="G327" i="7" s="1"/>
  <c r="D328" i="7"/>
  <c r="G328" i="7" s="1"/>
  <c r="D329" i="7"/>
  <c r="G329" i="7" s="1"/>
  <c r="G2" i="9"/>
  <c r="G3" i="9"/>
  <c r="G4" i="9"/>
  <c r="G5" i="9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G23" i="9"/>
  <c r="G24" i="9"/>
  <c r="G25" i="9"/>
  <c r="G26" i="9"/>
  <c r="G27" i="9"/>
  <c r="G28" i="9"/>
  <c r="G29" i="9"/>
  <c r="G30" i="9"/>
  <c r="G31" i="9"/>
  <c r="G32" i="9"/>
  <c r="G33" i="9"/>
  <c r="G34" i="9"/>
  <c r="G35" i="9"/>
  <c r="G36" i="9"/>
  <c r="G37" i="9"/>
  <c r="G38" i="9"/>
  <c r="G39" i="9"/>
  <c r="G40" i="9"/>
  <c r="G41" i="9"/>
  <c r="G42" i="9"/>
  <c r="G43" i="9"/>
  <c r="G44" i="9"/>
  <c r="G45" i="9"/>
  <c r="G46" i="9"/>
  <c r="G47" i="9"/>
  <c r="G48" i="9"/>
  <c r="G49" i="9"/>
  <c r="G50" i="9"/>
  <c r="G51" i="9"/>
  <c r="G52" i="9"/>
  <c r="G53" i="9"/>
  <c r="G54" i="9"/>
  <c r="G55" i="9"/>
  <c r="G56" i="9"/>
  <c r="G57" i="9"/>
  <c r="G58" i="9"/>
  <c r="G59" i="9"/>
  <c r="G60" i="9"/>
  <c r="G61" i="9"/>
  <c r="G62" i="9"/>
  <c r="G63" i="9"/>
  <c r="G64" i="9"/>
  <c r="G65" i="9"/>
  <c r="G66" i="9"/>
  <c r="G67" i="9"/>
  <c r="G68" i="9"/>
  <c r="G69" i="9"/>
  <c r="G70" i="9"/>
  <c r="G71" i="9"/>
  <c r="G72" i="9"/>
  <c r="G73" i="9"/>
  <c r="G74" i="9"/>
  <c r="G75" i="9"/>
  <c r="G76" i="9"/>
  <c r="G77" i="9"/>
  <c r="G78" i="9"/>
  <c r="G79" i="9"/>
  <c r="G80" i="9"/>
  <c r="G81" i="9"/>
  <c r="G82" i="9"/>
  <c r="G83" i="9"/>
  <c r="G84" i="9"/>
  <c r="G85" i="9"/>
  <c r="G86" i="9"/>
  <c r="G87" i="9"/>
  <c r="G88" i="9"/>
  <c r="G89" i="9"/>
  <c r="G90" i="9"/>
  <c r="G91" i="9"/>
  <c r="G92" i="9"/>
  <c r="G93" i="9"/>
  <c r="G94" i="9"/>
  <c r="G95" i="9"/>
  <c r="G96" i="9"/>
  <c r="G97" i="9"/>
  <c r="G98" i="9"/>
  <c r="G99" i="9"/>
  <c r="G100" i="9"/>
  <c r="G101" i="9"/>
  <c r="G102" i="9"/>
  <c r="G103" i="9"/>
  <c r="G104" i="9"/>
  <c r="G105" i="9"/>
  <c r="G106" i="9"/>
  <c r="G107" i="9"/>
  <c r="G108" i="9"/>
  <c r="G109" i="9"/>
  <c r="G110" i="9"/>
  <c r="G111" i="9"/>
  <c r="G112" i="9"/>
  <c r="G113" i="9"/>
  <c r="G114" i="9"/>
  <c r="G115" i="9"/>
  <c r="G116" i="9"/>
  <c r="G117" i="9"/>
  <c r="G118" i="9"/>
  <c r="G119" i="9"/>
  <c r="G120" i="9"/>
  <c r="G121" i="9"/>
  <c r="G122" i="9"/>
  <c r="G123" i="9"/>
  <c r="G124" i="9"/>
  <c r="G125" i="9"/>
  <c r="G126" i="9"/>
  <c r="G127" i="9"/>
  <c r="G128" i="9"/>
  <c r="G129" i="9"/>
  <c r="G130" i="9"/>
  <c r="G131" i="9"/>
  <c r="G132" i="9"/>
  <c r="G133" i="9"/>
  <c r="G134" i="9"/>
  <c r="G135" i="9"/>
  <c r="G136" i="9"/>
  <c r="G137" i="9"/>
  <c r="G138" i="9"/>
  <c r="G139" i="9"/>
  <c r="G140" i="9"/>
  <c r="G141" i="9"/>
  <c r="G142" i="9"/>
  <c r="G143" i="9"/>
  <c r="G144" i="9"/>
  <c r="G145" i="9"/>
  <c r="G146" i="9"/>
  <c r="G147" i="9"/>
  <c r="G148" i="9"/>
  <c r="G149" i="9"/>
  <c r="G150" i="9"/>
  <c r="G151" i="9"/>
  <c r="G152" i="9"/>
  <c r="G153" i="9"/>
  <c r="G154" i="9"/>
  <c r="G155" i="9"/>
  <c r="G156" i="9"/>
  <c r="G157" i="9"/>
  <c r="G158" i="9"/>
  <c r="G159" i="9"/>
  <c r="G160" i="9"/>
  <c r="G161" i="9"/>
  <c r="G162" i="9"/>
  <c r="G163" i="9"/>
  <c r="G164" i="9"/>
  <c r="G165" i="9"/>
  <c r="G166" i="9"/>
  <c r="G167" i="9"/>
  <c r="G168" i="9"/>
  <c r="G169" i="9"/>
  <c r="G170" i="9"/>
  <c r="G171" i="9"/>
  <c r="G172" i="9"/>
  <c r="G173" i="9"/>
  <c r="G174" i="9"/>
  <c r="G175" i="9"/>
  <c r="G176" i="9"/>
  <c r="G177" i="9"/>
  <c r="G178" i="9"/>
  <c r="G179" i="9"/>
  <c r="G180" i="9"/>
  <c r="G181" i="9"/>
  <c r="G182" i="9"/>
  <c r="G183" i="9"/>
  <c r="G184" i="9"/>
  <c r="G185" i="9"/>
  <c r="G186" i="9"/>
  <c r="G187" i="9"/>
  <c r="G188" i="9"/>
  <c r="G189" i="9"/>
  <c r="G190" i="9"/>
  <c r="G191" i="9"/>
  <c r="G192" i="9"/>
  <c r="G193" i="9"/>
  <c r="G194" i="9"/>
  <c r="G195" i="9"/>
  <c r="G196" i="9"/>
  <c r="G197" i="9"/>
  <c r="G198" i="9"/>
  <c r="G199" i="9"/>
  <c r="G200" i="9"/>
  <c r="G201" i="9"/>
  <c r="G202" i="9"/>
  <c r="G203" i="9"/>
  <c r="G204" i="9"/>
  <c r="G205" i="9"/>
  <c r="G206" i="9"/>
  <c r="G207" i="9"/>
  <c r="G208" i="9"/>
  <c r="G209" i="9"/>
  <c r="G210" i="9"/>
  <c r="G211" i="9"/>
  <c r="G212" i="9"/>
  <c r="G213" i="9"/>
  <c r="G214" i="9"/>
  <c r="G215" i="9"/>
  <c r="G216" i="9"/>
  <c r="G217" i="9"/>
  <c r="G218" i="9"/>
  <c r="G219" i="9"/>
  <c r="G220" i="9"/>
  <c r="G221" i="9"/>
  <c r="G222" i="9"/>
  <c r="G223" i="9"/>
  <c r="G224" i="9"/>
  <c r="G225" i="9"/>
  <c r="G226" i="9"/>
  <c r="G227" i="9"/>
  <c r="G228" i="9"/>
  <c r="G229" i="9"/>
  <c r="G230" i="9"/>
  <c r="G231" i="9"/>
  <c r="G232" i="9"/>
  <c r="G233" i="9"/>
  <c r="G234" i="9"/>
  <c r="G235" i="9"/>
  <c r="G236" i="9"/>
  <c r="G237" i="9"/>
  <c r="G238" i="9"/>
  <c r="G239" i="9"/>
  <c r="G240" i="9"/>
  <c r="G241" i="9"/>
  <c r="G242" i="9"/>
  <c r="G243" i="9"/>
  <c r="G244" i="9"/>
  <c r="G245" i="9"/>
  <c r="G246" i="9"/>
  <c r="G247" i="9"/>
  <c r="G248" i="9"/>
  <c r="G249" i="9"/>
  <c r="G250" i="9"/>
  <c r="G251" i="9"/>
  <c r="G252" i="9"/>
  <c r="G253" i="9"/>
  <c r="G254" i="9"/>
  <c r="G255" i="9"/>
  <c r="G256" i="9"/>
  <c r="G257" i="9"/>
  <c r="G258" i="9"/>
  <c r="G259" i="9"/>
  <c r="G260" i="9"/>
  <c r="G261" i="9"/>
  <c r="G262" i="9"/>
  <c r="G263" i="9"/>
  <c r="G264" i="9"/>
  <c r="G265" i="9"/>
  <c r="G266" i="9"/>
  <c r="G267" i="9"/>
  <c r="G268" i="9"/>
  <c r="G269" i="9"/>
  <c r="G270" i="9"/>
  <c r="G271" i="9"/>
  <c r="G272" i="9"/>
  <c r="G273" i="9"/>
  <c r="G274" i="9"/>
  <c r="G275" i="9"/>
  <c r="G276" i="9"/>
  <c r="G277" i="9"/>
  <c r="G278" i="9"/>
  <c r="G279" i="9"/>
  <c r="G280" i="9"/>
  <c r="G281" i="9"/>
  <c r="G282" i="9"/>
  <c r="G283" i="9"/>
  <c r="G284" i="9"/>
  <c r="G285" i="9"/>
  <c r="G286" i="9"/>
  <c r="G287" i="9"/>
  <c r="G288" i="9"/>
  <c r="G289" i="9"/>
  <c r="G290" i="9"/>
  <c r="G291" i="9"/>
  <c r="G292" i="9"/>
  <c r="G293" i="9"/>
  <c r="G294" i="9"/>
  <c r="G295" i="9"/>
  <c r="G296" i="9"/>
  <c r="G297" i="9"/>
  <c r="G298" i="9"/>
  <c r="G299" i="9"/>
  <c r="G300" i="9"/>
  <c r="G301" i="9"/>
  <c r="G302" i="9"/>
  <c r="G303" i="9"/>
  <c r="G304" i="9"/>
  <c r="G305" i="9"/>
  <c r="G306" i="9"/>
  <c r="G307" i="9"/>
  <c r="G308" i="9"/>
  <c r="G309" i="9"/>
  <c r="G310" i="9"/>
  <c r="G311" i="9"/>
  <c r="G312" i="9"/>
  <c r="G313" i="9"/>
  <c r="G314" i="9"/>
  <c r="G315" i="9"/>
  <c r="G316" i="9"/>
  <c r="G317" i="9"/>
  <c r="G318" i="9"/>
  <c r="G319" i="9"/>
  <c r="G320" i="9"/>
  <c r="G321" i="9"/>
  <c r="G322" i="9"/>
  <c r="G323" i="9"/>
  <c r="G324" i="9"/>
  <c r="G325" i="9"/>
  <c r="G326" i="9"/>
  <c r="G327" i="9"/>
  <c r="G328" i="9"/>
  <c r="G329" i="9"/>
  <c r="G330" i="9"/>
  <c r="G331" i="9"/>
  <c r="G332" i="9"/>
  <c r="G333" i="9"/>
  <c r="G334" i="9"/>
  <c r="G335" i="9"/>
  <c r="G336" i="9"/>
  <c r="G337" i="9"/>
  <c r="G338" i="9"/>
  <c r="G339" i="9"/>
  <c r="G340" i="9"/>
  <c r="G341" i="9"/>
  <c r="G342" i="9"/>
  <c r="G343" i="9"/>
  <c r="G344" i="9"/>
  <c r="G345" i="9"/>
  <c r="G346" i="9"/>
  <c r="G347" i="9"/>
  <c r="G348" i="9"/>
  <c r="G349" i="9"/>
  <c r="G350" i="9"/>
  <c r="G351" i="9"/>
  <c r="G352" i="9"/>
  <c r="G353" i="9"/>
  <c r="G354" i="9"/>
  <c r="G355" i="9"/>
  <c r="G356" i="9"/>
  <c r="G357" i="9"/>
  <c r="G358" i="9"/>
  <c r="G359" i="9"/>
  <c r="G360" i="9"/>
  <c r="G361" i="9"/>
  <c r="G362" i="9"/>
  <c r="G363" i="9"/>
  <c r="G364" i="9"/>
  <c r="G365" i="9"/>
  <c r="G366" i="9"/>
  <c r="G367" i="9"/>
  <c r="G368" i="9"/>
  <c r="G369" i="9"/>
  <c r="G370" i="9"/>
  <c r="G371" i="9"/>
  <c r="G372" i="9"/>
  <c r="G373" i="9"/>
  <c r="G374" i="9"/>
  <c r="G375" i="9"/>
  <c r="G376" i="9"/>
  <c r="G377" i="9"/>
  <c r="G378" i="9"/>
  <c r="G379" i="9"/>
  <c r="G380" i="9"/>
  <c r="G381" i="9"/>
  <c r="G382" i="9"/>
  <c r="G383" i="9"/>
  <c r="G384" i="9"/>
  <c r="G385" i="9"/>
  <c r="G386" i="9"/>
  <c r="G387" i="9"/>
  <c r="G388" i="9"/>
  <c r="G389" i="9"/>
  <c r="G390" i="9"/>
  <c r="G391" i="9"/>
  <c r="G392" i="9"/>
  <c r="G393" i="9"/>
  <c r="G394" i="9"/>
  <c r="G395" i="9"/>
  <c r="G396" i="9"/>
  <c r="G397" i="9"/>
  <c r="G398" i="9"/>
  <c r="G399" i="9"/>
  <c r="G400" i="9"/>
  <c r="G401" i="9"/>
  <c r="G402" i="9"/>
  <c r="G403" i="9"/>
  <c r="G404" i="9"/>
  <c r="G405" i="9"/>
  <c r="G406" i="9"/>
  <c r="G407" i="9"/>
  <c r="G408" i="9"/>
  <c r="G409" i="9"/>
  <c r="G410" i="9"/>
  <c r="G411" i="9"/>
  <c r="G412" i="9"/>
  <c r="G413" i="9"/>
  <c r="G414" i="9"/>
  <c r="G415" i="9"/>
  <c r="G416" i="9"/>
  <c r="G417" i="9"/>
  <c r="G418" i="9"/>
  <c r="G419" i="9"/>
  <c r="G420" i="9"/>
  <c r="G421" i="9"/>
  <c r="G422" i="9"/>
  <c r="G423" i="9"/>
  <c r="G424" i="9"/>
  <c r="G425" i="9"/>
  <c r="G426" i="9"/>
  <c r="G427" i="9"/>
  <c r="G428" i="9"/>
  <c r="G429" i="9"/>
  <c r="G430" i="9"/>
  <c r="G431" i="9"/>
  <c r="G432" i="9"/>
  <c r="G433" i="9"/>
  <c r="G434" i="9"/>
  <c r="G435" i="9"/>
  <c r="G436" i="9"/>
  <c r="G437" i="9"/>
  <c r="G438" i="9"/>
  <c r="G439" i="9"/>
  <c r="G440" i="9"/>
  <c r="G441" i="9"/>
  <c r="G442" i="9"/>
  <c r="G443" i="9"/>
  <c r="G444" i="9"/>
  <c r="G445" i="9"/>
  <c r="G446" i="9"/>
  <c r="G447" i="9"/>
  <c r="G448" i="9"/>
  <c r="G449" i="9"/>
  <c r="G450" i="9"/>
  <c r="G451" i="9"/>
  <c r="G452" i="9"/>
  <c r="G453" i="9"/>
  <c r="G454" i="9"/>
  <c r="G455" i="9"/>
  <c r="G456" i="9"/>
  <c r="G457" i="9"/>
  <c r="G458" i="9"/>
  <c r="G459" i="9"/>
  <c r="G460" i="9"/>
  <c r="G461" i="9"/>
  <c r="G462" i="9"/>
  <c r="G463" i="9"/>
  <c r="G464" i="9"/>
  <c r="G465" i="9"/>
  <c r="G466" i="9"/>
  <c r="G467" i="9"/>
  <c r="G468" i="9"/>
  <c r="G469" i="9"/>
  <c r="G470" i="9"/>
  <c r="G471" i="9"/>
  <c r="G472" i="9"/>
  <c r="G473" i="9"/>
  <c r="G474" i="9"/>
  <c r="G475" i="9"/>
  <c r="G476" i="9"/>
  <c r="G477" i="9"/>
  <c r="G478" i="9"/>
  <c r="G479" i="9"/>
  <c r="G480" i="9"/>
  <c r="G481" i="9"/>
  <c r="G482" i="9"/>
  <c r="G483" i="9"/>
  <c r="G484" i="9"/>
  <c r="G485" i="9"/>
  <c r="G486" i="9"/>
  <c r="G487" i="9"/>
  <c r="G488" i="9"/>
  <c r="G489" i="9"/>
  <c r="G490" i="9"/>
  <c r="G491" i="9"/>
  <c r="G492" i="9"/>
  <c r="G493" i="9"/>
  <c r="G494" i="9"/>
  <c r="G495" i="9"/>
  <c r="G496" i="9"/>
  <c r="G497" i="9"/>
  <c r="G498" i="9"/>
  <c r="G499" i="9"/>
  <c r="G500" i="9"/>
  <c r="G501" i="9"/>
  <c r="G502" i="9"/>
  <c r="G503" i="9"/>
  <c r="G504" i="9"/>
  <c r="G505" i="9"/>
  <c r="G506" i="9"/>
  <c r="G507" i="9"/>
  <c r="G508" i="9"/>
  <c r="G509" i="9"/>
  <c r="G510" i="9"/>
  <c r="G511" i="9"/>
  <c r="G512" i="9"/>
  <c r="G513" i="9"/>
  <c r="G514" i="9"/>
  <c r="G515" i="9"/>
  <c r="D2" i="9"/>
  <c r="D3" i="9"/>
  <c r="D4" i="9"/>
  <c r="D5" i="9"/>
  <c r="D6" i="9"/>
  <c r="D7" i="9"/>
  <c r="D8" i="9"/>
  <c r="D9" i="9"/>
  <c r="D10" i="9"/>
  <c r="D11" i="9"/>
  <c r="D12" i="9"/>
  <c r="D13" i="9"/>
  <c r="D14" i="9"/>
  <c r="D15" i="9"/>
  <c r="D16" i="9"/>
  <c r="D17" i="9"/>
  <c r="D18" i="9"/>
  <c r="D19" i="9"/>
  <c r="D20" i="9"/>
  <c r="D21" i="9"/>
  <c r="D22" i="9"/>
  <c r="D23" i="9"/>
  <c r="D24" i="9"/>
  <c r="D25" i="9"/>
  <c r="D26" i="9"/>
  <c r="D27" i="9"/>
  <c r="D28" i="9"/>
  <c r="D29" i="9"/>
  <c r="D30" i="9"/>
  <c r="D31" i="9"/>
  <c r="D32" i="9"/>
  <c r="D33" i="9"/>
  <c r="D34" i="9"/>
  <c r="D35" i="9"/>
  <c r="D36" i="9"/>
  <c r="D37" i="9"/>
  <c r="D38" i="9"/>
  <c r="D39" i="9"/>
  <c r="D40" i="9"/>
  <c r="D41" i="9"/>
  <c r="D42" i="9"/>
  <c r="D43" i="9"/>
  <c r="D44" i="9"/>
  <c r="D45" i="9"/>
  <c r="D46" i="9"/>
  <c r="D47" i="9"/>
  <c r="D48" i="9"/>
  <c r="D49" i="9"/>
  <c r="D50" i="9"/>
  <c r="D51" i="9"/>
  <c r="D52" i="9"/>
  <c r="D53" i="9"/>
  <c r="D54" i="9"/>
  <c r="D55" i="9"/>
  <c r="D56" i="9"/>
  <c r="D57" i="9"/>
  <c r="D58" i="9"/>
  <c r="D59" i="9"/>
  <c r="D60" i="9"/>
  <c r="D61" i="9"/>
  <c r="D62" i="9"/>
  <c r="D63" i="9"/>
  <c r="D64" i="9"/>
  <c r="D65" i="9"/>
  <c r="D66" i="9"/>
  <c r="D67" i="9"/>
  <c r="D68" i="9"/>
  <c r="D69" i="9"/>
  <c r="D70" i="9"/>
  <c r="D71" i="9"/>
  <c r="D72" i="9"/>
  <c r="D73" i="9"/>
  <c r="D74" i="9"/>
  <c r="D75" i="9"/>
  <c r="D76" i="9"/>
  <c r="D77" i="9"/>
  <c r="D78" i="9"/>
  <c r="D79" i="9"/>
  <c r="D80" i="9"/>
  <c r="D81" i="9"/>
  <c r="D82" i="9"/>
  <c r="D83" i="9"/>
  <c r="D84" i="9"/>
  <c r="D85" i="9"/>
  <c r="D86" i="9"/>
  <c r="D87" i="9"/>
  <c r="D88" i="9"/>
  <c r="D89" i="9"/>
  <c r="D90" i="9"/>
  <c r="D91" i="9"/>
  <c r="D92" i="9"/>
  <c r="D93" i="9"/>
  <c r="D94" i="9"/>
  <c r="D95" i="9"/>
  <c r="D96" i="9"/>
  <c r="D97" i="9"/>
  <c r="D98" i="9"/>
  <c r="D99" i="9"/>
  <c r="D100" i="9"/>
  <c r="D101" i="9"/>
  <c r="D102" i="9"/>
  <c r="D103" i="9"/>
  <c r="D104" i="9"/>
  <c r="D105" i="9"/>
  <c r="D106" i="9"/>
  <c r="D107" i="9"/>
  <c r="D108" i="9"/>
  <c r="D109" i="9"/>
  <c r="D110" i="9"/>
  <c r="D111" i="9"/>
  <c r="D112" i="9"/>
  <c r="D113" i="9"/>
  <c r="D114" i="9"/>
  <c r="D115" i="9"/>
  <c r="D116" i="9"/>
  <c r="D117" i="9"/>
  <c r="D118" i="9"/>
  <c r="D119" i="9"/>
  <c r="D120" i="9"/>
  <c r="D121" i="9"/>
  <c r="D122" i="9"/>
  <c r="D123" i="9"/>
  <c r="D124" i="9"/>
  <c r="D125" i="9"/>
  <c r="D126" i="9"/>
  <c r="D127" i="9"/>
  <c r="D128" i="9"/>
  <c r="D129" i="9"/>
  <c r="D130" i="9"/>
  <c r="D131" i="9"/>
  <c r="D132" i="9"/>
  <c r="D133" i="9"/>
  <c r="D134" i="9"/>
  <c r="D135" i="9"/>
  <c r="D136" i="9"/>
  <c r="D137" i="9"/>
  <c r="D138" i="9"/>
  <c r="D139" i="9"/>
  <c r="D140" i="9"/>
  <c r="D141" i="9"/>
  <c r="D142" i="9"/>
  <c r="D143" i="9"/>
  <c r="D144" i="9"/>
  <c r="D145" i="9"/>
  <c r="D146" i="9"/>
  <c r="D147" i="9"/>
  <c r="D148" i="9"/>
  <c r="D149" i="9"/>
  <c r="D150" i="9"/>
  <c r="D151" i="9"/>
  <c r="D152" i="9"/>
  <c r="D153" i="9"/>
  <c r="D154" i="9"/>
  <c r="D155" i="9"/>
  <c r="D156" i="9"/>
  <c r="D157" i="9"/>
  <c r="D158" i="9"/>
  <c r="D159" i="9"/>
  <c r="D160" i="9"/>
  <c r="D161" i="9"/>
  <c r="D162" i="9"/>
  <c r="D163" i="9"/>
  <c r="D164" i="9"/>
  <c r="D165" i="9"/>
  <c r="D166" i="9"/>
  <c r="D167" i="9"/>
  <c r="D168" i="9"/>
  <c r="D169" i="9"/>
  <c r="D170" i="9"/>
  <c r="D171" i="9"/>
  <c r="D172" i="9"/>
  <c r="D173" i="9"/>
  <c r="D174" i="9"/>
  <c r="D175" i="9"/>
  <c r="D176" i="9"/>
  <c r="D177" i="9"/>
  <c r="D178" i="9"/>
  <c r="D179" i="9"/>
  <c r="D180" i="9"/>
  <c r="D181" i="9"/>
  <c r="D182" i="9"/>
  <c r="D183" i="9"/>
  <c r="D184" i="9"/>
  <c r="D185" i="9"/>
  <c r="D186" i="9"/>
  <c r="D187" i="9"/>
  <c r="D188" i="9"/>
  <c r="D189" i="9"/>
  <c r="D190" i="9"/>
  <c r="D191" i="9"/>
  <c r="D192" i="9"/>
  <c r="D193" i="9"/>
  <c r="D194" i="9"/>
  <c r="D195" i="9"/>
  <c r="D196" i="9"/>
  <c r="D197" i="9"/>
  <c r="D198" i="9"/>
  <c r="D199" i="9"/>
  <c r="D200" i="9"/>
  <c r="D201" i="9"/>
  <c r="D202" i="9"/>
  <c r="D203" i="9"/>
  <c r="D204" i="9"/>
  <c r="D205" i="9"/>
  <c r="D206" i="9"/>
  <c r="D207" i="9"/>
  <c r="D208" i="9"/>
  <c r="D209" i="9"/>
  <c r="D210" i="9"/>
  <c r="D211" i="9"/>
  <c r="D212" i="9"/>
  <c r="D213" i="9"/>
  <c r="D214" i="9"/>
  <c r="D215" i="9"/>
  <c r="D216" i="9"/>
  <c r="D217" i="9"/>
  <c r="D218" i="9"/>
  <c r="D219" i="9"/>
  <c r="D220" i="9"/>
  <c r="D221" i="9"/>
  <c r="D222" i="9"/>
  <c r="D223" i="9"/>
  <c r="D224" i="9"/>
  <c r="D225" i="9"/>
  <c r="D226" i="9"/>
  <c r="D227" i="9"/>
  <c r="D228" i="9"/>
  <c r="D229" i="9"/>
  <c r="D230" i="9"/>
  <c r="D231" i="9"/>
  <c r="D232" i="9"/>
  <c r="D233" i="9"/>
  <c r="D234" i="9"/>
  <c r="D235" i="9"/>
  <c r="D236" i="9"/>
  <c r="D237" i="9"/>
  <c r="D238" i="9"/>
  <c r="D239" i="9"/>
  <c r="D240" i="9"/>
  <c r="D241" i="9"/>
  <c r="D242" i="9"/>
  <c r="D243" i="9"/>
  <c r="D244" i="9"/>
  <c r="D245" i="9"/>
  <c r="D246" i="9"/>
  <c r="D247" i="9"/>
  <c r="D248" i="9"/>
  <c r="D249" i="9"/>
  <c r="D250" i="9"/>
  <c r="D251" i="9"/>
  <c r="D252" i="9"/>
  <c r="D253" i="9"/>
  <c r="D254" i="9"/>
  <c r="D255" i="9"/>
  <c r="D256" i="9"/>
  <c r="D257" i="9"/>
  <c r="D258" i="9"/>
  <c r="D259" i="9"/>
  <c r="D260" i="9"/>
  <c r="D261" i="9"/>
  <c r="D262" i="9"/>
  <c r="D263" i="9"/>
  <c r="D264" i="9"/>
  <c r="D265" i="9"/>
  <c r="D266" i="9"/>
  <c r="D267" i="9"/>
  <c r="D268" i="9"/>
  <c r="D269" i="9"/>
  <c r="D270" i="9"/>
  <c r="D271" i="9"/>
  <c r="D272" i="9"/>
  <c r="D273" i="9"/>
  <c r="D274" i="9"/>
  <c r="D275" i="9"/>
  <c r="D276" i="9"/>
  <c r="D277" i="9"/>
  <c r="D278" i="9"/>
  <c r="D279" i="9"/>
  <c r="D280" i="9"/>
  <c r="D281" i="9"/>
  <c r="D282" i="9"/>
  <c r="D283" i="9"/>
  <c r="D284" i="9"/>
  <c r="D285" i="9"/>
  <c r="D286" i="9"/>
  <c r="D287" i="9"/>
  <c r="D288" i="9"/>
  <c r="D289" i="9"/>
  <c r="D290" i="9"/>
  <c r="D291" i="9"/>
  <c r="D292" i="9"/>
  <c r="D293" i="9"/>
  <c r="D294" i="9"/>
  <c r="D295" i="9"/>
  <c r="D296" i="9"/>
  <c r="D297" i="9"/>
  <c r="D298" i="9"/>
  <c r="D299" i="9"/>
  <c r="D300" i="9"/>
  <c r="D301" i="9"/>
  <c r="D302" i="9"/>
  <c r="D303" i="9"/>
  <c r="D304" i="9"/>
  <c r="D305" i="9"/>
  <c r="D306" i="9"/>
  <c r="D307" i="9"/>
  <c r="D308" i="9"/>
  <c r="D309" i="9"/>
  <c r="D310" i="9"/>
  <c r="D311" i="9"/>
  <c r="D312" i="9"/>
  <c r="D313" i="9"/>
  <c r="D314" i="9"/>
  <c r="D315" i="9"/>
  <c r="D316" i="9"/>
  <c r="D317" i="9"/>
  <c r="D318" i="9"/>
  <c r="D319" i="9"/>
  <c r="D320" i="9"/>
  <c r="D321" i="9"/>
  <c r="D322" i="9"/>
  <c r="D323" i="9"/>
  <c r="D324" i="9"/>
  <c r="D325" i="9"/>
  <c r="D326" i="9"/>
  <c r="D327" i="9"/>
  <c r="D328" i="9"/>
  <c r="D329" i="9"/>
  <c r="D330" i="9"/>
  <c r="D331" i="9"/>
  <c r="D332" i="9"/>
  <c r="D333" i="9"/>
  <c r="D334" i="9"/>
  <c r="D335" i="9"/>
  <c r="D336" i="9"/>
  <c r="D337" i="9"/>
  <c r="D338" i="9"/>
  <c r="D339" i="9"/>
  <c r="D340" i="9"/>
  <c r="D341" i="9"/>
  <c r="D342" i="9"/>
  <c r="D343" i="9"/>
  <c r="D344" i="9"/>
  <c r="D345" i="9"/>
  <c r="D346" i="9"/>
  <c r="D347" i="9"/>
  <c r="D348" i="9"/>
  <c r="D349" i="9"/>
  <c r="D350" i="9"/>
  <c r="D351" i="9"/>
  <c r="D352" i="9"/>
  <c r="D353" i="9"/>
  <c r="D354" i="9"/>
  <c r="D355" i="9"/>
  <c r="D356" i="9"/>
  <c r="D357" i="9"/>
  <c r="D358" i="9"/>
  <c r="D359" i="9"/>
  <c r="D360" i="9"/>
  <c r="D361" i="9"/>
  <c r="D362" i="9"/>
  <c r="D363" i="9"/>
  <c r="D364" i="9"/>
  <c r="D365" i="9"/>
  <c r="D366" i="9"/>
  <c r="D367" i="9"/>
  <c r="D368" i="9"/>
  <c r="D369" i="9"/>
  <c r="D370" i="9"/>
  <c r="D371" i="9"/>
  <c r="D372" i="9"/>
  <c r="D373" i="9"/>
  <c r="D374" i="9"/>
  <c r="D375" i="9"/>
  <c r="D376" i="9"/>
  <c r="D377" i="9"/>
  <c r="D378" i="9"/>
  <c r="D379" i="9"/>
  <c r="D380" i="9"/>
  <c r="D381" i="9"/>
  <c r="D382" i="9"/>
  <c r="D383" i="9"/>
  <c r="D384" i="9"/>
  <c r="D385" i="9"/>
  <c r="D386" i="9"/>
  <c r="D387" i="9"/>
  <c r="D388" i="9"/>
  <c r="D389" i="9"/>
  <c r="D390" i="9"/>
  <c r="D391" i="9"/>
  <c r="D392" i="9"/>
  <c r="D393" i="9"/>
  <c r="D394" i="9"/>
  <c r="D395" i="9"/>
  <c r="D396" i="9"/>
  <c r="D397" i="9"/>
  <c r="D398" i="9"/>
  <c r="D399" i="9"/>
  <c r="D400" i="9"/>
  <c r="D401" i="9"/>
  <c r="D402" i="9"/>
  <c r="D403" i="9"/>
  <c r="D404" i="9"/>
  <c r="D405" i="9"/>
  <c r="D406" i="9"/>
  <c r="D407" i="9"/>
  <c r="D408" i="9"/>
  <c r="D409" i="9"/>
  <c r="D410" i="9"/>
  <c r="D411" i="9"/>
  <c r="D412" i="9"/>
  <c r="D413" i="9"/>
  <c r="D414" i="9"/>
  <c r="D415" i="9"/>
  <c r="D416" i="9"/>
  <c r="D417" i="9"/>
  <c r="D418" i="9"/>
  <c r="D419" i="9"/>
  <c r="D420" i="9"/>
  <c r="D421" i="9"/>
  <c r="D422" i="9"/>
  <c r="D423" i="9"/>
  <c r="D424" i="9"/>
  <c r="D425" i="9"/>
  <c r="D426" i="9"/>
  <c r="D427" i="9"/>
  <c r="D428" i="9"/>
  <c r="D429" i="9"/>
  <c r="D430" i="9"/>
  <c r="D431" i="9"/>
  <c r="D432" i="9"/>
  <c r="D433" i="9"/>
  <c r="D434" i="9"/>
  <c r="D435" i="9"/>
  <c r="D436" i="9"/>
  <c r="D437" i="9"/>
  <c r="D438" i="9"/>
  <c r="D439" i="9"/>
  <c r="D440" i="9"/>
  <c r="D441" i="9"/>
  <c r="D442" i="9"/>
  <c r="D443" i="9"/>
  <c r="D444" i="9"/>
  <c r="D445" i="9"/>
  <c r="D446" i="9"/>
  <c r="D447" i="9"/>
  <c r="D448" i="9"/>
  <c r="D449" i="9"/>
  <c r="D450" i="9"/>
  <c r="D451" i="9"/>
  <c r="D452" i="9"/>
  <c r="D453" i="9"/>
  <c r="D454" i="9"/>
  <c r="D455" i="9"/>
  <c r="D456" i="9"/>
  <c r="D457" i="9"/>
  <c r="D458" i="9"/>
  <c r="D459" i="9"/>
  <c r="D460" i="9"/>
  <c r="D461" i="9"/>
  <c r="D462" i="9"/>
  <c r="D463" i="9"/>
  <c r="D464" i="9"/>
  <c r="D465" i="9"/>
  <c r="D466" i="9"/>
  <c r="D467" i="9"/>
  <c r="D468" i="9"/>
  <c r="D469" i="9"/>
  <c r="D470" i="9"/>
  <c r="D471" i="9"/>
  <c r="D472" i="9"/>
  <c r="D473" i="9"/>
  <c r="D474" i="9"/>
  <c r="D475" i="9"/>
  <c r="D476" i="9"/>
  <c r="D477" i="9"/>
  <c r="D478" i="9"/>
  <c r="D479" i="9"/>
  <c r="D480" i="9"/>
  <c r="D481" i="9"/>
  <c r="D482" i="9"/>
  <c r="D483" i="9"/>
  <c r="D484" i="9"/>
  <c r="D485" i="9"/>
  <c r="D486" i="9"/>
  <c r="D487" i="9"/>
  <c r="D488" i="9"/>
  <c r="D489" i="9"/>
  <c r="D490" i="9"/>
  <c r="D491" i="9"/>
  <c r="D492" i="9"/>
  <c r="D493" i="9"/>
  <c r="D494" i="9"/>
  <c r="D495" i="9"/>
  <c r="D496" i="9"/>
  <c r="D497" i="9"/>
  <c r="D498" i="9"/>
  <c r="D499" i="9"/>
  <c r="D500" i="9"/>
  <c r="D501" i="9"/>
  <c r="D502" i="9"/>
  <c r="D503" i="9"/>
  <c r="D504" i="9"/>
  <c r="D505" i="9"/>
  <c r="D506" i="9"/>
  <c r="D507" i="9"/>
  <c r="D508" i="9"/>
  <c r="D509" i="9"/>
  <c r="D510" i="9"/>
  <c r="D511" i="9"/>
  <c r="D512" i="9"/>
  <c r="D513" i="9"/>
  <c r="D514" i="9"/>
  <c r="D515" i="9"/>
  <c r="G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301" i="2"/>
  <c r="G302" i="2"/>
  <c r="G303" i="2"/>
  <c r="G304" i="2"/>
  <c r="G305" i="2"/>
  <c r="G306" i="2"/>
  <c r="G307" i="2"/>
  <c r="G308" i="2"/>
  <c r="G309" i="2"/>
  <c r="G310" i="2"/>
  <c r="G311" i="2"/>
  <c r="G312" i="2"/>
  <c r="G313" i="2"/>
  <c r="G314" i="2"/>
  <c r="G315" i="2"/>
  <c r="G316" i="2"/>
  <c r="G317" i="2"/>
  <c r="G318" i="2"/>
  <c r="G319" i="2"/>
  <c r="G320" i="2"/>
  <c r="G321" i="2"/>
  <c r="G322" i="2"/>
  <c r="G323" i="2"/>
  <c r="G324" i="2"/>
  <c r="G325" i="2"/>
  <c r="G326" i="2"/>
  <c r="G327" i="2"/>
  <c r="G328" i="2"/>
  <c r="G329" i="2"/>
  <c r="G330" i="2"/>
  <c r="G331" i="2"/>
  <c r="G332" i="2"/>
  <c r="G333" i="2"/>
  <c r="G334" i="2"/>
  <c r="G335" i="2"/>
  <c r="G336" i="2"/>
  <c r="G337" i="2"/>
  <c r="G338" i="2"/>
  <c r="G339" i="2"/>
  <c r="G340" i="2"/>
  <c r="G341" i="2"/>
  <c r="G342" i="2"/>
  <c r="G343" i="2"/>
  <c r="G344" i="2"/>
  <c r="G345" i="2"/>
  <c r="G346" i="2"/>
  <c r="G347" i="2"/>
  <c r="G348" i="2"/>
  <c r="G349" i="2"/>
  <c r="G350" i="2"/>
  <c r="G351" i="2"/>
  <c r="G352" i="2"/>
  <c r="G353" i="2"/>
  <c r="G354" i="2"/>
  <c r="G355" i="2"/>
  <c r="G356" i="2"/>
  <c r="G357" i="2"/>
  <c r="G358" i="2"/>
  <c r="G359" i="2"/>
  <c r="G360" i="2"/>
  <c r="G361" i="2"/>
  <c r="G362" i="2"/>
  <c r="G363" i="2"/>
  <c r="G364" i="2"/>
  <c r="G365" i="2"/>
  <c r="G366" i="2"/>
  <c r="G367" i="2"/>
  <c r="G368" i="2"/>
  <c r="G369" i="2"/>
  <c r="G370" i="2"/>
  <c r="G371" i="2"/>
  <c r="G372" i="2"/>
  <c r="G373" i="2"/>
  <c r="G374" i="2"/>
  <c r="G375" i="2"/>
  <c r="G376" i="2"/>
  <c r="G377" i="2"/>
  <c r="G378" i="2"/>
  <c r="G379" i="2"/>
  <c r="G380" i="2"/>
  <c r="G381" i="2"/>
  <c r="G382" i="2"/>
  <c r="G383" i="2"/>
  <c r="G384" i="2"/>
  <c r="G385" i="2"/>
  <c r="G386" i="2"/>
  <c r="G387" i="2"/>
  <c r="G388" i="2"/>
  <c r="G389" i="2"/>
  <c r="G390" i="2"/>
  <c r="G391" i="2"/>
  <c r="G392" i="2"/>
  <c r="G393" i="2"/>
  <c r="G394" i="2"/>
  <c r="G395" i="2"/>
  <c r="G396" i="2"/>
  <c r="G397" i="2"/>
  <c r="G398" i="2"/>
  <c r="G399" i="2"/>
  <c r="G400" i="2"/>
  <c r="G401" i="2"/>
  <c r="G402" i="2"/>
  <c r="G403" i="2"/>
  <c r="G404" i="2"/>
  <c r="G405" i="2"/>
  <c r="G406" i="2"/>
  <c r="G407" i="2"/>
  <c r="G408" i="2"/>
  <c r="G409" i="2"/>
  <c r="G410" i="2"/>
  <c r="G411" i="2"/>
  <c r="G412" i="2"/>
  <c r="G413" i="2"/>
  <c r="G414" i="2"/>
  <c r="G415" i="2"/>
  <c r="G416" i="2"/>
  <c r="G417" i="2"/>
  <c r="G418" i="2"/>
  <c r="G419" i="2"/>
  <c r="G420" i="2"/>
  <c r="G421" i="2"/>
  <c r="G422" i="2"/>
  <c r="G423" i="2"/>
  <c r="G424" i="2"/>
  <c r="G425" i="2"/>
  <c r="G426" i="2"/>
  <c r="G427" i="2"/>
  <c r="G428" i="2"/>
  <c r="G429" i="2"/>
  <c r="G430" i="2"/>
  <c r="G431" i="2"/>
  <c r="G432" i="2"/>
  <c r="G433" i="2"/>
  <c r="G434" i="2"/>
  <c r="G435" i="2"/>
  <c r="G436" i="2"/>
  <c r="G437" i="2"/>
  <c r="G438" i="2"/>
  <c r="G439" i="2"/>
  <c r="G440" i="2"/>
  <c r="G441" i="2"/>
  <c r="G442" i="2"/>
  <c r="G443" i="2"/>
  <c r="G444" i="2"/>
  <c r="G445" i="2"/>
  <c r="G446" i="2"/>
  <c r="G447" i="2"/>
  <c r="G448" i="2"/>
  <c r="G449" i="2"/>
  <c r="G450" i="2"/>
  <c r="G451" i="2"/>
  <c r="G452" i="2"/>
  <c r="G453" i="2"/>
  <c r="G454" i="2"/>
  <c r="G455" i="2"/>
  <c r="G456" i="2"/>
  <c r="G457" i="2"/>
  <c r="G458" i="2"/>
  <c r="G459" i="2"/>
  <c r="G460" i="2"/>
  <c r="G461" i="2"/>
  <c r="G462" i="2"/>
  <c r="G463" i="2"/>
  <c r="G464" i="2"/>
  <c r="G465" i="2"/>
  <c r="G466" i="2"/>
  <c r="G467" i="2"/>
  <c r="G468" i="2"/>
  <c r="G469" i="2"/>
  <c r="G470" i="2"/>
  <c r="G471" i="2"/>
  <c r="G472" i="2"/>
  <c r="G473" i="2"/>
  <c r="G474" i="2"/>
  <c r="G475" i="2"/>
  <c r="G476" i="2"/>
  <c r="G477" i="2"/>
  <c r="G478" i="2"/>
  <c r="G479" i="2"/>
  <c r="G480" i="2"/>
  <c r="G481" i="2"/>
  <c r="G482" i="2"/>
  <c r="G483" i="2"/>
  <c r="G484" i="2"/>
  <c r="G485" i="2"/>
  <c r="G486" i="2"/>
  <c r="G487" i="2"/>
  <c r="G488" i="2"/>
  <c r="G489" i="2"/>
  <c r="G490" i="2"/>
  <c r="G491" i="2"/>
  <c r="G492" i="2"/>
  <c r="G493" i="2"/>
  <c r="G494" i="2"/>
  <c r="G495" i="2"/>
  <c r="G496" i="2"/>
  <c r="G497" i="2"/>
  <c r="G498" i="2"/>
  <c r="G499" i="2"/>
  <c r="G500" i="2"/>
  <c r="G501" i="2"/>
  <c r="G502" i="2"/>
  <c r="G503" i="2"/>
  <c r="G504" i="2"/>
  <c r="G505" i="2"/>
  <c r="G506" i="2"/>
  <c r="G507" i="2"/>
  <c r="G508" i="2"/>
  <c r="G509" i="2"/>
  <c r="G510" i="2"/>
  <c r="G511" i="2"/>
  <c r="G512" i="2"/>
  <c r="G513" i="2"/>
  <c r="G514" i="2"/>
  <c r="G515" i="2"/>
  <c r="G516" i="2"/>
  <c r="G517" i="2"/>
  <c r="G518" i="2"/>
  <c r="G519" i="2"/>
  <c r="G520" i="2"/>
  <c r="G521" i="2"/>
  <c r="G522" i="2"/>
  <c r="G523" i="2"/>
  <c r="G524" i="2"/>
  <c r="G525" i="2"/>
  <c r="G526" i="2"/>
  <c r="G527" i="2"/>
  <c r="G528" i="2"/>
  <c r="G529" i="2"/>
  <c r="G530" i="2"/>
  <c r="G531" i="2"/>
  <c r="G532" i="2"/>
  <c r="G533" i="2"/>
  <c r="G534" i="2"/>
  <c r="G535" i="2"/>
  <c r="G536" i="2"/>
  <c r="G537" i="2"/>
  <c r="G538" i="2"/>
  <c r="G539" i="2"/>
  <c r="G540" i="2"/>
  <c r="G541" i="2"/>
  <c r="G542" i="2"/>
  <c r="G543" i="2"/>
  <c r="G544" i="2"/>
  <c r="G545" i="2"/>
  <c r="G546" i="2"/>
  <c r="G547" i="2"/>
  <c r="G548" i="2"/>
  <c r="G549" i="2"/>
  <c r="G550" i="2"/>
  <c r="G551" i="2"/>
  <c r="G552" i="2"/>
  <c r="G553" i="2"/>
  <c r="G554" i="2"/>
  <c r="G555" i="2"/>
  <c r="G556" i="2"/>
  <c r="G557" i="2"/>
  <c r="G558" i="2"/>
  <c r="G559" i="2"/>
  <c r="G560" i="2"/>
  <c r="G561" i="2"/>
  <c r="G562" i="2"/>
  <c r="G563" i="2"/>
  <c r="G564" i="2"/>
  <c r="G565" i="2"/>
  <c r="G566" i="2"/>
  <c r="G567" i="2"/>
  <c r="G568" i="2"/>
  <c r="G569" i="2"/>
  <c r="G570" i="2"/>
  <c r="G571" i="2"/>
  <c r="G572" i="2"/>
  <c r="G573" i="2"/>
  <c r="G574" i="2"/>
  <c r="G575" i="2"/>
  <c r="G576" i="2"/>
  <c r="G577" i="2"/>
  <c r="G578" i="2"/>
  <c r="G579" i="2"/>
  <c r="G580" i="2"/>
  <c r="G581" i="2"/>
  <c r="G582" i="2"/>
  <c r="G583" i="2"/>
  <c r="G584" i="2"/>
  <c r="G585" i="2"/>
  <c r="G586" i="2"/>
  <c r="G587" i="2"/>
  <c r="G588" i="2"/>
  <c r="G589" i="2"/>
  <c r="G590" i="2"/>
  <c r="G591" i="2"/>
  <c r="G592" i="2"/>
  <c r="G593" i="2"/>
  <c r="G594" i="2"/>
  <c r="G595" i="2"/>
  <c r="G596" i="2"/>
  <c r="G597" i="2"/>
  <c r="G598" i="2"/>
  <c r="G599" i="2"/>
  <c r="G600" i="2"/>
  <c r="G601" i="2"/>
  <c r="G602" i="2"/>
  <c r="G603" i="2"/>
  <c r="G604" i="2"/>
  <c r="G605" i="2"/>
  <c r="G606" i="2"/>
  <c r="G607" i="2"/>
  <c r="G608" i="2"/>
  <c r="G609" i="2"/>
  <c r="G610" i="2"/>
  <c r="G611" i="2"/>
  <c r="G612" i="2"/>
  <c r="G613" i="2"/>
  <c r="G614" i="2"/>
  <c r="G615" i="2"/>
  <c r="G616" i="2"/>
  <c r="G617" i="2"/>
  <c r="G618" i="2"/>
  <c r="G619" i="2"/>
  <c r="G620" i="2"/>
  <c r="G621" i="2"/>
  <c r="G622" i="2"/>
  <c r="G623" i="2"/>
  <c r="G624" i="2"/>
  <c r="G625" i="2"/>
  <c r="G626" i="2"/>
  <c r="G627" i="2"/>
  <c r="G628" i="2"/>
  <c r="G629" i="2"/>
  <c r="G630" i="2"/>
  <c r="G631" i="2"/>
  <c r="G632" i="2"/>
  <c r="G633" i="2"/>
  <c r="G634" i="2"/>
  <c r="G635" i="2"/>
  <c r="G636" i="2"/>
  <c r="G637" i="2"/>
  <c r="G638" i="2"/>
  <c r="G639" i="2"/>
  <c r="G640" i="2"/>
  <c r="G641" i="2"/>
  <c r="G642" i="2"/>
  <c r="G643" i="2"/>
  <c r="G644" i="2"/>
  <c r="G645" i="2"/>
  <c r="G646" i="2"/>
  <c r="G647" i="2"/>
  <c r="G648" i="2"/>
  <c r="G649" i="2"/>
  <c r="G650" i="2"/>
  <c r="G651" i="2"/>
  <c r="G652" i="2"/>
  <c r="G653" i="2"/>
  <c r="G654" i="2"/>
  <c r="G655" i="2"/>
  <c r="G656" i="2"/>
  <c r="G657" i="2"/>
  <c r="G658" i="2"/>
  <c r="G659" i="2"/>
  <c r="G660" i="2"/>
  <c r="G661" i="2"/>
  <c r="G662" i="2"/>
  <c r="G663" i="2"/>
  <c r="G664" i="2"/>
  <c r="G665" i="2"/>
  <c r="G666" i="2"/>
  <c r="G667" i="2"/>
  <c r="G668" i="2"/>
  <c r="G669" i="2"/>
  <c r="G670" i="2"/>
  <c r="G671" i="2"/>
  <c r="G672" i="2"/>
  <c r="G673" i="2"/>
  <c r="G674" i="2"/>
  <c r="G675" i="2"/>
  <c r="G676" i="2"/>
  <c r="G677" i="2"/>
  <c r="G678" i="2"/>
  <c r="G679" i="2"/>
  <c r="G680" i="2"/>
  <c r="G681" i="2"/>
  <c r="G682" i="2"/>
  <c r="G683" i="2"/>
  <c r="G684" i="2"/>
  <c r="G685" i="2"/>
  <c r="G686" i="2"/>
  <c r="G687" i="2"/>
  <c r="G688" i="2"/>
  <c r="G689" i="2"/>
  <c r="G690" i="2"/>
  <c r="G691" i="2"/>
  <c r="G692" i="2"/>
  <c r="G693" i="2"/>
  <c r="G694" i="2"/>
  <c r="G695" i="2"/>
  <c r="G696" i="2"/>
  <c r="G697" i="2"/>
  <c r="G698" i="2"/>
  <c r="G699" i="2"/>
  <c r="G700" i="2"/>
  <c r="G701" i="2"/>
  <c r="G702" i="2"/>
  <c r="G703" i="2"/>
  <c r="G704" i="2"/>
  <c r="G705" i="2"/>
  <c r="G706" i="2"/>
  <c r="G707" i="2"/>
  <c r="G708" i="2"/>
  <c r="G709" i="2"/>
  <c r="G710" i="2"/>
  <c r="G711" i="2"/>
  <c r="G712" i="2"/>
  <c r="G713" i="2"/>
  <c r="G714" i="2"/>
  <c r="G715" i="2"/>
  <c r="G716" i="2"/>
  <c r="G717" i="2"/>
  <c r="G718" i="2"/>
  <c r="G719" i="2"/>
  <c r="G720" i="2"/>
  <c r="G721" i="2"/>
  <c r="G722" i="2"/>
  <c r="G723" i="2"/>
  <c r="G724" i="2"/>
  <c r="G725" i="2"/>
  <c r="G726" i="2"/>
  <c r="G727" i="2"/>
  <c r="G728" i="2"/>
  <c r="G729" i="2"/>
  <c r="G730" i="2"/>
  <c r="G731" i="2"/>
  <c r="G732" i="2"/>
  <c r="G733" i="2"/>
  <c r="G734" i="2"/>
  <c r="G735" i="2"/>
  <c r="G736" i="2"/>
  <c r="G737" i="2"/>
  <c r="G738" i="2"/>
  <c r="G739" i="2"/>
  <c r="G740" i="2"/>
  <c r="G741" i="2"/>
  <c r="G742" i="2"/>
  <c r="G743" i="2"/>
  <c r="G744" i="2"/>
  <c r="G745" i="2"/>
  <c r="G746" i="2"/>
  <c r="G747" i="2"/>
  <c r="G748" i="2"/>
  <c r="G749" i="2"/>
  <c r="G750" i="2"/>
  <c r="G751" i="2"/>
  <c r="G752" i="2"/>
  <c r="G753" i="2"/>
  <c r="G754" i="2"/>
  <c r="G755" i="2"/>
  <c r="G756" i="2"/>
  <c r="G757" i="2"/>
  <c r="G758" i="2"/>
  <c r="G759" i="2"/>
  <c r="G760" i="2"/>
  <c r="G761" i="2"/>
  <c r="G762" i="2"/>
  <c r="G763" i="2"/>
  <c r="G764" i="2"/>
  <c r="D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316" i="2"/>
  <c r="D317" i="2"/>
  <c r="D318" i="2"/>
  <c r="D319" i="2"/>
  <c r="D320" i="2"/>
  <c r="D321" i="2"/>
  <c r="D322" i="2"/>
  <c r="D323" i="2"/>
  <c r="D324" i="2"/>
  <c r="D325" i="2"/>
  <c r="D326" i="2"/>
  <c r="D327" i="2"/>
  <c r="D328" i="2"/>
  <c r="D329" i="2"/>
  <c r="D330" i="2"/>
  <c r="D331" i="2"/>
  <c r="D332" i="2"/>
  <c r="D333" i="2"/>
  <c r="D334" i="2"/>
  <c r="D335" i="2"/>
  <c r="D336" i="2"/>
  <c r="D337" i="2"/>
  <c r="D338" i="2"/>
  <c r="D339" i="2"/>
  <c r="D340" i="2"/>
  <c r="D341" i="2"/>
  <c r="D342" i="2"/>
  <c r="D343" i="2"/>
  <c r="D344" i="2"/>
  <c r="D345" i="2"/>
  <c r="D346" i="2"/>
  <c r="D347" i="2"/>
  <c r="D348" i="2"/>
  <c r="D349" i="2"/>
  <c r="D350" i="2"/>
  <c r="D351" i="2"/>
  <c r="D352" i="2"/>
  <c r="D353" i="2"/>
  <c r="D354" i="2"/>
  <c r="D355" i="2"/>
  <c r="D356" i="2"/>
  <c r="D357" i="2"/>
  <c r="D358" i="2"/>
  <c r="D359" i="2"/>
  <c r="D360" i="2"/>
  <c r="D361" i="2"/>
  <c r="D362" i="2"/>
  <c r="D363" i="2"/>
  <c r="D364" i="2"/>
  <c r="D365" i="2"/>
  <c r="D366" i="2"/>
  <c r="D367" i="2"/>
  <c r="D368" i="2"/>
  <c r="D369" i="2"/>
  <c r="D370" i="2"/>
  <c r="D371" i="2"/>
  <c r="D372" i="2"/>
  <c r="D373" i="2"/>
  <c r="D374" i="2"/>
  <c r="D375" i="2"/>
  <c r="D376" i="2"/>
  <c r="D377" i="2"/>
  <c r="D378" i="2"/>
  <c r="D379" i="2"/>
  <c r="D380" i="2"/>
  <c r="D381" i="2"/>
  <c r="D382" i="2"/>
  <c r="D383" i="2"/>
  <c r="D384" i="2"/>
  <c r="D385" i="2"/>
  <c r="D386" i="2"/>
  <c r="D387" i="2"/>
  <c r="D388" i="2"/>
  <c r="D389" i="2"/>
  <c r="D390" i="2"/>
  <c r="D391" i="2"/>
  <c r="D392" i="2"/>
  <c r="D393" i="2"/>
  <c r="D394" i="2"/>
  <c r="D395" i="2"/>
  <c r="D396" i="2"/>
  <c r="D397" i="2"/>
  <c r="D398" i="2"/>
  <c r="D399" i="2"/>
  <c r="D400" i="2"/>
  <c r="D401" i="2"/>
  <c r="D402" i="2"/>
  <c r="D403" i="2"/>
  <c r="D404" i="2"/>
  <c r="D405" i="2"/>
  <c r="D406" i="2"/>
  <c r="D407" i="2"/>
  <c r="D408" i="2"/>
  <c r="D409" i="2"/>
  <c r="D410" i="2"/>
  <c r="D411" i="2"/>
  <c r="D412" i="2"/>
  <c r="D413" i="2"/>
  <c r="D414" i="2"/>
  <c r="D415" i="2"/>
  <c r="D416" i="2"/>
  <c r="D417" i="2"/>
  <c r="D418" i="2"/>
  <c r="D419" i="2"/>
  <c r="D420" i="2"/>
  <c r="D421" i="2"/>
  <c r="D422" i="2"/>
  <c r="D423" i="2"/>
  <c r="D424" i="2"/>
  <c r="D425" i="2"/>
  <c r="D426" i="2"/>
  <c r="D427" i="2"/>
  <c r="D428" i="2"/>
  <c r="D429" i="2"/>
  <c r="D430" i="2"/>
  <c r="D431" i="2"/>
  <c r="D432" i="2"/>
  <c r="D433" i="2"/>
  <c r="D434" i="2"/>
  <c r="D435" i="2"/>
  <c r="D436" i="2"/>
  <c r="D437" i="2"/>
  <c r="D438" i="2"/>
  <c r="D439" i="2"/>
  <c r="D440" i="2"/>
  <c r="D441" i="2"/>
  <c r="D442" i="2"/>
  <c r="D443" i="2"/>
  <c r="D444" i="2"/>
  <c r="D445" i="2"/>
  <c r="D446" i="2"/>
  <c r="D447" i="2"/>
  <c r="D448" i="2"/>
  <c r="D449" i="2"/>
  <c r="D450" i="2"/>
  <c r="D451" i="2"/>
  <c r="D452" i="2"/>
  <c r="D453" i="2"/>
  <c r="D454" i="2"/>
  <c r="D455" i="2"/>
  <c r="D456" i="2"/>
  <c r="D457" i="2"/>
  <c r="D458" i="2"/>
  <c r="D459" i="2"/>
  <c r="D460" i="2"/>
  <c r="D461" i="2"/>
  <c r="D462" i="2"/>
  <c r="D463" i="2"/>
  <c r="D464" i="2"/>
  <c r="D465" i="2"/>
  <c r="D466" i="2"/>
  <c r="D467" i="2"/>
  <c r="D468" i="2"/>
  <c r="D469" i="2"/>
  <c r="D470" i="2"/>
  <c r="D471" i="2"/>
  <c r="D472" i="2"/>
  <c r="D473" i="2"/>
  <c r="D474" i="2"/>
  <c r="D475" i="2"/>
  <c r="D476" i="2"/>
  <c r="D477" i="2"/>
  <c r="D478" i="2"/>
  <c r="D479" i="2"/>
  <c r="D480" i="2"/>
  <c r="D481" i="2"/>
  <c r="D482" i="2"/>
  <c r="D483" i="2"/>
  <c r="D484" i="2"/>
  <c r="D485" i="2"/>
  <c r="D486" i="2"/>
  <c r="D487" i="2"/>
  <c r="D488" i="2"/>
  <c r="D489" i="2"/>
  <c r="D490" i="2"/>
  <c r="D491" i="2"/>
  <c r="D492" i="2"/>
  <c r="D493" i="2"/>
  <c r="D494" i="2"/>
  <c r="D495" i="2"/>
  <c r="D496" i="2"/>
  <c r="D497" i="2"/>
  <c r="D498" i="2"/>
  <c r="D499" i="2"/>
  <c r="D500" i="2"/>
  <c r="D501" i="2"/>
  <c r="D502" i="2"/>
  <c r="D503" i="2"/>
  <c r="D504" i="2"/>
  <c r="D505" i="2"/>
  <c r="D506" i="2"/>
  <c r="D507" i="2"/>
  <c r="D508" i="2"/>
  <c r="D509" i="2"/>
  <c r="D510" i="2"/>
  <c r="D511" i="2"/>
  <c r="D512" i="2"/>
  <c r="D513" i="2"/>
  <c r="D514" i="2"/>
  <c r="D515" i="2"/>
  <c r="D516" i="2"/>
  <c r="D517" i="2"/>
  <c r="D518" i="2"/>
  <c r="D519" i="2"/>
  <c r="D520" i="2"/>
  <c r="D521" i="2"/>
  <c r="D522" i="2"/>
  <c r="D523" i="2"/>
  <c r="D524" i="2"/>
  <c r="D525" i="2"/>
  <c r="D526" i="2"/>
  <c r="D527" i="2"/>
  <c r="D528" i="2"/>
  <c r="D529" i="2"/>
  <c r="D530" i="2"/>
  <c r="D531" i="2"/>
  <c r="D532" i="2"/>
  <c r="D533" i="2"/>
  <c r="D534" i="2"/>
  <c r="D535" i="2"/>
  <c r="D536" i="2"/>
  <c r="D537" i="2"/>
  <c r="D538" i="2"/>
  <c r="D539" i="2"/>
  <c r="D540" i="2"/>
  <c r="D541" i="2"/>
  <c r="D542" i="2"/>
  <c r="D543" i="2"/>
  <c r="D544" i="2"/>
  <c r="D545" i="2"/>
  <c r="D546" i="2"/>
  <c r="D547" i="2"/>
  <c r="D548" i="2"/>
  <c r="D549" i="2"/>
  <c r="D550" i="2"/>
  <c r="D551" i="2"/>
  <c r="D552" i="2"/>
  <c r="D553" i="2"/>
  <c r="D554" i="2"/>
  <c r="D555" i="2"/>
  <c r="D556" i="2"/>
  <c r="D557" i="2"/>
  <c r="D558" i="2"/>
  <c r="D559" i="2"/>
  <c r="D560" i="2"/>
  <c r="D561" i="2"/>
  <c r="D562" i="2"/>
  <c r="D563" i="2"/>
  <c r="D564" i="2"/>
  <c r="D565" i="2"/>
  <c r="D566" i="2"/>
  <c r="D567" i="2"/>
  <c r="D568" i="2"/>
  <c r="D569" i="2"/>
  <c r="D570" i="2"/>
  <c r="D571" i="2"/>
  <c r="D572" i="2"/>
  <c r="D573" i="2"/>
  <c r="D574" i="2"/>
  <c r="D575" i="2"/>
  <c r="D576" i="2"/>
  <c r="D577" i="2"/>
  <c r="D578" i="2"/>
  <c r="D579" i="2"/>
  <c r="D580" i="2"/>
  <c r="D581" i="2"/>
  <c r="D582" i="2"/>
  <c r="D583" i="2"/>
  <c r="D584" i="2"/>
  <c r="D585" i="2"/>
  <c r="D586" i="2"/>
  <c r="D587" i="2"/>
  <c r="D588" i="2"/>
  <c r="D589" i="2"/>
  <c r="D590" i="2"/>
  <c r="D591" i="2"/>
  <c r="D592" i="2"/>
  <c r="D593" i="2"/>
  <c r="D594" i="2"/>
  <c r="D595" i="2"/>
  <c r="D596" i="2"/>
  <c r="D597" i="2"/>
  <c r="D598" i="2"/>
  <c r="D599" i="2"/>
  <c r="D600" i="2"/>
  <c r="D601" i="2"/>
  <c r="D602" i="2"/>
  <c r="D603" i="2"/>
  <c r="D604" i="2"/>
  <c r="D605" i="2"/>
  <c r="D606" i="2"/>
  <c r="D607" i="2"/>
  <c r="D608" i="2"/>
  <c r="D609" i="2"/>
  <c r="D610" i="2"/>
  <c r="D611" i="2"/>
  <c r="D612" i="2"/>
  <c r="D613" i="2"/>
  <c r="D614" i="2"/>
  <c r="D615" i="2"/>
  <c r="D616" i="2"/>
  <c r="D617" i="2"/>
  <c r="D618" i="2"/>
  <c r="D619" i="2"/>
  <c r="D620" i="2"/>
  <c r="D621" i="2"/>
  <c r="D622" i="2"/>
  <c r="D623" i="2"/>
  <c r="D624" i="2"/>
  <c r="D625" i="2"/>
  <c r="D626" i="2"/>
  <c r="D627" i="2"/>
  <c r="D628" i="2"/>
  <c r="D629" i="2"/>
  <c r="D630" i="2"/>
  <c r="D631" i="2"/>
  <c r="D632" i="2"/>
  <c r="D633" i="2"/>
  <c r="D634" i="2"/>
  <c r="D635" i="2"/>
  <c r="D636" i="2"/>
  <c r="D637" i="2"/>
  <c r="D638" i="2"/>
  <c r="D639" i="2"/>
  <c r="D640" i="2"/>
  <c r="D641" i="2"/>
  <c r="D642" i="2"/>
  <c r="D643" i="2"/>
  <c r="D644" i="2"/>
  <c r="D645" i="2"/>
  <c r="D646" i="2"/>
  <c r="D647" i="2"/>
  <c r="D648" i="2"/>
  <c r="D649" i="2"/>
  <c r="D650" i="2"/>
  <c r="D651" i="2"/>
  <c r="D652" i="2"/>
  <c r="D653" i="2"/>
  <c r="D654" i="2"/>
  <c r="D655" i="2"/>
  <c r="D656" i="2"/>
  <c r="D657" i="2"/>
  <c r="D658" i="2"/>
  <c r="D659" i="2"/>
  <c r="D660" i="2"/>
  <c r="D661" i="2"/>
  <c r="D662" i="2"/>
  <c r="D663" i="2"/>
  <c r="D664" i="2"/>
  <c r="D665" i="2"/>
  <c r="D666" i="2"/>
  <c r="D667" i="2"/>
  <c r="D668" i="2"/>
  <c r="D669" i="2"/>
  <c r="D670" i="2"/>
  <c r="D671" i="2"/>
  <c r="D672" i="2"/>
  <c r="D673" i="2"/>
  <c r="D674" i="2"/>
  <c r="D675" i="2"/>
  <c r="D676" i="2"/>
  <c r="D677" i="2"/>
  <c r="D678" i="2"/>
  <c r="D679" i="2"/>
  <c r="D680" i="2"/>
  <c r="D681" i="2"/>
  <c r="D682" i="2"/>
  <c r="D683" i="2"/>
  <c r="D684" i="2"/>
  <c r="D685" i="2"/>
  <c r="D686" i="2"/>
  <c r="D687" i="2"/>
  <c r="D688" i="2"/>
  <c r="D689" i="2"/>
  <c r="D690" i="2"/>
  <c r="D691" i="2"/>
  <c r="D692" i="2"/>
  <c r="D693" i="2"/>
  <c r="D694" i="2"/>
  <c r="D695" i="2"/>
  <c r="D696" i="2"/>
  <c r="D697" i="2"/>
  <c r="D698" i="2"/>
  <c r="D699" i="2"/>
  <c r="D700" i="2"/>
  <c r="D701" i="2"/>
  <c r="D702" i="2"/>
  <c r="D703" i="2"/>
  <c r="D704" i="2"/>
  <c r="D705" i="2"/>
  <c r="D706" i="2"/>
  <c r="D707" i="2"/>
  <c r="D708" i="2"/>
  <c r="D709" i="2"/>
  <c r="D710" i="2"/>
  <c r="D711" i="2"/>
  <c r="D712" i="2"/>
  <c r="D713" i="2"/>
  <c r="D714" i="2"/>
  <c r="D715" i="2"/>
  <c r="D716" i="2"/>
  <c r="D717" i="2"/>
  <c r="D718" i="2"/>
  <c r="D719" i="2"/>
  <c r="D720" i="2"/>
  <c r="D721" i="2"/>
  <c r="D722" i="2"/>
  <c r="D723" i="2"/>
  <c r="D724" i="2"/>
  <c r="D725" i="2"/>
  <c r="D726" i="2"/>
  <c r="D727" i="2"/>
  <c r="D728" i="2"/>
  <c r="D729" i="2"/>
  <c r="D730" i="2"/>
  <c r="D731" i="2"/>
  <c r="D732" i="2"/>
  <c r="D733" i="2"/>
  <c r="D734" i="2"/>
  <c r="D735" i="2"/>
  <c r="D736" i="2"/>
  <c r="D737" i="2"/>
  <c r="D738" i="2"/>
  <c r="D739" i="2"/>
  <c r="D740" i="2"/>
  <c r="D741" i="2"/>
  <c r="D742" i="2"/>
  <c r="D743" i="2"/>
  <c r="D744" i="2"/>
  <c r="D745" i="2"/>
  <c r="D746" i="2"/>
  <c r="D747" i="2"/>
  <c r="D748" i="2"/>
  <c r="D749" i="2"/>
  <c r="D750" i="2"/>
  <c r="D751" i="2"/>
  <c r="D752" i="2"/>
  <c r="D753" i="2"/>
  <c r="D754" i="2"/>
  <c r="D755" i="2"/>
  <c r="D756" i="2"/>
  <c r="D757" i="2"/>
  <c r="D758" i="2"/>
  <c r="D759" i="2"/>
  <c r="D760" i="2"/>
  <c r="D761" i="2"/>
  <c r="D762" i="2"/>
  <c r="D763" i="2"/>
  <c r="D764" i="2"/>
  <c r="G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J5" i="9" l="1"/>
  <c r="J228" i="9" l="1"/>
  <c r="B259" i="4" l="1"/>
  <c r="G259" i="4"/>
  <c r="R259" i="4"/>
  <c r="V259" i="4" s="1"/>
  <c r="AE259" i="4" l="1"/>
  <c r="W259" i="4"/>
  <c r="M15" i="4" l="1"/>
  <c r="J384" i="9" l="1"/>
  <c r="J385" i="9"/>
  <c r="J96" i="9"/>
  <c r="J98" i="9"/>
  <c r="J97" i="9"/>
  <c r="I570" i="2"/>
  <c r="I431" i="2"/>
  <c r="J82" i="9"/>
  <c r="J43" i="9"/>
  <c r="J221" i="9" l="1"/>
  <c r="J293" i="9"/>
  <c r="J320" i="9"/>
  <c r="J497" i="9"/>
  <c r="J119" i="9"/>
  <c r="J364" i="9"/>
  <c r="J109" i="9"/>
  <c r="J463" i="9"/>
  <c r="J208" i="9"/>
  <c r="J244" i="9"/>
  <c r="J362" i="9"/>
  <c r="J142" i="9"/>
  <c r="J177" i="9"/>
  <c r="J108" i="9"/>
  <c r="J274" i="9"/>
  <c r="J220" i="9"/>
  <c r="J443" i="9"/>
  <c r="J347" i="9"/>
  <c r="J158" i="9"/>
  <c r="J151" i="9"/>
  <c r="J339" i="9"/>
  <c r="J411" i="9"/>
  <c r="J330" i="9"/>
  <c r="J388" i="9"/>
  <c r="J131" i="9"/>
  <c r="J163" i="9"/>
  <c r="J315" i="9"/>
  <c r="J405" i="9"/>
  <c r="J218" i="9"/>
  <c r="J198" i="9"/>
  <c r="J213" i="9"/>
  <c r="J369" i="9"/>
  <c r="J246" i="9"/>
  <c r="J325" i="9"/>
  <c r="J102" i="9"/>
  <c r="J262" i="9"/>
  <c r="J202" i="9"/>
  <c r="J182" i="9"/>
  <c r="J333" i="9"/>
  <c r="J480" i="9"/>
  <c r="J148" i="9"/>
  <c r="J336" i="9"/>
  <c r="J328" i="9"/>
  <c r="J130" i="9"/>
  <c r="J161" i="9"/>
  <c r="J313" i="9"/>
  <c r="J368" i="9"/>
  <c r="J324" i="9"/>
  <c r="J150" i="9"/>
  <c r="J335" i="9"/>
  <c r="J409" i="9"/>
  <c r="J327" i="9"/>
  <c r="J387" i="9"/>
  <c r="J160" i="9"/>
  <c r="J311" i="9"/>
  <c r="J403" i="9"/>
  <c r="J197" i="9"/>
  <c r="J366" i="9"/>
  <c r="J261" i="9"/>
  <c r="J200" i="9"/>
  <c r="J180" i="9"/>
  <c r="J332" i="9"/>
  <c r="J145" i="9"/>
  <c r="J337" i="9"/>
  <c r="J329" i="9"/>
  <c r="J162" i="9"/>
  <c r="J314" i="9"/>
  <c r="J404" i="9"/>
  <c r="J201" i="9"/>
  <c r="J181" i="9"/>
  <c r="J147" i="9"/>
  <c r="J338" i="9"/>
  <c r="J186" i="9"/>
  <c r="J284" i="9"/>
  <c r="J489" i="9"/>
  <c r="J350" i="9"/>
  <c r="J474" i="9"/>
  <c r="J264" i="9"/>
  <c r="J122" i="9"/>
  <c r="J511" i="9"/>
  <c r="J401" i="9"/>
  <c r="J138" i="9"/>
  <c r="J192" i="9"/>
  <c r="J238" i="9"/>
  <c r="J393" i="9"/>
  <c r="J136" i="9"/>
  <c r="J492" i="9"/>
  <c r="J236" i="9"/>
  <c r="J267" i="9"/>
  <c r="J137" i="9"/>
  <c r="J237" i="9"/>
  <c r="J397" i="9"/>
  <c r="J466" i="9"/>
  <c r="J504" i="9"/>
  <c r="J134" i="9"/>
  <c r="J290" i="9"/>
  <c r="J242" i="9"/>
  <c r="J454" i="9"/>
  <c r="J288" i="9"/>
  <c r="J225" i="9"/>
  <c r="J155" i="9"/>
  <c r="J270" i="9"/>
  <c r="J174" i="9"/>
  <c r="J426" i="9"/>
  <c r="J419" i="9"/>
  <c r="J358" i="9"/>
  <c r="J460" i="9"/>
  <c r="J465" i="9"/>
  <c r="J241" i="9"/>
  <c r="J153" i="9"/>
  <c r="J173" i="9"/>
  <c r="J357" i="9"/>
  <c r="J216" i="9"/>
  <c r="J215" i="9"/>
  <c r="J133" i="9"/>
  <c r="J356" i="9"/>
  <c r="J154" i="9"/>
  <c r="J89" i="9" l="1"/>
  <c r="J83" i="9"/>
  <c r="J84" i="9"/>
  <c r="J90" i="9"/>
  <c r="J88" i="9"/>
  <c r="J92" i="9"/>
  <c r="J87" i="9"/>
  <c r="J91" i="9"/>
  <c r="J93" i="9"/>
  <c r="J80" i="9"/>
  <c r="J499" i="9" l="1"/>
  <c r="J81" i="9" l="1"/>
  <c r="J4" i="9"/>
  <c r="J3" i="9"/>
  <c r="J423" i="9"/>
  <c r="J430" i="9"/>
  <c r="J86" i="9"/>
  <c r="J2" i="9"/>
  <c r="J449" i="9" l="1"/>
  <c r="D1002" i="20" l="1"/>
  <c r="G1002" i="20"/>
  <c r="M1002" i="20" s="1"/>
  <c r="J1002" i="20"/>
  <c r="P1002" i="20"/>
  <c r="L1002" i="20" l="1"/>
  <c r="B214" i="4"/>
  <c r="G214" i="4"/>
  <c r="R214" i="4"/>
  <c r="V214" i="4" s="1"/>
  <c r="AE214" i="4" l="1"/>
  <c r="W214" i="4"/>
  <c r="B215" i="4" l="1"/>
  <c r="G215" i="4"/>
  <c r="R215" i="4"/>
  <c r="W215" i="4" s="1"/>
  <c r="AE215" i="4" l="1"/>
  <c r="V215" i="4"/>
  <c r="B258" i="4" l="1"/>
  <c r="G258" i="4"/>
  <c r="R258" i="4"/>
  <c r="W258" i="4" s="1"/>
  <c r="AE258" i="4" l="1"/>
  <c r="V258" i="4"/>
  <c r="J99" i="9" l="1"/>
  <c r="D1001" i="20" l="1"/>
  <c r="G1001" i="20"/>
  <c r="M1001" i="20" s="1"/>
  <c r="J1001" i="20"/>
  <c r="P1001" i="20"/>
  <c r="D1000" i="20"/>
  <c r="G1000" i="20"/>
  <c r="M1000" i="20" s="1"/>
  <c r="J1000" i="20"/>
  <c r="P1000" i="20"/>
  <c r="D999" i="20"/>
  <c r="G999" i="20"/>
  <c r="M999" i="20" s="1"/>
  <c r="J999" i="20"/>
  <c r="P999" i="20"/>
  <c r="D998" i="20"/>
  <c r="G998" i="20"/>
  <c r="M998" i="20" s="1"/>
  <c r="J998" i="20"/>
  <c r="P998" i="20"/>
  <c r="D997" i="20"/>
  <c r="G997" i="20"/>
  <c r="M997" i="20" s="1"/>
  <c r="J997" i="20"/>
  <c r="P997" i="20"/>
  <c r="D996" i="20"/>
  <c r="G996" i="20"/>
  <c r="M996" i="20" s="1"/>
  <c r="J996" i="20"/>
  <c r="P996" i="20"/>
  <c r="D995" i="20"/>
  <c r="G995" i="20"/>
  <c r="M995" i="20" s="1"/>
  <c r="J995" i="20"/>
  <c r="P995" i="20"/>
  <c r="D994" i="20"/>
  <c r="G994" i="20"/>
  <c r="M994" i="20" s="1"/>
  <c r="J994" i="20"/>
  <c r="P994" i="20"/>
  <c r="D993" i="20"/>
  <c r="G993" i="20"/>
  <c r="M993" i="20" s="1"/>
  <c r="J993" i="20"/>
  <c r="P993" i="20"/>
  <c r="L1001" i="20" l="1"/>
  <c r="L1000" i="20"/>
  <c r="L999" i="20"/>
  <c r="L997" i="20"/>
  <c r="L998" i="20"/>
  <c r="L996" i="20"/>
  <c r="L993" i="20"/>
  <c r="L995" i="20"/>
  <c r="L994" i="20"/>
  <c r="D992" i="20" l="1"/>
  <c r="G992" i="20"/>
  <c r="M992" i="20" s="1"/>
  <c r="J992" i="20"/>
  <c r="L992" i="20"/>
  <c r="P992" i="20"/>
  <c r="D991" i="20"/>
  <c r="G991" i="20"/>
  <c r="M991" i="20" s="1"/>
  <c r="J991" i="20"/>
  <c r="P991" i="20"/>
  <c r="D990" i="20"/>
  <c r="G990" i="20"/>
  <c r="M990" i="20" s="1"/>
  <c r="J990" i="20"/>
  <c r="P990" i="20"/>
  <c r="D989" i="20"/>
  <c r="G989" i="20"/>
  <c r="M989" i="20" s="1"/>
  <c r="J989" i="20"/>
  <c r="P989" i="20"/>
  <c r="D988" i="20"/>
  <c r="G988" i="20"/>
  <c r="M988" i="20" s="1"/>
  <c r="J988" i="20"/>
  <c r="P988" i="20"/>
  <c r="L991" i="20" l="1"/>
  <c r="L990" i="20"/>
  <c r="L989" i="20"/>
  <c r="L988" i="20"/>
  <c r="J448" i="9" l="1"/>
  <c r="J189" i="9"/>
  <c r="J116" i="9"/>
  <c r="J468" i="9"/>
  <c r="J302" i="9"/>
  <c r="J287" i="9"/>
  <c r="J240" i="9"/>
  <c r="J418" i="9"/>
  <c r="J300" i="9"/>
  <c r="J272" i="9"/>
  <c r="J428" i="9"/>
  <c r="J269" i="9"/>
  <c r="J479" i="9"/>
  <c r="J185" i="9"/>
  <c r="J146" i="9"/>
  <c r="J367" i="9"/>
  <c r="J410" i="9"/>
  <c r="J312" i="9"/>
  <c r="J509" i="9"/>
  <c r="J487" i="9"/>
  <c r="J191" i="9"/>
  <c r="J491" i="9"/>
  <c r="J223" i="9"/>
  <c r="J171" i="9"/>
  <c r="J256" i="9"/>
  <c r="J322" i="9"/>
  <c r="J438" i="9" l="1"/>
  <c r="J470" i="9"/>
  <c r="J188" i="9"/>
  <c r="J226" i="9"/>
  <c r="J303" i="9"/>
  <c r="J359" i="9"/>
  <c r="J156" i="9"/>
  <c r="J194" i="9"/>
  <c r="J243" i="9"/>
  <c r="J117" i="9"/>
  <c r="J289" i="9"/>
  <c r="J217" i="9"/>
  <c r="J301" i="9"/>
  <c r="J500" i="9"/>
  <c r="J106" i="9"/>
  <c r="J229" i="9"/>
  <c r="J271" i="9"/>
  <c r="J455" i="9"/>
  <c r="J429" i="9"/>
  <c r="J378" i="9"/>
  <c r="J427" i="9"/>
  <c r="J420" i="9"/>
  <c r="J291" i="9"/>
  <c r="J382" i="9"/>
  <c r="J355" i="9"/>
  <c r="J273" i="9"/>
  <c r="J461" i="9"/>
  <c r="J467" i="9"/>
  <c r="J118" i="9"/>
  <c r="J190" i="9"/>
  <c r="J135" i="9"/>
  <c r="J505" i="9"/>
  <c r="J317" i="9"/>
  <c r="J175" i="9"/>
  <c r="J126" i="9"/>
  <c r="J503" i="9"/>
  <c r="J478" i="9"/>
  <c r="J437" i="9"/>
  <c r="J184" i="9"/>
  <c r="J144" i="9"/>
  <c r="J469" i="9"/>
  <c r="J167" i="9"/>
  <c r="J439" i="9"/>
  <c r="J247" i="9"/>
  <c r="J406" i="9"/>
  <c r="J473" i="9"/>
  <c r="J340" i="9"/>
  <c r="J326" i="9"/>
  <c r="J219" i="9"/>
  <c r="J334" i="9"/>
  <c r="J187" i="9"/>
  <c r="J250" i="9"/>
  <c r="J203" i="9"/>
  <c r="J152" i="9"/>
  <c r="J389" i="9"/>
  <c r="J103" i="9"/>
  <c r="J149" i="9"/>
  <c r="J292" i="9"/>
  <c r="J305" i="9"/>
  <c r="J331" i="9"/>
  <c r="J164" i="9"/>
  <c r="J199" i="9"/>
  <c r="J450" i="9"/>
  <c r="J263" i="9"/>
  <c r="J370" i="9"/>
  <c r="J132" i="9"/>
  <c r="J316" i="9"/>
  <c r="J412" i="9"/>
  <c r="J105" i="9"/>
  <c r="J453" i="9"/>
  <c r="J425" i="9"/>
  <c r="J304" i="9"/>
  <c r="J214" i="9"/>
  <c r="J183" i="9"/>
  <c r="J481" i="9"/>
  <c r="J360" i="9"/>
  <c r="J159" i="9"/>
  <c r="J422" i="9"/>
  <c r="J193" i="9"/>
  <c r="J391" i="9"/>
  <c r="J308" i="9"/>
  <c r="J307" i="9"/>
  <c r="J249" i="9"/>
  <c r="J319" i="9"/>
  <c r="J376" i="9"/>
  <c r="J114" i="9"/>
  <c r="J396" i="9"/>
  <c r="J209" i="9"/>
  <c r="J408" i="9"/>
  <c r="J277" i="9"/>
  <c r="J111" i="9"/>
  <c r="J346" i="9"/>
  <c r="J211" i="9"/>
  <c r="J207" i="9"/>
  <c r="J476" i="9"/>
  <c r="J380" i="9"/>
  <c r="J195" i="9"/>
  <c r="J222" i="9"/>
  <c r="J484" i="9"/>
  <c r="J507" i="9"/>
  <c r="J493" i="9"/>
  <c r="J514" i="9"/>
  <c r="J233" i="9"/>
  <c r="J433" i="9"/>
  <c r="J165" i="9"/>
  <c r="J379" i="9"/>
  <c r="J178" i="9"/>
  <c r="J224" i="9"/>
  <c r="J415" i="9"/>
  <c r="J323" i="9"/>
  <c r="J386" i="9"/>
  <c r="J141" i="9"/>
  <c r="J399" i="9"/>
  <c r="J172" i="9"/>
  <c r="J490" i="9"/>
  <c r="J407" i="9"/>
  <c r="J464" i="9"/>
  <c r="J104" i="9"/>
  <c r="J258" i="9"/>
  <c r="J361" i="9"/>
  <c r="J245" i="9"/>
  <c r="J253" i="9"/>
  <c r="J471" i="9"/>
  <c r="J472" i="9"/>
  <c r="J166" i="9"/>
  <c r="J458" i="9"/>
  <c r="J251" i="9"/>
  <c r="J295" i="9"/>
  <c r="J230" i="9"/>
  <c r="J231" i="9"/>
  <c r="J204" i="9"/>
  <c r="J282" i="9"/>
  <c r="J482" i="9"/>
  <c r="J441" i="9"/>
  <c r="J510" i="9"/>
  <c r="J502" i="9"/>
  <c r="J309" i="9"/>
  <c r="J127" i="9"/>
  <c r="J306" i="9"/>
  <c r="J348" i="9"/>
  <c r="J139" i="9"/>
  <c r="J435" i="9"/>
  <c r="J252" i="9"/>
  <c r="J298" i="9"/>
  <c r="J462" i="9"/>
  <c r="J278" i="9"/>
  <c r="J424" i="9"/>
  <c r="J239" i="9"/>
  <c r="J488" i="9"/>
  <c r="J372" i="9"/>
  <c r="J459" i="9"/>
  <c r="J276" i="9"/>
  <c r="J371" i="9"/>
  <c r="J512" i="9"/>
  <c r="J363" i="9"/>
  <c r="J343" i="9"/>
  <c r="J120" i="9"/>
  <c r="J381" i="9"/>
  <c r="J498" i="9"/>
  <c r="J390" i="9"/>
  <c r="J494" i="9"/>
  <c r="J440" i="9"/>
  <c r="J280" i="9"/>
  <c r="J285" i="9"/>
  <c r="J281" i="9"/>
  <c r="J496" i="9"/>
  <c r="J416" i="9"/>
  <c r="J297" i="9"/>
  <c r="J485" i="9"/>
  <c r="J374" i="9"/>
  <c r="J352" i="9"/>
  <c r="J170" i="9"/>
  <c r="J318" i="9"/>
  <c r="J475" i="9"/>
  <c r="J129" i="9"/>
  <c r="J140" i="9"/>
  <c r="J294" i="9"/>
  <c r="J349" i="9"/>
  <c r="J125" i="9"/>
  <c r="J402" i="9"/>
  <c r="J501" i="9"/>
  <c r="J395" i="9"/>
  <c r="J342" i="9"/>
  <c r="J255" i="9"/>
  <c r="J373" i="9"/>
  <c r="J101" i="9"/>
  <c r="J212" i="9"/>
  <c r="J235" i="9"/>
  <c r="J445" i="9"/>
  <c r="J260" i="9"/>
  <c r="J353" i="9"/>
  <c r="J365" i="9"/>
  <c r="J257" i="9"/>
  <c r="J128" i="9"/>
  <c r="J254" i="9"/>
  <c r="J400" i="9"/>
  <c r="J124" i="9"/>
  <c r="J351" i="9"/>
  <c r="J508" i="9"/>
  <c r="J431" i="9"/>
  <c r="J143" i="9"/>
  <c r="J296" i="9"/>
  <c r="J432" i="9"/>
  <c r="J417" i="9"/>
  <c r="J310" i="9"/>
  <c r="J179" i="9"/>
  <c r="J113" i="9"/>
  <c r="J286" i="9"/>
  <c r="J341" i="9"/>
  <c r="J259" i="9"/>
  <c r="J115" i="9"/>
  <c r="J268" i="9"/>
  <c r="J434" i="9"/>
  <c r="J344" i="9"/>
  <c r="J176" i="9"/>
  <c r="J394" i="9"/>
  <c r="J169" i="9"/>
  <c r="J121" i="9"/>
  <c r="J283" i="9"/>
  <c r="J444" i="9"/>
  <c r="J377" i="9"/>
  <c r="J227" i="9"/>
  <c r="J321" i="9"/>
  <c r="J107" i="9"/>
  <c r="J205" i="9"/>
  <c r="J477" i="9"/>
  <c r="J436" i="9"/>
  <c r="J265" i="9"/>
  <c r="J299" i="9"/>
  <c r="J375" i="9"/>
  <c r="J112" i="9"/>
  <c r="J110" i="9"/>
  <c r="J354" i="9"/>
  <c r="J383" i="9"/>
  <c r="J275" i="9"/>
  <c r="J266" i="9"/>
  <c r="J210" i="9"/>
  <c r="J206" i="9"/>
  <c r="J345" i="9"/>
  <c r="J456" i="9"/>
  <c r="J123" i="9"/>
  <c r="J414" i="9"/>
  <c r="J392" i="9"/>
  <c r="J446" i="9"/>
  <c r="J486" i="9"/>
  <c r="J196" i="9"/>
  <c r="J234" i="9"/>
  <c r="J451" i="9"/>
  <c r="J248" i="9"/>
  <c r="I425" i="2" l="1"/>
  <c r="I343" i="2"/>
  <c r="I720" i="2"/>
  <c r="I655" i="2"/>
  <c r="I747" i="2"/>
  <c r="I607" i="2"/>
  <c r="I312" i="2"/>
  <c r="I708" i="2"/>
  <c r="I490" i="2"/>
  <c r="I567" i="2"/>
  <c r="I369" i="2"/>
  <c r="I598" i="2"/>
  <c r="I287" i="2"/>
  <c r="I732" i="2"/>
  <c r="I344" i="2"/>
  <c r="I408" i="2"/>
  <c r="I352" i="2"/>
  <c r="I362" i="2"/>
  <c r="I754" i="2"/>
  <c r="I330" i="2"/>
  <c r="I711" i="2"/>
  <c r="I508" i="2"/>
  <c r="I272" i="2"/>
  <c r="I377" i="2"/>
  <c r="I717" i="2"/>
  <c r="I313" i="2" l="1"/>
  <c r="I709" i="2"/>
  <c r="I491" i="2"/>
  <c r="I568" i="2"/>
  <c r="I426" i="2"/>
  <c r="I370" i="2"/>
  <c r="I599" i="2"/>
  <c r="I288" i="2"/>
  <c r="I733" i="2"/>
  <c r="I345" i="2"/>
  <c r="I721" i="2"/>
  <c r="I409" i="2"/>
  <c r="I353" i="2"/>
  <c r="I661" i="2"/>
  <c r="I363" i="2"/>
  <c r="I755" i="2"/>
  <c r="I331" i="2"/>
  <c r="I656" i="2"/>
  <c r="I712" i="2"/>
  <c r="I509" i="2"/>
  <c r="I748" i="2"/>
  <c r="I273" i="2"/>
  <c r="I378" i="2"/>
  <c r="I718" i="2"/>
  <c r="I608" i="2"/>
  <c r="I311" i="2"/>
  <c r="I707" i="2"/>
  <c r="I489" i="2"/>
  <c r="I566" i="2"/>
  <c r="I368" i="2"/>
  <c r="I597" i="2"/>
  <c r="I286" i="2"/>
  <c r="I731" i="2"/>
  <c r="I342" i="2"/>
  <c r="I719" i="2"/>
  <c r="I407" i="2"/>
  <c r="I679" i="2"/>
  <c r="I351" i="2"/>
  <c r="I654" i="2"/>
  <c r="I710" i="2"/>
  <c r="I507" i="2"/>
  <c r="I746" i="2"/>
  <c r="I271" i="2"/>
  <c r="I376" i="2"/>
  <c r="I606" i="2"/>
  <c r="I479" i="2" l="1"/>
  <c r="I749" i="2"/>
  <c r="I417" i="2"/>
  <c r="I392" i="2"/>
  <c r="I406" i="2"/>
  <c r="I532" i="2"/>
  <c r="I662" i="2"/>
  <c r="I585" i="2"/>
  <c r="I637" i="2"/>
  <c r="I629" i="2"/>
  <c r="I314" i="2"/>
  <c r="I432" i="2"/>
  <c r="I646" i="2"/>
  <c r="I436" i="2"/>
  <c r="I444" i="2"/>
  <c r="I593" i="2"/>
  <c r="I350" i="2"/>
  <c r="I440" i="2"/>
  <c r="I372" i="2"/>
  <c r="I619" i="2"/>
  <c r="I371" i="2"/>
  <c r="I727" i="2"/>
  <c r="I550" i="2"/>
  <c r="I424" i="2"/>
  <c r="I461" i="2"/>
  <c r="I379" i="2"/>
  <c r="I580" i="2"/>
  <c r="I667" i="2"/>
  <c r="I639" i="2"/>
  <c r="I438" i="2"/>
  <c r="I587" i="2"/>
  <c r="I418" i="2"/>
  <c r="I394" i="2"/>
  <c r="I631" i="2"/>
  <c r="I316" i="2"/>
  <c r="I434" i="2"/>
  <c r="I648" i="2"/>
  <c r="I446" i="2"/>
  <c r="I595" i="2"/>
  <c r="I442" i="2"/>
  <c r="I374" i="2"/>
  <c r="I729" i="2"/>
  <c r="I462" i="2"/>
  <c r="I381" i="2"/>
  <c r="I481" i="2"/>
  <c r="I419" i="2"/>
  <c r="I395" i="2"/>
  <c r="I588" i="2"/>
  <c r="I640" i="2"/>
  <c r="I632" i="2"/>
  <c r="I317" i="2"/>
  <c r="I435" i="2"/>
  <c r="I649" i="2"/>
  <c r="I439" i="2"/>
  <c r="I447" i="2"/>
  <c r="I596" i="2"/>
  <c r="I443" i="2"/>
  <c r="I375" i="2"/>
  <c r="I730" i="2"/>
  <c r="I726" i="2"/>
  <c r="I463" i="2"/>
  <c r="I382" i="2"/>
  <c r="I482" i="2"/>
  <c r="I393" i="2"/>
  <c r="I586" i="2"/>
  <c r="I638" i="2"/>
  <c r="I630" i="2"/>
  <c r="I315" i="2"/>
  <c r="I433" i="2"/>
  <c r="I647" i="2"/>
  <c r="I437" i="2"/>
  <c r="I445" i="2"/>
  <c r="I594" i="2"/>
  <c r="I441" i="2"/>
  <c r="I373" i="2"/>
  <c r="I728" i="2"/>
  <c r="I380" i="2"/>
  <c r="I480" i="2"/>
  <c r="I738" i="2"/>
  <c r="I650" i="2"/>
  <c r="I687" i="2"/>
  <c r="I472" i="2"/>
  <c r="I483" i="2"/>
  <c r="I383" i="2"/>
  <c r="I742" i="2"/>
  <c r="I760" i="2"/>
  <c r="I420" i="2"/>
  <c r="I625" i="2"/>
  <c r="I589" i="2"/>
  <c r="I645" i="2"/>
  <c r="I562" i="2"/>
  <c r="I722" i="2"/>
  <c r="I500" i="2"/>
  <c r="I301" i="2"/>
  <c r="I512" i="2"/>
  <c r="I457" i="2"/>
  <c r="I453" i="2"/>
  <c r="I600" i="2"/>
  <c r="I303" i="2"/>
  <c r="I740" i="2"/>
  <c r="I652" i="2"/>
  <c r="I689" i="2"/>
  <c r="I474" i="2"/>
  <c r="I485" i="2"/>
  <c r="I762" i="2"/>
  <c r="I422" i="2"/>
  <c r="I627" i="2"/>
  <c r="I591" i="2"/>
  <c r="I564" i="2"/>
  <c r="I724" i="2"/>
  <c r="I501" i="2"/>
  <c r="I514" i="2"/>
  <c r="I459" i="2"/>
  <c r="I455" i="2"/>
  <c r="I741" i="2"/>
  <c r="I601" i="2"/>
  <c r="I653" i="2"/>
  <c r="I690" i="2"/>
  <c r="I475" i="2"/>
  <c r="I763" i="2"/>
  <c r="I423" i="2"/>
  <c r="I628" i="2"/>
  <c r="I592" i="2"/>
  <c r="I565" i="2"/>
  <c r="I725" i="2"/>
  <c r="I502" i="2"/>
  <c r="I304" i="2"/>
  <c r="I296" i="2"/>
  <c r="I515" i="2"/>
  <c r="I460" i="2"/>
  <c r="I456" i="2"/>
  <c r="I739" i="2"/>
  <c r="I651" i="2"/>
  <c r="I688" i="2"/>
  <c r="I473" i="2"/>
  <c r="I484" i="2"/>
  <c r="I761" i="2"/>
  <c r="I421" i="2"/>
  <c r="I626" i="2"/>
  <c r="I590" i="2"/>
  <c r="I563" i="2"/>
  <c r="I723" i="2"/>
  <c r="I302" i="2"/>
  <c r="I513" i="2"/>
  <c r="I458" i="2"/>
  <c r="I454" i="2"/>
  <c r="I384" i="2"/>
  <c r="I617" i="2"/>
  <c r="I641" i="2"/>
  <c r="I538" i="2"/>
  <c r="I516" i="2"/>
  <c r="I609" i="2"/>
  <c r="I510" i="2"/>
  <c r="I698" i="2"/>
  <c r="I399" i="2"/>
  <c r="I657" i="2"/>
  <c r="I308" i="2"/>
  <c r="I336" i="2"/>
  <c r="I528" i="2"/>
  <c r="I633" i="2"/>
  <c r="I492" i="2"/>
  <c r="I402" i="2"/>
  <c r="I322" i="2"/>
  <c r="I734" i="2"/>
  <c r="I358" i="2"/>
  <c r="I575" i="2"/>
  <c r="I270" i="2"/>
  <c r="I546" i="2"/>
  <c r="I706" i="2"/>
  <c r="I537" i="2"/>
  <c r="I364" i="2"/>
  <c r="I427" i="2"/>
  <c r="I266" i="2"/>
  <c r="I448" i="2"/>
  <c r="I389" i="2"/>
  <c r="I541" i="2"/>
  <c r="I326" i="2"/>
  <c r="I700" i="2"/>
  <c r="I659" i="2"/>
  <c r="I530" i="2"/>
  <c r="I635" i="2"/>
  <c r="I494" i="2"/>
  <c r="I404" i="2"/>
  <c r="I324" i="2"/>
  <c r="I360" i="2"/>
  <c r="I682" i="2"/>
  <c r="I669" i="2"/>
  <c r="I366" i="2"/>
  <c r="I429" i="2"/>
  <c r="I268" i="2"/>
  <c r="I450" i="2"/>
  <c r="I390" i="2"/>
  <c r="I543" i="2"/>
  <c r="I386" i="2"/>
  <c r="I518" i="2"/>
  <c r="I328" i="2"/>
  <c r="I643" i="2"/>
  <c r="I539" i="2"/>
  <c r="I611" i="2"/>
  <c r="I401" i="2"/>
  <c r="I310" i="2"/>
  <c r="I684" i="2"/>
  <c r="I430" i="2"/>
  <c r="I451" i="2"/>
  <c r="I544" i="2"/>
  <c r="I387" i="2"/>
  <c r="I618" i="2"/>
  <c r="I644" i="2"/>
  <c r="I540" i="2"/>
  <c r="I519" i="2"/>
  <c r="I612" i="2"/>
  <c r="I701" i="2"/>
  <c r="I660" i="2"/>
  <c r="I531" i="2"/>
  <c r="I636" i="2"/>
  <c r="I495" i="2"/>
  <c r="I405" i="2"/>
  <c r="I325" i="2"/>
  <c r="I361" i="2"/>
  <c r="I686" i="2"/>
  <c r="I670" i="2"/>
  <c r="I367" i="2"/>
  <c r="I269" i="2"/>
  <c r="I452" i="2"/>
  <c r="I391" i="2"/>
  <c r="I545" i="2"/>
  <c r="I388" i="2"/>
  <c r="I329" i="2"/>
  <c r="I642" i="2"/>
  <c r="I517" i="2"/>
  <c r="I610" i="2"/>
  <c r="I511" i="2"/>
  <c r="I699" i="2"/>
  <c r="I400" i="2"/>
  <c r="I658" i="2"/>
  <c r="I309" i="2"/>
  <c r="I529" i="2"/>
  <c r="I634" i="2"/>
  <c r="I493" i="2"/>
  <c r="I403" i="2"/>
  <c r="I323" i="2"/>
  <c r="I359" i="2"/>
  <c r="I681" i="2"/>
  <c r="I668" i="2"/>
  <c r="I365" i="2"/>
  <c r="I428" i="2"/>
  <c r="I267" i="2"/>
  <c r="I449" i="2"/>
  <c r="I542" i="2"/>
  <c r="I385" i="2"/>
  <c r="I327" i="2"/>
  <c r="I346" i="2" l="1"/>
  <c r="I300" i="2"/>
  <c r="I467" i="2"/>
  <c r="I624" i="2"/>
  <c r="I282" i="2"/>
  <c r="I289" i="2"/>
  <c r="I332" i="2"/>
  <c r="I471" i="2"/>
  <c r="I620" i="2"/>
  <c r="I274" i="2"/>
  <c r="I571" i="2"/>
  <c r="I341" i="2"/>
  <c r="I278" i="2"/>
  <c r="I750" i="2"/>
  <c r="I348" i="2"/>
  <c r="I469" i="2"/>
  <c r="I284" i="2"/>
  <c r="I291" i="2"/>
  <c r="I334" i="2"/>
  <c r="I622" i="2"/>
  <c r="I276" i="2"/>
  <c r="I573" i="2"/>
  <c r="I752" i="2"/>
  <c r="I470" i="2"/>
  <c r="I285" i="2"/>
  <c r="I292" i="2"/>
  <c r="I335" i="2"/>
  <c r="I623" i="2"/>
  <c r="I277" i="2"/>
  <c r="I574" i="2"/>
  <c r="I753" i="2"/>
  <c r="I349" i="2"/>
  <c r="I468" i="2"/>
  <c r="I283" i="2"/>
  <c r="I290" i="2"/>
  <c r="I333" i="2"/>
  <c r="I621" i="2"/>
  <c r="I275" i="2"/>
  <c r="I572" i="2"/>
  <c r="I751" i="2"/>
  <c r="I347" i="2"/>
  <c r="I535" i="2"/>
  <c r="I397" i="2"/>
  <c r="I744" i="2"/>
  <c r="I294" i="2"/>
  <c r="I696" i="2"/>
  <c r="I505" i="2"/>
  <c r="I552" i="2"/>
  <c r="I477" i="2"/>
  <c r="I487" i="2"/>
  <c r="I298" i="2"/>
  <c r="I465" i="2"/>
  <c r="I736" i="2"/>
  <c r="I737" i="2"/>
  <c r="I536" i="2"/>
  <c r="I398" i="2"/>
  <c r="I745" i="2"/>
  <c r="I488" i="2"/>
  <c r="I295" i="2"/>
  <c r="I697" i="2"/>
  <c r="I299" i="2"/>
  <c r="I466" i="2"/>
  <c r="I506" i="2"/>
  <c r="I553" i="2"/>
  <c r="I478" i="2"/>
  <c r="I735" i="2"/>
  <c r="I534" i="2"/>
  <c r="I396" i="2"/>
  <c r="I743" i="2"/>
  <c r="I486" i="2"/>
  <c r="I293" i="2"/>
  <c r="I695" i="2"/>
  <c r="I297" i="2"/>
  <c r="I464" i="2"/>
  <c r="I504" i="2"/>
  <c r="I551" i="2"/>
  <c r="I476" i="2"/>
  <c r="I764" i="2"/>
  <c r="I503" i="2"/>
  <c r="I337" i="2"/>
  <c r="I354" i="2"/>
  <c r="I496" i="2"/>
  <c r="I702" i="2"/>
  <c r="I558" i="2"/>
  <c r="I318" i="2"/>
  <c r="I756" i="2"/>
  <c r="I569" i="2"/>
  <c r="I576" i="2"/>
  <c r="I602" i="2"/>
  <c r="I533" i="2"/>
  <c r="I613" i="2"/>
  <c r="I339" i="2"/>
  <c r="I560" i="2"/>
  <c r="I320" i="2"/>
  <c r="I604" i="2"/>
  <c r="I615" i="2"/>
  <c r="I356" i="2"/>
  <c r="I280" i="2"/>
  <c r="I498" i="2"/>
  <c r="I704" i="2"/>
  <c r="I758" i="2"/>
  <c r="I415" i="2"/>
  <c r="I548" i="2"/>
  <c r="I578" i="2"/>
  <c r="I357" i="2"/>
  <c r="I281" i="2"/>
  <c r="I499" i="2"/>
  <c r="I705" i="2"/>
  <c r="I561" i="2"/>
  <c r="I321" i="2"/>
  <c r="I759" i="2"/>
  <c r="I416" i="2"/>
  <c r="I549" i="2"/>
  <c r="I579" i="2"/>
  <c r="I605" i="2"/>
  <c r="I616" i="2"/>
  <c r="I340" i="2"/>
  <c r="I338" i="2"/>
  <c r="I355" i="2"/>
  <c r="I279" i="2"/>
  <c r="I497" i="2"/>
  <c r="I703" i="2"/>
  <c r="I559" i="2"/>
  <c r="I319" i="2"/>
  <c r="I757" i="2"/>
  <c r="I414" i="2"/>
  <c r="I547" i="2"/>
  <c r="I577" i="2"/>
  <c r="I603" i="2"/>
  <c r="I614" i="2"/>
  <c r="I663" i="2"/>
  <c r="I524" i="2"/>
  <c r="I581" i="2"/>
  <c r="I305" i="2"/>
  <c r="I410" i="2"/>
  <c r="I691" i="2"/>
  <c r="I554" i="2"/>
  <c r="I675" i="2"/>
  <c r="I671" i="2"/>
  <c r="I520" i="2"/>
  <c r="I713" i="2"/>
  <c r="I665" i="2"/>
  <c r="I683" i="2"/>
  <c r="I526" i="2"/>
  <c r="I583" i="2"/>
  <c r="I307" i="2"/>
  <c r="I412" i="2"/>
  <c r="I693" i="2"/>
  <c r="I556" i="2"/>
  <c r="I677" i="2"/>
  <c r="I673" i="2"/>
  <c r="I522" i="2"/>
  <c r="I715" i="2"/>
  <c r="I666" i="2"/>
  <c r="I685" i="2"/>
  <c r="I527" i="2"/>
  <c r="I584" i="2"/>
  <c r="I413" i="2"/>
  <c r="I694" i="2"/>
  <c r="I557" i="2"/>
  <c r="I678" i="2"/>
  <c r="I674" i="2"/>
  <c r="I523" i="2"/>
  <c r="I716" i="2"/>
  <c r="I714" i="2"/>
  <c r="I664" i="2"/>
  <c r="I680" i="2"/>
  <c r="I525" i="2"/>
  <c r="I582" i="2"/>
  <c r="I306" i="2"/>
  <c r="I411" i="2"/>
  <c r="I692" i="2"/>
  <c r="I555" i="2"/>
  <c r="I676" i="2"/>
  <c r="I672" i="2"/>
  <c r="I521" i="2"/>
  <c r="J95" i="9" l="1"/>
  <c r="B180" i="4"/>
  <c r="G180" i="4"/>
  <c r="R180" i="4"/>
  <c r="V180" i="4" s="1"/>
  <c r="AE180" i="4" l="1"/>
  <c r="W180" i="4"/>
  <c r="B216" i="4" l="1"/>
  <c r="G216" i="4"/>
  <c r="R216" i="4"/>
  <c r="V216" i="4" s="1"/>
  <c r="I263" i="2"/>
  <c r="I262" i="2"/>
  <c r="I235" i="2"/>
  <c r="I264" i="2"/>
  <c r="I256" i="2"/>
  <c r="I222" i="2"/>
  <c r="I250" i="2"/>
  <c r="I253" i="2"/>
  <c r="I233" i="2"/>
  <c r="I244" i="2"/>
  <c r="I258" i="2"/>
  <c r="AE216" i="4" l="1"/>
  <c r="W216" i="4"/>
  <c r="I241" i="2" l="1"/>
  <c r="I232" i="2"/>
  <c r="I228" i="2"/>
  <c r="I234" i="2"/>
  <c r="I265" i="2"/>
  <c r="I261" i="2"/>
  <c r="I236" i="2"/>
  <c r="I259" i="2"/>
  <c r="I219" i="2" l="1"/>
  <c r="I214" i="2"/>
  <c r="I212" i="2"/>
  <c r="I217" i="2"/>
  <c r="I209" i="2"/>
  <c r="I211" i="2"/>
  <c r="I210" i="2"/>
  <c r="I216" i="2"/>
  <c r="I218" i="2"/>
  <c r="I213" i="2"/>
  <c r="I215" i="2"/>
  <c r="B179" i="4"/>
  <c r="G179" i="4"/>
  <c r="R179" i="4"/>
  <c r="V179" i="4" s="1"/>
  <c r="W179" i="4" l="1"/>
  <c r="AE179" i="4"/>
  <c r="B178" i="4" l="1"/>
  <c r="G178" i="4"/>
  <c r="R178" i="4"/>
  <c r="V178" i="4" s="1"/>
  <c r="AE178" i="4" l="1"/>
  <c r="W178" i="4"/>
  <c r="I227" i="2" l="1"/>
  <c r="I251" i="2"/>
  <c r="I239" i="2"/>
  <c r="I225" i="2"/>
  <c r="I220" i="2"/>
  <c r="I257" i="2"/>
  <c r="I229" i="2"/>
  <c r="I260" i="2"/>
  <c r="I245" i="2"/>
  <c r="I237" i="2"/>
  <c r="I242" i="2"/>
  <c r="I254" i="2"/>
  <c r="I247" i="2"/>
  <c r="I223" i="2"/>
  <c r="I249" i="2"/>
  <c r="I231" i="2"/>
  <c r="I252" i="2"/>
  <c r="I240" i="2"/>
  <c r="I226" i="2"/>
  <c r="I221" i="2"/>
  <c r="I230" i="2"/>
  <c r="I246" i="2"/>
  <c r="I238" i="2" l="1"/>
  <c r="B217" i="4"/>
  <c r="G217" i="4"/>
  <c r="R217" i="4"/>
  <c r="V217" i="4" s="1"/>
  <c r="W217" i="4" l="1"/>
  <c r="AE217" i="4"/>
  <c r="I243" i="2"/>
  <c r="I255" i="2"/>
  <c r="I248" i="2"/>
  <c r="I224" i="2"/>
  <c r="I208" i="2"/>
  <c r="I205" i="2"/>
  <c r="I206" i="2"/>
  <c r="I207" i="2"/>
  <c r="I204" i="2"/>
  <c r="I203" i="2"/>
  <c r="B244" i="4" l="1"/>
  <c r="B2" i="4"/>
  <c r="B3" i="4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40" i="4"/>
  <c r="B41" i="4"/>
  <c r="B42" i="4"/>
  <c r="B43" i="4"/>
  <c r="B44" i="4"/>
  <c r="B45" i="4"/>
  <c r="B46" i="4"/>
  <c r="B47" i="4"/>
  <c r="B48" i="4"/>
  <c r="B49" i="4"/>
  <c r="B50" i="4"/>
  <c r="B51" i="4"/>
  <c r="B52" i="4"/>
  <c r="B53" i="4"/>
  <c r="B54" i="4"/>
  <c r="B55" i="4"/>
  <c r="B56" i="4"/>
  <c r="B57" i="4"/>
  <c r="B58" i="4"/>
  <c r="B59" i="4"/>
  <c r="B60" i="4"/>
  <c r="B61" i="4"/>
  <c r="B62" i="4"/>
  <c r="B63" i="4"/>
  <c r="B64" i="4"/>
  <c r="B65" i="4"/>
  <c r="B66" i="4"/>
  <c r="B67" i="4"/>
  <c r="B68" i="4"/>
  <c r="B69" i="4"/>
  <c r="B70" i="4"/>
  <c r="B71" i="4"/>
  <c r="B72" i="4"/>
  <c r="B73" i="4"/>
  <c r="B74" i="4"/>
  <c r="B75" i="4"/>
  <c r="B76" i="4"/>
  <c r="B77" i="4"/>
  <c r="B78" i="4"/>
  <c r="B79" i="4"/>
  <c r="B80" i="4"/>
  <c r="B81" i="4"/>
  <c r="B82" i="4"/>
  <c r="B83" i="4"/>
  <c r="B84" i="4"/>
  <c r="B85" i="4"/>
  <c r="B86" i="4"/>
  <c r="B87" i="4"/>
  <c r="B88" i="4"/>
  <c r="B89" i="4"/>
  <c r="B90" i="4"/>
  <c r="B91" i="4"/>
  <c r="B92" i="4"/>
  <c r="B93" i="4"/>
  <c r="B94" i="4"/>
  <c r="B95" i="4"/>
  <c r="B96" i="4"/>
  <c r="B97" i="4"/>
  <c r="B98" i="4"/>
  <c r="B99" i="4"/>
  <c r="B100" i="4"/>
  <c r="B101" i="4"/>
  <c r="B102" i="4"/>
  <c r="B103" i="4"/>
  <c r="B104" i="4"/>
  <c r="B105" i="4"/>
  <c r="B106" i="4"/>
  <c r="B107" i="4"/>
  <c r="B108" i="4"/>
  <c r="B109" i="4"/>
  <c r="B110" i="4"/>
  <c r="B111" i="4"/>
  <c r="B112" i="4"/>
  <c r="B113" i="4"/>
  <c r="B114" i="4"/>
  <c r="B115" i="4"/>
  <c r="B116" i="4"/>
  <c r="B117" i="4"/>
  <c r="B118" i="4"/>
  <c r="B119" i="4"/>
  <c r="B120" i="4"/>
  <c r="B121" i="4"/>
  <c r="B122" i="4"/>
  <c r="B123" i="4"/>
  <c r="B124" i="4"/>
  <c r="B125" i="4"/>
  <c r="B126" i="4"/>
  <c r="B127" i="4"/>
  <c r="B128" i="4"/>
  <c r="B129" i="4"/>
  <c r="B130" i="4"/>
  <c r="B131" i="4"/>
  <c r="B132" i="4"/>
  <c r="B133" i="4"/>
  <c r="B134" i="4"/>
  <c r="B135" i="4"/>
  <c r="B136" i="4"/>
  <c r="B137" i="4"/>
  <c r="B138" i="4"/>
  <c r="B139" i="4"/>
  <c r="B140" i="4"/>
  <c r="B141" i="4"/>
  <c r="B142" i="4"/>
  <c r="B143" i="4"/>
  <c r="B144" i="4"/>
  <c r="B145" i="4"/>
  <c r="B146" i="4"/>
  <c r="B147" i="4"/>
  <c r="B148" i="4"/>
  <c r="B149" i="4"/>
  <c r="B150" i="4"/>
  <c r="B151" i="4"/>
  <c r="B152" i="4"/>
  <c r="B153" i="4"/>
  <c r="B154" i="4"/>
  <c r="B155" i="4"/>
  <c r="B156" i="4"/>
  <c r="B157" i="4"/>
  <c r="B158" i="4"/>
  <c r="B159" i="4"/>
  <c r="B160" i="4"/>
  <c r="B161" i="4"/>
  <c r="B162" i="4"/>
  <c r="B163" i="4"/>
  <c r="B164" i="4"/>
  <c r="B165" i="4"/>
  <c r="B166" i="4"/>
  <c r="B167" i="4"/>
  <c r="B168" i="4"/>
  <c r="B169" i="4"/>
  <c r="B170" i="4"/>
  <c r="B171" i="4"/>
  <c r="B172" i="4"/>
  <c r="B173" i="4"/>
  <c r="B174" i="4"/>
  <c r="B175" i="4"/>
  <c r="B176" i="4"/>
  <c r="B177" i="4"/>
  <c r="B182" i="4"/>
  <c r="B183" i="4"/>
  <c r="B184" i="4"/>
  <c r="B185" i="4"/>
  <c r="B186" i="4"/>
  <c r="B187" i="4"/>
  <c r="B188" i="4"/>
  <c r="B189" i="4"/>
  <c r="B190" i="4"/>
  <c r="B191" i="4"/>
  <c r="B192" i="4"/>
  <c r="B193" i="4"/>
  <c r="B194" i="4"/>
  <c r="B195" i="4"/>
  <c r="B196" i="4"/>
  <c r="B197" i="4"/>
  <c r="B198" i="4"/>
  <c r="B199" i="4"/>
  <c r="B200" i="4"/>
  <c r="B201" i="4"/>
  <c r="B202" i="4"/>
  <c r="B203" i="4"/>
  <c r="B204" i="4"/>
  <c r="B205" i="4"/>
  <c r="B206" i="4"/>
  <c r="B207" i="4"/>
  <c r="B208" i="4"/>
  <c r="B209" i="4"/>
  <c r="B210" i="4"/>
  <c r="B211" i="4"/>
  <c r="B212" i="4"/>
  <c r="B213" i="4"/>
  <c r="B218" i="4"/>
  <c r="B219" i="4"/>
  <c r="B220" i="4"/>
  <c r="B221" i="4"/>
  <c r="B222" i="4"/>
  <c r="B223" i="4"/>
  <c r="B224" i="4"/>
  <c r="B225" i="4"/>
  <c r="B226" i="4"/>
  <c r="B227" i="4"/>
  <c r="B228" i="4"/>
  <c r="B229" i="4"/>
  <c r="B230" i="4"/>
  <c r="B231" i="4"/>
  <c r="B232" i="4"/>
  <c r="B233" i="4"/>
  <c r="B234" i="4"/>
  <c r="B235" i="4"/>
  <c r="B236" i="4"/>
  <c r="B237" i="4"/>
  <c r="B238" i="4"/>
  <c r="B239" i="4"/>
  <c r="B240" i="4"/>
  <c r="B241" i="4"/>
  <c r="B242" i="4"/>
  <c r="B243" i="4"/>
  <c r="B245" i="4"/>
  <c r="B246" i="4"/>
  <c r="B247" i="4"/>
  <c r="B248" i="4"/>
  <c r="B249" i="4"/>
  <c r="B250" i="4"/>
  <c r="B251" i="4"/>
  <c r="B252" i="4"/>
  <c r="B253" i="4"/>
  <c r="B254" i="4"/>
  <c r="B255" i="4"/>
  <c r="B256" i="4"/>
  <c r="B257" i="4"/>
  <c r="B181" i="4"/>
  <c r="A258" i="4"/>
  <c r="A259" i="4"/>
  <c r="A214" i="4"/>
  <c r="A215" i="4"/>
  <c r="A57" i="14" l="1"/>
  <c r="A5" i="9"/>
  <c r="A228" i="9"/>
  <c r="A26" i="14"/>
  <c r="A384" i="9"/>
  <c r="A96" i="9"/>
  <c r="A381" i="1"/>
  <c r="M381" i="1" s="1"/>
  <c r="A139" i="1"/>
  <c r="M139" i="1" s="1"/>
  <c r="A97" i="9"/>
  <c r="A431" i="2"/>
  <c r="J431" i="2" s="1"/>
  <c r="A43" i="9"/>
  <c r="A620" i="1"/>
  <c r="M620" i="1" s="1"/>
  <c r="A385" i="9"/>
  <c r="A497" i="1"/>
  <c r="M497" i="1" s="1"/>
  <c r="A98" i="9"/>
  <c r="A570" i="2"/>
  <c r="J570" i="2" s="1"/>
  <c r="A82" i="9"/>
  <c r="A429" i="1"/>
  <c r="M429" i="1" s="1"/>
  <c r="A430" i="1"/>
  <c r="M430" i="1" s="1"/>
  <c r="A376" i="1"/>
  <c r="M376" i="1" s="1"/>
  <c r="A601" i="1"/>
  <c r="M601" i="1" s="1"/>
  <c r="A369" i="1"/>
  <c r="M369" i="1" s="1"/>
  <c r="A701" i="1"/>
  <c r="M701" i="1" s="1"/>
  <c r="A368" i="1"/>
  <c r="M368" i="1" s="1"/>
  <c r="A745" i="1"/>
  <c r="M745" i="1" s="1"/>
  <c r="A554" i="1"/>
  <c r="M554" i="1" s="1"/>
  <c r="A680" i="1"/>
  <c r="M680" i="1" s="1"/>
  <c r="A221" i="9"/>
  <c r="A463" i="9"/>
  <c r="A274" i="9"/>
  <c r="A330" i="9"/>
  <c r="A213" i="9"/>
  <c r="A333" i="9"/>
  <c r="A368" i="9"/>
  <c r="A311" i="9"/>
  <c r="A145" i="9"/>
  <c r="A147" i="9"/>
  <c r="A122" i="9"/>
  <c r="A492" i="9"/>
  <c r="A134" i="9"/>
  <c r="A174" i="9"/>
  <c r="A173" i="9"/>
  <c r="A160" i="9"/>
  <c r="A504" i="9"/>
  <c r="A293" i="9"/>
  <c r="A208" i="9"/>
  <c r="A220" i="9"/>
  <c r="A388" i="9"/>
  <c r="A369" i="9"/>
  <c r="A480" i="9"/>
  <c r="A324" i="9"/>
  <c r="A403" i="9"/>
  <c r="A337" i="9"/>
  <c r="A338" i="9"/>
  <c r="A511" i="9"/>
  <c r="A236" i="9"/>
  <c r="A290" i="9"/>
  <c r="A426" i="9"/>
  <c r="A357" i="9"/>
  <c r="A182" i="9"/>
  <c r="A136" i="9"/>
  <c r="A244" i="9"/>
  <c r="A443" i="9"/>
  <c r="A131" i="9"/>
  <c r="A246" i="9"/>
  <c r="A148" i="9"/>
  <c r="A150" i="9"/>
  <c r="A197" i="9"/>
  <c r="A329" i="9"/>
  <c r="A186" i="9"/>
  <c r="A401" i="9"/>
  <c r="A267" i="9"/>
  <c r="A242" i="9"/>
  <c r="A419" i="9"/>
  <c r="A216" i="9"/>
  <c r="A313" i="9"/>
  <c r="A270" i="9"/>
  <c r="A320" i="9"/>
  <c r="A362" i="9"/>
  <c r="A347" i="9"/>
  <c r="A163" i="9"/>
  <c r="A325" i="9"/>
  <c r="A336" i="9"/>
  <c r="A335" i="9"/>
  <c r="A366" i="9"/>
  <c r="A162" i="9"/>
  <c r="A284" i="9"/>
  <c r="A138" i="9"/>
  <c r="A137" i="9"/>
  <c r="A454" i="9"/>
  <c r="A358" i="9"/>
  <c r="A215" i="9"/>
  <c r="A108" i="9"/>
  <c r="A153" i="9"/>
  <c r="A497" i="9"/>
  <c r="A142" i="9"/>
  <c r="A158" i="9"/>
  <c r="A315" i="9"/>
  <c r="A102" i="9"/>
  <c r="A328" i="9"/>
  <c r="A409" i="9"/>
  <c r="A261" i="9"/>
  <c r="A314" i="9"/>
  <c r="A489" i="9"/>
  <c r="A192" i="9"/>
  <c r="A237" i="9"/>
  <c r="A288" i="9"/>
  <c r="A460" i="9"/>
  <c r="A133" i="9"/>
  <c r="A198" i="9"/>
  <c r="A264" i="9"/>
  <c r="A119" i="9"/>
  <c r="A151" i="9"/>
  <c r="A405" i="9"/>
  <c r="A262" i="9"/>
  <c r="A130" i="9"/>
  <c r="A327" i="9"/>
  <c r="A200" i="9"/>
  <c r="A404" i="9"/>
  <c r="A350" i="9"/>
  <c r="A238" i="9"/>
  <c r="A397" i="9"/>
  <c r="A225" i="9"/>
  <c r="A465" i="9"/>
  <c r="A356" i="9"/>
  <c r="A109" i="9"/>
  <c r="A332" i="9"/>
  <c r="A364" i="9"/>
  <c r="A177" i="9"/>
  <c r="A339" i="9"/>
  <c r="A218" i="9"/>
  <c r="A202" i="9"/>
  <c r="A161" i="9"/>
  <c r="A387" i="9"/>
  <c r="A180" i="9"/>
  <c r="A201" i="9"/>
  <c r="A474" i="9"/>
  <c r="A393" i="9"/>
  <c r="A466" i="9"/>
  <c r="A155" i="9"/>
  <c r="A241" i="9"/>
  <c r="A154" i="9"/>
  <c r="A411" i="9"/>
  <c r="A181" i="9"/>
  <c r="A626" i="1"/>
  <c r="M626" i="1" s="1"/>
  <c r="A439" i="1"/>
  <c r="M439" i="1" s="1"/>
  <c r="A337" i="1"/>
  <c r="M337" i="1" s="1"/>
  <c r="A474" i="1"/>
  <c r="M474" i="1" s="1"/>
  <c r="A269" i="1"/>
  <c r="M269" i="1" s="1"/>
  <c r="A305" i="1"/>
  <c r="M305" i="1" s="1"/>
  <c r="A456" i="1"/>
  <c r="M456" i="1" s="1"/>
  <c r="A481" i="1"/>
  <c r="M481" i="1" s="1"/>
  <c r="A428" i="1"/>
  <c r="M428" i="1" s="1"/>
  <c r="A89" i="9"/>
  <c r="A93" i="9"/>
  <c r="A340" i="1"/>
  <c r="M340" i="1" s="1"/>
  <c r="A80" i="9"/>
  <c r="A92" i="9"/>
  <c r="A90" i="9"/>
  <c r="A87" i="9"/>
  <c r="A83" i="9"/>
  <c r="A88" i="9"/>
  <c r="A91" i="9"/>
  <c r="A84" i="9"/>
  <c r="A431" i="1"/>
  <c r="M431" i="1" s="1"/>
  <c r="A499" i="9"/>
  <c r="A738" i="1"/>
  <c r="M738" i="1" s="1"/>
  <c r="A726" i="1"/>
  <c r="M726" i="1" s="1"/>
  <c r="A720" i="1"/>
  <c r="M720" i="1" s="1"/>
  <c r="A717" i="1"/>
  <c r="M717" i="1" s="1"/>
  <c r="A731" i="1"/>
  <c r="M731" i="1" s="1"/>
  <c r="A747" i="1"/>
  <c r="M747" i="1" s="1"/>
  <c r="A739" i="1"/>
  <c r="M739" i="1" s="1"/>
  <c r="A721" i="1"/>
  <c r="M721" i="1" s="1"/>
  <c r="A744" i="1"/>
  <c r="M744" i="1" s="1"/>
  <c r="A725" i="1"/>
  <c r="M725" i="1" s="1"/>
  <c r="A688" i="1"/>
  <c r="M688" i="1" s="1"/>
  <c r="A700" i="1"/>
  <c r="M700" i="1" s="1"/>
  <c r="A696" i="1"/>
  <c r="M696" i="1" s="1"/>
  <c r="A716" i="1"/>
  <c r="M716" i="1" s="1"/>
  <c r="A709" i="1"/>
  <c r="M709" i="1" s="1"/>
  <c r="A710" i="1"/>
  <c r="M710" i="1" s="1"/>
  <c r="A691" i="1"/>
  <c r="M691" i="1" s="1"/>
  <c r="A750" i="1"/>
  <c r="M750" i="1" s="1"/>
  <c r="A734" i="1"/>
  <c r="M734" i="1" s="1"/>
  <c r="A698" i="1"/>
  <c r="M698" i="1" s="1"/>
  <c r="A704" i="1"/>
  <c r="M704" i="1" s="1"/>
  <c r="A690" i="1"/>
  <c r="M690" i="1" s="1"/>
  <c r="A718" i="1"/>
  <c r="M718" i="1" s="1"/>
  <c r="A722" i="1"/>
  <c r="M722" i="1" s="1"/>
  <c r="A729" i="1"/>
  <c r="M729" i="1" s="1"/>
  <c r="A724" i="1"/>
  <c r="M724" i="1" s="1"/>
  <c r="A728" i="1"/>
  <c r="M728" i="1" s="1"/>
  <c r="A723" i="1"/>
  <c r="M723" i="1" s="1"/>
  <c r="A746" i="1"/>
  <c r="M746" i="1" s="1"/>
  <c r="A749" i="1"/>
  <c r="M749" i="1" s="1"/>
  <c r="A737" i="1"/>
  <c r="M737" i="1" s="1"/>
  <c r="A708" i="1"/>
  <c r="M708" i="1" s="1"/>
  <c r="A699" i="1"/>
  <c r="M699" i="1" s="1"/>
  <c r="A702" i="1"/>
  <c r="M702" i="1" s="1"/>
  <c r="A694" i="1"/>
  <c r="M694" i="1" s="1"/>
  <c r="A713" i="1"/>
  <c r="M713" i="1" s="1"/>
  <c r="A703" i="1"/>
  <c r="M703" i="1" s="1"/>
  <c r="A693" i="1"/>
  <c r="M693" i="1" s="1"/>
  <c r="A707" i="1"/>
  <c r="M707" i="1" s="1"/>
  <c r="A706" i="1"/>
  <c r="M706" i="1" s="1"/>
  <c r="A748" i="1"/>
  <c r="M748" i="1" s="1"/>
  <c r="A733" i="1"/>
  <c r="M733" i="1" s="1"/>
  <c r="A715" i="1"/>
  <c r="M715" i="1" s="1"/>
  <c r="A695" i="1"/>
  <c r="M695" i="1" s="1"/>
  <c r="A712" i="1"/>
  <c r="M712" i="1" s="1"/>
  <c r="A741" i="1"/>
  <c r="M741" i="1" s="1"/>
  <c r="A740" i="1"/>
  <c r="M740" i="1" s="1"/>
  <c r="A742" i="1"/>
  <c r="M742" i="1" s="1"/>
  <c r="A730" i="1"/>
  <c r="M730" i="1" s="1"/>
  <c r="A743" i="1"/>
  <c r="M743" i="1" s="1"/>
  <c r="A727" i="1"/>
  <c r="M727" i="1" s="1"/>
  <c r="A732" i="1"/>
  <c r="M732" i="1" s="1"/>
  <c r="A735" i="1"/>
  <c r="M735" i="1" s="1"/>
  <c r="A719" i="1"/>
  <c r="M719" i="1" s="1"/>
  <c r="A711" i="1"/>
  <c r="M711" i="1" s="1"/>
  <c r="A689" i="1"/>
  <c r="M689" i="1" s="1"/>
  <c r="A692" i="1"/>
  <c r="M692" i="1" s="1"/>
  <c r="A714" i="1"/>
  <c r="M714" i="1" s="1"/>
  <c r="A736" i="1"/>
  <c r="M736" i="1" s="1"/>
  <c r="A705" i="1"/>
  <c r="M705" i="1" s="1"/>
  <c r="A697" i="1"/>
  <c r="M697" i="1" s="1"/>
  <c r="A469" i="1"/>
  <c r="M469" i="1" s="1"/>
  <c r="A81" i="9"/>
  <c r="A2" i="9"/>
  <c r="A86" i="9"/>
  <c r="A423" i="9"/>
  <c r="A4" i="9"/>
  <c r="A430" i="9"/>
  <c r="A3" i="9"/>
  <c r="A597" i="1"/>
  <c r="M597" i="1" s="1"/>
  <c r="A608" i="1"/>
  <c r="M608" i="1" s="1"/>
  <c r="A540" i="1"/>
  <c r="M540" i="1" s="1"/>
  <c r="A546" i="1"/>
  <c r="M546" i="1" s="1"/>
  <c r="A578" i="1"/>
  <c r="M578" i="1" s="1"/>
  <c r="A565" i="1"/>
  <c r="M565" i="1" s="1"/>
  <c r="A606" i="1"/>
  <c r="M606" i="1" s="1"/>
  <c r="A528" i="1"/>
  <c r="M528" i="1" s="1"/>
  <c r="A587" i="1"/>
  <c r="M587" i="1" s="1"/>
  <c r="A583" i="1"/>
  <c r="M583" i="1" s="1"/>
  <c r="A612" i="1"/>
  <c r="M612" i="1" s="1"/>
  <c r="A542" i="1"/>
  <c r="M542" i="1" s="1"/>
  <c r="A560" i="1"/>
  <c r="M560" i="1" s="1"/>
  <c r="A524" i="1"/>
  <c r="M524" i="1" s="1"/>
  <c r="A585" i="1"/>
  <c r="M585" i="1" s="1"/>
  <c r="A529" i="1"/>
  <c r="M529" i="1" s="1"/>
  <c r="A533" i="1"/>
  <c r="M533" i="1" s="1"/>
  <c r="A530" i="1"/>
  <c r="M530" i="1" s="1"/>
  <c r="A558" i="1"/>
  <c r="M558" i="1" s="1"/>
  <c r="A564" i="1"/>
  <c r="M564" i="1" s="1"/>
  <c r="A537" i="1"/>
  <c r="M537" i="1" s="1"/>
  <c r="A571" i="1"/>
  <c r="M571" i="1" s="1"/>
  <c r="A508" i="1"/>
  <c r="M508" i="1" s="1"/>
  <c r="A609" i="1"/>
  <c r="M609" i="1" s="1"/>
  <c r="A584" i="1"/>
  <c r="M584" i="1" s="1"/>
  <c r="A588" i="1"/>
  <c r="M588" i="1" s="1"/>
  <c r="A513" i="1"/>
  <c r="M513" i="1" s="1"/>
  <c r="A505" i="1"/>
  <c r="M505" i="1" s="1"/>
  <c r="A605" i="1"/>
  <c r="M605" i="1" s="1"/>
  <c r="A596" i="1"/>
  <c r="M596" i="1" s="1"/>
  <c r="A581" i="1"/>
  <c r="M581" i="1" s="1"/>
  <c r="A544" i="1"/>
  <c r="M544" i="1" s="1"/>
  <c r="A580" i="1"/>
  <c r="M580" i="1" s="1"/>
  <c r="A535" i="1"/>
  <c r="M535" i="1" s="1"/>
  <c r="A501" i="1"/>
  <c r="M501" i="1" s="1"/>
  <c r="A519" i="1"/>
  <c r="M519" i="1" s="1"/>
  <c r="A556" i="1"/>
  <c r="M556" i="1" s="1"/>
  <c r="A599" i="1"/>
  <c r="M599" i="1" s="1"/>
  <c r="A589" i="1"/>
  <c r="M589" i="1" s="1"/>
  <c r="A538" i="1"/>
  <c r="M538" i="1" s="1"/>
  <c r="A572" i="1"/>
  <c r="M572" i="1" s="1"/>
  <c r="A532" i="1"/>
  <c r="M532" i="1" s="1"/>
  <c r="A509" i="1"/>
  <c r="M509" i="1" s="1"/>
  <c r="A570" i="1"/>
  <c r="M570" i="1" s="1"/>
  <c r="A541" i="1"/>
  <c r="M541" i="1" s="1"/>
  <c r="A514" i="1"/>
  <c r="M514" i="1" s="1"/>
  <c r="A586" i="1"/>
  <c r="M586" i="1" s="1"/>
  <c r="A594" i="1"/>
  <c r="M594" i="1" s="1"/>
  <c r="A563" i="1"/>
  <c r="M563" i="1" s="1"/>
  <c r="A504" i="1"/>
  <c r="M504" i="1" s="1"/>
  <c r="A591" i="1"/>
  <c r="M591" i="1" s="1"/>
  <c r="A613" i="1"/>
  <c r="M613" i="1" s="1"/>
  <c r="A568" i="1"/>
  <c r="M568" i="1" s="1"/>
  <c r="A502" i="1"/>
  <c r="M502" i="1" s="1"/>
  <c r="A527" i="1"/>
  <c r="M527" i="1" s="1"/>
  <c r="A595" i="1"/>
  <c r="M595" i="1" s="1"/>
  <c r="A523" i="1"/>
  <c r="M523" i="1" s="1"/>
  <c r="A557" i="1"/>
  <c r="M557" i="1" s="1"/>
  <c r="A600" i="1"/>
  <c r="M600" i="1" s="1"/>
  <c r="A526" i="1"/>
  <c r="M526" i="1" s="1"/>
  <c r="A575" i="1"/>
  <c r="M575" i="1" s="1"/>
  <c r="A574" i="1"/>
  <c r="M574" i="1" s="1"/>
  <c r="A610" i="1"/>
  <c r="M610" i="1" s="1"/>
  <c r="A543" i="1"/>
  <c r="M543" i="1" s="1"/>
  <c r="A567" i="1"/>
  <c r="M567" i="1" s="1"/>
  <c r="A561" i="1"/>
  <c r="M561" i="1" s="1"/>
  <c r="A548" i="1"/>
  <c r="M548" i="1" s="1"/>
  <c r="A566" i="1"/>
  <c r="M566" i="1" s="1"/>
  <c r="A517" i="1"/>
  <c r="M517" i="1" s="1"/>
  <c r="A516" i="1"/>
  <c r="M516" i="1" s="1"/>
  <c r="A520" i="1"/>
  <c r="M520" i="1" s="1"/>
  <c r="A577" i="1"/>
  <c r="M577" i="1" s="1"/>
  <c r="A547" i="1"/>
  <c r="M547" i="1" s="1"/>
  <c r="A573" i="1"/>
  <c r="M573" i="1" s="1"/>
  <c r="A539" i="1"/>
  <c r="M539" i="1" s="1"/>
  <c r="A559" i="1"/>
  <c r="M559" i="1" s="1"/>
  <c r="A576" i="1"/>
  <c r="M576" i="1" s="1"/>
  <c r="A500" i="1"/>
  <c r="M500" i="1" s="1"/>
  <c r="A512" i="1"/>
  <c r="M512" i="1" s="1"/>
  <c r="A579" i="1"/>
  <c r="M579" i="1" s="1"/>
  <c r="A545" i="1"/>
  <c r="M545" i="1" s="1"/>
  <c r="A518" i="1"/>
  <c r="M518" i="1" s="1"/>
  <c r="A525" i="1"/>
  <c r="M525" i="1" s="1"/>
  <c r="A552" i="1"/>
  <c r="M552" i="1" s="1"/>
  <c r="A549" i="1"/>
  <c r="M549" i="1" s="1"/>
  <c r="A590" i="1"/>
  <c r="M590" i="1" s="1"/>
  <c r="A521" i="1"/>
  <c r="M521" i="1" s="1"/>
  <c r="A550" i="1"/>
  <c r="M550" i="1" s="1"/>
  <c r="A603" i="1"/>
  <c r="M603" i="1" s="1"/>
  <c r="A604" i="1"/>
  <c r="M604" i="1" s="1"/>
  <c r="A511" i="1"/>
  <c r="M511" i="1" s="1"/>
  <c r="A555" i="1"/>
  <c r="M555" i="1" s="1"/>
  <c r="A569" i="1"/>
  <c r="M569" i="1" s="1"/>
  <c r="A506" i="1"/>
  <c r="M506" i="1" s="1"/>
  <c r="A607" i="1"/>
  <c r="M607" i="1" s="1"/>
  <c r="A582" i="1"/>
  <c r="M582" i="1" s="1"/>
  <c r="A553" i="1"/>
  <c r="M553" i="1" s="1"/>
  <c r="A551" i="1"/>
  <c r="M551" i="1" s="1"/>
  <c r="A598" i="1"/>
  <c r="M598" i="1" s="1"/>
  <c r="A536" i="1"/>
  <c r="M536" i="1" s="1"/>
  <c r="A522" i="1"/>
  <c r="M522" i="1" s="1"/>
  <c r="A664" i="1"/>
  <c r="M664" i="1" s="1"/>
  <c r="A676" i="1"/>
  <c r="M676" i="1" s="1"/>
  <c r="A635" i="1"/>
  <c r="M635" i="1" s="1"/>
  <c r="A659" i="1"/>
  <c r="M659" i="1" s="1"/>
  <c r="A675" i="1"/>
  <c r="M675" i="1" s="1"/>
  <c r="A638" i="1"/>
  <c r="M638" i="1" s="1"/>
  <c r="A625" i="1"/>
  <c r="M625" i="1" s="1"/>
  <c r="A663" i="1"/>
  <c r="M663" i="1" s="1"/>
  <c r="A622" i="1"/>
  <c r="M622" i="1" s="1"/>
  <c r="A510" i="1"/>
  <c r="M510" i="1" s="1"/>
  <c r="A611" i="1"/>
  <c r="M611" i="1" s="1"/>
  <c r="A507" i="1"/>
  <c r="M507" i="1" s="1"/>
  <c r="A602" i="1"/>
  <c r="M602" i="1" s="1"/>
  <c r="A653" i="1"/>
  <c r="M653" i="1" s="1"/>
  <c r="A670" i="1"/>
  <c r="M670" i="1" s="1"/>
  <c r="A669" i="1"/>
  <c r="M669" i="1" s="1"/>
  <c r="A657" i="1"/>
  <c r="M657" i="1" s="1"/>
  <c r="A633" i="1"/>
  <c r="M633" i="1" s="1"/>
  <c r="A651" i="1"/>
  <c r="M651" i="1" s="1"/>
  <c r="A643" i="1"/>
  <c r="M643" i="1" s="1"/>
  <c r="A628" i="1"/>
  <c r="M628" i="1" s="1"/>
  <c r="A646" i="1"/>
  <c r="M646" i="1" s="1"/>
  <c r="A677" i="1"/>
  <c r="M677" i="1" s="1"/>
  <c r="A687" i="1"/>
  <c r="M687" i="1" s="1"/>
  <c r="A614" i="1"/>
  <c r="M614" i="1" s="1"/>
  <c r="A592" i="1"/>
  <c r="M592" i="1" s="1"/>
  <c r="A515" i="1"/>
  <c r="M515" i="1" s="1"/>
  <c r="A652" i="1"/>
  <c r="M652" i="1" s="1"/>
  <c r="A629" i="1"/>
  <c r="M629" i="1" s="1"/>
  <c r="A631" i="1"/>
  <c r="M631" i="1" s="1"/>
  <c r="A681" i="1"/>
  <c r="M681" i="1" s="1"/>
  <c r="A674" i="1"/>
  <c r="M674" i="1" s="1"/>
  <c r="A662" i="1"/>
  <c r="M662" i="1" s="1"/>
  <c r="A639" i="1"/>
  <c r="M639" i="1" s="1"/>
  <c r="A534" i="1"/>
  <c r="M534" i="1" s="1"/>
  <c r="A655" i="1"/>
  <c r="M655" i="1" s="1"/>
  <c r="A531" i="1"/>
  <c r="M531" i="1" s="1"/>
  <c r="A648" i="1"/>
  <c r="M648" i="1" s="1"/>
  <c r="A672" i="1"/>
  <c r="M672" i="1" s="1"/>
  <c r="A673" i="1"/>
  <c r="M673" i="1" s="1"/>
  <c r="A668" i="1"/>
  <c r="M668" i="1" s="1"/>
  <c r="A634" i="1"/>
  <c r="M634" i="1" s="1"/>
  <c r="A660" i="1"/>
  <c r="M660" i="1" s="1"/>
  <c r="A656" i="1"/>
  <c r="M656" i="1" s="1"/>
  <c r="A666" i="1"/>
  <c r="M666" i="1" s="1"/>
  <c r="A617" i="1"/>
  <c r="M617" i="1" s="1"/>
  <c r="A619" i="1"/>
  <c r="M619" i="1" s="1"/>
  <c r="A683" i="1"/>
  <c r="M683" i="1" s="1"/>
  <c r="A685" i="1"/>
  <c r="M685" i="1" s="1"/>
  <c r="A647" i="1"/>
  <c r="M647" i="1" s="1"/>
  <c r="A630" i="1"/>
  <c r="M630" i="1" s="1"/>
  <c r="A682" i="1"/>
  <c r="M682" i="1" s="1"/>
  <c r="A667" i="1"/>
  <c r="M667" i="1" s="1"/>
  <c r="A661" i="1"/>
  <c r="M661" i="1" s="1"/>
  <c r="A644" i="1"/>
  <c r="M644" i="1" s="1"/>
  <c r="A615" i="1"/>
  <c r="M615" i="1" s="1"/>
  <c r="A593" i="1"/>
  <c r="M593" i="1" s="1"/>
  <c r="A649" i="1"/>
  <c r="M649" i="1" s="1"/>
  <c r="A686" i="1"/>
  <c r="M686" i="1" s="1"/>
  <c r="A679" i="1"/>
  <c r="M679" i="1" s="1"/>
  <c r="A616" i="1"/>
  <c r="M616" i="1" s="1"/>
  <c r="A562" i="1"/>
  <c r="M562" i="1" s="1"/>
  <c r="A684" i="1"/>
  <c r="M684" i="1" s="1"/>
  <c r="A627" i="1"/>
  <c r="M627" i="1" s="1"/>
  <c r="A650" i="1"/>
  <c r="M650" i="1" s="1"/>
  <c r="A678" i="1"/>
  <c r="M678" i="1" s="1"/>
  <c r="A640" i="1"/>
  <c r="M640" i="1" s="1"/>
  <c r="A645" i="1"/>
  <c r="M645" i="1" s="1"/>
  <c r="A665" i="1"/>
  <c r="M665" i="1" s="1"/>
  <c r="A671" i="1"/>
  <c r="M671" i="1" s="1"/>
  <c r="A618" i="1"/>
  <c r="M618" i="1" s="1"/>
  <c r="A623" i="1"/>
  <c r="M623" i="1" s="1"/>
  <c r="A637" i="1"/>
  <c r="M637" i="1" s="1"/>
  <c r="A503" i="1"/>
  <c r="M503" i="1" s="1"/>
  <c r="A658" i="1"/>
  <c r="M658" i="1" s="1"/>
  <c r="A642" i="1"/>
  <c r="M642" i="1" s="1"/>
  <c r="A636" i="1"/>
  <c r="M636" i="1" s="1"/>
  <c r="A654" i="1"/>
  <c r="M654" i="1" s="1"/>
  <c r="A632" i="1"/>
  <c r="M632" i="1" s="1"/>
  <c r="A624" i="1"/>
  <c r="M624" i="1" s="1"/>
  <c r="A641" i="1"/>
  <c r="M641" i="1" s="1"/>
  <c r="A621" i="1"/>
  <c r="M621" i="1" s="1"/>
  <c r="A449" i="9"/>
  <c r="A55" i="14"/>
  <c r="A52" i="14"/>
  <c r="A44" i="14"/>
  <c r="A1002" i="20" a="1"/>
  <c r="A1002" i="20" s="1"/>
  <c r="I1002" i="20" a="1"/>
  <c r="I1002" i="20" s="1"/>
  <c r="H1002" i="20"/>
  <c r="A99" i="9"/>
  <c r="A54" i="14"/>
  <c r="A6" i="14"/>
  <c r="A997" i="20" a="1"/>
  <c r="A997" i="20" s="1"/>
  <c r="H994" i="20"/>
  <c r="I993" i="20" a="1"/>
  <c r="I993" i="20" s="1"/>
  <c r="A998" i="20" a="1"/>
  <c r="A998" i="20" s="1"/>
  <c r="H995" i="20"/>
  <c r="I994" i="20" a="1"/>
  <c r="I994" i="20" s="1"/>
  <c r="A1000" i="20" a="1"/>
  <c r="A1000" i="20" s="1"/>
  <c r="H997" i="20"/>
  <c r="I996" i="20" a="1"/>
  <c r="I996" i="20" s="1"/>
  <c r="A64" i="14"/>
  <c r="H998" i="20"/>
  <c r="A993" i="20" a="1"/>
  <c r="A993" i="20" s="1"/>
  <c r="A17" i="14"/>
  <c r="A33" i="14"/>
  <c r="A47" i="14"/>
  <c r="A62" i="14"/>
  <c r="A12" i="14"/>
  <c r="A1001" i="20" a="1"/>
  <c r="A1001" i="20" s="1"/>
  <c r="A999" i="20" a="1"/>
  <c r="A999" i="20" s="1"/>
  <c r="H996" i="20"/>
  <c r="I995" i="20" a="1"/>
  <c r="I995" i="20" s="1"/>
  <c r="A4" i="14"/>
  <c r="A5" i="14"/>
  <c r="A7" i="14"/>
  <c r="A43" i="14"/>
  <c r="H1001" i="20"/>
  <c r="H999" i="20"/>
  <c r="I998" i="20" a="1"/>
  <c r="I998" i="20" s="1"/>
  <c r="A994" i="20" a="1"/>
  <c r="A994" i="20" s="1"/>
  <c r="A32" i="14"/>
  <c r="I1001" i="20" a="1"/>
  <c r="I1001" i="20" s="1"/>
  <c r="H1000" i="20"/>
  <c r="I999" i="20" a="1"/>
  <c r="I999" i="20" s="1"/>
  <c r="A995" i="20" a="1"/>
  <c r="A995" i="20" s="1"/>
  <c r="A42" i="14"/>
  <c r="I1000" i="20" a="1"/>
  <c r="I1000" i="20" s="1"/>
  <c r="A996" i="20" a="1"/>
  <c r="A996" i="20" s="1"/>
  <c r="H993" i="20"/>
  <c r="I997" i="20" a="1"/>
  <c r="I997" i="20" s="1"/>
  <c r="A992" i="20" a="1"/>
  <c r="A992" i="20" s="1"/>
  <c r="A991" i="20" a="1"/>
  <c r="A991" i="20" s="1"/>
  <c r="H988" i="20"/>
  <c r="H989" i="20"/>
  <c r="I988" i="20" a="1"/>
  <c r="I988" i="20" s="1"/>
  <c r="I989" i="20" a="1"/>
  <c r="I989" i="20" s="1"/>
  <c r="H990" i="20"/>
  <c r="H992" i="20"/>
  <c r="H991" i="20"/>
  <c r="I990" i="20" a="1"/>
  <c r="I990" i="20" s="1"/>
  <c r="I992" i="20" a="1"/>
  <c r="I992" i="20" s="1"/>
  <c r="I991" i="20" a="1"/>
  <c r="I991" i="20" s="1"/>
  <c r="A990" i="20" a="1"/>
  <c r="A990" i="20" s="1"/>
  <c r="A988" i="20" a="1"/>
  <c r="A988" i="20" s="1"/>
  <c r="A989" i="20" a="1"/>
  <c r="A989" i="20" s="1"/>
  <c r="A49" i="14"/>
  <c r="A29" i="14"/>
  <c r="A448" i="9"/>
  <c r="A287" i="9"/>
  <c r="A185" i="9"/>
  <c r="A491" i="9"/>
  <c r="A223" i="9"/>
  <c r="A240" i="9"/>
  <c r="A146" i="9"/>
  <c r="A418" i="9"/>
  <c r="A367" i="9"/>
  <c r="A171" i="9"/>
  <c r="A300" i="9"/>
  <c r="A410" i="9"/>
  <c r="A256" i="9"/>
  <c r="A189" i="9"/>
  <c r="A272" i="9"/>
  <c r="A312" i="9"/>
  <c r="A322" i="9"/>
  <c r="A116" i="9"/>
  <c r="A428" i="9"/>
  <c r="A509" i="9"/>
  <c r="A468" i="9"/>
  <c r="A269" i="9"/>
  <c r="A487" i="9"/>
  <c r="A302" i="9"/>
  <c r="A479" i="9"/>
  <c r="A191" i="9"/>
  <c r="A9" i="14"/>
  <c r="A156" i="9"/>
  <c r="A106" i="9"/>
  <c r="A291" i="9"/>
  <c r="A135" i="9"/>
  <c r="A184" i="9"/>
  <c r="A406" i="9"/>
  <c r="A203" i="9"/>
  <c r="A164" i="9"/>
  <c r="A105" i="9"/>
  <c r="A159" i="9"/>
  <c r="A376" i="9"/>
  <c r="A211" i="9"/>
  <c r="A493" i="9"/>
  <c r="A415" i="9"/>
  <c r="A464" i="9"/>
  <c r="A166" i="9"/>
  <c r="A482" i="9"/>
  <c r="A139" i="9"/>
  <c r="A488" i="9"/>
  <c r="A512" i="9"/>
  <c r="A440" i="9"/>
  <c r="A374" i="9"/>
  <c r="A349" i="9"/>
  <c r="A101" i="9"/>
  <c r="A128" i="9"/>
  <c r="A296" i="9"/>
  <c r="A259" i="9"/>
  <c r="A121" i="9"/>
  <c r="A477" i="9"/>
  <c r="A383" i="9"/>
  <c r="A414" i="9"/>
  <c r="A451" i="9"/>
  <c r="A247" i="9"/>
  <c r="A407" i="9"/>
  <c r="A257" i="9"/>
  <c r="A205" i="9"/>
  <c r="A438" i="9"/>
  <c r="A194" i="9"/>
  <c r="A229" i="9"/>
  <c r="A382" i="9"/>
  <c r="A505" i="9"/>
  <c r="A144" i="9"/>
  <c r="A473" i="9"/>
  <c r="A152" i="9"/>
  <c r="A199" i="9"/>
  <c r="A453" i="9"/>
  <c r="A422" i="9"/>
  <c r="A114" i="9"/>
  <c r="A207" i="9"/>
  <c r="A514" i="9"/>
  <c r="A323" i="9"/>
  <c r="A104" i="9"/>
  <c r="A458" i="9"/>
  <c r="A441" i="9"/>
  <c r="A435" i="9"/>
  <c r="A372" i="9"/>
  <c r="A363" i="9"/>
  <c r="A280" i="9"/>
  <c r="A352" i="9"/>
  <c r="A125" i="9"/>
  <c r="A212" i="9"/>
  <c r="A254" i="9"/>
  <c r="A432" i="9"/>
  <c r="A115" i="9"/>
  <c r="A283" i="9"/>
  <c r="A436" i="9"/>
  <c r="A275" i="9"/>
  <c r="A392" i="9"/>
  <c r="A268" i="9"/>
  <c r="A265" i="9"/>
  <c r="A446" i="9"/>
  <c r="A420" i="9"/>
  <c r="A250" i="9"/>
  <c r="A319" i="9"/>
  <c r="A348" i="9"/>
  <c r="A294" i="9"/>
  <c r="A341" i="9"/>
  <c r="A243" i="9"/>
  <c r="A271" i="9"/>
  <c r="A355" i="9"/>
  <c r="A317" i="9"/>
  <c r="A469" i="9"/>
  <c r="A340" i="9"/>
  <c r="A389" i="9"/>
  <c r="A450" i="9"/>
  <c r="A425" i="9"/>
  <c r="A193" i="9"/>
  <c r="A396" i="9"/>
  <c r="A476" i="9"/>
  <c r="A233" i="9"/>
  <c r="A386" i="9"/>
  <c r="A258" i="9"/>
  <c r="A251" i="9"/>
  <c r="A510" i="9"/>
  <c r="A252" i="9"/>
  <c r="A343" i="9"/>
  <c r="A285" i="9"/>
  <c r="A170" i="9"/>
  <c r="A402" i="9"/>
  <c r="A235" i="9"/>
  <c r="A400" i="9"/>
  <c r="A417" i="9"/>
  <c r="A444" i="9"/>
  <c r="A266" i="9"/>
  <c r="A500" i="9"/>
  <c r="A507" i="9"/>
  <c r="A282" i="9"/>
  <c r="A373" i="9"/>
  <c r="A123" i="9"/>
  <c r="A18" i="14"/>
  <c r="A470" i="9"/>
  <c r="A117" i="9"/>
  <c r="A455" i="9"/>
  <c r="A273" i="9"/>
  <c r="A175" i="9"/>
  <c r="A167" i="9"/>
  <c r="A326" i="9"/>
  <c r="A103" i="9"/>
  <c r="A263" i="9"/>
  <c r="A304" i="9"/>
  <c r="A391" i="9"/>
  <c r="A209" i="9"/>
  <c r="A380" i="9"/>
  <c r="A433" i="9"/>
  <c r="A141" i="9"/>
  <c r="A361" i="9"/>
  <c r="A295" i="9"/>
  <c r="A502" i="9"/>
  <c r="A298" i="9"/>
  <c r="A120" i="9"/>
  <c r="A281" i="9"/>
  <c r="A318" i="9"/>
  <c r="A501" i="9"/>
  <c r="A445" i="9"/>
  <c r="A124" i="9"/>
  <c r="A310" i="9"/>
  <c r="A434" i="9"/>
  <c r="A377" i="9"/>
  <c r="A299" i="9"/>
  <c r="A210" i="9"/>
  <c r="A486" i="9"/>
  <c r="A508" i="9"/>
  <c r="A112" i="9"/>
  <c r="A359" i="9"/>
  <c r="A360" i="9"/>
  <c r="A472" i="9"/>
  <c r="A371" i="9"/>
  <c r="A143" i="9"/>
  <c r="A188" i="9"/>
  <c r="A289" i="9"/>
  <c r="A429" i="9"/>
  <c r="A461" i="9"/>
  <c r="A126" i="9"/>
  <c r="A219" i="9"/>
  <c r="A149" i="9"/>
  <c r="A370" i="9"/>
  <c r="A214" i="9"/>
  <c r="A308" i="9"/>
  <c r="A408" i="9"/>
  <c r="A195" i="9"/>
  <c r="A165" i="9"/>
  <c r="A399" i="9"/>
  <c r="A245" i="9"/>
  <c r="A230" i="9"/>
  <c r="A309" i="9"/>
  <c r="A462" i="9"/>
  <c r="A381" i="9"/>
  <c r="A496" i="9"/>
  <c r="A475" i="9"/>
  <c r="A395" i="9"/>
  <c r="A260" i="9"/>
  <c r="A351" i="9"/>
  <c r="A179" i="9"/>
  <c r="A344" i="9"/>
  <c r="A227" i="9"/>
  <c r="A375" i="9"/>
  <c r="A206" i="9"/>
  <c r="A196" i="9"/>
  <c r="A248" i="9"/>
  <c r="A176" i="9"/>
  <c r="A345" i="9"/>
  <c r="A190" i="9"/>
  <c r="A331" i="9"/>
  <c r="A346" i="9"/>
  <c r="A239" i="9"/>
  <c r="A494" i="9"/>
  <c r="A354" i="9"/>
  <c r="A38" i="14"/>
  <c r="A226" i="9"/>
  <c r="A217" i="9"/>
  <c r="A378" i="9"/>
  <c r="A467" i="9"/>
  <c r="A503" i="9"/>
  <c r="A439" i="9"/>
  <c r="A334" i="9"/>
  <c r="A292" i="9"/>
  <c r="A132" i="9"/>
  <c r="A183" i="9"/>
  <c r="A307" i="9"/>
  <c r="A277" i="9"/>
  <c r="A222" i="9"/>
  <c r="A379" i="9"/>
  <c r="A172" i="9"/>
  <c r="A253" i="9"/>
  <c r="A231" i="9"/>
  <c r="A127" i="9"/>
  <c r="A278" i="9"/>
  <c r="A459" i="9"/>
  <c r="A498" i="9"/>
  <c r="A416" i="9"/>
  <c r="A129" i="9"/>
  <c r="A342" i="9"/>
  <c r="A353" i="9"/>
  <c r="A113" i="9"/>
  <c r="A321" i="9"/>
  <c r="A234" i="9"/>
  <c r="A437" i="9"/>
  <c r="A412" i="9"/>
  <c r="A224" i="9"/>
  <c r="A485" i="9"/>
  <c r="A169" i="9"/>
  <c r="A25" i="14"/>
  <c r="A303" i="9"/>
  <c r="A301" i="9"/>
  <c r="A427" i="9"/>
  <c r="A118" i="9"/>
  <c r="A478" i="9"/>
  <c r="A187" i="9"/>
  <c r="A305" i="9"/>
  <c r="A316" i="9"/>
  <c r="A481" i="9"/>
  <c r="A249" i="9"/>
  <c r="A111" i="9"/>
  <c r="A484" i="9"/>
  <c r="A178" i="9"/>
  <c r="A490" i="9"/>
  <c r="A471" i="9"/>
  <c r="A204" i="9"/>
  <c r="A306" i="9"/>
  <c r="A424" i="9"/>
  <c r="A276" i="9"/>
  <c r="A390" i="9"/>
  <c r="A297" i="9"/>
  <c r="A140" i="9"/>
  <c r="A255" i="9"/>
  <c r="A365" i="9"/>
  <c r="A431" i="9"/>
  <c r="A286" i="9"/>
  <c r="A394" i="9"/>
  <c r="A107" i="9"/>
  <c r="A110" i="9"/>
  <c r="A456" i="9"/>
  <c r="A425" i="2"/>
  <c r="J425" i="2" s="1"/>
  <c r="A312" i="2"/>
  <c r="J312" i="2" s="1"/>
  <c r="A344" i="2"/>
  <c r="J344" i="2" s="1"/>
  <c r="A272" i="2"/>
  <c r="J272" i="2" s="1"/>
  <c r="A343" i="2"/>
  <c r="J343" i="2" s="1"/>
  <c r="A708" i="2"/>
  <c r="J708" i="2" s="1"/>
  <c r="A408" i="2"/>
  <c r="J408" i="2" s="1"/>
  <c r="A377" i="2"/>
  <c r="J377" i="2" s="1"/>
  <c r="A720" i="2"/>
  <c r="J720" i="2" s="1"/>
  <c r="A490" i="2"/>
  <c r="J490" i="2" s="1"/>
  <c r="A352" i="2"/>
  <c r="J352" i="2" s="1"/>
  <c r="A717" i="2"/>
  <c r="J717" i="2" s="1"/>
  <c r="A655" i="2"/>
  <c r="J655" i="2" s="1"/>
  <c r="A567" i="2"/>
  <c r="J567" i="2" s="1"/>
  <c r="A362" i="2"/>
  <c r="J362" i="2" s="1"/>
  <c r="A732" i="2"/>
  <c r="J732" i="2" s="1"/>
  <c r="A508" i="2"/>
  <c r="J508" i="2" s="1"/>
  <c r="A747" i="2"/>
  <c r="J747" i="2" s="1"/>
  <c r="A607" i="2"/>
  <c r="J607" i="2" s="1"/>
  <c r="A369" i="2"/>
  <c r="J369" i="2" s="1"/>
  <c r="A754" i="2"/>
  <c r="J754" i="2" s="1"/>
  <c r="A598" i="2"/>
  <c r="J598" i="2" s="1"/>
  <c r="A330" i="2"/>
  <c r="J330" i="2" s="1"/>
  <c r="A287" i="2"/>
  <c r="J287" i="2" s="1"/>
  <c r="A711" i="2"/>
  <c r="J711" i="2" s="1"/>
  <c r="A288" i="2"/>
  <c r="J288" i="2" s="1"/>
  <c r="A755" i="2"/>
  <c r="J755" i="2" s="1"/>
  <c r="A718" i="2"/>
  <c r="J718" i="2" s="1"/>
  <c r="A566" i="2"/>
  <c r="J566" i="2" s="1"/>
  <c r="A679" i="2"/>
  <c r="J679" i="2" s="1"/>
  <c r="A606" i="2"/>
  <c r="J606" i="2" s="1"/>
  <c r="A313" i="2"/>
  <c r="J313" i="2" s="1"/>
  <c r="A733" i="2"/>
  <c r="J733" i="2" s="1"/>
  <c r="A331" i="2"/>
  <c r="J331" i="2" s="1"/>
  <c r="A608" i="2"/>
  <c r="J608" i="2" s="1"/>
  <c r="A368" i="2"/>
  <c r="J368" i="2" s="1"/>
  <c r="A351" i="2"/>
  <c r="J351" i="2" s="1"/>
  <c r="A507" i="2"/>
  <c r="J507" i="2" s="1"/>
  <c r="A709" i="2"/>
  <c r="J709" i="2" s="1"/>
  <c r="A345" i="2"/>
  <c r="J345" i="2" s="1"/>
  <c r="A656" i="2"/>
  <c r="J656" i="2" s="1"/>
  <c r="A597" i="2"/>
  <c r="J597" i="2" s="1"/>
  <c r="A654" i="2"/>
  <c r="J654" i="2" s="1"/>
  <c r="A568" i="2"/>
  <c r="J568" i="2" s="1"/>
  <c r="A409" i="2"/>
  <c r="J409" i="2" s="1"/>
  <c r="A509" i="2"/>
  <c r="J509" i="2" s="1"/>
  <c r="A491" i="2"/>
  <c r="J491" i="2" s="1"/>
  <c r="A721" i="2"/>
  <c r="J721" i="2" s="1"/>
  <c r="A712" i="2"/>
  <c r="J712" i="2" s="1"/>
  <c r="A286" i="2"/>
  <c r="J286" i="2" s="1"/>
  <c r="A710" i="2"/>
  <c r="J710" i="2" s="1"/>
  <c r="A731" i="2"/>
  <c r="J731" i="2" s="1"/>
  <c r="A426" i="2"/>
  <c r="J426" i="2" s="1"/>
  <c r="A353" i="2"/>
  <c r="J353" i="2" s="1"/>
  <c r="A748" i="2"/>
  <c r="J748" i="2" s="1"/>
  <c r="A311" i="2"/>
  <c r="J311" i="2" s="1"/>
  <c r="A342" i="2"/>
  <c r="J342" i="2" s="1"/>
  <c r="A746" i="2"/>
  <c r="J746" i="2" s="1"/>
  <c r="A363" i="2"/>
  <c r="J363" i="2" s="1"/>
  <c r="A489" i="2"/>
  <c r="J489" i="2" s="1"/>
  <c r="A370" i="2"/>
  <c r="J370" i="2" s="1"/>
  <c r="A661" i="2"/>
  <c r="J661" i="2" s="1"/>
  <c r="A273" i="2"/>
  <c r="J273" i="2" s="1"/>
  <c r="A707" i="2"/>
  <c r="J707" i="2" s="1"/>
  <c r="A719" i="2"/>
  <c r="J719" i="2" s="1"/>
  <c r="A271" i="2"/>
  <c r="J271" i="2" s="1"/>
  <c r="A599" i="2"/>
  <c r="J599" i="2" s="1"/>
  <c r="A378" i="2"/>
  <c r="J378" i="2" s="1"/>
  <c r="A407" i="2"/>
  <c r="J407" i="2" s="1"/>
  <c r="A376" i="2"/>
  <c r="J376" i="2" s="1"/>
  <c r="A479" i="2"/>
  <c r="J479" i="2" s="1"/>
  <c r="A637" i="2"/>
  <c r="J637" i="2" s="1"/>
  <c r="A350" i="2"/>
  <c r="J350" i="2" s="1"/>
  <c r="A461" i="2"/>
  <c r="J461" i="2" s="1"/>
  <c r="A639" i="2"/>
  <c r="J639" i="2" s="1"/>
  <c r="A587" i="2"/>
  <c r="J587" i="2" s="1"/>
  <c r="A434" i="2"/>
  <c r="J434" i="2" s="1"/>
  <c r="A381" i="2"/>
  <c r="J381" i="2" s="1"/>
  <c r="A481" i="2"/>
  <c r="J481" i="2" s="1"/>
  <c r="A632" i="2"/>
  <c r="J632" i="2" s="1"/>
  <c r="A375" i="2"/>
  <c r="J375" i="2" s="1"/>
  <c r="A482" i="2"/>
  <c r="J482" i="2" s="1"/>
  <c r="A315" i="2"/>
  <c r="J315" i="2" s="1"/>
  <c r="A728" i="2"/>
  <c r="J728" i="2" s="1"/>
  <c r="A738" i="2"/>
  <c r="J738" i="2" s="1"/>
  <c r="A420" i="2"/>
  <c r="J420" i="2" s="1"/>
  <c r="A512" i="2"/>
  <c r="J512" i="2" s="1"/>
  <c r="A453" i="2"/>
  <c r="J453" i="2" s="1"/>
  <c r="A485" i="2"/>
  <c r="J485" i="2" s="1"/>
  <c r="A514" i="2"/>
  <c r="J514" i="2" s="1"/>
  <c r="A741" i="2"/>
  <c r="J741" i="2" s="1"/>
  <c r="A592" i="2"/>
  <c r="J592" i="2" s="1"/>
  <c r="A456" i="2"/>
  <c r="J456" i="2" s="1"/>
  <c r="A484" i="2"/>
  <c r="J484" i="2" s="1"/>
  <c r="A513" i="2"/>
  <c r="J513" i="2" s="1"/>
  <c r="A516" i="2"/>
  <c r="J516" i="2" s="1"/>
  <c r="A528" i="2"/>
  <c r="J528" i="2" s="1"/>
  <c r="A270" i="2"/>
  <c r="J270" i="2" s="1"/>
  <c r="A389" i="2"/>
  <c r="J389" i="2" s="1"/>
  <c r="A635" i="2"/>
  <c r="J635" i="2" s="1"/>
  <c r="A429" i="2"/>
  <c r="J429" i="2" s="1"/>
  <c r="A611" i="2"/>
  <c r="J611" i="2" s="1"/>
  <c r="A531" i="2"/>
  <c r="J531" i="2" s="1"/>
  <c r="A367" i="2"/>
  <c r="J367" i="2" s="1"/>
  <c r="A309" i="2"/>
  <c r="J309" i="2" s="1"/>
  <c r="A668" i="2"/>
  <c r="J668" i="2" s="1"/>
  <c r="A327" i="2"/>
  <c r="J327" i="2" s="1"/>
  <c r="A640" i="2"/>
  <c r="J640" i="2" s="1"/>
  <c r="A443" i="2"/>
  <c r="J443" i="2" s="1"/>
  <c r="A760" i="2"/>
  <c r="J760" i="2" s="1"/>
  <c r="A301" i="2"/>
  <c r="J301" i="2" s="1"/>
  <c r="A670" i="2"/>
  <c r="J670" i="2" s="1"/>
  <c r="A749" i="2"/>
  <c r="J749" i="2" s="1"/>
  <c r="A629" i="2"/>
  <c r="J629" i="2" s="1"/>
  <c r="A440" i="2"/>
  <c r="J440" i="2" s="1"/>
  <c r="A379" i="2"/>
  <c r="J379" i="2" s="1"/>
  <c r="A438" i="2"/>
  <c r="J438" i="2" s="1"/>
  <c r="A648" i="2"/>
  <c r="J648" i="2" s="1"/>
  <c r="A317" i="2"/>
  <c r="J317" i="2" s="1"/>
  <c r="A730" i="2"/>
  <c r="J730" i="2" s="1"/>
  <c r="A433" i="2"/>
  <c r="J433" i="2" s="1"/>
  <c r="A380" i="2"/>
  <c r="J380" i="2" s="1"/>
  <c r="A650" i="2"/>
  <c r="J650" i="2" s="1"/>
  <c r="A625" i="2"/>
  <c r="J625" i="2" s="1"/>
  <c r="A457" i="2"/>
  <c r="J457" i="2" s="1"/>
  <c r="A762" i="2"/>
  <c r="J762" i="2" s="1"/>
  <c r="A459" i="2"/>
  <c r="J459" i="2" s="1"/>
  <c r="A601" i="2"/>
  <c r="J601" i="2" s="1"/>
  <c r="A565" i="2"/>
  <c r="J565" i="2" s="1"/>
  <c r="A761" i="2"/>
  <c r="J761" i="2" s="1"/>
  <c r="A458" i="2"/>
  <c r="J458" i="2" s="1"/>
  <c r="A384" i="2"/>
  <c r="J384" i="2" s="1"/>
  <c r="A609" i="2"/>
  <c r="J609" i="2" s="1"/>
  <c r="A633" i="2"/>
  <c r="J633" i="2" s="1"/>
  <c r="A546" i="2"/>
  <c r="J546" i="2" s="1"/>
  <c r="A541" i="2"/>
  <c r="J541" i="2" s="1"/>
  <c r="A326" i="2"/>
  <c r="J326" i="2" s="1"/>
  <c r="A494" i="2"/>
  <c r="J494" i="2" s="1"/>
  <c r="A268" i="2"/>
  <c r="J268" i="2" s="1"/>
  <c r="A518" i="2"/>
  <c r="J518" i="2" s="1"/>
  <c r="A401" i="2"/>
  <c r="J401" i="2" s="1"/>
  <c r="A618" i="2"/>
  <c r="J618" i="2" s="1"/>
  <c r="A636" i="2"/>
  <c r="J636" i="2" s="1"/>
  <c r="A269" i="2"/>
  <c r="J269" i="2" s="1"/>
  <c r="A642" i="2"/>
  <c r="J642" i="2" s="1"/>
  <c r="A529" i="2"/>
  <c r="J529" i="2" s="1"/>
  <c r="A365" i="2"/>
  <c r="J365" i="2" s="1"/>
  <c r="A302" i="2"/>
  <c r="J302" i="2" s="1"/>
  <c r="A417" i="2"/>
  <c r="J417" i="2" s="1"/>
  <c r="A314" i="2"/>
  <c r="J314" i="2" s="1"/>
  <c r="A372" i="2"/>
  <c r="J372" i="2" s="1"/>
  <c r="A580" i="2"/>
  <c r="J580" i="2" s="1"/>
  <c r="A446" i="2"/>
  <c r="J446" i="2" s="1"/>
  <c r="A435" i="2"/>
  <c r="J435" i="2" s="1"/>
  <c r="A726" i="2"/>
  <c r="J726" i="2" s="1"/>
  <c r="A647" i="2"/>
  <c r="J647" i="2" s="1"/>
  <c r="A687" i="2"/>
  <c r="J687" i="2" s="1"/>
  <c r="A589" i="2"/>
  <c r="J589" i="2" s="1"/>
  <c r="A422" i="2"/>
  <c r="J422" i="2" s="1"/>
  <c r="A653" i="2"/>
  <c r="J653" i="2" s="1"/>
  <c r="A725" i="2"/>
  <c r="J725" i="2" s="1"/>
  <c r="A421" i="2"/>
  <c r="J421" i="2" s="1"/>
  <c r="A510" i="2"/>
  <c r="J510" i="2" s="1"/>
  <c r="A492" i="2"/>
  <c r="J492" i="2" s="1"/>
  <c r="A706" i="2"/>
  <c r="J706" i="2" s="1"/>
  <c r="A404" i="2"/>
  <c r="J404" i="2" s="1"/>
  <c r="A450" i="2"/>
  <c r="J450" i="2" s="1"/>
  <c r="A310" i="2"/>
  <c r="J310" i="2" s="1"/>
  <c r="A644" i="2"/>
  <c r="J644" i="2" s="1"/>
  <c r="A495" i="2"/>
  <c r="J495" i="2" s="1"/>
  <c r="A452" i="2"/>
  <c r="J452" i="2" s="1"/>
  <c r="A517" i="2"/>
  <c r="J517" i="2" s="1"/>
  <c r="A634" i="2"/>
  <c r="J634" i="2" s="1"/>
  <c r="A428" i="2"/>
  <c r="J428" i="2" s="1"/>
  <c r="A474" i="2"/>
  <c r="J474" i="2" s="1"/>
  <c r="A473" i="2"/>
  <c r="J473" i="2" s="1"/>
  <c r="A392" i="2"/>
  <c r="J392" i="2" s="1"/>
  <c r="A432" i="2"/>
  <c r="J432" i="2" s="1"/>
  <c r="A619" i="2"/>
  <c r="J619" i="2" s="1"/>
  <c r="A595" i="2"/>
  <c r="J595" i="2" s="1"/>
  <c r="A649" i="2"/>
  <c r="J649" i="2" s="1"/>
  <c r="A463" i="2"/>
  <c r="J463" i="2" s="1"/>
  <c r="A437" i="2"/>
  <c r="J437" i="2" s="1"/>
  <c r="A472" i="2"/>
  <c r="J472" i="2" s="1"/>
  <c r="A645" i="2"/>
  <c r="J645" i="2" s="1"/>
  <c r="A627" i="2"/>
  <c r="J627" i="2" s="1"/>
  <c r="A690" i="2"/>
  <c r="J690" i="2" s="1"/>
  <c r="A502" i="2"/>
  <c r="J502" i="2" s="1"/>
  <c r="A626" i="2"/>
  <c r="J626" i="2" s="1"/>
  <c r="A698" i="2"/>
  <c r="J698" i="2" s="1"/>
  <c r="A402" i="2"/>
  <c r="J402" i="2" s="1"/>
  <c r="A537" i="2"/>
  <c r="J537" i="2" s="1"/>
  <c r="A324" i="2"/>
  <c r="J324" i="2" s="1"/>
  <c r="A390" i="2"/>
  <c r="J390" i="2" s="1"/>
  <c r="A684" i="2"/>
  <c r="J684" i="2" s="1"/>
  <c r="A540" i="2"/>
  <c r="J540" i="2" s="1"/>
  <c r="A405" i="2"/>
  <c r="J405" i="2" s="1"/>
  <c r="A391" i="2"/>
  <c r="J391" i="2" s="1"/>
  <c r="A610" i="2"/>
  <c r="J610" i="2" s="1"/>
  <c r="A493" i="2"/>
  <c r="J493" i="2" s="1"/>
  <c r="A267" i="2"/>
  <c r="J267" i="2" s="1"/>
  <c r="A628" i="2"/>
  <c r="J628" i="2" s="1"/>
  <c r="A538" i="2"/>
  <c r="J538" i="2" s="1"/>
  <c r="A448" i="2"/>
  <c r="J448" i="2" s="1"/>
  <c r="A539" i="2"/>
  <c r="J539" i="2" s="1"/>
  <c r="A387" i="2"/>
  <c r="J387" i="2" s="1"/>
  <c r="A658" i="2"/>
  <c r="J658" i="2" s="1"/>
  <c r="A406" i="2"/>
  <c r="J406" i="2" s="1"/>
  <c r="A646" i="2"/>
  <c r="J646" i="2" s="1"/>
  <c r="A371" i="2"/>
  <c r="J371" i="2" s="1"/>
  <c r="A667" i="2"/>
  <c r="J667" i="2" s="1"/>
  <c r="A418" i="2"/>
  <c r="J418" i="2" s="1"/>
  <c r="A442" i="2"/>
  <c r="J442" i="2" s="1"/>
  <c r="A419" i="2"/>
  <c r="J419" i="2" s="1"/>
  <c r="A439" i="2"/>
  <c r="J439" i="2" s="1"/>
  <c r="A382" i="2"/>
  <c r="J382" i="2" s="1"/>
  <c r="A393" i="2"/>
  <c r="J393" i="2" s="1"/>
  <c r="A445" i="2"/>
  <c r="J445" i="2" s="1"/>
  <c r="A480" i="2"/>
  <c r="J480" i="2" s="1"/>
  <c r="A483" i="2"/>
  <c r="J483" i="2" s="1"/>
  <c r="A562" i="2"/>
  <c r="J562" i="2" s="1"/>
  <c r="A600" i="2"/>
  <c r="J600" i="2" s="1"/>
  <c r="A740" i="2"/>
  <c r="J740" i="2" s="1"/>
  <c r="A591" i="2"/>
  <c r="J591" i="2" s="1"/>
  <c r="A455" i="2"/>
  <c r="J455" i="2" s="1"/>
  <c r="A475" i="2"/>
  <c r="J475" i="2" s="1"/>
  <c r="A304" i="2"/>
  <c r="J304" i="2" s="1"/>
  <c r="A739" i="2"/>
  <c r="J739" i="2" s="1"/>
  <c r="A590" i="2"/>
  <c r="J590" i="2" s="1"/>
  <c r="A454" i="2"/>
  <c r="J454" i="2" s="1"/>
  <c r="A399" i="2"/>
  <c r="J399" i="2" s="1"/>
  <c r="A322" i="2"/>
  <c r="J322" i="2" s="1"/>
  <c r="A364" i="2"/>
  <c r="J364" i="2" s="1"/>
  <c r="A360" i="2"/>
  <c r="J360" i="2" s="1"/>
  <c r="A543" i="2"/>
  <c r="J543" i="2" s="1"/>
  <c r="A430" i="2"/>
  <c r="J430" i="2" s="1"/>
  <c r="A519" i="2"/>
  <c r="J519" i="2" s="1"/>
  <c r="A325" i="2"/>
  <c r="J325" i="2" s="1"/>
  <c r="A545" i="2"/>
  <c r="J545" i="2" s="1"/>
  <c r="A511" i="2"/>
  <c r="J511" i="2" s="1"/>
  <c r="A403" i="2"/>
  <c r="J403" i="2" s="1"/>
  <c r="A449" i="2"/>
  <c r="J449" i="2" s="1"/>
  <c r="A593" i="2"/>
  <c r="J593" i="2" s="1"/>
  <c r="A373" i="2"/>
  <c r="J373" i="2" s="1"/>
  <c r="A460" i="2"/>
  <c r="J460" i="2" s="1"/>
  <c r="A575" i="2"/>
  <c r="J575" i="2" s="1"/>
  <c r="A366" i="2"/>
  <c r="J366" i="2" s="1"/>
  <c r="A660" i="2"/>
  <c r="J660" i="2" s="1"/>
  <c r="A532" i="2"/>
  <c r="J532" i="2" s="1"/>
  <c r="A436" i="2"/>
  <c r="J436" i="2" s="1"/>
  <c r="A727" i="2"/>
  <c r="J727" i="2" s="1"/>
  <c r="A394" i="2"/>
  <c r="J394" i="2" s="1"/>
  <c r="A374" i="2"/>
  <c r="J374" i="2" s="1"/>
  <c r="A395" i="2"/>
  <c r="J395" i="2" s="1"/>
  <c r="A447" i="2"/>
  <c r="J447" i="2" s="1"/>
  <c r="A586" i="2"/>
  <c r="J586" i="2" s="1"/>
  <c r="A594" i="2"/>
  <c r="J594" i="2" s="1"/>
  <c r="A383" i="2"/>
  <c r="J383" i="2" s="1"/>
  <c r="A722" i="2"/>
  <c r="J722" i="2" s="1"/>
  <c r="A303" i="2"/>
  <c r="J303" i="2" s="1"/>
  <c r="A652" i="2"/>
  <c r="J652" i="2" s="1"/>
  <c r="A564" i="2"/>
  <c r="J564" i="2" s="1"/>
  <c r="A763" i="2"/>
  <c r="J763" i="2" s="1"/>
  <c r="A296" i="2"/>
  <c r="J296" i="2" s="1"/>
  <c r="A651" i="2"/>
  <c r="J651" i="2" s="1"/>
  <c r="A563" i="2"/>
  <c r="J563" i="2" s="1"/>
  <c r="A617" i="2"/>
  <c r="J617" i="2" s="1"/>
  <c r="A657" i="2"/>
  <c r="J657" i="2" s="1"/>
  <c r="A734" i="2"/>
  <c r="J734" i="2" s="1"/>
  <c r="A427" i="2"/>
  <c r="J427" i="2" s="1"/>
  <c r="A700" i="2"/>
  <c r="J700" i="2" s="1"/>
  <c r="A682" i="2"/>
  <c r="J682" i="2" s="1"/>
  <c r="A386" i="2"/>
  <c r="J386" i="2" s="1"/>
  <c r="A328" i="2"/>
  <c r="J328" i="2" s="1"/>
  <c r="A451" i="2"/>
  <c r="J451" i="2" s="1"/>
  <c r="A612" i="2"/>
  <c r="J612" i="2" s="1"/>
  <c r="A361" i="2"/>
  <c r="J361" i="2" s="1"/>
  <c r="A388" i="2"/>
  <c r="J388" i="2" s="1"/>
  <c r="A329" i="2"/>
  <c r="J329" i="2" s="1"/>
  <c r="A699" i="2"/>
  <c r="J699" i="2" s="1"/>
  <c r="A323" i="2"/>
  <c r="J323" i="2" s="1"/>
  <c r="A542" i="2"/>
  <c r="J542" i="2" s="1"/>
  <c r="A400" i="2"/>
  <c r="J400" i="2" s="1"/>
  <c r="A359" i="2"/>
  <c r="J359" i="2" s="1"/>
  <c r="A385" i="2"/>
  <c r="J385" i="2" s="1"/>
  <c r="A585" i="2"/>
  <c r="J585" i="2" s="1"/>
  <c r="A424" i="2"/>
  <c r="J424" i="2" s="1"/>
  <c r="A630" i="2"/>
  <c r="J630" i="2" s="1"/>
  <c r="A336" i="2"/>
  <c r="J336" i="2" s="1"/>
  <c r="A530" i="2"/>
  <c r="J530" i="2" s="1"/>
  <c r="A662" i="2"/>
  <c r="J662" i="2" s="1"/>
  <c r="A444" i="2"/>
  <c r="J444" i="2" s="1"/>
  <c r="A550" i="2"/>
  <c r="J550" i="2" s="1"/>
  <c r="A631" i="2"/>
  <c r="J631" i="2" s="1"/>
  <c r="A729" i="2"/>
  <c r="J729" i="2" s="1"/>
  <c r="A588" i="2"/>
  <c r="J588" i="2" s="1"/>
  <c r="A596" i="2"/>
  <c r="J596" i="2" s="1"/>
  <c r="A638" i="2"/>
  <c r="J638" i="2" s="1"/>
  <c r="A441" i="2"/>
  <c r="J441" i="2" s="1"/>
  <c r="A742" i="2"/>
  <c r="J742" i="2" s="1"/>
  <c r="A500" i="2"/>
  <c r="J500" i="2" s="1"/>
  <c r="A689" i="2"/>
  <c r="J689" i="2" s="1"/>
  <c r="A724" i="2"/>
  <c r="J724" i="2" s="1"/>
  <c r="A423" i="2"/>
  <c r="J423" i="2" s="1"/>
  <c r="A515" i="2"/>
  <c r="J515" i="2" s="1"/>
  <c r="A688" i="2"/>
  <c r="J688" i="2" s="1"/>
  <c r="A723" i="2"/>
  <c r="J723" i="2" s="1"/>
  <c r="A641" i="2"/>
  <c r="J641" i="2" s="1"/>
  <c r="A308" i="2"/>
  <c r="J308" i="2" s="1"/>
  <c r="A358" i="2"/>
  <c r="J358" i="2" s="1"/>
  <c r="A266" i="2"/>
  <c r="J266" i="2" s="1"/>
  <c r="A659" i="2"/>
  <c r="J659" i="2" s="1"/>
  <c r="A669" i="2"/>
  <c r="J669" i="2" s="1"/>
  <c r="A643" i="2"/>
  <c r="J643" i="2" s="1"/>
  <c r="A544" i="2"/>
  <c r="J544" i="2" s="1"/>
  <c r="A701" i="2"/>
  <c r="J701" i="2" s="1"/>
  <c r="A686" i="2"/>
  <c r="J686" i="2" s="1"/>
  <c r="A316" i="2"/>
  <c r="J316" i="2" s="1"/>
  <c r="A462" i="2"/>
  <c r="J462" i="2" s="1"/>
  <c r="A501" i="2"/>
  <c r="J501" i="2" s="1"/>
  <c r="A681" i="2"/>
  <c r="J681" i="2" s="1"/>
  <c r="A346" i="2"/>
  <c r="J346" i="2" s="1"/>
  <c r="A620" i="2"/>
  <c r="J620" i="2" s="1"/>
  <c r="A348" i="2"/>
  <c r="J348" i="2" s="1"/>
  <c r="A622" i="2"/>
  <c r="J622" i="2" s="1"/>
  <c r="A623" i="2"/>
  <c r="J623" i="2" s="1"/>
  <c r="A468" i="2"/>
  <c r="J468" i="2" s="1"/>
  <c r="A347" i="2"/>
  <c r="J347" i="2" s="1"/>
  <c r="A487" i="2"/>
  <c r="J487" i="2" s="1"/>
  <c r="A737" i="2"/>
  <c r="J737" i="2" s="1"/>
  <c r="A466" i="2"/>
  <c r="J466" i="2" s="1"/>
  <c r="A735" i="2"/>
  <c r="J735" i="2" s="1"/>
  <c r="A297" i="2"/>
  <c r="J297" i="2" s="1"/>
  <c r="A476" i="2"/>
  <c r="J476" i="2" s="1"/>
  <c r="A496" i="2"/>
  <c r="J496" i="2" s="1"/>
  <c r="A533" i="2"/>
  <c r="J533" i="2" s="1"/>
  <c r="A615" i="2"/>
  <c r="J615" i="2" s="1"/>
  <c r="A356" i="2"/>
  <c r="J356" i="2" s="1"/>
  <c r="A357" i="2"/>
  <c r="J357" i="2" s="1"/>
  <c r="A549" i="2"/>
  <c r="J549" i="2" s="1"/>
  <c r="A340" i="2"/>
  <c r="J340" i="2" s="1"/>
  <c r="A703" i="2"/>
  <c r="J703" i="2" s="1"/>
  <c r="A614" i="2"/>
  <c r="J614" i="2" s="1"/>
  <c r="A663" i="2"/>
  <c r="J663" i="2" s="1"/>
  <c r="A671" i="2"/>
  <c r="J671" i="2" s="1"/>
  <c r="A713" i="2"/>
  <c r="J713" i="2" s="1"/>
  <c r="A307" i="2"/>
  <c r="J307" i="2" s="1"/>
  <c r="A715" i="2"/>
  <c r="J715" i="2" s="1"/>
  <c r="A413" i="2"/>
  <c r="J413" i="2" s="1"/>
  <c r="A714" i="2"/>
  <c r="J714" i="2" s="1"/>
  <c r="A555" i="2"/>
  <c r="J555" i="2" s="1"/>
  <c r="A694" i="2"/>
  <c r="J694" i="2" s="1"/>
  <c r="A693" i="2"/>
  <c r="J693" i="2" s="1"/>
  <c r="A470" i="2"/>
  <c r="J470" i="2" s="1"/>
  <c r="A535" i="2"/>
  <c r="J535" i="2" s="1"/>
  <c r="A477" i="2"/>
  <c r="J477" i="2" s="1"/>
  <c r="A736" i="2"/>
  <c r="J736" i="2" s="1"/>
  <c r="A756" i="2"/>
  <c r="J756" i="2" s="1"/>
  <c r="A561" i="2"/>
  <c r="J561" i="2" s="1"/>
  <c r="A666" i="2"/>
  <c r="J666" i="2" s="1"/>
  <c r="A300" i="2"/>
  <c r="J300" i="2" s="1"/>
  <c r="A274" i="2"/>
  <c r="J274" i="2" s="1"/>
  <c r="A276" i="2"/>
  <c r="J276" i="2" s="1"/>
  <c r="A277" i="2"/>
  <c r="J277" i="2" s="1"/>
  <c r="A283" i="2"/>
  <c r="J283" i="2" s="1"/>
  <c r="A696" i="2"/>
  <c r="J696" i="2" s="1"/>
  <c r="A298" i="2"/>
  <c r="J298" i="2" s="1"/>
  <c r="A536" i="2"/>
  <c r="J536" i="2" s="1"/>
  <c r="A506" i="2"/>
  <c r="J506" i="2" s="1"/>
  <c r="A534" i="2"/>
  <c r="J534" i="2" s="1"/>
  <c r="A464" i="2"/>
  <c r="J464" i="2" s="1"/>
  <c r="A702" i="2"/>
  <c r="J702" i="2" s="1"/>
  <c r="A613" i="2"/>
  <c r="J613" i="2" s="1"/>
  <c r="A280" i="2"/>
  <c r="J280" i="2" s="1"/>
  <c r="A281" i="2"/>
  <c r="J281" i="2" s="1"/>
  <c r="A579" i="2"/>
  <c r="J579" i="2" s="1"/>
  <c r="A559" i="2"/>
  <c r="J559" i="2" s="1"/>
  <c r="A524" i="2"/>
  <c r="J524" i="2" s="1"/>
  <c r="A520" i="2"/>
  <c r="J520" i="2" s="1"/>
  <c r="A412" i="2"/>
  <c r="J412" i="2" s="1"/>
  <c r="A664" i="2"/>
  <c r="J664" i="2" s="1"/>
  <c r="A676" i="2"/>
  <c r="J676" i="2" s="1"/>
  <c r="A557" i="2"/>
  <c r="J557" i="2" s="1"/>
  <c r="A680" i="2"/>
  <c r="J680" i="2" s="1"/>
  <c r="A672" i="2"/>
  <c r="J672" i="2" s="1"/>
  <c r="A478" i="2"/>
  <c r="J478" i="2" s="1"/>
  <c r="A486" i="2"/>
  <c r="J486" i="2" s="1"/>
  <c r="A414" i="2"/>
  <c r="J414" i="2" s="1"/>
  <c r="A674" i="2"/>
  <c r="J674" i="2" s="1"/>
  <c r="A299" i="2"/>
  <c r="J299" i="2" s="1"/>
  <c r="A602" i="2"/>
  <c r="J602" i="2" s="1"/>
  <c r="A604" i="2"/>
  <c r="J604" i="2" s="1"/>
  <c r="A583" i="2"/>
  <c r="J583" i="2" s="1"/>
  <c r="A467" i="2"/>
  <c r="J467" i="2" s="1"/>
  <c r="A571" i="2"/>
  <c r="J571" i="2" s="1"/>
  <c r="A573" i="2"/>
  <c r="J573" i="2" s="1"/>
  <c r="A574" i="2"/>
  <c r="J574" i="2" s="1"/>
  <c r="A290" i="2"/>
  <c r="J290" i="2" s="1"/>
  <c r="A505" i="2"/>
  <c r="J505" i="2" s="1"/>
  <c r="A465" i="2"/>
  <c r="J465" i="2" s="1"/>
  <c r="A398" i="2"/>
  <c r="J398" i="2" s="1"/>
  <c r="A553" i="2"/>
  <c r="J553" i="2" s="1"/>
  <c r="A396" i="2"/>
  <c r="J396" i="2" s="1"/>
  <c r="A504" i="2"/>
  <c r="J504" i="2" s="1"/>
  <c r="A558" i="2"/>
  <c r="J558" i="2" s="1"/>
  <c r="A498" i="2"/>
  <c r="J498" i="2" s="1"/>
  <c r="A499" i="2"/>
  <c r="J499" i="2" s="1"/>
  <c r="A605" i="2"/>
  <c r="J605" i="2" s="1"/>
  <c r="A319" i="2"/>
  <c r="J319" i="2" s="1"/>
  <c r="A581" i="2"/>
  <c r="J581" i="2" s="1"/>
  <c r="A758" i="2"/>
  <c r="J758" i="2" s="1"/>
  <c r="A338" i="2"/>
  <c r="J338" i="2" s="1"/>
  <c r="A716" i="2"/>
  <c r="J716" i="2" s="1"/>
  <c r="A675" i="2"/>
  <c r="J675" i="2" s="1"/>
  <c r="A624" i="2"/>
  <c r="J624" i="2" s="1"/>
  <c r="A341" i="2"/>
  <c r="J341" i="2" s="1"/>
  <c r="A752" i="2"/>
  <c r="J752" i="2" s="1"/>
  <c r="A753" i="2"/>
  <c r="J753" i="2" s="1"/>
  <c r="A333" i="2"/>
  <c r="J333" i="2" s="1"/>
  <c r="A552" i="2"/>
  <c r="J552" i="2" s="1"/>
  <c r="A745" i="2"/>
  <c r="J745" i="2" s="1"/>
  <c r="A743" i="2"/>
  <c r="J743" i="2" s="1"/>
  <c r="A551" i="2"/>
  <c r="J551" i="2" s="1"/>
  <c r="A318" i="2"/>
  <c r="J318" i="2" s="1"/>
  <c r="A704" i="2"/>
  <c r="J704" i="2" s="1"/>
  <c r="A705" i="2"/>
  <c r="J705" i="2" s="1"/>
  <c r="A616" i="2"/>
  <c r="J616" i="2" s="1"/>
  <c r="A757" i="2"/>
  <c r="J757" i="2" s="1"/>
  <c r="A305" i="2"/>
  <c r="J305" i="2" s="1"/>
  <c r="A556" i="2"/>
  <c r="J556" i="2" s="1"/>
  <c r="A678" i="2"/>
  <c r="J678" i="2" s="1"/>
  <c r="A525" i="2"/>
  <c r="J525" i="2" s="1"/>
  <c r="A521" i="2"/>
  <c r="J521" i="2" s="1"/>
  <c r="A282" i="2"/>
  <c r="J282" i="2" s="1"/>
  <c r="A278" i="2"/>
  <c r="J278" i="2" s="1"/>
  <c r="A469" i="2"/>
  <c r="J469" i="2" s="1"/>
  <c r="A349" i="2"/>
  <c r="J349" i="2" s="1"/>
  <c r="A621" i="2"/>
  <c r="J621" i="2" s="1"/>
  <c r="A488" i="2"/>
  <c r="J488" i="2" s="1"/>
  <c r="A339" i="2"/>
  <c r="J339" i="2" s="1"/>
  <c r="A665" i="2"/>
  <c r="J665" i="2" s="1"/>
  <c r="A677" i="2"/>
  <c r="J677" i="2" s="1"/>
  <c r="A582" i="2"/>
  <c r="J582" i="2" s="1"/>
  <c r="A416" i="2"/>
  <c r="J416" i="2" s="1"/>
  <c r="A764" i="2"/>
  <c r="J764" i="2" s="1"/>
  <c r="A410" i="2"/>
  <c r="J410" i="2" s="1"/>
  <c r="A354" i="2"/>
  <c r="J354" i="2" s="1"/>
  <c r="A692" i="2"/>
  <c r="J692" i="2" s="1"/>
  <c r="A289" i="2"/>
  <c r="J289" i="2" s="1"/>
  <c r="A750" i="2"/>
  <c r="J750" i="2" s="1"/>
  <c r="A284" i="2"/>
  <c r="J284" i="2" s="1"/>
  <c r="A285" i="2"/>
  <c r="J285" i="2" s="1"/>
  <c r="A275" i="2"/>
  <c r="J275" i="2" s="1"/>
  <c r="A397" i="2"/>
  <c r="J397" i="2" s="1"/>
  <c r="A295" i="2"/>
  <c r="J295" i="2" s="1"/>
  <c r="A293" i="2"/>
  <c r="J293" i="2" s="1"/>
  <c r="A503" i="2"/>
  <c r="J503" i="2" s="1"/>
  <c r="A569" i="2"/>
  <c r="J569" i="2" s="1"/>
  <c r="A560" i="2"/>
  <c r="J560" i="2" s="1"/>
  <c r="A415" i="2"/>
  <c r="J415" i="2" s="1"/>
  <c r="A321" i="2"/>
  <c r="J321" i="2" s="1"/>
  <c r="A355" i="2"/>
  <c r="J355" i="2" s="1"/>
  <c r="A547" i="2"/>
  <c r="J547" i="2" s="1"/>
  <c r="A691" i="2"/>
  <c r="J691" i="2" s="1"/>
  <c r="A683" i="2"/>
  <c r="J683" i="2" s="1"/>
  <c r="A673" i="2"/>
  <c r="J673" i="2" s="1"/>
  <c r="A685" i="2"/>
  <c r="J685" i="2" s="1"/>
  <c r="A523" i="2"/>
  <c r="J523" i="2" s="1"/>
  <c r="A306" i="2"/>
  <c r="J306" i="2" s="1"/>
  <c r="A294" i="2"/>
  <c r="J294" i="2" s="1"/>
  <c r="A497" i="2"/>
  <c r="J497" i="2" s="1"/>
  <c r="A332" i="2"/>
  <c r="J332" i="2" s="1"/>
  <c r="A291" i="2"/>
  <c r="J291" i="2" s="1"/>
  <c r="A292" i="2"/>
  <c r="J292" i="2" s="1"/>
  <c r="A572" i="2"/>
  <c r="J572" i="2" s="1"/>
  <c r="A744" i="2"/>
  <c r="J744" i="2" s="1"/>
  <c r="A697" i="2"/>
  <c r="J697" i="2" s="1"/>
  <c r="A337" i="2"/>
  <c r="J337" i="2" s="1"/>
  <c r="A576" i="2"/>
  <c r="J576" i="2" s="1"/>
  <c r="A320" i="2"/>
  <c r="J320" i="2" s="1"/>
  <c r="A548" i="2"/>
  <c r="J548" i="2" s="1"/>
  <c r="A759" i="2"/>
  <c r="J759" i="2" s="1"/>
  <c r="A279" i="2"/>
  <c r="J279" i="2" s="1"/>
  <c r="A577" i="2"/>
  <c r="J577" i="2" s="1"/>
  <c r="A554" i="2"/>
  <c r="J554" i="2" s="1"/>
  <c r="A526" i="2"/>
  <c r="J526" i="2" s="1"/>
  <c r="A522" i="2"/>
  <c r="J522" i="2" s="1"/>
  <c r="A527" i="2"/>
  <c r="J527" i="2" s="1"/>
  <c r="A411" i="2"/>
  <c r="J411" i="2" s="1"/>
  <c r="A471" i="2"/>
  <c r="J471" i="2" s="1"/>
  <c r="A334" i="2"/>
  <c r="J334" i="2" s="1"/>
  <c r="A335" i="2"/>
  <c r="J335" i="2" s="1"/>
  <c r="A751" i="2"/>
  <c r="J751" i="2" s="1"/>
  <c r="A695" i="2"/>
  <c r="J695" i="2" s="1"/>
  <c r="A578" i="2"/>
  <c r="J578" i="2" s="1"/>
  <c r="A603" i="2"/>
  <c r="J603" i="2" s="1"/>
  <c r="A584" i="2"/>
  <c r="J584" i="2" s="1"/>
  <c r="A95" i="9"/>
  <c r="A235" i="2"/>
  <c r="J235" i="2" s="1"/>
  <c r="A256" i="2"/>
  <c r="J256" i="2" s="1"/>
  <c r="A258" i="2"/>
  <c r="J258" i="2" s="1"/>
  <c r="A222" i="2"/>
  <c r="J222" i="2" s="1"/>
  <c r="A262" i="2"/>
  <c r="J262" i="2" s="1"/>
  <c r="A263" i="2"/>
  <c r="J263" i="2" s="1"/>
  <c r="A250" i="2"/>
  <c r="J250" i="2" s="1"/>
  <c r="A233" i="2"/>
  <c r="J233" i="2" s="1"/>
  <c r="A253" i="2"/>
  <c r="J253" i="2" s="1"/>
  <c r="A244" i="2"/>
  <c r="J244" i="2" s="1"/>
  <c r="A264" i="2"/>
  <c r="J264" i="2" s="1"/>
  <c r="A228" i="2"/>
  <c r="J228" i="2" s="1"/>
  <c r="A241" i="2"/>
  <c r="J241" i="2" s="1"/>
  <c r="A232" i="2"/>
  <c r="J232" i="2" s="1"/>
  <c r="A234" i="2"/>
  <c r="J234" i="2" s="1"/>
  <c r="A261" i="2"/>
  <c r="J261" i="2" s="1"/>
  <c r="A259" i="2"/>
  <c r="J259" i="2" s="1"/>
  <c r="A265" i="2"/>
  <c r="J265" i="2" s="1"/>
  <c r="A236" i="2"/>
  <c r="J236" i="2" s="1"/>
  <c r="A219" i="2"/>
  <c r="J219" i="2" s="1"/>
  <c r="A210" i="2"/>
  <c r="J210" i="2" s="1"/>
  <c r="A218" i="2"/>
  <c r="J218" i="2" s="1"/>
  <c r="A215" i="2"/>
  <c r="J215" i="2" s="1"/>
  <c r="A212" i="2"/>
  <c r="J212" i="2" s="1"/>
  <c r="A214" i="2"/>
  <c r="J214" i="2" s="1"/>
  <c r="A217" i="2"/>
  <c r="J217" i="2" s="1"/>
  <c r="A216" i="2"/>
  <c r="J216" i="2" s="1"/>
  <c r="A213" i="2"/>
  <c r="J213" i="2" s="1"/>
  <c r="A209" i="2"/>
  <c r="J209" i="2" s="1"/>
  <c r="A211" i="2"/>
  <c r="J211" i="2" s="1"/>
  <c r="A227" i="2"/>
  <c r="J227" i="2" s="1"/>
  <c r="A239" i="2"/>
  <c r="J239" i="2" s="1"/>
  <c r="A220" i="2"/>
  <c r="J220" i="2" s="1"/>
  <c r="A229" i="2"/>
  <c r="J229" i="2" s="1"/>
  <c r="A245" i="2"/>
  <c r="J245" i="2" s="1"/>
  <c r="A249" i="2"/>
  <c r="J249" i="2" s="1"/>
  <c r="A251" i="2"/>
  <c r="J251" i="2" s="1"/>
  <c r="A260" i="2"/>
  <c r="J260" i="2" s="1"/>
  <c r="A254" i="2"/>
  <c r="J254" i="2" s="1"/>
  <c r="A231" i="2"/>
  <c r="J231" i="2" s="1"/>
  <c r="A246" i="2"/>
  <c r="J246" i="2" s="1"/>
  <c r="A225" i="2"/>
  <c r="J225" i="2" s="1"/>
  <c r="A237" i="2"/>
  <c r="J237" i="2" s="1"/>
  <c r="A223" i="2"/>
  <c r="J223" i="2" s="1"/>
  <c r="A257" i="2"/>
  <c r="J257" i="2" s="1"/>
  <c r="A240" i="2"/>
  <c r="J240" i="2" s="1"/>
  <c r="A247" i="2"/>
  <c r="J247" i="2" s="1"/>
  <c r="A242" i="2"/>
  <c r="J242" i="2" s="1"/>
  <c r="A252" i="2"/>
  <c r="J252" i="2" s="1"/>
  <c r="A238" i="2"/>
  <c r="J238" i="2" s="1"/>
  <c r="A226" i="2"/>
  <c r="J226" i="2" s="1"/>
  <c r="A221" i="2"/>
  <c r="J221" i="2" s="1"/>
  <c r="A230" i="2"/>
  <c r="J230" i="2" s="1"/>
  <c r="A224" i="2"/>
  <c r="J224" i="2" s="1"/>
  <c r="A205" i="2"/>
  <c r="J205" i="2" s="1"/>
  <c r="A203" i="2"/>
  <c r="J203" i="2" s="1"/>
  <c r="A255" i="2"/>
  <c r="J255" i="2" s="1"/>
  <c r="A207" i="2"/>
  <c r="J207" i="2" s="1"/>
  <c r="A248" i="2"/>
  <c r="J248" i="2" s="1"/>
  <c r="A204" i="2"/>
  <c r="J204" i="2" s="1"/>
  <c r="A208" i="2"/>
  <c r="J208" i="2" s="1"/>
  <c r="A206" i="2"/>
  <c r="J206" i="2" s="1"/>
  <c r="A243" i="2"/>
  <c r="J243" i="2" s="1"/>
  <c r="A166" i="1"/>
  <c r="M166" i="1" s="1"/>
  <c r="A310" i="7"/>
  <c r="A286" i="7"/>
  <c r="A257" i="7"/>
  <c r="A288" i="7"/>
  <c r="A299" i="7"/>
  <c r="A261" i="7"/>
  <c r="A284" i="7"/>
  <c r="A302" i="7"/>
  <c r="A269" i="7"/>
  <c r="A278" i="7"/>
  <c r="A293" i="7"/>
  <c r="A274" i="7"/>
  <c r="A300" i="7"/>
  <c r="A308" i="7"/>
  <c r="A316" i="7"/>
  <c r="A295" i="7"/>
  <c r="A280" i="7"/>
  <c r="A294" i="7"/>
  <c r="A297" i="7"/>
  <c r="A321" i="7"/>
  <c r="A272" i="7"/>
  <c r="A315" i="7"/>
  <c r="A258" i="7"/>
  <c r="A285" i="7"/>
  <c r="A301" i="7"/>
  <c r="A281" i="7"/>
  <c r="A282" i="7"/>
  <c r="A318" i="7"/>
  <c r="A304" i="7"/>
  <c r="A259" i="7"/>
  <c r="A296" i="7"/>
  <c r="A306" i="7"/>
  <c r="A307" i="7"/>
  <c r="A267" i="7"/>
  <c r="A292" i="7"/>
  <c r="A256" i="7"/>
  <c r="A279" i="7"/>
  <c r="A263" i="7"/>
  <c r="A266" i="7"/>
  <c r="A277" i="7"/>
  <c r="A270" i="7"/>
  <c r="A312" i="7"/>
  <c r="A303" i="7"/>
  <c r="A311" i="7"/>
  <c r="A271" i="7"/>
  <c r="A314" i="7"/>
  <c r="A287" i="7"/>
  <c r="A323" i="7"/>
  <c r="A298" i="7"/>
  <c r="A276" i="7"/>
  <c r="A290" i="7"/>
  <c r="A329" i="7"/>
  <c r="A275" i="7"/>
  <c r="A283" i="7"/>
  <c r="A291" i="7"/>
  <c r="A289" i="7"/>
  <c r="A262" i="7"/>
  <c r="A268" i="7"/>
  <c r="A260" i="7"/>
  <c r="A324" i="7"/>
  <c r="A328" i="7"/>
  <c r="A255" i="7"/>
  <c r="A320" i="7"/>
  <c r="A265" i="7"/>
  <c r="A322" i="7"/>
  <c r="A264" i="7"/>
  <c r="A325" i="7"/>
  <c r="A317" i="7"/>
  <c r="A326" i="7"/>
  <c r="A309" i="7"/>
  <c r="A273" i="7"/>
  <c r="A313" i="7"/>
  <c r="A319" i="7"/>
  <c r="A305" i="7"/>
  <c r="A327" i="7"/>
  <c r="A16" i="14"/>
  <c r="A20" i="14"/>
  <c r="A217" i="4"/>
  <c r="A180" i="4"/>
  <c r="A179" i="4"/>
  <c r="A216" i="4"/>
  <c r="A178" i="4"/>
  <c r="K1002" i="20" l="1"/>
  <c r="K993" i="20"/>
  <c r="K996" i="20"/>
  <c r="K991" i="20"/>
  <c r="K988" i="20"/>
  <c r="K1001" i="20"/>
  <c r="K994" i="20"/>
  <c r="K990" i="20"/>
  <c r="K995" i="20"/>
  <c r="K989" i="20"/>
  <c r="K999" i="20"/>
  <c r="K998" i="20"/>
  <c r="K1000" i="20"/>
  <c r="K997" i="20"/>
  <c r="K992" i="20"/>
  <c r="J94" i="9"/>
  <c r="I197" i="2" l="1"/>
  <c r="I201" i="2"/>
  <c r="I200" i="2"/>
  <c r="I195" i="2"/>
  <c r="I196" i="2"/>
  <c r="I202" i="2"/>
  <c r="I189" i="2"/>
  <c r="I194" i="2"/>
  <c r="I192" i="2"/>
  <c r="I191" i="2"/>
  <c r="I199" i="2"/>
  <c r="I193" i="2"/>
  <c r="I198" i="2"/>
  <c r="I190" i="2"/>
  <c r="I174" i="2"/>
  <c r="I176" i="2"/>
  <c r="I188" i="2"/>
  <c r="I184" i="2"/>
  <c r="I181" i="2"/>
  <c r="I187" i="2"/>
  <c r="I180" i="2"/>
  <c r="I185" i="2"/>
  <c r="I175" i="2"/>
  <c r="I182" i="2"/>
  <c r="I178" i="2"/>
  <c r="I183" i="2"/>
  <c r="I177" i="2"/>
  <c r="I179" i="2"/>
  <c r="I186" i="2"/>
  <c r="I150" i="2"/>
  <c r="I169" i="2"/>
  <c r="I149" i="2"/>
  <c r="I154" i="2"/>
  <c r="I141" i="2"/>
  <c r="I143" i="2"/>
  <c r="I160" i="2"/>
  <c r="I158" i="2"/>
  <c r="I153" i="2"/>
  <c r="I165" i="2"/>
  <c r="I148" i="2"/>
  <c r="I151" i="2"/>
  <c r="I168" i="2"/>
  <c r="I157" i="2"/>
  <c r="I145" i="2"/>
  <c r="I171" i="2"/>
  <c r="I159" i="2"/>
  <c r="I161" i="2"/>
  <c r="I144" i="2"/>
  <c r="I163" i="2"/>
  <c r="I152" i="2"/>
  <c r="I172" i="2"/>
  <c r="I142" i="2"/>
  <c r="I164" i="2"/>
  <c r="I162" i="2"/>
  <c r="I170" i="2"/>
  <c r="I155" i="2"/>
  <c r="I147" i="2"/>
  <c r="I146" i="2"/>
  <c r="I156" i="2"/>
  <c r="I173" i="2"/>
  <c r="I166" i="2"/>
  <c r="I167" i="2"/>
  <c r="J46" i="9" l="1"/>
  <c r="J85" i="9" l="1"/>
  <c r="J10" i="9" l="1"/>
  <c r="J232" i="9"/>
  <c r="J513" i="9"/>
  <c r="J506" i="9"/>
  <c r="J483" i="9"/>
  <c r="J398" i="9"/>
  <c r="J421" i="9"/>
  <c r="J442" i="9"/>
  <c r="J168" i="9"/>
  <c r="J100" i="9"/>
  <c r="J495" i="9"/>
  <c r="J452" i="9"/>
  <c r="J447" i="9"/>
  <c r="J457" i="9"/>
  <c r="J413" i="9"/>
  <c r="J279" i="9"/>
  <c r="J19" i="9" l="1"/>
  <c r="J20" i="9"/>
  <c r="J18" i="9"/>
  <c r="J15" i="9"/>
  <c r="J16" i="9"/>
  <c r="J13" i="9"/>
  <c r="J11" i="9"/>
  <c r="J12" i="9"/>
  <c r="I130" i="2" l="1"/>
  <c r="I127" i="2"/>
  <c r="I131" i="2"/>
  <c r="I132" i="2"/>
  <c r="I138" i="2"/>
  <c r="I129" i="2"/>
  <c r="I128" i="2"/>
  <c r="I136" i="2"/>
  <c r="I135" i="2"/>
  <c r="I134" i="2"/>
  <c r="I140" i="2"/>
  <c r="I139" i="2"/>
  <c r="I137" i="2"/>
  <c r="I133" i="2"/>
  <c r="I117" i="2"/>
  <c r="I114" i="2"/>
  <c r="I113" i="2"/>
  <c r="I125" i="2"/>
  <c r="I116" i="2"/>
  <c r="I122" i="2"/>
  <c r="I123" i="2"/>
  <c r="I120" i="2"/>
  <c r="I121" i="2"/>
  <c r="I111" i="2"/>
  <c r="I119" i="2"/>
  <c r="I126" i="2"/>
  <c r="I112" i="2"/>
  <c r="I115" i="2"/>
  <c r="I124" i="2"/>
  <c r="I118" i="2"/>
  <c r="I110" i="2"/>
  <c r="I105" i="2"/>
  <c r="I106" i="2"/>
  <c r="I107" i="2"/>
  <c r="I104" i="2"/>
  <c r="I108" i="2"/>
  <c r="I109" i="2"/>
  <c r="I103" i="2"/>
  <c r="I102" i="2"/>
  <c r="I95" i="2"/>
  <c r="I100" i="2"/>
  <c r="I96" i="2"/>
  <c r="I92" i="2"/>
  <c r="I97" i="2"/>
  <c r="I93" i="2"/>
  <c r="I91" i="2"/>
  <c r="I90" i="2"/>
  <c r="I101" i="2"/>
  <c r="I94" i="2"/>
  <c r="I98" i="2"/>
  <c r="I89" i="2"/>
  <c r="I99" i="2"/>
  <c r="I86" i="2"/>
  <c r="I84" i="2"/>
  <c r="I83" i="2"/>
  <c r="I82" i="2"/>
  <c r="I81" i="2"/>
  <c r="I88" i="2"/>
  <c r="I85" i="2"/>
  <c r="I87" i="2"/>
  <c r="I79" i="2"/>
  <c r="I78" i="2"/>
  <c r="I80" i="2"/>
  <c r="I77" i="2"/>
  <c r="I60" i="2"/>
  <c r="I51" i="2"/>
  <c r="I47" i="2"/>
  <c r="I75" i="2"/>
  <c r="I39" i="2"/>
  <c r="I57" i="2"/>
  <c r="I67" i="2"/>
  <c r="I48" i="2"/>
  <c r="I52" i="2"/>
  <c r="I65" i="2"/>
  <c r="I59" i="2"/>
  <c r="I58" i="2"/>
  <c r="I40" i="2"/>
  <c r="I68" i="2"/>
  <c r="I42" i="2"/>
  <c r="I43" i="2"/>
  <c r="I41" i="2"/>
  <c r="I30" i="2"/>
  <c r="I31" i="2"/>
  <c r="I32" i="2"/>
  <c r="I29" i="2"/>
  <c r="I28" i="2"/>
  <c r="I74" i="2"/>
  <c r="I55" i="2"/>
  <c r="I70" i="2"/>
  <c r="I61" i="2"/>
  <c r="I56" i="2"/>
  <c r="I37" i="2"/>
  <c r="I44" i="2"/>
  <c r="I63" i="2"/>
  <c r="I62" i="2"/>
  <c r="I54" i="2"/>
  <c r="I73" i="2"/>
  <c r="I38" i="2"/>
  <c r="I53" i="2"/>
  <c r="I66" i="2"/>
  <c r="I49" i="2"/>
  <c r="I50" i="2"/>
  <c r="I71" i="2"/>
  <c r="I46" i="2"/>
  <c r="I72" i="2"/>
  <c r="I76" i="2"/>
  <c r="I69" i="2"/>
  <c r="I64" i="2"/>
  <c r="I45" i="2"/>
  <c r="I36" i="2"/>
  <c r="I35" i="2"/>
  <c r="I33" i="2"/>
  <c r="I34" i="2"/>
  <c r="I9" i="2"/>
  <c r="I10" i="2"/>
  <c r="I21" i="2"/>
  <c r="I3" i="2"/>
  <c r="I14" i="2"/>
  <c r="I13" i="2"/>
  <c r="I22" i="2"/>
  <c r="I4" i="2"/>
  <c r="I19" i="2"/>
  <c r="I27" i="2"/>
  <c r="I15" i="2"/>
  <c r="I23" i="2"/>
  <c r="I18" i="2"/>
  <c r="I20" i="2"/>
  <c r="I17" i="2"/>
  <c r="I11" i="2"/>
  <c r="I16" i="2"/>
  <c r="I12" i="2"/>
  <c r="I2" i="2"/>
  <c r="I5" i="2"/>
  <c r="I6" i="2"/>
  <c r="I7" i="2"/>
  <c r="I8" i="2"/>
  <c r="I24" i="2"/>
  <c r="I25" i="2"/>
  <c r="G181" i="4" l="1"/>
  <c r="R181" i="4"/>
  <c r="W181" i="4" s="1"/>
  <c r="V181" i="4" l="1"/>
  <c r="AE181" i="4"/>
  <c r="J79" i="9" l="1"/>
  <c r="J44" i="9" l="1"/>
  <c r="J14" i="9"/>
  <c r="J57" i="9"/>
  <c r="J47" i="9"/>
  <c r="J45" i="9"/>
  <c r="J21" i="9"/>
  <c r="J17" i="9"/>
  <c r="J9" i="9"/>
  <c r="J8" i="9"/>
  <c r="J7" i="9"/>
  <c r="J6" i="9"/>
  <c r="J32" i="9"/>
  <c r="J33" i="9"/>
  <c r="J24" i="9"/>
  <c r="J31" i="9"/>
  <c r="J25" i="9"/>
  <c r="J36" i="9"/>
  <c r="J35" i="9"/>
  <c r="J37" i="9"/>
  <c r="J38" i="9"/>
  <c r="J28" i="9"/>
  <c r="J30" i="9"/>
  <c r="J40" i="9"/>
  <c r="J34" i="9"/>
  <c r="J27" i="9"/>
  <c r="J41" i="9"/>
  <c r="J42" i="9"/>
  <c r="J39" i="9"/>
  <c r="J26" i="9"/>
  <c r="J22" i="9" l="1"/>
  <c r="J23" i="9" l="1"/>
  <c r="J65" i="9" l="1"/>
  <c r="J62" i="9"/>
  <c r="J49" i="9"/>
  <c r="J55" i="9"/>
  <c r="J63" i="9"/>
  <c r="J52" i="9"/>
  <c r="J73" i="9"/>
  <c r="J75" i="9"/>
  <c r="J66" i="9"/>
  <c r="J68" i="9"/>
  <c r="J78" i="9"/>
  <c r="J64" i="9"/>
  <c r="J51" i="9"/>
  <c r="J76" i="9"/>
  <c r="J53" i="9"/>
  <c r="J61" i="9"/>
  <c r="J56" i="9"/>
  <c r="J58" i="9"/>
  <c r="J60" i="9"/>
  <c r="J48" i="9"/>
  <c r="J54" i="9"/>
  <c r="J67" i="9"/>
  <c r="J71" i="9"/>
  <c r="J50" i="9"/>
  <c r="J72" i="9"/>
  <c r="J69" i="9"/>
  <c r="J77" i="9"/>
  <c r="J59" i="9"/>
  <c r="J74" i="9"/>
  <c r="J70" i="9"/>
  <c r="J29" i="9" l="1"/>
  <c r="J157" i="9"/>
  <c r="J515" i="9"/>
  <c r="I26" i="2" l="1"/>
  <c r="G177" i="4" l="1"/>
  <c r="R177" i="4"/>
  <c r="V177" i="4" s="1"/>
  <c r="AE177" i="4" l="1"/>
  <c r="W177" i="4"/>
  <c r="G175" i="4" l="1"/>
  <c r="R175" i="4"/>
  <c r="V175" i="4" s="1"/>
  <c r="AE175" i="4" l="1"/>
  <c r="W175" i="4"/>
  <c r="D987" i="20" l="1"/>
  <c r="G987" i="20"/>
  <c r="M987" i="20" s="1"/>
  <c r="J987" i="20"/>
  <c r="P987" i="20"/>
  <c r="L987" i="20" l="1"/>
  <c r="D986" i="20" l="1"/>
  <c r="G986" i="20"/>
  <c r="M986" i="20" s="1"/>
  <c r="J986" i="20"/>
  <c r="P986" i="20"/>
  <c r="D985" i="20"/>
  <c r="G985" i="20"/>
  <c r="M985" i="20" s="1"/>
  <c r="J985" i="20"/>
  <c r="L985" i="20"/>
  <c r="P985" i="20"/>
  <c r="D984" i="20"/>
  <c r="G984" i="20"/>
  <c r="M984" i="20" s="1"/>
  <c r="J984" i="20"/>
  <c r="P984" i="20"/>
  <c r="L986" i="20" l="1"/>
  <c r="L984" i="20"/>
  <c r="A15" i="17" l="1"/>
  <c r="J2" i="17"/>
  <c r="P983" i="20"/>
  <c r="J983" i="20"/>
  <c r="G983" i="20"/>
  <c r="D983" i="20"/>
  <c r="P982" i="20"/>
  <c r="J982" i="20"/>
  <c r="G982" i="20"/>
  <c r="M982" i="20" s="1"/>
  <c r="D982" i="20"/>
  <c r="P981" i="20"/>
  <c r="J981" i="20"/>
  <c r="G981" i="20"/>
  <c r="M981" i="20" s="1"/>
  <c r="D981" i="20"/>
  <c r="P980" i="20"/>
  <c r="J980" i="20"/>
  <c r="G980" i="20"/>
  <c r="M980" i="20" s="1"/>
  <c r="D980" i="20"/>
  <c r="P979" i="20"/>
  <c r="J979" i="20"/>
  <c r="G979" i="20"/>
  <c r="M979" i="20" s="1"/>
  <c r="D979" i="20"/>
  <c r="P978" i="20"/>
  <c r="J978" i="20"/>
  <c r="G978" i="20"/>
  <c r="M978" i="20" s="1"/>
  <c r="D978" i="20"/>
  <c r="P977" i="20"/>
  <c r="J977" i="20"/>
  <c r="G977" i="20"/>
  <c r="M977" i="20" s="1"/>
  <c r="D977" i="20"/>
  <c r="P976" i="20"/>
  <c r="J976" i="20"/>
  <c r="G976" i="20"/>
  <c r="L976" i="20" s="1"/>
  <c r="D976" i="20"/>
  <c r="P975" i="20"/>
  <c r="J975" i="20"/>
  <c r="G975" i="20"/>
  <c r="M975" i="20" s="1"/>
  <c r="D975" i="20"/>
  <c r="P974" i="20"/>
  <c r="J974" i="20"/>
  <c r="G974" i="20"/>
  <c r="M974" i="20" s="1"/>
  <c r="D974" i="20"/>
  <c r="P973" i="20"/>
  <c r="J973" i="20"/>
  <c r="G973" i="20"/>
  <c r="M973" i="20" s="1"/>
  <c r="D973" i="20"/>
  <c r="P972" i="20"/>
  <c r="J972" i="20"/>
  <c r="G972" i="20"/>
  <c r="D972" i="20"/>
  <c r="P971" i="20"/>
  <c r="J971" i="20"/>
  <c r="G971" i="20"/>
  <c r="M971" i="20" s="1"/>
  <c r="D971" i="20"/>
  <c r="P970" i="20"/>
  <c r="J970" i="20"/>
  <c r="G970" i="20"/>
  <c r="M970" i="20" s="1"/>
  <c r="D970" i="20"/>
  <c r="P969" i="20"/>
  <c r="J969" i="20"/>
  <c r="G969" i="20"/>
  <c r="D969" i="20"/>
  <c r="P968" i="20"/>
  <c r="J968" i="20"/>
  <c r="G968" i="20"/>
  <c r="D968" i="20"/>
  <c r="P967" i="20"/>
  <c r="J967" i="20"/>
  <c r="G967" i="20"/>
  <c r="M967" i="20" s="1"/>
  <c r="D967" i="20"/>
  <c r="P966" i="20"/>
  <c r="J966" i="20"/>
  <c r="G966" i="20"/>
  <c r="M966" i="20" s="1"/>
  <c r="D966" i="20"/>
  <c r="P965" i="20"/>
  <c r="J965" i="20"/>
  <c r="G965" i="20"/>
  <c r="D965" i="20"/>
  <c r="P964" i="20"/>
  <c r="J964" i="20"/>
  <c r="G964" i="20"/>
  <c r="D964" i="20"/>
  <c r="P963" i="20"/>
  <c r="J963" i="20"/>
  <c r="G963" i="20"/>
  <c r="M963" i="20" s="1"/>
  <c r="D963" i="20"/>
  <c r="P962" i="20"/>
  <c r="J962" i="20"/>
  <c r="G962" i="20"/>
  <c r="M962" i="20" s="1"/>
  <c r="D962" i="20"/>
  <c r="P961" i="20"/>
  <c r="J961" i="20"/>
  <c r="G961" i="20"/>
  <c r="M961" i="20" s="1"/>
  <c r="D961" i="20"/>
  <c r="P960" i="20"/>
  <c r="J960" i="20"/>
  <c r="G960" i="20"/>
  <c r="M960" i="20" s="1"/>
  <c r="D960" i="20"/>
  <c r="P959" i="20"/>
  <c r="J959" i="20"/>
  <c r="G959" i="20"/>
  <c r="D959" i="20"/>
  <c r="P958" i="20"/>
  <c r="J958" i="20"/>
  <c r="G958" i="20"/>
  <c r="M958" i="20" s="1"/>
  <c r="D958" i="20"/>
  <c r="P957" i="20"/>
  <c r="J957" i="20"/>
  <c r="G957" i="20"/>
  <c r="M957" i="20" s="1"/>
  <c r="D957" i="20"/>
  <c r="P956" i="20"/>
  <c r="J956" i="20"/>
  <c r="G956" i="20"/>
  <c r="M956" i="20" s="1"/>
  <c r="D956" i="20"/>
  <c r="P955" i="20"/>
  <c r="J955" i="20"/>
  <c r="G955" i="20"/>
  <c r="M955" i="20" s="1"/>
  <c r="D955" i="20"/>
  <c r="P954" i="20"/>
  <c r="J954" i="20"/>
  <c r="G954" i="20"/>
  <c r="M954" i="20" s="1"/>
  <c r="D954" i="20"/>
  <c r="P953" i="20"/>
  <c r="J953" i="20"/>
  <c r="G953" i="20"/>
  <c r="M953" i="20" s="1"/>
  <c r="D953" i="20"/>
  <c r="P952" i="20"/>
  <c r="J952" i="20"/>
  <c r="G952" i="20"/>
  <c r="D952" i="20"/>
  <c r="P951" i="20"/>
  <c r="J951" i="20"/>
  <c r="G951" i="20"/>
  <c r="M951" i="20" s="1"/>
  <c r="D951" i="20"/>
  <c r="P950" i="20"/>
  <c r="J950" i="20"/>
  <c r="G950" i="20"/>
  <c r="M950" i="20" s="1"/>
  <c r="D950" i="20"/>
  <c r="P949" i="20"/>
  <c r="J949" i="20"/>
  <c r="G949" i="20"/>
  <c r="M949" i="20" s="1"/>
  <c r="D949" i="20"/>
  <c r="P948" i="20"/>
  <c r="J948" i="20"/>
  <c r="G948" i="20"/>
  <c r="M948" i="20" s="1"/>
  <c r="D948" i="20"/>
  <c r="P947" i="20"/>
  <c r="J947" i="20"/>
  <c r="G947" i="20"/>
  <c r="M947" i="20" s="1"/>
  <c r="D947" i="20"/>
  <c r="P946" i="20"/>
  <c r="J946" i="20"/>
  <c r="G946" i="20"/>
  <c r="D946" i="20"/>
  <c r="P945" i="20"/>
  <c r="J945" i="20"/>
  <c r="G945" i="20"/>
  <c r="D945" i="20"/>
  <c r="P944" i="20"/>
  <c r="J944" i="20"/>
  <c r="G944" i="20"/>
  <c r="M944" i="20" s="1"/>
  <c r="D944" i="20"/>
  <c r="P943" i="20"/>
  <c r="J943" i="20"/>
  <c r="G943" i="20"/>
  <c r="M943" i="20" s="1"/>
  <c r="D943" i="20"/>
  <c r="P942" i="20"/>
  <c r="J942" i="20"/>
  <c r="G942" i="20"/>
  <c r="M942" i="20" s="1"/>
  <c r="D942" i="20"/>
  <c r="P941" i="20"/>
  <c r="J941" i="20"/>
  <c r="G941" i="20"/>
  <c r="M941" i="20" s="1"/>
  <c r="D941" i="20"/>
  <c r="P940" i="20"/>
  <c r="J940" i="20"/>
  <c r="G940" i="20"/>
  <c r="M940" i="20" s="1"/>
  <c r="D940" i="20"/>
  <c r="P939" i="20"/>
  <c r="J939" i="20"/>
  <c r="G939" i="20"/>
  <c r="D939" i="20"/>
  <c r="P938" i="20"/>
  <c r="J938" i="20"/>
  <c r="G938" i="20"/>
  <c r="M938" i="20" s="1"/>
  <c r="D938" i="20"/>
  <c r="P937" i="20"/>
  <c r="J937" i="20"/>
  <c r="G937" i="20"/>
  <c r="M937" i="20" s="1"/>
  <c r="D937" i="20"/>
  <c r="P936" i="20"/>
  <c r="J936" i="20"/>
  <c r="G936" i="20"/>
  <c r="M936" i="20" s="1"/>
  <c r="D936" i="20"/>
  <c r="P935" i="20"/>
  <c r="J935" i="20"/>
  <c r="G935" i="20"/>
  <c r="M935" i="20" s="1"/>
  <c r="D935" i="20"/>
  <c r="P934" i="20"/>
  <c r="J934" i="20"/>
  <c r="G934" i="20"/>
  <c r="M934" i="20" s="1"/>
  <c r="D934" i="20"/>
  <c r="P933" i="20"/>
  <c r="J933" i="20"/>
  <c r="G933" i="20"/>
  <c r="M933" i="20" s="1"/>
  <c r="D933" i="20"/>
  <c r="P932" i="20"/>
  <c r="J932" i="20"/>
  <c r="G932" i="20"/>
  <c r="M932" i="20" s="1"/>
  <c r="D932" i="20"/>
  <c r="P931" i="20"/>
  <c r="J931" i="20"/>
  <c r="G931" i="20"/>
  <c r="M931" i="20" s="1"/>
  <c r="D931" i="20"/>
  <c r="P930" i="20"/>
  <c r="J930" i="20"/>
  <c r="G930" i="20"/>
  <c r="M930" i="20" s="1"/>
  <c r="D930" i="20"/>
  <c r="P929" i="20"/>
  <c r="J929" i="20"/>
  <c r="G929" i="20"/>
  <c r="D929" i="20"/>
  <c r="P928" i="20"/>
  <c r="J928" i="20"/>
  <c r="G928" i="20"/>
  <c r="M928" i="20" s="1"/>
  <c r="D928" i="20"/>
  <c r="P927" i="20"/>
  <c r="J927" i="20"/>
  <c r="G927" i="20"/>
  <c r="M927" i="20" s="1"/>
  <c r="D927" i="20"/>
  <c r="P926" i="20"/>
  <c r="J926" i="20"/>
  <c r="G926" i="20"/>
  <c r="M926" i="20" s="1"/>
  <c r="D926" i="20"/>
  <c r="P925" i="20"/>
  <c r="J925" i="20"/>
  <c r="G925" i="20"/>
  <c r="M925" i="20" s="1"/>
  <c r="P924" i="20"/>
  <c r="J924" i="20"/>
  <c r="G924" i="20"/>
  <c r="P923" i="20"/>
  <c r="J923" i="20"/>
  <c r="G923" i="20"/>
  <c r="M923" i="20" s="1"/>
  <c r="P922" i="20"/>
  <c r="J922" i="20"/>
  <c r="G922" i="20"/>
  <c r="P921" i="20"/>
  <c r="J921" i="20"/>
  <c r="G921" i="20"/>
  <c r="M921" i="20" s="1"/>
  <c r="P920" i="20"/>
  <c r="J920" i="20"/>
  <c r="G920" i="20"/>
  <c r="M920" i="20" s="1"/>
  <c r="P919" i="20"/>
  <c r="J919" i="20"/>
  <c r="G919" i="20"/>
  <c r="P918" i="20"/>
  <c r="J918" i="20"/>
  <c r="G918" i="20"/>
  <c r="M918" i="20" s="1"/>
  <c r="P917" i="20"/>
  <c r="J917" i="20"/>
  <c r="G917" i="20"/>
  <c r="M917" i="20" s="1"/>
  <c r="P916" i="20"/>
  <c r="J916" i="20"/>
  <c r="G916" i="20"/>
  <c r="M916" i="20" s="1"/>
  <c r="P915" i="20"/>
  <c r="J915" i="20"/>
  <c r="G915" i="20"/>
  <c r="M915" i="20" s="1"/>
  <c r="P914" i="20"/>
  <c r="J914" i="20"/>
  <c r="G914" i="20"/>
  <c r="L914" i="20" s="1"/>
  <c r="P913" i="20"/>
  <c r="J913" i="20"/>
  <c r="G913" i="20"/>
  <c r="M913" i="20" s="1"/>
  <c r="P912" i="20"/>
  <c r="J912" i="20"/>
  <c r="G912" i="20"/>
  <c r="P911" i="20"/>
  <c r="J911" i="20"/>
  <c r="G911" i="20"/>
  <c r="M911" i="20" s="1"/>
  <c r="P910" i="20"/>
  <c r="J910" i="20"/>
  <c r="G910" i="20"/>
  <c r="M910" i="20" s="1"/>
  <c r="P909" i="20"/>
  <c r="J909" i="20"/>
  <c r="G909" i="20"/>
  <c r="M909" i="20" s="1"/>
  <c r="P908" i="20"/>
  <c r="J908" i="20"/>
  <c r="G908" i="20"/>
  <c r="M908" i="20" s="1"/>
  <c r="P907" i="20"/>
  <c r="J907" i="20"/>
  <c r="G907" i="20"/>
  <c r="M907" i="20" s="1"/>
  <c r="P906" i="20"/>
  <c r="J906" i="20"/>
  <c r="G906" i="20"/>
  <c r="L906" i="20" s="1"/>
  <c r="P905" i="20"/>
  <c r="J905" i="20"/>
  <c r="G905" i="20"/>
  <c r="M905" i="20" s="1"/>
  <c r="P904" i="20"/>
  <c r="J904" i="20"/>
  <c r="G904" i="20"/>
  <c r="P903" i="20"/>
  <c r="J903" i="20"/>
  <c r="G903" i="20"/>
  <c r="M903" i="20" s="1"/>
  <c r="P902" i="20"/>
  <c r="J902" i="20"/>
  <c r="G902" i="20"/>
  <c r="M902" i="20" s="1"/>
  <c r="P901" i="20"/>
  <c r="J901" i="20"/>
  <c r="G901" i="20"/>
  <c r="M901" i="20" s="1"/>
  <c r="P900" i="20"/>
  <c r="J900" i="20"/>
  <c r="G900" i="20"/>
  <c r="M900" i="20" s="1"/>
  <c r="P899" i="20"/>
  <c r="J899" i="20"/>
  <c r="G899" i="20"/>
  <c r="M899" i="20" s="1"/>
  <c r="P898" i="20"/>
  <c r="J898" i="20"/>
  <c r="G898" i="20"/>
  <c r="L898" i="20" s="1"/>
  <c r="P897" i="20"/>
  <c r="J897" i="20"/>
  <c r="G897" i="20"/>
  <c r="M897" i="20" s="1"/>
  <c r="P896" i="20"/>
  <c r="J896" i="20"/>
  <c r="G896" i="20"/>
  <c r="P895" i="20"/>
  <c r="J895" i="20"/>
  <c r="G895" i="20"/>
  <c r="M895" i="20" s="1"/>
  <c r="D895" i="20"/>
  <c r="P894" i="20"/>
  <c r="J894" i="20"/>
  <c r="G894" i="20"/>
  <c r="M894" i="20" s="1"/>
  <c r="D894" i="20"/>
  <c r="P893" i="20"/>
  <c r="J893" i="20"/>
  <c r="G893" i="20"/>
  <c r="M893" i="20" s="1"/>
  <c r="D893" i="20"/>
  <c r="P892" i="20"/>
  <c r="J892" i="20"/>
  <c r="G892" i="20"/>
  <c r="M892" i="20" s="1"/>
  <c r="D892" i="20"/>
  <c r="P891" i="20"/>
  <c r="J891" i="20"/>
  <c r="G891" i="20"/>
  <c r="M891" i="20" s="1"/>
  <c r="D891" i="20"/>
  <c r="P890" i="20"/>
  <c r="J890" i="20"/>
  <c r="G890" i="20"/>
  <c r="M890" i="20" s="1"/>
  <c r="D890" i="20"/>
  <c r="P889" i="20"/>
  <c r="J889" i="20"/>
  <c r="G889" i="20"/>
  <c r="L889" i="20" s="1"/>
  <c r="D889" i="20"/>
  <c r="P888" i="20"/>
  <c r="J888" i="20"/>
  <c r="G888" i="20"/>
  <c r="M888" i="20" s="1"/>
  <c r="D888" i="20"/>
  <c r="P887" i="20"/>
  <c r="J887" i="20"/>
  <c r="G887" i="20"/>
  <c r="D887" i="20"/>
  <c r="P886" i="20"/>
  <c r="J886" i="20"/>
  <c r="G886" i="20"/>
  <c r="M886" i="20" s="1"/>
  <c r="D886" i="20"/>
  <c r="P885" i="20"/>
  <c r="J885" i="20"/>
  <c r="G885" i="20"/>
  <c r="M885" i="20" s="1"/>
  <c r="D885" i="20"/>
  <c r="P884" i="20"/>
  <c r="J884" i="20"/>
  <c r="G884" i="20"/>
  <c r="M884" i="20" s="1"/>
  <c r="D884" i="20"/>
  <c r="P883" i="20"/>
  <c r="J883" i="20"/>
  <c r="G883" i="20"/>
  <c r="M883" i="20" s="1"/>
  <c r="D883" i="20"/>
  <c r="P882" i="20"/>
  <c r="J882" i="20"/>
  <c r="G882" i="20"/>
  <c r="M882" i="20" s="1"/>
  <c r="D882" i="20"/>
  <c r="P881" i="20"/>
  <c r="J881" i="20"/>
  <c r="G881" i="20"/>
  <c r="M881" i="20" s="1"/>
  <c r="D881" i="20"/>
  <c r="P880" i="20"/>
  <c r="J880" i="20"/>
  <c r="G880" i="20"/>
  <c r="M880" i="20" s="1"/>
  <c r="D880" i="20"/>
  <c r="P879" i="20"/>
  <c r="J879" i="20"/>
  <c r="G879" i="20"/>
  <c r="M879" i="20" s="1"/>
  <c r="D879" i="20"/>
  <c r="P878" i="20"/>
  <c r="J878" i="20"/>
  <c r="G878" i="20"/>
  <c r="M878" i="20" s="1"/>
  <c r="D878" i="20"/>
  <c r="P877" i="20"/>
  <c r="J877" i="20"/>
  <c r="G877" i="20"/>
  <c r="M877" i="20" s="1"/>
  <c r="D877" i="20"/>
  <c r="P876" i="20"/>
  <c r="J876" i="20"/>
  <c r="G876" i="20"/>
  <c r="M876" i="20" s="1"/>
  <c r="D876" i="20"/>
  <c r="P875" i="20"/>
  <c r="J875" i="20"/>
  <c r="G875" i="20"/>
  <c r="M875" i="20" s="1"/>
  <c r="D875" i="20"/>
  <c r="P874" i="20"/>
  <c r="J874" i="20"/>
  <c r="G874" i="20"/>
  <c r="M874" i="20" s="1"/>
  <c r="D874" i="20"/>
  <c r="P873" i="20"/>
  <c r="J873" i="20"/>
  <c r="G873" i="20"/>
  <c r="D873" i="20"/>
  <c r="P872" i="20"/>
  <c r="J872" i="20"/>
  <c r="G872" i="20"/>
  <c r="M872" i="20" s="1"/>
  <c r="D872" i="20"/>
  <c r="P871" i="20"/>
  <c r="J871" i="20"/>
  <c r="G871" i="20"/>
  <c r="L871" i="20" s="1"/>
  <c r="D871" i="20"/>
  <c r="P870" i="20"/>
  <c r="J870" i="20"/>
  <c r="G870" i="20"/>
  <c r="D870" i="20"/>
  <c r="P869" i="20"/>
  <c r="J869" i="20"/>
  <c r="G869" i="20"/>
  <c r="L869" i="20" s="1"/>
  <c r="D869" i="20"/>
  <c r="P868" i="20"/>
  <c r="J868" i="20"/>
  <c r="G868" i="20"/>
  <c r="M868" i="20" s="1"/>
  <c r="D868" i="20"/>
  <c r="P867" i="20"/>
  <c r="J867" i="20"/>
  <c r="G867" i="20"/>
  <c r="M867" i="20" s="1"/>
  <c r="D867" i="20"/>
  <c r="P866" i="20"/>
  <c r="J866" i="20"/>
  <c r="G866" i="20"/>
  <c r="M866" i="20" s="1"/>
  <c r="D866" i="20"/>
  <c r="P865" i="20"/>
  <c r="J865" i="20"/>
  <c r="G865" i="20"/>
  <c r="M865" i="20" s="1"/>
  <c r="D865" i="20"/>
  <c r="P864" i="20"/>
  <c r="J864" i="20"/>
  <c r="G864" i="20"/>
  <c r="M864" i="20" s="1"/>
  <c r="D864" i="20"/>
  <c r="P863" i="20"/>
  <c r="J863" i="20"/>
  <c r="G863" i="20"/>
  <c r="M863" i="20" s="1"/>
  <c r="D863" i="20"/>
  <c r="P862" i="20"/>
  <c r="J862" i="20"/>
  <c r="G862" i="20"/>
  <c r="M862" i="20" s="1"/>
  <c r="D862" i="20"/>
  <c r="P861" i="20"/>
  <c r="J861" i="20"/>
  <c r="G861" i="20"/>
  <c r="D861" i="20"/>
  <c r="P860" i="20"/>
  <c r="J860" i="20"/>
  <c r="G860" i="20"/>
  <c r="M860" i="20" s="1"/>
  <c r="D860" i="20"/>
  <c r="P859" i="20"/>
  <c r="J859" i="20"/>
  <c r="G859" i="20"/>
  <c r="M859" i="20" s="1"/>
  <c r="D859" i="20"/>
  <c r="P858" i="20"/>
  <c r="J858" i="20"/>
  <c r="G858" i="20"/>
  <c r="M858" i="20" s="1"/>
  <c r="D858" i="20"/>
  <c r="P857" i="20"/>
  <c r="J857" i="20"/>
  <c r="G857" i="20"/>
  <c r="D857" i="20"/>
  <c r="P856" i="20"/>
  <c r="J856" i="20"/>
  <c r="G856" i="20"/>
  <c r="D856" i="20"/>
  <c r="P855" i="20"/>
  <c r="J855" i="20"/>
  <c r="G855" i="20"/>
  <c r="L855" i="20" s="1"/>
  <c r="D855" i="20"/>
  <c r="P854" i="20"/>
  <c r="J854" i="20"/>
  <c r="G854" i="20"/>
  <c r="D854" i="20"/>
  <c r="P853" i="20"/>
  <c r="J853" i="20"/>
  <c r="G853" i="20"/>
  <c r="L853" i="20" s="1"/>
  <c r="D853" i="20"/>
  <c r="P852" i="20"/>
  <c r="J852" i="20"/>
  <c r="G852" i="20"/>
  <c r="M852" i="20" s="1"/>
  <c r="D852" i="20"/>
  <c r="P851" i="20"/>
  <c r="J851" i="20"/>
  <c r="G851" i="20"/>
  <c r="D851" i="20"/>
  <c r="P850" i="20"/>
  <c r="J850" i="20"/>
  <c r="G850" i="20"/>
  <c r="M850" i="20" s="1"/>
  <c r="D850" i="20"/>
  <c r="P849" i="20"/>
  <c r="J849" i="20"/>
  <c r="G849" i="20"/>
  <c r="M849" i="20" s="1"/>
  <c r="D849" i="20"/>
  <c r="P848" i="20"/>
  <c r="J848" i="20"/>
  <c r="G848" i="20"/>
  <c r="M848" i="20" s="1"/>
  <c r="D848" i="20"/>
  <c r="P847" i="20"/>
  <c r="J847" i="20"/>
  <c r="G847" i="20"/>
  <c r="M847" i="20" s="1"/>
  <c r="D847" i="20"/>
  <c r="P846" i="20"/>
  <c r="J846" i="20"/>
  <c r="G846" i="20"/>
  <c r="M846" i="20" s="1"/>
  <c r="D846" i="20"/>
  <c r="P845" i="20"/>
  <c r="J845" i="20"/>
  <c r="G845" i="20"/>
  <c r="L845" i="20" s="1"/>
  <c r="D845" i="20"/>
  <c r="P844" i="20"/>
  <c r="J844" i="20"/>
  <c r="G844" i="20"/>
  <c r="M844" i="20" s="1"/>
  <c r="D844" i="20"/>
  <c r="P843" i="20"/>
  <c r="J843" i="20"/>
  <c r="G843" i="20"/>
  <c r="M843" i="20" s="1"/>
  <c r="D843" i="20"/>
  <c r="P842" i="20"/>
  <c r="J842" i="20"/>
  <c r="G842" i="20"/>
  <c r="M842" i="20" s="1"/>
  <c r="D842" i="20"/>
  <c r="P841" i="20"/>
  <c r="J841" i="20"/>
  <c r="G841" i="20"/>
  <c r="D841" i="20"/>
  <c r="P840" i="20"/>
  <c r="J840" i="20"/>
  <c r="G840" i="20"/>
  <c r="M840" i="20" s="1"/>
  <c r="D840" i="20"/>
  <c r="P839" i="20"/>
  <c r="J839" i="20"/>
  <c r="G839" i="20"/>
  <c r="L839" i="20" s="1"/>
  <c r="P838" i="20"/>
  <c r="J838" i="20"/>
  <c r="G838" i="20"/>
  <c r="M838" i="20" s="1"/>
  <c r="P837" i="20"/>
  <c r="J837" i="20"/>
  <c r="G837" i="20"/>
  <c r="P836" i="20"/>
  <c r="J836" i="20"/>
  <c r="G836" i="20"/>
  <c r="M836" i="20" s="1"/>
  <c r="P835" i="20"/>
  <c r="J835" i="20"/>
  <c r="G835" i="20"/>
  <c r="M835" i="20" s="1"/>
  <c r="P834" i="20"/>
  <c r="J834" i="20"/>
  <c r="G834" i="20"/>
  <c r="M834" i="20" s="1"/>
  <c r="P833" i="20"/>
  <c r="J833" i="20"/>
  <c r="G833" i="20"/>
  <c r="L833" i="20" s="1"/>
  <c r="D833" i="20"/>
  <c r="P832" i="20"/>
  <c r="J832" i="20"/>
  <c r="G832" i="20"/>
  <c r="D832" i="20"/>
  <c r="P831" i="20"/>
  <c r="J831" i="20"/>
  <c r="G831" i="20"/>
  <c r="D831" i="20"/>
  <c r="P830" i="20"/>
  <c r="J830" i="20"/>
  <c r="G830" i="20"/>
  <c r="M830" i="20" s="1"/>
  <c r="D830" i="20"/>
  <c r="P829" i="20"/>
  <c r="J829" i="20"/>
  <c r="G829" i="20"/>
  <c r="M829" i="20" s="1"/>
  <c r="D829" i="20"/>
  <c r="P828" i="20"/>
  <c r="J828" i="20"/>
  <c r="G828" i="20"/>
  <c r="D828" i="20"/>
  <c r="P827" i="20"/>
  <c r="J827" i="20"/>
  <c r="G827" i="20"/>
  <c r="M827" i="20" s="1"/>
  <c r="D827" i="20"/>
  <c r="P826" i="20"/>
  <c r="J826" i="20"/>
  <c r="G826" i="20"/>
  <c r="M826" i="20" s="1"/>
  <c r="D826" i="20"/>
  <c r="P825" i="20"/>
  <c r="J825" i="20"/>
  <c r="G825" i="20"/>
  <c r="L825" i="20" s="1"/>
  <c r="D825" i="20"/>
  <c r="P824" i="20"/>
  <c r="J824" i="20"/>
  <c r="G824" i="20"/>
  <c r="D824" i="20"/>
  <c r="P823" i="20"/>
  <c r="J823" i="20"/>
  <c r="G823" i="20"/>
  <c r="M823" i="20" s="1"/>
  <c r="D823" i="20"/>
  <c r="P822" i="20"/>
  <c r="J822" i="20"/>
  <c r="G822" i="20"/>
  <c r="M822" i="20" s="1"/>
  <c r="D822" i="20"/>
  <c r="P821" i="20"/>
  <c r="J821" i="20"/>
  <c r="G821" i="20"/>
  <c r="L821" i="20" s="1"/>
  <c r="D821" i="20"/>
  <c r="P820" i="20"/>
  <c r="J820" i="20"/>
  <c r="G820" i="20"/>
  <c r="D820" i="20"/>
  <c r="P819" i="20"/>
  <c r="J819" i="20"/>
  <c r="G819" i="20"/>
  <c r="M819" i="20" s="1"/>
  <c r="D819" i="20"/>
  <c r="P818" i="20"/>
  <c r="J818" i="20"/>
  <c r="G818" i="20"/>
  <c r="M818" i="20" s="1"/>
  <c r="D818" i="20"/>
  <c r="P817" i="20"/>
  <c r="J817" i="20"/>
  <c r="G817" i="20"/>
  <c r="M817" i="20" s="1"/>
  <c r="D817" i="20"/>
  <c r="P816" i="20"/>
  <c r="J816" i="20"/>
  <c r="G816" i="20"/>
  <c r="D816" i="20"/>
  <c r="P815" i="20"/>
  <c r="J815" i="20"/>
  <c r="G815" i="20"/>
  <c r="M815" i="20" s="1"/>
  <c r="D815" i="20"/>
  <c r="P814" i="20"/>
  <c r="J814" i="20"/>
  <c r="G814" i="20"/>
  <c r="M814" i="20" s="1"/>
  <c r="D814" i="20"/>
  <c r="P813" i="20"/>
  <c r="J813" i="20"/>
  <c r="G813" i="20"/>
  <c r="M813" i="20" s="1"/>
  <c r="D813" i="20"/>
  <c r="P812" i="20"/>
  <c r="J812" i="20"/>
  <c r="G812" i="20"/>
  <c r="D812" i="20"/>
  <c r="P811" i="20"/>
  <c r="J811" i="20"/>
  <c r="G811" i="20"/>
  <c r="D811" i="20"/>
  <c r="P810" i="20"/>
  <c r="J810" i="20"/>
  <c r="G810" i="20"/>
  <c r="M810" i="20" s="1"/>
  <c r="D810" i="20"/>
  <c r="P809" i="20"/>
  <c r="J809" i="20"/>
  <c r="G809" i="20"/>
  <c r="M809" i="20" s="1"/>
  <c r="D809" i="20"/>
  <c r="P808" i="20"/>
  <c r="J808" i="20"/>
  <c r="G808" i="20"/>
  <c r="D808" i="20"/>
  <c r="P807" i="20"/>
  <c r="J807" i="20"/>
  <c r="G807" i="20"/>
  <c r="M807" i="20" s="1"/>
  <c r="D807" i="20"/>
  <c r="P806" i="20"/>
  <c r="J806" i="20"/>
  <c r="G806" i="20"/>
  <c r="M806" i="20" s="1"/>
  <c r="D806" i="20"/>
  <c r="P805" i="20"/>
  <c r="J805" i="20"/>
  <c r="G805" i="20"/>
  <c r="M805" i="20" s="1"/>
  <c r="D805" i="20"/>
  <c r="P804" i="20"/>
  <c r="J804" i="20"/>
  <c r="G804" i="20"/>
  <c r="D804" i="20"/>
  <c r="P803" i="20"/>
  <c r="J803" i="20"/>
  <c r="G803" i="20"/>
  <c r="M803" i="20" s="1"/>
  <c r="D803" i="20"/>
  <c r="P802" i="20"/>
  <c r="J802" i="20"/>
  <c r="G802" i="20"/>
  <c r="M802" i="20" s="1"/>
  <c r="D802" i="20"/>
  <c r="P801" i="20"/>
  <c r="J801" i="20"/>
  <c r="G801" i="20"/>
  <c r="M801" i="20" s="1"/>
  <c r="D801" i="20"/>
  <c r="P800" i="20"/>
  <c r="J800" i="20"/>
  <c r="G800" i="20"/>
  <c r="D800" i="20"/>
  <c r="P799" i="20"/>
  <c r="J799" i="20"/>
  <c r="G799" i="20"/>
  <c r="M799" i="20" s="1"/>
  <c r="D799" i="20"/>
  <c r="P798" i="20"/>
  <c r="J798" i="20"/>
  <c r="G798" i="20"/>
  <c r="M798" i="20" s="1"/>
  <c r="D798" i="20"/>
  <c r="P797" i="20"/>
  <c r="J797" i="20"/>
  <c r="G797" i="20"/>
  <c r="M797" i="20" s="1"/>
  <c r="D797" i="20"/>
  <c r="P796" i="20"/>
  <c r="J796" i="20"/>
  <c r="G796" i="20"/>
  <c r="D796" i="20"/>
  <c r="P795" i="20"/>
  <c r="J795" i="20"/>
  <c r="G795" i="20"/>
  <c r="D795" i="20"/>
  <c r="P794" i="20"/>
  <c r="J794" i="20"/>
  <c r="G794" i="20"/>
  <c r="M794" i="20" s="1"/>
  <c r="D794" i="20"/>
  <c r="P793" i="20"/>
  <c r="J793" i="20"/>
  <c r="G793" i="20"/>
  <c r="M793" i="20" s="1"/>
  <c r="D793" i="20"/>
  <c r="P792" i="20"/>
  <c r="J792" i="20"/>
  <c r="G792" i="20"/>
  <c r="D792" i="20"/>
  <c r="P791" i="20"/>
  <c r="J791" i="20"/>
  <c r="G791" i="20"/>
  <c r="M791" i="20" s="1"/>
  <c r="D791" i="20"/>
  <c r="P790" i="20"/>
  <c r="J790" i="20"/>
  <c r="G790" i="20"/>
  <c r="M790" i="20" s="1"/>
  <c r="D790" i="20"/>
  <c r="P789" i="20"/>
  <c r="J789" i="20"/>
  <c r="G789" i="20"/>
  <c r="M789" i="20" s="1"/>
  <c r="P788" i="20"/>
  <c r="J788" i="20"/>
  <c r="G788" i="20"/>
  <c r="M788" i="20" s="1"/>
  <c r="P787" i="20"/>
  <c r="J787" i="20"/>
  <c r="G787" i="20"/>
  <c r="P786" i="20"/>
  <c r="J786" i="20"/>
  <c r="G786" i="20"/>
  <c r="L786" i="20" s="1"/>
  <c r="P785" i="20"/>
  <c r="J785" i="20"/>
  <c r="G785" i="20"/>
  <c r="P784" i="20"/>
  <c r="J784" i="20"/>
  <c r="G784" i="20"/>
  <c r="L784" i="20" s="1"/>
  <c r="P783" i="20"/>
  <c r="J783" i="20"/>
  <c r="G783" i="20"/>
  <c r="P782" i="20"/>
  <c r="J782" i="20"/>
  <c r="G782" i="20"/>
  <c r="L782" i="20" s="1"/>
  <c r="P781" i="20"/>
  <c r="J781" i="20"/>
  <c r="G781" i="20"/>
  <c r="P780" i="20"/>
  <c r="J780" i="20"/>
  <c r="G780" i="20"/>
  <c r="P779" i="20"/>
  <c r="J779" i="20"/>
  <c r="G779" i="20"/>
  <c r="P778" i="20"/>
  <c r="J778" i="20"/>
  <c r="G778" i="20"/>
  <c r="L778" i="20" s="1"/>
  <c r="D778" i="20"/>
  <c r="P777" i="20"/>
  <c r="J777" i="20"/>
  <c r="G777" i="20"/>
  <c r="L777" i="20" s="1"/>
  <c r="D777" i="20"/>
  <c r="P776" i="20"/>
  <c r="J776" i="20"/>
  <c r="G776" i="20"/>
  <c r="L776" i="20" s="1"/>
  <c r="D776" i="20"/>
  <c r="P775" i="20"/>
  <c r="J775" i="20"/>
  <c r="G775" i="20"/>
  <c r="L775" i="20" s="1"/>
  <c r="D775" i="20"/>
  <c r="P774" i="20"/>
  <c r="J774" i="20"/>
  <c r="G774" i="20"/>
  <c r="L774" i="20" s="1"/>
  <c r="D774" i="20"/>
  <c r="P773" i="20"/>
  <c r="J773" i="20"/>
  <c r="G773" i="20"/>
  <c r="L773" i="20" s="1"/>
  <c r="D773" i="20"/>
  <c r="P772" i="20"/>
  <c r="J772" i="20"/>
  <c r="G772" i="20"/>
  <c r="L772" i="20" s="1"/>
  <c r="D772" i="20"/>
  <c r="P771" i="20"/>
  <c r="J771" i="20"/>
  <c r="G771" i="20"/>
  <c r="L771" i="20" s="1"/>
  <c r="D771" i="20"/>
  <c r="P770" i="20"/>
  <c r="J770" i="20"/>
  <c r="G770" i="20"/>
  <c r="L770" i="20" s="1"/>
  <c r="D770" i="20"/>
  <c r="P769" i="20"/>
  <c r="J769" i="20"/>
  <c r="G769" i="20"/>
  <c r="L769" i="20" s="1"/>
  <c r="D769" i="20"/>
  <c r="P768" i="20"/>
  <c r="J768" i="20"/>
  <c r="G768" i="20"/>
  <c r="L768" i="20" s="1"/>
  <c r="D768" i="20"/>
  <c r="P767" i="20"/>
  <c r="J767" i="20"/>
  <c r="G767" i="20"/>
  <c r="L767" i="20" s="1"/>
  <c r="D767" i="20"/>
  <c r="P766" i="20"/>
  <c r="J766" i="20"/>
  <c r="G766" i="20"/>
  <c r="L766" i="20" s="1"/>
  <c r="D766" i="20"/>
  <c r="P765" i="20"/>
  <c r="J765" i="20"/>
  <c r="G765" i="20"/>
  <c r="D765" i="20"/>
  <c r="P764" i="20"/>
  <c r="J764" i="20"/>
  <c r="G764" i="20"/>
  <c r="M764" i="20" s="1"/>
  <c r="D764" i="20"/>
  <c r="P763" i="20"/>
  <c r="J763" i="20"/>
  <c r="G763" i="20"/>
  <c r="L763" i="20" s="1"/>
  <c r="D763" i="20"/>
  <c r="P762" i="20"/>
  <c r="J762" i="20"/>
  <c r="G762" i="20"/>
  <c r="D762" i="20"/>
  <c r="P761" i="20"/>
  <c r="J761" i="20"/>
  <c r="G761" i="20"/>
  <c r="L761" i="20" s="1"/>
  <c r="D761" i="20"/>
  <c r="P760" i="20"/>
  <c r="J760" i="20"/>
  <c r="G760" i="20"/>
  <c r="M760" i="20" s="1"/>
  <c r="D760" i="20"/>
  <c r="P759" i="20"/>
  <c r="J759" i="20"/>
  <c r="G759" i="20"/>
  <c r="L759" i="20" s="1"/>
  <c r="D759" i="20"/>
  <c r="P758" i="20"/>
  <c r="J758" i="20"/>
  <c r="G758" i="20"/>
  <c r="M758" i="20" s="1"/>
  <c r="D758" i="20"/>
  <c r="P757" i="20"/>
  <c r="J757" i="20"/>
  <c r="G757" i="20"/>
  <c r="L757" i="20" s="1"/>
  <c r="D757" i="20"/>
  <c r="P756" i="20"/>
  <c r="J756" i="20"/>
  <c r="G756" i="20"/>
  <c r="M756" i="20" s="1"/>
  <c r="D756" i="20"/>
  <c r="P755" i="20"/>
  <c r="J755" i="20"/>
  <c r="G755" i="20"/>
  <c r="L755" i="20" s="1"/>
  <c r="D755" i="20"/>
  <c r="P754" i="20"/>
  <c r="J754" i="20"/>
  <c r="G754" i="20"/>
  <c r="M754" i="20" s="1"/>
  <c r="D754" i="20"/>
  <c r="P753" i="20"/>
  <c r="J753" i="20"/>
  <c r="G753" i="20"/>
  <c r="L753" i="20" s="1"/>
  <c r="D753" i="20"/>
  <c r="P752" i="20"/>
  <c r="J752" i="20"/>
  <c r="G752" i="20"/>
  <c r="D752" i="20"/>
  <c r="P751" i="20"/>
  <c r="J751" i="20"/>
  <c r="G751" i="20"/>
  <c r="L751" i="20" s="1"/>
  <c r="D751" i="20"/>
  <c r="P750" i="20"/>
  <c r="J750" i="20"/>
  <c r="G750" i="20"/>
  <c r="L750" i="20" s="1"/>
  <c r="D750" i="20"/>
  <c r="P749" i="20"/>
  <c r="J749" i="20"/>
  <c r="G749" i="20"/>
  <c r="L749" i="20" s="1"/>
  <c r="D749" i="20"/>
  <c r="P748" i="20"/>
  <c r="J748" i="20"/>
  <c r="G748" i="20"/>
  <c r="M748" i="20" s="1"/>
  <c r="D748" i="20"/>
  <c r="P747" i="20"/>
  <c r="J747" i="20"/>
  <c r="G747" i="20"/>
  <c r="D747" i="20"/>
  <c r="P746" i="20"/>
  <c r="J746" i="20"/>
  <c r="G746" i="20"/>
  <c r="L746" i="20" s="1"/>
  <c r="D746" i="20"/>
  <c r="P745" i="20"/>
  <c r="J745" i="20"/>
  <c r="G745" i="20"/>
  <c r="M745" i="20" s="1"/>
  <c r="D745" i="20"/>
  <c r="P744" i="20"/>
  <c r="J744" i="20"/>
  <c r="G744" i="20"/>
  <c r="P743" i="20"/>
  <c r="J743" i="20"/>
  <c r="G743" i="20"/>
  <c r="L743" i="20" s="1"/>
  <c r="P742" i="20"/>
  <c r="J742" i="20"/>
  <c r="G742" i="20"/>
  <c r="M742" i="20" s="1"/>
  <c r="P741" i="20"/>
  <c r="J741" i="20"/>
  <c r="G741" i="20"/>
  <c r="L741" i="20" s="1"/>
  <c r="P740" i="20"/>
  <c r="J740" i="20"/>
  <c r="G740" i="20"/>
  <c r="L740" i="20" s="1"/>
  <c r="P739" i="20"/>
  <c r="J739" i="20"/>
  <c r="G739" i="20"/>
  <c r="M739" i="20" s="1"/>
  <c r="P738" i="20"/>
  <c r="J738" i="20"/>
  <c r="G738" i="20"/>
  <c r="M738" i="20" s="1"/>
  <c r="P737" i="20"/>
  <c r="J737" i="20"/>
  <c r="G737" i="20"/>
  <c r="L737" i="20" s="1"/>
  <c r="P736" i="20"/>
  <c r="J736" i="20"/>
  <c r="G736" i="20"/>
  <c r="L736" i="20" s="1"/>
  <c r="P735" i="20"/>
  <c r="J735" i="20"/>
  <c r="G735" i="20"/>
  <c r="P734" i="20"/>
  <c r="J734" i="20"/>
  <c r="G734" i="20"/>
  <c r="M734" i="20" s="1"/>
  <c r="P733" i="20"/>
  <c r="J733" i="20"/>
  <c r="G733" i="20"/>
  <c r="P732" i="20"/>
  <c r="J732" i="20"/>
  <c r="G732" i="20"/>
  <c r="L732" i="20" s="1"/>
  <c r="P731" i="20"/>
  <c r="J731" i="20"/>
  <c r="G731" i="20"/>
  <c r="L731" i="20" s="1"/>
  <c r="P730" i="20"/>
  <c r="J730" i="20"/>
  <c r="G730" i="20"/>
  <c r="M730" i="20" s="1"/>
  <c r="P729" i="20"/>
  <c r="J729" i="20"/>
  <c r="G729" i="20"/>
  <c r="L729" i="20" s="1"/>
  <c r="P728" i="20"/>
  <c r="J728" i="20"/>
  <c r="G728" i="20"/>
  <c r="M728" i="20" s="1"/>
  <c r="P727" i="20"/>
  <c r="J727" i="20"/>
  <c r="G727" i="20"/>
  <c r="L727" i="20" s="1"/>
  <c r="P726" i="20"/>
  <c r="J726" i="20"/>
  <c r="G726" i="20"/>
  <c r="M726" i="20" s="1"/>
  <c r="P725" i="20"/>
  <c r="J725" i="20"/>
  <c r="G725" i="20"/>
  <c r="L725" i="20" s="1"/>
  <c r="D725" i="20"/>
  <c r="P724" i="20"/>
  <c r="J724" i="20"/>
  <c r="G724" i="20"/>
  <c r="L724" i="20" s="1"/>
  <c r="D724" i="20"/>
  <c r="P723" i="20"/>
  <c r="J723" i="20"/>
  <c r="G723" i="20"/>
  <c r="L723" i="20" s="1"/>
  <c r="D723" i="20"/>
  <c r="P722" i="20"/>
  <c r="J722" i="20"/>
  <c r="G722" i="20"/>
  <c r="L722" i="20" s="1"/>
  <c r="D722" i="20"/>
  <c r="P721" i="20"/>
  <c r="J721" i="20"/>
  <c r="G721" i="20"/>
  <c r="L721" i="20" s="1"/>
  <c r="D721" i="20"/>
  <c r="P720" i="20"/>
  <c r="J720" i="20"/>
  <c r="G720" i="20"/>
  <c r="L720" i="20" s="1"/>
  <c r="D720" i="20"/>
  <c r="P719" i="20"/>
  <c r="J719" i="20"/>
  <c r="G719" i="20"/>
  <c r="L719" i="20" s="1"/>
  <c r="D719" i="20"/>
  <c r="P718" i="20"/>
  <c r="J718" i="20"/>
  <c r="G718" i="20"/>
  <c r="M718" i="20" s="1"/>
  <c r="D718" i="20"/>
  <c r="P717" i="20"/>
  <c r="J717" i="20"/>
  <c r="G717" i="20"/>
  <c r="M717" i="20" s="1"/>
  <c r="D717" i="20"/>
  <c r="P716" i="20"/>
  <c r="J716" i="20"/>
  <c r="G716" i="20"/>
  <c r="M716" i="20" s="1"/>
  <c r="D716" i="20"/>
  <c r="P715" i="20"/>
  <c r="J715" i="20"/>
  <c r="G715" i="20"/>
  <c r="M715" i="20" s="1"/>
  <c r="D715" i="20"/>
  <c r="P714" i="20"/>
  <c r="J714" i="20"/>
  <c r="G714" i="20"/>
  <c r="D714" i="20"/>
  <c r="P713" i="20"/>
  <c r="J713" i="20"/>
  <c r="G713" i="20"/>
  <c r="M713" i="20" s="1"/>
  <c r="D713" i="20"/>
  <c r="P712" i="20"/>
  <c r="J712" i="20"/>
  <c r="G712" i="20"/>
  <c r="M712" i="20" s="1"/>
  <c r="D712" i="20"/>
  <c r="P711" i="20"/>
  <c r="J711" i="20"/>
  <c r="G711" i="20"/>
  <c r="M711" i="20" s="1"/>
  <c r="D711" i="20"/>
  <c r="P710" i="20"/>
  <c r="J710" i="20"/>
  <c r="G710" i="20"/>
  <c r="M710" i="20" s="1"/>
  <c r="D710" i="20"/>
  <c r="P709" i="20"/>
  <c r="J709" i="20"/>
  <c r="G709" i="20"/>
  <c r="M709" i="20" s="1"/>
  <c r="D709" i="20"/>
  <c r="P708" i="20"/>
  <c r="J708" i="20"/>
  <c r="G708" i="20"/>
  <c r="M708" i="20" s="1"/>
  <c r="D708" i="20"/>
  <c r="P707" i="20"/>
  <c r="J707" i="20"/>
  <c r="G707" i="20"/>
  <c r="M707" i="20" s="1"/>
  <c r="D707" i="20"/>
  <c r="P706" i="20"/>
  <c r="J706" i="20"/>
  <c r="G706" i="20"/>
  <c r="D706" i="20"/>
  <c r="P705" i="20"/>
  <c r="J705" i="20"/>
  <c r="G705" i="20"/>
  <c r="M705" i="20" s="1"/>
  <c r="D705" i="20"/>
  <c r="P704" i="20"/>
  <c r="J704" i="20"/>
  <c r="G704" i="20"/>
  <c r="D704" i="20"/>
  <c r="P703" i="20"/>
  <c r="J703" i="20"/>
  <c r="G703" i="20"/>
  <c r="M703" i="20" s="1"/>
  <c r="D703" i="20"/>
  <c r="P702" i="20"/>
  <c r="J702" i="20"/>
  <c r="G702" i="20"/>
  <c r="M702" i="20" s="1"/>
  <c r="D702" i="20"/>
  <c r="P701" i="20"/>
  <c r="J701" i="20"/>
  <c r="G701" i="20"/>
  <c r="M701" i="20" s="1"/>
  <c r="D701" i="20"/>
  <c r="P700" i="20"/>
  <c r="J700" i="20"/>
  <c r="G700" i="20"/>
  <c r="M700" i="20" s="1"/>
  <c r="D700" i="20"/>
  <c r="P699" i="20"/>
  <c r="J699" i="20"/>
  <c r="G699" i="20"/>
  <c r="M699" i="20" s="1"/>
  <c r="D699" i="20"/>
  <c r="P698" i="20"/>
  <c r="J698" i="20"/>
  <c r="G698" i="20"/>
  <c r="D698" i="20"/>
  <c r="P697" i="20"/>
  <c r="J697" i="20"/>
  <c r="G697" i="20"/>
  <c r="M697" i="20" s="1"/>
  <c r="D697" i="20"/>
  <c r="P696" i="20"/>
  <c r="J696" i="20"/>
  <c r="G696" i="20"/>
  <c r="M696" i="20" s="1"/>
  <c r="D696" i="20"/>
  <c r="P695" i="20"/>
  <c r="J695" i="20"/>
  <c r="G695" i="20"/>
  <c r="D695" i="20"/>
  <c r="P694" i="20"/>
  <c r="J694" i="20"/>
  <c r="G694" i="20"/>
  <c r="M694" i="20" s="1"/>
  <c r="D694" i="20"/>
  <c r="P693" i="20"/>
  <c r="J693" i="20"/>
  <c r="G693" i="20"/>
  <c r="M693" i="20" s="1"/>
  <c r="D693" i="20"/>
  <c r="P692" i="20"/>
  <c r="J692" i="20"/>
  <c r="G692" i="20"/>
  <c r="L692" i="20" s="1"/>
  <c r="D692" i="20"/>
  <c r="P691" i="20"/>
  <c r="J691" i="20"/>
  <c r="G691" i="20"/>
  <c r="M691" i="20" s="1"/>
  <c r="D691" i="20"/>
  <c r="P690" i="20"/>
  <c r="J690" i="20"/>
  <c r="G690" i="20"/>
  <c r="M690" i="20" s="1"/>
  <c r="D690" i="20"/>
  <c r="P689" i="20"/>
  <c r="J689" i="20"/>
  <c r="G689" i="20"/>
  <c r="M689" i="20" s="1"/>
  <c r="D689" i="20"/>
  <c r="P688" i="20"/>
  <c r="J688" i="20"/>
  <c r="G688" i="20"/>
  <c r="M688" i="20" s="1"/>
  <c r="D688" i="20"/>
  <c r="P687" i="20"/>
  <c r="J687" i="20"/>
  <c r="G687" i="20"/>
  <c r="M687" i="20" s="1"/>
  <c r="D687" i="20"/>
  <c r="P686" i="20"/>
  <c r="J686" i="20"/>
  <c r="G686" i="20"/>
  <c r="M686" i="20" s="1"/>
  <c r="D686" i="20"/>
  <c r="P685" i="20"/>
  <c r="J685" i="20"/>
  <c r="G685" i="20"/>
  <c r="D685" i="20"/>
  <c r="P684" i="20"/>
  <c r="J684" i="20"/>
  <c r="G684" i="20"/>
  <c r="L684" i="20" s="1"/>
  <c r="D684" i="20"/>
  <c r="P683" i="20"/>
  <c r="J683" i="20"/>
  <c r="G683" i="20"/>
  <c r="M683" i="20" s="1"/>
  <c r="D683" i="20"/>
  <c r="P682" i="20"/>
  <c r="J682" i="20"/>
  <c r="G682" i="20"/>
  <c r="D682" i="20"/>
  <c r="P681" i="20"/>
  <c r="J681" i="20"/>
  <c r="G681" i="20"/>
  <c r="M681" i="20" s="1"/>
  <c r="D681" i="20"/>
  <c r="P680" i="20"/>
  <c r="J680" i="20"/>
  <c r="G680" i="20"/>
  <c r="M680" i="20" s="1"/>
  <c r="D680" i="20"/>
  <c r="P679" i="20"/>
  <c r="J679" i="20"/>
  <c r="G679" i="20"/>
  <c r="D679" i="20"/>
  <c r="P678" i="20"/>
  <c r="J678" i="20"/>
  <c r="G678" i="20"/>
  <c r="M678" i="20" s="1"/>
  <c r="D678" i="20"/>
  <c r="P677" i="20"/>
  <c r="J677" i="20"/>
  <c r="G677" i="20"/>
  <c r="M677" i="20" s="1"/>
  <c r="D677" i="20"/>
  <c r="P676" i="20"/>
  <c r="J676" i="20"/>
  <c r="G676" i="20"/>
  <c r="L676" i="20" s="1"/>
  <c r="D676" i="20"/>
  <c r="P675" i="20"/>
  <c r="J675" i="20"/>
  <c r="G675" i="20"/>
  <c r="M675" i="20" s="1"/>
  <c r="D675" i="20"/>
  <c r="P674" i="20"/>
  <c r="J674" i="20"/>
  <c r="G674" i="20"/>
  <c r="M674" i="20" s="1"/>
  <c r="D674" i="20"/>
  <c r="P673" i="20"/>
  <c r="J673" i="20"/>
  <c r="G673" i="20"/>
  <c r="M673" i="20" s="1"/>
  <c r="D673" i="20"/>
  <c r="P672" i="20"/>
  <c r="J672" i="20"/>
  <c r="G672" i="20"/>
  <c r="M672" i="20" s="1"/>
  <c r="D672" i="20"/>
  <c r="P671" i="20"/>
  <c r="J671" i="20"/>
  <c r="G671" i="20"/>
  <c r="M671" i="20" s="1"/>
  <c r="D671" i="20"/>
  <c r="P670" i="20"/>
  <c r="J670" i="20"/>
  <c r="G670" i="20"/>
  <c r="D670" i="20"/>
  <c r="P669" i="20"/>
  <c r="J669" i="20"/>
  <c r="G669" i="20"/>
  <c r="M669" i="20" s="1"/>
  <c r="D669" i="20"/>
  <c r="P668" i="20"/>
  <c r="J668" i="20"/>
  <c r="G668" i="20"/>
  <c r="L668" i="20" s="1"/>
  <c r="D668" i="20"/>
  <c r="P667" i="20"/>
  <c r="J667" i="20"/>
  <c r="G667" i="20"/>
  <c r="M667" i="20" s="1"/>
  <c r="D667" i="20"/>
  <c r="P666" i="20"/>
  <c r="J666" i="20"/>
  <c r="G666" i="20"/>
  <c r="D666" i="20"/>
  <c r="P665" i="20"/>
  <c r="J665" i="20"/>
  <c r="G665" i="20"/>
  <c r="D665" i="20"/>
  <c r="P664" i="20"/>
  <c r="J664" i="20"/>
  <c r="G664" i="20"/>
  <c r="L664" i="20" s="1"/>
  <c r="D664" i="20"/>
  <c r="P663" i="20"/>
  <c r="J663" i="20"/>
  <c r="G663" i="20"/>
  <c r="D663" i="20"/>
  <c r="P662" i="20"/>
  <c r="J662" i="20"/>
  <c r="G662" i="20"/>
  <c r="M662" i="20" s="1"/>
  <c r="D662" i="20"/>
  <c r="P661" i="20"/>
  <c r="J661" i="20"/>
  <c r="G661" i="20"/>
  <c r="M661" i="20" s="1"/>
  <c r="D661" i="20"/>
  <c r="P660" i="20"/>
  <c r="J660" i="20"/>
  <c r="G660" i="20"/>
  <c r="L660" i="20" s="1"/>
  <c r="D660" i="20"/>
  <c r="P659" i="20"/>
  <c r="J659" i="20"/>
  <c r="G659" i="20"/>
  <c r="M659" i="20" s="1"/>
  <c r="D659" i="20"/>
  <c r="P658" i="20"/>
  <c r="J658" i="20"/>
  <c r="G658" i="20"/>
  <c r="M658" i="20" s="1"/>
  <c r="D658" i="20"/>
  <c r="P657" i="20"/>
  <c r="J657" i="20"/>
  <c r="G657" i="20"/>
  <c r="M657" i="20" s="1"/>
  <c r="D657" i="20"/>
  <c r="P656" i="20"/>
  <c r="J656" i="20"/>
  <c r="G656" i="20"/>
  <c r="M656" i="20" s="1"/>
  <c r="D656" i="20"/>
  <c r="P655" i="20"/>
  <c r="J655" i="20"/>
  <c r="G655" i="20"/>
  <c r="M655" i="20" s="1"/>
  <c r="D655" i="20"/>
  <c r="P654" i="20"/>
  <c r="J654" i="20"/>
  <c r="G654" i="20"/>
  <c r="M654" i="20" s="1"/>
  <c r="D654" i="20"/>
  <c r="P653" i="20"/>
  <c r="J653" i="20"/>
  <c r="G653" i="20"/>
  <c r="M653" i="20" s="1"/>
  <c r="P652" i="20"/>
  <c r="J652" i="20"/>
  <c r="G652" i="20"/>
  <c r="M652" i="20" s="1"/>
  <c r="P651" i="20"/>
  <c r="J651" i="20"/>
  <c r="G651" i="20"/>
  <c r="L651" i="20" s="1"/>
  <c r="P650" i="20"/>
  <c r="J650" i="20"/>
  <c r="G650" i="20"/>
  <c r="L650" i="20" s="1"/>
  <c r="P649" i="20"/>
  <c r="J649" i="20"/>
  <c r="G649" i="20"/>
  <c r="P648" i="20"/>
  <c r="J648" i="20"/>
  <c r="G648" i="20"/>
  <c r="P647" i="20"/>
  <c r="J647" i="20"/>
  <c r="G647" i="20"/>
  <c r="P646" i="20"/>
  <c r="J646" i="20"/>
  <c r="G646" i="20"/>
  <c r="M646" i="20" s="1"/>
  <c r="P645" i="20"/>
  <c r="J645" i="20"/>
  <c r="G645" i="20"/>
  <c r="P644" i="20"/>
  <c r="J644" i="20"/>
  <c r="G644" i="20"/>
  <c r="P643" i="20"/>
  <c r="J643" i="20"/>
  <c r="G643" i="20"/>
  <c r="L643" i="20" s="1"/>
  <c r="P642" i="20"/>
  <c r="J642" i="20"/>
  <c r="G642" i="20"/>
  <c r="M642" i="20" s="1"/>
  <c r="P641" i="20"/>
  <c r="J641" i="20"/>
  <c r="G641" i="20"/>
  <c r="L641" i="20" s="1"/>
  <c r="P640" i="20"/>
  <c r="J640" i="20"/>
  <c r="G640" i="20"/>
  <c r="P639" i="20"/>
  <c r="J639" i="20"/>
  <c r="G639" i="20"/>
  <c r="L639" i="20" s="1"/>
  <c r="P638" i="20"/>
  <c r="J638" i="20"/>
  <c r="G638" i="20"/>
  <c r="M638" i="20" s="1"/>
  <c r="P637" i="20"/>
  <c r="J637" i="20"/>
  <c r="G637" i="20"/>
  <c r="P636" i="20"/>
  <c r="J636" i="20"/>
  <c r="G636" i="20"/>
  <c r="P635" i="20"/>
  <c r="J635" i="20"/>
  <c r="G635" i="20"/>
  <c r="L635" i="20" s="1"/>
  <c r="P634" i="20"/>
  <c r="J634" i="20"/>
  <c r="G634" i="20"/>
  <c r="M634" i="20" s="1"/>
  <c r="P633" i="20"/>
  <c r="J633" i="20"/>
  <c r="G633" i="20"/>
  <c r="P632" i="20"/>
  <c r="J632" i="20"/>
  <c r="G632" i="20"/>
  <c r="D632" i="20"/>
  <c r="P631" i="20"/>
  <c r="J631" i="20"/>
  <c r="G631" i="20"/>
  <c r="D631" i="20"/>
  <c r="P630" i="20"/>
  <c r="J630" i="20"/>
  <c r="G630" i="20"/>
  <c r="P629" i="20"/>
  <c r="J629" i="20"/>
  <c r="G629" i="20"/>
  <c r="L629" i="20" s="1"/>
  <c r="P628" i="20"/>
  <c r="J628" i="20"/>
  <c r="G628" i="20"/>
  <c r="M628" i="20" s="1"/>
  <c r="P627" i="20"/>
  <c r="J627" i="20"/>
  <c r="G627" i="20"/>
  <c r="P626" i="20"/>
  <c r="J626" i="20"/>
  <c r="G626" i="20"/>
  <c r="P625" i="20"/>
  <c r="J625" i="20"/>
  <c r="G625" i="20"/>
  <c r="L625" i="20" s="1"/>
  <c r="P624" i="20"/>
  <c r="J624" i="20"/>
  <c r="G624" i="20"/>
  <c r="M624" i="20" s="1"/>
  <c r="P623" i="20"/>
  <c r="J623" i="20"/>
  <c r="G623" i="20"/>
  <c r="M623" i="20" s="1"/>
  <c r="P622" i="20"/>
  <c r="J622" i="20"/>
  <c r="G622" i="20"/>
  <c r="P621" i="20"/>
  <c r="J621" i="20"/>
  <c r="G621" i="20"/>
  <c r="P620" i="20"/>
  <c r="J620" i="20"/>
  <c r="G620" i="20"/>
  <c r="L620" i="20" s="1"/>
  <c r="P619" i="20"/>
  <c r="J619" i="20"/>
  <c r="G619" i="20"/>
  <c r="M619" i="20" s="1"/>
  <c r="P618" i="20"/>
  <c r="J618" i="20"/>
  <c r="G618" i="20"/>
  <c r="P617" i="20"/>
  <c r="J617" i="20"/>
  <c r="G617" i="20"/>
  <c r="P616" i="20"/>
  <c r="J616" i="20"/>
  <c r="G616" i="20"/>
  <c r="M616" i="20" s="1"/>
  <c r="P615" i="20"/>
  <c r="J615" i="20"/>
  <c r="G615" i="20"/>
  <c r="M615" i="20" s="1"/>
  <c r="P614" i="20"/>
  <c r="J614" i="20"/>
  <c r="G614" i="20"/>
  <c r="L614" i="20" s="1"/>
  <c r="P613" i="20"/>
  <c r="J613" i="20"/>
  <c r="G613" i="20"/>
  <c r="L613" i="20" s="1"/>
  <c r="P612" i="20"/>
  <c r="J612" i="20"/>
  <c r="G612" i="20"/>
  <c r="M612" i="20" s="1"/>
  <c r="P611" i="20"/>
  <c r="J611" i="20"/>
  <c r="G611" i="20"/>
  <c r="P610" i="20"/>
  <c r="J610" i="20"/>
  <c r="G610" i="20"/>
  <c r="M610" i="20" s="1"/>
  <c r="P609" i="20"/>
  <c r="J609" i="20"/>
  <c r="G609" i="20"/>
  <c r="M609" i="20" s="1"/>
  <c r="P608" i="20"/>
  <c r="J608" i="20"/>
  <c r="G608" i="20"/>
  <c r="M608" i="20" s="1"/>
  <c r="P607" i="20"/>
  <c r="J607" i="20"/>
  <c r="G607" i="20"/>
  <c r="M607" i="20" s="1"/>
  <c r="P606" i="20"/>
  <c r="J606" i="20"/>
  <c r="G606" i="20"/>
  <c r="L606" i="20" s="1"/>
  <c r="P605" i="20"/>
  <c r="J605" i="20"/>
  <c r="G605" i="20"/>
  <c r="P604" i="20"/>
  <c r="J604" i="20"/>
  <c r="G604" i="20"/>
  <c r="L604" i="20" s="1"/>
  <c r="P603" i="20"/>
  <c r="J603" i="20"/>
  <c r="G603" i="20"/>
  <c r="P602" i="20"/>
  <c r="J602" i="20"/>
  <c r="G602" i="20"/>
  <c r="M602" i="20" s="1"/>
  <c r="P601" i="20"/>
  <c r="J601" i="20"/>
  <c r="G601" i="20"/>
  <c r="M601" i="20" s="1"/>
  <c r="P600" i="20"/>
  <c r="J600" i="20"/>
  <c r="G600" i="20"/>
  <c r="P599" i="20"/>
  <c r="J599" i="20"/>
  <c r="G599" i="20"/>
  <c r="M599" i="20" s="1"/>
  <c r="P598" i="20"/>
  <c r="J598" i="20"/>
  <c r="G598" i="20"/>
  <c r="M598" i="20" s="1"/>
  <c r="P597" i="20"/>
  <c r="J597" i="20"/>
  <c r="G597" i="20"/>
  <c r="L597" i="20" s="1"/>
  <c r="P596" i="20"/>
  <c r="J596" i="20"/>
  <c r="G596" i="20"/>
  <c r="L596" i="20" s="1"/>
  <c r="P595" i="20"/>
  <c r="J595" i="20"/>
  <c r="G595" i="20"/>
  <c r="M595" i="20" s="1"/>
  <c r="P594" i="20"/>
  <c r="J594" i="20"/>
  <c r="G594" i="20"/>
  <c r="M594" i="20" s="1"/>
  <c r="P593" i="20"/>
  <c r="J593" i="20"/>
  <c r="G593" i="20"/>
  <c r="M593" i="20" s="1"/>
  <c r="P592" i="20"/>
  <c r="J592" i="20"/>
  <c r="G592" i="20"/>
  <c r="L592" i="20" s="1"/>
  <c r="P591" i="20"/>
  <c r="J591" i="20"/>
  <c r="G591" i="20"/>
  <c r="M591" i="20" s="1"/>
  <c r="P590" i="20"/>
  <c r="J590" i="20"/>
  <c r="G590" i="20"/>
  <c r="M590" i="20" s="1"/>
  <c r="P589" i="20"/>
  <c r="J589" i="20"/>
  <c r="G589" i="20"/>
  <c r="L589" i="20" s="1"/>
  <c r="P588" i="20"/>
  <c r="J588" i="20"/>
  <c r="G588" i="20"/>
  <c r="M588" i="20" s="1"/>
  <c r="P587" i="20"/>
  <c r="J587" i="20"/>
  <c r="G587" i="20"/>
  <c r="M587" i="20" s="1"/>
  <c r="P586" i="20"/>
  <c r="J586" i="20"/>
  <c r="G586" i="20"/>
  <c r="M586" i="20" s="1"/>
  <c r="P585" i="20"/>
  <c r="J585" i="20"/>
  <c r="G585" i="20"/>
  <c r="M585" i="20" s="1"/>
  <c r="P584" i="20"/>
  <c r="J584" i="20"/>
  <c r="G584" i="20"/>
  <c r="P583" i="20"/>
  <c r="J583" i="20"/>
  <c r="G583" i="20"/>
  <c r="L583" i="20" s="1"/>
  <c r="P582" i="20"/>
  <c r="J582" i="20"/>
  <c r="G582" i="20"/>
  <c r="M582" i="20" s="1"/>
  <c r="P581" i="20"/>
  <c r="J581" i="20"/>
  <c r="G581" i="20"/>
  <c r="L581" i="20" s="1"/>
  <c r="P580" i="20"/>
  <c r="J580" i="20"/>
  <c r="G580" i="20"/>
  <c r="P579" i="20"/>
  <c r="J579" i="20"/>
  <c r="G579" i="20"/>
  <c r="M579" i="20" s="1"/>
  <c r="P578" i="20"/>
  <c r="J578" i="20"/>
  <c r="G578" i="20"/>
  <c r="M578" i="20" s="1"/>
  <c r="P577" i="20"/>
  <c r="J577" i="20"/>
  <c r="G577" i="20"/>
  <c r="M577" i="20" s="1"/>
  <c r="P576" i="20"/>
  <c r="J576" i="20"/>
  <c r="G576" i="20"/>
  <c r="M576" i="20" s="1"/>
  <c r="P575" i="20"/>
  <c r="J575" i="20"/>
  <c r="G575" i="20"/>
  <c r="P574" i="20"/>
  <c r="J574" i="20"/>
  <c r="G574" i="20"/>
  <c r="M574" i="20" s="1"/>
  <c r="D574" i="20"/>
  <c r="P573" i="20"/>
  <c r="J573" i="20"/>
  <c r="G573" i="20"/>
  <c r="D573" i="20"/>
  <c r="P572" i="20"/>
  <c r="J572" i="20"/>
  <c r="G572" i="20"/>
  <c r="L572" i="20" s="1"/>
  <c r="P571" i="20"/>
  <c r="J571" i="20"/>
  <c r="G571" i="20"/>
  <c r="L571" i="20" s="1"/>
  <c r="P570" i="20"/>
  <c r="J570" i="20"/>
  <c r="G570" i="20"/>
  <c r="M570" i="20" s="1"/>
  <c r="P569" i="20"/>
  <c r="J569" i="20"/>
  <c r="G569" i="20"/>
  <c r="M569" i="20" s="1"/>
  <c r="P568" i="20"/>
  <c r="J568" i="20"/>
  <c r="G568" i="20"/>
  <c r="M568" i="20" s="1"/>
  <c r="P567" i="20"/>
  <c r="J567" i="20"/>
  <c r="G567" i="20"/>
  <c r="P566" i="20"/>
  <c r="J566" i="20"/>
  <c r="G566" i="20"/>
  <c r="M566" i="20" s="1"/>
  <c r="P565" i="20"/>
  <c r="J565" i="20"/>
  <c r="G565" i="20"/>
  <c r="L565" i="20" s="1"/>
  <c r="P564" i="20"/>
  <c r="J564" i="20"/>
  <c r="G564" i="20"/>
  <c r="L564" i="20" s="1"/>
  <c r="P563" i="20"/>
  <c r="J563" i="20"/>
  <c r="G563" i="20"/>
  <c r="P562" i="20"/>
  <c r="J562" i="20"/>
  <c r="G562" i="20"/>
  <c r="P561" i="20"/>
  <c r="J561" i="20"/>
  <c r="G561" i="20"/>
  <c r="M561" i="20" s="1"/>
  <c r="P560" i="20"/>
  <c r="J560" i="20"/>
  <c r="G560" i="20"/>
  <c r="M560" i="20" s="1"/>
  <c r="P559" i="20"/>
  <c r="J559" i="20"/>
  <c r="G559" i="20"/>
  <c r="P558" i="20"/>
  <c r="J558" i="20"/>
  <c r="G558" i="20"/>
  <c r="M558" i="20" s="1"/>
  <c r="P557" i="20"/>
  <c r="J557" i="20"/>
  <c r="G557" i="20"/>
  <c r="L557" i="20" s="1"/>
  <c r="P556" i="20"/>
  <c r="J556" i="20"/>
  <c r="G556" i="20"/>
  <c r="L556" i="20" s="1"/>
  <c r="P555" i="20"/>
  <c r="J555" i="20"/>
  <c r="G555" i="20"/>
  <c r="P554" i="20"/>
  <c r="J554" i="20"/>
  <c r="G554" i="20"/>
  <c r="M554" i="20" s="1"/>
  <c r="P553" i="20"/>
  <c r="J553" i="20"/>
  <c r="G553" i="20"/>
  <c r="M553" i="20" s="1"/>
  <c r="D553" i="20"/>
  <c r="P552" i="20"/>
  <c r="J552" i="20"/>
  <c r="G552" i="20"/>
  <c r="L552" i="20" s="1"/>
  <c r="D552" i="20"/>
  <c r="P551" i="20"/>
  <c r="J551" i="20"/>
  <c r="G551" i="20"/>
  <c r="M551" i="20" s="1"/>
  <c r="P550" i="20"/>
  <c r="J550" i="20"/>
  <c r="G550" i="20"/>
  <c r="M550" i="20" s="1"/>
  <c r="P549" i="20"/>
  <c r="J549" i="20"/>
  <c r="G549" i="20"/>
  <c r="P548" i="20"/>
  <c r="J548" i="20"/>
  <c r="G548" i="20"/>
  <c r="M548" i="20" s="1"/>
  <c r="P547" i="20"/>
  <c r="J547" i="20"/>
  <c r="G547" i="20"/>
  <c r="P546" i="20"/>
  <c r="J546" i="20"/>
  <c r="G546" i="20"/>
  <c r="L546" i="20" s="1"/>
  <c r="P545" i="20"/>
  <c r="J545" i="20"/>
  <c r="G545" i="20"/>
  <c r="P544" i="20"/>
  <c r="J544" i="20"/>
  <c r="G544" i="20"/>
  <c r="M544" i="20" s="1"/>
  <c r="P543" i="20"/>
  <c r="J543" i="20"/>
  <c r="G543" i="20"/>
  <c r="M543" i="20" s="1"/>
  <c r="P542" i="20"/>
  <c r="J542" i="20"/>
  <c r="G542" i="20"/>
  <c r="M542" i="20" s="1"/>
  <c r="P541" i="20"/>
  <c r="J541" i="20"/>
  <c r="G541" i="20"/>
  <c r="M541" i="20" s="1"/>
  <c r="P540" i="20"/>
  <c r="J540" i="20"/>
  <c r="G540" i="20"/>
  <c r="M540" i="20" s="1"/>
  <c r="P539" i="20"/>
  <c r="J539" i="20"/>
  <c r="G539" i="20"/>
  <c r="L539" i="20" s="1"/>
  <c r="P538" i="20"/>
  <c r="J538" i="20"/>
  <c r="G538" i="20"/>
  <c r="L538" i="20" s="1"/>
  <c r="P537" i="20"/>
  <c r="J537" i="20"/>
  <c r="G537" i="20"/>
  <c r="P536" i="20"/>
  <c r="J536" i="20"/>
  <c r="G536" i="20"/>
  <c r="M536" i="20" s="1"/>
  <c r="P535" i="20"/>
  <c r="J535" i="20"/>
  <c r="G535" i="20"/>
  <c r="M535" i="20" s="1"/>
  <c r="P534" i="20"/>
  <c r="J534" i="20"/>
  <c r="G534" i="20"/>
  <c r="M534" i="20" s="1"/>
  <c r="P533" i="20"/>
  <c r="J533" i="20"/>
  <c r="G533" i="20"/>
  <c r="P532" i="20"/>
  <c r="J532" i="20"/>
  <c r="G532" i="20"/>
  <c r="L532" i="20" s="1"/>
  <c r="P531" i="20"/>
  <c r="J531" i="20"/>
  <c r="G531" i="20"/>
  <c r="P530" i="20"/>
  <c r="J530" i="20"/>
  <c r="G530" i="20"/>
  <c r="M530" i="20" s="1"/>
  <c r="P529" i="20"/>
  <c r="J529" i="20"/>
  <c r="G529" i="20"/>
  <c r="M529" i="20" s="1"/>
  <c r="P528" i="20"/>
  <c r="J528" i="20"/>
  <c r="G528" i="20"/>
  <c r="L528" i="20" s="1"/>
  <c r="P527" i="20"/>
  <c r="J527" i="20"/>
  <c r="G527" i="20"/>
  <c r="P526" i="20"/>
  <c r="J526" i="20"/>
  <c r="G526" i="20"/>
  <c r="M526" i="20" s="1"/>
  <c r="P525" i="20"/>
  <c r="J525" i="20"/>
  <c r="G525" i="20"/>
  <c r="M525" i="20" s="1"/>
  <c r="P524" i="20"/>
  <c r="J524" i="20"/>
  <c r="G524" i="20"/>
  <c r="L524" i="20" s="1"/>
  <c r="P523" i="20"/>
  <c r="J523" i="20"/>
  <c r="G523" i="20"/>
  <c r="P522" i="20"/>
  <c r="J522" i="20"/>
  <c r="G522" i="20"/>
  <c r="L522" i="20" s="1"/>
  <c r="P521" i="20"/>
  <c r="J521" i="20"/>
  <c r="G521" i="20"/>
  <c r="M521" i="20" s="1"/>
  <c r="P520" i="20"/>
  <c r="J520" i="20"/>
  <c r="G520" i="20"/>
  <c r="L520" i="20" s="1"/>
  <c r="D520" i="20"/>
  <c r="P519" i="20"/>
  <c r="J519" i="20"/>
  <c r="G519" i="20"/>
  <c r="M519" i="20" s="1"/>
  <c r="D519" i="20"/>
  <c r="P518" i="20"/>
  <c r="J518" i="20"/>
  <c r="G518" i="20"/>
  <c r="L518" i="20" s="1"/>
  <c r="D518" i="20"/>
  <c r="P517" i="20"/>
  <c r="J517" i="20"/>
  <c r="G517" i="20"/>
  <c r="D517" i="20"/>
  <c r="P516" i="20"/>
  <c r="J516" i="20"/>
  <c r="G516" i="20"/>
  <c r="L516" i="20" s="1"/>
  <c r="D516" i="20"/>
  <c r="P515" i="20"/>
  <c r="J515" i="20"/>
  <c r="G515" i="20"/>
  <c r="M515" i="20" s="1"/>
  <c r="D515" i="20"/>
  <c r="P514" i="20"/>
  <c r="J514" i="20"/>
  <c r="G514" i="20"/>
  <c r="D514" i="20"/>
  <c r="P513" i="20"/>
  <c r="J513" i="20"/>
  <c r="G513" i="20"/>
  <c r="M513" i="20" s="1"/>
  <c r="D513" i="20"/>
  <c r="P512" i="20"/>
  <c r="J512" i="20"/>
  <c r="G512" i="20"/>
  <c r="L512" i="20" s="1"/>
  <c r="D512" i="20"/>
  <c r="P511" i="20"/>
  <c r="J511" i="20"/>
  <c r="G511" i="20"/>
  <c r="M511" i="20" s="1"/>
  <c r="D511" i="20"/>
  <c r="P510" i="20"/>
  <c r="J510" i="20"/>
  <c r="G510" i="20"/>
  <c r="L510" i="20" s="1"/>
  <c r="D510" i="20"/>
  <c r="P509" i="20"/>
  <c r="J509" i="20"/>
  <c r="G509" i="20"/>
  <c r="M509" i="20" s="1"/>
  <c r="P508" i="20"/>
  <c r="J508" i="20"/>
  <c r="G508" i="20"/>
  <c r="P507" i="20"/>
  <c r="J507" i="20"/>
  <c r="G507" i="20"/>
  <c r="M507" i="20" s="1"/>
  <c r="P506" i="20"/>
  <c r="J506" i="20"/>
  <c r="G506" i="20"/>
  <c r="P505" i="20"/>
  <c r="J505" i="20"/>
  <c r="G505" i="20"/>
  <c r="L505" i="20" s="1"/>
  <c r="P504" i="20"/>
  <c r="J504" i="20"/>
  <c r="G504" i="20"/>
  <c r="M504" i="20" s="1"/>
  <c r="P503" i="20"/>
  <c r="J503" i="20"/>
  <c r="G503" i="20"/>
  <c r="M503" i="20" s="1"/>
  <c r="P502" i="20"/>
  <c r="J502" i="20"/>
  <c r="G502" i="20"/>
  <c r="P501" i="20"/>
  <c r="J501" i="20"/>
  <c r="G501" i="20"/>
  <c r="L501" i="20" s="1"/>
  <c r="P500" i="20"/>
  <c r="J500" i="20"/>
  <c r="G500" i="20"/>
  <c r="P499" i="20"/>
  <c r="J499" i="20"/>
  <c r="G499" i="20"/>
  <c r="L499" i="20" s="1"/>
  <c r="P498" i="20"/>
  <c r="J498" i="20"/>
  <c r="G498" i="20"/>
  <c r="M498" i="20" s="1"/>
  <c r="P497" i="20"/>
  <c r="J497" i="20"/>
  <c r="G497" i="20"/>
  <c r="L497" i="20" s="1"/>
  <c r="P496" i="20"/>
  <c r="J496" i="20"/>
  <c r="G496" i="20"/>
  <c r="M496" i="20" s="1"/>
  <c r="P495" i="20"/>
  <c r="J495" i="20"/>
  <c r="G495" i="20"/>
  <c r="M495" i="20" s="1"/>
  <c r="P494" i="20"/>
  <c r="J494" i="20"/>
  <c r="G494" i="20"/>
  <c r="M494" i="20" s="1"/>
  <c r="P493" i="20"/>
  <c r="J493" i="20"/>
  <c r="G493" i="20"/>
  <c r="M493" i="20" s="1"/>
  <c r="P492" i="20"/>
  <c r="J492" i="20"/>
  <c r="G492" i="20"/>
  <c r="P491" i="20"/>
  <c r="J491" i="20"/>
  <c r="G491" i="20"/>
  <c r="L491" i="20" s="1"/>
  <c r="P490" i="20"/>
  <c r="J490" i="20"/>
  <c r="G490" i="20"/>
  <c r="M490" i="20" s="1"/>
  <c r="P489" i="20"/>
  <c r="J489" i="20"/>
  <c r="G489" i="20"/>
  <c r="L489" i="20" s="1"/>
  <c r="P488" i="20"/>
  <c r="J488" i="20"/>
  <c r="G488" i="20"/>
  <c r="M488" i="20" s="1"/>
  <c r="P487" i="20"/>
  <c r="J487" i="20"/>
  <c r="G487" i="20"/>
  <c r="M487" i="20" s="1"/>
  <c r="D487" i="20"/>
  <c r="P486" i="20"/>
  <c r="J486" i="20"/>
  <c r="G486" i="20"/>
  <c r="M486" i="20" s="1"/>
  <c r="D486" i="20"/>
  <c r="P485" i="20"/>
  <c r="J485" i="20"/>
  <c r="G485" i="20"/>
  <c r="M485" i="20" s="1"/>
  <c r="D485" i="20"/>
  <c r="P484" i="20"/>
  <c r="J484" i="20"/>
  <c r="G484" i="20"/>
  <c r="D484" i="20"/>
  <c r="P483" i="20"/>
  <c r="J483" i="20"/>
  <c r="G483" i="20"/>
  <c r="D483" i="20"/>
  <c r="P482" i="20"/>
  <c r="J482" i="20"/>
  <c r="G482" i="20"/>
  <c r="M482" i="20" s="1"/>
  <c r="D482" i="20"/>
  <c r="P481" i="20"/>
  <c r="J481" i="20"/>
  <c r="G481" i="20"/>
  <c r="M481" i="20" s="1"/>
  <c r="D481" i="20"/>
  <c r="P480" i="20"/>
  <c r="J480" i="20"/>
  <c r="G480" i="20"/>
  <c r="D480" i="20"/>
  <c r="P479" i="20"/>
  <c r="J479" i="20"/>
  <c r="G479" i="20"/>
  <c r="M479" i="20" s="1"/>
  <c r="D479" i="20"/>
  <c r="P478" i="20"/>
  <c r="J478" i="20"/>
  <c r="G478" i="20"/>
  <c r="M478" i="20" s="1"/>
  <c r="D478" i="20"/>
  <c r="P477" i="20"/>
  <c r="J477" i="20"/>
  <c r="G477" i="20"/>
  <c r="M477" i="20" s="1"/>
  <c r="D477" i="20"/>
  <c r="P476" i="20"/>
  <c r="J476" i="20"/>
  <c r="G476" i="20"/>
  <c r="D476" i="20"/>
  <c r="P475" i="20"/>
  <c r="J475" i="20"/>
  <c r="G475" i="20"/>
  <c r="M475" i="20" s="1"/>
  <c r="D475" i="20"/>
  <c r="P474" i="20"/>
  <c r="J474" i="20"/>
  <c r="G474" i="20"/>
  <c r="M474" i="20" s="1"/>
  <c r="D474" i="20"/>
  <c r="P473" i="20"/>
  <c r="J473" i="20"/>
  <c r="G473" i="20"/>
  <c r="M473" i="20" s="1"/>
  <c r="P472" i="20"/>
  <c r="J472" i="20"/>
  <c r="G472" i="20"/>
  <c r="M472" i="20" s="1"/>
  <c r="P471" i="20"/>
  <c r="J471" i="20"/>
  <c r="G471" i="20"/>
  <c r="M471" i="20" s="1"/>
  <c r="P470" i="20"/>
  <c r="J470" i="20"/>
  <c r="G470" i="20"/>
  <c r="P469" i="20"/>
  <c r="J469" i="20"/>
  <c r="G469" i="20"/>
  <c r="M469" i="20" s="1"/>
  <c r="P468" i="20"/>
  <c r="J468" i="20"/>
  <c r="G468" i="20"/>
  <c r="M468" i="20" s="1"/>
  <c r="P467" i="20"/>
  <c r="J467" i="20"/>
  <c r="G467" i="20"/>
  <c r="L467" i="20" s="1"/>
  <c r="P466" i="20"/>
  <c r="J466" i="20"/>
  <c r="G466" i="20"/>
  <c r="M466" i="20" s="1"/>
  <c r="P465" i="20"/>
  <c r="J465" i="20"/>
  <c r="G465" i="20"/>
  <c r="M465" i="20" s="1"/>
  <c r="P464" i="20"/>
  <c r="J464" i="20"/>
  <c r="G464" i="20"/>
  <c r="P463" i="20"/>
  <c r="J463" i="20"/>
  <c r="G463" i="20"/>
  <c r="L463" i="20" s="1"/>
  <c r="P462" i="20"/>
  <c r="J462" i="20"/>
  <c r="G462" i="20"/>
  <c r="M462" i="20" s="1"/>
  <c r="P461" i="20"/>
  <c r="J461" i="20"/>
  <c r="G461" i="20"/>
  <c r="M461" i="20" s="1"/>
  <c r="P460" i="20"/>
  <c r="J460" i="20"/>
  <c r="G460" i="20"/>
  <c r="P459" i="20"/>
  <c r="J459" i="20"/>
  <c r="G459" i="20"/>
  <c r="L459" i="20" s="1"/>
  <c r="P458" i="20"/>
  <c r="J458" i="20"/>
  <c r="G458" i="20"/>
  <c r="P457" i="20"/>
  <c r="J457" i="20"/>
  <c r="G457" i="20"/>
  <c r="P456" i="20"/>
  <c r="J456" i="20"/>
  <c r="G456" i="20"/>
  <c r="M456" i="20" s="1"/>
  <c r="P455" i="20"/>
  <c r="J455" i="20"/>
  <c r="G455" i="20"/>
  <c r="P454" i="20"/>
  <c r="J454" i="20"/>
  <c r="G454" i="20"/>
  <c r="M454" i="20" s="1"/>
  <c r="P453" i="20"/>
  <c r="J453" i="20"/>
  <c r="G453" i="20"/>
  <c r="P452" i="20"/>
  <c r="J452" i="20"/>
  <c r="G452" i="20"/>
  <c r="L452" i="20" s="1"/>
  <c r="P451" i="20"/>
  <c r="J451" i="20"/>
  <c r="G451" i="20"/>
  <c r="L451" i="20" s="1"/>
  <c r="P450" i="20"/>
  <c r="J450" i="20"/>
  <c r="G450" i="20"/>
  <c r="M450" i="20" s="1"/>
  <c r="P449" i="20"/>
  <c r="J449" i="20"/>
  <c r="G449" i="20"/>
  <c r="M449" i="20" s="1"/>
  <c r="P448" i="20"/>
  <c r="J448" i="20"/>
  <c r="G448" i="20"/>
  <c r="M448" i="20" s="1"/>
  <c r="P447" i="20"/>
  <c r="J447" i="20"/>
  <c r="G447" i="20"/>
  <c r="L447" i="20" s="1"/>
  <c r="P446" i="20"/>
  <c r="J446" i="20"/>
  <c r="G446" i="20"/>
  <c r="M446" i="20" s="1"/>
  <c r="P445" i="20"/>
  <c r="J445" i="20"/>
  <c r="G445" i="20"/>
  <c r="L445" i="20" s="1"/>
  <c r="P444" i="20"/>
  <c r="J444" i="20"/>
  <c r="G444" i="20"/>
  <c r="M444" i="20" s="1"/>
  <c r="P443" i="20"/>
  <c r="J443" i="20"/>
  <c r="G443" i="20"/>
  <c r="L443" i="20" s="1"/>
  <c r="P442" i="20"/>
  <c r="J442" i="20"/>
  <c r="G442" i="20"/>
  <c r="M442" i="20" s="1"/>
  <c r="P441" i="20"/>
  <c r="J441" i="20"/>
  <c r="G441" i="20"/>
  <c r="P440" i="20"/>
  <c r="J440" i="20"/>
  <c r="G440" i="20"/>
  <c r="M440" i="20" s="1"/>
  <c r="P439" i="20"/>
  <c r="J439" i="20"/>
  <c r="G439" i="20"/>
  <c r="L439" i="20" s="1"/>
  <c r="P438" i="20"/>
  <c r="J438" i="20"/>
  <c r="G438" i="20"/>
  <c r="M438" i="20" s="1"/>
  <c r="P437" i="20"/>
  <c r="J437" i="20"/>
  <c r="G437" i="20"/>
  <c r="M437" i="20" s="1"/>
  <c r="P436" i="20"/>
  <c r="J436" i="20"/>
  <c r="G436" i="20"/>
  <c r="L436" i="20" s="1"/>
  <c r="P435" i="20"/>
  <c r="J435" i="20"/>
  <c r="G435" i="20"/>
  <c r="L435" i="20" s="1"/>
  <c r="P434" i="20"/>
  <c r="J434" i="20"/>
  <c r="G434" i="20"/>
  <c r="M434" i="20" s="1"/>
  <c r="P433" i="20"/>
  <c r="J433" i="20"/>
  <c r="G433" i="20"/>
  <c r="M433" i="20" s="1"/>
  <c r="D433" i="20"/>
  <c r="P432" i="20"/>
  <c r="J432" i="20"/>
  <c r="G432" i="20"/>
  <c r="D432" i="20"/>
  <c r="P431" i="20"/>
  <c r="J431" i="20"/>
  <c r="G431" i="20"/>
  <c r="M431" i="20" s="1"/>
  <c r="D431" i="20"/>
  <c r="P430" i="20"/>
  <c r="J430" i="20"/>
  <c r="G430" i="20"/>
  <c r="D430" i="20"/>
  <c r="P429" i="20"/>
  <c r="J429" i="20"/>
  <c r="G429" i="20"/>
  <c r="M429" i="20" s="1"/>
  <c r="D429" i="20"/>
  <c r="P428" i="20"/>
  <c r="J428" i="20"/>
  <c r="G428" i="20"/>
  <c r="D428" i="20"/>
  <c r="P427" i="20"/>
  <c r="J427" i="20"/>
  <c r="G427" i="20"/>
  <c r="D427" i="20"/>
  <c r="P426" i="20"/>
  <c r="J426" i="20"/>
  <c r="G426" i="20"/>
  <c r="D426" i="20"/>
  <c r="P425" i="20"/>
  <c r="J425" i="20"/>
  <c r="G425" i="20"/>
  <c r="M425" i="20" s="1"/>
  <c r="D425" i="20"/>
  <c r="P424" i="20"/>
  <c r="J424" i="20"/>
  <c r="G424" i="20"/>
  <c r="M424" i="20" s="1"/>
  <c r="D424" i="20"/>
  <c r="P423" i="20"/>
  <c r="J423" i="20"/>
  <c r="G423" i="20"/>
  <c r="M423" i="20" s="1"/>
  <c r="D423" i="20"/>
  <c r="P422" i="20"/>
  <c r="J422" i="20"/>
  <c r="G422" i="20"/>
  <c r="D422" i="20"/>
  <c r="P421" i="20"/>
  <c r="J421" i="20"/>
  <c r="G421" i="20"/>
  <c r="M421" i="20" s="1"/>
  <c r="D421" i="20"/>
  <c r="P420" i="20"/>
  <c r="J420" i="20"/>
  <c r="G420" i="20"/>
  <c r="M420" i="20" s="1"/>
  <c r="D420" i="20"/>
  <c r="P419" i="20"/>
  <c r="J419" i="20"/>
  <c r="G419" i="20"/>
  <c r="M419" i="20" s="1"/>
  <c r="D419" i="20"/>
  <c r="P418" i="20"/>
  <c r="J418" i="20"/>
  <c r="G418" i="20"/>
  <c r="M418" i="20" s="1"/>
  <c r="D418" i="20"/>
  <c r="P417" i="20"/>
  <c r="J417" i="20"/>
  <c r="G417" i="20"/>
  <c r="M417" i="20" s="1"/>
  <c r="D417" i="20"/>
  <c r="P416" i="20"/>
  <c r="J416" i="20"/>
  <c r="G416" i="20"/>
  <c r="M416" i="20" s="1"/>
  <c r="P415" i="20"/>
  <c r="J415" i="20"/>
  <c r="G415" i="20"/>
  <c r="M415" i="20" s="1"/>
  <c r="P414" i="20"/>
  <c r="J414" i="20"/>
  <c r="G414" i="20"/>
  <c r="L414" i="20" s="1"/>
  <c r="P413" i="20"/>
  <c r="J413" i="20"/>
  <c r="G413" i="20"/>
  <c r="M413" i="20" s="1"/>
  <c r="P412" i="20"/>
  <c r="J412" i="20"/>
  <c r="G412" i="20"/>
  <c r="M412" i="20" s="1"/>
  <c r="P411" i="20"/>
  <c r="J411" i="20"/>
  <c r="G411" i="20"/>
  <c r="M411" i="20" s="1"/>
  <c r="P410" i="20"/>
  <c r="J410" i="20"/>
  <c r="G410" i="20"/>
  <c r="M410" i="20" s="1"/>
  <c r="P409" i="20"/>
  <c r="J409" i="20"/>
  <c r="G409" i="20"/>
  <c r="M409" i="20" s="1"/>
  <c r="P408" i="20"/>
  <c r="J408" i="20"/>
  <c r="G408" i="20"/>
  <c r="M408" i="20" s="1"/>
  <c r="P407" i="20"/>
  <c r="J407" i="20"/>
  <c r="G407" i="20"/>
  <c r="P406" i="20"/>
  <c r="J406" i="20"/>
  <c r="G406" i="20"/>
  <c r="L406" i="20" s="1"/>
  <c r="P405" i="20"/>
  <c r="J405" i="20"/>
  <c r="G405" i="20"/>
  <c r="M405" i="20" s="1"/>
  <c r="P404" i="20"/>
  <c r="J404" i="20"/>
  <c r="G404" i="20"/>
  <c r="M404" i="20" s="1"/>
  <c r="P403" i="20"/>
  <c r="J403" i="20"/>
  <c r="G403" i="20"/>
  <c r="M403" i="20" s="1"/>
  <c r="P402" i="20"/>
  <c r="J402" i="20"/>
  <c r="G402" i="20"/>
  <c r="P401" i="20"/>
  <c r="J401" i="20"/>
  <c r="G401" i="20"/>
  <c r="M401" i="20" s="1"/>
  <c r="P400" i="20"/>
  <c r="J400" i="20"/>
  <c r="G400" i="20"/>
  <c r="L400" i="20" s="1"/>
  <c r="P399" i="20"/>
  <c r="J399" i="20"/>
  <c r="G399" i="20"/>
  <c r="M399" i="20" s="1"/>
  <c r="P398" i="20"/>
  <c r="J398" i="20"/>
  <c r="G398" i="20"/>
  <c r="L398" i="20" s="1"/>
  <c r="P397" i="20"/>
  <c r="J397" i="20"/>
  <c r="G397" i="20"/>
  <c r="M397" i="20" s="1"/>
  <c r="P396" i="20"/>
  <c r="J396" i="20"/>
  <c r="G396" i="20"/>
  <c r="P395" i="20"/>
  <c r="J395" i="20"/>
  <c r="G395" i="20"/>
  <c r="M395" i="20" s="1"/>
  <c r="P394" i="20"/>
  <c r="J394" i="20"/>
  <c r="G394" i="20"/>
  <c r="M394" i="20" s="1"/>
  <c r="P393" i="20"/>
  <c r="J393" i="20"/>
  <c r="G393" i="20"/>
  <c r="M393" i="20" s="1"/>
  <c r="P392" i="20"/>
  <c r="J392" i="20"/>
  <c r="G392" i="20"/>
  <c r="L392" i="20" s="1"/>
  <c r="P391" i="20"/>
  <c r="J391" i="20"/>
  <c r="G391" i="20"/>
  <c r="M391" i="20" s="1"/>
  <c r="P390" i="20"/>
  <c r="J390" i="20"/>
  <c r="G390" i="20"/>
  <c r="L390" i="20" s="1"/>
  <c r="P389" i="20"/>
  <c r="J389" i="20"/>
  <c r="G389" i="20"/>
  <c r="M389" i="20" s="1"/>
  <c r="P388" i="20"/>
  <c r="J388" i="20"/>
  <c r="G388" i="20"/>
  <c r="M388" i="20" s="1"/>
  <c r="P387" i="20"/>
  <c r="J387" i="20"/>
  <c r="G387" i="20"/>
  <c r="L387" i="20" s="1"/>
  <c r="P386" i="20"/>
  <c r="J386" i="20"/>
  <c r="G386" i="20"/>
  <c r="P385" i="20"/>
  <c r="J385" i="20"/>
  <c r="G385" i="20"/>
  <c r="M385" i="20" s="1"/>
  <c r="P384" i="20"/>
  <c r="J384" i="20"/>
  <c r="G384" i="20"/>
  <c r="M384" i="20" s="1"/>
  <c r="P383" i="20"/>
  <c r="J383" i="20"/>
  <c r="G383" i="20"/>
  <c r="M383" i="20" s="1"/>
  <c r="P382" i="20"/>
  <c r="J382" i="20"/>
  <c r="G382" i="20"/>
  <c r="M382" i="20" s="1"/>
  <c r="P381" i="20"/>
  <c r="J381" i="20"/>
  <c r="G381" i="20"/>
  <c r="M381" i="20" s="1"/>
  <c r="P380" i="20"/>
  <c r="J380" i="20"/>
  <c r="G380" i="20"/>
  <c r="L380" i="20" s="1"/>
  <c r="P379" i="20"/>
  <c r="J379" i="20"/>
  <c r="G379" i="20"/>
  <c r="L379" i="20" s="1"/>
  <c r="D379" i="20"/>
  <c r="P378" i="20"/>
  <c r="J378" i="20"/>
  <c r="G378" i="20"/>
  <c r="M378" i="20" s="1"/>
  <c r="P377" i="20"/>
  <c r="J377" i="20"/>
  <c r="G377" i="20"/>
  <c r="M377" i="20" s="1"/>
  <c r="D377" i="20"/>
  <c r="P376" i="20"/>
  <c r="J376" i="20"/>
  <c r="G376" i="20"/>
  <c r="D376" i="20"/>
  <c r="P375" i="20"/>
  <c r="J375" i="20"/>
  <c r="G375" i="20"/>
  <c r="M375" i="20" s="1"/>
  <c r="D375" i="20"/>
  <c r="P374" i="20"/>
  <c r="J374" i="20"/>
  <c r="G374" i="20"/>
  <c r="D374" i="20"/>
  <c r="P373" i="20"/>
  <c r="J373" i="20"/>
  <c r="G373" i="20"/>
  <c r="D373" i="20"/>
  <c r="P372" i="20"/>
  <c r="J372" i="20"/>
  <c r="G372" i="20"/>
  <c r="M372" i="20" s="1"/>
  <c r="D372" i="20"/>
  <c r="P371" i="20"/>
  <c r="J371" i="20"/>
  <c r="G371" i="20"/>
  <c r="L371" i="20" s="1"/>
  <c r="D371" i="20"/>
  <c r="P370" i="20"/>
  <c r="J370" i="20"/>
  <c r="G370" i="20"/>
  <c r="M370" i="20" s="1"/>
  <c r="D370" i="20"/>
  <c r="P369" i="20"/>
  <c r="J369" i="20"/>
  <c r="G369" i="20"/>
  <c r="M369" i="20" s="1"/>
  <c r="D369" i="20"/>
  <c r="P368" i="20"/>
  <c r="J368" i="20"/>
  <c r="G368" i="20"/>
  <c r="M368" i="20" s="1"/>
  <c r="D368" i="20"/>
  <c r="P367" i="20"/>
  <c r="J367" i="20"/>
  <c r="G367" i="20"/>
  <c r="M367" i="20" s="1"/>
  <c r="D367" i="20"/>
  <c r="P366" i="20"/>
  <c r="J366" i="20"/>
  <c r="G366" i="20"/>
  <c r="M366" i="20" s="1"/>
  <c r="D366" i="20"/>
  <c r="P365" i="20"/>
  <c r="J365" i="20"/>
  <c r="G365" i="20"/>
  <c r="L365" i="20" s="1"/>
  <c r="D365" i="20"/>
  <c r="P364" i="20"/>
  <c r="J364" i="20"/>
  <c r="G364" i="20"/>
  <c r="M364" i="20" s="1"/>
  <c r="P363" i="20"/>
  <c r="J363" i="20"/>
  <c r="G363" i="20"/>
  <c r="M363" i="20" s="1"/>
  <c r="D363" i="20"/>
  <c r="P362" i="20"/>
  <c r="J362" i="20"/>
  <c r="G362" i="20"/>
  <c r="L362" i="20" s="1"/>
  <c r="D362" i="20"/>
  <c r="P361" i="20"/>
  <c r="J361" i="20"/>
  <c r="G361" i="20"/>
  <c r="M361" i="20" s="1"/>
  <c r="D361" i="20"/>
  <c r="P360" i="20"/>
  <c r="J360" i="20"/>
  <c r="G360" i="20"/>
  <c r="L360" i="20" s="1"/>
  <c r="D360" i="20"/>
  <c r="P359" i="20"/>
  <c r="J359" i="20"/>
  <c r="G359" i="20"/>
  <c r="M359" i="20" s="1"/>
  <c r="D359" i="20"/>
  <c r="P358" i="20"/>
  <c r="J358" i="20"/>
  <c r="G358" i="20"/>
  <c r="M358" i="20" s="1"/>
  <c r="D358" i="20"/>
  <c r="P357" i="20"/>
  <c r="J357" i="20"/>
  <c r="G357" i="20"/>
  <c r="M357" i="20" s="1"/>
  <c r="D357" i="20"/>
  <c r="P356" i="20"/>
  <c r="J356" i="20"/>
  <c r="G356" i="20"/>
  <c r="M356" i="20" s="1"/>
  <c r="D356" i="20"/>
  <c r="P355" i="20"/>
  <c r="J355" i="20"/>
  <c r="G355" i="20"/>
  <c r="M355" i="20" s="1"/>
  <c r="D355" i="20"/>
  <c r="P354" i="20"/>
  <c r="J354" i="20"/>
  <c r="G354" i="20"/>
  <c r="M354" i="20" s="1"/>
  <c r="D354" i="20"/>
  <c r="P353" i="20"/>
  <c r="J353" i="20"/>
  <c r="G353" i="20"/>
  <c r="D353" i="20"/>
  <c r="P352" i="20"/>
  <c r="J352" i="20"/>
  <c r="G352" i="20"/>
  <c r="D352" i="20"/>
  <c r="P351" i="20"/>
  <c r="J351" i="20"/>
  <c r="G351" i="20"/>
  <c r="M351" i="20" s="1"/>
  <c r="D351" i="20"/>
  <c r="P350" i="20"/>
  <c r="J350" i="20"/>
  <c r="G350" i="20"/>
  <c r="M350" i="20" s="1"/>
  <c r="D350" i="20"/>
  <c r="P349" i="20"/>
  <c r="J349" i="20"/>
  <c r="G349" i="20"/>
  <c r="M349" i="20" s="1"/>
  <c r="D349" i="20"/>
  <c r="P348" i="20"/>
  <c r="J348" i="20"/>
  <c r="G348" i="20"/>
  <c r="M348" i="20" s="1"/>
  <c r="D348" i="20"/>
  <c r="P347" i="20"/>
  <c r="J347" i="20"/>
  <c r="G347" i="20"/>
  <c r="M347" i="20" s="1"/>
  <c r="D347" i="20"/>
  <c r="P346" i="20"/>
  <c r="J346" i="20"/>
  <c r="G346" i="20"/>
  <c r="M346" i="20" s="1"/>
  <c r="D346" i="20"/>
  <c r="P345" i="20"/>
  <c r="J345" i="20"/>
  <c r="G345" i="20"/>
  <c r="M345" i="20" s="1"/>
  <c r="D345" i="20"/>
  <c r="P344" i="20"/>
  <c r="J344" i="20"/>
  <c r="G344" i="20"/>
  <c r="D344" i="20"/>
  <c r="P343" i="20"/>
  <c r="J343" i="20"/>
  <c r="G343" i="20"/>
  <c r="M343" i="20" s="1"/>
  <c r="D343" i="20"/>
  <c r="P342" i="20"/>
  <c r="J342" i="20"/>
  <c r="G342" i="20"/>
  <c r="M342" i="20" s="1"/>
  <c r="D342" i="20"/>
  <c r="P341" i="20"/>
  <c r="J341" i="20"/>
  <c r="G341" i="20"/>
  <c r="M341" i="20" s="1"/>
  <c r="D341" i="20"/>
  <c r="P340" i="20"/>
  <c r="J340" i="20"/>
  <c r="G340" i="20"/>
  <c r="M340" i="20" s="1"/>
  <c r="D340" i="20"/>
  <c r="P339" i="20"/>
  <c r="J339" i="20"/>
  <c r="G339" i="20"/>
  <c r="D339" i="20"/>
  <c r="P338" i="20"/>
  <c r="J338" i="20"/>
  <c r="G338" i="20"/>
  <c r="D338" i="20"/>
  <c r="P337" i="20"/>
  <c r="J337" i="20"/>
  <c r="G337" i="20"/>
  <c r="M337" i="20" s="1"/>
  <c r="D337" i="20"/>
  <c r="P336" i="20"/>
  <c r="J336" i="20"/>
  <c r="G336" i="20"/>
  <c r="M336" i="20" s="1"/>
  <c r="D336" i="20"/>
  <c r="P335" i="20"/>
  <c r="J335" i="20"/>
  <c r="G335" i="20"/>
  <c r="M335" i="20" s="1"/>
  <c r="D335" i="20"/>
  <c r="P334" i="20"/>
  <c r="J334" i="20"/>
  <c r="G334" i="20"/>
  <c r="M334" i="20" s="1"/>
  <c r="D334" i="20"/>
  <c r="P333" i="20"/>
  <c r="J333" i="20"/>
  <c r="G333" i="20"/>
  <c r="D333" i="20"/>
  <c r="P332" i="20"/>
  <c r="J332" i="20"/>
  <c r="G332" i="20"/>
  <c r="M332" i="20" s="1"/>
  <c r="D332" i="20"/>
  <c r="P331" i="20"/>
  <c r="J331" i="20"/>
  <c r="G331" i="20"/>
  <c r="D331" i="20"/>
  <c r="P330" i="20"/>
  <c r="J330" i="20"/>
  <c r="G330" i="20"/>
  <c r="D330" i="20"/>
  <c r="P329" i="20"/>
  <c r="J329" i="20"/>
  <c r="G329" i="20"/>
  <c r="M329" i="20" s="1"/>
  <c r="D329" i="20"/>
  <c r="P328" i="20"/>
  <c r="J328" i="20"/>
  <c r="G328" i="20"/>
  <c r="M328" i="20" s="1"/>
  <c r="D328" i="20"/>
  <c r="P327" i="20"/>
  <c r="J327" i="20"/>
  <c r="G327" i="20"/>
  <c r="D327" i="20"/>
  <c r="P326" i="20"/>
  <c r="J326" i="20"/>
  <c r="G326" i="20"/>
  <c r="D326" i="20"/>
  <c r="P325" i="20"/>
  <c r="J325" i="20"/>
  <c r="G325" i="20"/>
  <c r="M325" i="20" s="1"/>
  <c r="D325" i="20"/>
  <c r="P324" i="20"/>
  <c r="J324" i="20"/>
  <c r="G324" i="20"/>
  <c r="D324" i="20"/>
  <c r="P323" i="20"/>
  <c r="J323" i="20"/>
  <c r="G323" i="20"/>
  <c r="D323" i="20"/>
  <c r="P322" i="20"/>
  <c r="J322" i="20"/>
  <c r="G322" i="20"/>
  <c r="M322" i="20" s="1"/>
  <c r="D322" i="20"/>
  <c r="P321" i="20"/>
  <c r="J321" i="20"/>
  <c r="G321" i="20"/>
  <c r="M321" i="20" s="1"/>
  <c r="D321" i="20"/>
  <c r="P320" i="20"/>
  <c r="J320" i="20"/>
  <c r="G320" i="20"/>
  <c r="M320" i="20" s="1"/>
  <c r="D320" i="20"/>
  <c r="P319" i="20"/>
  <c r="J319" i="20"/>
  <c r="G319" i="20"/>
  <c r="M319" i="20" s="1"/>
  <c r="D319" i="20"/>
  <c r="P318" i="20"/>
  <c r="J318" i="20"/>
  <c r="G318" i="20"/>
  <c r="M318" i="20" s="1"/>
  <c r="D318" i="20"/>
  <c r="P317" i="20"/>
  <c r="J317" i="20"/>
  <c r="G317" i="20"/>
  <c r="M317" i="20" s="1"/>
  <c r="D317" i="20"/>
  <c r="P316" i="20"/>
  <c r="J316" i="20"/>
  <c r="G316" i="20"/>
  <c r="D316" i="20"/>
  <c r="P315" i="20"/>
  <c r="J315" i="20"/>
  <c r="G315" i="20"/>
  <c r="M315" i="20" s="1"/>
  <c r="D315" i="20"/>
  <c r="P314" i="20"/>
  <c r="J314" i="20"/>
  <c r="G314" i="20"/>
  <c r="D314" i="20"/>
  <c r="P313" i="20"/>
  <c r="J313" i="20"/>
  <c r="G313" i="20"/>
  <c r="M313" i="20" s="1"/>
  <c r="D313" i="20"/>
  <c r="P312" i="20"/>
  <c r="J312" i="20"/>
  <c r="G312" i="20"/>
  <c r="M312" i="20" s="1"/>
  <c r="D312" i="20"/>
  <c r="P311" i="20"/>
  <c r="J311" i="20"/>
  <c r="G311" i="20"/>
  <c r="M311" i="20" s="1"/>
  <c r="D311" i="20"/>
  <c r="P310" i="20"/>
  <c r="J310" i="20"/>
  <c r="G310" i="20"/>
  <c r="L310" i="20" s="1"/>
  <c r="D310" i="20"/>
  <c r="P309" i="20"/>
  <c r="J309" i="20"/>
  <c r="G309" i="20"/>
  <c r="D309" i="20"/>
  <c r="P308" i="20"/>
  <c r="J308" i="20"/>
  <c r="G308" i="20"/>
  <c r="M308" i="20" s="1"/>
  <c r="D308" i="20"/>
  <c r="P307" i="20"/>
  <c r="J307" i="20"/>
  <c r="G307" i="20"/>
  <c r="M307" i="20" s="1"/>
  <c r="D307" i="20"/>
  <c r="P306" i="20"/>
  <c r="J306" i="20"/>
  <c r="G306" i="20"/>
  <c r="M306" i="20" s="1"/>
  <c r="D306" i="20"/>
  <c r="P305" i="20"/>
  <c r="J305" i="20"/>
  <c r="G305" i="20"/>
  <c r="D305" i="20"/>
  <c r="P304" i="20"/>
  <c r="J304" i="20"/>
  <c r="G304" i="20"/>
  <c r="L304" i="20" s="1"/>
  <c r="D304" i="20"/>
  <c r="P303" i="20"/>
  <c r="J303" i="20"/>
  <c r="G303" i="20"/>
  <c r="M303" i="20" s="1"/>
  <c r="D303" i="20"/>
  <c r="P302" i="20"/>
  <c r="J302" i="20"/>
  <c r="G302" i="20"/>
  <c r="M302" i="20" s="1"/>
  <c r="D302" i="20"/>
  <c r="P301" i="20"/>
  <c r="J301" i="20"/>
  <c r="G301" i="20"/>
  <c r="M301" i="20" s="1"/>
  <c r="D301" i="20"/>
  <c r="P300" i="20"/>
  <c r="J300" i="20"/>
  <c r="G300" i="20"/>
  <c r="D300" i="20"/>
  <c r="P299" i="20"/>
  <c r="J299" i="20"/>
  <c r="G299" i="20"/>
  <c r="D299" i="20"/>
  <c r="P298" i="20"/>
  <c r="J298" i="20"/>
  <c r="G298" i="20"/>
  <c r="M298" i="20" s="1"/>
  <c r="D298" i="20"/>
  <c r="P297" i="20"/>
  <c r="J297" i="20"/>
  <c r="G297" i="20"/>
  <c r="M297" i="20" s="1"/>
  <c r="D297" i="20"/>
  <c r="P296" i="20"/>
  <c r="J296" i="20"/>
  <c r="G296" i="20"/>
  <c r="M296" i="20" s="1"/>
  <c r="D296" i="20"/>
  <c r="P295" i="20"/>
  <c r="J295" i="20"/>
  <c r="G295" i="20"/>
  <c r="M295" i="20" s="1"/>
  <c r="D295" i="20"/>
  <c r="P294" i="20"/>
  <c r="J294" i="20"/>
  <c r="G294" i="20"/>
  <c r="M294" i="20" s="1"/>
  <c r="D294" i="20"/>
  <c r="P293" i="20"/>
  <c r="J293" i="20"/>
  <c r="G293" i="20"/>
  <c r="M293" i="20" s="1"/>
  <c r="D293" i="20"/>
  <c r="P292" i="20"/>
  <c r="J292" i="20"/>
  <c r="G292" i="20"/>
  <c r="L292" i="20" s="1"/>
  <c r="D292" i="20"/>
  <c r="P291" i="20"/>
  <c r="J291" i="20"/>
  <c r="G291" i="20"/>
  <c r="M291" i="20" s="1"/>
  <c r="D291" i="20"/>
  <c r="P290" i="20"/>
  <c r="J290" i="20"/>
  <c r="G290" i="20"/>
  <c r="M290" i="20" s="1"/>
  <c r="D290" i="20"/>
  <c r="P289" i="20"/>
  <c r="J289" i="20"/>
  <c r="G289" i="20"/>
  <c r="M289" i="20" s="1"/>
  <c r="D289" i="20"/>
  <c r="P288" i="20"/>
  <c r="J288" i="20"/>
  <c r="G288" i="20"/>
  <c r="L288" i="20" s="1"/>
  <c r="D288" i="20"/>
  <c r="P287" i="20"/>
  <c r="J287" i="20"/>
  <c r="G287" i="20"/>
  <c r="M287" i="20" s="1"/>
  <c r="D287" i="20"/>
  <c r="P286" i="20"/>
  <c r="J286" i="20"/>
  <c r="G286" i="20"/>
  <c r="M286" i="20" s="1"/>
  <c r="D286" i="20"/>
  <c r="P285" i="20"/>
  <c r="J285" i="20"/>
  <c r="G285" i="20"/>
  <c r="D285" i="20"/>
  <c r="P284" i="20"/>
  <c r="J284" i="20"/>
  <c r="G284" i="20"/>
  <c r="M284" i="20" s="1"/>
  <c r="D284" i="20"/>
  <c r="P283" i="20"/>
  <c r="J283" i="20"/>
  <c r="G283" i="20"/>
  <c r="M283" i="20" s="1"/>
  <c r="D283" i="20"/>
  <c r="P282" i="20"/>
  <c r="J282" i="20"/>
  <c r="G282" i="20"/>
  <c r="M282" i="20" s="1"/>
  <c r="D282" i="20"/>
  <c r="P281" i="20"/>
  <c r="J281" i="20"/>
  <c r="G281" i="20"/>
  <c r="M281" i="20" s="1"/>
  <c r="D281" i="20"/>
  <c r="P280" i="20"/>
  <c r="J280" i="20"/>
  <c r="G280" i="20"/>
  <c r="L280" i="20" s="1"/>
  <c r="D280" i="20"/>
  <c r="P279" i="20"/>
  <c r="J279" i="20"/>
  <c r="G279" i="20"/>
  <c r="D279" i="20"/>
  <c r="P278" i="20"/>
  <c r="J278" i="20"/>
  <c r="G278" i="20"/>
  <c r="M278" i="20" s="1"/>
  <c r="D278" i="20"/>
  <c r="P277" i="20"/>
  <c r="J277" i="20"/>
  <c r="G277" i="20"/>
  <c r="M277" i="20" s="1"/>
  <c r="D277" i="20"/>
  <c r="P276" i="20"/>
  <c r="J276" i="20"/>
  <c r="G276" i="20"/>
  <c r="M276" i="20" s="1"/>
  <c r="D276" i="20"/>
  <c r="P275" i="20"/>
  <c r="J275" i="20"/>
  <c r="G275" i="20"/>
  <c r="M275" i="20" s="1"/>
  <c r="D275" i="20"/>
  <c r="P274" i="20"/>
  <c r="J274" i="20"/>
  <c r="G274" i="20"/>
  <c r="D274" i="20"/>
  <c r="P273" i="20"/>
  <c r="J273" i="20"/>
  <c r="G273" i="20"/>
  <c r="M273" i="20" s="1"/>
  <c r="D273" i="20"/>
  <c r="P272" i="20"/>
  <c r="J272" i="20"/>
  <c r="G272" i="20"/>
  <c r="L272" i="20" s="1"/>
  <c r="D272" i="20"/>
  <c r="P271" i="20"/>
  <c r="J271" i="20"/>
  <c r="G271" i="20"/>
  <c r="M271" i="20" s="1"/>
  <c r="D271" i="20"/>
  <c r="P270" i="20"/>
  <c r="J270" i="20"/>
  <c r="G270" i="20"/>
  <c r="M270" i="20" s="1"/>
  <c r="D270" i="20"/>
  <c r="P269" i="20"/>
  <c r="J269" i="20"/>
  <c r="G269" i="20"/>
  <c r="M269" i="20" s="1"/>
  <c r="D269" i="20"/>
  <c r="P268" i="20"/>
  <c r="J268" i="20"/>
  <c r="G268" i="20"/>
  <c r="L268" i="20" s="1"/>
  <c r="D268" i="20"/>
  <c r="P267" i="20"/>
  <c r="J267" i="20"/>
  <c r="G267" i="20"/>
  <c r="M267" i="20" s="1"/>
  <c r="D267" i="20"/>
  <c r="P266" i="20"/>
  <c r="J266" i="20"/>
  <c r="G266" i="20"/>
  <c r="M266" i="20" s="1"/>
  <c r="D266" i="20"/>
  <c r="P265" i="20"/>
  <c r="J265" i="20"/>
  <c r="G265" i="20"/>
  <c r="M265" i="20" s="1"/>
  <c r="D265" i="20"/>
  <c r="P264" i="20"/>
  <c r="J264" i="20"/>
  <c r="G264" i="20"/>
  <c r="L264" i="20" s="1"/>
  <c r="D264" i="20"/>
  <c r="P263" i="20"/>
  <c r="J263" i="20"/>
  <c r="G263" i="20"/>
  <c r="M263" i="20" s="1"/>
  <c r="D263" i="20"/>
  <c r="P262" i="20"/>
  <c r="J262" i="20"/>
  <c r="G262" i="20"/>
  <c r="L262" i="20" s="1"/>
  <c r="D262" i="20"/>
  <c r="P261" i="20"/>
  <c r="J261" i="20"/>
  <c r="G261" i="20"/>
  <c r="M261" i="20" s="1"/>
  <c r="D261" i="20"/>
  <c r="P260" i="20"/>
  <c r="J260" i="20"/>
  <c r="G260" i="20"/>
  <c r="M260" i="20" s="1"/>
  <c r="D260" i="20"/>
  <c r="P259" i="20"/>
  <c r="J259" i="20"/>
  <c r="G259" i="20"/>
  <c r="M259" i="20" s="1"/>
  <c r="D259" i="20"/>
  <c r="P258" i="20"/>
  <c r="J258" i="20"/>
  <c r="G258" i="20"/>
  <c r="M258" i="20" s="1"/>
  <c r="D258" i="20"/>
  <c r="P257" i="20"/>
  <c r="J257" i="20"/>
  <c r="G257" i="20"/>
  <c r="D257" i="20"/>
  <c r="P256" i="20"/>
  <c r="J256" i="20"/>
  <c r="G256" i="20"/>
  <c r="L256" i="20" s="1"/>
  <c r="D256" i="20"/>
  <c r="P255" i="20"/>
  <c r="J255" i="20"/>
  <c r="G255" i="20"/>
  <c r="M255" i="20" s="1"/>
  <c r="D255" i="20"/>
  <c r="P254" i="20"/>
  <c r="J254" i="20"/>
  <c r="G254" i="20"/>
  <c r="D254" i="20"/>
  <c r="P253" i="20"/>
  <c r="J253" i="20"/>
  <c r="G253" i="20"/>
  <c r="D253" i="20"/>
  <c r="P252" i="20"/>
  <c r="J252" i="20"/>
  <c r="G252" i="20"/>
  <c r="L252" i="20" s="1"/>
  <c r="D252" i="20"/>
  <c r="P251" i="20"/>
  <c r="J251" i="20"/>
  <c r="G251" i="20"/>
  <c r="M251" i="20" s="1"/>
  <c r="D251" i="20"/>
  <c r="P250" i="20"/>
  <c r="J250" i="20"/>
  <c r="G250" i="20"/>
  <c r="M250" i="20" s="1"/>
  <c r="D250" i="20"/>
  <c r="P249" i="20"/>
  <c r="J249" i="20"/>
  <c r="G249" i="20"/>
  <c r="M249" i="20" s="1"/>
  <c r="D249" i="20"/>
  <c r="P248" i="20"/>
  <c r="J248" i="20"/>
  <c r="G248" i="20"/>
  <c r="M248" i="20" s="1"/>
  <c r="D248" i="20"/>
  <c r="P247" i="20"/>
  <c r="J247" i="20"/>
  <c r="G247" i="20"/>
  <c r="D247" i="20"/>
  <c r="P246" i="20"/>
  <c r="J246" i="20"/>
  <c r="G246" i="20"/>
  <c r="M246" i="20" s="1"/>
  <c r="D246" i="20"/>
  <c r="P245" i="20"/>
  <c r="J245" i="20"/>
  <c r="G245" i="20"/>
  <c r="M245" i="20" s="1"/>
  <c r="D245" i="20"/>
  <c r="P244" i="20"/>
  <c r="J244" i="20"/>
  <c r="G244" i="20"/>
  <c r="M244" i="20" s="1"/>
  <c r="D244" i="20"/>
  <c r="P243" i="20"/>
  <c r="J243" i="20"/>
  <c r="G243" i="20"/>
  <c r="M243" i="20" s="1"/>
  <c r="D243" i="20"/>
  <c r="P242" i="20"/>
  <c r="J242" i="20"/>
  <c r="G242" i="20"/>
  <c r="M242" i="20" s="1"/>
  <c r="D242" i="20"/>
  <c r="P241" i="20"/>
  <c r="J241" i="20"/>
  <c r="G241" i="20"/>
  <c r="M241" i="20" s="1"/>
  <c r="D241" i="20"/>
  <c r="P240" i="20"/>
  <c r="J240" i="20"/>
  <c r="G240" i="20"/>
  <c r="M240" i="20" s="1"/>
  <c r="D240" i="20"/>
  <c r="P239" i="20"/>
  <c r="J239" i="20"/>
  <c r="G239" i="20"/>
  <c r="M239" i="20" s="1"/>
  <c r="D239" i="20"/>
  <c r="P238" i="20"/>
  <c r="J238" i="20"/>
  <c r="G238" i="20"/>
  <c r="L238" i="20" s="1"/>
  <c r="D238" i="20"/>
  <c r="P237" i="20"/>
  <c r="J237" i="20"/>
  <c r="G237" i="20"/>
  <c r="M237" i="20" s="1"/>
  <c r="D237" i="20"/>
  <c r="P236" i="20"/>
  <c r="J236" i="20"/>
  <c r="G236" i="20"/>
  <c r="L236" i="20" s="1"/>
  <c r="D236" i="20"/>
  <c r="P235" i="20"/>
  <c r="J235" i="20"/>
  <c r="G235" i="20"/>
  <c r="D235" i="20"/>
  <c r="P234" i="20"/>
  <c r="J234" i="20"/>
  <c r="G234" i="20"/>
  <c r="M234" i="20" s="1"/>
  <c r="D234" i="20"/>
  <c r="P233" i="20"/>
  <c r="J233" i="20"/>
  <c r="G233" i="20"/>
  <c r="M233" i="20" s="1"/>
  <c r="D233" i="20"/>
  <c r="P232" i="20"/>
  <c r="J232" i="20"/>
  <c r="G232" i="20"/>
  <c r="L232" i="20" s="1"/>
  <c r="D232" i="20"/>
  <c r="P231" i="20"/>
  <c r="J231" i="20"/>
  <c r="G231" i="20"/>
  <c r="M231" i="20" s="1"/>
  <c r="D231" i="20"/>
  <c r="P230" i="20"/>
  <c r="J230" i="20"/>
  <c r="G230" i="20"/>
  <c r="M230" i="20" s="1"/>
  <c r="D230" i="20"/>
  <c r="P229" i="20"/>
  <c r="J229" i="20"/>
  <c r="G229" i="20"/>
  <c r="M229" i="20" s="1"/>
  <c r="D229" i="20"/>
  <c r="P228" i="20"/>
  <c r="J228" i="20"/>
  <c r="G228" i="20"/>
  <c r="M228" i="20" s="1"/>
  <c r="D228" i="20"/>
  <c r="P227" i="20"/>
  <c r="J227" i="20"/>
  <c r="G227" i="20"/>
  <c r="M227" i="20" s="1"/>
  <c r="D227" i="20"/>
  <c r="P226" i="20"/>
  <c r="J226" i="20"/>
  <c r="G226" i="20"/>
  <c r="D226" i="20"/>
  <c r="P225" i="20"/>
  <c r="J225" i="20"/>
  <c r="G225" i="20"/>
  <c r="M225" i="20" s="1"/>
  <c r="D225" i="20"/>
  <c r="P224" i="20"/>
  <c r="J224" i="20"/>
  <c r="G224" i="20"/>
  <c r="M224" i="20" s="1"/>
  <c r="D224" i="20"/>
  <c r="P223" i="20"/>
  <c r="J223" i="20"/>
  <c r="G223" i="20"/>
  <c r="M223" i="20" s="1"/>
  <c r="D223" i="20"/>
  <c r="P222" i="20"/>
  <c r="J222" i="20"/>
  <c r="G222" i="20"/>
  <c r="M222" i="20" s="1"/>
  <c r="D222" i="20"/>
  <c r="P221" i="20"/>
  <c r="J221" i="20"/>
  <c r="G221" i="20"/>
  <c r="M221" i="20" s="1"/>
  <c r="D221" i="20"/>
  <c r="P220" i="20"/>
  <c r="J220" i="20"/>
  <c r="G220" i="20"/>
  <c r="M220" i="20" s="1"/>
  <c r="D220" i="20"/>
  <c r="P219" i="20"/>
  <c r="J219" i="20"/>
  <c r="G219" i="20"/>
  <c r="M219" i="20" s="1"/>
  <c r="D219" i="20"/>
  <c r="P218" i="20"/>
  <c r="J218" i="20"/>
  <c r="G218" i="20"/>
  <c r="M218" i="20" s="1"/>
  <c r="D218" i="20"/>
  <c r="P217" i="20"/>
  <c r="J217" i="20"/>
  <c r="G217" i="20"/>
  <c r="M217" i="20" s="1"/>
  <c r="D217" i="20"/>
  <c r="P216" i="20"/>
  <c r="J216" i="20"/>
  <c r="G216" i="20"/>
  <c r="M216" i="20" s="1"/>
  <c r="D216" i="20"/>
  <c r="P215" i="20"/>
  <c r="J215" i="20"/>
  <c r="G215" i="20"/>
  <c r="M215" i="20" s="1"/>
  <c r="D215" i="20"/>
  <c r="P214" i="20"/>
  <c r="J214" i="20"/>
  <c r="G214" i="20"/>
  <c r="L214" i="20" s="1"/>
  <c r="D214" i="20"/>
  <c r="P213" i="20"/>
  <c r="J213" i="20"/>
  <c r="G213" i="20"/>
  <c r="M213" i="20" s="1"/>
  <c r="D213" i="20"/>
  <c r="P212" i="20"/>
  <c r="J212" i="20"/>
  <c r="G212" i="20"/>
  <c r="M212" i="20" s="1"/>
  <c r="D212" i="20"/>
  <c r="P211" i="20"/>
  <c r="J211" i="20"/>
  <c r="G211" i="20"/>
  <c r="M211" i="20" s="1"/>
  <c r="D211" i="20"/>
  <c r="P210" i="20"/>
  <c r="J210" i="20"/>
  <c r="G210" i="20"/>
  <c r="D210" i="20"/>
  <c r="P209" i="20"/>
  <c r="J209" i="20"/>
  <c r="G209" i="20"/>
  <c r="M209" i="20" s="1"/>
  <c r="D209" i="20"/>
  <c r="P208" i="20"/>
  <c r="J208" i="20"/>
  <c r="G208" i="20"/>
  <c r="L208" i="20" s="1"/>
  <c r="D208" i="20"/>
  <c r="P207" i="20"/>
  <c r="J207" i="20"/>
  <c r="G207" i="20"/>
  <c r="M207" i="20" s="1"/>
  <c r="D207" i="20"/>
  <c r="P206" i="20"/>
  <c r="J206" i="20"/>
  <c r="G206" i="20"/>
  <c r="M206" i="20" s="1"/>
  <c r="D206" i="20"/>
  <c r="P205" i="20"/>
  <c r="J205" i="20"/>
  <c r="G205" i="20"/>
  <c r="M205" i="20" s="1"/>
  <c r="D205" i="20"/>
  <c r="P204" i="20"/>
  <c r="J204" i="20"/>
  <c r="G204" i="20"/>
  <c r="M204" i="20" s="1"/>
  <c r="D204" i="20"/>
  <c r="P203" i="20"/>
  <c r="J203" i="20"/>
  <c r="G203" i="20"/>
  <c r="M203" i="20" s="1"/>
  <c r="D203" i="20"/>
  <c r="P202" i="20"/>
  <c r="J202" i="20"/>
  <c r="G202" i="20"/>
  <c r="M202" i="20" s="1"/>
  <c r="D202" i="20"/>
  <c r="P201" i="20"/>
  <c r="J201" i="20"/>
  <c r="G201" i="20"/>
  <c r="M201" i="20" s="1"/>
  <c r="D201" i="20"/>
  <c r="P200" i="20"/>
  <c r="J200" i="20"/>
  <c r="G200" i="20"/>
  <c r="L200" i="20" s="1"/>
  <c r="D200" i="20"/>
  <c r="P199" i="20"/>
  <c r="J199" i="20"/>
  <c r="G199" i="20"/>
  <c r="M199" i="20" s="1"/>
  <c r="D199" i="20"/>
  <c r="P198" i="20"/>
  <c r="J198" i="20"/>
  <c r="G198" i="20"/>
  <c r="M198" i="20" s="1"/>
  <c r="D198" i="20"/>
  <c r="P197" i="20"/>
  <c r="J197" i="20"/>
  <c r="G197" i="20"/>
  <c r="M197" i="20" s="1"/>
  <c r="D197" i="20"/>
  <c r="P196" i="20"/>
  <c r="J196" i="20"/>
  <c r="G196" i="20"/>
  <c r="M196" i="20" s="1"/>
  <c r="D196" i="20"/>
  <c r="P195" i="20"/>
  <c r="J195" i="20"/>
  <c r="G195" i="20"/>
  <c r="M195" i="20" s="1"/>
  <c r="D195" i="20"/>
  <c r="P194" i="20"/>
  <c r="J194" i="20"/>
  <c r="G194" i="20"/>
  <c r="D194" i="20"/>
  <c r="P193" i="20"/>
  <c r="J193" i="20"/>
  <c r="G193" i="20"/>
  <c r="M193" i="20" s="1"/>
  <c r="D193" i="20"/>
  <c r="P192" i="20"/>
  <c r="J192" i="20"/>
  <c r="G192" i="20"/>
  <c r="M192" i="20" s="1"/>
  <c r="D192" i="20"/>
  <c r="P191" i="20"/>
  <c r="J191" i="20"/>
  <c r="G191" i="20"/>
  <c r="M191" i="20" s="1"/>
  <c r="D191" i="20"/>
  <c r="P190" i="20"/>
  <c r="J190" i="20"/>
  <c r="G190" i="20"/>
  <c r="M190" i="20" s="1"/>
  <c r="D190" i="20"/>
  <c r="P189" i="20"/>
  <c r="J189" i="20"/>
  <c r="G189" i="20"/>
  <c r="M189" i="20" s="1"/>
  <c r="D189" i="20"/>
  <c r="P188" i="20"/>
  <c r="J188" i="20"/>
  <c r="G188" i="20"/>
  <c r="M188" i="20" s="1"/>
  <c r="D188" i="20"/>
  <c r="P187" i="20"/>
  <c r="J187" i="20"/>
  <c r="G187" i="20"/>
  <c r="M187" i="20" s="1"/>
  <c r="D187" i="20"/>
  <c r="P186" i="20"/>
  <c r="J186" i="20"/>
  <c r="G186" i="20"/>
  <c r="D186" i="20"/>
  <c r="P185" i="20"/>
  <c r="J185" i="20"/>
  <c r="G185" i="20"/>
  <c r="M185" i="20" s="1"/>
  <c r="D185" i="20"/>
  <c r="P184" i="20"/>
  <c r="J184" i="20"/>
  <c r="G184" i="20"/>
  <c r="L184" i="20" s="1"/>
  <c r="D184" i="20"/>
  <c r="P183" i="20"/>
  <c r="J183" i="20"/>
  <c r="G183" i="20"/>
  <c r="D183" i="20"/>
  <c r="P182" i="20"/>
  <c r="J182" i="20"/>
  <c r="G182" i="20"/>
  <c r="M182" i="20" s="1"/>
  <c r="D182" i="20"/>
  <c r="P181" i="20"/>
  <c r="J181" i="20"/>
  <c r="G181" i="20"/>
  <c r="M181" i="20" s="1"/>
  <c r="D181" i="20"/>
  <c r="P180" i="20"/>
  <c r="J180" i="20"/>
  <c r="G180" i="20"/>
  <c r="M180" i="20" s="1"/>
  <c r="D180" i="20"/>
  <c r="P179" i="20"/>
  <c r="J179" i="20"/>
  <c r="G179" i="20"/>
  <c r="M179" i="20" s="1"/>
  <c r="D179" i="20"/>
  <c r="P178" i="20"/>
  <c r="J178" i="20"/>
  <c r="G178" i="20"/>
  <c r="D178" i="20"/>
  <c r="P177" i="20"/>
  <c r="J177" i="20"/>
  <c r="G177" i="20"/>
  <c r="M177" i="20" s="1"/>
  <c r="D177" i="20"/>
  <c r="P176" i="20"/>
  <c r="J176" i="20"/>
  <c r="G176" i="20"/>
  <c r="D176" i="20"/>
  <c r="P175" i="20"/>
  <c r="J175" i="20"/>
  <c r="G175" i="20"/>
  <c r="M175" i="20" s="1"/>
  <c r="D175" i="20"/>
  <c r="P174" i="20"/>
  <c r="J174" i="20"/>
  <c r="G174" i="20"/>
  <c r="M174" i="20" s="1"/>
  <c r="D174" i="20"/>
  <c r="P173" i="20"/>
  <c r="J173" i="20"/>
  <c r="G173" i="20"/>
  <c r="M173" i="20" s="1"/>
  <c r="D173" i="20"/>
  <c r="P172" i="20"/>
  <c r="J172" i="20"/>
  <c r="G172" i="20"/>
  <c r="M172" i="20" s="1"/>
  <c r="D172" i="20"/>
  <c r="P171" i="20"/>
  <c r="J171" i="20"/>
  <c r="G171" i="20"/>
  <c r="M171" i="20" s="1"/>
  <c r="D171" i="20"/>
  <c r="P170" i="20"/>
  <c r="J170" i="20"/>
  <c r="G170" i="20"/>
  <c r="M170" i="20" s="1"/>
  <c r="D170" i="20"/>
  <c r="P169" i="20"/>
  <c r="J169" i="20"/>
  <c r="G169" i="20"/>
  <c r="D169" i="20"/>
  <c r="P168" i="20"/>
  <c r="J168" i="20"/>
  <c r="G168" i="20"/>
  <c r="M168" i="20" s="1"/>
  <c r="D168" i="20"/>
  <c r="P167" i="20"/>
  <c r="J167" i="20"/>
  <c r="G167" i="20"/>
  <c r="M167" i="20" s="1"/>
  <c r="D167" i="20"/>
  <c r="P166" i="20"/>
  <c r="J166" i="20"/>
  <c r="G166" i="20"/>
  <c r="M166" i="20" s="1"/>
  <c r="D166" i="20"/>
  <c r="P165" i="20"/>
  <c r="J165" i="20"/>
  <c r="G165" i="20"/>
  <c r="M165" i="20" s="1"/>
  <c r="D165" i="20"/>
  <c r="P164" i="20"/>
  <c r="J164" i="20"/>
  <c r="G164" i="20"/>
  <c r="M164" i="20" s="1"/>
  <c r="D164" i="20"/>
  <c r="P163" i="20"/>
  <c r="J163" i="20"/>
  <c r="G163" i="20"/>
  <c r="M163" i="20" s="1"/>
  <c r="D163" i="20"/>
  <c r="P162" i="20"/>
  <c r="J162" i="20"/>
  <c r="G162" i="20"/>
  <c r="M162" i="20" s="1"/>
  <c r="D162" i="20"/>
  <c r="P161" i="20"/>
  <c r="J161" i="20"/>
  <c r="G161" i="20"/>
  <c r="D161" i="20"/>
  <c r="P160" i="20"/>
  <c r="J160" i="20"/>
  <c r="G160" i="20"/>
  <c r="L160" i="20" s="1"/>
  <c r="D160" i="20"/>
  <c r="P159" i="20"/>
  <c r="J159" i="20"/>
  <c r="G159" i="20"/>
  <c r="M159" i="20" s="1"/>
  <c r="D159" i="20"/>
  <c r="P158" i="20"/>
  <c r="J158" i="20"/>
  <c r="G158" i="20"/>
  <c r="M158" i="20" s="1"/>
  <c r="D158" i="20"/>
  <c r="P157" i="20"/>
  <c r="J157" i="20"/>
  <c r="G157" i="20"/>
  <c r="D157" i="20"/>
  <c r="P156" i="20"/>
  <c r="J156" i="20"/>
  <c r="G156" i="20"/>
  <c r="L156" i="20" s="1"/>
  <c r="D156" i="20"/>
  <c r="P155" i="20"/>
  <c r="J155" i="20"/>
  <c r="G155" i="20"/>
  <c r="M155" i="20" s="1"/>
  <c r="D155" i="20"/>
  <c r="P154" i="20"/>
  <c r="J154" i="20"/>
  <c r="G154" i="20"/>
  <c r="M154" i="20" s="1"/>
  <c r="D154" i="20"/>
  <c r="P153" i="20"/>
  <c r="J153" i="20"/>
  <c r="G153" i="20"/>
  <c r="M153" i="20" s="1"/>
  <c r="D153" i="20"/>
  <c r="P152" i="20"/>
  <c r="J152" i="20"/>
  <c r="G152" i="20"/>
  <c r="M152" i="20" s="1"/>
  <c r="D152" i="20"/>
  <c r="P151" i="20"/>
  <c r="J151" i="20"/>
  <c r="G151" i="20"/>
  <c r="M151" i="20" s="1"/>
  <c r="D151" i="20"/>
  <c r="P150" i="20"/>
  <c r="J150" i="20"/>
  <c r="G150" i="20"/>
  <c r="M150" i="20" s="1"/>
  <c r="D150" i="20"/>
  <c r="P149" i="20"/>
  <c r="J149" i="20"/>
  <c r="G149" i="20"/>
  <c r="M149" i="20" s="1"/>
  <c r="D149" i="20"/>
  <c r="P148" i="20"/>
  <c r="J148" i="20"/>
  <c r="G148" i="20"/>
  <c r="M148" i="20" s="1"/>
  <c r="D148" i="20"/>
  <c r="P147" i="20"/>
  <c r="J147" i="20"/>
  <c r="G147" i="20"/>
  <c r="M147" i="20" s="1"/>
  <c r="D147" i="20"/>
  <c r="P146" i="20"/>
  <c r="J146" i="20"/>
  <c r="G146" i="20"/>
  <c r="M146" i="20" s="1"/>
  <c r="D146" i="20"/>
  <c r="P145" i="20"/>
  <c r="J145" i="20"/>
  <c r="G145" i="20"/>
  <c r="D145" i="20"/>
  <c r="P144" i="20"/>
  <c r="J144" i="20"/>
  <c r="G144" i="20"/>
  <c r="M144" i="20" s="1"/>
  <c r="D144" i="20"/>
  <c r="P143" i="20"/>
  <c r="J143" i="20"/>
  <c r="G143" i="20"/>
  <c r="M143" i="20" s="1"/>
  <c r="D143" i="20"/>
  <c r="P142" i="20"/>
  <c r="J142" i="20"/>
  <c r="G142" i="20"/>
  <c r="M142" i="20" s="1"/>
  <c r="D142" i="20"/>
  <c r="P141" i="20"/>
  <c r="J141" i="20"/>
  <c r="G141" i="20"/>
  <c r="M141" i="20" s="1"/>
  <c r="D141" i="20"/>
  <c r="P140" i="20"/>
  <c r="J140" i="20"/>
  <c r="G140" i="20"/>
  <c r="D140" i="20"/>
  <c r="P139" i="20"/>
  <c r="J139" i="20"/>
  <c r="G139" i="20"/>
  <c r="M139" i="20" s="1"/>
  <c r="D139" i="20"/>
  <c r="P138" i="20"/>
  <c r="J138" i="20"/>
  <c r="G138" i="20"/>
  <c r="M138" i="20" s="1"/>
  <c r="D138" i="20"/>
  <c r="P137" i="20"/>
  <c r="J137" i="20"/>
  <c r="G137" i="20"/>
  <c r="M137" i="20" s="1"/>
  <c r="D137" i="20"/>
  <c r="P136" i="20"/>
  <c r="J136" i="20"/>
  <c r="G136" i="20"/>
  <c r="L136" i="20" s="1"/>
  <c r="D136" i="20"/>
  <c r="P135" i="20"/>
  <c r="J135" i="20"/>
  <c r="G135" i="20"/>
  <c r="M135" i="20" s="1"/>
  <c r="D135" i="20"/>
  <c r="P134" i="20"/>
  <c r="J134" i="20"/>
  <c r="G134" i="20"/>
  <c r="M134" i="20" s="1"/>
  <c r="D134" i="20"/>
  <c r="P133" i="20"/>
  <c r="J133" i="20"/>
  <c r="G133" i="20"/>
  <c r="M133" i="20" s="1"/>
  <c r="D133" i="20"/>
  <c r="P132" i="20"/>
  <c r="J132" i="20"/>
  <c r="G132" i="20"/>
  <c r="M132" i="20" s="1"/>
  <c r="D132" i="20"/>
  <c r="P131" i="20"/>
  <c r="J131" i="20"/>
  <c r="G131" i="20"/>
  <c r="M131" i="20" s="1"/>
  <c r="D131" i="20"/>
  <c r="P130" i="20"/>
  <c r="J130" i="20"/>
  <c r="G130" i="20"/>
  <c r="M130" i="20" s="1"/>
  <c r="D130" i="20"/>
  <c r="P129" i="20"/>
  <c r="J129" i="20"/>
  <c r="G129" i="20"/>
  <c r="M129" i="20" s="1"/>
  <c r="D129" i="20"/>
  <c r="P128" i="20"/>
  <c r="J128" i="20"/>
  <c r="G128" i="20"/>
  <c r="D128" i="20"/>
  <c r="P127" i="20"/>
  <c r="J127" i="20"/>
  <c r="G127" i="20"/>
  <c r="M127" i="20" s="1"/>
  <c r="D127" i="20"/>
  <c r="P126" i="20"/>
  <c r="J126" i="20"/>
  <c r="G126" i="20"/>
  <c r="M126" i="20" s="1"/>
  <c r="D126" i="20"/>
  <c r="P125" i="20"/>
  <c r="J125" i="20"/>
  <c r="G125" i="20"/>
  <c r="M125" i="20" s="1"/>
  <c r="D125" i="20"/>
  <c r="P124" i="20"/>
  <c r="J124" i="20"/>
  <c r="G124" i="20"/>
  <c r="M124" i="20" s="1"/>
  <c r="D124" i="20"/>
  <c r="P123" i="20"/>
  <c r="J123" i="20"/>
  <c r="G123" i="20"/>
  <c r="M123" i="20" s="1"/>
  <c r="D123" i="20"/>
  <c r="P122" i="20"/>
  <c r="J122" i="20"/>
  <c r="G122" i="20"/>
  <c r="M122" i="20" s="1"/>
  <c r="D122" i="20"/>
  <c r="P121" i="20"/>
  <c r="J121" i="20"/>
  <c r="G121" i="20"/>
  <c r="M121" i="20" s="1"/>
  <c r="D121" i="20"/>
  <c r="P120" i="20"/>
  <c r="J120" i="20"/>
  <c r="G120" i="20"/>
  <c r="M120" i="20" s="1"/>
  <c r="D120" i="20"/>
  <c r="P119" i="20"/>
  <c r="J119" i="20"/>
  <c r="G119" i="20"/>
  <c r="M119" i="20" s="1"/>
  <c r="D119" i="20"/>
  <c r="P118" i="20"/>
  <c r="J118" i="20"/>
  <c r="G118" i="20"/>
  <c r="M118" i="20" s="1"/>
  <c r="D118" i="20"/>
  <c r="P117" i="20"/>
  <c r="J117" i="20"/>
  <c r="G117" i="20"/>
  <c r="M117" i="20" s="1"/>
  <c r="D117" i="20"/>
  <c r="P116" i="20"/>
  <c r="J116" i="20"/>
  <c r="G116" i="20"/>
  <c r="M116" i="20" s="1"/>
  <c r="D116" i="20"/>
  <c r="P115" i="20"/>
  <c r="J115" i="20"/>
  <c r="G115" i="20"/>
  <c r="M115" i="20" s="1"/>
  <c r="D115" i="20"/>
  <c r="P114" i="20"/>
  <c r="J114" i="20"/>
  <c r="G114" i="20"/>
  <c r="M114" i="20" s="1"/>
  <c r="D114" i="20"/>
  <c r="P113" i="20"/>
  <c r="J113" i="20"/>
  <c r="G113" i="20"/>
  <c r="M113" i="20" s="1"/>
  <c r="D113" i="20"/>
  <c r="P112" i="20"/>
  <c r="J112" i="20"/>
  <c r="G112" i="20"/>
  <c r="D112" i="20"/>
  <c r="P111" i="20"/>
  <c r="J111" i="20"/>
  <c r="G111" i="20"/>
  <c r="M111" i="20" s="1"/>
  <c r="D111" i="20"/>
  <c r="P110" i="20"/>
  <c r="J110" i="20"/>
  <c r="G110" i="20"/>
  <c r="M110" i="20" s="1"/>
  <c r="D110" i="20"/>
  <c r="P109" i="20"/>
  <c r="J109" i="20"/>
  <c r="G109" i="20"/>
  <c r="M109" i="20" s="1"/>
  <c r="D109" i="20"/>
  <c r="P108" i="20"/>
  <c r="J108" i="20"/>
  <c r="G108" i="20"/>
  <c r="M108" i="20" s="1"/>
  <c r="D108" i="20"/>
  <c r="P107" i="20"/>
  <c r="J107" i="20"/>
  <c r="G107" i="20"/>
  <c r="M107" i="20" s="1"/>
  <c r="D107" i="20"/>
  <c r="P106" i="20"/>
  <c r="J106" i="20"/>
  <c r="G106" i="20"/>
  <c r="M106" i="20" s="1"/>
  <c r="D106" i="20"/>
  <c r="P105" i="20"/>
  <c r="J105" i="20"/>
  <c r="G105" i="20"/>
  <c r="M105" i="20" s="1"/>
  <c r="D105" i="20"/>
  <c r="P104" i="20"/>
  <c r="J104" i="20"/>
  <c r="G104" i="20"/>
  <c r="M104" i="20" s="1"/>
  <c r="D104" i="20"/>
  <c r="P103" i="20"/>
  <c r="J103" i="20"/>
  <c r="G103" i="20"/>
  <c r="M103" i="20" s="1"/>
  <c r="D103" i="20"/>
  <c r="P102" i="20"/>
  <c r="J102" i="20"/>
  <c r="G102" i="20"/>
  <c r="M102" i="20" s="1"/>
  <c r="D102" i="20"/>
  <c r="P101" i="20"/>
  <c r="J101" i="20"/>
  <c r="G101" i="20"/>
  <c r="M101" i="20" s="1"/>
  <c r="D101" i="20"/>
  <c r="P100" i="20"/>
  <c r="J100" i="20"/>
  <c r="G100" i="20"/>
  <c r="M100" i="20" s="1"/>
  <c r="D100" i="20"/>
  <c r="P99" i="20"/>
  <c r="J99" i="20"/>
  <c r="G99" i="20"/>
  <c r="M99" i="20" s="1"/>
  <c r="D99" i="20"/>
  <c r="P98" i="20"/>
  <c r="J98" i="20"/>
  <c r="G98" i="20"/>
  <c r="M98" i="20" s="1"/>
  <c r="D98" i="20"/>
  <c r="P97" i="20"/>
  <c r="J97" i="20"/>
  <c r="G97" i="20"/>
  <c r="M97" i="20" s="1"/>
  <c r="D97" i="20"/>
  <c r="P96" i="20"/>
  <c r="J96" i="20"/>
  <c r="G96" i="20"/>
  <c r="M96" i="20" s="1"/>
  <c r="D96" i="20"/>
  <c r="P95" i="20"/>
  <c r="J95" i="20"/>
  <c r="G95" i="20"/>
  <c r="M95" i="20" s="1"/>
  <c r="D95" i="20"/>
  <c r="P94" i="20"/>
  <c r="J94" i="20"/>
  <c r="G94" i="20"/>
  <c r="M94" i="20" s="1"/>
  <c r="D94" i="20"/>
  <c r="P93" i="20"/>
  <c r="J93" i="20"/>
  <c r="G93" i="20"/>
  <c r="M93" i="20" s="1"/>
  <c r="D93" i="20"/>
  <c r="P92" i="20"/>
  <c r="J92" i="20"/>
  <c r="G92" i="20"/>
  <c r="M92" i="20" s="1"/>
  <c r="D92" i="20"/>
  <c r="P91" i="20"/>
  <c r="J91" i="20"/>
  <c r="G91" i="20"/>
  <c r="M91" i="20" s="1"/>
  <c r="D91" i="20"/>
  <c r="P90" i="20"/>
  <c r="J90" i="20"/>
  <c r="G90" i="20"/>
  <c r="M90" i="20" s="1"/>
  <c r="D90" i="20"/>
  <c r="P89" i="20"/>
  <c r="J89" i="20"/>
  <c r="G89" i="20"/>
  <c r="M89" i="20" s="1"/>
  <c r="D89" i="20"/>
  <c r="P88" i="20"/>
  <c r="J88" i="20"/>
  <c r="G88" i="20"/>
  <c r="M88" i="20" s="1"/>
  <c r="D88" i="20"/>
  <c r="P87" i="20"/>
  <c r="J87" i="20"/>
  <c r="G87" i="20"/>
  <c r="D87" i="20"/>
  <c r="P86" i="20"/>
  <c r="J86" i="20"/>
  <c r="G86" i="20"/>
  <c r="M86" i="20" s="1"/>
  <c r="D86" i="20"/>
  <c r="P85" i="20"/>
  <c r="J85" i="20"/>
  <c r="G85" i="20"/>
  <c r="M85" i="20" s="1"/>
  <c r="D85" i="20"/>
  <c r="P84" i="20"/>
  <c r="J84" i="20"/>
  <c r="G84" i="20"/>
  <c r="M84" i="20" s="1"/>
  <c r="D84" i="20"/>
  <c r="P83" i="20"/>
  <c r="J83" i="20"/>
  <c r="G83" i="20"/>
  <c r="M83" i="20" s="1"/>
  <c r="D83" i="20"/>
  <c r="P82" i="20"/>
  <c r="J82" i="20"/>
  <c r="G82" i="20"/>
  <c r="M82" i="20" s="1"/>
  <c r="D82" i="20"/>
  <c r="P81" i="20"/>
  <c r="J81" i="20"/>
  <c r="G81" i="20"/>
  <c r="M81" i="20" s="1"/>
  <c r="D81" i="20"/>
  <c r="P80" i="20"/>
  <c r="J80" i="20"/>
  <c r="G80" i="20"/>
  <c r="D80" i="20"/>
  <c r="P79" i="20"/>
  <c r="J79" i="20"/>
  <c r="G79" i="20"/>
  <c r="M79" i="20" s="1"/>
  <c r="D79" i="20"/>
  <c r="P78" i="20"/>
  <c r="J78" i="20"/>
  <c r="G78" i="20"/>
  <c r="M78" i="20" s="1"/>
  <c r="D78" i="20"/>
  <c r="P77" i="20"/>
  <c r="J77" i="20"/>
  <c r="G77" i="20"/>
  <c r="M77" i="20" s="1"/>
  <c r="D77" i="20"/>
  <c r="P76" i="20"/>
  <c r="J76" i="20"/>
  <c r="G76" i="20"/>
  <c r="M76" i="20" s="1"/>
  <c r="D76" i="20"/>
  <c r="P75" i="20"/>
  <c r="J75" i="20"/>
  <c r="G75" i="20"/>
  <c r="M75" i="20" s="1"/>
  <c r="D75" i="20"/>
  <c r="P74" i="20"/>
  <c r="J74" i="20"/>
  <c r="G74" i="20"/>
  <c r="M74" i="20" s="1"/>
  <c r="D74" i="20"/>
  <c r="P73" i="20"/>
  <c r="J73" i="20"/>
  <c r="G73" i="20"/>
  <c r="M73" i="20" s="1"/>
  <c r="D73" i="20"/>
  <c r="P72" i="20"/>
  <c r="J72" i="20"/>
  <c r="G72" i="20"/>
  <c r="M72" i="20" s="1"/>
  <c r="D72" i="20"/>
  <c r="P71" i="20"/>
  <c r="J71" i="20"/>
  <c r="G71" i="20"/>
  <c r="M71" i="20" s="1"/>
  <c r="D71" i="20"/>
  <c r="P70" i="20"/>
  <c r="J70" i="20"/>
  <c r="G70" i="20"/>
  <c r="M70" i="20" s="1"/>
  <c r="D70" i="20"/>
  <c r="P69" i="20"/>
  <c r="J69" i="20"/>
  <c r="G69" i="20"/>
  <c r="M69" i="20" s="1"/>
  <c r="D69" i="20"/>
  <c r="P68" i="20"/>
  <c r="J68" i="20"/>
  <c r="G68" i="20"/>
  <c r="D68" i="20"/>
  <c r="P67" i="20"/>
  <c r="J67" i="20"/>
  <c r="G67" i="20"/>
  <c r="M67" i="20" s="1"/>
  <c r="D67" i="20"/>
  <c r="P66" i="20"/>
  <c r="J66" i="20"/>
  <c r="G66" i="20"/>
  <c r="M66" i="20" s="1"/>
  <c r="D66" i="20"/>
  <c r="P65" i="20"/>
  <c r="J65" i="20"/>
  <c r="G65" i="20"/>
  <c r="M65" i="20" s="1"/>
  <c r="D65" i="20"/>
  <c r="P64" i="20"/>
  <c r="J64" i="20"/>
  <c r="G64" i="20"/>
  <c r="M64" i="20" s="1"/>
  <c r="D64" i="20"/>
  <c r="P63" i="20"/>
  <c r="J63" i="20"/>
  <c r="G63" i="20"/>
  <c r="M63" i="20" s="1"/>
  <c r="D63" i="20"/>
  <c r="P62" i="20"/>
  <c r="J62" i="20"/>
  <c r="G62" i="20"/>
  <c r="M62" i="20" s="1"/>
  <c r="D62" i="20"/>
  <c r="P61" i="20"/>
  <c r="J61" i="20"/>
  <c r="G61" i="20"/>
  <c r="D61" i="20"/>
  <c r="P60" i="20"/>
  <c r="J60" i="20"/>
  <c r="G60" i="20"/>
  <c r="M60" i="20" s="1"/>
  <c r="D60" i="20"/>
  <c r="P59" i="20"/>
  <c r="J59" i="20"/>
  <c r="G59" i="20"/>
  <c r="M59" i="20" s="1"/>
  <c r="D59" i="20"/>
  <c r="P58" i="20"/>
  <c r="J58" i="20"/>
  <c r="G58" i="20"/>
  <c r="M58" i="20" s="1"/>
  <c r="D58" i="20"/>
  <c r="P57" i="20"/>
  <c r="J57" i="20"/>
  <c r="G57" i="20"/>
  <c r="M57" i="20" s="1"/>
  <c r="D57" i="20"/>
  <c r="P56" i="20"/>
  <c r="J56" i="20"/>
  <c r="G56" i="20"/>
  <c r="D56" i="20"/>
  <c r="P55" i="20"/>
  <c r="J55" i="20"/>
  <c r="G55" i="20"/>
  <c r="M55" i="20" s="1"/>
  <c r="D55" i="20"/>
  <c r="P54" i="20"/>
  <c r="J54" i="20"/>
  <c r="G54" i="20"/>
  <c r="M54" i="20" s="1"/>
  <c r="D54" i="20"/>
  <c r="P53" i="20"/>
  <c r="J53" i="20"/>
  <c r="G53" i="20"/>
  <c r="M53" i="20" s="1"/>
  <c r="D53" i="20"/>
  <c r="P52" i="20"/>
  <c r="J52" i="20"/>
  <c r="G52" i="20"/>
  <c r="M52" i="20" s="1"/>
  <c r="D52" i="20"/>
  <c r="P51" i="20"/>
  <c r="J51" i="20"/>
  <c r="G51" i="20"/>
  <c r="M51" i="20" s="1"/>
  <c r="D51" i="20"/>
  <c r="P50" i="20"/>
  <c r="J50" i="20"/>
  <c r="G50" i="20"/>
  <c r="M50" i="20" s="1"/>
  <c r="D50" i="20"/>
  <c r="P49" i="20"/>
  <c r="J49" i="20"/>
  <c r="G49" i="20"/>
  <c r="M49" i="20" s="1"/>
  <c r="D49" i="20"/>
  <c r="P48" i="20"/>
  <c r="J48" i="20"/>
  <c r="G48" i="20"/>
  <c r="M48" i="20" s="1"/>
  <c r="D48" i="20"/>
  <c r="P47" i="20"/>
  <c r="J47" i="20"/>
  <c r="G47" i="20"/>
  <c r="M47" i="20" s="1"/>
  <c r="D47" i="20"/>
  <c r="P46" i="20"/>
  <c r="J46" i="20"/>
  <c r="G46" i="20"/>
  <c r="M46" i="20" s="1"/>
  <c r="D46" i="20"/>
  <c r="P45" i="20"/>
  <c r="J45" i="20"/>
  <c r="G45" i="20"/>
  <c r="M45" i="20" s="1"/>
  <c r="D45" i="20"/>
  <c r="P44" i="20"/>
  <c r="J44" i="20"/>
  <c r="G44" i="20"/>
  <c r="M44" i="20" s="1"/>
  <c r="D44" i="20"/>
  <c r="P43" i="20"/>
  <c r="J43" i="20"/>
  <c r="G43" i="20"/>
  <c r="M43" i="20" s="1"/>
  <c r="D43" i="20"/>
  <c r="P42" i="20"/>
  <c r="J42" i="20"/>
  <c r="G42" i="20"/>
  <c r="D42" i="20"/>
  <c r="P41" i="20"/>
  <c r="J41" i="20"/>
  <c r="G41" i="20"/>
  <c r="M41" i="20" s="1"/>
  <c r="D41" i="20"/>
  <c r="P40" i="20"/>
  <c r="J40" i="20"/>
  <c r="G40" i="20"/>
  <c r="M40" i="20" s="1"/>
  <c r="D40" i="20"/>
  <c r="P39" i="20"/>
  <c r="J39" i="20"/>
  <c r="G39" i="20"/>
  <c r="M39" i="20" s="1"/>
  <c r="D39" i="20"/>
  <c r="P38" i="20"/>
  <c r="J38" i="20"/>
  <c r="G38" i="20"/>
  <c r="M38" i="20" s="1"/>
  <c r="D38" i="20"/>
  <c r="P37" i="20"/>
  <c r="J37" i="20"/>
  <c r="G37" i="20"/>
  <c r="M37" i="20" s="1"/>
  <c r="D37" i="20"/>
  <c r="P36" i="20"/>
  <c r="J36" i="20"/>
  <c r="G36" i="20"/>
  <c r="M36" i="20" s="1"/>
  <c r="D36" i="20"/>
  <c r="P35" i="20"/>
  <c r="J35" i="20"/>
  <c r="G35" i="20"/>
  <c r="D35" i="20"/>
  <c r="P34" i="20"/>
  <c r="J34" i="20"/>
  <c r="G34" i="20"/>
  <c r="M34" i="20" s="1"/>
  <c r="D34" i="20"/>
  <c r="P33" i="20"/>
  <c r="J33" i="20"/>
  <c r="G33" i="20"/>
  <c r="M33" i="20" s="1"/>
  <c r="D33" i="20"/>
  <c r="P32" i="20"/>
  <c r="J32" i="20"/>
  <c r="G32" i="20"/>
  <c r="M32" i="20" s="1"/>
  <c r="D32" i="20"/>
  <c r="P31" i="20"/>
  <c r="J31" i="20"/>
  <c r="G31" i="20"/>
  <c r="M31" i="20" s="1"/>
  <c r="D31" i="20"/>
  <c r="P30" i="20"/>
  <c r="J30" i="20"/>
  <c r="G30" i="20"/>
  <c r="M30" i="20" s="1"/>
  <c r="D30" i="20"/>
  <c r="P29" i="20"/>
  <c r="J29" i="20"/>
  <c r="G29" i="20"/>
  <c r="D29" i="20"/>
  <c r="P28" i="20"/>
  <c r="J28" i="20"/>
  <c r="G28" i="20"/>
  <c r="M28" i="20" s="1"/>
  <c r="D28" i="20"/>
  <c r="P27" i="20"/>
  <c r="J27" i="20"/>
  <c r="G27" i="20"/>
  <c r="M27" i="20" s="1"/>
  <c r="D27" i="20"/>
  <c r="P26" i="20"/>
  <c r="J26" i="20"/>
  <c r="G26" i="20"/>
  <c r="M26" i="20" s="1"/>
  <c r="D26" i="20"/>
  <c r="P25" i="20"/>
  <c r="J25" i="20"/>
  <c r="G25" i="20"/>
  <c r="M25" i="20" s="1"/>
  <c r="D25" i="20"/>
  <c r="P24" i="20"/>
  <c r="J24" i="20"/>
  <c r="G24" i="20"/>
  <c r="M24" i="20" s="1"/>
  <c r="D24" i="20"/>
  <c r="P23" i="20"/>
  <c r="J23" i="20"/>
  <c r="G23" i="20"/>
  <c r="M23" i="20" s="1"/>
  <c r="D23" i="20"/>
  <c r="P22" i="20"/>
  <c r="J22" i="20"/>
  <c r="G22" i="20"/>
  <c r="M22" i="20" s="1"/>
  <c r="D22" i="20"/>
  <c r="P21" i="20"/>
  <c r="J21" i="20"/>
  <c r="G21" i="20"/>
  <c r="D21" i="20"/>
  <c r="P20" i="20"/>
  <c r="J20" i="20"/>
  <c r="G20" i="20"/>
  <c r="M20" i="20" s="1"/>
  <c r="D20" i="20"/>
  <c r="P19" i="20"/>
  <c r="J19" i="20"/>
  <c r="G19" i="20"/>
  <c r="D19" i="20"/>
  <c r="P18" i="20"/>
  <c r="J18" i="20"/>
  <c r="G18" i="20"/>
  <c r="M18" i="20" s="1"/>
  <c r="D18" i="20"/>
  <c r="P17" i="20"/>
  <c r="J17" i="20"/>
  <c r="G17" i="20"/>
  <c r="M17" i="20" s="1"/>
  <c r="D17" i="20"/>
  <c r="P16" i="20"/>
  <c r="J16" i="20"/>
  <c r="G16" i="20"/>
  <c r="M16" i="20" s="1"/>
  <c r="D16" i="20"/>
  <c r="P15" i="20"/>
  <c r="J15" i="20"/>
  <c r="G15" i="20"/>
  <c r="M15" i="20" s="1"/>
  <c r="D15" i="20"/>
  <c r="P14" i="20"/>
  <c r="J14" i="20"/>
  <c r="G14" i="20"/>
  <c r="M14" i="20" s="1"/>
  <c r="D14" i="20"/>
  <c r="P13" i="20"/>
  <c r="J13" i="20"/>
  <c r="G13" i="20"/>
  <c r="D13" i="20"/>
  <c r="P12" i="20"/>
  <c r="J12" i="20"/>
  <c r="G12" i="20"/>
  <c r="M12" i="20" s="1"/>
  <c r="D12" i="20"/>
  <c r="P11" i="20"/>
  <c r="J11" i="20"/>
  <c r="G11" i="20"/>
  <c r="M11" i="20" s="1"/>
  <c r="D11" i="20"/>
  <c r="P10" i="20"/>
  <c r="J10" i="20"/>
  <c r="G10" i="20"/>
  <c r="M10" i="20" s="1"/>
  <c r="D10" i="20"/>
  <c r="P9" i="20"/>
  <c r="J9" i="20"/>
  <c r="G9" i="20"/>
  <c r="M9" i="20" s="1"/>
  <c r="D9" i="20"/>
  <c r="P8" i="20"/>
  <c r="J8" i="20"/>
  <c r="G8" i="20"/>
  <c r="M8" i="20" s="1"/>
  <c r="D8" i="20"/>
  <c r="P7" i="20"/>
  <c r="J7" i="20"/>
  <c r="G7" i="20"/>
  <c r="M7" i="20" s="1"/>
  <c r="D7" i="20"/>
  <c r="P6" i="20"/>
  <c r="J6" i="20"/>
  <c r="G6" i="20"/>
  <c r="M6" i="20" s="1"/>
  <c r="D6" i="20"/>
  <c r="P5" i="20"/>
  <c r="J5" i="20"/>
  <c r="G5" i="20"/>
  <c r="D5" i="20"/>
  <c r="P4" i="20"/>
  <c r="J4" i="20"/>
  <c r="G4" i="20"/>
  <c r="M4" i="20" s="1"/>
  <c r="D4" i="20"/>
  <c r="P3" i="20"/>
  <c r="J3" i="20"/>
  <c r="G3" i="20"/>
  <c r="D3" i="20"/>
  <c r="P2" i="20"/>
  <c r="J2" i="20"/>
  <c r="G2" i="20"/>
  <c r="M2" i="20" s="1"/>
  <c r="D2" i="20"/>
  <c r="R257" i="4"/>
  <c r="G257" i="4"/>
  <c r="R176" i="4"/>
  <c r="G176" i="4"/>
  <c r="R174" i="4"/>
  <c r="G174" i="4"/>
  <c r="R87" i="4"/>
  <c r="G87" i="4"/>
  <c r="R256" i="4"/>
  <c r="W256" i="4" s="1"/>
  <c r="G256" i="4"/>
  <c r="R255" i="4"/>
  <c r="G255" i="4"/>
  <c r="R254" i="4"/>
  <c r="W254" i="4" s="1"/>
  <c r="G254" i="4"/>
  <c r="R253" i="4"/>
  <c r="V253" i="4" s="1"/>
  <c r="G253" i="4"/>
  <c r="R252" i="4"/>
  <c r="W252" i="4" s="1"/>
  <c r="G252" i="4"/>
  <c r="R251" i="4"/>
  <c r="V251" i="4" s="1"/>
  <c r="G251" i="4"/>
  <c r="R250" i="4"/>
  <c r="G250" i="4"/>
  <c r="R249" i="4"/>
  <c r="G249" i="4"/>
  <c r="R248" i="4"/>
  <c r="G248" i="4"/>
  <c r="R247" i="4"/>
  <c r="V247" i="4" s="1"/>
  <c r="G247" i="4"/>
  <c r="R246" i="4"/>
  <c r="G246" i="4"/>
  <c r="R245" i="4"/>
  <c r="G245" i="4"/>
  <c r="R244" i="4"/>
  <c r="G244" i="4"/>
  <c r="R243" i="4"/>
  <c r="V243" i="4" s="1"/>
  <c r="G243" i="4"/>
  <c r="R242" i="4"/>
  <c r="V242" i="4" s="1"/>
  <c r="G242" i="4"/>
  <c r="R241" i="4"/>
  <c r="V241" i="4" s="1"/>
  <c r="G241" i="4"/>
  <c r="R240" i="4"/>
  <c r="W240" i="4" s="1"/>
  <c r="G240" i="4"/>
  <c r="R239" i="4"/>
  <c r="V239" i="4" s="1"/>
  <c r="G239" i="4"/>
  <c r="R238" i="4"/>
  <c r="V238" i="4" s="1"/>
  <c r="G238" i="4"/>
  <c r="R237" i="4"/>
  <c r="G237" i="4"/>
  <c r="R236" i="4"/>
  <c r="G236" i="4"/>
  <c r="R235" i="4"/>
  <c r="G235" i="4"/>
  <c r="R234" i="4"/>
  <c r="G234" i="4"/>
  <c r="R233" i="4"/>
  <c r="V233" i="4" s="1"/>
  <c r="G233" i="4"/>
  <c r="R232" i="4"/>
  <c r="G232" i="4"/>
  <c r="R231" i="4"/>
  <c r="V231" i="4" s="1"/>
  <c r="G231" i="4"/>
  <c r="R230" i="4"/>
  <c r="G230" i="4"/>
  <c r="R229" i="4"/>
  <c r="G229" i="4"/>
  <c r="R228" i="4"/>
  <c r="G228" i="4"/>
  <c r="R227" i="4"/>
  <c r="W227" i="4" s="1"/>
  <c r="G227" i="4"/>
  <c r="R226" i="4"/>
  <c r="W226" i="4" s="1"/>
  <c r="G226" i="4"/>
  <c r="R225" i="4"/>
  <c r="W225" i="4" s="1"/>
  <c r="G225" i="4"/>
  <c r="R224" i="4"/>
  <c r="G224" i="4"/>
  <c r="R223" i="4"/>
  <c r="G223" i="4"/>
  <c r="R222" i="4"/>
  <c r="G222" i="4"/>
  <c r="R221" i="4"/>
  <c r="G221" i="4"/>
  <c r="R220" i="4"/>
  <c r="G220" i="4"/>
  <c r="R219" i="4"/>
  <c r="G219" i="4"/>
  <c r="R218" i="4"/>
  <c r="G218" i="4"/>
  <c r="R213" i="4"/>
  <c r="G213" i="4"/>
  <c r="R212" i="4"/>
  <c r="G212" i="4"/>
  <c r="R211" i="4"/>
  <c r="G211" i="4"/>
  <c r="R210" i="4"/>
  <c r="G210" i="4"/>
  <c r="R209" i="4"/>
  <c r="G209" i="4"/>
  <c r="R208" i="4"/>
  <c r="G208" i="4"/>
  <c r="R207" i="4"/>
  <c r="G207" i="4"/>
  <c r="R206" i="4"/>
  <c r="V206" i="4" s="1"/>
  <c r="G206" i="4"/>
  <c r="R205" i="4"/>
  <c r="G205" i="4"/>
  <c r="R204" i="4"/>
  <c r="G204" i="4"/>
  <c r="R203" i="4"/>
  <c r="V203" i="4" s="1"/>
  <c r="G203" i="4"/>
  <c r="R202" i="4"/>
  <c r="G202" i="4"/>
  <c r="R201" i="4"/>
  <c r="G201" i="4"/>
  <c r="R200" i="4"/>
  <c r="G200" i="4"/>
  <c r="R199" i="4"/>
  <c r="W199" i="4" s="1"/>
  <c r="G199" i="4"/>
  <c r="R198" i="4"/>
  <c r="G198" i="4"/>
  <c r="R197" i="4"/>
  <c r="G197" i="4"/>
  <c r="R196" i="4"/>
  <c r="G196" i="4"/>
  <c r="R195" i="4"/>
  <c r="V195" i="4" s="1"/>
  <c r="G195" i="4"/>
  <c r="R194" i="4"/>
  <c r="G194" i="4"/>
  <c r="R193" i="4"/>
  <c r="W193" i="4" s="1"/>
  <c r="G193" i="4"/>
  <c r="R192" i="4"/>
  <c r="G192" i="4"/>
  <c r="R191" i="4"/>
  <c r="W191" i="4" s="1"/>
  <c r="G191" i="4"/>
  <c r="R190" i="4"/>
  <c r="G190" i="4"/>
  <c r="R189" i="4"/>
  <c r="W189" i="4" s="1"/>
  <c r="G189" i="4"/>
  <c r="R188" i="4"/>
  <c r="G188" i="4"/>
  <c r="R187" i="4"/>
  <c r="G187" i="4"/>
  <c r="R186" i="4"/>
  <c r="G186" i="4"/>
  <c r="R185" i="4"/>
  <c r="W185" i="4" s="1"/>
  <c r="G185" i="4"/>
  <c r="R184" i="4"/>
  <c r="G184" i="4"/>
  <c r="R183" i="4"/>
  <c r="G183" i="4"/>
  <c r="R182" i="4"/>
  <c r="G182" i="4"/>
  <c r="R173" i="4"/>
  <c r="G173" i="4"/>
  <c r="R172" i="4"/>
  <c r="G172" i="4"/>
  <c r="R171" i="4"/>
  <c r="V171" i="4" s="1"/>
  <c r="G171" i="4"/>
  <c r="R170" i="4"/>
  <c r="G170" i="4"/>
  <c r="R169" i="4"/>
  <c r="G169" i="4"/>
  <c r="R168" i="4"/>
  <c r="G168" i="4"/>
  <c r="R167" i="4"/>
  <c r="G167" i="4"/>
  <c r="R166" i="4"/>
  <c r="G166" i="4"/>
  <c r="R165" i="4"/>
  <c r="W165" i="4" s="1"/>
  <c r="G165" i="4"/>
  <c r="R164" i="4"/>
  <c r="G164" i="4"/>
  <c r="R163" i="4"/>
  <c r="W163" i="4" s="1"/>
  <c r="G163" i="4"/>
  <c r="R162" i="4"/>
  <c r="W162" i="4" s="1"/>
  <c r="G162" i="4"/>
  <c r="R161" i="4"/>
  <c r="G161" i="4"/>
  <c r="R160" i="4"/>
  <c r="V160" i="4" s="1"/>
  <c r="G160" i="4"/>
  <c r="R159" i="4"/>
  <c r="W159" i="4" s="1"/>
  <c r="G159" i="4"/>
  <c r="R158" i="4"/>
  <c r="G158" i="4"/>
  <c r="R157" i="4"/>
  <c r="W157" i="4" s="1"/>
  <c r="G157" i="4"/>
  <c r="R156" i="4"/>
  <c r="G156" i="4"/>
  <c r="R155" i="4"/>
  <c r="W155" i="4" s="1"/>
  <c r="G155" i="4"/>
  <c r="R154" i="4"/>
  <c r="G154" i="4"/>
  <c r="R153" i="4"/>
  <c r="V153" i="4" s="1"/>
  <c r="G153" i="4"/>
  <c r="R152" i="4"/>
  <c r="V152" i="4" s="1"/>
  <c r="G152" i="4"/>
  <c r="R151" i="4"/>
  <c r="W151" i="4" s="1"/>
  <c r="G151" i="4"/>
  <c r="R150" i="4"/>
  <c r="W150" i="4" s="1"/>
  <c r="G150" i="4"/>
  <c r="R149" i="4"/>
  <c r="G149" i="4"/>
  <c r="R148" i="4"/>
  <c r="W148" i="4" s="1"/>
  <c r="G148" i="4"/>
  <c r="R147" i="4"/>
  <c r="G147" i="4"/>
  <c r="R146" i="4"/>
  <c r="W146" i="4" s="1"/>
  <c r="G146" i="4"/>
  <c r="R145" i="4"/>
  <c r="G145" i="4"/>
  <c r="R144" i="4"/>
  <c r="G144" i="4"/>
  <c r="R143" i="4"/>
  <c r="G143" i="4"/>
  <c r="R142" i="4"/>
  <c r="G142" i="4"/>
  <c r="R141" i="4"/>
  <c r="W141" i="4" s="1"/>
  <c r="G141" i="4"/>
  <c r="R140" i="4"/>
  <c r="W140" i="4" s="1"/>
  <c r="G140" i="4"/>
  <c r="R139" i="4"/>
  <c r="G139" i="4"/>
  <c r="R138" i="4"/>
  <c r="W138" i="4" s="1"/>
  <c r="G138" i="4"/>
  <c r="R137" i="4"/>
  <c r="G137" i="4"/>
  <c r="R136" i="4"/>
  <c r="G136" i="4"/>
  <c r="R135" i="4"/>
  <c r="W135" i="4" s="1"/>
  <c r="G135" i="4"/>
  <c r="R134" i="4"/>
  <c r="W134" i="4" s="1"/>
  <c r="G134" i="4"/>
  <c r="R133" i="4"/>
  <c r="G133" i="4"/>
  <c r="R132" i="4"/>
  <c r="G132" i="4"/>
  <c r="R131" i="4"/>
  <c r="G131" i="4"/>
  <c r="R130" i="4"/>
  <c r="W130" i="4" s="1"/>
  <c r="G130" i="4"/>
  <c r="R129" i="4"/>
  <c r="G129" i="4"/>
  <c r="R128" i="4"/>
  <c r="G128" i="4"/>
  <c r="R127" i="4"/>
  <c r="W127" i="4" s="1"/>
  <c r="G127" i="4"/>
  <c r="R126" i="4"/>
  <c r="G126" i="4"/>
  <c r="R125" i="4"/>
  <c r="W125" i="4" s="1"/>
  <c r="G125" i="4"/>
  <c r="R124" i="4"/>
  <c r="G124" i="4"/>
  <c r="R123" i="4"/>
  <c r="G123" i="4"/>
  <c r="R122" i="4"/>
  <c r="G122" i="4"/>
  <c r="R121" i="4"/>
  <c r="V121" i="4" s="1"/>
  <c r="G121" i="4"/>
  <c r="R120" i="4"/>
  <c r="V120" i="4" s="1"/>
  <c r="G120" i="4"/>
  <c r="R119" i="4"/>
  <c r="G119" i="4"/>
  <c r="R118" i="4"/>
  <c r="G118" i="4"/>
  <c r="R117" i="4"/>
  <c r="G117" i="4"/>
  <c r="R116" i="4"/>
  <c r="W116" i="4" s="1"/>
  <c r="G116" i="4"/>
  <c r="R115" i="4"/>
  <c r="G115" i="4"/>
  <c r="R114" i="4"/>
  <c r="G114" i="4"/>
  <c r="R113" i="4"/>
  <c r="G113" i="4"/>
  <c r="R112" i="4"/>
  <c r="W112" i="4" s="1"/>
  <c r="G112" i="4"/>
  <c r="R111" i="4"/>
  <c r="G111" i="4"/>
  <c r="R110" i="4"/>
  <c r="G110" i="4"/>
  <c r="R109" i="4"/>
  <c r="W109" i="4" s="1"/>
  <c r="G109" i="4"/>
  <c r="R108" i="4"/>
  <c r="W108" i="4" s="1"/>
  <c r="G108" i="4"/>
  <c r="R107" i="4"/>
  <c r="G107" i="4"/>
  <c r="R106" i="4"/>
  <c r="G106" i="4"/>
  <c r="R105" i="4"/>
  <c r="V105" i="4" s="1"/>
  <c r="G105" i="4"/>
  <c r="R104" i="4"/>
  <c r="W104" i="4" s="1"/>
  <c r="G104" i="4"/>
  <c r="R103" i="4"/>
  <c r="V103" i="4" s="1"/>
  <c r="G103" i="4"/>
  <c r="R102" i="4"/>
  <c r="G102" i="4"/>
  <c r="R101" i="4"/>
  <c r="W101" i="4" s="1"/>
  <c r="G101" i="4"/>
  <c r="R100" i="4"/>
  <c r="G100" i="4"/>
  <c r="R99" i="4"/>
  <c r="G99" i="4"/>
  <c r="R98" i="4"/>
  <c r="G98" i="4"/>
  <c r="R97" i="4"/>
  <c r="G97" i="4"/>
  <c r="R96" i="4"/>
  <c r="G96" i="4"/>
  <c r="R95" i="4"/>
  <c r="V95" i="4" s="1"/>
  <c r="G95" i="4"/>
  <c r="R94" i="4"/>
  <c r="W94" i="4" s="1"/>
  <c r="G94" i="4"/>
  <c r="R93" i="4"/>
  <c r="G93" i="4"/>
  <c r="R92" i="4"/>
  <c r="G92" i="4"/>
  <c r="R91" i="4"/>
  <c r="W91" i="4" s="1"/>
  <c r="G91" i="4"/>
  <c r="R90" i="4"/>
  <c r="V90" i="4" s="1"/>
  <c r="G90" i="4"/>
  <c r="R89" i="4"/>
  <c r="G89" i="4"/>
  <c r="R88" i="4"/>
  <c r="G88" i="4"/>
  <c r="R86" i="4"/>
  <c r="G86" i="4"/>
  <c r="R85" i="4"/>
  <c r="G85" i="4"/>
  <c r="R84" i="4"/>
  <c r="G84" i="4"/>
  <c r="R83" i="4"/>
  <c r="W83" i="4" s="1"/>
  <c r="G83" i="4"/>
  <c r="R82" i="4"/>
  <c r="W82" i="4" s="1"/>
  <c r="G82" i="4"/>
  <c r="R81" i="4"/>
  <c r="G81" i="4"/>
  <c r="R80" i="4"/>
  <c r="W80" i="4" s="1"/>
  <c r="G80" i="4"/>
  <c r="R79" i="4"/>
  <c r="G79" i="4"/>
  <c r="R78" i="4"/>
  <c r="G78" i="4"/>
  <c r="R77" i="4"/>
  <c r="V77" i="4" s="1"/>
  <c r="G77" i="4"/>
  <c r="R76" i="4"/>
  <c r="W76" i="4" s="1"/>
  <c r="G76" i="4"/>
  <c r="R75" i="4"/>
  <c r="W75" i="4" s="1"/>
  <c r="G75" i="4"/>
  <c r="R74" i="4"/>
  <c r="W74" i="4" s="1"/>
  <c r="G74" i="4"/>
  <c r="R73" i="4"/>
  <c r="G73" i="4"/>
  <c r="R72" i="4"/>
  <c r="G72" i="4"/>
  <c r="R71" i="4"/>
  <c r="G71" i="4"/>
  <c r="R70" i="4"/>
  <c r="V70" i="4" s="1"/>
  <c r="G70" i="4"/>
  <c r="R69" i="4"/>
  <c r="G69" i="4"/>
  <c r="R68" i="4"/>
  <c r="G68" i="4"/>
  <c r="R67" i="4"/>
  <c r="G67" i="4"/>
  <c r="R66" i="4"/>
  <c r="W66" i="4" s="1"/>
  <c r="G66" i="4"/>
  <c r="R65" i="4"/>
  <c r="G65" i="4"/>
  <c r="R64" i="4"/>
  <c r="G64" i="4"/>
  <c r="R63" i="4"/>
  <c r="W63" i="4" s="1"/>
  <c r="G63" i="4"/>
  <c r="R62" i="4"/>
  <c r="V62" i="4" s="1"/>
  <c r="G62" i="4"/>
  <c r="R61" i="4"/>
  <c r="G61" i="4"/>
  <c r="R60" i="4"/>
  <c r="V60" i="4" s="1"/>
  <c r="G60" i="4"/>
  <c r="R59" i="4"/>
  <c r="W59" i="4" s="1"/>
  <c r="G59" i="4"/>
  <c r="R58" i="4"/>
  <c r="G58" i="4"/>
  <c r="R57" i="4"/>
  <c r="V57" i="4" s="1"/>
  <c r="G57" i="4"/>
  <c r="R56" i="4"/>
  <c r="G56" i="4"/>
  <c r="R55" i="4"/>
  <c r="V55" i="4" s="1"/>
  <c r="G55" i="4"/>
  <c r="R54" i="4"/>
  <c r="G54" i="4"/>
  <c r="R53" i="4"/>
  <c r="W53" i="4" s="1"/>
  <c r="G53" i="4"/>
  <c r="R52" i="4"/>
  <c r="G52" i="4"/>
  <c r="R51" i="4"/>
  <c r="V51" i="4" s="1"/>
  <c r="G51" i="4"/>
  <c r="R50" i="4"/>
  <c r="G50" i="4"/>
  <c r="R49" i="4"/>
  <c r="V49" i="4" s="1"/>
  <c r="G49" i="4"/>
  <c r="R48" i="4"/>
  <c r="G48" i="4"/>
  <c r="R47" i="4"/>
  <c r="G47" i="4"/>
  <c r="R46" i="4"/>
  <c r="G46" i="4"/>
  <c r="R45" i="4"/>
  <c r="G45" i="4"/>
  <c r="R44" i="4"/>
  <c r="W44" i="4" s="1"/>
  <c r="G44" i="4"/>
  <c r="R43" i="4"/>
  <c r="G43" i="4"/>
  <c r="R42" i="4"/>
  <c r="V42" i="4" s="1"/>
  <c r="G42" i="4"/>
  <c r="R41" i="4"/>
  <c r="G41" i="4"/>
  <c r="R40" i="4"/>
  <c r="G40" i="4"/>
  <c r="R39" i="4"/>
  <c r="G39" i="4"/>
  <c r="R38" i="4"/>
  <c r="W38" i="4" s="1"/>
  <c r="G38" i="4"/>
  <c r="R37" i="4"/>
  <c r="W37" i="4" s="1"/>
  <c r="G37" i="4"/>
  <c r="R36" i="4"/>
  <c r="V36" i="4" s="1"/>
  <c r="G36" i="4"/>
  <c r="R35" i="4"/>
  <c r="G35" i="4"/>
  <c r="R34" i="4"/>
  <c r="W34" i="4" s="1"/>
  <c r="G34" i="4"/>
  <c r="R33" i="4"/>
  <c r="G33" i="4"/>
  <c r="R32" i="4"/>
  <c r="G32" i="4"/>
  <c r="R31" i="4"/>
  <c r="V31" i="4" s="1"/>
  <c r="G31" i="4"/>
  <c r="R30" i="4"/>
  <c r="V30" i="4" s="1"/>
  <c r="G30" i="4"/>
  <c r="R29" i="4"/>
  <c r="G29" i="4"/>
  <c r="R28" i="4"/>
  <c r="W28" i="4" s="1"/>
  <c r="G28" i="4"/>
  <c r="R27" i="4"/>
  <c r="G27" i="4"/>
  <c r="R26" i="4"/>
  <c r="V26" i="4" s="1"/>
  <c r="G26" i="4"/>
  <c r="R25" i="4"/>
  <c r="G25" i="4"/>
  <c r="R24" i="4"/>
  <c r="G24" i="4"/>
  <c r="R23" i="4"/>
  <c r="G23" i="4"/>
  <c r="R22" i="4"/>
  <c r="W22" i="4" s="1"/>
  <c r="G22" i="4"/>
  <c r="R21" i="4"/>
  <c r="G21" i="4"/>
  <c r="R20" i="4"/>
  <c r="W20" i="4" s="1"/>
  <c r="G20" i="4"/>
  <c r="R19" i="4"/>
  <c r="G19" i="4"/>
  <c r="R18" i="4"/>
  <c r="V18" i="4" s="1"/>
  <c r="G18" i="4"/>
  <c r="R17" i="4"/>
  <c r="G17" i="4"/>
  <c r="R16" i="4"/>
  <c r="G16" i="4"/>
  <c r="R15" i="4"/>
  <c r="G15" i="4"/>
  <c r="R14" i="4"/>
  <c r="W14" i="4" s="1"/>
  <c r="G14" i="4"/>
  <c r="R13" i="4"/>
  <c r="G13" i="4"/>
  <c r="R12" i="4"/>
  <c r="W12" i="4" s="1"/>
  <c r="G12" i="4"/>
  <c r="R11" i="4"/>
  <c r="G11" i="4"/>
  <c r="R10" i="4"/>
  <c r="W10" i="4" s="1"/>
  <c r="G10" i="4"/>
  <c r="R9" i="4"/>
  <c r="G9" i="4"/>
  <c r="R8" i="4"/>
  <c r="V8" i="4" s="1"/>
  <c r="G8" i="4"/>
  <c r="R7" i="4"/>
  <c r="V7" i="4" s="1"/>
  <c r="G7" i="4"/>
  <c r="R6" i="4"/>
  <c r="W6" i="4" s="1"/>
  <c r="G6" i="4"/>
  <c r="R5" i="4"/>
  <c r="G5" i="4"/>
  <c r="R4" i="4"/>
  <c r="W4" i="4" s="1"/>
  <c r="G4" i="4"/>
  <c r="R3" i="4"/>
  <c r="G3" i="4"/>
  <c r="R2" i="4"/>
  <c r="W2" i="4" s="1"/>
  <c r="G2" i="4"/>
  <c r="F17" i="10"/>
  <c r="A181" i="4"/>
  <c r="A94" i="9" l="1"/>
  <c r="A197" i="2"/>
  <c r="J197" i="2" s="1"/>
  <c r="A200" i="2"/>
  <c r="J200" i="2" s="1"/>
  <c r="A196" i="2"/>
  <c r="J196" i="2" s="1"/>
  <c r="A194" i="2"/>
  <c r="J194" i="2" s="1"/>
  <c r="A193" i="2"/>
  <c r="J193" i="2" s="1"/>
  <c r="A174" i="2"/>
  <c r="J174" i="2" s="1"/>
  <c r="A181" i="2"/>
  <c r="J181" i="2" s="1"/>
  <c r="A175" i="2"/>
  <c r="J175" i="2" s="1"/>
  <c r="A186" i="2"/>
  <c r="J186" i="2" s="1"/>
  <c r="A483" i="1"/>
  <c r="M483" i="1" s="1"/>
  <c r="A485" i="1"/>
  <c r="M485" i="1" s="1"/>
  <c r="A494" i="1"/>
  <c r="M494" i="1" s="1"/>
  <c r="A476" i="1"/>
  <c r="M476" i="1" s="1"/>
  <c r="A432" i="1"/>
  <c r="M432" i="1" s="1"/>
  <c r="A465" i="1"/>
  <c r="M465" i="1" s="1"/>
  <c r="A437" i="1"/>
  <c r="M437" i="1" s="1"/>
  <c r="A143" i="2"/>
  <c r="J143" i="2" s="1"/>
  <c r="A165" i="2"/>
  <c r="J165" i="2" s="1"/>
  <c r="A157" i="2"/>
  <c r="J157" i="2" s="1"/>
  <c r="A159" i="2"/>
  <c r="J159" i="2" s="1"/>
  <c r="A163" i="2"/>
  <c r="J163" i="2" s="1"/>
  <c r="A164" i="2"/>
  <c r="J164" i="2" s="1"/>
  <c r="A147" i="2"/>
  <c r="J147" i="2" s="1"/>
  <c r="A166" i="2"/>
  <c r="J166" i="2" s="1"/>
  <c r="A475" i="1"/>
  <c r="M475" i="1" s="1"/>
  <c r="A477" i="1"/>
  <c r="M477" i="1" s="1"/>
  <c r="A490" i="1"/>
  <c r="M490" i="1" s="1"/>
  <c r="A492" i="1"/>
  <c r="M492" i="1" s="1"/>
  <c r="A443" i="1"/>
  <c r="M443" i="1" s="1"/>
  <c r="A447" i="1"/>
  <c r="M447" i="1" s="1"/>
  <c r="A460" i="1"/>
  <c r="M460" i="1" s="1"/>
  <c r="A451" i="1"/>
  <c r="M451" i="1" s="1"/>
  <c r="A450" i="1"/>
  <c r="M450" i="1" s="1"/>
  <c r="A454" i="1"/>
  <c r="M454" i="1" s="1"/>
  <c r="A457" i="1"/>
  <c r="M457" i="1" s="1"/>
  <c r="A498" i="1"/>
  <c r="M498" i="1" s="1"/>
  <c r="A464" i="1"/>
  <c r="M464" i="1" s="1"/>
  <c r="A459" i="1"/>
  <c r="M459" i="1" s="1"/>
  <c r="A160" i="2"/>
  <c r="J160" i="2" s="1"/>
  <c r="A161" i="2"/>
  <c r="J161" i="2" s="1"/>
  <c r="A152" i="2"/>
  <c r="J152" i="2" s="1"/>
  <c r="A162" i="2"/>
  <c r="J162" i="2" s="1"/>
  <c r="A146" i="2"/>
  <c r="J146" i="2" s="1"/>
  <c r="A167" i="2"/>
  <c r="J167" i="2" s="1"/>
  <c r="A479" i="1"/>
  <c r="M479" i="1" s="1"/>
  <c r="A202" i="2"/>
  <c r="J202" i="2" s="1"/>
  <c r="A192" i="2"/>
  <c r="J192" i="2" s="1"/>
  <c r="A198" i="2"/>
  <c r="J198" i="2" s="1"/>
  <c r="A176" i="2"/>
  <c r="J176" i="2" s="1"/>
  <c r="A187" i="2"/>
  <c r="J187" i="2" s="1"/>
  <c r="A182" i="2"/>
  <c r="J182" i="2" s="1"/>
  <c r="A183" i="2"/>
  <c r="J183" i="2" s="1"/>
  <c r="A486" i="1"/>
  <c r="M486" i="1" s="1"/>
  <c r="A487" i="1"/>
  <c r="M487" i="1" s="1"/>
  <c r="A488" i="1"/>
  <c r="M488" i="1" s="1"/>
  <c r="A462" i="1"/>
  <c r="M462" i="1" s="1"/>
  <c r="A440" i="1"/>
  <c r="M440" i="1" s="1"/>
  <c r="A438" i="1"/>
  <c r="M438" i="1" s="1"/>
  <c r="A472" i="1"/>
  <c r="M472" i="1" s="1"/>
  <c r="A201" i="2"/>
  <c r="J201" i="2" s="1"/>
  <c r="A195" i="2"/>
  <c r="J195" i="2" s="1"/>
  <c r="A191" i="2"/>
  <c r="J191" i="2" s="1"/>
  <c r="A190" i="2"/>
  <c r="J190" i="2" s="1"/>
  <c r="A188" i="2"/>
  <c r="J188" i="2" s="1"/>
  <c r="A180" i="2"/>
  <c r="J180" i="2" s="1"/>
  <c r="A177" i="2"/>
  <c r="J177" i="2" s="1"/>
  <c r="A150" i="2"/>
  <c r="J150" i="2" s="1"/>
  <c r="A495" i="1"/>
  <c r="M495" i="1" s="1"/>
  <c r="A478" i="1"/>
  <c r="M478" i="1" s="1"/>
  <c r="A441" i="1"/>
  <c r="M441" i="1" s="1"/>
  <c r="A442" i="1"/>
  <c r="M442" i="1" s="1"/>
  <c r="A154" i="2"/>
  <c r="J154" i="2" s="1"/>
  <c r="A158" i="2"/>
  <c r="J158" i="2" s="1"/>
  <c r="A151" i="2"/>
  <c r="J151" i="2" s="1"/>
  <c r="A145" i="2"/>
  <c r="J145" i="2" s="1"/>
  <c r="A144" i="2"/>
  <c r="J144" i="2" s="1"/>
  <c r="A172" i="2"/>
  <c r="J172" i="2" s="1"/>
  <c r="A170" i="2"/>
  <c r="J170" i="2" s="1"/>
  <c r="A156" i="2"/>
  <c r="J156" i="2" s="1"/>
  <c r="A493" i="1"/>
  <c r="M493" i="1" s="1"/>
  <c r="A499" i="1"/>
  <c r="M499" i="1" s="1"/>
  <c r="A489" i="1"/>
  <c r="M489" i="1" s="1"/>
  <c r="A452" i="1"/>
  <c r="M452" i="1" s="1"/>
  <c r="A448" i="1"/>
  <c r="M448" i="1" s="1"/>
  <c r="A466" i="1"/>
  <c r="M466" i="1" s="1"/>
  <c r="A463" i="1"/>
  <c r="M463" i="1" s="1"/>
  <c r="A458" i="1"/>
  <c r="M458" i="1" s="1"/>
  <c r="A444" i="1"/>
  <c r="M444" i="1" s="1"/>
  <c r="A471" i="1"/>
  <c r="M471" i="1" s="1"/>
  <c r="A468" i="1"/>
  <c r="M468" i="1" s="1"/>
  <c r="A461" i="1"/>
  <c r="M461" i="1" s="1"/>
  <c r="A189" i="2"/>
  <c r="J189" i="2" s="1"/>
  <c r="A199" i="2"/>
  <c r="J199" i="2" s="1"/>
  <c r="A184" i="2"/>
  <c r="J184" i="2" s="1"/>
  <c r="A185" i="2"/>
  <c r="J185" i="2" s="1"/>
  <c r="A178" i="2"/>
  <c r="J178" i="2" s="1"/>
  <c r="A179" i="2"/>
  <c r="J179" i="2" s="1"/>
  <c r="A496" i="1"/>
  <c r="M496" i="1" s="1"/>
  <c r="A482" i="1"/>
  <c r="M482" i="1" s="1"/>
  <c r="A433" i="1"/>
  <c r="M433" i="1" s="1"/>
  <c r="A169" i="2"/>
  <c r="J169" i="2" s="1"/>
  <c r="A141" i="2"/>
  <c r="J141" i="2" s="1"/>
  <c r="A153" i="2"/>
  <c r="J153" i="2" s="1"/>
  <c r="A168" i="2"/>
  <c r="J168" i="2" s="1"/>
  <c r="A171" i="2"/>
  <c r="J171" i="2" s="1"/>
  <c r="A142" i="2"/>
  <c r="J142" i="2" s="1"/>
  <c r="A155" i="2"/>
  <c r="J155" i="2" s="1"/>
  <c r="A173" i="2"/>
  <c r="J173" i="2" s="1"/>
  <c r="A491" i="1"/>
  <c r="M491" i="1" s="1"/>
  <c r="A484" i="1"/>
  <c r="M484" i="1" s="1"/>
  <c r="A473" i="1"/>
  <c r="M473" i="1" s="1"/>
  <c r="A480" i="1"/>
  <c r="M480" i="1" s="1"/>
  <c r="A434" i="1"/>
  <c r="M434" i="1" s="1"/>
  <c r="A446" i="1"/>
  <c r="M446" i="1" s="1"/>
  <c r="A427" i="1"/>
  <c r="M427" i="1" s="1"/>
  <c r="A445" i="1"/>
  <c r="M445" i="1" s="1"/>
  <c r="A449" i="1"/>
  <c r="M449" i="1" s="1"/>
  <c r="A453" i="1"/>
  <c r="M453" i="1" s="1"/>
  <c r="A455" i="1"/>
  <c r="M455" i="1" s="1"/>
  <c r="A436" i="1"/>
  <c r="M436" i="1" s="1"/>
  <c r="A435" i="1"/>
  <c r="M435" i="1" s="1"/>
  <c r="A149" i="2"/>
  <c r="J149" i="2" s="1"/>
  <c r="A148" i="2"/>
  <c r="J148" i="2" s="1"/>
  <c r="A467" i="1"/>
  <c r="M467" i="1" s="1"/>
  <c r="A470" i="1"/>
  <c r="M470" i="1" s="1"/>
  <c r="A46" i="9"/>
  <c r="A78" i="1"/>
  <c r="M78" i="1" s="1"/>
  <c r="A85" i="9"/>
  <c r="A417" i="1"/>
  <c r="M417" i="1" s="1"/>
  <c r="A402" i="1"/>
  <c r="M402" i="1" s="1"/>
  <c r="A409" i="1"/>
  <c r="M409" i="1" s="1"/>
  <c r="A404" i="1"/>
  <c r="M404" i="1" s="1"/>
  <c r="A418" i="1"/>
  <c r="M418" i="1" s="1"/>
  <c r="A425" i="1"/>
  <c r="M425" i="1" s="1"/>
  <c r="A416" i="1"/>
  <c r="M416" i="1" s="1"/>
  <c r="A405" i="1"/>
  <c r="M405" i="1" s="1"/>
  <c r="A400" i="1"/>
  <c r="M400" i="1" s="1"/>
  <c r="A399" i="1"/>
  <c r="M399" i="1" s="1"/>
  <c r="A394" i="1"/>
  <c r="M394" i="1" s="1"/>
  <c r="A392" i="1"/>
  <c r="M392" i="1" s="1"/>
  <c r="A395" i="1"/>
  <c r="M395" i="1" s="1"/>
  <c r="A413" i="1"/>
  <c r="M413" i="1" s="1"/>
  <c r="A423" i="1"/>
  <c r="M423" i="1" s="1"/>
  <c r="A424" i="1"/>
  <c r="M424" i="1" s="1"/>
  <c r="A415" i="1"/>
  <c r="M415" i="1" s="1"/>
  <c r="A401" i="1"/>
  <c r="M401" i="1" s="1"/>
  <c r="A391" i="1"/>
  <c r="M391" i="1" s="1"/>
  <c r="A390" i="1"/>
  <c r="M390" i="1" s="1"/>
  <c r="A406" i="1"/>
  <c r="M406" i="1" s="1"/>
  <c r="A397" i="1"/>
  <c r="M397" i="1" s="1"/>
  <c r="A398" i="1"/>
  <c r="M398" i="1" s="1"/>
  <c r="A414" i="1"/>
  <c r="M414" i="1" s="1"/>
  <c r="A389" i="1"/>
  <c r="M389" i="1" s="1"/>
  <c r="A419" i="1"/>
  <c r="M419" i="1" s="1"/>
  <c r="A422" i="1"/>
  <c r="M422" i="1" s="1"/>
  <c r="A387" i="1"/>
  <c r="M387" i="1" s="1"/>
  <c r="A396" i="1"/>
  <c r="M396" i="1" s="1"/>
  <c r="A393" i="1"/>
  <c r="M393" i="1" s="1"/>
  <c r="A412" i="1"/>
  <c r="M412" i="1" s="1"/>
  <c r="A388" i="1"/>
  <c r="M388" i="1" s="1"/>
  <c r="A420" i="1"/>
  <c r="M420" i="1" s="1"/>
  <c r="A380" i="1"/>
  <c r="M380" i="1" s="1"/>
  <c r="A328" i="1"/>
  <c r="M328" i="1" s="1"/>
  <c r="A330" i="1"/>
  <c r="M330" i="1" s="1"/>
  <c r="A347" i="1"/>
  <c r="M347" i="1" s="1"/>
  <c r="A299" i="1"/>
  <c r="M299" i="1" s="1"/>
  <c r="A366" i="1"/>
  <c r="M366" i="1" s="1"/>
  <c r="A386" i="1"/>
  <c r="M386" i="1" s="1"/>
  <c r="A373" i="1"/>
  <c r="M373" i="1" s="1"/>
  <c r="A354" i="1"/>
  <c r="M354" i="1" s="1"/>
  <c r="A348" i="1"/>
  <c r="M348" i="1" s="1"/>
  <c r="A355" i="1"/>
  <c r="M355" i="1" s="1"/>
  <c r="A362" i="1"/>
  <c r="M362" i="1" s="1"/>
  <c r="A341" i="1"/>
  <c r="M341" i="1" s="1"/>
  <c r="A346" i="1"/>
  <c r="M346" i="1" s="1"/>
  <c r="A322" i="1"/>
  <c r="M322" i="1" s="1"/>
  <c r="A316" i="1"/>
  <c r="M316" i="1" s="1"/>
  <c r="A315" i="1"/>
  <c r="M315" i="1" s="1"/>
  <c r="A309" i="1"/>
  <c r="M309" i="1" s="1"/>
  <c r="A300" i="1"/>
  <c r="M300" i="1" s="1"/>
  <c r="A297" i="1"/>
  <c r="M297" i="1" s="1"/>
  <c r="A312" i="1"/>
  <c r="M312" i="1" s="1"/>
  <c r="A302" i="1"/>
  <c r="M302" i="1" s="1"/>
  <c r="A306" i="1"/>
  <c r="M306" i="1" s="1"/>
  <c r="A287" i="1"/>
  <c r="M287" i="1" s="1"/>
  <c r="A382" i="1"/>
  <c r="M382" i="1" s="1"/>
  <c r="A285" i="1"/>
  <c r="M285" i="1" s="1"/>
  <c r="A426" i="1"/>
  <c r="M426" i="1" s="1"/>
  <c r="A421" i="1"/>
  <c r="M421" i="1" s="1"/>
  <c r="A410" i="1"/>
  <c r="M410" i="1" s="1"/>
  <c r="A385" i="1"/>
  <c r="M385" i="1" s="1"/>
  <c r="A335" i="1"/>
  <c r="M335" i="1" s="1"/>
  <c r="A317" i="1"/>
  <c r="M317" i="1" s="1"/>
  <c r="A320" i="1"/>
  <c r="M320" i="1" s="1"/>
  <c r="A332" i="1"/>
  <c r="M332" i="1" s="1"/>
  <c r="A304" i="1"/>
  <c r="M304" i="1" s="1"/>
  <c r="A314" i="1"/>
  <c r="M314" i="1" s="1"/>
  <c r="A379" i="1"/>
  <c r="M379" i="1" s="1"/>
  <c r="A365" i="1"/>
  <c r="M365" i="1" s="1"/>
  <c r="A374" i="1"/>
  <c r="M374" i="1" s="1"/>
  <c r="A371" i="1"/>
  <c r="M371" i="1" s="1"/>
  <c r="A349" i="1"/>
  <c r="M349" i="1" s="1"/>
  <c r="A357" i="1"/>
  <c r="M357" i="1" s="1"/>
  <c r="A359" i="1"/>
  <c r="M359" i="1" s="1"/>
  <c r="A361" i="1"/>
  <c r="M361" i="1" s="1"/>
  <c r="A333" i="1"/>
  <c r="M333" i="1" s="1"/>
  <c r="A324" i="1"/>
  <c r="M324" i="1" s="1"/>
  <c r="A344" i="1"/>
  <c r="M344" i="1" s="1"/>
  <c r="A329" i="1"/>
  <c r="M329" i="1" s="1"/>
  <c r="A301" i="1"/>
  <c r="M301" i="1" s="1"/>
  <c r="A291" i="1"/>
  <c r="M291" i="1" s="1"/>
  <c r="A310" i="1"/>
  <c r="M310" i="1" s="1"/>
  <c r="A284" i="1"/>
  <c r="M284" i="1" s="1"/>
  <c r="A292" i="1"/>
  <c r="M292" i="1" s="1"/>
  <c r="A295" i="1"/>
  <c r="M295" i="1" s="1"/>
  <c r="A307" i="1"/>
  <c r="M307" i="1" s="1"/>
  <c r="A308" i="1"/>
  <c r="M308" i="1" s="1"/>
  <c r="A327" i="1"/>
  <c r="M327" i="1" s="1"/>
  <c r="A318" i="1"/>
  <c r="M318" i="1" s="1"/>
  <c r="A319" i="1"/>
  <c r="M319" i="1" s="1"/>
  <c r="A336" i="1"/>
  <c r="M336" i="1" s="1"/>
  <c r="A280" i="1"/>
  <c r="M280" i="1" s="1"/>
  <c r="A378" i="1"/>
  <c r="M378" i="1" s="1"/>
  <c r="A352" i="1"/>
  <c r="M352" i="1" s="1"/>
  <c r="A363" i="1"/>
  <c r="M363" i="1" s="1"/>
  <c r="A342" i="1"/>
  <c r="M342" i="1" s="1"/>
  <c r="A290" i="1"/>
  <c r="M290" i="1" s="1"/>
  <c r="A407" i="1"/>
  <c r="M407" i="1" s="1"/>
  <c r="A403" i="1"/>
  <c r="M403" i="1" s="1"/>
  <c r="A367" i="1"/>
  <c r="M367" i="1" s="1"/>
  <c r="A370" i="1"/>
  <c r="M370" i="1" s="1"/>
  <c r="A375" i="1"/>
  <c r="M375" i="1" s="1"/>
  <c r="A293" i="1"/>
  <c r="M293" i="1" s="1"/>
  <c r="A296" i="1"/>
  <c r="M296" i="1" s="1"/>
  <c r="A364" i="1"/>
  <c r="M364" i="1" s="1"/>
  <c r="A383" i="1"/>
  <c r="M383" i="1" s="1"/>
  <c r="A372" i="1"/>
  <c r="M372" i="1" s="1"/>
  <c r="A350" i="1"/>
  <c r="M350" i="1" s="1"/>
  <c r="A360" i="1"/>
  <c r="M360" i="1" s="1"/>
  <c r="A351" i="1"/>
  <c r="M351" i="1" s="1"/>
  <c r="A353" i="1"/>
  <c r="M353" i="1" s="1"/>
  <c r="A331" i="1"/>
  <c r="M331" i="1" s="1"/>
  <c r="A323" i="1"/>
  <c r="M323" i="1" s="1"/>
  <c r="A345" i="1"/>
  <c r="M345" i="1" s="1"/>
  <c r="A343" i="1"/>
  <c r="M343" i="1" s="1"/>
  <c r="A326" i="1"/>
  <c r="M326" i="1" s="1"/>
  <c r="A311" i="1"/>
  <c r="M311" i="1" s="1"/>
  <c r="A282" i="1"/>
  <c r="M282" i="1" s="1"/>
  <c r="A289" i="1"/>
  <c r="M289" i="1" s="1"/>
  <c r="A298" i="1"/>
  <c r="M298" i="1" s="1"/>
  <c r="A313" i="1"/>
  <c r="M313" i="1" s="1"/>
  <c r="A288" i="1"/>
  <c r="M288" i="1" s="1"/>
  <c r="A303" i="1"/>
  <c r="M303" i="1" s="1"/>
  <c r="A283" i="1"/>
  <c r="M283" i="1" s="1"/>
  <c r="A411" i="1"/>
  <c r="M411" i="1" s="1"/>
  <c r="A408" i="1"/>
  <c r="M408" i="1" s="1"/>
  <c r="A384" i="1"/>
  <c r="M384" i="1" s="1"/>
  <c r="A325" i="1"/>
  <c r="M325" i="1" s="1"/>
  <c r="A339" i="1"/>
  <c r="M339" i="1" s="1"/>
  <c r="A338" i="1"/>
  <c r="M338" i="1" s="1"/>
  <c r="A294" i="1"/>
  <c r="M294" i="1" s="1"/>
  <c r="A286" i="1"/>
  <c r="M286" i="1" s="1"/>
  <c r="A281" i="1"/>
  <c r="M281" i="1" s="1"/>
  <c r="A377" i="1"/>
  <c r="M377" i="1" s="1"/>
  <c r="A358" i="1"/>
  <c r="M358" i="1" s="1"/>
  <c r="A356" i="1"/>
  <c r="M356" i="1" s="1"/>
  <c r="A334" i="1"/>
  <c r="M334" i="1" s="1"/>
  <c r="A321" i="1"/>
  <c r="M321" i="1" s="1"/>
  <c r="A279" i="1"/>
  <c r="M279" i="1" s="1"/>
  <c r="A10" i="9"/>
  <c r="A506" i="9"/>
  <c r="A421" i="9"/>
  <c r="A100" i="9"/>
  <c r="A483" i="9"/>
  <c r="A232" i="9"/>
  <c r="A457" i="9"/>
  <c r="A398" i="9"/>
  <c r="A413" i="9"/>
  <c r="A452" i="9"/>
  <c r="A279" i="9"/>
  <c r="A442" i="9"/>
  <c r="A168" i="9"/>
  <c r="A513" i="9"/>
  <c r="A447" i="9"/>
  <c r="A495" i="9"/>
  <c r="A19" i="9"/>
  <c r="A13" i="9"/>
  <c r="A16" i="9"/>
  <c r="A15" i="9"/>
  <c r="A12" i="9"/>
  <c r="A11" i="9"/>
  <c r="A20" i="9"/>
  <c r="A18" i="9"/>
  <c r="A130" i="2"/>
  <c r="J130" i="2" s="1"/>
  <c r="A136" i="2"/>
  <c r="J136" i="2" s="1"/>
  <c r="A134" i="2"/>
  <c r="J134" i="2" s="1"/>
  <c r="A139" i="2"/>
  <c r="J139" i="2" s="1"/>
  <c r="A133" i="2"/>
  <c r="J133" i="2" s="1"/>
  <c r="A114" i="2"/>
  <c r="J114" i="2" s="1"/>
  <c r="A116" i="2"/>
  <c r="J116" i="2" s="1"/>
  <c r="A119" i="2"/>
  <c r="J119" i="2" s="1"/>
  <c r="A124" i="2"/>
  <c r="J124" i="2" s="1"/>
  <c r="A105" i="2"/>
  <c r="J105" i="2" s="1"/>
  <c r="A107" i="2"/>
  <c r="J107" i="2" s="1"/>
  <c r="A109" i="2"/>
  <c r="J109" i="2" s="1"/>
  <c r="A102" i="2"/>
  <c r="J102" i="2" s="1"/>
  <c r="A92" i="2"/>
  <c r="J92" i="2" s="1"/>
  <c r="A90" i="2"/>
  <c r="J90" i="2" s="1"/>
  <c r="A89" i="2"/>
  <c r="J89" i="2" s="1"/>
  <c r="A84" i="2"/>
  <c r="J84" i="2" s="1"/>
  <c r="A88" i="2"/>
  <c r="J88" i="2" s="1"/>
  <c r="A87" i="2"/>
  <c r="J87" i="2" s="1"/>
  <c r="A78" i="2"/>
  <c r="J78" i="2" s="1"/>
  <c r="A77" i="2"/>
  <c r="J77" i="2" s="1"/>
  <c r="A47" i="2"/>
  <c r="J47" i="2" s="1"/>
  <c r="A67" i="2"/>
  <c r="J67" i="2" s="1"/>
  <c r="A59" i="2"/>
  <c r="J59" i="2" s="1"/>
  <c r="A28" i="2"/>
  <c r="J28" i="2" s="1"/>
  <c r="A55" i="2"/>
  <c r="J55" i="2" s="1"/>
  <c r="A61" i="2"/>
  <c r="J61" i="2" s="1"/>
  <c r="A44" i="2"/>
  <c r="J44" i="2" s="1"/>
  <c r="A73" i="2"/>
  <c r="J73" i="2" s="1"/>
  <c r="A49" i="2"/>
  <c r="J49" i="2" s="1"/>
  <c r="A72" i="2"/>
  <c r="J72" i="2" s="1"/>
  <c r="A45" i="2"/>
  <c r="J45" i="2" s="1"/>
  <c r="A35" i="2"/>
  <c r="J35" i="2" s="1"/>
  <c r="A34" i="2"/>
  <c r="J34" i="2" s="1"/>
  <c r="A10" i="2"/>
  <c r="J10" i="2" s="1"/>
  <c r="A13" i="2"/>
  <c r="J13" i="2" s="1"/>
  <c r="A27" i="2"/>
  <c r="J27" i="2" s="1"/>
  <c r="A20" i="2"/>
  <c r="J20" i="2" s="1"/>
  <c r="A5" i="2"/>
  <c r="J5" i="2" s="1"/>
  <c r="A7" i="2"/>
  <c r="J7" i="2" s="1"/>
  <c r="A24" i="2"/>
  <c r="J24" i="2" s="1"/>
  <c r="A12" i="2"/>
  <c r="J12" i="2" s="1"/>
  <c r="A63" i="2"/>
  <c r="J63" i="2" s="1"/>
  <c r="A50" i="2"/>
  <c r="J50" i="2" s="1"/>
  <c r="A76" i="2"/>
  <c r="J76" i="2" s="1"/>
  <c r="A21" i="2"/>
  <c r="J21" i="2" s="1"/>
  <c r="A22" i="2"/>
  <c r="J22" i="2" s="1"/>
  <c r="A17" i="2"/>
  <c r="J17" i="2" s="1"/>
  <c r="A25" i="2"/>
  <c r="J25" i="2" s="1"/>
  <c r="A127" i="2"/>
  <c r="J127" i="2" s="1"/>
  <c r="A138" i="2"/>
  <c r="J138" i="2" s="1"/>
  <c r="A122" i="2"/>
  <c r="J122" i="2" s="1"/>
  <c r="A121" i="2"/>
  <c r="J121" i="2" s="1"/>
  <c r="A126" i="2"/>
  <c r="J126" i="2" s="1"/>
  <c r="A118" i="2"/>
  <c r="J118" i="2" s="1"/>
  <c r="A95" i="2"/>
  <c r="J95" i="2" s="1"/>
  <c r="A97" i="2"/>
  <c r="J97" i="2" s="1"/>
  <c r="A101" i="2"/>
  <c r="J101" i="2" s="1"/>
  <c r="A99" i="2"/>
  <c r="J99" i="2" s="1"/>
  <c r="A75" i="2"/>
  <c r="J75" i="2" s="1"/>
  <c r="A48" i="2"/>
  <c r="J48" i="2" s="1"/>
  <c r="A58" i="2"/>
  <c r="J58" i="2" s="1"/>
  <c r="A42" i="2"/>
  <c r="J42" i="2" s="1"/>
  <c r="A41" i="2"/>
  <c r="J41" i="2" s="1"/>
  <c r="A31" i="2"/>
  <c r="J31" i="2" s="1"/>
  <c r="A38" i="2"/>
  <c r="J38" i="2" s="1"/>
  <c r="A15" i="2"/>
  <c r="J15" i="2" s="1"/>
  <c r="A43" i="2"/>
  <c r="J43" i="2" s="1"/>
  <c r="A131" i="2"/>
  <c r="J131" i="2" s="1"/>
  <c r="A129" i="2"/>
  <c r="J129" i="2" s="1"/>
  <c r="A135" i="2"/>
  <c r="J135" i="2" s="1"/>
  <c r="A140" i="2"/>
  <c r="J140" i="2" s="1"/>
  <c r="A137" i="2"/>
  <c r="J137" i="2" s="1"/>
  <c r="A117" i="2"/>
  <c r="J117" i="2" s="1"/>
  <c r="A113" i="2"/>
  <c r="J113" i="2" s="1"/>
  <c r="A123" i="2"/>
  <c r="J123" i="2" s="1"/>
  <c r="A112" i="2"/>
  <c r="J112" i="2" s="1"/>
  <c r="A110" i="2"/>
  <c r="J110" i="2" s="1"/>
  <c r="A106" i="2"/>
  <c r="J106" i="2" s="1"/>
  <c r="A104" i="2"/>
  <c r="J104" i="2" s="1"/>
  <c r="A103" i="2"/>
  <c r="J103" i="2" s="1"/>
  <c r="A100" i="2"/>
  <c r="J100" i="2" s="1"/>
  <c r="A93" i="2"/>
  <c r="J93" i="2" s="1"/>
  <c r="A94" i="2"/>
  <c r="J94" i="2" s="1"/>
  <c r="A83" i="2"/>
  <c r="J83" i="2" s="1"/>
  <c r="A81" i="2"/>
  <c r="J81" i="2" s="1"/>
  <c r="A85" i="2"/>
  <c r="J85" i="2" s="1"/>
  <c r="A79" i="2"/>
  <c r="J79" i="2" s="1"/>
  <c r="A80" i="2"/>
  <c r="J80" i="2" s="1"/>
  <c r="A60" i="2"/>
  <c r="J60" i="2" s="1"/>
  <c r="A39" i="2"/>
  <c r="J39" i="2" s="1"/>
  <c r="A52" i="2"/>
  <c r="J52" i="2" s="1"/>
  <c r="A40" i="2"/>
  <c r="J40" i="2" s="1"/>
  <c r="A32" i="2"/>
  <c r="J32" i="2" s="1"/>
  <c r="A74" i="2"/>
  <c r="J74" i="2" s="1"/>
  <c r="A70" i="2"/>
  <c r="J70" i="2" s="1"/>
  <c r="A56" i="2"/>
  <c r="J56" i="2" s="1"/>
  <c r="A62" i="2"/>
  <c r="J62" i="2" s="1"/>
  <c r="A53" i="2"/>
  <c r="J53" i="2" s="1"/>
  <c r="A71" i="2"/>
  <c r="J71" i="2" s="1"/>
  <c r="A69" i="2"/>
  <c r="J69" i="2" s="1"/>
  <c r="A36" i="2"/>
  <c r="J36" i="2" s="1"/>
  <c r="A33" i="2"/>
  <c r="J33" i="2" s="1"/>
  <c r="A9" i="2"/>
  <c r="J9" i="2" s="1"/>
  <c r="A3" i="2"/>
  <c r="J3" i="2" s="1"/>
  <c r="A4" i="2"/>
  <c r="J4" i="2" s="1"/>
  <c r="A23" i="2"/>
  <c r="J23" i="2" s="1"/>
  <c r="A11" i="2"/>
  <c r="J11" i="2" s="1"/>
  <c r="A2" i="2"/>
  <c r="J2" i="2" s="1"/>
  <c r="A6" i="2"/>
  <c r="J6" i="2" s="1"/>
  <c r="A8" i="2"/>
  <c r="J8" i="2" s="1"/>
  <c r="A82" i="2"/>
  <c r="J82" i="2" s="1"/>
  <c r="A132" i="2"/>
  <c r="J132" i="2" s="1"/>
  <c r="A128" i="2"/>
  <c r="J128" i="2" s="1"/>
  <c r="A125" i="2"/>
  <c r="J125" i="2" s="1"/>
  <c r="A120" i="2"/>
  <c r="J120" i="2" s="1"/>
  <c r="A111" i="2"/>
  <c r="J111" i="2" s="1"/>
  <c r="A115" i="2"/>
  <c r="J115" i="2" s="1"/>
  <c r="A108" i="2"/>
  <c r="J108" i="2" s="1"/>
  <c r="A96" i="2"/>
  <c r="J96" i="2" s="1"/>
  <c r="A91" i="2"/>
  <c r="J91" i="2" s="1"/>
  <c r="A98" i="2"/>
  <c r="J98" i="2" s="1"/>
  <c r="A86" i="2"/>
  <c r="J86" i="2" s="1"/>
  <c r="A51" i="2"/>
  <c r="J51" i="2" s="1"/>
  <c r="A57" i="2"/>
  <c r="J57" i="2" s="1"/>
  <c r="A65" i="2"/>
  <c r="J65" i="2" s="1"/>
  <c r="A68" i="2"/>
  <c r="J68" i="2" s="1"/>
  <c r="A30" i="2"/>
  <c r="J30" i="2" s="1"/>
  <c r="A29" i="2"/>
  <c r="J29" i="2" s="1"/>
  <c r="A37" i="2"/>
  <c r="J37" i="2" s="1"/>
  <c r="A54" i="2"/>
  <c r="J54" i="2" s="1"/>
  <c r="A66" i="2"/>
  <c r="J66" i="2" s="1"/>
  <c r="A46" i="2"/>
  <c r="J46" i="2" s="1"/>
  <c r="A64" i="2"/>
  <c r="J64" i="2" s="1"/>
  <c r="A14" i="2"/>
  <c r="J14" i="2" s="1"/>
  <c r="A19" i="2"/>
  <c r="J19" i="2" s="1"/>
  <c r="A18" i="2"/>
  <c r="J18" i="2" s="1"/>
  <c r="A16" i="2"/>
  <c r="J16" i="2" s="1"/>
  <c r="A232" i="7"/>
  <c r="A204" i="7"/>
  <c r="A162" i="7"/>
  <c r="A206" i="7"/>
  <c r="A241" i="7"/>
  <c r="A167" i="7"/>
  <c r="A186" i="7"/>
  <c r="A202" i="7"/>
  <c r="A223" i="7"/>
  <c r="A180" i="7"/>
  <c r="A193" i="7"/>
  <c r="A173" i="7"/>
  <c r="A168" i="7"/>
  <c r="A170" i="7"/>
  <c r="A226" i="7"/>
  <c r="A235" i="7"/>
  <c r="A214" i="7"/>
  <c r="A188" i="7"/>
  <c r="A221" i="7"/>
  <c r="A229" i="7"/>
  <c r="A240" i="7"/>
  <c r="A216" i="7"/>
  <c r="A234" i="7"/>
  <c r="A196" i="7"/>
  <c r="A215" i="7"/>
  <c r="A218" i="7"/>
  <c r="A166" i="7"/>
  <c r="A230" i="7"/>
  <c r="A238" i="7"/>
  <c r="A194" i="7"/>
  <c r="A179" i="7"/>
  <c r="A248" i="7"/>
  <c r="A243" i="7"/>
  <c r="A236" i="7"/>
  <c r="A208" i="7"/>
  <c r="A176" i="7"/>
  <c r="A185" i="7"/>
  <c r="A239" i="7"/>
  <c r="A163" i="7"/>
  <c r="A203" i="7"/>
  <c r="A222" i="7"/>
  <c r="A197" i="7"/>
  <c r="A175" i="7"/>
  <c r="A198" i="7"/>
  <c r="A242" i="7"/>
  <c r="A225" i="7"/>
  <c r="A245" i="7"/>
  <c r="A174" i="7"/>
  <c r="A184" i="7"/>
  <c r="A244" i="7"/>
  <c r="A251" i="7"/>
  <c r="A228" i="7"/>
  <c r="A178" i="7"/>
  <c r="A213" i="7"/>
  <c r="A161" i="7"/>
  <c r="A195" i="7"/>
  <c r="A171" i="7"/>
  <c r="A207" i="7"/>
  <c r="A177" i="7"/>
  <c r="A192" i="7"/>
  <c r="A189" i="7"/>
  <c r="A199" i="7"/>
  <c r="A252" i="7"/>
  <c r="A183" i="7"/>
  <c r="A205" i="7"/>
  <c r="A219" i="7"/>
  <c r="A191" i="7"/>
  <c r="A211" i="7"/>
  <c r="A169" i="7"/>
  <c r="A220" i="7"/>
  <c r="A227" i="7"/>
  <c r="A201" i="7"/>
  <c r="A247" i="7"/>
  <c r="A254" i="7"/>
  <c r="A212" i="7"/>
  <c r="A210" i="7"/>
  <c r="A165" i="7"/>
  <c r="A159" i="7"/>
  <c r="A253" i="7"/>
  <c r="A160" i="7"/>
  <c r="A233" i="7"/>
  <c r="A217" i="7"/>
  <c r="A200" i="7"/>
  <c r="A182" i="7"/>
  <c r="A246" i="7"/>
  <c r="A172" i="7"/>
  <c r="A249" i="7"/>
  <c r="A224" i="7"/>
  <c r="A250" i="7"/>
  <c r="A190" i="7"/>
  <c r="A231" i="7"/>
  <c r="A187" i="7"/>
  <c r="A237" i="7"/>
  <c r="A209" i="7"/>
  <c r="A181" i="7"/>
  <c r="A164" i="7"/>
  <c r="A53" i="14"/>
  <c r="A79" i="9"/>
  <c r="A44" i="9"/>
  <c r="A57" i="9"/>
  <c r="A45" i="9"/>
  <c r="A17" i="9"/>
  <c r="A6" i="9"/>
  <c r="A25" i="9"/>
  <c r="A36" i="9"/>
  <c r="A176" i="1"/>
  <c r="M176" i="1" s="1"/>
  <c r="A121" i="1"/>
  <c r="M121" i="1" s="1"/>
  <c r="A9" i="9"/>
  <c r="A37" i="9"/>
  <c r="A42" i="9"/>
  <c r="A150" i="1"/>
  <c r="M150" i="1" s="1"/>
  <c r="A226" i="1"/>
  <c r="M226" i="1" s="1"/>
  <c r="A122" i="1"/>
  <c r="M122" i="1" s="1"/>
  <c r="A27" i="9"/>
  <c r="A219" i="1"/>
  <c r="M219" i="1" s="1"/>
  <c r="A24" i="9"/>
  <c r="A30" i="9"/>
  <c r="A149" i="1"/>
  <c r="M149" i="1" s="1"/>
  <c r="A8" i="9"/>
  <c r="A276" i="1"/>
  <c r="M276" i="1" s="1"/>
  <c r="A31" i="9"/>
  <c r="A213" i="1"/>
  <c r="M213" i="1" s="1"/>
  <c r="A14" i="9"/>
  <c r="A47" i="9"/>
  <c r="A21" i="9"/>
  <c r="A32" i="9"/>
  <c r="A38" i="9"/>
  <c r="A39" i="9"/>
  <c r="A40" i="9"/>
  <c r="A123" i="1"/>
  <c r="M123" i="1" s="1"/>
  <c r="A7" i="9"/>
  <c r="A35" i="9"/>
  <c r="A41" i="9"/>
  <c r="A33" i="9"/>
  <c r="A28" i="9"/>
  <c r="A26" i="9"/>
  <c r="A186" i="1"/>
  <c r="M186" i="1" s="1"/>
  <c r="A216" i="1"/>
  <c r="M216" i="1" s="1"/>
  <c r="A157" i="1"/>
  <c r="M157" i="1" s="1"/>
  <c r="A34" i="9"/>
  <c r="A229" i="1"/>
  <c r="M229" i="1" s="1"/>
  <c r="A22" i="9"/>
  <c r="A214" i="1"/>
  <c r="M214" i="1" s="1"/>
  <c r="A277" i="1"/>
  <c r="M277" i="1" s="1"/>
  <c r="A278" i="1"/>
  <c r="M278" i="1" s="1"/>
  <c r="A275" i="1"/>
  <c r="M275" i="1" s="1"/>
  <c r="A244" i="1"/>
  <c r="M244" i="1" s="1"/>
  <c r="A240" i="1"/>
  <c r="M240" i="1" s="1"/>
  <c r="A228" i="1"/>
  <c r="M228" i="1" s="1"/>
  <c r="A230" i="1"/>
  <c r="M230" i="1" s="1"/>
  <c r="A246" i="1"/>
  <c r="M246" i="1" s="1"/>
  <c r="A256" i="1"/>
  <c r="M256" i="1" s="1"/>
  <c r="A235" i="1"/>
  <c r="M235" i="1" s="1"/>
  <c r="A271" i="1"/>
  <c r="M271" i="1" s="1"/>
  <c r="A234" i="1"/>
  <c r="M234" i="1" s="1"/>
  <c r="A262" i="1"/>
  <c r="M262" i="1" s="1"/>
  <c r="A253" i="1"/>
  <c r="M253" i="1" s="1"/>
  <c r="A248" i="1"/>
  <c r="M248" i="1" s="1"/>
  <c r="A236" i="1"/>
  <c r="M236" i="1" s="1"/>
  <c r="A260" i="1"/>
  <c r="M260" i="1" s="1"/>
  <c r="A232" i="1"/>
  <c r="M232" i="1" s="1"/>
  <c r="A252" i="1"/>
  <c r="M252" i="1" s="1"/>
  <c r="A237" i="1"/>
  <c r="M237" i="1" s="1"/>
  <c r="A242" i="1"/>
  <c r="M242" i="1" s="1"/>
  <c r="A238" i="1"/>
  <c r="M238" i="1" s="1"/>
  <c r="A254" i="1"/>
  <c r="M254" i="1" s="1"/>
  <c r="A268" i="1"/>
  <c r="M268" i="1" s="1"/>
  <c r="A264" i="1"/>
  <c r="M264" i="1" s="1"/>
  <c r="A245" i="1"/>
  <c r="M245" i="1" s="1"/>
  <c r="A249" i="1"/>
  <c r="M249" i="1" s="1"/>
  <c r="A274" i="1"/>
  <c r="M274" i="1" s="1"/>
  <c r="A265" i="1"/>
  <c r="M265" i="1" s="1"/>
  <c r="A247" i="1"/>
  <c r="M247" i="1" s="1"/>
  <c r="A258" i="1"/>
  <c r="M258" i="1" s="1"/>
  <c r="A233" i="1"/>
  <c r="M233" i="1" s="1"/>
  <c r="A250" i="1"/>
  <c r="M250" i="1" s="1"/>
  <c r="A261" i="1"/>
  <c r="M261" i="1" s="1"/>
  <c r="A259" i="1"/>
  <c r="M259" i="1" s="1"/>
  <c r="A270" i="1"/>
  <c r="M270" i="1" s="1"/>
  <c r="A243" i="1"/>
  <c r="M243" i="1" s="1"/>
  <c r="A257" i="1"/>
  <c r="M257" i="1" s="1"/>
  <c r="A263" i="1"/>
  <c r="M263" i="1" s="1"/>
  <c r="A267" i="1"/>
  <c r="M267" i="1" s="1"/>
  <c r="A239" i="1"/>
  <c r="M239" i="1" s="1"/>
  <c r="A255" i="1"/>
  <c r="M255" i="1" s="1"/>
  <c r="A273" i="1"/>
  <c r="M273" i="1" s="1"/>
  <c r="A272" i="1"/>
  <c r="M272" i="1" s="1"/>
  <c r="A231" i="1"/>
  <c r="M231" i="1" s="1"/>
  <c r="A241" i="1"/>
  <c r="M241" i="1" s="1"/>
  <c r="A251" i="1"/>
  <c r="M251" i="1" s="1"/>
  <c r="A266" i="1"/>
  <c r="M266" i="1" s="1"/>
  <c r="A209" i="1"/>
  <c r="M209" i="1" s="1"/>
  <c r="A206" i="1"/>
  <c r="M206" i="1" s="1"/>
  <c r="A221" i="1"/>
  <c r="M221" i="1" s="1"/>
  <c r="A215" i="1"/>
  <c r="M215" i="1" s="1"/>
  <c r="A196" i="1"/>
  <c r="M196" i="1" s="1"/>
  <c r="A193" i="1"/>
  <c r="M193" i="1" s="1"/>
  <c r="A175" i="1"/>
  <c r="M175" i="1" s="1"/>
  <c r="A169" i="1"/>
  <c r="M169" i="1" s="1"/>
  <c r="A184" i="1"/>
  <c r="M184" i="1" s="1"/>
  <c r="A164" i="1"/>
  <c r="M164" i="1" s="1"/>
  <c r="A171" i="1"/>
  <c r="M171" i="1" s="1"/>
  <c r="A190" i="1"/>
  <c r="M190" i="1" s="1"/>
  <c r="A156" i="1"/>
  <c r="M156" i="1" s="1"/>
  <c r="A182" i="1"/>
  <c r="M182" i="1" s="1"/>
  <c r="A205" i="1"/>
  <c r="M205" i="1" s="1"/>
  <c r="A212" i="1"/>
  <c r="M212" i="1" s="1"/>
  <c r="A189" i="1"/>
  <c r="M189" i="1" s="1"/>
  <c r="A185" i="1"/>
  <c r="M185" i="1" s="1"/>
  <c r="A180" i="1"/>
  <c r="M180" i="1" s="1"/>
  <c r="A163" i="1"/>
  <c r="M163" i="1" s="1"/>
  <c r="A161" i="1"/>
  <c r="M161" i="1" s="1"/>
  <c r="A153" i="1"/>
  <c r="M153" i="1" s="1"/>
  <c r="A152" i="1"/>
  <c r="M152" i="1" s="1"/>
  <c r="A172" i="1"/>
  <c r="M172" i="1" s="1"/>
  <c r="A155" i="1"/>
  <c r="M155" i="1" s="1"/>
  <c r="A224" i="1"/>
  <c r="M224" i="1" s="1"/>
  <c r="A225" i="1"/>
  <c r="M225" i="1" s="1"/>
  <c r="A204" i="1"/>
  <c r="M204" i="1" s="1"/>
  <c r="A195" i="1"/>
  <c r="M195" i="1" s="1"/>
  <c r="A158" i="1"/>
  <c r="M158" i="1" s="1"/>
  <c r="A200" i="1"/>
  <c r="M200" i="1" s="1"/>
  <c r="A165" i="1"/>
  <c r="M165" i="1" s="1"/>
  <c r="A179" i="1"/>
  <c r="M179" i="1" s="1"/>
  <c r="A23" i="9"/>
  <c r="A207" i="1"/>
  <c r="M207" i="1" s="1"/>
  <c r="A211" i="1"/>
  <c r="M211" i="1" s="1"/>
  <c r="A194" i="1"/>
  <c r="M194" i="1" s="1"/>
  <c r="A192" i="1"/>
  <c r="M192" i="1" s="1"/>
  <c r="A181" i="1"/>
  <c r="M181" i="1" s="1"/>
  <c r="A177" i="1"/>
  <c r="M177" i="1" s="1"/>
  <c r="A178" i="1"/>
  <c r="M178" i="1" s="1"/>
  <c r="A167" i="1"/>
  <c r="M167" i="1" s="1"/>
  <c r="A151" i="1"/>
  <c r="M151" i="1" s="1"/>
  <c r="A170" i="1"/>
  <c r="M170" i="1" s="1"/>
  <c r="A162" i="1"/>
  <c r="M162" i="1" s="1"/>
  <c r="A174" i="1"/>
  <c r="M174" i="1" s="1"/>
  <c r="A223" i="1"/>
  <c r="M223" i="1" s="1"/>
  <c r="A227" i="1"/>
  <c r="M227" i="1" s="1"/>
  <c r="A220" i="1"/>
  <c r="M220" i="1" s="1"/>
  <c r="A202" i="1"/>
  <c r="M202" i="1" s="1"/>
  <c r="A187" i="1"/>
  <c r="M187" i="1" s="1"/>
  <c r="A198" i="1"/>
  <c r="M198" i="1" s="1"/>
  <c r="A154" i="1"/>
  <c r="M154" i="1" s="1"/>
  <c r="A183" i="1"/>
  <c r="M183" i="1" s="1"/>
  <c r="A197" i="1"/>
  <c r="M197" i="1" s="1"/>
  <c r="A160" i="1"/>
  <c r="M160" i="1" s="1"/>
  <c r="A159" i="1"/>
  <c r="M159" i="1" s="1"/>
  <c r="A222" i="1"/>
  <c r="M222" i="1" s="1"/>
  <c r="A210" i="1"/>
  <c r="M210" i="1" s="1"/>
  <c r="A218" i="1"/>
  <c r="M218" i="1" s="1"/>
  <c r="A217" i="1"/>
  <c r="M217" i="1" s="1"/>
  <c r="A188" i="1"/>
  <c r="M188" i="1" s="1"/>
  <c r="A191" i="1"/>
  <c r="M191" i="1" s="1"/>
  <c r="A199" i="1"/>
  <c r="M199" i="1" s="1"/>
  <c r="A168" i="1"/>
  <c r="M168" i="1" s="1"/>
  <c r="A173" i="1"/>
  <c r="M173" i="1" s="1"/>
  <c r="A203" i="1"/>
  <c r="M203" i="1" s="1"/>
  <c r="A208" i="1"/>
  <c r="M208" i="1" s="1"/>
  <c r="A201" i="1"/>
  <c r="M201" i="1" s="1"/>
  <c r="A145" i="1"/>
  <c r="M145" i="1" s="1"/>
  <c r="A144" i="1"/>
  <c r="M144" i="1" s="1"/>
  <c r="A141" i="1"/>
  <c r="M141" i="1" s="1"/>
  <c r="A143" i="1"/>
  <c r="M143" i="1" s="1"/>
  <c r="A133" i="1"/>
  <c r="M133" i="1" s="1"/>
  <c r="A140" i="1"/>
  <c r="M140" i="1" s="1"/>
  <c r="A148" i="1"/>
  <c r="M148" i="1" s="1"/>
  <c r="A130" i="1"/>
  <c r="M130" i="1" s="1"/>
  <c r="A128" i="1"/>
  <c r="M128" i="1" s="1"/>
  <c r="A142" i="1"/>
  <c r="M142" i="1" s="1"/>
  <c r="A138" i="1"/>
  <c r="M138" i="1" s="1"/>
  <c r="A147" i="1"/>
  <c r="M147" i="1" s="1"/>
  <c r="A146" i="1"/>
  <c r="M146" i="1" s="1"/>
  <c r="A135" i="1"/>
  <c r="M135" i="1" s="1"/>
  <c r="A124" i="7"/>
  <c r="A105" i="7"/>
  <c r="A131" i="7"/>
  <c r="A116" i="7"/>
  <c r="A110" i="7"/>
  <c r="A94" i="7"/>
  <c r="A97" i="7"/>
  <c r="A108" i="7"/>
  <c r="A106" i="7"/>
  <c r="A55" i="9"/>
  <c r="A64" i="9"/>
  <c r="A48" i="9"/>
  <c r="A59" i="9"/>
  <c r="A132" i="1"/>
  <c r="M132" i="1" s="1"/>
  <c r="A134" i="7"/>
  <c r="A157" i="7"/>
  <c r="A141" i="7"/>
  <c r="A112" i="7"/>
  <c r="A65" i="9"/>
  <c r="A66" i="9"/>
  <c r="A56" i="9"/>
  <c r="A72" i="9"/>
  <c r="A129" i="1"/>
  <c r="M129" i="1" s="1"/>
  <c r="A103" i="7"/>
  <c r="A146" i="7"/>
  <c r="A90" i="7"/>
  <c r="A88" i="7"/>
  <c r="A129" i="7"/>
  <c r="A107" i="7"/>
  <c r="A122" i="7"/>
  <c r="A158" i="7"/>
  <c r="A150" i="7"/>
  <c r="A73" i="9"/>
  <c r="A53" i="9"/>
  <c r="A71" i="9"/>
  <c r="A74" i="9"/>
  <c r="A121" i="7"/>
  <c r="A155" i="7"/>
  <c r="A137" i="7"/>
  <c r="A101" i="7"/>
  <c r="A61" i="9"/>
  <c r="A50" i="9"/>
  <c r="A117" i="7"/>
  <c r="A134" i="1"/>
  <c r="M134" i="1" s="1"/>
  <c r="A138" i="7"/>
  <c r="A98" i="7"/>
  <c r="A118" i="7"/>
  <c r="A153" i="7"/>
  <c r="A91" i="7"/>
  <c r="A154" i="7"/>
  <c r="A104" i="7"/>
  <c r="A87" i="7"/>
  <c r="A149" i="7"/>
  <c r="A62" i="9"/>
  <c r="A68" i="9"/>
  <c r="A58" i="9"/>
  <c r="A69" i="9"/>
  <c r="A54" i="9"/>
  <c r="A75" i="9"/>
  <c r="A89" i="7"/>
  <c r="A135" i="7"/>
  <c r="A136" i="1"/>
  <c r="M136" i="1" s="1"/>
  <c r="A102" i="7"/>
  <c r="A145" i="7"/>
  <c r="A93" i="7"/>
  <c r="A99" i="7"/>
  <c r="A156" i="7"/>
  <c r="A140" i="7"/>
  <c r="A114" i="7"/>
  <c r="A144" i="7"/>
  <c r="A120" i="7"/>
  <c r="A63" i="9"/>
  <c r="A51" i="9"/>
  <c r="A123" i="7"/>
  <c r="A142" i="7"/>
  <c r="A96" i="7"/>
  <c r="A52" i="9"/>
  <c r="A76" i="9"/>
  <c r="A67" i="9"/>
  <c r="A127" i="1"/>
  <c r="M127" i="1" s="1"/>
  <c r="A132" i="7"/>
  <c r="A113" i="7"/>
  <c r="A137" i="1"/>
  <c r="M137" i="1" s="1"/>
  <c r="A152" i="7"/>
  <c r="A95" i="7"/>
  <c r="A127" i="7"/>
  <c r="A130" i="7"/>
  <c r="A92" i="7"/>
  <c r="A115" i="7"/>
  <c r="A133" i="7"/>
  <c r="A100" i="7"/>
  <c r="A109" i="7"/>
  <c r="A49" i="9"/>
  <c r="A78" i="9"/>
  <c r="A60" i="9"/>
  <c r="A77" i="9"/>
  <c r="A131" i="1"/>
  <c r="M131" i="1" s="1"/>
  <c r="A143" i="7"/>
  <c r="A136" i="7"/>
  <c r="A119" i="7"/>
  <c r="A147" i="7"/>
  <c r="A126" i="7"/>
  <c r="A111" i="7"/>
  <c r="A125" i="7"/>
  <c r="A128" i="7"/>
  <c r="A151" i="7"/>
  <c r="A70" i="9"/>
  <c r="A139" i="7"/>
  <c r="A148" i="7"/>
  <c r="A110" i="1"/>
  <c r="M110" i="1" s="1"/>
  <c r="A116" i="1"/>
  <c r="M116" i="1" s="1"/>
  <c r="A106" i="1"/>
  <c r="M106" i="1" s="1"/>
  <c r="A109" i="1"/>
  <c r="M109" i="1" s="1"/>
  <c r="A126" i="1"/>
  <c r="M126" i="1" s="1"/>
  <c r="A118" i="1"/>
  <c r="M118" i="1" s="1"/>
  <c r="A104" i="1"/>
  <c r="M104" i="1" s="1"/>
  <c r="A115" i="1"/>
  <c r="M115" i="1" s="1"/>
  <c r="A2" i="1"/>
  <c r="M2" i="1" s="1"/>
  <c r="A111" i="1"/>
  <c r="M111" i="1" s="1"/>
  <c r="A117" i="1"/>
  <c r="M117" i="1" s="1"/>
  <c r="A114" i="1"/>
  <c r="M114" i="1" s="1"/>
  <c r="A119" i="1"/>
  <c r="M119" i="1" s="1"/>
  <c r="A124" i="1"/>
  <c r="M124" i="1" s="1"/>
  <c r="A120" i="1"/>
  <c r="M120" i="1" s="1"/>
  <c r="A108" i="1"/>
  <c r="M108" i="1" s="1"/>
  <c r="A112" i="1"/>
  <c r="M112" i="1" s="1"/>
  <c r="A515" i="9"/>
  <c r="A105" i="1"/>
  <c r="M105" i="1" s="1"/>
  <c r="A125" i="1"/>
  <c r="M125" i="1" s="1"/>
  <c r="A107" i="1"/>
  <c r="M107" i="1" s="1"/>
  <c r="A113" i="1"/>
  <c r="M113" i="1" s="1"/>
  <c r="A103" i="1"/>
  <c r="M103" i="1" s="1"/>
  <c r="A88" i="1"/>
  <c r="M88" i="1" s="1"/>
  <c r="A87" i="1"/>
  <c r="M87" i="1" s="1"/>
  <c r="A46" i="1"/>
  <c r="M46" i="1" s="1"/>
  <c r="A90" i="1"/>
  <c r="M90" i="1" s="1"/>
  <c r="A80" i="1"/>
  <c r="M80" i="1" s="1"/>
  <c r="A86" i="1"/>
  <c r="M86" i="1" s="1"/>
  <c r="A98" i="1"/>
  <c r="M98" i="1" s="1"/>
  <c r="A81" i="1"/>
  <c r="M81" i="1" s="1"/>
  <c r="A42" i="1"/>
  <c r="M42" i="1" s="1"/>
  <c r="A54" i="1"/>
  <c r="M54" i="1" s="1"/>
  <c r="A85" i="1"/>
  <c r="M85" i="1" s="1"/>
  <c r="A95" i="1"/>
  <c r="M95" i="1" s="1"/>
  <c r="A19" i="1"/>
  <c r="M19" i="1" s="1"/>
  <c r="A93" i="1"/>
  <c r="M93" i="1" s="1"/>
  <c r="A99" i="1"/>
  <c r="M99" i="1" s="1"/>
  <c r="A72" i="1"/>
  <c r="M72" i="1" s="1"/>
  <c r="A91" i="1"/>
  <c r="M91" i="1" s="1"/>
  <c r="A102" i="1"/>
  <c r="M102" i="1" s="1"/>
  <c r="A60" i="1"/>
  <c r="M60" i="1" s="1"/>
  <c r="A83" i="1"/>
  <c r="M83" i="1" s="1"/>
  <c r="A94" i="1"/>
  <c r="M94" i="1" s="1"/>
  <c r="A101" i="1"/>
  <c r="M101" i="1" s="1"/>
  <c r="A89" i="1"/>
  <c r="M89" i="1" s="1"/>
  <c r="A53" i="1"/>
  <c r="M53" i="1" s="1"/>
  <c r="A3" i="1"/>
  <c r="M3" i="1" s="1"/>
  <c r="A96" i="1"/>
  <c r="M96" i="1" s="1"/>
  <c r="A84" i="1"/>
  <c r="M84" i="1" s="1"/>
  <c r="A100" i="1"/>
  <c r="M100" i="1" s="1"/>
  <c r="A62" i="1"/>
  <c r="M62" i="1" s="1"/>
  <c r="A82" i="1"/>
  <c r="M82" i="1" s="1"/>
  <c r="A66" i="1"/>
  <c r="M66" i="1" s="1"/>
  <c r="A79" i="1"/>
  <c r="M79" i="1" s="1"/>
  <c r="A92" i="1"/>
  <c r="M92" i="1" s="1"/>
  <c r="A20" i="1"/>
  <c r="M20" i="1" s="1"/>
  <c r="A97" i="1"/>
  <c r="M97" i="1" s="1"/>
  <c r="L716" i="20"/>
  <c r="A157" i="9"/>
  <c r="A41" i="1"/>
  <c r="M41" i="1" s="1"/>
  <c r="A65" i="1"/>
  <c r="M65" i="1" s="1"/>
  <c r="A59" i="1"/>
  <c r="M59" i="1" s="1"/>
  <c r="A29" i="1"/>
  <c r="M29" i="1" s="1"/>
  <c r="A47" i="1"/>
  <c r="M47" i="1" s="1"/>
  <c r="A44" i="1"/>
  <c r="M44" i="1" s="1"/>
  <c r="A43" i="1"/>
  <c r="M43" i="1" s="1"/>
  <c r="A23" i="1"/>
  <c r="M23" i="1" s="1"/>
  <c r="A76" i="1"/>
  <c r="M76" i="1" s="1"/>
  <c r="A48" i="1"/>
  <c r="M48" i="1" s="1"/>
  <c r="A57" i="1"/>
  <c r="M57" i="1" s="1"/>
  <c r="A70" i="1"/>
  <c r="M70" i="1" s="1"/>
  <c r="A37" i="1"/>
  <c r="M37" i="1" s="1"/>
  <c r="A27" i="1"/>
  <c r="M27" i="1" s="1"/>
  <c r="A64" i="1"/>
  <c r="M64" i="1" s="1"/>
  <c r="A61" i="1"/>
  <c r="M61" i="1" s="1"/>
  <c r="A30" i="1"/>
  <c r="M30" i="1" s="1"/>
  <c r="A26" i="1"/>
  <c r="M26" i="1" s="1"/>
  <c r="A68" i="1"/>
  <c r="M68" i="1" s="1"/>
  <c r="A28" i="1"/>
  <c r="M28" i="1" s="1"/>
  <c r="A39" i="1"/>
  <c r="M39" i="1" s="1"/>
  <c r="A33" i="1"/>
  <c r="M33" i="1" s="1"/>
  <c r="A24" i="1"/>
  <c r="M24" i="1" s="1"/>
  <c r="A25" i="1"/>
  <c r="M25" i="1" s="1"/>
  <c r="A35" i="1"/>
  <c r="M35" i="1" s="1"/>
  <c r="A71" i="1"/>
  <c r="M71" i="1" s="1"/>
  <c r="A38" i="1"/>
  <c r="M38" i="1" s="1"/>
  <c r="A22" i="1"/>
  <c r="M22" i="1" s="1"/>
  <c r="A74" i="1"/>
  <c r="M74" i="1" s="1"/>
  <c r="A34" i="1"/>
  <c r="M34" i="1" s="1"/>
  <c r="A75" i="1"/>
  <c r="M75" i="1" s="1"/>
  <c r="A40" i="1"/>
  <c r="M40" i="1" s="1"/>
  <c r="A55" i="1"/>
  <c r="M55" i="1" s="1"/>
  <c r="A56" i="1"/>
  <c r="M56" i="1" s="1"/>
  <c r="A45" i="1"/>
  <c r="M45" i="1" s="1"/>
  <c r="A67" i="1"/>
  <c r="M67" i="1" s="1"/>
  <c r="A69" i="1"/>
  <c r="M69" i="1" s="1"/>
  <c r="A73" i="1"/>
  <c r="M73" i="1" s="1"/>
  <c r="A49" i="1"/>
  <c r="M49" i="1" s="1"/>
  <c r="A15" i="1"/>
  <c r="M15" i="1" s="1"/>
  <c r="A10" i="1"/>
  <c r="M10" i="1" s="1"/>
  <c r="A4" i="1"/>
  <c r="M4" i="1" s="1"/>
  <c r="A51" i="1"/>
  <c r="M51" i="1" s="1"/>
  <c r="A9" i="1"/>
  <c r="M9" i="1" s="1"/>
  <c r="A21" i="1"/>
  <c r="M21" i="1" s="1"/>
  <c r="A31" i="1"/>
  <c r="M31" i="1" s="1"/>
  <c r="A63" i="1"/>
  <c r="M63" i="1" s="1"/>
  <c r="A40" i="14"/>
  <c r="A5" i="1"/>
  <c r="M5" i="1" s="1"/>
  <c r="A16" i="1"/>
  <c r="M16" i="1" s="1"/>
  <c r="A18" i="1"/>
  <c r="M18" i="1" s="1"/>
  <c r="A7" i="1"/>
  <c r="M7" i="1" s="1"/>
  <c r="A58" i="1"/>
  <c r="M58" i="1" s="1"/>
  <c r="A11" i="1"/>
  <c r="M11" i="1" s="1"/>
  <c r="A17" i="1"/>
  <c r="M17" i="1" s="1"/>
  <c r="A77" i="1"/>
  <c r="M77" i="1" s="1"/>
  <c r="A50" i="1"/>
  <c r="M50" i="1" s="1"/>
  <c r="A32" i="1"/>
  <c r="M32" i="1" s="1"/>
  <c r="A14" i="1"/>
  <c r="M14" i="1" s="1"/>
  <c r="A12" i="1"/>
  <c r="M12" i="1" s="1"/>
  <c r="A13" i="1"/>
  <c r="M13" i="1" s="1"/>
  <c r="A6" i="1"/>
  <c r="M6" i="1" s="1"/>
  <c r="A52" i="1"/>
  <c r="M52" i="1" s="1"/>
  <c r="A36" i="1"/>
  <c r="M36" i="1" s="1"/>
  <c r="A8" i="1"/>
  <c r="M8" i="1" s="1"/>
  <c r="L764" i="20"/>
  <c r="AE25" i="4"/>
  <c r="AE33" i="4"/>
  <c r="AE41" i="4"/>
  <c r="AE69" i="4"/>
  <c r="AE82" i="4"/>
  <c r="AE112" i="4"/>
  <c r="AE128" i="4"/>
  <c r="AE152" i="4"/>
  <c r="AE183" i="4"/>
  <c r="AE191" i="4"/>
  <c r="AE202" i="4"/>
  <c r="AE227" i="4"/>
  <c r="AE256" i="4"/>
  <c r="AE9" i="4"/>
  <c r="AE17" i="4"/>
  <c r="AE48" i="4"/>
  <c r="AE54" i="4"/>
  <c r="AE61" i="4"/>
  <c r="AE76" i="4"/>
  <c r="AE90" i="4"/>
  <c r="AE105" i="4"/>
  <c r="AE120" i="4"/>
  <c r="AE136" i="4"/>
  <c r="AE144" i="4"/>
  <c r="AE160" i="4"/>
  <c r="AE167" i="4"/>
  <c r="AE198" i="4"/>
  <c r="AE209" i="4"/>
  <c r="AE234" i="4"/>
  <c r="AE242" i="4"/>
  <c r="AE248" i="4"/>
  <c r="A51" i="7"/>
  <c r="A73" i="7"/>
  <c r="A41" i="7"/>
  <c r="A63" i="7"/>
  <c r="A70" i="7"/>
  <c r="A54" i="7"/>
  <c r="A7" i="7"/>
  <c r="A39" i="7"/>
  <c r="A62" i="7"/>
  <c r="A23" i="7"/>
  <c r="A18" i="7"/>
  <c r="A27" i="7"/>
  <c r="A47" i="7"/>
  <c r="A13" i="7"/>
  <c r="A75" i="7"/>
  <c r="A12" i="7"/>
  <c r="A34" i="7"/>
  <c r="A57" i="7"/>
  <c r="A35" i="7"/>
  <c r="A52" i="7"/>
  <c r="A55" i="7"/>
  <c r="A32" i="7"/>
  <c r="A22" i="7"/>
  <c r="A17" i="7"/>
  <c r="A83" i="7"/>
  <c r="A74" i="7"/>
  <c r="A3" i="7"/>
  <c r="A61" i="7"/>
  <c r="A36" i="7"/>
  <c r="A37" i="7"/>
  <c r="A76" i="7"/>
  <c r="A64" i="7"/>
  <c r="A79" i="7"/>
  <c r="A25" i="7"/>
  <c r="A65" i="7"/>
  <c r="A43" i="7"/>
  <c r="A60" i="7"/>
  <c r="A8" i="7"/>
  <c r="A10" i="7"/>
  <c r="A16" i="7"/>
  <c r="A19" i="7"/>
  <c r="A31" i="7"/>
  <c r="A29" i="7"/>
  <c r="A42" i="7"/>
  <c r="A77" i="7"/>
  <c r="A49" i="7"/>
  <c r="A6" i="7"/>
  <c r="A67" i="7"/>
  <c r="A33" i="7"/>
  <c r="A53" i="7"/>
  <c r="A46" i="7"/>
  <c r="A30" i="7"/>
  <c r="A48" i="7"/>
  <c r="A86" i="7"/>
  <c r="A44" i="7"/>
  <c r="A9" i="7"/>
  <c r="A4" i="7"/>
  <c r="A14" i="7"/>
  <c r="A68" i="7"/>
  <c r="A80" i="7"/>
  <c r="A58" i="7"/>
  <c r="A40" i="7"/>
  <c r="A56" i="7"/>
  <c r="A26" i="7"/>
  <c r="A59" i="7"/>
  <c r="A82" i="7"/>
  <c r="A28" i="7"/>
  <c r="A2" i="7"/>
  <c r="A78" i="7"/>
  <c r="A71" i="7"/>
  <c r="A11" i="7"/>
  <c r="A5" i="7"/>
  <c r="A72" i="7"/>
  <c r="A21" i="7"/>
  <c r="A50" i="7"/>
  <c r="A81" i="7"/>
  <c r="A84" i="7"/>
  <c r="A20" i="7"/>
  <c r="A15" i="7"/>
  <c r="A66" i="7"/>
  <c r="A24" i="7"/>
  <c r="A85" i="7"/>
  <c r="A45" i="7"/>
  <c r="A38" i="7"/>
  <c r="AE10" i="4"/>
  <c r="AE18" i="4"/>
  <c r="AE26" i="4"/>
  <c r="AE34" i="4"/>
  <c r="AE42" i="4"/>
  <c r="AE49" i="4"/>
  <c r="AE55" i="4"/>
  <c r="AE62" i="4"/>
  <c r="AE70" i="4"/>
  <c r="AE77" i="4"/>
  <c r="AE83" i="4"/>
  <c r="AE91" i="4"/>
  <c r="AE98" i="4"/>
  <c r="AE106" i="4"/>
  <c r="AE113" i="4"/>
  <c r="AE121" i="4"/>
  <c r="AE129" i="4"/>
  <c r="AE137" i="4"/>
  <c r="AE145" i="4"/>
  <c r="AE153" i="4"/>
  <c r="AE168" i="4"/>
  <c r="AE184" i="4"/>
  <c r="AE192" i="4"/>
  <c r="AE203" i="4"/>
  <c r="AE210" i="4"/>
  <c r="AE221" i="4"/>
  <c r="AE5" i="4"/>
  <c r="AE13" i="4"/>
  <c r="AE21" i="4"/>
  <c r="AE29" i="4"/>
  <c r="AE37" i="4"/>
  <c r="AE45" i="4"/>
  <c r="AE52" i="4"/>
  <c r="AE58" i="4"/>
  <c r="AE65" i="4"/>
  <c r="AE73" i="4"/>
  <c r="AE86" i="4"/>
  <c r="AE94" i="4"/>
  <c r="AE101" i="4"/>
  <c r="AE108" i="4"/>
  <c r="AE116" i="4"/>
  <c r="AE124" i="4"/>
  <c r="AE132" i="4"/>
  <c r="AE140" i="4"/>
  <c r="AE148" i="4"/>
  <c r="AE156" i="4"/>
  <c r="AE163" i="4"/>
  <c r="AE171" i="4"/>
  <c r="AE187" i="4"/>
  <c r="AE195" i="4"/>
  <c r="AE200" i="4"/>
  <c r="AE206" i="4"/>
  <c r="AE213" i="4"/>
  <c r="AE238" i="4"/>
  <c r="AE252" i="4"/>
  <c r="AE257" i="4"/>
  <c r="AE8" i="4"/>
  <c r="AE16" i="4"/>
  <c r="AE24" i="4"/>
  <c r="AE32" i="4"/>
  <c r="AE40" i="4"/>
  <c r="AE47" i="4"/>
  <c r="AE60" i="4"/>
  <c r="AE68" i="4"/>
  <c r="AE81" i="4"/>
  <c r="AE89" i="4"/>
  <c r="AE97" i="4"/>
  <c r="AE104" i="4"/>
  <c r="AE111" i="4"/>
  <c r="AE119" i="4"/>
  <c r="AE127" i="4"/>
  <c r="AE135" i="4"/>
  <c r="AE143" i="4"/>
  <c r="AE151" i="4"/>
  <c r="AE159" i="4"/>
  <c r="AE166" i="4"/>
  <c r="AE182" i="4"/>
  <c r="AE190" i="4"/>
  <c r="AE197" i="4"/>
  <c r="AE201" i="4"/>
  <c r="AE208" i="4"/>
  <c r="AE220" i="4"/>
  <c r="AE226" i="4"/>
  <c r="AE233" i="4"/>
  <c r="AE241" i="4"/>
  <c r="AE247" i="4"/>
  <c r="AE255" i="4"/>
  <c r="AE43" i="4"/>
  <c r="AE50" i="4"/>
  <c r="AE56" i="4"/>
  <c r="AE71" i="4"/>
  <c r="AE99" i="4"/>
  <c r="AE114" i="4"/>
  <c r="AE161" i="4"/>
  <c r="AE169" i="4"/>
  <c r="AE185" i="4"/>
  <c r="AE193" i="4"/>
  <c r="AE199" i="4"/>
  <c r="AE204" i="4"/>
  <c r="AE211" i="4"/>
  <c r="AE222" i="4"/>
  <c r="AE229" i="4"/>
  <c r="AE236" i="4"/>
  <c r="AE244" i="4"/>
  <c r="AE250" i="4"/>
  <c r="AE174" i="4"/>
  <c r="AE3" i="4"/>
  <c r="AE11" i="4"/>
  <c r="AE19" i="4"/>
  <c r="AE27" i="4"/>
  <c r="AE35" i="4"/>
  <c r="AE63" i="4"/>
  <c r="AE78" i="4"/>
  <c r="AE84" i="4"/>
  <c r="AE92" i="4"/>
  <c r="AE122" i="4"/>
  <c r="AE130" i="4"/>
  <c r="AE138" i="4"/>
  <c r="AE146" i="4"/>
  <c r="AE154" i="4"/>
  <c r="AE6" i="4"/>
  <c r="AE14" i="4"/>
  <c r="AE22" i="4"/>
  <c r="AE30" i="4"/>
  <c r="AE38" i="4"/>
  <c r="AE53" i="4"/>
  <c r="AE59" i="4"/>
  <c r="AE66" i="4"/>
  <c r="AE74" i="4"/>
  <c r="AE80" i="4"/>
  <c r="AE88" i="4"/>
  <c r="AE95" i="4"/>
  <c r="AE102" i="4"/>
  <c r="AE109" i="4"/>
  <c r="AE117" i="4"/>
  <c r="AE125" i="4"/>
  <c r="AE133" i="4"/>
  <c r="AE141" i="4"/>
  <c r="AE149" i="4"/>
  <c r="AE157" i="4"/>
  <c r="AE164" i="4"/>
  <c r="AE172" i="4"/>
  <c r="AE188" i="4"/>
  <c r="AE196" i="4"/>
  <c r="AE207" i="4"/>
  <c r="AE218" i="4"/>
  <c r="AE224" i="4"/>
  <c r="AE231" i="4"/>
  <c r="AE239" i="4"/>
  <c r="AE253" i="4"/>
  <c r="A69" i="7"/>
  <c r="AE2" i="4"/>
  <c r="A29" i="9"/>
  <c r="A26" i="2"/>
  <c r="J26" i="2" s="1"/>
  <c r="AE20" i="4"/>
  <c r="AE44" i="4"/>
  <c r="AE64" i="4"/>
  <c r="AE72" i="4"/>
  <c r="AE79" i="4"/>
  <c r="AE85" i="4"/>
  <c r="AE93" i="4"/>
  <c r="AE100" i="4"/>
  <c r="AE107" i="4"/>
  <c r="AE115" i="4"/>
  <c r="AE123" i="4"/>
  <c r="AE131" i="4"/>
  <c r="AE139" i="4"/>
  <c r="AE147" i="4"/>
  <c r="AE155" i="4"/>
  <c r="AE162" i="4"/>
  <c r="AE170" i="4"/>
  <c r="AE186" i="4"/>
  <c r="AE194" i="4"/>
  <c r="AE205" i="4"/>
  <c r="AE212" i="4"/>
  <c r="AE223" i="4"/>
  <c r="AE230" i="4"/>
  <c r="AE237" i="4"/>
  <c r="AE245" i="4"/>
  <c r="AE251" i="4"/>
  <c r="AE176" i="4"/>
  <c r="AE4" i="4"/>
  <c r="AE12" i="4"/>
  <c r="AE28" i="4"/>
  <c r="AE36" i="4"/>
  <c r="AE51" i="4"/>
  <c r="AE57" i="4"/>
  <c r="AE7" i="4"/>
  <c r="AE15" i="4"/>
  <c r="AE23" i="4"/>
  <c r="AE31" i="4"/>
  <c r="AE39" i="4"/>
  <c r="AE46" i="4"/>
  <c r="AE67" i="4"/>
  <c r="AE75" i="4"/>
  <c r="AE96" i="4"/>
  <c r="AE103" i="4"/>
  <c r="AE110" i="4"/>
  <c r="AE118" i="4"/>
  <c r="AE126" i="4"/>
  <c r="AE134" i="4"/>
  <c r="AE142" i="4"/>
  <c r="AE150" i="4"/>
  <c r="AE158" i="4"/>
  <c r="AE165" i="4"/>
  <c r="AE173" i="4"/>
  <c r="AE189" i="4"/>
  <c r="AE219" i="4"/>
  <c r="AE225" i="4"/>
  <c r="AE232" i="4"/>
  <c r="AE240" i="4"/>
  <c r="AE246" i="4"/>
  <c r="AE254" i="4"/>
  <c r="AE228" i="4"/>
  <c r="AE235" i="4"/>
  <c r="AE243" i="4"/>
  <c r="AE249" i="4"/>
  <c r="AE87" i="4"/>
  <c r="V125" i="4"/>
  <c r="M214" i="20"/>
  <c r="L982" i="20"/>
  <c r="L479" i="20"/>
  <c r="M520" i="20"/>
  <c r="V159" i="4"/>
  <c r="W203" i="4"/>
  <c r="W251" i="4"/>
  <c r="V199" i="4"/>
  <c r="W238" i="4"/>
  <c r="V254" i="4"/>
  <c r="V140" i="4"/>
  <c r="W97" i="4"/>
  <c r="V97" i="4"/>
  <c r="A987" i="20" a="1"/>
  <c r="A987" i="20" s="1"/>
  <c r="H987" i="20"/>
  <c r="I987" i="20" a="1"/>
  <c r="I987" i="20" s="1"/>
  <c r="W15" i="4"/>
  <c r="V15" i="4"/>
  <c r="W156" i="4"/>
  <c r="V156" i="4"/>
  <c r="V146" i="4"/>
  <c r="W57" i="4"/>
  <c r="V82" i="4"/>
  <c r="W121" i="4"/>
  <c r="W171" i="4"/>
  <c r="V185" i="4"/>
  <c r="V137" i="4"/>
  <c r="W137" i="4"/>
  <c r="W167" i="4"/>
  <c r="V167" i="4"/>
  <c r="V228" i="4"/>
  <c r="W228" i="4"/>
  <c r="W183" i="4"/>
  <c r="V183" i="4"/>
  <c r="W5" i="4"/>
  <c r="V5" i="4"/>
  <c r="V91" i="4"/>
  <c r="V123" i="4"/>
  <c r="W123" i="4"/>
  <c r="V168" i="4"/>
  <c r="W168" i="4"/>
  <c r="V144" i="4"/>
  <c r="W144" i="4"/>
  <c r="W166" i="4"/>
  <c r="V166" i="4"/>
  <c r="W195" i="4"/>
  <c r="W232" i="4"/>
  <c r="V232" i="4"/>
  <c r="M414" i="20"/>
  <c r="W60" i="4"/>
  <c r="V104" i="4"/>
  <c r="V141" i="4"/>
  <c r="V148" i="4"/>
  <c r="L222" i="20"/>
  <c r="L587" i="20"/>
  <c r="L607" i="20"/>
  <c r="L228" i="20"/>
  <c r="L609" i="20"/>
  <c r="L819" i="20"/>
  <c r="L100" i="20"/>
  <c r="L829" i="20"/>
  <c r="L143" i="20"/>
  <c r="L471" i="20"/>
  <c r="M445" i="20"/>
  <c r="M785" i="20"/>
  <c r="L785" i="20"/>
  <c r="W78" i="4"/>
  <c r="V78" i="4"/>
  <c r="W8" i="4"/>
  <c r="W31" i="4"/>
  <c r="V46" i="4"/>
  <c r="W46" i="4"/>
  <c r="W93" i="4"/>
  <c r="V93" i="4"/>
  <c r="W102" i="4"/>
  <c r="V102" i="4"/>
  <c r="V145" i="4"/>
  <c r="W145" i="4"/>
  <c r="V163" i="4"/>
  <c r="V155" i="4"/>
  <c r="M780" i="20"/>
  <c r="L780" i="20"/>
  <c r="W124" i="4"/>
  <c r="V124" i="4"/>
  <c r="W161" i="4"/>
  <c r="V161" i="4"/>
  <c r="M56" i="20"/>
  <c r="L56" i="20"/>
  <c r="M939" i="20"/>
  <c r="L939" i="20"/>
  <c r="M965" i="20"/>
  <c r="L965" i="20"/>
  <c r="W52" i="4"/>
  <c r="V52" i="4"/>
  <c r="W242" i="4"/>
  <c r="W248" i="4"/>
  <c r="V248" i="4"/>
  <c r="M407" i="20"/>
  <c r="L407" i="20"/>
  <c r="W65" i="4"/>
  <c r="V65" i="4"/>
  <c r="V130" i="4"/>
  <c r="V135" i="4"/>
  <c r="W149" i="4"/>
  <c r="V149" i="4"/>
  <c r="V226" i="4"/>
  <c r="V235" i="4"/>
  <c r="W235" i="4"/>
  <c r="M402" i="20"/>
  <c r="L402" i="20"/>
  <c r="W147" i="4"/>
  <c r="V147" i="4"/>
  <c r="M300" i="20"/>
  <c r="L300" i="20"/>
  <c r="M344" i="20"/>
  <c r="L344" i="20"/>
  <c r="I986" i="20" a="1"/>
  <c r="I986" i="20" s="1"/>
  <c r="I985" i="20" a="1"/>
  <c r="I985" i="20" s="1"/>
  <c r="I984" i="20" a="1"/>
  <c r="I984" i="20" s="1"/>
  <c r="A986" i="20" a="1"/>
  <c r="A986" i="20" s="1"/>
  <c r="A985" i="20" a="1"/>
  <c r="A985" i="20" s="1"/>
  <c r="A984" i="20" a="1"/>
  <c r="A984" i="20" s="1"/>
  <c r="H986" i="20"/>
  <c r="H985" i="20"/>
  <c r="H984" i="20"/>
  <c r="V37" i="4"/>
  <c r="V63" i="4"/>
  <c r="W103" i="4"/>
  <c r="W160" i="4"/>
  <c r="V127" i="4"/>
  <c r="W152" i="4"/>
  <c r="V193" i="4"/>
  <c r="L239" i="20"/>
  <c r="M676" i="20"/>
  <c r="M871" i="20"/>
  <c r="L895" i="20"/>
  <c r="M400" i="20"/>
  <c r="L417" i="20"/>
  <c r="L515" i="20"/>
  <c r="M552" i="20"/>
  <c r="L554" i="20"/>
  <c r="L577" i="20"/>
  <c r="L971" i="20"/>
  <c r="M371" i="20"/>
  <c r="L529" i="20"/>
  <c r="M651" i="20"/>
  <c r="L683" i="20"/>
  <c r="M743" i="20"/>
  <c r="L745" i="20"/>
  <c r="L880" i="20"/>
  <c r="L973" i="20"/>
  <c r="M160" i="20"/>
  <c r="L270" i="20"/>
  <c r="L623" i="20"/>
  <c r="L813" i="20"/>
  <c r="M839" i="20"/>
  <c r="L909" i="20"/>
  <c r="L911" i="20"/>
  <c r="L85" i="20"/>
  <c r="L168" i="20"/>
  <c r="L237" i="20"/>
  <c r="L298" i="20"/>
  <c r="L473" i="20"/>
  <c r="L616" i="20"/>
  <c r="L817" i="20"/>
  <c r="L859" i="20"/>
  <c r="L266" i="20"/>
  <c r="L44" i="20"/>
  <c r="L139" i="20"/>
  <c r="L357" i="20"/>
  <c r="L384" i="20"/>
  <c r="L389" i="20"/>
  <c r="L469" i="20"/>
  <c r="L481" i="20"/>
  <c r="M510" i="20"/>
  <c r="M589" i="20"/>
  <c r="L71" i="20"/>
  <c r="L293" i="20"/>
  <c r="L354" i="20"/>
  <c r="M565" i="20"/>
  <c r="M684" i="20"/>
  <c r="M736" i="20"/>
  <c r="M741" i="20"/>
  <c r="L791" i="20"/>
  <c r="M833" i="20"/>
  <c r="L848" i="20"/>
  <c r="L34" i="20"/>
  <c r="L79" i="20"/>
  <c r="M252" i="20"/>
  <c r="M522" i="20"/>
  <c r="M620" i="20"/>
  <c r="L653" i="20"/>
  <c r="L694" i="20"/>
  <c r="L801" i="20"/>
  <c r="L858" i="20"/>
  <c r="L891" i="20"/>
  <c r="M491" i="20"/>
  <c r="L511" i="20"/>
  <c r="L947" i="20"/>
  <c r="M976" i="20"/>
  <c r="L328" i="20"/>
  <c r="L10" i="20"/>
  <c r="L45" i="20"/>
  <c r="L134" i="20"/>
  <c r="M184" i="20"/>
  <c r="L259" i="20"/>
  <c r="L284" i="20"/>
  <c r="L343" i="20"/>
  <c r="M436" i="20"/>
  <c r="L558" i="20"/>
  <c r="L568" i="20"/>
  <c r="L595" i="20"/>
  <c r="L619" i="20"/>
  <c r="L669" i="20"/>
  <c r="L680" i="20"/>
  <c r="M727" i="20"/>
  <c r="L793" i="20"/>
  <c r="L827" i="20"/>
  <c r="L843" i="20"/>
  <c r="L883" i="20"/>
  <c r="L901" i="20"/>
  <c r="L903" i="20"/>
  <c r="L977" i="20"/>
  <c r="L66" i="20"/>
  <c r="L693" i="20"/>
  <c r="M777" i="20"/>
  <c r="L26" i="20"/>
  <c r="L192" i="20"/>
  <c r="L242" i="20"/>
  <c r="L319" i="20"/>
  <c r="L336" i="20"/>
  <c r="L526" i="20"/>
  <c r="L593" i="20"/>
  <c r="L656" i="20"/>
  <c r="L675" i="20"/>
  <c r="M750" i="20"/>
  <c r="L797" i="20"/>
  <c r="M845" i="20"/>
  <c r="L935" i="20"/>
  <c r="L341" i="20"/>
  <c r="L53" i="20"/>
  <c r="L105" i="20"/>
  <c r="L123" i="20"/>
  <c r="L171" i="20"/>
  <c r="L196" i="20"/>
  <c r="L231" i="20"/>
  <c r="L250" i="20"/>
  <c r="L325" i="20"/>
  <c r="L391" i="20"/>
  <c r="M524" i="20"/>
  <c r="M539" i="20"/>
  <c r="M660" i="20"/>
  <c r="L872" i="20"/>
  <c r="M889" i="20"/>
  <c r="M467" i="20"/>
  <c r="L90" i="20"/>
  <c r="L181" i="20"/>
  <c r="L662" i="20"/>
  <c r="L738" i="20"/>
  <c r="L2" i="20"/>
  <c r="L126" i="20"/>
  <c r="M280" i="20"/>
  <c r="M597" i="20"/>
  <c r="L678" i="20"/>
  <c r="M156" i="20"/>
  <c r="L815" i="20"/>
  <c r="L926" i="20"/>
  <c r="L23" i="20"/>
  <c r="L47" i="20"/>
  <c r="L60" i="20"/>
  <c r="L92" i="20"/>
  <c r="L115" i="20"/>
  <c r="L162" i="20"/>
  <c r="L179" i="20"/>
  <c r="L209" i="20"/>
  <c r="L246" i="20"/>
  <c r="L308" i="20"/>
  <c r="L321" i="20"/>
  <c r="L350" i="20"/>
  <c r="L361" i="20"/>
  <c r="M365" i="20"/>
  <c r="L393" i="20"/>
  <c r="L867" i="20"/>
  <c r="L8" i="20"/>
  <c r="L696" i="20"/>
  <c r="L40" i="20"/>
  <c r="M557" i="20"/>
  <c r="L566" i="20"/>
  <c r="L585" i="20"/>
  <c r="M596" i="20"/>
  <c r="L615" i="20"/>
  <c r="M664" i="20"/>
  <c r="L691" i="20"/>
  <c r="L700" i="20"/>
  <c r="M737" i="20"/>
  <c r="L739" i="20"/>
  <c r="L788" i="20"/>
  <c r="L803" i="20"/>
  <c r="M821" i="20"/>
  <c r="L864" i="20"/>
  <c r="L875" i="20"/>
  <c r="L928" i="20"/>
  <c r="L951" i="20"/>
  <c r="L110" i="20"/>
  <c r="L189" i="20"/>
  <c r="L320" i="20"/>
  <c r="L408" i="20"/>
  <c r="L37" i="20"/>
  <c r="L72" i="20"/>
  <c r="L131" i="20"/>
  <c r="L148" i="20"/>
  <c r="L191" i="20"/>
  <c r="L225" i="20"/>
  <c r="M236" i="20"/>
  <c r="L260" i="20"/>
  <c r="L273" i="20"/>
  <c r="L290" i="20"/>
  <c r="L340" i="20"/>
  <c r="L433" i="20"/>
  <c r="L461" i="20"/>
  <c r="L466" i="20"/>
  <c r="L468" i="20"/>
  <c r="L488" i="20"/>
  <c r="M512" i="20"/>
  <c r="M583" i="20"/>
  <c r="M592" i="20"/>
  <c r="M668" i="20"/>
  <c r="L730" i="20"/>
  <c r="M751" i="20"/>
  <c r="L807" i="20"/>
  <c r="L823" i="20"/>
  <c r="L836" i="20"/>
  <c r="L840" i="20"/>
  <c r="M855" i="20"/>
  <c r="L877" i="20"/>
  <c r="L953" i="20"/>
  <c r="L18" i="20"/>
  <c r="L204" i="20"/>
  <c r="L425" i="20"/>
  <c r="L7" i="20"/>
  <c r="L24" i="20"/>
  <c r="L52" i="20"/>
  <c r="L120" i="20"/>
  <c r="L212" i="20"/>
  <c r="M264" i="20"/>
  <c r="L313" i="20"/>
  <c r="L322" i="20"/>
  <c r="L335" i="20"/>
  <c r="L370" i="20"/>
  <c r="L397" i="20"/>
  <c r="L416" i="20"/>
  <c r="M459" i="20"/>
  <c r="M501" i="20"/>
  <c r="L576" i="20"/>
  <c r="M604" i="20"/>
  <c r="L634" i="20"/>
  <c r="L661" i="20"/>
  <c r="L688" i="20"/>
  <c r="M720" i="20"/>
  <c r="L726" i="20"/>
  <c r="L728" i="20"/>
  <c r="L809" i="20"/>
  <c r="M825" i="20"/>
  <c r="L961" i="20"/>
  <c r="L64" i="20"/>
  <c r="L174" i="20"/>
  <c r="L234" i="20"/>
  <c r="L358" i="20"/>
  <c r="M406" i="20"/>
  <c r="L536" i="20"/>
  <c r="L560" i="20"/>
  <c r="L588" i="20"/>
  <c r="M650" i="20"/>
  <c r="L654" i="20"/>
  <c r="M746" i="20"/>
  <c r="V79" i="4"/>
  <c r="W79" i="4"/>
  <c r="V24" i="4"/>
  <c r="W24" i="4"/>
  <c r="W143" i="4"/>
  <c r="V143" i="4"/>
  <c r="W164" i="4"/>
  <c r="V151" i="4"/>
  <c r="W153" i="4"/>
  <c r="V157" i="4"/>
  <c r="V162" i="4"/>
  <c r="V164" i="4"/>
  <c r="W205" i="4"/>
  <c r="V205" i="4"/>
  <c r="W61" i="4"/>
  <c r="V61" i="4"/>
  <c r="V118" i="4"/>
  <c r="W118" i="4"/>
  <c r="V139" i="4"/>
  <c r="W139" i="4"/>
  <c r="W236" i="4"/>
  <c r="V236" i="4"/>
  <c r="V16" i="4"/>
  <c r="W16" i="4"/>
  <c r="W88" i="4"/>
  <c r="V88" i="4"/>
  <c r="W132" i="4"/>
  <c r="V132" i="4"/>
  <c r="V230" i="4"/>
  <c r="W230" i="4"/>
  <c r="W136" i="4"/>
  <c r="V136" i="4"/>
  <c r="V64" i="4"/>
  <c r="W64" i="4"/>
  <c r="W244" i="4"/>
  <c r="V244" i="4"/>
  <c r="V194" i="4"/>
  <c r="W194" i="4"/>
  <c r="W21" i="4"/>
  <c r="V21" i="4"/>
  <c r="V39" i="4"/>
  <c r="W39" i="4"/>
  <c r="W89" i="4"/>
  <c r="V89" i="4"/>
  <c r="V170" i="4"/>
  <c r="W170" i="4"/>
  <c r="V202" i="4"/>
  <c r="W202" i="4"/>
  <c r="W174" i="4"/>
  <c r="V174" i="4"/>
  <c r="W98" i="4"/>
  <c r="V98" i="4"/>
  <c r="V128" i="4"/>
  <c r="W128" i="4"/>
  <c r="V75" i="4"/>
  <c r="V76" i="4"/>
  <c r="V92" i="4"/>
  <c r="W92" i="4"/>
  <c r="V190" i="4"/>
  <c r="W190" i="4"/>
  <c r="V210" i="4"/>
  <c r="W210" i="4"/>
  <c r="V240" i="4"/>
  <c r="V252" i="4"/>
  <c r="M226" i="20"/>
  <c r="L226" i="20"/>
  <c r="L352" i="20"/>
  <c r="M352" i="20"/>
  <c r="M460" i="20"/>
  <c r="L460" i="20"/>
  <c r="M483" i="20"/>
  <c r="L483" i="20"/>
  <c r="M547" i="20"/>
  <c r="L547" i="20"/>
  <c r="L605" i="20"/>
  <c r="M605" i="20"/>
  <c r="M685" i="20"/>
  <c r="L685" i="20"/>
  <c r="L752" i="20"/>
  <c r="M752" i="20"/>
  <c r="M795" i="20"/>
  <c r="L795" i="20"/>
  <c r="M856" i="20"/>
  <c r="L856" i="20"/>
  <c r="V187" i="4"/>
  <c r="W187" i="4"/>
  <c r="W229" i="4"/>
  <c r="V229" i="4"/>
  <c r="V40" i="4"/>
  <c r="W40" i="4"/>
  <c r="W84" i="4"/>
  <c r="V84" i="4"/>
  <c r="V213" i="4"/>
  <c r="W213" i="4"/>
  <c r="V234" i="4"/>
  <c r="W234" i="4"/>
  <c r="W119" i="4"/>
  <c r="V119" i="4"/>
  <c r="W198" i="4"/>
  <c r="V198" i="4"/>
  <c r="V256" i="4"/>
  <c r="M42" i="20"/>
  <c r="L42" i="20"/>
  <c r="M183" i="20"/>
  <c r="L183" i="20"/>
  <c r="M314" i="20"/>
  <c r="L314" i="20"/>
  <c r="M458" i="20"/>
  <c r="L458" i="20"/>
  <c r="M603" i="20"/>
  <c r="L603" i="20"/>
  <c r="M831" i="20"/>
  <c r="L831" i="20"/>
  <c r="M68" i="20"/>
  <c r="L68" i="20"/>
  <c r="M87" i="20"/>
  <c r="L87" i="20"/>
  <c r="M140" i="20"/>
  <c r="L140" i="20"/>
  <c r="M157" i="20"/>
  <c r="L157" i="20"/>
  <c r="M254" i="20"/>
  <c r="L254" i="20"/>
  <c r="M580" i="20"/>
  <c r="L580" i="20"/>
  <c r="L747" i="20"/>
  <c r="M747" i="20"/>
  <c r="L968" i="20"/>
  <c r="M968" i="20"/>
  <c r="M3" i="20"/>
  <c r="L3" i="20"/>
  <c r="M35" i="20"/>
  <c r="L35" i="20"/>
  <c r="M112" i="20"/>
  <c r="L112" i="20"/>
  <c r="M176" i="20"/>
  <c r="L176" i="20"/>
  <c r="M373" i="20"/>
  <c r="L373" i="20"/>
  <c r="M427" i="20"/>
  <c r="L427" i="20"/>
  <c r="M470" i="20"/>
  <c r="L470" i="20"/>
  <c r="M704" i="20"/>
  <c r="L704" i="20"/>
  <c r="M851" i="20"/>
  <c r="L851" i="20"/>
  <c r="L919" i="20"/>
  <c r="M919" i="20"/>
  <c r="M61" i="20"/>
  <c r="L61" i="20"/>
  <c r="M210" i="20"/>
  <c r="L210" i="20"/>
  <c r="M247" i="20"/>
  <c r="L247" i="20"/>
  <c r="M279" i="20"/>
  <c r="L279" i="20"/>
  <c r="M309" i="20"/>
  <c r="L309" i="20"/>
  <c r="M333" i="20"/>
  <c r="L333" i="20"/>
  <c r="M533" i="20"/>
  <c r="L533" i="20"/>
  <c r="M562" i="20"/>
  <c r="L562" i="20"/>
  <c r="L647" i="20"/>
  <c r="M647" i="20"/>
  <c r="M781" i="20"/>
  <c r="L781" i="20"/>
  <c r="M80" i="20"/>
  <c r="L80" i="20"/>
  <c r="L441" i="20"/>
  <c r="M441" i="20"/>
  <c r="M670" i="20"/>
  <c r="L670" i="20"/>
  <c r="L765" i="20"/>
  <c r="M765" i="20"/>
  <c r="M811" i="20"/>
  <c r="L811" i="20"/>
  <c r="M946" i="20"/>
  <c r="L946" i="20"/>
  <c r="M326" i="20"/>
  <c r="L326" i="20"/>
  <c r="M549" i="20"/>
  <c r="L549" i="20"/>
  <c r="M861" i="20"/>
  <c r="L861" i="20"/>
  <c r="M19" i="20"/>
  <c r="L19" i="20"/>
  <c r="M128" i="20"/>
  <c r="L128" i="20"/>
  <c r="M145" i="20"/>
  <c r="L145" i="20"/>
  <c r="M584" i="20"/>
  <c r="L584" i="20"/>
  <c r="M665" i="20"/>
  <c r="L665" i="20"/>
  <c r="M887" i="20"/>
  <c r="L887" i="20"/>
  <c r="L15" i="20"/>
  <c r="L31" i="20"/>
  <c r="L50" i="20"/>
  <c r="L69" i="20"/>
  <c r="L76" i="20"/>
  <c r="L88" i="20"/>
  <c r="L97" i="20"/>
  <c r="M136" i="20"/>
  <c r="L146" i="20"/>
  <c r="L151" i="20"/>
  <c r="L165" i="20"/>
  <c r="L202" i="20"/>
  <c r="L255" i="20"/>
  <c r="M262" i="20"/>
  <c r="L287" i="20"/>
  <c r="L303" i="20"/>
  <c r="M310" i="20"/>
  <c r="L315" i="20"/>
  <c r="L334" i="20"/>
  <c r="L364" i="20"/>
  <c r="L378" i="20"/>
  <c r="M380" i="20"/>
  <c r="M447" i="20"/>
  <c r="M452" i="20"/>
  <c r="M463" i="20"/>
  <c r="L477" i="20"/>
  <c r="L490" i="20"/>
  <c r="M518" i="20"/>
  <c r="M528" i="20"/>
  <c r="L530" i="20"/>
  <c r="L541" i="20"/>
  <c r="M581" i="20"/>
  <c r="M641" i="20"/>
  <c r="L681" i="20"/>
  <c r="L686" i="20"/>
  <c r="L748" i="20"/>
  <c r="L789" i="20"/>
  <c r="L805" i="20"/>
  <c r="M869" i="20"/>
  <c r="L925" i="20"/>
  <c r="L960" i="20"/>
  <c r="L842" i="20"/>
  <c r="L921" i="20"/>
  <c r="L980" i="20"/>
  <c r="L63" i="20"/>
  <c r="L82" i="20"/>
  <c r="L249" i="20"/>
  <c r="L375" i="20"/>
  <c r="L381" i="20"/>
  <c r="L383" i="20"/>
  <c r="L420" i="20"/>
  <c r="L429" i="20"/>
  <c r="M439" i="20"/>
  <c r="L462" i="20"/>
  <c r="L485" i="20"/>
  <c r="L599" i="20"/>
  <c r="L601" i="20"/>
  <c r="L667" i="20"/>
  <c r="L672" i="20"/>
  <c r="L677" i="20"/>
  <c r="M692" i="20"/>
  <c r="L708" i="20"/>
  <c r="M721" i="20"/>
  <c r="L756" i="20"/>
  <c r="L917" i="20"/>
  <c r="L931" i="20"/>
  <c r="L970" i="20"/>
  <c r="L16" i="20"/>
  <c r="L32" i="20"/>
  <c r="L39" i="20"/>
  <c r="L58" i="20"/>
  <c r="L77" i="20"/>
  <c r="L84" i="20"/>
  <c r="L98" i="20"/>
  <c r="L109" i="20"/>
  <c r="L125" i="20"/>
  <c r="L137" i="20"/>
  <c r="L142" i="20"/>
  <c r="L154" i="20"/>
  <c r="L166" i="20"/>
  <c r="L173" i="20"/>
  <c r="L223" i="20"/>
  <c r="L244" i="20"/>
  <c r="M256" i="20"/>
  <c r="M272" i="20"/>
  <c r="M288" i="20"/>
  <c r="M304" i="20"/>
  <c r="L311" i="20"/>
  <c r="L349" i="20"/>
  <c r="L385" i="20"/>
  <c r="M392" i="20"/>
  <c r="L394" i="20"/>
  <c r="L401" i="20"/>
  <c r="L415" i="20"/>
  <c r="L424" i="20"/>
  <c r="L431" i="20"/>
  <c r="L437" i="20"/>
  <c r="L444" i="20"/>
  <c r="L487" i="20"/>
  <c r="M499" i="20"/>
  <c r="L521" i="20"/>
  <c r="L525" i="20"/>
  <c r="L659" i="20"/>
  <c r="L697" i="20"/>
  <c r="L712" i="20"/>
  <c r="M725" i="20"/>
  <c r="M731" i="20"/>
  <c r="L760" i="20"/>
  <c r="M784" i="20"/>
  <c r="M786" i="20"/>
  <c r="L799" i="20"/>
  <c r="L835" i="20"/>
  <c r="M853" i="20"/>
  <c r="L11" i="20"/>
  <c r="L27" i="20"/>
  <c r="L48" i="20"/>
  <c r="L55" i="20"/>
  <c r="L74" i="20"/>
  <c r="L93" i="20"/>
  <c r="L102" i="20"/>
  <c r="L149" i="20"/>
  <c r="L163" i="20"/>
  <c r="L269" i="20"/>
  <c r="M292" i="20"/>
  <c r="L301" i="20"/>
  <c r="L369" i="20"/>
  <c r="L419" i="20"/>
  <c r="L475" i="20"/>
  <c r="M532" i="20"/>
  <c r="L534" i="20"/>
  <c r="L874" i="20"/>
  <c r="L930" i="20"/>
  <c r="L954" i="20"/>
  <c r="L974" i="20"/>
  <c r="W115" i="4"/>
  <c r="V115" i="4"/>
  <c r="F1" i="10"/>
  <c r="V68" i="4"/>
  <c r="W68" i="4"/>
  <c r="W182" i="4"/>
  <c r="V182" i="4"/>
  <c r="V184" i="4"/>
  <c r="W184" i="4"/>
  <c r="W107" i="4"/>
  <c r="V107" i="4"/>
  <c r="W154" i="4"/>
  <c r="V154" i="4"/>
  <c r="W11" i="4"/>
  <c r="V11" i="4"/>
  <c r="W23" i="4"/>
  <c r="V23" i="4"/>
  <c r="W117" i="4"/>
  <c r="V117" i="4"/>
  <c r="V197" i="4"/>
  <c r="W197" i="4"/>
  <c r="V218" i="4"/>
  <c r="W218" i="4"/>
  <c r="W222" i="4"/>
  <c r="V222" i="4"/>
  <c r="W45" i="4"/>
  <c r="V45" i="4"/>
  <c r="W56" i="4"/>
  <c r="V56" i="4"/>
  <c r="V172" i="4"/>
  <c r="W172" i="4"/>
  <c r="W212" i="4"/>
  <c r="V212" i="4"/>
  <c r="W69" i="4"/>
  <c r="V69" i="4"/>
  <c r="W7" i="4"/>
  <c r="W29" i="4"/>
  <c r="V29" i="4"/>
  <c r="W43" i="4"/>
  <c r="V43" i="4"/>
  <c r="V72" i="4"/>
  <c r="W72" i="4"/>
  <c r="V99" i="4"/>
  <c r="W99" i="4"/>
  <c r="V110" i="4"/>
  <c r="W110" i="4"/>
  <c r="W122" i="4"/>
  <c r="V122" i="4"/>
  <c r="V126" i="4"/>
  <c r="W126" i="4"/>
  <c r="W204" i="4"/>
  <c r="V204" i="4"/>
  <c r="W206" i="4"/>
  <c r="W113" i="4"/>
  <c r="V113" i="4"/>
  <c r="W133" i="4"/>
  <c r="V133" i="4"/>
  <c r="V158" i="4"/>
  <c r="W158" i="4"/>
  <c r="V192" i="4"/>
  <c r="W192" i="4"/>
  <c r="V67" i="4"/>
  <c r="W67" i="4"/>
  <c r="V81" i="4"/>
  <c r="W81" i="4"/>
  <c r="V96" i="4"/>
  <c r="W96" i="4"/>
  <c r="W131" i="4"/>
  <c r="V131" i="4"/>
  <c r="V200" i="4"/>
  <c r="W200" i="4"/>
  <c r="V255" i="4"/>
  <c r="W255" i="4"/>
  <c r="W27" i="4"/>
  <c r="V27" i="4"/>
  <c r="W13" i="4"/>
  <c r="V13" i="4"/>
  <c r="W50" i="4"/>
  <c r="V50" i="4"/>
  <c r="V129" i="4"/>
  <c r="W129" i="4"/>
  <c r="W201" i="4"/>
  <c r="V201" i="4"/>
  <c r="V249" i="4"/>
  <c r="W249" i="4"/>
  <c r="W257" i="4"/>
  <c r="V257" i="4"/>
  <c r="V32" i="4"/>
  <c r="W32" i="4"/>
  <c r="V47" i="4"/>
  <c r="W47" i="4"/>
  <c r="W73" i="4"/>
  <c r="V73" i="4"/>
  <c r="V85" i="4"/>
  <c r="W85" i="4"/>
  <c r="V209" i="4"/>
  <c r="W209" i="4"/>
  <c r="W3" i="4"/>
  <c r="V3" i="4"/>
  <c r="W71" i="4"/>
  <c r="V71" i="4"/>
  <c r="W95" i="4"/>
  <c r="V109" i="4"/>
  <c r="V114" i="4"/>
  <c r="W114" i="4"/>
  <c r="V138" i="4"/>
  <c r="V142" i="4"/>
  <c r="W142" i="4"/>
  <c r="W169" i="4"/>
  <c r="V169" i="4"/>
  <c r="W173" i="4"/>
  <c r="V173" i="4"/>
  <c r="V189" i="4"/>
  <c r="V191" i="4"/>
  <c r="V227" i="4"/>
  <c r="W243" i="4"/>
  <c r="W246" i="4"/>
  <c r="V246" i="4"/>
  <c r="W17" i="4"/>
  <c r="V17" i="4"/>
  <c r="W33" i="4"/>
  <c r="V33" i="4"/>
  <c r="W48" i="4"/>
  <c r="V48" i="4"/>
  <c r="W86" i="4"/>
  <c r="V86" i="4"/>
  <c r="W106" i="4"/>
  <c r="V106" i="4"/>
  <c r="V237" i="4"/>
  <c r="W237" i="4"/>
  <c r="W100" i="4"/>
  <c r="V100" i="4"/>
  <c r="W186" i="4"/>
  <c r="V186" i="4"/>
  <c r="V188" i="4"/>
  <c r="W188" i="4"/>
  <c r="V196" i="4"/>
  <c r="W196" i="4"/>
  <c r="W9" i="4"/>
  <c r="V9" i="4"/>
  <c r="W25" i="4"/>
  <c r="V25" i="4"/>
  <c r="W250" i="4"/>
  <c r="V250" i="4"/>
  <c r="W111" i="4"/>
  <c r="V111" i="4"/>
  <c r="V245" i="4"/>
  <c r="W245" i="4"/>
  <c r="W19" i="4"/>
  <c r="V19" i="4"/>
  <c r="W41" i="4"/>
  <c r="V41" i="4"/>
  <c r="W58" i="4"/>
  <c r="V58" i="4"/>
  <c r="W208" i="4"/>
  <c r="V208" i="4"/>
  <c r="W219" i="4"/>
  <c r="V219" i="4"/>
  <c r="W35" i="4"/>
  <c r="V35" i="4"/>
  <c r="W54" i="4"/>
  <c r="V54" i="4"/>
  <c r="W211" i="4"/>
  <c r="V211" i="4"/>
  <c r="W223" i="4"/>
  <c r="V223" i="4"/>
  <c r="V224" i="4"/>
  <c r="W224" i="4"/>
  <c r="M13" i="20"/>
  <c r="L13" i="20"/>
  <c r="M29" i="20"/>
  <c r="L29" i="20"/>
  <c r="V207" i="4"/>
  <c r="W207" i="4"/>
  <c r="V176" i="4"/>
  <c r="W176" i="4"/>
  <c r="W220" i="4"/>
  <c r="V220" i="4"/>
  <c r="V221" i="4"/>
  <c r="W221" i="4"/>
  <c r="M5" i="20"/>
  <c r="L5" i="20"/>
  <c r="M21" i="20"/>
  <c r="L21" i="20"/>
  <c r="M274" i="20"/>
  <c r="L274" i="20"/>
  <c r="M426" i="20"/>
  <c r="L426" i="20"/>
  <c r="M617" i="20"/>
  <c r="L617" i="20"/>
  <c r="M922" i="20"/>
  <c r="L922" i="20"/>
  <c r="M945" i="20"/>
  <c r="L945" i="20"/>
  <c r="L4" i="20"/>
  <c r="L12" i="20"/>
  <c r="L20" i="20"/>
  <c r="L28" i="20"/>
  <c r="L36" i="20"/>
  <c r="L114" i="20"/>
  <c r="L117" i="20"/>
  <c r="L130" i="20"/>
  <c r="L133" i="20"/>
  <c r="L159" i="20"/>
  <c r="L188" i="20"/>
  <c r="L201" i="20"/>
  <c r="L206" i="20"/>
  <c r="L230" i="20"/>
  <c r="L233" i="20"/>
  <c r="M235" i="20"/>
  <c r="L235" i="20"/>
  <c r="M316" i="20"/>
  <c r="L316" i="20"/>
  <c r="M428" i="20"/>
  <c r="L428" i="20"/>
  <c r="M457" i="20"/>
  <c r="L457" i="20"/>
  <c r="M484" i="20"/>
  <c r="L484" i="20"/>
  <c r="M492" i="20"/>
  <c r="L492" i="20"/>
  <c r="M502" i="20"/>
  <c r="L502" i="20"/>
  <c r="M666" i="20"/>
  <c r="L666" i="20"/>
  <c r="M796" i="20"/>
  <c r="L796" i="20"/>
  <c r="M812" i="20"/>
  <c r="L812" i="20"/>
  <c r="M857" i="20"/>
  <c r="L857" i="20"/>
  <c r="L9" i="20"/>
  <c r="L17" i="20"/>
  <c r="L25" i="20"/>
  <c r="L33" i="20"/>
  <c r="L41" i="20"/>
  <c r="L49" i="20"/>
  <c r="L57" i="20"/>
  <c r="L65" i="20"/>
  <c r="L73" i="20"/>
  <c r="L81" i="20"/>
  <c r="L89" i="20"/>
  <c r="L124" i="20"/>
  <c r="L144" i="20"/>
  <c r="L147" i="20"/>
  <c r="L150" i="20"/>
  <c r="L153" i="20"/>
  <c r="L164" i="20"/>
  <c r="L167" i="20"/>
  <c r="L172" i="20"/>
  <c r="L175" i="20"/>
  <c r="L180" i="20"/>
  <c r="L198" i="20"/>
  <c r="L211" i="20"/>
  <c r="L216" i="20"/>
  <c r="L221" i="20"/>
  <c r="L224" i="20"/>
  <c r="L227" i="20"/>
  <c r="M238" i="20"/>
  <c r="L241" i="20"/>
  <c r="L276" i="20"/>
  <c r="L286" i="20"/>
  <c r="L294" i="20"/>
  <c r="L306" i="20"/>
  <c r="L329" i="20"/>
  <c r="L351" i="20"/>
  <c r="L377" i="20"/>
  <c r="L421" i="20"/>
  <c r="M430" i="20"/>
  <c r="L430" i="20"/>
  <c r="M559" i="20"/>
  <c r="L559" i="20"/>
  <c r="M575" i="20"/>
  <c r="L575" i="20"/>
  <c r="M600" i="20"/>
  <c r="L600" i="20"/>
  <c r="M663" i="20"/>
  <c r="L663" i="20"/>
  <c r="M824" i="20"/>
  <c r="L824" i="20"/>
  <c r="M832" i="20"/>
  <c r="L832" i="20"/>
  <c r="M904" i="20"/>
  <c r="L904" i="20"/>
  <c r="L6" i="20"/>
  <c r="L14" i="20"/>
  <c r="L22" i="20"/>
  <c r="L30" i="20"/>
  <c r="L38" i="20"/>
  <c r="L46" i="20"/>
  <c r="L54" i="20"/>
  <c r="L62" i="20"/>
  <c r="L70" i="20"/>
  <c r="L78" i="20"/>
  <c r="L86" i="20"/>
  <c r="L94" i="20"/>
  <c r="L106" i="20"/>
  <c r="L116" i="20"/>
  <c r="L132" i="20"/>
  <c r="L135" i="20"/>
  <c r="L138" i="20"/>
  <c r="L141" i="20"/>
  <c r="L195" i="20"/>
  <c r="L203" i="20"/>
  <c r="M208" i="20"/>
  <c r="M253" i="20"/>
  <c r="L253" i="20"/>
  <c r="L261" i="20"/>
  <c r="L278" i="20"/>
  <c r="L291" i="20"/>
  <c r="L296" i="20"/>
  <c r="L318" i="20"/>
  <c r="M338" i="20"/>
  <c r="L338" i="20"/>
  <c r="L348" i="20"/>
  <c r="L367" i="20"/>
  <c r="L418" i="20"/>
  <c r="L423" i="20"/>
  <c r="M432" i="20"/>
  <c r="L432" i="20"/>
  <c r="M455" i="20"/>
  <c r="L455" i="20"/>
  <c r="M573" i="20"/>
  <c r="L573" i="20"/>
  <c r="M611" i="20"/>
  <c r="L611" i="20"/>
  <c r="M627" i="20"/>
  <c r="L627" i="20"/>
  <c r="M649" i="20"/>
  <c r="L649" i="20"/>
  <c r="M698" i="20"/>
  <c r="L698" i="20"/>
  <c r="M735" i="20"/>
  <c r="L735" i="20"/>
  <c r="M800" i="20"/>
  <c r="L800" i="20"/>
  <c r="M854" i="20"/>
  <c r="L854" i="20"/>
  <c r="L43" i="20"/>
  <c r="L51" i="20"/>
  <c r="L59" i="20"/>
  <c r="L67" i="20"/>
  <c r="L75" i="20"/>
  <c r="L83" i="20"/>
  <c r="L91" i="20"/>
  <c r="L96" i="20"/>
  <c r="L101" i="20"/>
  <c r="L113" i="20"/>
  <c r="L121" i="20"/>
  <c r="L129" i="20"/>
  <c r="L152" i="20"/>
  <c r="L155" i="20"/>
  <c r="L158" i="20"/>
  <c r="L187" i="20"/>
  <c r="M200" i="20"/>
  <c r="L220" i="20"/>
  <c r="M232" i="20"/>
  <c r="L240" i="20"/>
  <c r="L248" i="20"/>
  <c r="L258" i="20"/>
  <c r="M268" i="20"/>
  <c r="M285" i="20"/>
  <c r="L285" i="20"/>
  <c r="M305" i="20"/>
  <c r="L305" i="20"/>
  <c r="L410" i="20"/>
  <c r="M695" i="20"/>
  <c r="L695" i="20"/>
  <c r="M816" i="20"/>
  <c r="L816" i="20"/>
  <c r="M873" i="20"/>
  <c r="L873" i="20"/>
  <c r="M929" i="20"/>
  <c r="L929" i="20"/>
  <c r="M330" i="20"/>
  <c r="L330" i="20"/>
  <c r="M422" i="20"/>
  <c r="L422" i="20"/>
  <c r="M453" i="20"/>
  <c r="L453" i="20"/>
  <c r="M464" i="20"/>
  <c r="L464" i="20"/>
  <c r="M476" i="20"/>
  <c r="L476" i="20"/>
  <c r="M506" i="20"/>
  <c r="L506" i="20"/>
  <c r="M517" i="20"/>
  <c r="L517" i="20"/>
  <c r="M637" i="20"/>
  <c r="L637" i="20"/>
  <c r="M706" i="20"/>
  <c r="L706" i="20"/>
  <c r="L733" i="20"/>
  <c r="M733" i="20"/>
  <c r="M804" i="20"/>
  <c r="L804" i="20"/>
  <c r="M959" i="20"/>
  <c r="L959" i="20"/>
  <c r="M257" i="20"/>
  <c r="L257" i="20"/>
  <c r="M327" i="20"/>
  <c r="L327" i="20"/>
  <c r="M645" i="20"/>
  <c r="L645" i="20"/>
  <c r="M682" i="20"/>
  <c r="L682" i="20"/>
  <c r="M744" i="20"/>
  <c r="L744" i="20"/>
  <c r="M828" i="20"/>
  <c r="L828" i="20"/>
  <c r="M870" i="20"/>
  <c r="L870" i="20"/>
  <c r="M896" i="20"/>
  <c r="L896" i="20"/>
  <c r="M912" i="20"/>
  <c r="L912" i="20"/>
  <c r="M924" i="20"/>
  <c r="L924" i="20"/>
  <c r="L267" i="20"/>
  <c r="L282" i="20"/>
  <c r="M299" i="20"/>
  <c r="L299" i="20"/>
  <c r="L302" i="20"/>
  <c r="L312" i="20"/>
  <c r="M324" i="20"/>
  <c r="L324" i="20"/>
  <c r="L332" i="20"/>
  <c r="L342" i="20"/>
  <c r="L382" i="20"/>
  <c r="M480" i="20"/>
  <c r="L480" i="20"/>
  <c r="L514" i="20"/>
  <c r="M514" i="20"/>
  <c r="M567" i="20"/>
  <c r="L567" i="20"/>
  <c r="L621" i="20"/>
  <c r="M621" i="20"/>
  <c r="M633" i="20"/>
  <c r="L633" i="20"/>
  <c r="M679" i="20"/>
  <c r="L679" i="20"/>
  <c r="M714" i="20"/>
  <c r="L714" i="20"/>
  <c r="L762" i="20"/>
  <c r="M762" i="20"/>
  <c r="M792" i="20"/>
  <c r="L792" i="20"/>
  <c r="M808" i="20"/>
  <c r="L808" i="20"/>
  <c r="M820" i="20"/>
  <c r="L820" i="20"/>
  <c r="M841" i="20"/>
  <c r="L841" i="20"/>
  <c r="M952" i="20"/>
  <c r="L952" i="20"/>
  <c r="M972" i="20"/>
  <c r="L972" i="20"/>
  <c r="L281" i="20"/>
  <c r="L399" i="20"/>
  <c r="M451" i="20"/>
  <c r="L657" i="20"/>
  <c r="L673" i="20"/>
  <c r="L689" i="20"/>
  <c r="M729" i="20"/>
  <c r="M740" i="20"/>
  <c r="L742" i="20"/>
  <c r="L900" i="20"/>
  <c r="L908" i="20"/>
  <c r="L916" i="20"/>
  <c r="L920" i="20"/>
  <c r="L943" i="20"/>
  <c r="L955" i="20"/>
  <c r="L962" i="20"/>
  <c r="L967" i="20"/>
  <c r="L975" i="20"/>
  <c r="L978" i="20"/>
  <c r="L981" i="20"/>
  <c r="M538" i="20"/>
  <c r="M546" i="20"/>
  <c r="L579" i="20"/>
  <c r="M625" i="20"/>
  <c r="M629" i="20"/>
  <c r="M643" i="20"/>
  <c r="L844" i="20"/>
  <c r="L847" i="20"/>
  <c r="L860" i="20"/>
  <c r="L863" i="20"/>
  <c r="L876" i="20"/>
  <c r="L879" i="20"/>
  <c r="L885" i="20"/>
  <c r="L893" i="20"/>
  <c r="L938" i="20"/>
  <c r="L540" i="20"/>
  <c r="L544" i="20"/>
  <c r="L548" i="20"/>
  <c r="L591" i="20"/>
  <c r="L608" i="20"/>
  <c r="L850" i="20"/>
  <c r="L866" i="20"/>
  <c r="L882" i="20"/>
  <c r="L966" i="20"/>
  <c r="L346" i="20"/>
  <c r="L356" i="20"/>
  <c r="L359" i="20"/>
  <c r="L366" i="20"/>
  <c r="L372" i="20"/>
  <c r="M390" i="20"/>
  <c r="M398" i="20"/>
  <c r="L438" i="20"/>
  <c r="L450" i="20"/>
  <c r="M489" i="20"/>
  <c r="M516" i="20"/>
  <c r="L519" i="20"/>
  <c r="L542" i="20"/>
  <c r="L550" i="20"/>
  <c r="M556" i="20"/>
  <c r="M564" i="20"/>
  <c r="M572" i="20"/>
  <c r="M761" i="20"/>
  <c r="L448" i="20"/>
  <c r="L465" i="20"/>
  <c r="L474" i="20"/>
  <c r="L478" i="20"/>
  <c r="L482" i="20"/>
  <c r="L486" i="20"/>
  <c r="L493" i="20"/>
  <c r="L495" i="20"/>
  <c r="M497" i="20"/>
  <c r="L503" i="20"/>
  <c r="M505" i="20"/>
  <c r="L507" i="20"/>
  <c r="L509" i="20"/>
  <c r="L570" i="20"/>
  <c r="L610" i="20"/>
  <c r="L612" i="20"/>
  <c r="L624" i="20"/>
  <c r="L628" i="20"/>
  <c r="L638" i="20"/>
  <c r="L642" i="20"/>
  <c r="L646" i="20"/>
  <c r="L655" i="20"/>
  <c r="L658" i="20"/>
  <c r="L671" i="20"/>
  <c r="L674" i="20"/>
  <c r="L687" i="20"/>
  <c r="L690" i="20"/>
  <c r="L702" i="20"/>
  <c r="L710" i="20"/>
  <c r="L718" i="20"/>
  <c r="M723" i="20"/>
  <c r="M732" i="20"/>
  <c r="L734" i="20"/>
  <c r="M749" i="20"/>
  <c r="L790" i="20"/>
  <c r="L794" i="20"/>
  <c r="L798" i="20"/>
  <c r="L802" i="20"/>
  <c r="L806" i="20"/>
  <c r="L810" i="20"/>
  <c r="L814" i="20"/>
  <c r="L818" i="20"/>
  <c r="L822" i="20"/>
  <c r="L826" i="20"/>
  <c r="L830" i="20"/>
  <c r="L846" i="20"/>
  <c r="L849" i="20"/>
  <c r="L862" i="20"/>
  <c r="L865" i="20"/>
  <c r="L878" i="20"/>
  <c r="L881" i="20"/>
  <c r="L897" i="20"/>
  <c r="L905" i="20"/>
  <c r="L913" i="20"/>
  <c r="L937" i="20"/>
  <c r="L963" i="20"/>
  <c r="L852" i="20"/>
  <c r="L868" i="20"/>
  <c r="B18" i="17"/>
  <c r="D15" i="17" a="1"/>
  <c r="D15" i="17" s="1"/>
  <c r="L6" i="17"/>
  <c r="A983" i="20" a="1"/>
  <c r="A983" i="20" s="1"/>
  <c r="H982" i="20"/>
  <c r="A981" i="20" a="1"/>
  <c r="A981" i="20" s="1"/>
  <c r="H980" i="20"/>
  <c r="A979" i="20" a="1"/>
  <c r="A979" i="20" s="1"/>
  <c r="H978" i="20"/>
  <c r="A977" i="20" a="1"/>
  <c r="A977" i="20" s="1"/>
  <c r="D17" i="17" a="1"/>
  <c r="D17" i="17" s="1"/>
  <c r="C15" i="17" a="1"/>
  <c r="C15" i="17" s="1"/>
  <c r="A982" i="20" a="1"/>
  <c r="A982" i="20" s="1"/>
  <c r="I979" i="20" a="1"/>
  <c r="I979" i="20" s="1"/>
  <c r="I975" i="20" a="1"/>
  <c r="I975" i="20" s="1"/>
  <c r="A974" i="20" a="1"/>
  <c r="A974" i="20" s="1"/>
  <c r="H979" i="20"/>
  <c r="H975" i="20"/>
  <c r="I972" i="20" a="1"/>
  <c r="I972" i="20" s="1"/>
  <c r="A971" i="20" a="1"/>
  <c r="A971" i="20" s="1"/>
  <c r="H967" i="20"/>
  <c r="I924" i="20" a="1"/>
  <c r="I924" i="20" s="1"/>
  <c r="B16" i="17" a="1"/>
  <c r="B16" i="17" s="1"/>
  <c r="I983" i="20" a="1"/>
  <c r="I983" i="20" s="1"/>
  <c r="I978" i="20" a="1"/>
  <c r="I978" i="20" s="1"/>
  <c r="A976" i="20" a="1"/>
  <c r="A976" i="20" s="1"/>
  <c r="B15" i="17" a="1"/>
  <c r="B15" i="17" s="1"/>
  <c r="H983" i="20"/>
  <c r="A980" i="20" a="1"/>
  <c r="A980" i="20" s="1"/>
  <c r="I977" i="20" a="1"/>
  <c r="I977" i="20" s="1"/>
  <c r="I974" i="20" a="1"/>
  <c r="I974" i="20" s="1"/>
  <c r="A973" i="20" a="1"/>
  <c r="A973" i="20" s="1"/>
  <c r="H969" i="20"/>
  <c r="I966" i="20" a="1"/>
  <c r="I966" i="20" s="1"/>
  <c r="A965" i="20" a="1"/>
  <c r="A965" i="20" s="1"/>
  <c r="H964" i="20"/>
  <c r="A963" i="20" a="1"/>
  <c r="A963" i="20" s="1"/>
  <c r="H962" i="20"/>
  <c r="A961" i="20" a="1"/>
  <c r="A961" i="20" s="1"/>
  <c r="H960" i="20"/>
  <c r="A959" i="20" a="1"/>
  <c r="A959" i="20" s="1"/>
  <c r="H958" i="20"/>
  <c r="A957" i="20" a="1"/>
  <c r="A957" i="20" s="1"/>
  <c r="H956" i="20"/>
  <c r="A955" i="20" a="1"/>
  <c r="A955" i="20" s="1"/>
  <c r="H954" i="20"/>
  <c r="A953" i="20" a="1"/>
  <c r="A953" i="20" s="1"/>
  <c r="H952" i="20"/>
  <c r="A951" i="20" a="1"/>
  <c r="A951" i="20" s="1"/>
  <c r="H950" i="20"/>
  <c r="A949" i="20" a="1"/>
  <c r="A949" i="20" s="1"/>
  <c r="H948" i="20"/>
  <c r="A947" i="20" a="1"/>
  <c r="A947" i="20" s="1"/>
  <c r="H946" i="20"/>
  <c r="A945" i="20" a="1"/>
  <c r="A945" i="20" s="1"/>
  <c r="H944" i="20"/>
  <c r="A943" i="20" a="1"/>
  <c r="A943" i="20" s="1"/>
  <c r="H942" i="20"/>
  <c r="A941" i="20" a="1"/>
  <c r="A941" i="20" s="1"/>
  <c r="H940" i="20"/>
  <c r="A939" i="20" a="1"/>
  <c r="A939" i="20" s="1"/>
  <c r="H938" i="20"/>
  <c r="A937" i="20" a="1"/>
  <c r="A937" i="20" s="1"/>
  <c r="H936" i="20"/>
  <c r="A935" i="20" a="1"/>
  <c r="A935" i="20" s="1"/>
  <c r="H934" i="20"/>
  <c r="A933" i="20" a="1"/>
  <c r="A933" i="20" s="1"/>
  <c r="H932" i="20"/>
  <c r="A931" i="20" a="1"/>
  <c r="A931" i="20" s="1"/>
  <c r="H930" i="20"/>
  <c r="A929" i="20" a="1"/>
  <c r="A929" i="20" s="1"/>
  <c r="H928" i="20"/>
  <c r="A927" i="20" a="1"/>
  <c r="A927" i="20" s="1"/>
  <c r="H926" i="20"/>
  <c r="I982" i="20" a="1"/>
  <c r="I982" i="20" s="1"/>
  <c r="H977" i="20"/>
  <c r="I981" i="20" a="1"/>
  <c r="I981" i="20" s="1"/>
  <c r="I976" i="20" a="1"/>
  <c r="I976" i="20" s="1"/>
  <c r="A975" i="20" a="1"/>
  <c r="A975" i="20" s="1"/>
  <c r="H971" i="20"/>
  <c r="I968" i="20" a="1"/>
  <c r="I968" i="20" s="1"/>
  <c r="A967" i="20" a="1"/>
  <c r="A967" i="20" s="1"/>
  <c r="H981" i="20"/>
  <c r="A978" i="20" a="1"/>
  <c r="A978" i="20" s="1"/>
  <c r="H976" i="20"/>
  <c r="I973" i="20" a="1"/>
  <c r="I973" i="20" s="1"/>
  <c r="A972" i="20" a="1"/>
  <c r="A972" i="20" s="1"/>
  <c r="H968" i="20"/>
  <c r="I965" i="20" a="1"/>
  <c r="I965" i="20" s="1"/>
  <c r="C2" i="17" a="1"/>
  <c r="C2" i="17" s="1"/>
  <c r="A1" i="17" s="1"/>
  <c r="I980" i="20" a="1"/>
  <c r="I980" i="20" s="1"/>
  <c r="H973" i="20"/>
  <c r="I970" i="20" a="1"/>
  <c r="I970" i="20" s="1"/>
  <c r="A969" i="20" a="1"/>
  <c r="A969" i="20" s="1"/>
  <c r="H965" i="20"/>
  <c r="A964" i="20" a="1"/>
  <c r="A964" i="20" s="1"/>
  <c r="H963" i="20"/>
  <c r="A962" i="20" a="1"/>
  <c r="A962" i="20" s="1"/>
  <c r="H961" i="20"/>
  <c r="A960" i="20" a="1"/>
  <c r="A960" i="20" s="1"/>
  <c r="H959" i="20"/>
  <c r="A958" i="20" a="1"/>
  <c r="A958" i="20" s="1"/>
  <c r="H957" i="20"/>
  <c r="A956" i="20" a="1"/>
  <c r="A956" i="20" s="1"/>
  <c r="H955" i="20"/>
  <c r="A954" i="20" a="1"/>
  <c r="A954" i="20" s="1"/>
  <c r="H953" i="20"/>
  <c r="A952" i="20" a="1"/>
  <c r="A952" i="20" s="1"/>
  <c r="H951" i="20"/>
  <c r="A950" i="20" a="1"/>
  <c r="A950" i="20" s="1"/>
  <c r="H949" i="20"/>
  <c r="A948" i="20" a="1"/>
  <c r="A948" i="20" s="1"/>
  <c r="H947" i="20"/>
  <c r="A946" i="20" a="1"/>
  <c r="A946" i="20" s="1"/>
  <c r="H945" i="20"/>
  <c r="A944" i="20" a="1"/>
  <c r="A944" i="20" s="1"/>
  <c r="H943" i="20"/>
  <c r="A942" i="20" a="1"/>
  <c r="A942" i="20" s="1"/>
  <c r="H941" i="20"/>
  <c r="A940" i="20" a="1"/>
  <c r="A940" i="20" s="1"/>
  <c r="H939" i="20"/>
  <c r="A938" i="20" a="1"/>
  <c r="A938" i="20" s="1"/>
  <c r="H937" i="20"/>
  <c r="A936" i="20" a="1"/>
  <c r="A936" i="20" s="1"/>
  <c r="H935" i="20"/>
  <c r="A934" i="20" a="1"/>
  <c r="A934" i="20" s="1"/>
  <c r="H933" i="20"/>
  <c r="A932" i="20" a="1"/>
  <c r="A932" i="20" s="1"/>
  <c r="I971" i="20" a="1"/>
  <c r="I971" i="20" s="1"/>
  <c r="I959" i="20" a="1"/>
  <c r="I959" i="20" s="1"/>
  <c r="I951" i="20" a="1"/>
  <c r="I951" i="20" s="1"/>
  <c r="I943" i="20" a="1"/>
  <c r="I943" i="20" s="1"/>
  <c r="I935" i="20" a="1"/>
  <c r="I935" i="20" s="1"/>
  <c r="H925" i="20"/>
  <c r="A922" i="20" a="1"/>
  <c r="A922" i="20" s="1"/>
  <c r="H921" i="20"/>
  <c r="I918" i="20" a="1"/>
  <c r="I918" i="20" s="1"/>
  <c r="A914" i="20" a="1"/>
  <c r="A914" i="20" s="1"/>
  <c r="H913" i="20"/>
  <c r="I910" i="20" a="1"/>
  <c r="I910" i="20" s="1"/>
  <c r="A906" i="20" a="1"/>
  <c r="A906" i="20" s="1"/>
  <c r="H905" i="20"/>
  <c r="I902" i="20" a="1"/>
  <c r="I902" i="20" s="1"/>
  <c r="A898" i="20" a="1"/>
  <c r="A898" i="20" s="1"/>
  <c r="H897" i="20"/>
  <c r="I838" i="20" a="1"/>
  <c r="I838" i="20" s="1"/>
  <c r="A787" i="20" a="1"/>
  <c r="A787" i="20" s="1"/>
  <c r="H786" i="20"/>
  <c r="I783" i="20" a="1"/>
  <c r="I783" i="20" s="1"/>
  <c r="A779" i="20" a="1"/>
  <c r="A779" i="20" s="1"/>
  <c r="H778" i="20"/>
  <c r="A777" i="20" a="1"/>
  <c r="A777" i="20" s="1"/>
  <c r="H776" i="20"/>
  <c r="A775" i="20" a="1"/>
  <c r="A775" i="20" s="1"/>
  <c r="H774" i="20"/>
  <c r="A773" i="20" a="1"/>
  <c r="A773" i="20" s="1"/>
  <c r="H772" i="20"/>
  <c r="A771" i="20" a="1"/>
  <c r="A771" i="20" s="1"/>
  <c r="H770" i="20"/>
  <c r="A769" i="20" a="1"/>
  <c r="A769" i="20" s="1"/>
  <c r="H768" i="20"/>
  <c r="A767" i="20" a="1"/>
  <c r="A767" i="20" s="1"/>
  <c r="H766" i="20"/>
  <c r="A765" i="20" a="1"/>
  <c r="A765" i="20" s="1"/>
  <c r="H764" i="20"/>
  <c r="A763" i="20" a="1"/>
  <c r="A763" i="20" s="1"/>
  <c r="H762" i="20"/>
  <c r="A761" i="20" a="1"/>
  <c r="A761" i="20" s="1"/>
  <c r="H760" i="20"/>
  <c r="A759" i="20" a="1"/>
  <c r="A759" i="20" s="1"/>
  <c r="H758" i="20"/>
  <c r="A757" i="20" a="1"/>
  <c r="A757" i="20" s="1"/>
  <c r="H756" i="20"/>
  <c r="A755" i="20" a="1"/>
  <c r="A755" i="20" s="1"/>
  <c r="H754" i="20"/>
  <c r="A753" i="20" a="1"/>
  <c r="A753" i="20" s="1"/>
  <c r="H752" i="20"/>
  <c r="A751" i="20" a="1"/>
  <c r="A751" i="20" s="1"/>
  <c r="H750" i="20"/>
  <c r="A749" i="20" a="1"/>
  <c r="A749" i="20" s="1"/>
  <c r="H748" i="20"/>
  <c r="A747" i="20" a="1"/>
  <c r="A747" i="20" s="1"/>
  <c r="H746" i="20"/>
  <c r="A745" i="20" a="1"/>
  <c r="A745" i="20" s="1"/>
  <c r="H744" i="20"/>
  <c r="I741" i="20" a="1"/>
  <c r="I741" i="20" s="1"/>
  <c r="A737" i="20" a="1"/>
  <c r="A737" i="20" s="1"/>
  <c r="H736" i="20"/>
  <c r="I733" i="20" a="1"/>
  <c r="I733" i="20" s="1"/>
  <c r="A729" i="20" a="1"/>
  <c r="A729" i="20" s="1"/>
  <c r="H728" i="20"/>
  <c r="I725" i="20" a="1"/>
  <c r="I725" i="20" s="1"/>
  <c r="I723" i="20" a="1"/>
  <c r="I723" i="20" s="1"/>
  <c r="I721" i="20" a="1"/>
  <c r="I721" i="20" s="1"/>
  <c r="H966" i="20"/>
  <c r="I960" i="20" a="1"/>
  <c r="I960" i="20" s="1"/>
  <c r="I952" i="20" a="1"/>
  <c r="I952" i="20" s="1"/>
  <c r="I944" i="20" a="1"/>
  <c r="I944" i="20" s="1"/>
  <c r="I936" i="20" a="1"/>
  <c r="I936" i="20" s="1"/>
  <c r="A930" i="20" a="1"/>
  <c r="A930" i="20" s="1"/>
  <c r="H924" i="20"/>
  <c r="I923" i="20" a="1"/>
  <c r="I923" i="20" s="1"/>
  <c r="A919" i="20" a="1"/>
  <c r="A919" i="20" s="1"/>
  <c r="H918" i="20"/>
  <c r="I915" i="20" a="1"/>
  <c r="I915" i="20" s="1"/>
  <c r="A911" i="20" a="1"/>
  <c r="A911" i="20" s="1"/>
  <c r="H910" i="20"/>
  <c r="I907" i="20" a="1"/>
  <c r="I907" i="20" s="1"/>
  <c r="A903" i="20" a="1"/>
  <c r="A903" i="20" s="1"/>
  <c r="H902" i="20"/>
  <c r="I899" i="20" a="1"/>
  <c r="I899" i="20" s="1"/>
  <c r="I894" i="20" a="1"/>
  <c r="I894" i="20" s="1"/>
  <c r="I892" i="20" a="1"/>
  <c r="I892" i="20" s="1"/>
  <c r="I890" i="20" a="1"/>
  <c r="I890" i="20" s="1"/>
  <c r="I888" i="20" a="1"/>
  <c r="I888" i="20" s="1"/>
  <c r="I886" i="20" a="1"/>
  <c r="I886" i="20" s="1"/>
  <c r="I884" i="20" a="1"/>
  <c r="I884" i="20" s="1"/>
  <c r="I882" i="20" a="1"/>
  <c r="I882" i="20" s="1"/>
  <c r="I880" i="20" a="1"/>
  <c r="I880" i="20" s="1"/>
  <c r="I878" i="20" a="1"/>
  <c r="I878" i="20" s="1"/>
  <c r="I876" i="20" a="1"/>
  <c r="I876" i="20" s="1"/>
  <c r="I874" i="20" a="1"/>
  <c r="I874" i="20" s="1"/>
  <c r="I872" i="20" a="1"/>
  <c r="I872" i="20" s="1"/>
  <c r="I870" i="20" a="1"/>
  <c r="I870" i="20" s="1"/>
  <c r="I868" i="20" a="1"/>
  <c r="I868" i="20" s="1"/>
  <c r="I866" i="20" a="1"/>
  <c r="I866" i="20" s="1"/>
  <c r="I864" i="20" a="1"/>
  <c r="I864" i="20" s="1"/>
  <c r="I862" i="20" a="1"/>
  <c r="I862" i="20" s="1"/>
  <c r="H972" i="20"/>
  <c r="A970" i="20" a="1"/>
  <c r="A970" i="20" s="1"/>
  <c r="I967" i="20" a="1"/>
  <c r="I967" i="20" s="1"/>
  <c r="I961" i="20" a="1"/>
  <c r="I961" i="20" s="1"/>
  <c r="I953" i="20" a="1"/>
  <c r="I953" i="20" s="1"/>
  <c r="I945" i="20" a="1"/>
  <c r="I945" i="20" s="1"/>
  <c r="I937" i="20" a="1"/>
  <c r="I937" i="20" s="1"/>
  <c r="A928" i="20" a="1"/>
  <c r="A928" i="20" s="1"/>
  <c r="A925" i="20" a="1"/>
  <c r="A925" i="20" s="1"/>
  <c r="H923" i="20"/>
  <c r="I920" i="20" a="1"/>
  <c r="I920" i="20" s="1"/>
  <c r="A916" i="20" a="1"/>
  <c r="A916" i="20" s="1"/>
  <c r="H915" i="20"/>
  <c r="I912" i="20" a="1"/>
  <c r="I912" i="20" s="1"/>
  <c r="A908" i="20" a="1"/>
  <c r="A908" i="20" s="1"/>
  <c r="H907" i="20"/>
  <c r="I904" i="20" a="1"/>
  <c r="I904" i="20" s="1"/>
  <c r="A900" i="20" a="1"/>
  <c r="A900" i="20" s="1"/>
  <c r="H899" i="20"/>
  <c r="I896" i="20" a="1"/>
  <c r="I896" i="20" s="1"/>
  <c r="A895" i="20" a="1"/>
  <c r="A895" i="20" s="1"/>
  <c r="H894" i="20"/>
  <c r="A893" i="20" a="1"/>
  <c r="A893" i="20" s="1"/>
  <c r="H892" i="20"/>
  <c r="A891" i="20" a="1"/>
  <c r="A891" i="20" s="1"/>
  <c r="H890" i="20"/>
  <c r="K890" i="20" s="1"/>
  <c r="A889" i="20" a="1"/>
  <c r="A889" i="20" s="1"/>
  <c r="H888" i="20"/>
  <c r="A887" i="20" a="1"/>
  <c r="A887" i="20" s="1"/>
  <c r="H886" i="20"/>
  <c r="A885" i="20" a="1"/>
  <c r="A885" i="20" s="1"/>
  <c r="H884" i="20"/>
  <c r="A883" i="20" a="1"/>
  <c r="A883" i="20" s="1"/>
  <c r="H882" i="20"/>
  <c r="A881" i="20" a="1"/>
  <c r="A881" i="20" s="1"/>
  <c r="H880" i="20"/>
  <c r="A879" i="20" a="1"/>
  <c r="A879" i="20" s="1"/>
  <c r="H878" i="20"/>
  <c r="A877" i="20" a="1"/>
  <c r="A877" i="20" s="1"/>
  <c r="H876" i="20"/>
  <c r="A875" i="20" a="1"/>
  <c r="A875" i="20" s="1"/>
  <c r="H874" i="20"/>
  <c r="K874" i="20" s="1"/>
  <c r="A873" i="20" a="1"/>
  <c r="A873" i="20" s="1"/>
  <c r="H872" i="20"/>
  <c r="A871" i="20" a="1"/>
  <c r="A871" i="20" s="1"/>
  <c r="H870" i="20"/>
  <c r="A869" i="20" a="1"/>
  <c r="A869" i="20" s="1"/>
  <c r="H868" i="20"/>
  <c r="A867" i="20" a="1"/>
  <c r="A867" i="20" s="1"/>
  <c r="H866" i="20"/>
  <c r="A865" i="20" a="1"/>
  <c r="A865" i="20" s="1"/>
  <c r="H864" i="20"/>
  <c r="A863" i="20" a="1"/>
  <c r="A863" i="20" s="1"/>
  <c r="H862" i="20"/>
  <c r="A861" i="20" a="1"/>
  <c r="A861" i="20" s="1"/>
  <c r="H860" i="20"/>
  <c r="A859" i="20" a="1"/>
  <c r="A859" i="20" s="1"/>
  <c r="H858" i="20"/>
  <c r="A857" i="20" a="1"/>
  <c r="A857" i="20" s="1"/>
  <c r="H856" i="20"/>
  <c r="A855" i="20" a="1"/>
  <c r="A855" i="20" s="1"/>
  <c r="H854" i="20"/>
  <c r="A853" i="20" a="1"/>
  <c r="A853" i="20" s="1"/>
  <c r="H852" i="20"/>
  <c r="A851" i="20" a="1"/>
  <c r="A851" i="20" s="1"/>
  <c r="H850" i="20"/>
  <c r="A849" i="20" a="1"/>
  <c r="A849" i="20" s="1"/>
  <c r="H848" i="20"/>
  <c r="A847" i="20" a="1"/>
  <c r="A847" i="20" s="1"/>
  <c r="H846" i="20"/>
  <c r="A845" i="20" a="1"/>
  <c r="A845" i="20" s="1"/>
  <c r="H844" i="20"/>
  <c r="A843" i="20" a="1"/>
  <c r="A843" i="20" s="1"/>
  <c r="H842" i="20"/>
  <c r="A841" i="20" a="1"/>
  <c r="A841" i="20" s="1"/>
  <c r="H840" i="20"/>
  <c r="A836" i="20" a="1"/>
  <c r="A836" i="20" s="1"/>
  <c r="H835" i="20"/>
  <c r="I832" i="20" a="1"/>
  <c r="I832" i="20" s="1"/>
  <c r="I830" i="20" a="1"/>
  <c r="I830" i="20" s="1"/>
  <c r="I828" i="20" a="1"/>
  <c r="I828" i="20" s="1"/>
  <c r="I826" i="20" a="1"/>
  <c r="I826" i="20" s="1"/>
  <c r="I824" i="20" a="1"/>
  <c r="I824" i="20" s="1"/>
  <c r="I822" i="20" a="1"/>
  <c r="I822" i="20" s="1"/>
  <c r="I820" i="20" a="1"/>
  <c r="I820" i="20" s="1"/>
  <c r="I818" i="20" a="1"/>
  <c r="I818" i="20" s="1"/>
  <c r="I962" i="20" a="1"/>
  <c r="I962" i="20" s="1"/>
  <c r="I954" i="20" a="1"/>
  <c r="I954" i="20" s="1"/>
  <c r="I946" i="20" a="1"/>
  <c r="I946" i="20" s="1"/>
  <c r="I938" i="20" a="1"/>
  <c r="I938" i="20" s="1"/>
  <c r="A926" i="20" a="1"/>
  <c r="A926" i="20" s="1"/>
  <c r="A921" i="20" a="1"/>
  <c r="A921" i="20" s="1"/>
  <c r="H920" i="20"/>
  <c r="I917" i="20" a="1"/>
  <c r="I917" i="20" s="1"/>
  <c r="A913" i="20" a="1"/>
  <c r="A913" i="20" s="1"/>
  <c r="H912" i="20"/>
  <c r="I909" i="20" a="1"/>
  <c r="I909" i="20" s="1"/>
  <c r="A905" i="20" a="1"/>
  <c r="A905" i="20" s="1"/>
  <c r="H904" i="20"/>
  <c r="I901" i="20" a="1"/>
  <c r="I901" i="20" s="1"/>
  <c r="A897" i="20" a="1"/>
  <c r="A897" i="20" s="1"/>
  <c r="H896" i="20"/>
  <c r="I837" i="20" a="1"/>
  <c r="I837" i="20" s="1"/>
  <c r="I834" i="20" a="1"/>
  <c r="I834" i="20" s="1"/>
  <c r="A833" i="20" a="1"/>
  <c r="A833" i="20" s="1"/>
  <c r="H832" i="20"/>
  <c r="A831" i="20" a="1"/>
  <c r="A831" i="20" s="1"/>
  <c r="H830" i="20"/>
  <c r="A829" i="20" a="1"/>
  <c r="A829" i="20" s="1"/>
  <c r="H828" i="20"/>
  <c r="A827" i="20" a="1"/>
  <c r="A827" i="20" s="1"/>
  <c r="H826" i="20"/>
  <c r="A825" i="20" a="1"/>
  <c r="A825" i="20" s="1"/>
  <c r="H824" i="20"/>
  <c r="A823" i="20" a="1"/>
  <c r="A823" i="20" s="1"/>
  <c r="H822" i="20"/>
  <c r="K822" i="20" s="1"/>
  <c r="A821" i="20" a="1"/>
  <c r="A821" i="20" s="1"/>
  <c r="H820" i="20"/>
  <c r="A819" i="20" a="1"/>
  <c r="A819" i="20" s="1"/>
  <c r="H818" i="20"/>
  <c r="A817" i="20" a="1"/>
  <c r="A817" i="20" s="1"/>
  <c r="H816" i="20"/>
  <c r="A815" i="20" a="1"/>
  <c r="A815" i="20" s="1"/>
  <c r="H814" i="20"/>
  <c r="A813" i="20" a="1"/>
  <c r="A813" i="20" s="1"/>
  <c r="H812" i="20"/>
  <c r="A811" i="20" a="1"/>
  <c r="A811" i="20" s="1"/>
  <c r="H810" i="20"/>
  <c r="A809" i="20" a="1"/>
  <c r="A809" i="20" s="1"/>
  <c r="H808" i="20"/>
  <c r="A807" i="20" a="1"/>
  <c r="A807" i="20" s="1"/>
  <c r="H806" i="20"/>
  <c r="A805" i="20" a="1"/>
  <c r="A805" i="20" s="1"/>
  <c r="H804" i="20"/>
  <c r="A803" i="20" a="1"/>
  <c r="A803" i="20" s="1"/>
  <c r="H802" i="20"/>
  <c r="A801" i="20" a="1"/>
  <c r="A801" i="20" s="1"/>
  <c r="H800" i="20"/>
  <c r="A799" i="20" a="1"/>
  <c r="A799" i="20" s="1"/>
  <c r="H798" i="20"/>
  <c r="A797" i="20" a="1"/>
  <c r="A797" i="20" s="1"/>
  <c r="H796" i="20"/>
  <c r="A795" i="20" a="1"/>
  <c r="A795" i="20" s="1"/>
  <c r="H794" i="20"/>
  <c r="A793" i="20" a="1"/>
  <c r="A793" i="20" s="1"/>
  <c r="H792" i="20"/>
  <c r="A791" i="20" a="1"/>
  <c r="A791" i="20" s="1"/>
  <c r="H790" i="20"/>
  <c r="A786" i="20" a="1"/>
  <c r="A786" i="20" s="1"/>
  <c r="H785" i="20"/>
  <c r="I782" i="20" a="1"/>
  <c r="I782" i="20" s="1"/>
  <c r="I777" i="20" a="1"/>
  <c r="I777" i="20" s="1"/>
  <c r="I775" i="20" a="1"/>
  <c r="I775" i="20" s="1"/>
  <c r="I773" i="20" a="1"/>
  <c r="I773" i="20" s="1"/>
  <c r="I771" i="20" a="1"/>
  <c r="I771" i="20" s="1"/>
  <c r="I769" i="20" a="1"/>
  <c r="I769" i="20" s="1"/>
  <c r="I767" i="20" a="1"/>
  <c r="I767" i="20" s="1"/>
  <c r="A966" i="20" a="1"/>
  <c r="A966" i="20" s="1"/>
  <c r="I963" i="20" a="1"/>
  <c r="I963" i="20" s="1"/>
  <c r="I955" i="20" a="1"/>
  <c r="I955" i="20" s="1"/>
  <c r="I947" i="20" a="1"/>
  <c r="I947" i="20" s="1"/>
  <c r="I939" i="20" a="1"/>
  <c r="I939" i="20" s="1"/>
  <c r="I931" i="20" a="1"/>
  <c r="I931" i="20" s="1"/>
  <c r="A924" i="20" a="1"/>
  <c r="A924" i="20" s="1"/>
  <c r="I922" i="20" a="1"/>
  <c r="I922" i="20" s="1"/>
  <c r="A918" i="20" a="1"/>
  <c r="A918" i="20" s="1"/>
  <c r="H917" i="20"/>
  <c r="I914" i="20" a="1"/>
  <c r="I914" i="20" s="1"/>
  <c r="A910" i="20" a="1"/>
  <c r="A910" i="20" s="1"/>
  <c r="H909" i="20"/>
  <c r="I906" i="20" a="1"/>
  <c r="I906" i="20" s="1"/>
  <c r="A902" i="20" a="1"/>
  <c r="A902" i="20" s="1"/>
  <c r="H901" i="20"/>
  <c r="I898" i="20" a="1"/>
  <c r="I898" i="20" s="1"/>
  <c r="A838" i="20" a="1"/>
  <c r="A838" i="20" s="1"/>
  <c r="H837" i="20"/>
  <c r="H834" i="20"/>
  <c r="I787" i="20" a="1"/>
  <c r="I787" i="20" s="1"/>
  <c r="A783" i="20" a="1"/>
  <c r="A783" i="20" s="1"/>
  <c r="H782" i="20"/>
  <c r="I779" i="20" a="1"/>
  <c r="I779" i="20" s="1"/>
  <c r="A778" i="20" a="1"/>
  <c r="A778" i="20" s="1"/>
  <c r="H777" i="20"/>
  <c r="A776" i="20" a="1"/>
  <c r="A776" i="20" s="1"/>
  <c r="H775" i="20"/>
  <c r="K775" i="20" s="1"/>
  <c r="A774" i="20" a="1"/>
  <c r="A774" i="20" s="1"/>
  <c r="H773" i="20"/>
  <c r="A772" i="20" a="1"/>
  <c r="A772" i="20" s="1"/>
  <c r="H771" i="20"/>
  <c r="A770" i="20" a="1"/>
  <c r="A770" i="20" s="1"/>
  <c r="H769" i="20"/>
  <c r="A768" i="20" a="1"/>
  <c r="A768" i="20" s="1"/>
  <c r="H767" i="20"/>
  <c r="A766" i="20" a="1"/>
  <c r="A766" i="20" s="1"/>
  <c r="H765" i="20"/>
  <c r="A764" i="20" a="1"/>
  <c r="A764" i="20" s="1"/>
  <c r="H763" i="20"/>
  <c r="A762" i="20" a="1"/>
  <c r="A762" i="20" s="1"/>
  <c r="H761" i="20"/>
  <c r="A760" i="20" a="1"/>
  <c r="A760" i="20" s="1"/>
  <c r="H759" i="20"/>
  <c r="A758" i="20" a="1"/>
  <c r="A758" i="20" s="1"/>
  <c r="H757" i="20"/>
  <c r="A756" i="20" a="1"/>
  <c r="A756" i="20" s="1"/>
  <c r="H755" i="20"/>
  <c r="A754" i="20" a="1"/>
  <c r="A754" i="20" s="1"/>
  <c r="H753" i="20"/>
  <c r="A752" i="20" a="1"/>
  <c r="A752" i="20" s="1"/>
  <c r="H751" i="20"/>
  <c r="A750" i="20" a="1"/>
  <c r="A750" i="20" s="1"/>
  <c r="H749" i="20"/>
  <c r="A748" i="20" a="1"/>
  <c r="A748" i="20" s="1"/>
  <c r="H747" i="20"/>
  <c r="A746" i="20" a="1"/>
  <c r="A746" i="20" s="1"/>
  <c r="H745" i="20"/>
  <c r="A741" i="20" a="1"/>
  <c r="A741" i="20" s="1"/>
  <c r="H740" i="20"/>
  <c r="I737" i="20" a="1"/>
  <c r="I737" i="20" s="1"/>
  <c r="A733" i="20" a="1"/>
  <c r="A733" i="20" s="1"/>
  <c r="H732" i="20"/>
  <c r="I729" i="20" a="1"/>
  <c r="I729" i="20" s="1"/>
  <c r="I724" i="20" a="1"/>
  <c r="I724" i="20" s="1"/>
  <c r="I722" i="20" a="1"/>
  <c r="I722" i="20" s="1"/>
  <c r="I720" i="20" a="1"/>
  <c r="I720" i="20" s="1"/>
  <c r="H974" i="20"/>
  <c r="I969" i="20" a="1"/>
  <c r="I969" i="20" s="1"/>
  <c r="I964" i="20" a="1"/>
  <c r="I964" i="20" s="1"/>
  <c r="I956" i="20" a="1"/>
  <c r="I956" i="20" s="1"/>
  <c r="I948" i="20" a="1"/>
  <c r="I948" i="20" s="1"/>
  <c r="I940" i="20" a="1"/>
  <c r="I940" i="20" s="1"/>
  <c r="I932" i="20" a="1"/>
  <c r="I932" i="20" s="1"/>
  <c r="H931" i="20"/>
  <c r="I930" i="20" a="1"/>
  <c r="I930" i="20" s="1"/>
  <c r="I929" i="20" a="1"/>
  <c r="I929" i="20" s="1"/>
  <c r="A923" i="20" a="1"/>
  <c r="A923" i="20" s="1"/>
  <c r="H922" i="20"/>
  <c r="I919" i="20" a="1"/>
  <c r="I919" i="20" s="1"/>
  <c r="A915" i="20" a="1"/>
  <c r="A915" i="20" s="1"/>
  <c r="H914" i="20"/>
  <c r="I911" i="20" a="1"/>
  <c r="I911" i="20" s="1"/>
  <c r="A907" i="20" a="1"/>
  <c r="A907" i="20" s="1"/>
  <c r="H906" i="20"/>
  <c r="I903" i="20" a="1"/>
  <c r="I903" i="20" s="1"/>
  <c r="A899" i="20" a="1"/>
  <c r="A899" i="20" s="1"/>
  <c r="H898" i="20"/>
  <c r="I895" i="20" a="1"/>
  <c r="I895" i="20" s="1"/>
  <c r="I893" i="20" a="1"/>
  <c r="I893" i="20" s="1"/>
  <c r="I891" i="20" a="1"/>
  <c r="I891" i="20" s="1"/>
  <c r="I889" i="20" a="1"/>
  <c r="I889" i="20" s="1"/>
  <c r="I887" i="20" a="1"/>
  <c r="I887" i="20" s="1"/>
  <c r="I885" i="20" a="1"/>
  <c r="I885" i="20" s="1"/>
  <c r="I883" i="20" a="1"/>
  <c r="I883" i="20" s="1"/>
  <c r="I881" i="20" a="1"/>
  <c r="I881" i="20" s="1"/>
  <c r="I879" i="20" a="1"/>
  <c r="I879" i="20" s="1"/>
  <c r="I877" i="20" a="1"/>
  <c r="I877" i="20" s="1"/>
  <c r="I875" i="20" a="1"/>
  <c r="I875" i="20" s="1"/>
  <c r="I873" i="20" a="1"/>
  <c r="I873" i="20" s="1"/>
  <c r="I871" i="20" a="1"/>
  <c r="I871" i="20" s="1"/>
  <c r="I869" i="20" a="1"/>
  <c r="I869" i="20" s="1"/>
  <c r="I867" i="20" a="1"/>
  <c r="I867" i="20" s="1"/>
  <c r="I865" i="20" a="1"/>
  <c r="I865" i="20" s="1"/>
  <c r="I863" i="20" a="1"/>
  <c r="I863" i="20" s="1"/>
  <c r="I861" i="20" a="1"/>
  <c r="I861" i="20" s="1"/>
  <c r="I859" i="20" a="1"/>
  <c r="I859" i="20" s="1"/>
  <c r="I857" i="20" a="1"/>
  <c r="I857" i="20" s="1"/>
  <c r="I855" i="20" a="1"/>
  <c r="I855" i="20" s="1"/>
  <c r="I853" i="20" a="1"/>
  <c r="I853" i="20" s="1"/>
  <c r="I851" i="20" a="1"/>
  <c r="I851" i="20" s="1"/>
  <c r="I849" i="20" a="1"/>
  <c r="I849" i="20" s="1"/>
  <c r="I847" i="20" a="1"/>
  <c r="I847" i="20" s="1"/>
  <c r="I845" i="20" a="1"/>
  <c r="I845" i="20" s="1"/>
  <c r="I843" i="20" a="1"/>
  <c r="I843" i="20" s="1"/>
  <c r="A968" i="20" a="1"/>
  <c r="A968" i="20" s="1"/>
  <c r="I957" i="20" a="1"/>
  <c r="I957" i="20" s="1"/>
  <c r="I949" i="20" a="1"/>
  <c r="I949" i="20" s="1"/>
  <c r="I941" i="20" a="1"/>
  <c r="I941" i="20" s="1"/>
  <c r="I933" i="20" a="1"/>
  <c r="I933" i="20" s="1"/>
  <c r="H929" i="20"/>
  <c r="I928" i="20" a="1"/>
  <c r="I928" i="20" s="1"/>
  <c r="I927" i="20" a="1"/>
  <c r="I927" i="20" s="1"/>
  <c r="A920" i="20" a="1"/>
  <c r="A920" i="20" s="1"/>
  <c r="H919" i="20"/>
  <c r="I916" i="20" a="1"/>
  <c r="I916" i="20" s="1"/>
  <c r="A912" i="20" a="1"/>
  <c r="A912" i="20" s="1"/>
  <c r="H911" i="20"/>
  <c r="I908" i="20" a="1"/>
  <c r="I908" i="20" s="1"/>
  <c r="A904" i="20" a="1"/>
  <c r="A904" i="20" s="1"/>
  <c r="H903" i="20"/>
  <c r="I900" i="20" a="1"/>
  <c r="I900" i="20" s="1"/>
  <c r="A896" i="20" a="1"/>
  <c r="A896" i="20" s="1"/>
  <c r="H895" i="20"/>
  <c r="A894" i="20" a="1"/>
  <c r="A894" i="20" s="1"/>
  <c r="H893" i="20"/>
  <c r="A892" i="20" a="1"/>
  <c r="A892" i="20" s="1"/>
  <c r="H891" i="20"/>
  <c r="A890" i="20" a="1"/>
  <c r="A890" i="20" s="1"/>
  <c r="H889" i="20"/>
  <c r="K889" i="20" s="1"/>
  <c r="A888" i="20" a="1"/>
  <c r="A888" i="20" s="1"/>
  <c r="H887" i="20"/>
  <c r="A886" i="20" a="1"/>
  <c r="A886" i="20" s="1"/>
  <c r="H885" i="20"/>
  <c r="A884" i="20" a="1"/>
  <c r="A884" i="20" s="1"/>
  <c r="H883" i="20"/>
  <c r="A882" i="20" a="1"/>
  <c r="A882" i="20" s="1"/>
  <c r="H881" i="20"/>
  <c r="A880" i="20" a="1"/>
  <c r="A880" i="20" s="1"/>
  <c r="H879" i="20"/>
  <c r="A878" i="20" a="1"/>
  <c r="A878" i="20" s="1"/>
  <c r="H877" i="20"/>
  <c r="A876" i="20" a="1"/>
  <c r="A876" i="20" s="1"/>
  <c r="H875" i="20"/>
  <c r="A874" i="20" a="1"/>
  <c r="A874" i="20" s="1"/>
  <c r="H873" i="20"/>
  <c r="K873" i="20" s="1"/>
  <c r="A872" i="20" a="1"/>
  <c r="A872" i="20" s="1"/>
  <c r="H871" i="20"/>
  <c r="A870" i="20" a="1"/>
  <c r="A870" i="20" s="1"/>
  <c r="H869" i="20"/>
  <c r="A868" i="20" a="1"/>
  <c r="A868" i="20" s="1"/>
  <c r="H867" i="20"/>
  <c r="A866" i="20" a="1"/>
  <c r="A866" i="20" s="1"/>
  <c r="H865" i="20"/>
  <c r="A864" i="20" a="1"/>
  <c r="A864" i="20" s="1"/>
  <c r="H863" i="20"/>
  <c r="A862" i="20" a="1"/>
  <c r="A862" i="20" s="1"/>
  <c r="H861" i="20"/>
  <c r="A860" i="20" a="1"/>
  <c r="A860" i="20" s="1"/>
  <c r="H859" i="20"/>
  <c r="A858" i="20" a="1"/>
  <c r="A858" i="20" s="1"/>
  <c r="H857" i="20"/>
  <c r="K857" i="20" s="1"/>
  <c r="A856" i="20" a="1"/>
  <c r="A856" i="20" s="1"/>
  <c r="H855" i="20"/>
  <c r="A854" i="20" a="1"/>
  <c r="A854" i="20" s="1"/>
  <c r="H853" i="20"/>
  <c r="A852" i="20" a="1"/>
  <c r="A852" i="20" s="1"/>
  <c r="H851" i="20"/>
  <c r="A850" i="20" a="1"/>
  <c r="A850" i="20" s="1"/>
  <c r="H849" i="20"/>
  <c r="A848" i="20" a="1"/>
  <c r="A848" i="20" s="1"/>
  <c r="H847" i="20"/>
  <c r="A846" i="20" a="1"/>
  <c r="A846" i="20" s="1"/>
  <c r="H845" i="20"/>
  <c r="A844" i="20" a="1"/>
  <c r="A844" i="20" s="1"/>
  <c r="H843" i="20"/>
  <c r="A842" i="20" a="1"/>
  <c r="A842" i="20" s="1"/>
  <c r="H841" i="20"/>
  <c r="A840" i="20" a="1"/>
  <c r="A840" i="20" s="1"/>
  <c r="H839" i="20"/>
  <c r="I836" i="20" a="1"/>
  <c r="I836" i="20" s="1"/>
  <c r="I833" i="20" a="1"/>
  <c r="I833" i="20" s="1"/>
  <c r="I831" i="20" a="1"/>
  <c r="I831" i="20" s="1"/>
  <c r="I829" i="20" a="1"/>
  <c r="I829" i="20" s="1"/>
  <c r="I827" i="20" a="1"/>
  <c r="I827" i="20" s="1"/>
  <c r="I825" i="20" a="1"/>
  <c r="I825" i="20" s="1"/>
  <c r="I823" i="20" a="1"/>
  <c r="I823" i="20" s="1"/>
  <c r="I821" i="20" a="1"/>
  <c r="I821" i="20" s="1"/>
  <c r="I819" i="20" a="1"/>
  <c r="I819" i="20" s="1"/>
  <c r="I817" i="20" a="1"/>
  <c r="I817" i="20" s="1"/>
  <c r="I815" i="20" a="1"/>
  <c r="I815" i="20" s="1"/>
  <c r="H970" i="20"/>
  <c r="I958" i="20" a="1"/>
  <c r="I958" i="20" s="1"/>
  <c r="I950" i="20" a="1"/>
  <c r="I950" i="20" s="1"/>
  <c r="I942" i="20" a="1"/>
  <c r="I942" i="20" s="1"/>
  <c r="I934" i="20" a="1"/>
  <c r="I934" i="20" s="1"/>
  <c r="H927" i="20"/>
  <c r="I926" i="20" a="1"/>
  <c r="I926" i="20" s="1"/>
  <c r="I925" i="20" a="1"/>
  <c r="I925" i="20" s="1"/>
  <c r="I921" i="20" a="1"/>
  <c r="I921" i="20" s="1"/>
  <c r="A917" i="20" a="1"/>
  <c r="A917" i="20" s="1"/>
  <c r="H916" i="20"/>
  <c r="I913" i="20" a="1"/>
  <c r="I913" i="20" s="1"/>
  <c r="A909" i="20" a="1"/>
  <c r="A909" i="20" s="1"/>
  <c r="H908" i="20"/>
  <c r="I905" i="20" a="1"/>
  <c r="I905" i="20" s="1"/>
  <c r="A901" i="20" a="1"/>
  <c r="A901" i="20" s="1"/>
  <c r="H900" i="20"/>
  <c r="I897" i="20" a="1"/>
  <c r="I897" i="20" s="1"/>
  <c r="A837" i="20" a="1"/>
  <c r="A837" i="20" s="1"/>
  <c r="H836" i="20"/>
  <c r="A834" i="20" a="1"/>
  <c r="A834" i="20" s="1"/>
  <c r="H833" i="20"/>
  <c r="A832" i="20" a="1"/>
  <c r="A832" i="20" s="1"/>
  <c r="H831" i="20"/>
  <c r="A830" i="20" a="1"/>
  <c r="A830" i="20" s="1"/>
  <c r="H829" i="20"/>
  <c r="A828" i="20" a="1"/>
  <c r="A828" i="20" s="1"/>
  <c r="H827" i="20"/>
  <c r="A826" i="20" a="1"/>
  <c r="A826" i="20" s="1"/>
  <c r="H825" i="20"/>
  <c r="A824" i="20" a="1"/>
  <c r="A824" i="20" s="1"/>
  <c r="H823" i="20"/>
  <c r="A822" i="20" a="1"/>
  <c r="A822" i="20" s="1"/>
  <c r="H821" i="20"/>
  <c r="A820" i="20" a="1"/>
  <c r="A820" i="20" s="1"/>
  <c r="H819" i="20"/>
  <c r="A818" i="20" a="1"/>
  <c r="A818" i="20" s="1"/>
  <c r="H817" i="20"/>
  <c r="A816" i="20" a="1"/>
  <c r="A816" i="20" s="1"/>
  <c r="H815" i="20"/>
  <c r="K815" i="20" s="1"/>
  <c r="A814" i="20" a="1"/>
  <c r="A814" i="20" s="1"/>
  <c r="H813" i="20"/>
  <c r="A812" i="20" a="1"/>
  <c r="A812" i="20" s="1"/>
  <c r="H811" i="20"/>
  <c r="A810" i="20" a="1"/>
  <c r="A810" i="20" s="1"/>
  <c r="H809" i="20"/>
  <c r="A808" i="20" a="1"/>
  <c r="A808" i="20" s="1"/>
  <c r="H807" i="20"/>
  <c r="A806" i="20" a="1"/>
  <c r="A806" i="20" s="1"/>
  <c r="H805" i="20"/>
  <c r="A804" i="20" a="1"/>
  <c r="A804" i="20" s="1"/>
  <c r="H803" i="20"/>
  <c r="A802" i="20" a="1"/>
  <c r="A802" i="20" s="1"/>
  <c r="H801" i="20"/>
  <c r="A800" i="20" a="1"/>
  <c r="A800" i="20" s="1"/>
  <c r="H799" i="20"/>
  <c r="A798" i="20" a="1"/>
  <c r="A798" i="20" s="1"/>
  <c r="H797" i="20"/>
  <c r="A796" i="20" a="1"/>
  <c r="A796" i="20" s="1"/>
  <c r="H795" i="20"/>
  <c r="A794" i="20" a="1"/>
  <c r="A794" i="20" s="1"/>
  <c r="H793" i="20"/>
  <c r="A792" i="20" a="1"/>
  <c r="A792" i="20" s="1"/>
  <c r="H791" i="20"/>
  <c r="A790" i="20" a="1"/>
  <c r="A790" i="20" s="1"/>
  <c r="H789" i="20"/>
  <c r="I786" i="20" a="1"/>
  <c r="I786" i="20" s="1"/>
  <c r="A782" i="20" a="1"/>
  <c r="A782" i="20" s="1"/>
  <c r="H781" i="20"/>
  <c r="I778" i="20" a="1"/>
  <c r="I778" i="20" s="1"/>
  <c r="I776" i="20" a="1"/>
  <c r="I776" i="20" s="1"/>
  <c r="I774" i="20" a="1"/>
  <c r="I774" i="20" s="1"/>
  <c r="I772" i="20" a="1"/>
  <c r="I772" i="20" s="1"/>
  <c r="I770" i="20" a="1"/>
  <c r="I770" i="20" s="1"/>
  <c r="I768" i="20" a="1"/>
  <c r="I768" i="20" s="1"/>
  <c r="I766" i="20" a="1"/>
  <c r="I766" i="20" s="1"/>
  <c r="I764" i="20" a="1"/>
  <c r="I764" i="20" s="1"/>
  <c r="I762" i="20" a="1"/>
  <c r="I762" i="20" s="1"/>
  <c r="I760" i="20" a="1"/>
  <c r="I760" i="20" s="1"/>
  <c r="I758" i="20" a="1"/>
  <c r="I758" i="20" s="1"/>
  <c r="I756" i="20" a="1"/>
  <c r="I756" i="20" s="1"/>
  <c r="I754" i="20" a="1"/>
  <c r="I754" i="20" s="1"/>
  <c r="I752" i="20" a="1"/>
  <c r="I752" i="20" s="1"/>
  <c r="I750" i="20" a="1"/>
  <c r="I750" i="20" s="1"/>
  <c r="I748" i="20" a="1"/>
  <c r="I748" i="20" s="1"/>
  <c r="I850" i="20" a="1"/>
  <c r="I850" i="20" s="1"/>
  <c r="I835" i="20" a="1"/>
  <c r="I835" i="20" s="1"/>
  <c r="I809" i="20" a="1"/>
  <c r="I809" i="20" s="1"/>
  <c r="I801" i="20" a="1"/>
  <c r="I801" i="20" s="1"/>
  <c r="I793" i="20" a="1"/>
  <c r="I793" i="20" s="1"/>
  <c r="I785" i="20" a="1"/>
  <c r="I785" i="20" s="1"/>
  <c r="H783" i="20"/>
  <c r="A781" i="20" a="1"/>
  <c r="A781" i="20" s="1"/>
  <c r="A780" i="20" a="1"/>
  <c r="A780" i="20" s="1"/>
  <c r="I763" i="20" a="1"/>
  <c r="I763" i="20" s="1"/>
  <c r="I747" i="20" a="1"/>
  <c r="I747" i="20" s="1"/>
  <c r="I746" i="20" a="1"/>
  <c r="I746" i="20" s="1"/>
  <c r="A743" i="20" a="1"/>
  <c r="A743" i="20" s="1"/>
  <c r="A742" i="20" a="1"/>
  <c r="A742" i="20" s="1"/>
  <c r="I739" i="20" a="1"/>
  <c r="I739" i="20" s="1"/>
  <c r="A735" i="20" a="1"/>
  <c r="A735" i="20" s="1"/>
  <c r="A734" i="20" a="1"/>
  <c r="A734" i="20" s="1"/>
  <c r="I731" i="20" a="1"/>
  <c r="I731" i="20" s="1"/>
  <c r="A727" i="20" a="1"/>
  <c r="A727" i="20" s="1"/>
  <c r="A726" i="20" a="1"/>
  <c r="A726" i="20" s="1"/>
  <c r="H723" i="20"/>
  <c r="I652" i="20" a="1"/>
  <c r="I652" i="20" s="1"/>
  <c r="A648" i="20" a="1"/>
  <c r="A648" i="20" s="1"/>
  <c r="H647" i="20"/>
  <c r="I644" i="20" a="1"/>
  <c r="I644" i="20" s="1"/>
  <c r="A640" i="20" a="1"/>
  <c r="A640" i="20" s="1"/>
  <c r="H639" i="20"/>
  <c r="I636" i="20" a="1"/>
  <c r="I636" i="20" s="1"/>
  <c r="I631" i="20" a="1"/>
  <c r="I631" i="20" s="1"/>
  <c r="A630" i="20" a="1"/>
  <c r="A630" i="20" s="1"/>
  <c r="H629" i="20"/>
  <c r="I626" i="20" a="1"/>
  <c r="I626" i="20" s="1"/>
  <c r="A622" i="20" a="1"/>
  <c r="A622" i="20" s="1"/>
  <c r="H621" i="20"/>
  <c r="I618" i="20" a="1"/>
  <c r="I618" i="20" s="1"/>
  <c r="A614" i="20" a="1"/>
  <c r="A614" i="20" s="1"/>
  <c r="H613" i="20"/>
  <c r="I610" i="20" a="1"/>
  <c r="I610" i="20" s="1"/>
  <c r="I856" i="20" a="1"/>
  <c r="I856" i="20" s="1"/>
  <c r="H838" i="20"/>
  <c r="I808" i="20" a="1"/>
  <c r="I808" i="20" s="1"/>
  <c r="I800" i="20" a="1"/>
  <c r="I800" i="20" s="1"/>
  <c r="I792" i="20" a="1"/>
  <c r="I792" i="20" s="1"/>
  <c r="I784" i="20" a="1"/>
  <c r="I784" i="20" s="1"/>
  <c r="I765" i="20" a="1"/>
  <c r="I765" i="20" s="1"/>
  <c r="I749" i="20" a="1"/>
  <c r="I749" i="20" s="1"/>
  <c r="I745" i="20" a="1"/>
  <c r="I745" i="20" s="1"/>
  <c r="A740" i="20" a="1"/>
  <c r="A740" i="20" s="1"/>
  <c r="H739" i="20"/>
  <c r="I738" i="20" a="1"/>
  <c r="I738" i="20" s="1"/>
  <c r="A732" i="20" a="1"/>
  <c r="A732" i="20" s="1"/>
  <c r="H731" i="20"/>
  <c r="I730" i="20" a="1"/>
  <c r="I730" i="20" s="1"/>
  <c r="A725" i="20" a="1"/>
  <c r="A725" i="20" s="1"/>
  <c r="H722" i="20"/>
  <c r="I718" i="20" a="1"/>
  <c r="I718" i="20" s="1"/>
  <c r="I716" i="20" a="1"/>
  <c r="I716" i="20" s="1"/>
  <c r="I714" i="20" a="1"/>
  <c r="I714" i="20" s="1"/>
  <c r="I712" i="20" a="1"/>
  <c r="I712" i="20" s="1"/>
  <c r="I710" i="20" a="1"/>
  <c r="I710" i="20" s="1"/>
  <c r="I708" i="20" a="1"/>
  <c r="I708" i="20" s="1"/>
  <c r="I706" i="20" a="1"/>
  <c r="I706" i="20" s="1"/>
  <c r="I704" i="20" a="1"/>
  <c r="I704" i="20" s="1"/>
  <c r="I702" i="20" a="1"/>
  <c r="I702" i="20" s="1"/>
  <c r="I700" i="20" a="1"/>
  <c r="I700" i="20" s="1"/>
  <c r="I698" i="20" a="1"/>
  <c r="I698" i="20" s="1"/>
  <c r="I696" i="20" a="1"/>
  <c r="I696" i="20" s="1"/>
  <c r="I694" i="20" a="1"/>
  <c r="I694" i="20" s="1"/>
  <c r="I692" i="20" a="1"/>
  <c r="I692" i="20" s="1"/>
  <c r="I690" i="20" a="1"/>
  <c r="I690" i="20" s="1"/>
  <c r="I688" i="20" a="1"/>
  <c r="I688" i="20" s="1"/>
  <c r="I686" i="20" a="1"/>
  <c r="I686" i="20" s="1"/>
  <c r="I684" i="20" a="1"/>
  <c r="I684" i="20" s="1"/>
  <c r="I682" i="20" a="1"/>
  <c r="I682" i="20" s="1"/>
  <c r="I680" i="20" a="1"/>
  <c r="I680" i="20" s="1"/>
  <c r="I678" i="20" a="1"/>
  <c r="I678" i="20" s="1"/>
  <c r="I846" i="20" a="1"/>
  <c r="I846" i="20" s="1"/>
  <c r="A835" i="20" a="1"/>
  <c r="A835" i="20" s="1"/>
  <c r="I807" i="20" a="1"/>
  <c r="I807" i="20" s="1"/>
  <c r="I799" i="20" a="1"/>
  <c r="I799" i="20" s="1"/>
  <c r="I791" i="20" a="1"/>
  <c r="I791" i="20" s="1"/>
  <c r="H784" i="20"/>
  <c r="I751" i="20" a="1"/>
  <c r="I751" i="20" s="1"/>
  <c r="I744" i="20" a="1"/>
  <c r="I744" i="20" s="1"/>
  <c r="H738" i="20"/>
  <c r="H737" i="20"/>
  <c r="I736" i="20" a="1"/>
  <c r="I736" i="20" s="1"/>
  <c r="H730" i="20"/>
  <c r="H729" i="20"/>
  <c r="I728" i="20" a="1"/>
  <c r="I728" i="20" s="1"/>
  <c r="A724" i="20" a="1"/>
  <c r="A724" i="20" s="1"/>
  <c r="H721" i="20"/>
  <c r="A719" i="20" a="1"/>
  <c r="A719" i="20" s="1"/>
  <c r="H718" i="20"/>
  <c r="A717" i="20" a="1"/>
  <c r="A717" i="20" s="1"/>
  <c r="H716" i="20"/>
  <c r="A715" i="20" a="1"/>
  <c r="A715" i="20" s="1"/>
  <c r="H714" i="20"/>
  <c r="K714" i="20" s="1"/>
  <c r="A713" i="20" a="1"/>
  <c r="A713" i="20" s="1"/>
  <c r="H712" i="20"/>
  <c r="A711" i="20" a="1"/>
  <c r="A711" i="20" s="1"/>
  <c r="H710" i="20"/>
  <c r="A709" i="20" a="1"/>
  <c r="A709" i="20" s="1"/>
  <c r="H708" i="20"/>
  <c r="A707" i="20" a="1"/>
  <c r="A707" i="20" s="1"/>
  <c r="H706" i="20"/>
  <c r="A705" i="20" a="1"/>
  <c r="A705" i="20" s="1"/>
  <c r="H704" i="20"/>
  <c r="A703" i="20" a="1"/>
  <c r="A703" i="20" s="1"/>
  <c r="H702" i="20"/>
  <c r="A701" i="20" a="1"/>
  <c r="A701" i="20" s="1"/>
  <c r="H700" i="20"/>
  <c r="A699" i="20" a="1"/>
  <c r="A699" i="20" s="1"/>
  <c r="H698" i="20"/>
  <c r="K698" i="20" s="1"/>
  <c r="A697" i="20" a="1"/>
  <c r="A697" i="20" s="1"/>
  <c r="H696" i="20"/>
  <c r="A695" i="20" a="1"/>
  <c r="A695" i="20" s="1"/>
  <c r="H694" i="20"/>
  <c r="A693" i="20" a="1"/>
  <c r="A693" i="20" s="1"/>
  <c r="H692" i="20"/>
  <c r="A691" i="20" a="1"/>
  <c r="A691" i="20" s="1"/>
  <c r="H690" i="20"/>
  <c r="A689" i="20" a="1"/>
  <c r="A689" i="20" s="1"/>
  <c r="H688" i="20"/>
  <c r="A687" i="20" a="1"/>
  <c r="A687" i="20" s="1"/>
  <c r="H686" i="20"/>
  <c r="A685" i="20" a="1"/>
  <c r="A685" i="20" s="1"/>
  <c r="H684" i="20"/>
  <c r="A683" i="20" a="1"/>
  <c r="A683" i="20" s="1"/>
  <c r="H682" i="20"/>
  <c r="K682" i="20" s="1"/>
  <c r="A681" i="20" a="1"/>
  <c r="A681" i="20" s="1"/>
  <c r="H680" i="20"/>
  <c r="A679" i="20" a="1"/>
  <c r="A679" i="20" s="1"/>
  <c r="H678" i="20"/>
  <c r="A677" i="20" a="1"/>
  <c r="A677" i="20" s="1"/>
  <c r="H676" i="20"/>
  <c r="A675" i="20" a="1"/>
  <c r="A675" i="20" s="1"/>
  <c r="H674" i="20"/>
  <c r="A673" i="20" a="1"/>
  <c r="A673" i="20" s="1"/>
  <c r="H672" i="20"/>
  <c r="A671" i="20" a="1"/>
  <c r="A671" i="20" s="1"/>
  <c r="H670" i="20"/>
  <c r="A669" i="20" a="1"/>
  <c r="A669" i="20" s="1"/>
  <c r="H668" i="20"/>
  <c r="A667" i="20" a="1"/>
  <c r="A667" i="20" s="1"/>
  <c r="H666" i="20"/>
  <c r="A665" i="20" a="1"/>
  <c r="A665" i="20" s="1"/>
  <c r="H664" i="20"/>
  <c r="A663" i="20" a="1"/>
  <c r="A663" i="20" s="1"/>
  <c r="H662" i="20"/>
  <c r="A661" i="20" a="1"/>
  <c r="A661" i="20" s="1"/>
  <c r="H660" i="20"/>
  <c r="A659" i="20" a="1"/>
  <c r="A659" i="20" s="1"/>
  <c r="H658" i="20"/>
  <c r="A657" i="20" a="1"/>
  <c r="A657" i="20" s="1"/>
  <c r="H656" i="20"/>
  <c r="A655" i="20" a="1"/>
  <c r="A655" i="20" s="1"/>
  <c r="H654" i="20"/>
  <c r="I852" i="20" a="1"/>
  <c r="I852" i="20" s="1"/>
  <c r="I840" i="20" a="1"/>
  <c r="I840" i="20" s="1"/>
  <c r="I839" i="20" a="1"/>
  <c r="I839" i="20" s="1"/>
  <c r="I816" i="20" a="1"/>
  <c r="I816" i="20" s="1"/>
  <c r="I814" i="20" a="1"/>
  <c r="I814" i="20" s="1"/>
  <c r="I806" i="20" a="1"/>
  <c r="I806" i="20" s="1"/>
  <c r="I798" i="20" a="1"/>
  <c r="I798" i="20" s="1"/>
  <c r="I790" i="20" a="1"/>
  <c r="I790" i="20" s="1"/>
  <c r="H787" i="20"/>
  <c r="K787" i="20" s="1"/>
  <c r="A785" i="20" a="1"/>
  <c r="A785" i="20" s="1"/>
  <c r="I753" i="20" a="1"/>
  <c r="I753" i="20" s="1"/>
  <c r="A723" i="20" a="1"/>
  <c r="A723" i="20" s="1"/>
  <c r="H720" i="20"/>
  <c r="I651" i="20" a="1"/>
  <c r="I651" i="20" s="1"/>
  <c r="A647" i="20" a="1"/>
  <c r="A647" i="20" s="1"/>
  <c r="H646" i="20"/>
  <c r="I643" i="20" a="1"/>
  <c r="I643" i="20" s="1"/>
  <c r="A639" i="20" a="1"/>
  <c r="A639" i="20" s="1"/>
  <c r="H638" i="20"/>
  <c r="I635" i="20" a="1"/>
  <c r="I635" i="20" s="1"/>
  <c r="A629" i="20" a="1"/>
  <c r="A629" i="20" s="1"/>
  <c r="H628" i="20"/>
  <c r="I625" i="20" a="1"/>
  <c r="I625" i="20" s="1"/>
  <c r="A621" i="20" a="1"/>
  <c r="A621" i="20" s="1"/>
  <c r="H620" i="20"/>
  <c r="I617" i="20" a="1"/>
  <c r="I617" i="20" s="1"/>
  <c r="A613" i="20" a="1"/>
  <c r="A613" i="20" s="1"/>
  <c r="H612" i="20"/>
  <c r="I609" i="20" a="1"/>
  <c r="I609" i="20" s="1"/>
  <c r="A605" i="20" a="1"/>
  <c r="A605" i="20" s="1"/>
  <c r="H604" i="20"/>
  <c r="I601" i="20" a="1"/>
  <c r="I601" i="20" s="1"/>
  <c r="A597" i="20" a="1"/>
  <c r="A597" i="20" s="1"/>
  <c r="H596" i="20"/>
  <c r="I593" i="20" a="1"/>
  <c r="I593" i="20" s="1"/>
  <c r="A589" i="20" a="1"/>
  <c r="A589" i="20" s="1"/>
  <c r="H588" i="20"/>
  <c r="I585" i="20" a="1"/>
  <c r="I585" i="20" s="1"/>
  <c r="A581" i="20" a="1"/>
  <c r="A581" i="20" s="1"/>
  <c r="H580" i="20"/>
  <c r="I577" i="20" a="1"/>
  <c r="I577" i="20" s="1"/>
  <c r="A571" i="20" a="1"/>
  <c r="A571" i="20" s="1"/>
  <c r="H570" i="20"/>
  <c r="I567" i="20" a="1"/>
  <c r="I567" i="20" s="1"/>
  <c r="A563" i="20" a="1"/>
  <c r="A563" i="20" s="1"/>
  <c r="H562" i="20"/>
  <c r="I559" i="20" a="1"/>
  <c r="I559" i="20" s="1"/>
  <c r="A555" i="20" a="1"/>
  <c r="A555" i="20" s="1"/>
  <c r="H554" i="20"/>
  <c r="I549" i="20" a="1"/>
  <c r="I549" i="20" s="1"/>
  <c r="A545" i="20" a="1"/>
  <c r="A545" i="20" s="1"/>
  <c r="H544" i="20"/>
  <c r="I541" i="20" a="1"/>
  <c r="I541" i="20" s="1"/>
  <c r="A537" i="20" a="1"/>
  <c r="A537" i="20" s="1"/>
  <c r="H536" i="20"/>
  <c r="I858" i="20" a="1"/>
  <c r="I858" i="20" s="1"/>
  <c r="I842" i="20" a="1"/>
  <c r="I842" i="20" s="1"/>
  <c r="I841" i="20" a="1"/>
  <c r="I841" i="20" s="1"/>
  <c r="I813" i="20" a="1"/>
  <c r="I813" i="20" s="1"/>
  <c r="I805" i="20" a="1"/>
  <c r="I805" i="20" s="1"/>
  <c r="I797" i="20" a="1"/>
  <c r="I797" i="20" s="1"/>
  <c r="I789" i="20" a="1"/>
  <c r="I789" i="20" s="1"/>
  <c r="I788" i="20" a="1"/>
  <c r="I788" i="20" s="1"/>
  <c r="A784" i="20" a="1"/>
  <c r="A784" i="20" s="1"/>
  <c r="H779" i="20"/>
  <c r="I755" i="20" a="1"/>
  <c r="I755" i="20" s="1"/>
  <c r="I743" i="20" a="1"/>
  <c r="I743" i="20" s="1"/>
  <c r="A739" i="20" a="1"/>
  <c r="A739" i="20" s="1"/>
  <c r="A738" i="20" a="1"/>
  <c r="A738" i="20" s="1"/>
  <c r="I735" i="20" a="1"/>
  <c r="I735" i="20" s="1"/>
  <c r="A731" i="20" a="1"/>
  <c r="A731" i="20" s="1"/>
  <c r="A730" i="20" a="1"/>
  <c r="A730" i="20" s="1"/>
  <c r="I727" i="20" a="1"/>
  <c r="I727" i="20" s="1"/>
  <c r="A722" i="20" a="1"/>
  <c r="A722" i="20" s="1"/>
  <c r="A652" i="20" a="1"/>
  <c r="A652" i="20" s="1"/>
  <c r="H651" i="20"/>
  <c r="I648" i="20" a="1"/>
  <c r="I648" i="20" s="1"/>
  <c r="A644" i="20" a="1"/>
  <c r="A644" i="20" s="1"/>
  <c r="H643" i="20"/>
  <c r="I640" i="20" a="1"/>
  <c r="I640" i="20" s="1"/>
  <c r="A636" i="20" a="1"/>
  <c r="A636" i="20" s="1"/>
  <c r="H635" i="20"/>
  <c r="I632" i="20" a="1"/>
  <c r="I632" i="20" s="1"/>
  <c r="I630" i="20" a="1"/>
  <c r="I630" i="20" s="1"/>
  <c r="A626" i="20" a="1"/>
  <c r="A626" i="20" s="1"/>
  <c r="H625" i="20"/>
  <c r="I622" i="20" a="1"/>
  <c r="I622" i="20" s="1"/>
  <c r="A618" i="20" a="1"/>
  <c r="A618" i="20" s="1"/>
  <c r="I848" i="20" a="1"/>
  <c r="I848" i="20" s="1"/>
  <c r="A839" i="20" a="1"/>
  <c r="A839" i="20" s="1"/>
  <c r="I812" i="20" a="1"/>
  <c r="I812" i="20" s="1"/>
  <c r="I804" i="20" a="1"/>
  <c r="I804" i="20" s="1"/>
  <c r="I796" i="20" a="1"/>
  <c r="I796" i="20" s="1"/>
  <c r="H788" i="20"/>
  <c r="I781" i="20" a="1"/>
  <c r="I781" i="20" s="1"/>
  <c r="I780" i="20" a="1"/>
  <c r="I780" i="20" s="1"/>
  <c r="I757" i="20" a="1"/>
  <c r="I757" i="20" s="1"/>
  <c r="A744" i="20" a="1"/>
  <c r="A744" i="20" s="1"/>
  <c r="H743" i="20"/>
  <c r="K743" i="20" s="1"/>
  <c r="I742" i="20" a="1"/>
  <c r="I742" i="20" s="1"/>
  <c r="A736" i="20" a="1"/>
  <c r="A736" i="20" s="1"/>
  <c r="H735" i="20"/>
  <c r="I734" i="20" a="1"/>
  <c r="I734" i="20" s="1"/>
  <c r="A728" i="20" a="1"/>
  <c r="A728" i="20" s="1"/>
  <c r="H727" i="20"/>
  <c r="K727" i="20" s="1"/>
  <c r="I726" i="20" a="1"/>
  <c r="I726" i="20" s="1"/>
  <c r="A721" i="20" a="1"/>
  <c r="A721" i="20" s="1"/>
  <c r="I719" i="20" a="1"/>
  <c r="I719" i="20" s="1"/>
  <c r="I717" i="20" a="1"/>
  <c r="I717" i="20" s="1"/>
  <c r="I715" i="20" a="1"/>
  <c r="I715" i="20" s="1"/>
  <c r="I713" i="20" a="1"/>
  <c r="I713" i="20" s="1"/>
  <c r="I711" i="20" a="1"/>
  <c r="I711" i="20" s="1"/>
  <c r="I709" i="20" a="1"/>
  <c r="I709" i="20" s="1"/>
  <c r="I707" i="20" a="1"/>
  <c r="I707" i="20" s="1"/>
  <c r="I705" i="20" a="1"/>
  <c r="I705" i="20" s="1"/>
  <c r="I703" i="20" a="1"/>
  <c r="I703" i="20" s="1"/>
  <c r="I701" i="20" a="1"/>
  <c r="I701" i="20" s="1"/>
  <c r="I699" i="20" a="1"/>
  <c r="I699" i="20" s="1"/>
  <c r="I697" i="20" a="1"/>
  <c r="I697" i="20" s="1"/>
  <c r="I695" i="20" a="1"/>
  <c r="I695" i="20" s="1"/>
  <c r="I693" i="20" a="1"/>
  <c r="I693" i="20" s="1"/>
  <c r="I854" i="20" a="1"/>
  <c r="I854" i="20" s="1"/>
  <c r="I811" i="20" a="1"/>
  <c r="I811" i="20" s="1"/>
  <c r="I803" i="20" a="1"/>
  <c r="I803" i="20" s="1"/>
  <c r="I795" i="20" a="1"/>
  <c r="I795" i="20" s="1"/>
  <c r="H780" i="20"/>
  <c r="I759" i="20" a="1"/>
  <c r="I759" i="20" s="1"/>
  <c r="H742" i="20"/>
  <c r="H741" i="20"/>
  <c r="I740" i="20" a="1"/>
  <c r="I740" i="20" s="1"/>
  <c r="H734" i="20"/>
  <c r="H733" i="20"/>
  <c r="I732" i="20" a="1"/>
  <c r="I732" i="20" s="1"/>
  <c r="I860" i="20" a="1"/>
  <c r="I860" i="20" s="1"/>
  <c r="I844" i="20" a="1"/>
  <c r="I844" i="20" s="1"/>
  <c r="I810" i="20" a="1"/>
  <c r="I810" i="20" s="1"/>
  <c r="I802" i="20" a="1"/>
  <c r="I802" i="20" s="1"/>
  <c r="I794" i="20" a="1"/>
  <c r="I794" i="20" s="1"/>
  <c r="A789" i="20" a="1"/>
  <c r="A789" i="20" s="1"/>
  <c r="A788" i="20" a="1"/>
  <c r="A788" i="20" s="1"/>
  <c r="I761" i="20" a="1"/>
  <c r="I761" i="20" s="1"/>
  <c r="H724" i="20"/>
  <c r="A720" i="20" a="1"/>
  <c r="A720" i="20" s="1"/>
  <c r="A651" i="20" a="1"/>
  <c r="A651" i="20" s="1"/>
  <c r="H650" i="20"/>
  <c r="I647" i="20" a="1"/>
  <c r="I647" i="20" s="1"/>
  <c r="A643" i="20" a="1"/>
  <c r="A643" i="20" s="1"/>
  <c r="H642" i="20"/>
  <c r="I639" i="20" a="1"/>
  <c r="I639" i="20" s="1"/>
  <c r="A635" i="20" a="1"/>
  <c r="A635" i="20" s="1"/>
  <c r="H634" i="20"/>
  <c r="I629" i="20" a="1"/>
  <c r="I629" i="20" s="1"/>
  <c r="A625" i="20" a="1"/>
  <c r="A625" i="20" s="1"/>
  <c r="H624" i="20"/>
  <c r="A710" i="20" a="1"/>
  <c r="A710" i="20" s="1"/>
  <c r="H707" i="20"/>
  <c r="H695" i="20"/>
  <c r="H675" i="20"/>
  <c r="H667" i="20"/>
  <c r="H659" i="20"/>
  <c r="A653" i="20" a="1"/>
  <c r="A653" i="20" s="1"/>
  <c r="I650" i="20" a="1"/>
  <c r="I650" i="20" s="1"/>
  <c r="H648" i="20"/>
  <c r="A646" i="20" a="1"/>
  <c r="A646" i="20" s="1"/>
  <c r="A645" i="20" a="1"/>
  <c r="A645" i="20" s="1"/>
  <c r="H630" i="20"/>
  <c r="A628" i="20" a="1"/>
  <c r="A628" i="20" s="1"/>
  <c r="A627" i="20" a="1"/>
  <c r="A627" i="20" s="1"/>
  <c r="I621" i="20" a="1"/>
  <c r="I621" i="20" s="1"/>
  <c r="H617" i="20"/>
  <c r="K617" i="20" s="1"/>
  <c r="H611" i="20"/>
  <c r="H610" i="20"/>
  <c r="H609" i="20"/>
  <c r="K609" i="20" s="1"/>
  <c r="A606" i="20" a="1"/>
  <c r="A606" i="20" s="1"/>
  <c r="I604" i="20" a="1"/>
  <c r="I604" i="20" s="1"/>
  <c r="H600" i="20"/>
  <c r="A598" i="20" a="1"/>
  <c r="A598" i="20" s="1"/>
  <c r="I596" i="20" a="1"/>
  <c r="I596" i="20" s="1"/>
  <c r="H592" i="20"/>
  <c r="A590" i="20" a="1"/>
  <c r="A590" i="20" s="1"/>
  <c r="I588" i="20" a="1"/>
  <c r="I588" i="20" s="1"/>
  <c r="H584" i="20"/>
  <c r="A582" i="20" a="1"/>
  <c r="A582" i="20" s="1"/>
  <c r="I580" i="20" a="1"/>
  <c r="I580" i="20" s="1"/>
  <c r="H576" i="20"/>
  <c r="H573" i="20"/>
  <c r="I569" i="20" a="1"/>
  <c r="I569" i="20" s="1"/>
  <c r="I565" i="20" a="1"/>
  <c r="I565" i="20" s="1"/>
  <c r="I561" i="20" a="1"/>
  <c r="I561" i="20" s="1"/>
  <c r="I557" i="20" a="1"/>
  <c r="I557" i="20" s="1"/>
  <c r="I553" i="20" a="1"/>
  <c r="I553" i="20" s="1"/>
  <c r="I551" i="20" a="1"/>
  <c r="I551" i="20" s="1"/>
  <c r="I547" i="20" a="1"/>
  <c r="I547" i="20" s="1"/>
  <c r="I543" i="20" a="1"/>
  <c r="I543" i="20" s="1"/>
  <c r="I539" i="20" a="1"/>
  <c r="I539" i="20" s="1"/>
  <c r="I535" i="20" a="1"/>
  <c r="I535" i="20" s="1"/>
  <c r="A531" i="20" a="1"/>
  <c r="A531" i="20" s="1"/>
  <c r="H530" i="20"/>
  <c r="I527" i="20" a="1"/>
  <c r="I527" i="20" s="1"/>
  <c r="A523" i="20" a="1"/>
  <c r="A523" i="20" s="1"/>
  <c r="H522" i="20"/>
  <c r="A508" i="20" a="1"/>
  <c r="A508" i="20" s="1"/>
  <c r="H507" i="20"/>
  <c r="I504" i="20" a="1"/>
  <c r="I504" i="20" s="1"/>
  <c r="A716" i="20" a="1"/>
  <c r="A716" i="20" s="1"/>
  <c r="H713" i="20"/>
  <c r="A700" i="20" a="1"/>
  <c r="A700" i="20" s="1"/>
  <c r="A692" i="20" a="1"/>
  <c r="A692" i="20" s="1"/>
  <c r="A690" i="20" a="1"/>
  <c r="A690" i="20" s="1"/>
  <c r="A688" i="20" a="1"/>
  <c r="A688" i="20" s="1"/>
  <c r="A686" i="20" a="1"/>
  <c r="A686" i="20" s="1"/>
  <c r="A684" i="20" a="1"/>
  <c r="A684" i="20" s="1"/>
  <c r="A682" i="20" a="1"/>
  <c r="A682" i="20" s="1"/>
  <c r="A680" i="20" a="1"/>
  <c r="A680" i="20" s="1"/>
  <c r="A678" i="20" a="1"/>
  <c r="A678" i="20" s="1"/>
  <c r="I674" i="20" a="1"/>
  <c r="I674" i="20" s="1"/>
  <c r="I673" i="20" a="1"/>
  <c r="I673" i="20" s="1"/>
  <c r="A670" i="20" a="1"/>
  <c r="A670" i="20" s="1"/>
  <c r="I666" i="20" a="1"/>
  <c r="I666" i="20" s="1"/>
  <c r="I665" i="20" a="1"/>
  <c r="I665" i="20" s="1"/>
  <c r="A662" i="20" a="1"/>
  <c r="A662" i="20" s="1"/>
  <c r="I658" i="20" a="1"/>
  <c r="I658" i="20" s="1"/>
  <c r="I657" i="20" a="1"/>
  <c r="I657" i="20" s="1"/>
  <c r="A654" i="20" a="1"/>
  <c r="A654" i="20" s="1"/>
  <c r="I649" i="20" a="1"/>
  <c r="I649" i="20" s="1"/>
  <c r="I642" i="20" a="1"/>
  <c r="I642" i="20" s="1"/>
  <c r="H640" i="20"/>
  <c r="A638" i="20" a="1"/>
  <c r="A638" i="20" s="1"/>
  <c r="A637" i="20" a="1"/>
  <c r="A637" i="20" s="1"/>
  <c r="H631" i="20"/>
  <c r="I624" i="20" a="1"/>
  <c r="I624" i="20" s="1"/>
  <c r="H622" i="20"/>
  <c r="I620" i="20" a="1"/>
  <c r="I620" i="20" s="1"/>
  <c r="I619" i="20" a="1"/>
  <c r="I619" i="20" s="1"/>
  <c r="H618" i="20"/>
  <c r="I616" i="20" a="1"/>
  <c r="I616" i="20" s="1"/>
  <c r="A612" i="20" a="1"/>
  <c r="A612" i="20" s="1"/>
  <c r="I608" i="20" a="1"/>
  <c r="I608" i="20" s="1"/>
  <c r="A601" i="20" a="1"/>
  <c r="A601" i="20" s="1"/>
  <c r="A593" i="20" a="1"/>
  <c r="A593" i="20" s="1"/>
  <c r="A585" i="20" a="1"/>
  <c r="A585" i="20" s="1"/>
  <c r="A577" i="20" a="1"/>
  <c r="A577" i="20" s="1"/>
  <c r="A574" i="20" a="1"/>
  <c r="A574" i="20" s="1"/>
  <c r="A570" i="20" a="1"/>
  <c r="A570" i="20" s="1"/>
  <c r="H569" i="20"/>
  <c r="A566" i="20" a="1"/>
  <c r="A566" i="20" s="1"/>
  <c r="H565" i="20"/>
  <c r="A562" i="20" a="1"/>
  <c r="A562" i="20" s="1"/>
  <c r="H561" i="20"/>
  <c r="A558" i="20" a="1"/>
  <c r="A558" i="20" s="1"/>
  <c r="H557" i="20"/>
  <c r="A554" i="20" a="1"/>
  <c r="A554" i="20" s="1"/>
  <c r="H553" i="20"/>
  <c r="A552" i="20" a="1"/>
  <c r="A552" i="20" s="1"/>
  <c r="H551" i="20"/>
  <c r="A548" i="20" a="1"/>
  <c r="A548" i="20" s="1"/>
  <c r="H547" i="20"/>
  <c r="K547" i="20" s="1"/>
  <c r="A544" i="20" a="1"/>
  <c r="A544" i="20" s="1"/>
  <c r="H543" i="20"/>
  <c r="A540" i="20" a="1"/>
  <c r="A540" i="20" s="1"/>
  <c r="H539" i="20"/>
  <c r="A536" i="20" a="1"/>
  <c r="A536" i="20" s="1"/>
  <c r="H535" i="20"/>
  <c r="I532" i="20" a="1"/>
  <c r="I532" i="20" s="1"/>
  <c r="A528" i="20" a="1"/>
  <c r="A528" i="20" s="1"/>
  <c r="H527" i="20"/>
  <c r="I524" i="20" a="1"/>
  <c r="I524" i="20" s="1"/>
  <c r="I519" i="20" a="1"/>
  <c r="I519" i="20" s="1"/>
  <c r="I517" i="20" a="1"/>
  <c r="I517" i="20" s="1"/>
  <c r="I515" i="20" a="1"/>
  <c r="I515" i="20" s="1"/>
  <c r="I513" i="20" a="1"/>
  <c r="I513" i="20" s="1"/>
  <c r="I511" i="20" a="1"/>
  <c r="I511" i="20" s="1"/>
  <c r="I509" i="20" a="1"/>
  <c r="I509" i="20" s="1"/>
  <c r="A505" i="20" a="1"/>
  <c r="A505" i="20" s="1"/>
  <c r="H504" i="20"/>
  <c r="I501" i="20" a="1"/>
  <c r="I501" i="20" s="1"/>
  <c r="A497" i="20" a="1"/>
  <c r="A497" i="20" s="1"/>
  <c r="H496" i="20"/>
  <c r="I493" i="20" a="1"/>
  <c r="I493" i="20" s="1"/>
  <c r="A489" i="20" a="1"/>
  <c r="A489" i="20" s="1"/>
  <c r="H488" i="20"/>
  <c r="I471" i="20" a="1"/>
  <c r="I471" i="20" s="1"/>
  <c r="A467" i="20" a="1"/>
  <c r="A467" i="20" s="1"/>
  <c r="H466" i="20"/>
  <c r="I463" i="20" a="1"/>
  <c r="I463" i="20" s="1"/>
  <c r="A459" i="20" a="1"/>
  <c r="A459" i="20" s="1"/>
  <c r="H458" i="20"/>
  <c r="I455" i="20" a="1"/>
  <c r="I455" i="20" s="1"/>
  <c r="A451" i="20" a="1"/>
  <c r="A451" i="20" s="1"/>
  <c r="H450" i="20"/>
  <c r="I447" i="20" a="1"/>
  <c r="I447" i="20" s="1"/>
  <c r="A443" i="20" a="1"/>
  <c r="A443" i="20" s="1"/>
  <c r="H442" i="20"/>
  <c r="I439" i="20" a="1"/>
  <c r="I439" i="20" s="1"/>
  <c r="A435" i="20" a="1"/>
  <c r="A435" i="20" s="1"/>
  <c r="H434" i="20"/>
  <c r="A414" i="20" a="1"/>
  <c r="A414" i="20" s="1"/>
  <c r="H413" i="20"/>
  <c r="I410" i="20" a="1"/>
  <c r="I410" i="20" s="1"/>
  <c r="A406" i="20" a="1"/>
  <c r="A406" i="20" s="1"/>
  <c r="H405" i="20"/>
  <c r="I402" i="20" a="1"/>
  <c r="I402" i="20" s="1"/>
  <c r="A398" i="20" a="1"/>
  <c r="A398" i="20" s="1"/>
  <c r="H397" i="20"/>
  <c r="I394" i="20" a="1"/>
  <c r="I394" i="20" s="1"/>
  <c r="H719" i="20"/>
  <c r="A706" i="20" a="1"/>
  <c r="A706" i="20" s="1"/>
  <c r="H703" i="20"/>
  <c r="K703" i="20" s="1"/>
  <c r="H697" i="20"/>
  <c r="A694" i="20" a="1"/>
  <c r="A694" i="20" s="1"/>
  <c r="H673" i="20"/>
  <c r="H665" i="20"/>
  <c r="H657" i="20"/>
  <c r="H649" i="20"/>
  <c r="I641" i="20" a="1"/>
  <c r="I641" i="20" s="1"/>
  <c r="I634" i="20" a="1"/>
  <c r="I634" i="20" s="1"/>
  <c r="H632" i="20"/>
  <c r="I623" i="20" a="1"/>
  <c r="I623" i="20" s="1"/>
  <c r="H619" i="20"/>
  <c r="H616" i="20"/>
  <c r="A611" i="20" a="1"/>
  <c r="A611" i="20" s="1"/>
  <c r="A610" i="20" a="1"/>
  <c r="A610" i="20" s="1"/>
  <c r="H608" i="20"/>
  <c r="I603" i="20" a="1"/>
  <c r="I603" i="20" s="1"/>
  <c r="I599" i="20" a="1"/>
  <c r="I599" i="20" s="1"/>
  <c r="I595" i="20" a="1"/>
  <c r="I595" i="20" s="1"/>
  <c r="I591" i="20" a="1"/>
  <c r="I591" i="20" s="1"/>
  <c r="I587" i="20" a="1"/>
  <c r="I587" i="20" s="1"/>
  <c r="I583" i="20" a="1"/>
  <c r="I583" i="20" s="1"/>
  <c r="I579" i="20" a="1"/>
  <c r="I579" i="20" s="1"/>
  <c r="I575" i="20" a="1"/>
  <c r="I575" i="20" s="1"/>
  <c r="I572" i="20" a="1"/>
  <c r="I572" i="20" s="1"/>
  <c r="I568" i="20" a="1"/>
  <c r="I568" i="20" s="1"/>
  <c r="I564" i="20" a="1"/>
  <c r="I564" i="20" s="1"/>
  <c r="I560" i="20" a="1"/>
  <c r="I560" i="20" s="1"/>
  <c r="I556" i="20" a="1"/>
  <c r="I556" i="20" s="1"/>
  <c r="I550" i="20" a="1"/>
  <c r="I550" i="20" s="1"/>
  <c r="I546" i="20" a="1"/>
  <c r="I546" i="20" s="1"/>
  <c r="I542" i="20" a="1"/>
  <c r="I542" i="20" s="1"/>
  <c r="I538" i="20" a="1"/>
  <c r="I538" i="20" s="1"/>
  <c r="H725" i="20"/>
  <c r="A712" i="20" a="1"/>
  <c r="A712" i="20" s="1"/>
  <c r="H709" i="20"/>
  <c r="A676" i="20" a="1"/>
  <c r="A676" i="20" s="1"/>
  <c r="I672" i="20" a="1"/>
  <c r="I672" i="20" s="1"/>
  <c r="I671" i="20" a="1"/>
  <c r="I671" i="20" s="1"/>
  <c r="A668" i="20" a="1"/>
  <c r="A668" i="20" s="1"/>
  <c r="I664" i="20" a="1"/>
  <c r="I664" i="20" s="1"/>
  <c r="I663" i="20" a="1"/>
  <c r="I663" i="20" s="1"/>
  <c r="A660" i="20" a="1"/>
  <c r="A660" i="20" s="1"/>
  <c r="I656" i="20" a="1"/>
  <c r="I656" i="20" s="1"/>
  <c r="I655" i="20" a="1"/>
  <c r="I655" i="20" s="1"/>
  <c r="A650" i="20" a="1"/>
  <c r="A650" i="20" s="1"/>
  <c r="H641" i="20"/>
  <c r="I633" i="20" a="1"/>
  <c r="I633" i="20" s="1"/>
  <c r="H623" i="20"/>
  <c r="A617" i="20" a="1"/>
  <c r="A617" i="20" s="1"/>
  <c r="I615" i="20" a="1"/>
  <c r="I615" i="20" s="1"/>
  <c r="A609" i="20" a="1"/>
  <c r="A609" i="20" s="1"/>
  <c r="I607" i="20" a="1"/>
  <c r="I607" i="20" s="1"/>
  <c r="A604" i="20" a="1"/>
  <c r="A604" i="20" s="1"/>
  <c r="H603" i="20"/>
  <c r="A600" i="20" a="1"/>
  <c r="A600" i="20" s="1"/>
  <c r="H599" i="20"/>
  <c r="A596" i="20" a="1"/>
  <c r="A596" i="20" s="1"/>
  <c r="H595" i="20"/>
  <c r="A592" i="20" a="1"/>
  <c r="A592" i="20" s="1"/>
  <c r="H591" i="20"/>
  <c r="A588" i="20" a="1"/>
  <c r="A588" i="20" s="1"/>
  <c r="H587" i="20"/>
  <c r="A584" i="20" a="1"/>
  <c r="A584" i="20" s="1"/>
  <c r="H583" i="20"/>
  <c r="A580" i="20" a="1"/>
  <c r="A580" i="20" s="1"/>
  <c r="H579" i="20"/>
  <c r="A576" i="20" a="1"/>
  <c r="A576" i="20" s="1"/>
  <c r="H575" i="20"/>
  <c r="H572" i="20"/>
  <c r="H568" i="20"/>
  <c r="H564" i="20"/>
  <c r="H560" i="20"/>
  <c r="H556" i="20"/>
  <c r="H550" i="20"/>
  <c r="H546" i="20"/>
  <c r="H542" i="20"/>
  <c r="H538" i="20"/>
  <c r="I534" i="20" a="1"/>
  <c r="I534" i="20" s="1"/>
  <c r="A530" i="20" a="1"/>
  <c r="A530" i="20" s="1"/>
  <c r="H529" i="20"/>
  <c r="I526" i="20" a="1"/>
  <c r="I526" i="20" s="1"/>
  <c r="A522" i="20" a="1"/>
  <c r="A522" i="20" s="1"/>
  <c r="H521" i="20"/>
  <c r="A507" i="20" a="1"/>
  <c r="A507" i="20" s="1"/>
  <c r="H506" i="20"/>
  <c r="I503" i="20" a="1"/>
  <c r="I503" i="20" s="1"/>
  <c r="A499" i="20" a="1"/>
  <c r="A499" i="20" s="1"/>
  <c r="H498" i="20"/>
  <c r="I495" i="20" a="1"/>
  <c r="I495" i="20" s="1"/>
  <c r="A491" i="20" a="1"/>
  <c r="A491" i="20" s="1"/>
  <c r="H490" i="20"/>
  <c r="I487" i="20" a="1"/>
  <c r="I487" i="20" s="1"/>
  <c r="I485" i="20" a="1"/>
  <c r="I485" i="20" s="1"/>
  <c r="I483" i="20" a="1"/>
  <c r="I483" i="20" s="1"/>
  <c r="I481" i="20" a="1"/>
  <c r="I481" i="20" s="1"/>
  <c r="I479" i="20" a="1"/>
  <c r="I479" i="20" s="1"/>
  <c r="I477" i="20" a="1"/>
  <c r="I477" i="20" s="1"/>
  <c r="I475" i="20" a="1"/>
  <c r="I475" i="20" s="1"/>
  <c r="I473" i="20" a="1"/>
  <c r="I473" i="20" s="1"/>
  <c r="A469" i="20" a="1"/>
  <c r="A469" i="20" s="1"/>
  <c r="H468" i="20"/>
  <c r="I465" i="20" a="1"/>
  <c r="I465" i="20" s="1"/>
  <c r="A461" i="20" a="1"/>
  <c r="A461" i="20" s="1"/>
  <c r="H460" i="20"/>
  <c r="I457" i="20" a="1"/>
  <c r="I457" i="20" s="1"/>
  <c r="A453" i="20" a="1"/>
  <c r="A453" i="20" s="1"/>
  <c r="H452" i="20"/>
  <c r="I449" i="20" a="1"/>
  <c r="I449" i="20" s="1"/>
  <c r="A445" i="20" a="1"/>
  <c r="A445" i="20" s="1"/>
  <c r="H444" i="20"/>
  <c r="I441" i="20" a="1"/>
  <c r="I441" i="20" s="1"/>
  <c r="A718" i="20" a="1"/>
  <c r="A718" i="20" s="1"/>
  <c r="H715" i="20"/>
  <c r="A702" i="20" a="1"/>
  <c r="A702" i="20" s="1"/>
  <c r="H699" i="20"/>
  <c r="A696" i="20" a="1"/>
  <c r="A696" i="20" s="1"/>
  <c r="H671" i="20"/>
  <c r="H663" i="20"/>
  <c r="H655" i="20"/>
  <c r="H652" i="20"/>
  <c r="A649" i="20" a="1"/>
  <c r="A649" i="20" s="1"/>
  <c r="H644" i="20"/>
  <c r="A642" i="20" a="1"/>
  <c r="A642" i="20" s="1"/>
  <c r="H633" i="20"/>
  <c r="A631" i="20" a="1"/>
  <c r="A631" i="20" s="1"/>
  <c r="H626" i="20"/>
  <c r="K626" i="20" s="1"/>
  <c r="A624" i="20" a="1"/>
  <c r="A624" i="20" s="1"/>
  <c r="A620" i="20" a="1"/>
  <c r="A620" i="20" s="1"/>
  <c r="A619" i="20" a="1"/>
  <c r="A619" i="20" s="1"/>
  <c r="H615" i="20"/>
  <c r="I614" i="20" a="1"/>
  <c r="I614" i="20" s="1"/>
  <c r="H607" i="20"/>
  <c r="K607" i="20" s="1"/>
  <c r="I606" i="20" a="1"/>
  <c r="I606" i="20" s="1"/>
  <c r="I602" i="20" a="1"/>
  <c r="I602" i="20" s="1"/>
  <c r="I598" i="20" a="1"/>
  <c r="I598" i="20" s="1"/>
  <c r="I594" i="20" a="1"/>
  <c r="I594" i="20" s="1"/>
  <c r="I590" i="20" a="1"/>
  <c r="I590" i="20" s="1"/>
  <c r="I586" i="20" a="1"/>
  <c r="I586" i="20" s="1"/>
  <c r="I582" i="20" a="1"/>
  <c r="I582" i="20" s="1"/>
  <c r="I578" i="20" a="1"/>
  <c r="I578" i="20" s="1"/>
  <c r="I574" i="20" a="1"/>
  <c r="I574" i="20" s="1"/>
  <c r="A573" i="20" a="1"/>
  <c r="A573" i="20" s="1"/>
  <c r="I571" i="20" a="1"/>
  <c r="I571" i="20" s="1"/>
  <c r="A569" i="20" a="1"/>
  <c r="A569" i="20" s="1"/>
  <c r="H567" i="20"/>
  <c r="A565" i="20" a="1"/>
  <c r="A565" i="20" s="1"/>
  <c r="I563" i="20" a="1"/>
  <c r="I563" i="20" s="1"/>
  <c r="A561" i="20" a="1"/>
  <c r="A561" i="20" s="1"/>
  <c r="H559" i="20"/>
  <c r="A557" i="20" a="1"/>
  <c r="A557" i="20" s="1"/>
  <c r="I555" i="20" a="1"/>
  <c r="I555" i="20" s="1"/>
  <c r="I552" i="20" a="1"/>
  <c r="I552" i="20" s="1"/>
  <c r="A551" i="20" a="1"/>
  <c r="A551" i="20" s="1"/>
  <c r="H549" i="20"/>
  <c r="A547" i="20" a="1"/>
  <c r="A547" i="20" s="1"/>
  <c r="I545" i="20" a="1"/>
  <c r="I545" i="20" s="1"/>
  <c r="A543" i="20" a="1"/>
  <c r="A543" i="20" s="1"/>
  <c r="H541" i="20"/>
  <c r="A539" i="20" a="1"/>
  <c r="A539" i="20" s="1"/>
  <c r="I537" i="20" a="1"/>
  <c r="I537" i="20" s="1"/>
  <c r="A535" i="20" a="1"/>
  <c r="A535" i="20" s="1"/>
  <c r="H534" i="20"/>
  <c r="I531" i="20" a="1"/>
  <c r="I531" i="20" s="1"/>
  <c r="A527" i="20" a="1"/>
  <c r="A527" i="20" s="1"/>
  <c r="H526" i="20"/>
  <c r="I523" i="20" a="1"/>
  <c r="I523" i="20" s="1"/>
  <c r="A708" i="20" a="1"/>
  <c r="A708" i="20" s="1"/>
  <c r="H705" i="20"/>
  <c r="I691" i="20" a="1"/>
  <c r="I691" i="20" s="1"/>
  <c r="I689" i="20" a="1"/>
  <c r="I689" i="20" s="1"/>
  <c r="I687" i="20" a="1"/>
  <c r="I687" i="20" s="1"/>
  <c r="I685" i="20" a="1"/>
  <c r="I685" i="20" s="1"/>
  <c r="I683" i="20" a="1"/>
  <c r="I683" i="20" s="1"/>
  <c r="I681" i="20" a="1"/>
  <c r="I681" i="20" s="1"/>
  <c r="I679" i="20" a="1"/>
  <c r="I679" i="20" s="1"/>
  <c r="I677" i="20" a="1"/>
  <c r="I677" i="20" s="1"/>
  <c r="A674" i="20" a="1"/>
  <c r="A674" i="20" s="1"/>
  <c r="I670" i="20" a="1"/>
  <c r="I670" i="20" s="1"/>
  <c r="I669" i="20" a="1"/>
  <c r="I669" i="20" s="1"/>
  <c r="A666" i="20" a="1"/>
  <c r="A666" i="20" s="1"/>
  <c r="I662" i="20" a="1"/>
  <c r="I662" i="20" s="1"/>
  <c r="I661" i="20" a="1"/>
  <c r="I661" i="20" s="1"/>
  <c r="A658" i="20" a="1"/>
  <c r="A658" i="20" s="1"/>
  <c r="I654" i="20" a="1"/>
  <c r="I654" i="20" s="1"/>
  <c r="I653" i="20" a="1"/>
  <c r="I653" i="20" s="1"/>
  <c r="I646" i="20" a="1"/>
  <c r="I646" i="20" s="1"/>
  <c r="I645" i="20" a="1"/>
  <c r="I645" i="20" s="1"/>
  <c r="A641" i="20" a="1"/>
  <c r="A641" i="20" s="1"/>
  <c r="H636" i="20"/>
  <c r="A634" i="20" a="1"/>
  <c r="A634" i="20" s="1"/>
  <c r="A632" i="20" a="1"/>
  <c r="A632" i="20" s="1"/>
  <c r="I628" i="20" a="1"/>
  <c r="I628" i="20" s="1"/>
  <c r="I627" i="20" a="1"/>
  <c r="I627" i="20" s="1"/>
  <c r="A623" i="20" a="1"/>
  <c r="A623" i="20" s="1"/>
  <c r="A616" i="20" a="1"/>
  <c r="A616" i="20" s="1"/>
  <c r="H614" i="20"/>
  <c r="I613" i="20" a="1"/>
  <c r="I613" i="20" s="1"/>
  <c r="A608" i="20" a="1"/>
  <c r="A608" i="20" s="1"/>
  <c r="H606" i="20"/>
  <c r="H602" i="20"/>
  <c r="H598" i="20"/>
  <c r="H594" i="20"/>
  <c r="H590" i="20"/>
  <c r="H586" i="20"/>
  <c r="H582" i="20"/>
  <c r="H578" i="20"/>
  <c r="H574" i="20"/>
  <c r="H571" i="20"/>
  <c r="A568" i="20" a="1"/>
  <c r="A568" i="20" s="1"/>
  <c r="I566" i="20" a="1"/>
  <c r="I566" i="20" s="1"/>
  <c r="H563" i="20"/>
  <c r="K563" i="20" s="1"/>
  <c r="A560" i="20" a="1"/>
  <c r="A560" i="20" s="1"/>
  <c r="I558" i="20" a="1"/>
  <c r="I558" i="20" s="1"/>
  <c r="H555" i="20"/>
  <c r="A553" i="20" a="1"/>
  <c r="A553" i="20" s="1"/>
  <c r="H552" i="20"/>
  <c r="K552" i="20" s="1"/>
  <c r="A550" i="20" a="1"/>
  <c r="A550" i="20" s="1"/>
  <c r="I548" i="20" a="1"/>
  <c r="I548" i="20" s="1"/>
  <c r="H545" i="20"/>
  <c r="A542" i="20" a="1"/>
  <c r="A542" i="20" s="1"/>
  <c r="I540" i="20" a="1"/>
  <c r="I540" i="20" s="1"/>
  <c r="H537" i="20"/>
  <c r="A532" i="20" a="1"/>
  <c r="A532" i="20" s="1"/>
  <c r="H531" i="20"/>
  <c r="I528" i="20" a="1"/>
  <c r="I528" i="20" s="1"/>
  <c r="A524" i="20" a="1"/>
  <c r="A524" i="20" s="1"/>
  <c r="H523" i="20"/>
  <c r="I520" i="20" a="1"/>
  <c r="I520" i="20" s="1"/>
  <c r="I518" i="20" a="1"/>
  <c r="I518" i="20" s="1"/>
  <c r="I516" i="20" a="1"/>
  <c r="I516" i="20" s="1"/>
  <c r="I514" i="20" a="1"/>
  <c r="I514" i="20" s="1"/>
  <c r="I512" i="20" a="1"/>
  <c r="I512" i="20" s="1"/>
  <c r="I510" i="20" a="1"/>
  <c r="I510" i="20" s="1"/>
  <c r="A509" i="20" a="1"/>
  <c r="A509" i="20" s="1"/>
  <c r="H508" i="20"/>
  <c r="I505" i="20" a="1"/>
  <c r="I505" i="20" s="1"/>
  <c r="A501" i="20" a="1"/>
  <c r="A501" i="20" s="1"/>
  <c r="H500" i="20"/>
  <c r="I497" i="20" a="1"/>
  <c r="I497" i="20" s="1"/>
  <c r="A493" i="20" a="1"/>
  <c r="A493" i="20" s="1"/>
  <c r="H492" i="20"/>
  <c r="I489" i="20" a="1"/>
  <c r="I489" i="20" s="1"/>
  <c r="A471" i="20" a="1"/>
  <c r="A471" i="20" s="1"/>
  <c r="H470" i="20"/>
  <c r="I467" i="20" a="1"/>
  <c r="I467" i="20" s="1"/>
  <c r="A463" i="20" a="1"/>
  <c r="A463" i="20" s="1"/>
  <c r="H462" i="20"/>
  <c r="I459" i="20" a="1"/>
  <c r="I459" i="20" s="1"/>
  <c r="H726" i="20"/>
  <c r="A714" i="20" a="1"/>
  <c r="A714" i="20" s="1"/>
  <c r="H711" i="20"/>
  <c r="A698" i="20" a="1"/>
  <c r="A698" i="20" s="1"/>
  <c r="H693" i="20"/>
  <c r="K693" i="20" s="1"/>
  <c r="H691" i="20"/>
  <c r="H689" i="20"/>
  <c r="H687" i="20"/>
  <c r="H685" i="20"/>
  <c r="H683" i="20"/>
  <c r="H681" i="20"/>
  <c r="H679" i="20"/>
  <c r="H677" i="20"/>
  <c r="H669" i="20"/>
  <c r="H661" i="20"/>
  <c r="H653" i="20"/>
  <c r="H645" i="20"/>
  <c r="I638" i="20" a="1"/>
  <c r="I638" i="20" s="1"/>
  <c r="I637" i="20" a="1"/>
  <c r="I637" i="20" s="1"/>
  <c r="A633" i="20" a="1"/>
  <c r="A633" i="20" s="1"/>
  <c r="H627" i="20"/>
  <c r="I612" i="20" a="1"/>
  <c r="I612" i="20" s="1"/>
  <c r="I605" i="20" a="1"/>
  <c r="I605" i="20" s="1"/>
  <c r="A603" i="20" a="1"/>
  <c r="A603" i="20" s="1"/>
  <c r="H601" i="20"/>
  <c r="A599" i="20" a="1"/>
  <c r="A599" i="20" s="1"/>
  <c r="I597" i="20" a="1"/>
  <c r="I597" i="20" s="1"/>
  <c r="A595" i="20" a="1"/>
  <c r="A595" i="20" s="1"/>
  <c r="H593" i="20"/>
  <c r="A591" i="20" a="1"/>
  <c r="A591" i="20" s="1"/>
  <c r="I589" i="20" a="1"/>
  <c r="I589" i="20" s="1"/>
  <c r="A587" i="20" a="1"/>
  <c r="A587" i="20" s="1"/>
  <c r="H585" i="20"/>
  <c r="A583" i="20" a="1"/>
  <c r="A583" i="20" s="1"/>
  <c r="I581" i="20" a="1"/>
  <c r="I581" i="20" s="1"/>
  <c r="A579" i="20" a="1"/>
  <c r="A579" i="20" s="1"/>
  <c r="H577" i="20"/>
  <c r="K577" i="20" s="1"/>
  <c r="A575" i="20" a="1"/>
  <c r="A575" i="20" s="1"/>
  <c r="A572" i="20" a="1"/>
  <c r="A572" i="20" s="1"/>
  <c r="H717" i="20"/>
  <c r="A704" i="20" a="1"/>
  <c r="A704" i="20" s="1"/>
  <c r="H701" i="20"/>
  <c r="I676" i="20" a="1"/>
  <c r="I676" i="20" s="1"/>
  <c r="I675" i="20" a="1"/>
  <c r="I675" i="20" s="1"/>
  <c r="A672" i="20" a="1"/>
  <c r="A672" i="20" s="1"/>
  <c r="I668" i="20" a="1"/>
  <c r="I668" i="20" s="1"/>
  <c r="I667" i="20" a="1"/>
  <c r="I667" i="20" s="1"/>
  <c r="A664" i="20" a="1"/>
  <c r="A664" i="20" s="1"/>
  <c r="I660" i="20" a="1"/>
  <c r="I660" i="20" s="1"/>
  <c r="I659" i="20" a="1"/>
  <c r="I659" i="20" s="1"/>
  <c r="A656" i="20" a="1"/>
  <c r="A656" i="20" s="1"/>
  <c r="H637" i="20"/>
  <c r="A615" i="20" a="1"/>
  <c r="A615" i="20" s="1"/>
  <c r="I611" i="20" a="1"/>
  <c r="I611" i="20" s="1"/>
  <c r="A607" i="20" a="1"/>
  <c r="A607" i="20" s="1"/>
  <c r="H605" i="20"/>
  <c r="A602" i="20" a="1"/>
  <c r="A602" i="20" s="1"/>
  <c r="I600" i="20" a="1"/>
  <c r="I600" i="20" s="1"/>
  <c r="H597" i="20"/>
  <c r="K597" i="20" s="1"/>
  <c r="A594" i="20" a="1"/>
  <c r="A594" i="20" s="1"/>
  <c r="I592" i="20" a="1"/>
  <c r="I592" i="20" s="1"/>
  <c r="H589" i="20"/>
  <c r="A586" i="20" a="1"/>
  <c r="A586" i="20" s="1"/>
  <c r="I584" i="20" a="1"/>
  <c r="I584" i="20" s="1"/>
  <c r="H581" i="20"/>
  <c r="A578" i="20" a="1"/>
  <c r="A578" i="20" s="1"/>
  <c r="I576" i="20" a="1"/>
  <c r="I576" i="20" s="1"/>
  <c r="I573" i="20" a="1"/>
  <c r="I573" i="20" s="1"/>
  <c r="A567" i="20" a="1"/>
  <c r="A567" i="20" s="1"/>
  <c r="A559" i="20" a="1"/>
  <c r="A559" i="20" s="1"/>
  <c r="A549" i="20" a="1"/>
  <c r="A549" i="20" s="1"/>
  <c r="A541" i="20" a="1"/>
  <c r="A541" i="20" s="1"/>
  <c r="A534" i="20" a="1"/>
  <c r="A534" i="20" s="1"/>
  <c r="H533" i="20"/>
  <c r="I530" i="20" a="1"/>
  <c r="I530" i="20" s="1"/>
  <c r="A526" i="20" a="1"/>
  <c r="A526" i="20" s="1"/>
  <c r="H525" i="20"/>
  <c r="I522" i="20" a="1"/>
  <c r="I522" i="20" s="1"/>
  <c r="I507" i="20" a="1"/>
  <c r="I507" i="20" s="1"/>
  <c r="A503" i="20" a="1"/>
  <c r="A503" i="20" s="1"/>
  <c r="H502" i="20"/>
  <c r="I499" i="20" a="1"/>
  <c r="I499" i="20" s="1"/>
  <c r="A495" i="20" a="1"/>
  <c r="A495" i="20" s="1"/>
  <c r="H494" i="20"/>
  <c r="I491" i="20" a="1"/>
  <c r="I491" i="20" s="1"/>
  <c r="I486" i="20" a="1"/>
  <c r="I486" i="20" s="1"/>
  <c r="I484" i="20" a="1"/>
  <c r="I484" i="20" s="1"/>
  <c r="A564" i="20" a="1"/>
  <c r="A564" i="20" s="1"/>
  <c r="H528" i="20"/>
  <c r="A521" i="20" a="1"/>
  <c r="A521" i="20" s="1"/>
  <c r="A520" i="20" a="1"/>
  <c r="A520" i="20" s="1"/>
  <c r="H515" i="20"/>
  <c r="A510" i="20" a="1"/>
  <c r="A510" i="20" s="1"/>
  <c r="I506" i="20" a="1"/>
  <c r="I506" i="20" s="1"/>
  <c r="H505" i="20"/>
  <c r="H499" i="20"/>
  <c r="A498" i="20" a="1"/>
  <c r="A498" i="20" s="1"/>
  <c r="H487" i="20"/>
  <c r="H483" i="20"/>
  <c r="A479" i="20" a="1"/>
  <c r="A479" i="20" s="1"/>
  <c r="H478" i="20"/>
  <c r="H475" i="20"/>
  <c r="A472" i="20" a="1"/>
  <c r="A472" i="20" s="1"/>
  <c r="I469" i="20" a="1"/>
  <c r="I469" i="20" s="1"/>
  <c r="I468" i="20" a="1"/>
  <c r="I468" i="20" s="1"/>
  <c r="H467" i="20"/>
  <c r="H465" i="20"/>
  <c r="H464" i="20"/>
  <c r="I462" i="20" a="1"/>
  <c r="I462" i="20" s="1"/>
  <c r="A454" i="20" a="1"/>
  <c r="A454" i="20" s="1"/>
  <c r="H453" i="20"/>
  <c r="I452" i="20" a="1"/>
  <c r="I452" i="20" s="1"/>
  <c r="A447" i="20" a="1"/>
  <c r="A447" i="20" s="1"/>
  <c r="I445" i="20" a="1"/>
  <c r="I445" i="20" s="1"/>
  <c r="H415" i="20"/>
  <c r="H411" i="20"/>
  <c r="H407" i="20"/>
  <c r="H403" i="20"/>
  <c r="H399" i="20"/>
  <c r="H395" i="20"/>
  <c r="H391" i="20"/>
  <c r="A389" i="20" a="1"/>
  <c r="A389" i="20" s="1"/>
  <c r="H388" i="20"/>
  <c r="I385" i="20" a="1"/>
  <c r="I385" i="20" s="1"/>
  <c r="A381" i="20" a="1"/>
  <c r="A381" i="20" s="1"/>
  <c r="H380" i="20"/>
  <c r="I363" i="20" a="1"/>
  <c r="I363" i="20" s="1"/>
  <c r="I361" i="20" a="1"/>
  <c r="I361" i="20" s="1"/>
  <c r="H558" i="20"/>
  <c r="I544" i="20" a="1"/>
  <c r="I544" i="20" s="1"/>
  <c r="I529" i="20" a="1"/>
  <c r="I529" i="20" s="1"/>
  <c r="A525" i="20" a="1"/>
  <c r="A525" i="20" s="1"/>
  <c r="A519" i="20" a="1"/>
  <c r="A519" i="20" s="1"/>
  <c r="A518" i="20" a="1"/>
  <c r="A518" i="20" s="1"/>
  <c r="H514" i="20"/>
  <c r="K514" i="20" s="1"/>
  <c r="A500" i="20" a="1"/>
  <c r="A500" i="20" s="1"/>
  <c r="I490" i="20" a="1"/>
  <c r="I490" i="20" s="1"/>
  <c r="H489" i="20"/>
  <c r="K489" i="20" s="1"/>
  <c r="A488" i="20" a="1"/>
  <c r="A488" i="20" s="1"/>
  <c r="A484" i="20" a="1"/>
  <c r="A484" i="20" s="1"/>
  <c r="I480" i="20" a="1"/>
  <c r="I480" i="20" s="1"/>
  <c r="A476" i="20" a="1"/>
  <c r="A476" i="20" s="1"/>
  <c r="A473" i="20" a="1"/>
  <c r="A473" i="20" s="1"/>
  <c r="A470" i="20" a="1"/>
  <c r="A470" i="20" s="1"/>
  <c r="H469" i="20"/>
  <c r="A466" i="20" a="1"/>
  <c r="A466" i="20" s="1"/>
  <c r="H463" i="20"/>
  <c r="I458" i="20" a="1"/>
  <c r="I458" i="20" s="1"/>
  <c r="I451" i="20" a="1"/>
  <c r="I451" i="20" s="1"/>
  <c r="A446" i="20" a="1"/>
  <c r="A446" i="20" s="1"/>
  <c r="H445" i="20"/>
  <c r="I444" i="20" a="1"/>
  <c r="I444" i="20" s="1"/>
  <c r="A439" i="20" a="1"/>
  <c r="A439" i="20" s="1"/>
  <c r="I437" i="20" a="1"/>
  <c r="I437" i="20" s="1"/>
  <c r="I433" i="20" a="1"/>
  <c r="I433" i="20" s="1"/>
  <c r="I431" i="20" a="1"/>
  <c r="I431" i="20" s="1"/>
  <c r="I429" i="20" a="1"/>
  <c r="I429" i="20" s="1"/>
  <c r="I427" i="20" a="1"/>
  <c r="I427" i="20" s="1"/>
  <c r="I425" i="20" a="1"/>
  <c r="I425" i="20" s="1"/>
  <c r="I423" i="20" a="1"/>
  <c r="I423" i="20" s="1"/>
  <c r="I421" i="20" a="1"/>
  <c r="I421" i="20" s="1"/>
  <c r="I419" i="20" a="1"/>
  <c r="I419" i="20" s="1"/>
  <c r="I417" i="20" a="1"/>
  <c r="I417" i="20" s="1"/>
  <c r="A416" i="20" a="1"/>
  <c r="A416" i="20" s="1"/>
  <c r="I414" i="20" a="1"/>
  <c r="I414" i="20" s="1"/>
  <c r="A412" i="20" a="1"/>
  <c r="A412" i="20" s="1"/>
  <c r="H410" i="20"/>
  <c r="K410" i="20" s="1"/>
  <c r="A408" i="20" a="1"/>
  <c r="A408" i="20" s="1"/>
  <c r="I406" i="20" a="1"/>
  <c r="I406" i="20" s="1"/>
  <c r="A404" i="20" a="1"/>
  <c r="A404" i="20" s="1"/>
  <c r="H402" i="20"/>
  <c r="A400" i="20" a="1"/>
  <c r="A400" i="20" s="1"/>
  <c r="I398" i="20" a="1"/>
  <c r="I398" i="20" s="1"/>
  <c r="A396" i="20" a="1"/>
  <c r="A396" i="20" s="1"/>
  <c r="H394" i="20"/>
  <c r="A392" i="20" a="1"/>
  <c r="A392" i="20" s="1"/>
  <c r="I390" i="20" a="1"/>
  <c r="I390" i="20" s="1"/>
  <c r="A386" i="20" a="1"/>
  <c r="A386" i="20" s="1"/>
  <c r="H385" i="20"/>
  <c r="I382" i="20" a="1"/>
  <c r="I382" i="20" s="1"/>
  <c r="I377" i="20" a="1"/>
  <c r="I377" i="20" s="1"/>
  <c r="I375" i="20" a="1"/>
  <c r="I375" i="20" s="1"/>
  <c r="I373" i="20" a="1"/>
  <c r="I373" i="20" s="1"/>
  <c r="A546" i="20" a="1"/>
  <c r="A546" i="20" s="1"/>
  <c r="H532" i="20"/>
  <c r="A517" i="20" a="1"/>
  <c r="A517" i="20" s="1"/>
  <c r="A516" i="20" a="1"/>
  <c r="A516" i="20" s="1"/>
  <c r="H513" i="20"/>
  <c r="A506" i="20" a="1"/>
  <c r="A506" i="20" s="1"/>
  <c r="I502" i="20" a="1"/>
  <c r="I502" i="20" s="1"/>
  <c r="H501" i="20"/>
  <c r="I492" i="20" a="1"/>
  <c r="I492" i="20" s="1"/>
  <c r="H486" i="20"/>
  <c r="A481" i="20" a="1"/>
  <c r="A481" i="20" s="1"/>
  <c r="H480" i="20"/>
  <c r="H477" i="20"/>
  <c r="A468" i="20" a="1"/>
  <c r="A468" i="20" s="1"/>
  <c r="A464" i="20" a="1"/>
  <c r="A464" i="20" s="1"/>
  <c r="I461" i="20" a="1"/>
  <c r="I461" i="20" s="1"/>
  <c r="I460" i="20" a="1"/>
  <c r="I460" i="20" s="1"/>
  <c r="H459" i="20"/>
  <c r="H457" i="20"/>
  <c r="I456" i="20" a="1"/>
  <c r="I456" i="20" s="1"/>
  <c r="H451" i="20"/>
  <c r="I450" i="20" a="1"/>
  <c r="I450" i="20" s="1"/>
  <c r="I443" i="20" a="1"/>
  <c r="I443" i="20" s="1"/>
  <c r="A438" i="20" a="1"/>
  <c r="A438" i="20" s="1"/>
  <c r="H437" i="20"/>
  <c r="A434" i="20" a="1"/>
  <c r="A434" i="20" s="1"/>
  <c r="H433" i="20"/>
  <c r="A432" i="20" a="1"/>
  <c r="A432" i="20" s="1"/>
  <c r="H431" i="20"/>
  <c r="A430" i="20" a="1"/>
  <c r="A430" i="20" s="1"/>
  <c r="H429" i="20"/>
  <c r="A428" i="20" a="1"/>
  <c r="A428" i="20" s="1"/>
  <c r="H427" i="20"/>
  <c r="A426" i="20" a="1"/>
  <c r="A426" i="20" s="1"/>
  <c r="H425" i="20"/>
  <c r="A424" i="20" a="1"/>
  <c r="A424" i="20" s="1"/>
  <c r="H423" i="20"/>
  <c r="A422" i="20" a="1"/>
  <c r="A422" i="20" s="1"/>
  <c r="H421" i="20"/>
  <c r="A420" i="20" a="1"/>
  <c r="A420" i="20" s="1"/>
  <c r="H419" i="20"/>
  <c r="A418" i="20" a="1"/>
  <c r="A418" i="20" s="1"/>
  <c r="H417" i="20"/>
  <c r="H414" i="20"/>
  <c r="A411" i="20" a="1"/>
  <c r="A411" i="20" s="1"/>
  <c r="I409" i="20" a="1"/>
  <c r="I409" i="20" s="1"/>
  <c r="H406" i="20"/>
  <c r="A403" i="20" a="1"/>
  <c r="A403" i="20" s="1"/>
  <c r="I401" i="20" a="1"/>
  <c r="I401" i="20" s="1"/>
  <c r="H398" i="20"/>
  <c r="A395" i="20" a="1"/>
  <c r="A395" i="20" s="1"/>
  <c r="I393" i="20" a="1"/>
  <c r="I393" i="20" s="1"/>
  <c r="H390" i="20"/>
  <c r="I387" i="20" a="1"/>
  <c r="I387" i="20" s="1"/>
  <c r="I570" i="20" a="1"/>
  <c r="I570" i="20" s="1"/>
  <c r="I554" i="20" a="1"/>
  <c r="I554" i="20" s="1"/>
  <c r="H540" i="20"/>
  <c r="I533" i="20" a="1"/>
  <c r="I533" i="20" s="1"/>
  <c r="A529" i="20" a="1"/>
  <c r="A529" i="20" s="1"/>
  <c r="A515" i="20" a="1"/>
  <c r="A515" i="20" s="1"/>
  <c r="H512" i="20"/>
  <c r="I508" i="20" a="1"/>
  <c r="I508" i="20" s="1"/>
  <c r="I494" i="20" a="1"/>
  <c r="I494" i="20" s="1"/>
  <c r="H491" i="20"/>
  <c r="A490" i="20" a="1"/>
  <c r="A490" i="20" s="1"/>
  <c r="A487" i="20" a="1"/>
  <c r="A487" i="20" s="1"/>
  <c r="I482" i="20" a="1"/>
  <c r="I482" i="20" s="1"/>
  <c r="A478" i="20" a="1"/>
  <c r="A478" i="20" s="1"/>
  <c r="I474" i="20" a="1"/>
  <c r="I474" i="20" s="1"/>
  <c r="A465" i="20" a="1"/>
  <c r="A465" i="20" s="1"/>
  <c r="A462" i="20" a="1"/>
  <c r="A462" i="20" s="1"/>
  <c r="H461" i="20"/>
  <c r="K461" i="20" s="1"/>
  <c r="A458" i="20" a="1"/>
  <c r="A458" i="20" s="1"/>
  <c r="H456" i="20"/>
  <c r="A452" i="20" a="1"/>
  <c r="A452" i="20" s="1"/>
  <c r="H449" i="20"/>
  <c r="I448" i="20" a="1"/>
  <c r="I448" i="20" s="1"/>
  <c r="H443" i="20"/>
  <c r="I442" i="20" a="1"/>
  <c r="I442" i="20" s="1"/>
  <c r="I436" i="20" a="1"/>
  <c r="I436" i="20" s="1"/>
  <c r="A415" i="20" a="1"/>
  <c r="A415" i="20" s="1"/>
  <c r="I413" i="20" a="1"/>
  <c r="I413" i="20" s="1"/>
  <c r="H409" i="20"/>
  <c r="A407" i="20" a="1"/>
  <c r="A407" i="20" s="1"/>
  <c r="I405" i="20" a="1"/>
  <c r="I405" i="20" s="1"/>
  <c r="H401" i="20"/>
  <c r="A399" i="20" a="1"/>
  <c r="A399" i="20" s="1"/>
  <c r="I397" i="20" a="1"/>
  <c r="I397" i="20" s="1"/>
  <c r="H393" i="20"/>
  <c r="A391" i="20" a="1"/>
  <c r="A391" i="20" s="1"/>
  <c r="A388" i="20" a="1"/>
  <c r="A388" i="20" s="1"/>
  <c r="H387" i="20"/>
  <c r="I384" i="20" a="1"/>
  <c r="I384" i="20" s="1"/>
  <c r="A380" i="20" a="1"/>
  <c r="A380" i="20" s="1"/>
  <c r="H379" i="20"/>
  <c r="A556" i="20" a="1"/>
  <c r="A556" i="20" s="1"/>
  <c r="A514" i="20" a="1"/>
  <c r="A514" i="20" s="1"/>
  <c r="H511" i="20"/>
  <c r="H503" i="20"/>
  <c r="A502" i="20" a="1"/>
  <c r="A502" i="20" s="1"/>
  <c r="I496" i="20" a="1"/>
  <c r="I496" i="20" s="1"/>
  <c r="H493" i="20"/>
  <c r="A492" i="20" a="1"/>
  <c r="A492" i="20" s="1"/>
  <c r="H485" i="20"/>
  <c r="A483" i="20" a="1"/>
  <c r="A483" i="20" s="1"/>
  <c r="H482" i="20"/>
  <c r="H479" i="20"/>
  <c r="A475" i="20" a="1"/>
  <c r="A475" i="20" s="1"/>
  <c r="H474" i="20"/>
  <c r="K474" i="20" s="1"/>
  <c r="A460" i="20" a="1"/>
  <c r="A460" i="20" s="1"/>
  <c r="H455" i="20"/>
  <c r="I454" i="20" a="1"/>
  <c r="I454" i="20" s="1"/>
  <c r="A450" i="20" a="1"/>
  <c r="A450" i="20" s="1"/>
  <c r="H448" i="20"/>
  <c r="A444" i="20" a="1"/>
  <c r="A444" i="20" s="1"/>
  <c r="H441" i="20"/>
  <c r="I440" i="20" a="1"/>
  <c r="I440" i="20" s="1"/>
  <c r="H436" i="20"/>
  <c r="A410" i="20" a="1"/>
  <c r="A410" i="20" s="1"/>
  <c r="A402" i="20" a="1"/>
  <c r="A402" i="20" s="1"/>
  <c r="H566" i="20"/>
  <c r="I536" i="20" a="1"/>
  <c r="I536" i="20" s="1"/>
  <c r="A533" i="20" a="1"/>
  <c r="A533" i="20" s="1"/>
  <c r="H520" i="20"/>
  <c r="A513" i="20" a="1"/>
  <c r="A513" i="20" s="1"/>
  <c r="H510" i="20"/>
  <c r="H495" i="20"/>
  <c r="A494" i="20" a="1"/>
  <c r="A494" i="20" s="1"/>
  <c r="A486" i="20" a="1"/>
  <c r="A486" i="20" s="1"/>
  <c r="A480" i="20" a="1"/>
  <c r="A480" i="20" s="1"/>
  <c r="I476" i="20" a="1"/>
  <c r="I476" i="20" s="1"/>
  <c r="I472" i="20" a="1"/>
  <c r="I472" i="20" s="1"/>
  <c r="A457" i="20" a="1"/>
  <c r="A457" i="20" s="1"/>
  <c r="A456" i="20" a="1"/>
  <c r="A456" i="20" s="1"/>
  <c r="H454" i="20"/>
  <c r="H447" i="20"/>
  <c r="K447" i="20" s="1"/>
  <c r="I446" i="20" a="1"/>
  <c r="I446" i="20" s="1"/>
  <c r="A442" i="20" a="1"/>
  <c r="A442" i="20" s="1"/>
  <c r="H440" i="20"/>
  <c r="A437" i="20" a="1"/>
  <c r="A437" i="20" s="1"/>
  <c r="I435" i="20" a="1"/>
  <c r="I435" i="20" s="1"/>
  <c r="I432" i="20" a="1"/>
  <c r="I432" i="20" s="1"/>
  <c r="I430" i="20" a="1"/>
  <c r="I430" i="20" s="1"/>
  <c r="I428" i="20" a="1"/>
  <c r="I428" i="20" s="1"/>
  <c r="I426" i="20" a="1"/>
  <c r="I426" i="20" s="1"/>
  <c r="I424" i="20" a="1"/>
  <c r="I424" i="20" s="1"/>
  <c r="I422" i="20" a="1"/>
  <c r="I422" i="20" s="1"/>
  <c r="I420" i="20" a="1"/>
  <c r="I420" i="20" s="1"/>
  <c r="I418" i="20" a="1"/>
  <c r="I418" i="20" s="1"/>
  <c r="I416" i="20" a="1"/>
  <c r="I416" i="20" s="1"/>
  <c r="I412" i="20" a="1"/>
  <c r="I412" i="20" s="1"/>
  <c r="I408" i="20" a="1"/>
  <c r="I408" i="20" s="1"/>
  <c r="I404" i="20" a="1"/>
  <c r="I404" i="20" s="1"/>
  <c r="A538" i="20" a="1"/>
  <c r="A538" i="20" s="1"/>
  <c r="I521" i="20" a="1"/>
  <c r="I521" i="20" s="1"/>
  <c r="H519" i="20"/>
  <c r="H518" i="20"/>
  <c r="A512" i="20" a="1"/>
  <c r="A512" i="20" s="1"/>
  <c r="H509" i="20"/>
  <c r="A504" i="20" a="1"/>
  <c r="A504" i="20" s="1"/>
  <c r="I498" i="20" a="1"/>
  <c r="I498" i="20" s="1"/>
  <c r="H497" i="20"/>
  <c r="A496" i="20" a="1"/>
  <c r="A496" i="20" s="1"/>
  <c r="H484" i="20"/>
  <c r="H481" i="20"/>
  <c r="A477" i="20" a="1"/>
  <c r="A477" i="20" s="1"/>
  <c r="H476" i="20"/>
  <c r="H473" i="20"/>
  <c r="H472" i="20"/>
  <c r="I470" i="20" a="1"/>
  <c r="I470" i="20" s="1"/>
  <c r="A449" i="20" a="1"/>
  <c r="A449" i="20" s="1"/>
  <c r="A448" i="20" a="1"/>
  <c r="A448" i="20" s="1"/>
  <c r="H446" i="20"/>
  <c r="H439" i="20"/>
  <c r="I438" i="20" a="1"/>
  <c r="I438" i="20" s="1"/>
  <c r="H435" i="20"/>
  <c r="A433" i="20" a="1"/>
  <c r="A433" i="20" s="1"/>
  <c r="H432" i="20"/>
  <c r="A431" i="20" a="1"/>
  <c r="A431" i="20" s="1"/>
  <c r="H430" i="20"/>
  <c r="A429" i="20" a="1"/>
  <c r="A429" i="20" s="1"/>
  <c r="H428" i="20"/>
  <c r="A427" i="20" a="1"/>
  <c r="A427" i="20" s="1"/>
  <c r="H426" i="20"/>
  <c r="A425" i="20" a="1"/>
  <c r="A425" i="20" s="1"/>
  <c r="H424" i="20"/>
  <c r="A423" i="20" a="1"/>
  <c r="A423" i="20" s="1"/>
  <c r="H422" i="20"/>
  <c r="A421" i="20" a="1"/>
  <c r="A421" i="20" s="1"/>
  <c r="H420" i="20"/>
  <c r="A419" i="20" a="1"/>
  <c r="A419" i="20" s="1"/>
  <c r="H418" i="20"/>
  <c r="A417" i="20" a="1"/>
  <c r="A417" i="20" s="1"/>
  <c r="H416" i="20"/>
  <c r="A413" i="20" a="1"/>
  <c r="A413" i="20" s="1"/>
  <c r="H412" i="20"/>
  <c r="A409" i="20" a="1"/>
  <c r="A409" i="20" s="1"/>
  <c r="H408" i="20"/>
  <c r="A405" i="20" a="1"/>
  <c r="A405" i="20" s="1"/>
  <c r="H404" i="20"/>
  <c r="A401" i="20" a="1"/>
  <c r="A401" i="20" s="1"/>
  <c r="H400" i="20"/>
  <c r="A397" i="20" a="1"/>
  <c r="A397" i="20" s="1"/>
  <c r="H396" i="20"/>
  <c r="A393" i="20" a="1"/>
  <c r="A393" i="20" s="1"/>
  <c r="H392" i="20"/>
  <c r="A387" i="20" a="1"/>
  <c r="A387" i="20" s="1"/>
  <c r="H386" i="20"/>
  <c r="I383" i="20" a="1"/>
  <c r="I383" i="20" s="1"/>
  <c r="I378" i="20" a="1"/>
  <c r="I378" i="20" s="1"/>
  <c r="A377" i="20" a="1"/>
  <c r="A377" i="20" s="1"/>
  <c r="H376" i="20"/>
  <c r="A375" i="20" a="1"/>
  <c r="A375" i="20" s="1"/>
  <c r="H374" i="20"/>
  <c r="A373" i="20" a="1"/>
  <c r="A373" i="20" s="1"/>
  <c r="H372" i="20"/>
  <c r="A371" i="20" a="1"/>
  <c r="A371" i="20" s="1"/>
  <c r="H370" i="20"/>
  <c r="A369" i="20" a="1"/>
  <c r="A369" i="20" s="1"/>
  <c r="H368" i="20"/>
  <c r="I562" i="20" a="1"/>
  <c r="I562" i="20" s="1"/>
  <c r="H548" i="20"/>
  <c r="I525" i="20" a="1"/>
  <c r="I525" i="20" s="1"/>
  <c r="H524" i="20"/>
  <c r="K524" i="20" s="1"/>
  <c r="H517" i="20"/>
  <c r="H516" i="20"/>
  <c r="A511" i="20" a="1"/>
  <c r="A511" i="20" s="1"/>
  <c r="I500" i="20" a="1"/>
  <c r="I500" i="20" s="1"/>
  <c r="I488" i="20" a="1"/>
  <c r="I488" i="20" s="1"/>
  <c r="A485" i="20" a="1"/>
  <c r="A485" i="20" s="1"/>
  <c r="A482" i="20" a="1"/>
  <c r="A482" i="20" s="1"/>
  <c r="I478" i="20" a="1"/>
  <c r="I478" i="20" s="1"/>
  <c r="A474" i="20" a="1"/>
  <c r="A474" i="20" s="1"/>
  <c r="H471" i="20"/>
  <c r="I466" i="20" a="1"/>
  <c r="I466" i="20" s="1"/>
  <c r="I464" i="20" a="1"/>
  <c r="I464" i="20" s="1"/>
  <c r="A455" i="20" a="1"/>
  <c r="A455" i="20" s="1"/>
  <c r="I453" i="20" a="1"/>
  <c r="I453" i="20" s="1"/>
  <c r="A441" i="20" a="1"/>
  <c r="A441" i="20" s="1"/>
  <c r="A440" i="20" a="1"/>
  <c r="A440" i="20" s="1"/>
  <c r="H438" i="20"/>
  <c r="A436" i="20" a="1"/>
  <c r="A436" i="20" s="1"/>
  <c r="I434" i="20" a="1"/>
  <c r="I434" i="20" s="1"/>
  <c r="I415" i="20" a="1"/>
  <c r="I415" i="20" s="1"/>
  <c r="I411" i="20" a="1"/>
  <c r="I411" i="20" s="1"/>
  <c r="I407" i="20" a="1"/>
  <c r="I407" i="20" s="1"/>
  <c r="I403" i="20" a="1"/>
  <c r="I403" i="20" s="1"/>
  <c r="I379" i="20" a="1"/>
  <c r="I379" i="20" s="1"/>
  <c r="H378" i="20"/>
  <c r="I372" i="20" a="1"/>
  <c r="I372" i="20" s="1"/>
  <c r="I367" i="20" a="1"/>
  <c r="I367" i="20" s="1"/>
  <c r="A366" i="20" a="1"/>
  <c r="A366" i="20" s="1"/>
  <c r="H357" i="20"/>
  <c r="I354" i="20" a="1"/>
  <c r="I354" i="20" s="1"/>
  <c r="A353" i="20" a="1"/>
  <c r="A353" i="20" s="1"/>
  <c r="H349" i="20"/>
  <c r="I346" i="20" a="1"/>
  <c r="I346" i="20" s="1"/>
  <c r="A345" i="20" a="1"/>
  <c r="A345" i="20" s="1"/>
  <c r="H341" i="20"/>
  <c r="I338" i="20" a="1"/>
  <c r="I338" i="20" s="1"/>
  <c r="A337" i="20" a="1"/>
  <c r="A337" i="20" s="1"/>
  <c r="H333" i="20"/>
  <c r="I330" i="20" a="1"/>
  <c r="I330" i="20" s="1"/>
  <c r="A329" i="20" a="1"/>
  <c r="A329" i="20" s="1"/>
  <c r="H325" i="20"/>
  <c r="I322" i="20" a="1"/>
  <c r="I322" i="20" s="1"/>
  <c r="A321" i="20" a="1"/>
  <c r="A321" i="20" s="1"/>
  <c r="H317" i="20"/>
  <c r="I314" i="20" a="1"/>
  <c r="I314" i="20" s="1"/>
  <c r="A313" i="20" a="1"/>
  <c r="A313" i="20" s="1"/>
  <c r="H309" i="20"/>
  <c r="I306" i="20" a="1"/>
  <c r="I306" i="20" s="1"/>
  <c r="A305" i="20" a="1"/>
  <c r="A305" i="20" s="1"/>
  <c r="H301" i="20"/>
  <c r="I298" i="20" a="1"/>
  <c r="I298" i="20" s="1"/>
  <c r="A297" i="20" a="1"/>
  <c r="A297" i="20" s="1"/>
  <c r="H293" i="20"/>
  <c r="I290" i="20" a="1"/>
  <c r="I290" i="20" s="1"/>
  <c r="A289" i="20" a="1"/>
  <c r="A289" i="20" s="1"/>
  <c r="H285" i="20"/>
  <c r="I282" i="20" a="1"/>
  <c r="I282" i="20" s="1"/>
  <c r="A281" i="20" a="1"/>
  <c r="A281" i="20" s="1"/>
  <c r="H277" i="20"/>
  <c r="I274" i="20" a="1"/>
  <c r="I274" i="20" s="1"/>
  <c r="A273" i="20" a="1"/>
  <c r="A273" i="20" s="1"/>
  <c r="H269" i="20"/>
  <c r="I266" i="20" a="1"/>
  <c r="I266" i="20" s="1"/>
  <c r="A265" i="20" a="1"/>
  <c r="A265" i="20" s="1"/>
  <c r="H261" i="20"/>
  <c r="I258" i="20" a="1"/>
  <c r="I258" i="20" s="1"/>
  <c r="A257" i="20" a="1"/>
  <c r="A257" i="20" s="1"/>
  <c r="H253" i="20"/>
  <c r="I250" i="20" a="1"/>
  <c r="I250" i="20" s="1"/>
  <c r="A249" i="20" a="1"/>
  <c r="A249" i="20" s="1"/>
  <c r="H245" i="20"/>
  <c r="I242" i="20" a="1"/>
  <c r="I242" i="20" s="1"/>
  <c r="A241" i="20" a="1"/>
  <c r="A241" i="20" s="1"/>
  <c r="H237" i="20"/>
  <c r="I234" i="20" a="1"/>
  <c r="I234" i="20" s="1"/>
  <c r="A233" i="20" a="1"/>
  <c r="A233" i="20" s="1"/>
  <c r="H229" i="20"/>
  <c r="I226" i="20" a="1"/>
  <c r="I226" i="20" s="1"/>
  <c r="A225" i="20" a="1"/>
  <c r="A225" i="20" s="1"/>
  <c r="H221" i="20"/>
  <c r="I218" i="20" a="1"/>
  <c r="I218" i="20" s="1"/>
  <c r="A217" i="20" a="1"/>
  <c r="A217" i="20" s="1"/>
  <c r="H213" i="20"/>
  <c r="I392" i="20" a="1"/>
  <c r="I392" i="20" s="1"/>
  <c r="H382" i="20"/>
  <c r="K382" i="20" s="1"/>
  <c r="I381" i="20" a="1"/>
  <c r="I381" i="20" s="1"/>
  <c r="I380" i="20" a="1"/>
  <c r="I380" i="20" s="1"/>
  <c r="I371" i="20" a="1"/>
  <c r="I371" i="20" s="1"/>
  <c r="H367" i="20"/>
  <c r="I364" i="20" a="1"/>
  <c r="I364" i="20" s="1"/>
  <c r="A361" i="20" a="1"/>
  <c r="A361" i="20" s="1"/>
  <c r="I359" i="20" a="1"/>
  <c r="I359" i="20" s="1"/>
  <c r="A358" i="20" a="1"/>
  <c r="A358" i="20" s="1"/>
  <c r="H354" i="20"/>
  <c r="K354" i="20" s="1"/>
  <c r="I351" i="20" a="1"/>
  <c r="I351" i="20" s="1"/>
  <c r="A350" i="20" a="1"/>
  <c r="A350" i="20" s="1"/>
  <c r="H346" i="20"/>
  <c r="K346" i="20" s="1"/>
  <c r="I343" i="20" a="1"/>
  <c r="I343" i="20" s="1"/>
  <c r="A342" i="20" a="1"/>
  <c r="A342" i="20" s="1"/>
  <c r="H338" i="20"/>
  <c r="K338" i="20" s="1"/>
  <c r="I335" i="20" a="1"/>
  <c r="I335" i="20" s="1"/>
  <c r="A334" i="20" a="1"/>
  <c r="A334" i="20" s="1"/>
  <c r="H330" i="20"/>
  <c r="K330" i="20" s="1"/>
  <c r="I327" i="20" a="1"/>
  <c r="I327" i="20" s="1"/>
  <c r="A326" i="20" a="1"/>
  <c r="A326" i="20" s="1"/>
  <c r="H322" i="20"/>
  <c r="I319" i="20" a="1"/>
  <c r="I319" i="20" s="1"/>
  <c r="I396" i="20" a="1"/>
  <c r="I396" i="20" s="1"/>
  <c r="I388" i="20" a="1"/>
  <c r="I388" i="20" s="1"/>
  <c r="H384" i="20"/>
  <c r="H383" i="20"/>
  <c r="H381" i="20"/>
  <c r="A378" i="20" a="1"/>
  <c r="A378" i="20" s="1"/>
  <c r="A376" i="20" a="1"/>
  <c r="A376" i="20" s="1"/>
  <c r="A374" i="20" a="1"/>
  <c r="A374" i="20" s="1"/>
  <c r="H371" i="20"/>
  <c r="A368" i="20" a="1"/>
  <c r="A368" i="20" s="1"/>
  <c r="H364" i="20"/>
  <c r="H363" i="20"/>
  <c r="H359" i="20"/>
  <c r="I356" i="20" a="1"/>
  <c r="I356" i="20" s="1"/>
  <c r="A355" i="20" a="1"/>
  <c r="A355" i="20" s="1"/>
  <c r="H351" i="20"/>
  <c r="I348" i="20" a="1"/>
  <c r="I348" i="20" s="1"/>
  <c r="A347" i="20" a="1"/>
  <c r="A347" i="20" s="1"/>
  <c r="H343" i="20"/>
  <c r="I340" i="20" a="1"/>
  <c r="I340" i="20" s="1"/>
  <c r="A339" i="20" a="1"/>
  <c r="A339" i="20" s="1"/>
  <c r="H335" i="20"/>
  <c r="I332" i="20" a="1"/>
  <c r="I332" i="20" s="1"/>
  <c r="A331" i="20" a="1"/>
  <c r="A331" i="20" s="1"/>
  <c r="H327" i="20"/>
  <c r="I324" i="20" a="1"/>
  <c r="I324" i="20" s="1"/>
  <c r="A323" i="20" a="1"/>
  <c r="A323" i="20" s="1"/>
  <c r="H319" i="20"/>
  <c r="I316" i="20" a="1"/>
  <c r="I316" i="20" s="1"/>
  <c r="A315" i="20" a="1"/>
  <c r="A315" i="20" s="1"/>
  <c r="H311" i="20"/>
  <c r="I308" i="20" a="1"/>
  <c r="I308" i="20" s="1"/>
  <c r="A307" i="20" a="1"/>
  <c r="A307" i="20" s="1"/>
  <c r="H303" i="20"/>
  <c r="I300" i="20" a="1"/>
  <c r="I300" i="20" s="1"/>
  <c r="A299" i="20" a="1"/>
  <c r="A299" i="20" s="1"/>
  <c r="H295" i="20"/>
  <c r="I292" i="20" a="1"/>
  <c r="I292" i="20" s="1"/>
  <c r="A291" i="20" a="1"/>
  <c r="A291" i="20" s="1"/>
  <c r="H287" i="20"/>
  <c r="I284" i="20" a="1"/>
  <c r="I284" i="20" s="1"/>
  <c r="A283" i="20" a="1"/>
  <c r="A283" i="20" s="1"/>
  <c r="H279" i="20"/>
  <c r="I276" i="20" a="1"/>
  <c r="I276" i="20" s="1"/>
  <c r="A275" i="20" a="1"/>
  <c r="A275" i="20" s="1"/>
  <c r="H271" i="20"/>
  <c r="I268" i="20" a="1"/>
  <c r="I268" i="20" s="1"/>
  <c r="A267" i="20" a="1"/>
  <c r="A267" i="20" s="1"/>
  <c r="H263" i="20"/>
  <c r="I260" i="20" a="1"/>
  <c r="I260" i="20" s="1"/>
  <c r="A259" i="20" a="1"/>
  <c r="A259" i="20" s="1"/>
  <c r="H255" i="20"/>
  <c r="I252" i="20" a="1"/>
  <c r="I252" i="20" s="1"/>
  <c r="A251" i="20" a="1"/>
  <c r="A251" i="20" s="1"/>
  <c r="H247" i="20"/>
  <c r="I244" i="20" a="1"/>
  <c r="I244" i="20" s="1"/>
  <c r="A243" i="20" a="1"/>
  <c r="A243" i="20" s="1"/>
  <c r="I399" i="20" a="1"/>
  <c r="I399" i="20" s="1"/>
  <c r="I389" i="20" a="1"/>
  <c r="I389" i="20" s="1"/>
  <c r="A379" i="20" a="1"/>
  <c r="A379" i="20" s="1"/>
  <c r="I370" i="20" a="1"/>
  <c r="I370" i="20" s="1"/>
  <c r="I366" i="20" a="1"/>
  <c r="I366" i="20" s="1"/>
  <c r="A365" i="20" a="1"/>
  <c r="A365" i="20" s="1"/>
  <c r="I362" i="20" a="1"/>
  <c r="I362" i="20" s="1"/>
  <c r="A360" i="20" a="1"/>
  <c r="A360" i="20" s="1"/>
  <c r="H356" i="20"/>
  <c r="I353" i="20" a="1"/>
  <c r="I353" i="20" s="1"/>
  <c r="A352" i="20" a="1"/>
  <c r="A352" i="20" s="1"/>
  <c r="H348" i="20"/>
  <c r="I345" i="20" a="1"/>
  <c r="I345" i="20" s="1"/>
  <c r="A344" i="20" a="1"/>
  <c r="A344" i="20" s="1"/>
  <c r="H340" i="20"/>
  <c r="I337" i="20" a="1"/>
  <c r="I337" i="20" s="1"/>
  <c r="A336" i="20" a="1"/>
  <c r="A336" i="20" s="1"/>
  <c r="H332" i="20"/>
  <c r="I329" i="20" a="1"/>
  <c r="I329" i="20" s="1"/>
  <c r="A328" i="20" a="1"/>
  <c r="A328" i="20" s="1"/>
  <c r="H324" i="20"/>
  <c r="I321" i="20" a="1"/>
  <c r="I321" i="20" s="1"/>
  <c r="H389" i="20"/>
  <c r="A384" i="20" a="1"/>
  <c r="A384" i="20" s="1"/>
  <c r="A383" i="20" a="1"/>
  <c r="A383" i="20" s="1"/>
  <c r="A382" i="20" a="1"/>
  <c r="A382" i="20" s="1"/>
  <c r="A372" i="20" a="1"/>
  <c r="A372" i="20" s="1"/>
  <c r="I369" i="20" a="1"/>
  <c r="I369" i="20" s="1"/>
  <c r="H366" i="20"/>
  <c r="K366" i="20" s="1"/>
  <c r="A364" i="20" a="1"/>
  <c r="A364" i="20" s="1"/>
  <c r="H362" i="20"/>
  <c r="I358" i="20" a="1"/>
  <c r="I358" i="20" s="1"/>
  <c r="A357" i="20" a="1"/>
  <c r="A357" i="20" s="1"/>
  <c r="H353" i="20"/>
  <c r="K353" i="20" s="1"/>
  <c r="I350" i="20" a="1"/>
  <c r="I350" i="20" s="1"/>
  <c r="A349" i="20" a="1"/>
  <c r="A349" i="20" s="1"/>
  <c r="H345" i="20"/>
  <c r="K345" i="20" s="1"/>
  <c r="I342" i="20" a="1"/>
  <c r="I342" i="20" s="1"/>
  <c r="A341" i="20" a="1"/>
  <c r="A341" i="20" s="1"/>
  <c r="H337" i="20"/>
  <c r="K337" i="20" s="1"/>
  <c r="I334" i="20" a="1"/>
  <c r="I334" i="20" s="1"/>
  <c r="A333" i="20" a="1"/>
  <c r="A333" i="20" s="1"/>
  <c r="H329" i="20"/>
  <c r="K329" i="20" s="1"/>
  <c r="I326" i="20" a="1"/>
  <c r="I326" i="20" s="1"/>
  <c r="A325" i="20" a="1"/>
  <c r="A325" i="20" s="1"/>
  <c r="H321" i="20"/>
  <c r="I318" i="20" a="1"/>
  <c r="I318" i="20" s="1"/>
  <c r="A317" i="20" a="1"/>
  <c r="A317" i="20" s="1"/>
  <c r="H313" i="20"/>
  <c r="I310" i="20" a="1"/>
  <c r="I310" i="20" s="1"/>
  <c r="A309" i="20" a="1"/>
  <c r="A309" i="20" s="1"/>
  <c r="H305" i="20"/>
  <c r="I302" i="20" a="1"/>
  <c r="I302" i="20" s="1"/>
  <c r="A301" i="20" a="1"/>
  <c r="A301" i="20" s="1"/>
  <c r="H297" i="20"/>
  <c r="I294" i="20" a="1"/>
  <c r="I294" i="20" s="1"/>
  <c r="A293" i="20" a="1"/>
  <c r="A293" i="20" s="1"/>
  <c r="H289" i="20"/>
  <c r="I286" i="20" a="1"/>
  <c r="I286" i="20" s="1"/>
  <c r="A285" i="20" a="1"/>
  <c r="A285" i="20" s="1"/>
  <c r="H281" i="20"/>
  <c r="I278" i="20" a="1"/>
  <c r="I278" i="20" s="1"/>
  <c r="A277" i="20" a="1"/>
  <c r="A277" i="20" s="1"/>
  <c r="H273" i="20"/>
  <c r="I270" i="20" a="1"/>
  <c r="I270" i="20" s="1"/>
  <c r="A269" i="20" a="1"/>
  <c r="A269" i="20" s="1"/>
  <c r="H265" i="20"/>
  <c r="I262" i="20" a="1"/>
  <c r="I262" i="20" s="1"/>
  <c r="A261" i="20" a="1"/>
  <c r="A261" i="20" s="1"/>
  <c r="H257" i="20"/>
  <c r="I254" i="20" a="1"/>
  <c r="I254" i="20" s="1"/>
  <c r="A253" i="20" a="1"/>
  <c r="A253" i="20" s="1"/>
  <c r="H249" i="20"/>
  <c r="I246" i="20" a="1"/>
  <c r="I246" i="20" s="1"/>
  <c r="A245" i="20" a="1"/>
  <c r="A245" i="20" s="1"/>
  <c r="H241" i="20"/>
  <c r="I238" i="20" a="1"/>
  <c r="I238" i="20" s="1"/>
  <c r="A237" i="20" a="1"/>
  <c r="A237" i="20" s="1"/>
  <c r="H233" i="20"/>
  <c r="I230" i="20" a="1"/>
  <c r="I230" i="20" s="1"/>
  <c r="A229" i="20" a="1"/>
  <c r="A229" i="20" s="1"/>
  <c r="H225" i="20"/>
  <c r="I222" i="20" a="1"/>
  <c r="I222" i="20" s="1"/>
  <c r="A221" i="20" a="1"/>
  <c r="A221" i="20" s="1"/>
  <c r="H217" i="20"/>
  <c r="I214" i="20" a="1"/>
  <c r="I214" i="20" s="1"/>
  <c r="A213" i="20" a="1"/>
  <c r="A213" i="20" s="1"/>
  <c r="I400" i="20" a="1"/>
  <c r="I400" i="20" s="1"/>
  <c r="I386" i="20" a="1"/>
  <c r="I386" i="20" s="1"/>
  <c r="H369" i="20"/>
  <c r="A367" i="20" a="1"/>
  <c r="A367" i="20" s="1"/>
  <c r="H361" i="20"/>
  <c r="H358" i="20"/>
  <c r="A394" i="20" a="1"/>
  <c r="A394" i="20" s="1"/>
  <c r="A390" i="20" a="1"/>
  <c r="A390" i="20" s="1"/>
  <c r="A385" i="20" a="1"/>
  <c r="A385" i="20" s="1"/>
  <c r="I368" i="20" a="1"/>
  <c r="I368" i="20" s="1"/>
  <c r="I365" i="20" a="1"/>
  <c r="I365" i="20" s="1"/>
  <c r="A363" i="20" a="1"/>
  <c r="A363" i="20" s="1"/>
  <c r="I360" i="20" a="1"/>
  <c r="I360" i="20" s="1"/>
  <c r="A359" i="20" a="1"/>
  <c r="A359" i="20" s="1"/>
  <c r="H355" i="20"/>
  <c r="I352" i="20" a="1"/>
  <c r="I352" i="20" s="1"/>
  <c r="A351" i="20" a="1"/>
  <c r="A351" i="20" s="1"/>
  <c r="H347" i="20"/>
  <c r="I344" i="20" a="1"/>
  <c r="I344" i="20" s="1"/>
  <c r="A343" i="20" a="1"/>
  <c r="A343" i="20" s="1"/>
  <c r="H339" i="20"/>
  <c r="I336" i="20" a="1"/>
  <c r="I336" i="20" s="1"/>
  <c r="A335" i="20" a="1"/>
  <c r="A335" i="20" s="1"/>
  <c r="H331" i="20"/>
  <c r="I328" i="20" a="1"/>
  <c r="I328" i="20" s="1"/>
  <c r="A327" i="20" a="1"/>
  <c r="A327" i="20" s="1"/>
  <c r="H323" i="20"/>
  <c r="I320" i="20" a="1"/>
  <c r="I320" i="20" s="1"/>
  <c r="A319" i="20" a="1"/>
  <c r="A319" i="20" s="1"/>
  <c r="H315" i="20"/>
  <c r="I312" i="20" a="1"/>
  <c r="I312" i="20" s="1"/>
  <c r="A311" i="20" a="1"/>
  <c r="A311" i="20" s="1"/>
  <c r="H307" i="20"/>
  <c r="I304" i="20" a="1"/>
  <c r="I304" i="20" s="1"/>
  <c r="A303" i="20" a="1"/>
  <c r="A303" i="20" s="1"/>
  <c r="H299" i="20"/>
  <c r="I296" i="20" a="1"/>
  <c r="I296" i="20" s="1"/>
  <c r="A295" i="20" a="1"/>
  <c r="A295" i="20" s="1"/>
  <c r="H291" i="20"/>
  <c r="I288" i="20" a="1"/>
  <c r="I288" i="20" s="1"/>
  <c r="A287" i="20" a="1"/>
  <c r="A287" i="20" s="1"/>
  <c r="H283" i="20"/>
  <c r="I280" i="20" a="1"/>
  <c r="I280" i="20" s="1"/>
  <c r="A279" i="20" a="1"/>
  <c r="A279" i="20" s="1"/>
  <c r="H275" i="20"/>
  <c r="I272" i="20" a="1"/>
  <c r="I272" i="20" s="1"/>
  <c r="A271" i="20" a="1"/>
  <c r="A271" i="20" s="1"/>
  <c r="H267" i="20"/>
  <c r="I264" i="20" a="1"/>
  <c r="I264" i="20" s="1"/>
  <c r="A263" i="20" a="1"/>
  <c r="A263" i="20" s="1"/>
  <c r="H259" i="20"/>
  <c r="I256" i="20" a="1"/>
  <c r="I256" i="20" s="1"/>
  <c r="A255" i="20" a="1"/>
  <c r="A255" i="20" s="1"/>
  <c r="H251" i="20"/>
  <c r="I248" i="20" a="1"/>
  <c r="I248" i="20" s="1"/>
  <c r="A247" i="20" a="1"/>
  <c r="A247" i="20" s="1"/>
  <c r="H243" i="20"/>
  <c r="I240" i="20" a="1"/>
  <c r="I240" i="20" s="1"/>
  <c r="A239" i="20" a="1"/>
  <c r="A239" i="20" s="1"/>
  <c r="H235" i="20"/>
  <c r="I232" i="20" a="1"/>
  <c r="I232" i="20" s="1"/>
  <c r="A231" i="20" a="1"/>
  <c r="A231" i="20" s="1"/>
  <c r="H227" i="20"/>
  <c r="I224" i="20" a="1"/>
  <c r="I224" i="20" s="1"/>
  <c r="A223" i="20" a="1"/>
  <c r="A223" i="20" s="1"/>
  <c r="H219" i="20"/>
  <c r="I216" i="20" a="1"/>
  <c r="I216" i="20" s="1"/>
  <c r="A215" i="20" a="1"/>
  <c r="A215" i="20" s="1"/>
  <c r="H211" i="20"/>
  <c r="I208" i="20" a="1"/>
  <c r="I208" i="20" s="1"/>
  <c r="A207" i="20" a="1"/>
  <c r="A207" i="20" s="1"/>
  <c r="H203" i="20"/>
  <c r="I200" i="20" a="1"/>
  <c r="I200" i="20" s="1"/>
  <c r="A199" i="20" a="1"/>
  <c r="A199" i="20" s="1"/>
  <c r="I395" i="20" a="1"/>
  <c r="I395" i="20" s="1"/>
  <c r="I391" i="20" a="1"/>
  <c r="I391" i="20" s="1"/>
  <c r="H377" i="20"/>
  <c r="I376" i="20" a="1"/>
  <c r="I376" i="20" s="1"/>
  <c r="H375" i="20"/>
  <c r="I374" i="20" a="1"/>
  <c r="I374" i="20" s="1"/>
  <c r="H373" i="20"/>
  <c r="A370" i="20" a="1"/>
  <c r="A370" i="20" s="1"/>
  <c r="H365" i="20"/>
  <c r="K365" i="20" s="1"/>
  <c r="A362" i="20" a="1"/>
  <c r="A362" i="20" s="1"/>
  <c r="H360" i="20"/>
  <c r="K360" i="20" s="1"/>
  <c r="I357" i="20" a="1"/>
  <c r="I357" i="20" s="1"/>
  <c r="A356" i="20" a="1"/>
  <c r="A356" i="20" s="1"/>
  <c r="H352" i="20"/>
  <c r="I349" i="20" a="1"/>
  <c r="I349" i="20" s="1"/>
  <c r="A348" i="20" a="1"/>
  <c r="A348" i="20" s="1"/>
  <c r="I355" i="20" a="1"/>
  <c r="I355" i="20" s="1"/>
  <c r="A354" i="20" a="1"/>
  <c r="A354" i="20" s="1"/>
  <c r="H328" i="20"/>
  <c r="A316" i="20" a="1"/>
  <c r="A316" i="20" s="1"/>
  <c r="I309" i="20" a="1"/>
  <c r="I309" i="20" s="1"/>
  <c r="A306" i="20" a="1"/>
  <c r="A306" i="20" s="1"/>
  <c r="I299" i="20" a="1"/>
  <c r="I299" i="20" s="1"/>
  <c r="A294" i="20" a="1"/>
  <c r="A294" i="20" s="1"/>
  <c r="I287" i="20" a="1"/>
  <c r="I287" i="20" s="1"/>
  <c r="H286" i="20"/>
  <c r="K286" i="20" s="1"/>
  <c r="A282" i="20" a="1"/>
  <c r="A282" i="20" s="1"/>
  <c r="H274" i="20"/>
  <c r="A268" i="20" a="1"/>
  <c r="A268" i="20" s="1"/>
  <c r="I261" i="20" a="1"/>
  <c r="I261" i="20" s="1"/>
  <c r="H260" i="20"/>
  <c r="A256" i="20" a="1"/>
  <c r="A256" i="20" s="1"/>
  <c r="I249" i="20" a="1"/>
  <c r="I249" i="20" s="1"/>
  <c r="H248" i="20"/>
  <c r="A238" i="20" a="1"/>
  <c r="A238" i="20" s="1"/>
  <c r="A236" i="20" a="1"/>
  <c r="A236" i="20" s="1"/>
  <c r="A234" i="20" a="1"/>
  <c r="A234" i="20" s="1"/>
  <c r="H223" i="20"/>
  <c r="I221" i="20" a="1"/>
  <c r="I221" i="20" s="1"/>
  <c r="I220" i="20" a="1"/>
  <c r="I220" i="20" s="1"/>
  <c r="H209" i="20"/>
  <c r="H205" i="20"/>
  <c r="H201" i="20"/>
  <c r="H197" i="20"/>
  <c r="I194" i="20" a="1"/>
  <c r="I194" i="20" s="1"/>
  <c r="A193" i="20" a="1"/>
  <c r="A193" i="20" s="1"/>
  <c r="H189" i="20"/>
  <c r="I186" i="20" a="1"/>
  <c r="I186" i="20" s="1"/>
  <c r="A185" i="20" a="1"/>
  <c r="A185" i="20" s="1"/>
  <c r="H181" i="20"/>
  <c r="I178" i="20" a="1"/>
  <c r="I178" i="20" s="1"/>
  <c r="A177" i="20" a="1"/>
  <c r="A177" i="20" s="1"/>
  <c r="H173" i="20"/>
  <c r="I170" i="20" a="1"/>
  <c r="I170" i="20" s="1"/>
  <c r="A169" i="20" a="1"/>
  <c r="A169" i="20" s="1"/>
  <c r="H165" i="20"/>
  <c r="I162" i="20" a="1"/>
  <c r="I162" i="20" s="1"/>
  <c r="A161" i="20" a="1"/>
  <c r="A161" i="20" s="1"/>
  <c r="H157" i="20"/>
  <c r="I154" i="20" a="1"/>
  <c r="I154" i="20" s="1"/>
  <c r="A153" i="20" a="1"/>
  <c r="A153" i="20" s="1"/>
  <c r="H149" i="20"/>
  <c r="I146" i="20" a="1"/>
  <c r="I146" i="20" s="1"/>
  <c r="A145" i="20" a="1"/>
  <c r="A145" i="20" s="1"/>
  <c r="H141" i="20"/>
  <c r="I138" i="20" a="1"/>
  <c r="I138" i="20" s="1"/>
  <c r="A137" i="20" a="1"/>
  <c r="A137" i="20" s="1"/>
  <c r="H133" i="20"/>
  <c r="I130" i="20" a="1"/>
  <c r="I130" i="20" s="1"/>
  <c r="A129" i="20" a="1"/>
  <c r="A129" i="20" s="1"/>
  <c r="H125" i="20"/>
  <c r="I122" i="20" a="1"/>
  <c r="I122" i="20" s="1"/>
  <c r="A121" i="20" a="1"/>
  <c r="A121" i="20" s="1"/>
  <c r="H117" i="20"/>
  <c r="I114" i="20" a="1"/>
  <c r="I114" i="20" s="1"/>
  <c r="A113" i="20" a="1"/>
  <c r="A113" i="20" s="1"/>
  <c r="I341" i="20" a="1"/>
  <c r="I341" i="20" s="1"/>
  <c r="A340" i="20" a="1"/>
  <c r="A340" i="20" s="1"/>
  <c r="H320" i="20"/>
  <c r="I311" i="20" a="1"/>
  <c r="I311" i="20" s="1"/>
  <c r="H310" i="20"/>
  <c r="H300" i="20"/>
  <c r="A296" i="20" a="1"/>
  <c r="A296" i="20" s="1"/>
  <c r="I289" i="20" a="1"/>
  <c r="I289" i="20" s="1"/>
  <c r="H288" i="20"/>
  <c r="I275" i="20" a="1"/>
  <c r="I275" i="20" s="1"/>
  <c r="A270" i="20" a="1"/>
  <c r="A270" i="20" s="1"/>
  <c r="I263" i="20" a="1"/>
  <c r="I263" i="20" s="1"/>
  <c r="H262" i="20"/>
  <c r="A258" i="20" a="1"/>
  <c r="A258" i="20" s="1"/>
  <c r="H250" i="20"/>
  <c r="A244" i="20" a="1"/>
  <c r="A244" i="20" s="1"/>
  <c r="A235" i="20" a="1"/>
  <c r="A235" i="20" s="1"/>
  <c r="A232" i="20" a="1"/>
  <c r="A232" i="20" s="1"/>
  <c r="H222" i="20"/>
  <c r="H220" i="20"/>
  <c r="I219" i="20" a="1"/>
  <c r="I219" i="20" s="1"/>
  <c r="H218" i="20"/>
  <c r="I217" i="20" a="1"/>
  <c r="I217" i="20" s="1"/>
  <c r="H216" i="20"/>
  <c r="I215" i="20" a="1"/>
  <c r="I215" i="20" s="1"/>
  <c r="I212" i="20" a="1"/>
  <c r="I212" i="20" s="1"/>
  <c r="A210" i="20" a="1"/>
  <c r="A210" i="20" s="1"/>
  <c r="I204" i="20" a="1"/>
  <c r="I204" i="20" s="1"/>
  <c r="A202" i="20" a="1"/>
  <c r="A202" i="20" s="1"/>
  <c r="H194" i="20"/>
  <c r="I191" i="20" a="1"/>
  <c r="I191" i="20" s="1"/>
  <c r="A190" i="20" a="1"/>
  <c r="A190" i="20" s="1"/>
  <c r="H186" i="20"/>
  <c r="I183" i="20" a="1"/>
  <c r="I183" i="20" s="1"/>
  <c r="A182" i="20" a="1"/>
  <c r="A182" i="20" s="1"/>
  <c r="H178" i="20"/>
  <c r="I175" i="20" a="1"/>
  <c r="I175" i="20" s="1"/>
  <c r="A174" i="20" a="1"/>
  <c r="A174" i="20" s="1"/>
  <c r="H170" i="20"/>
  <c r="I167" i="20" a="1"/>
  <c r="I167" i="20" s="1"/>
  <c r="I333" i="20" a="1"/>
  <c r="I333" i="20" s="1"/>
  <c r="A332" i="20" a="1"/>
  <c r="A332" i="20" s="1"/>
  <c r="A318" i="20" a="1"/>
  <c r="A318" i="20" s="1"/>
  <c r="I313" i="20" a="1"/>
  <c r="I313" i="20" s="1"/>
  <c r="H312" i="20"/>
  <c r="A308" i="20" a="1"/>
  <c r="A308" i="20" s="1"/>
  <c r="I301" i="20" a="1"/>
  <c r="I301" i="20" s="1"/>
  <c r="A298" i="20" a="1"/>
  <c r="A298" i="20" s="1"/>
  <c r="H290" i="20"/>
  <c r="A284" i="20" a="1"/>
  <c r="A284" i="20" s="1"/>
  <c r="I277" i="20" a="1"/>
  <c r="I277" i="20" s="1"/>
  <c r="H276" i="20"/>
  <c r="A272" i="20" a="1"/>
  <c r="A272" i="20" s="1"/>
  <c r="I265" i="20" a="1"/>
  <c r="I265" i="20" s="1"/>
  <c r="H264" i="20"/>
  <c r="I251" i="20" a="1"/>
  <c r="I251" i="20" s="1"/>
  <c r="A246" i="20" a="1"/>
  <c r="A246" i="20" s="1"/>
  <c r="A230" i="20" a="1"/>
  <c r="A230" i="20" s="1"/>
  <c r="A228" i="20" a="1"/>
  <c r="A228" i="20" s="1"/>
  <c r="A226" i="20" a="1"/>
  <c r="A226" i="20" s="1"/>
  <c r="H215" i="20"/>
  <c r="I213" i="20" a="1"/>
  <c r="I213" i="20" s="1"/>
  <c r="H212" i="20"/>
  <c r="H208" i="20"/>
  <c r="A206" i="20" a="1"/>
  <c r="A206" i="20" s="1"/>
  <c r="H204" i="20"/>
  <c r="H200" i="20"/>
  <c r="A198" i="20" a="1"/>
  <c r="A198" i="20" s="1"/>
  <c r="I196" i="20" a="1"/>
  <c r="I196" i="20" s="1"/>
  <c r="I347" i="20" a="1"/>
  <c r="I347" i="20" s="1"/>
  <c r="A346" i="20" a="1"/>
  <c r="A346" i="20" s="1"/>
  <c r="H342" i="20"/>
  <c r="I325" i="20" a="1"/>
  <c r="I325" i="20" s="1"/>
  <c r="A324" i="20" a="1"/>
  <c r="A324" i="20" s="1"/>
  <c r="H314" i="20"/>
  <c r="I303" i="20" a="1"/>
  <c r="I303" i="20" s="1"/>
  <c r="H302" i="20"/>
  <c r="I291" i="20" a="1"/>
  <c r="I291" i="20" s="1"/>
  <c r="A286" i="20" a="1"/>
  <c r="A286" i="20" s="1"/>
  <c r="I279" i="20" a="1"/>
  <c r="I279" i="20" s="1"/>
  <c r="H278" i="20"/>
  <c r="A274" i="20" a="1"/>
  <c r="A274" i="20" s="1"/>
  <c r="H266" i="20"/>
  <c r="A260" i="20" a="1"/>
  <c r="A260" i="20" s="1"/>
  <c r="I253" i="20" a="1"/>
  <c r="I253" i="20" s="1"/>
  <c r="H252" i="20"/>
  <c r="A248" i="20" a="1"/>
  <c r="A248" i="20" s="1"/>
  <c r="I241" i="20" a="1"/>
  <c r="I241" i="20" s="1"/>
  <c r="H240" i="20"/>
  <c r="I239" i="20" a="1"/>
  <c r="I239" i="20" s="1"/>
  <c r="A227" i="20" a="1"/>
  <c r="A227" i="20" s="1"/>
  <c r="A224" i="20" a="1"/>
  <c r="A224" i="20" s="1"/>
  <c r="H214" i="20"/>
  <c r="I211" i="20" a="1"/>
  <c r="I211" i="20" s="1"/>
  <c r="I207" i="20" a="1"/>
  <c r="I207" i="20" s="1"/>
  <c r="I203" i="20" a="1"/>
  <c r="I203" i="20" s="1"/>
  <c r="I199" i="20" a="1"/>
  <c r="I199" i="20" s="1"/>
  <c r="H196" i="20"/>
  <c r="I193" i="20" a="1"/>
  <c r="I193" i="20" s="1"/>
  <c r="A192" i="20" a="1"/>
  <c r="A192" i="20" s="1"/>
  <c r="H188" i="20"/>
  <c r="I185" i="20" a="1"/>
  <c r="I185" i="20" s="1"/>
  <c r="A184" i="20" a="1"/>
  <c r="A184" i="20" s="1"/>
  <c r="H180" i="20"/>
  <c r="I177" i="20" a="1"/>
  <c r="I177" i="20" s="1"/>
  <c r="A176" i="20" a="1"/>
  <c r="A176" i="20" s="1"/>
  <c r="H350" i="20"/>
  <c r="I339" i="20" a="1"/>
  <c r="I339" i="20" s="1"/>
  <c r="A338" i="20" a="1"/>
  <c r="A338" i="20" s="1"/>
  <c r="H334" i="20"/>
  <c r="A320" i="20" a="1"/>
  <c r="A320" i="20" s="1"/>
  <c r="I315" i="20" a="1"/>
  <c r="I315" i="20" s="1"/>
  <c r="A310" i="20" a="1"/>
  <c r="A310" i="20" s="1"/>
  <c r="I305" i="20" a="1"/>
  <c r="I305" i="20" s="1"/>
  <c r="H304" i="20"/>
  <c r="A300" i="20" a="1"/>
  <c r="A300" i="20" s="1"/>
  <c r="I293" i="20" a="1"/>
  <c r="I293" i="20" s="1"/>
  <c r="H292" i="20"/>
  <c r="A288" i="20" a="1"/>
  <c r="A288" i="20" s="1"/>
  <c r="I281" i="20" a="1"/>
  <c r="I281" i="20" s="1"/>
  <c r="H280" i="20"/>
  <c r="I267" i="20" a="1"/>
  <c r="I267" i="20" s="1"/>
  <c r="A262" i="20" a="1"/>
  <c r="A262" i="20" s="1"/>
  <c r="I255" i="20" a="1"/>
  <c r="I255" i="20" s="1"/>
  <c r="H254" i="20"/>
  <c r="A250" i="20" a="1"/>
  <c r="A250" i="20" s="1"/>
  <c r="H242" i="20"/>
  <c r="K242" i="20" s="1"/>
  <c r="H239" i="20"/>
  <c r="I237" i="20" a="1"/>
  <c r="I237" i="20" s="1"/>
  <c r="I236" i="20" a="1"/>
  <c r="I236" i="20" s="1"/>
  <c r="A222" i="20" a="1"/>
  <c r="A222" i="20" s="1"/>
  <c r="A220" i="20" a="1"/>
  <c r="A220" i="20" s="1"/>
  <c r="A218" i="20" a="1"/>
  <c r="A218" i="20" s="1"/>
  <c r="I210" i="20" a="1"/>
  <c r="I210" i="20" s="1"/>
  <c r="A209" i="20" a="1"/>
  <c r="A209" i="20" s="1"/>
  <c r="H207" i="20"/>
  <c r="A205" i="20" a="1"/>
  <c r="A205" i="20" s="1"/>
  <c r="I202" i="20" a="1"/>
  <c r="I202" i="20" s="1"/>
  <c r="A201" i="20" a="1"/>
  <c r="A201" i="20" s="1"/>
  <c r="H199" i="20"/>
  <c r="A197" i="20" a="1"/>
  <c r="A197" i="20" s="1"/>
  <c r="H193" i="20"/>
  <c r="I190" i="20" a="1"/>
  <c r="I190" i="20" s="1"/>
  <c r="A189" i="20" a="1"/>
  <c r="A189" i="20" s="1"/>
  <c r="H185" i="20"/>
  <c r="I182" i="20" a="1"/>
  <c r="I182" i="20" s="1"/>
  <c r="A181" i="20" a="1"/>
  <c r="A181" i="20" s="1"/>
  <c r="H177" i="20"/>
  <c r="I174" i="20" a="1"/>
  <c r="I174" i="20" s="1"/>
  <c r="A173" i="20" a="1"/>
  <c r="A173" i="20" s="1"/>
  <c r="H169" i="20"/>
  <c r="I166" i="20" a="1"/>
  <c r="I166" i="20" s="1"/>
  <c r="A165" i="20" a="1"/>
  <c r="A165" i="20" s="1"/>
  <c r="H161" i="20"/>
  <c r="I158" i="20" a="1"/>
  <c r="I158" i="20" s="1"/>
  <c r="A157" i="20" a="1"/>
  <c r="A157" i="20" s="1"/>
  <c r="H153" i="20"/>
  <c r="I150" i="20" a="1"/>
  <c r="I150" i="20" s="1"/>
  <c r="A149" i="20" a="1"/>
  <c r="A149" i="20" s="1"/>
  <c r="H145" i="20"/>
  <c r="I142" i="20" a="1"/>
  <c r="I142" i="20" s="1"/>
  <c r="A141" i="20" a="1"/>
  <c r="A141" i="20" s="1"/>
  <c r="H137" i="20"/>
  <c r="I134" i="20" a="1"/>
  <c r="I134" i="20" s="1"/>
  <c r="A133" i="20" a="1"/>
  <c r="A133" i="20" s="1"/>
  <c r="H129" i="20"/>
  <c r="I126" i="20" a="1"/>
  <c r="I126" i="20" s="1"/>
  <c r="A125" i="20" a="1"/>
  <c r="A125" i="20" s="1"/>
  <c r="H121" i="20"/>
  <c r="I118" i="20" a="1"/>
  <c r="I118" i="20" s="1"/>
  <c r="A117" i="20" a="1"/>
  <c r="A117" i="20" s="1"/>
  <c r="H113" i="20"/>
  <c r="D1" i="16"/>
  <c r="I331" i="20" a="1"/>
  <c r="I331" i="20" s="1"/>
  <c r="A330" i="20" a="1"/>
  <c r="A330" i="20" s="1"/>
  <c r="H326" i="20"/>
  <c r="H316" i="20"/>
  <c r="A312" i="20" a="1"/>
  <c r="A312" i="20" s="1"/>
  <c r="H306" i="20"/>
  <c r="I295" i="20" a="1"/>
  <c r="I295" i="20" s="1"/>
  <c r="H294" i="20"/>
  <c r="A290" i="20" a="1"/>
  <c r="A290" i="20" s="1"/>
  <c r="H282" i="20"/>
  <c r="A276" i="20" a="1"/>
  <c r="A276" i="20" s="1"/>
  <c r="I269" i="20" a="1"/>
  <c r="I269" i="20" s="1"/>
  <c r="H268" i="20"/>
  <c r="A264" i="20" a="1"/>
  <c r="A264" i="20" s="1"/>
  <c r="I257" i="20" a="1"/>
  <c r="I257" i="20" s="1"/>
  <c r="H256" i="20"/>
  <c r="I243" i="20" a="1"/>
  <c r="I243" i="20" s="1"/>
  <c r="H238" i="20"/>
  <c r="H236" i="20"/>
  <c r="I235" i="20" a="1"/>
  <c r="I235" i="20" s="1"/>
  <c r="H234" i="20"/>
  <c r="I233" i="20" a="1"/>
  <c r="I233" i="20" s="1"/>
  <c r="H232" i="20"/>
  <c r="I231" i="20" a="1"/>
  <c r="I231" i="20" s="1"/>
  <c r="A219" i="20" a="1"/>
  <c r="A219" i="20" s="1"/>
  <c r="A216" i="20" a="1"/>
  <c r="A216" i="20" s="1"/>
  <c r="A212" i="20" a="1"/>
  <c r="A212" i="20" s="1"/>
  <c r="H210" i="20"/>
  <c r="I206" i="20" a="1"/>
  <c r="I206" i="20" s="1"/>
  <c r="A204" i="20" a="1"/>
  <c r="A204" i="20" s="1"/>
  <c r="H202" i="20"/>
  <c r="I198" i="20" a="1"/>
  <c r="I198" i="20" s="1"/>
  <c r="I195" i="20" a="1"/>
  <c r="I195" i="20" s="1"/>
  <c r="A194" i="20" a="1"/>
  <c r="A194" i="20" s="1"/>
  <c r="H190" i="20"/>
  <c r="I187" i="20" a="1"/>
  <c r="I187" i="20" s="1"/>
  <c r="A186" i="20" a="1"/>
  <c r="A186" i="20" s="1"/>
  <c r="H182" i="20"/>
  <c r="I179" i="20" a="1"/>
  <c r="I179" i="20" s="1"/>
  <c r="A178" i="20" a="1"/>
  <c r="A178" i="20" s="1"/>
  <c r="H344" i="20"/>
  <c r="I323" i="20" a="1"/>
  <c r="I323" i="20" s="1"/>
  <c r="A322" i="20" a="1"/>
  <c r="A322" i="20" s="1"/>
  <c r="I317" i="20" a="1"/>
  <c r="I317" i="20" s="1"/>
  <c r="A314" i="20" a="1"/>
  <c r="A314" i="20" s="1"/>
  <c r="I307" i="20" a="1"/>
  <c r="I307" i="20" s="1"/>
  <c r="A302" i="20" a="1"/>
  <c r="A302" i="20" s="1"/>
  <c r="I297" i="20" a="1"/>
  <c r="I297" i="20" s="1"/>
  <c r="H296" i="20"/>
  <c r="I283" i="20" a="1"/>
  <c r="I283" i="20" s="1"/>
  <c r="A278" i="20" a="1"/>
  <c r="A278" i="20" s="1"/>
  <c r="I271" i="20" a="1"/>
  <c r="I271" i="20" s="1"/>
  <c r="H270" i="20"/>
  <c r="A266" i="20" a="1"/>
  <c r="A266" i="20" s="1"/>
  <c r="H258" i="20"/>
  <c r="A252" i="20" a="1"/>
  <c r="A252" i="20" s="1"/>
  <c r="I245" i="20" a="1"/>
  <c r="I245" i="20" s="1"/>
  <c r="H244" i="20"/>
  <c r="H231" i="20"/>
  <c r="I229" i="20" a="1"/>
  <c r="I229" i="20" s="1"/>
  <c r="I228" i="20" a="1"/>
  <c r="I228" i="20" s="1"/>
  <c r="A214" i="20" a="1"/>
  <c r="A214" i="20" s="1"/>
  <c r="A208" i="20" a="1"/>
  <c r="A208" i="20" s="1"/>
  <c r="H206" i="20"/>
  <c r="A200" i="20" a="1"/>
  <c r="A200" i="20" s="1"/>
  <c r="H198" i="20"/>
  <c r="H195" i="20"/>
  <c r="I192" i="20" a="1"/>
  <c r="I192" i="20" s="1"/>
  <c r="A191" i="20" a="1"/>
  <c r="A191" i="20" s="1"/>
  <c r="H187" i="20"/>
  <c r="I184" i="20" a="1"/>
  <c r="I184" i="20" s="1"/>
  <c r="A183" i="20" a="1"/>
  <c r="A183" i="20" s="1"/>
  <c r="H179" i="20"/>
  <c r="I176" i="20" a="1"/>
  <c r="I176" i="20" s="1"/>
  <c r="A175" i="20" a="1"/>
  <c r="A175" i="20" s="1"/>
  <c r="H171" i="20"/>
  <c r="I168" i="20" a="1"/>
  <c r="I168" i="20" s="1"/>
  <c r="A167" i="20" a="1"/>
  <c r="A167" i="20" s="1"/>
  <c r="H163" i="20"/>
  <c r="I160" i="20" a="1"/>
  <c r="I160" i="20" s="1"/>
  <c r="A159" i="20" a="1"/>
  <c r="A159" i="20" s="1"/>
  <c r="H155" i="20"/>
  <c r="I152" i="20" a="1"/>
  <c r="I152" i="20" s="1"/>
  <c r="A151" i="20" a="1"/>
  <c r="A151" i="20" s="1"/>
  <c r="H147" i="20"/>
  <c r="I144" i="20" a="1"/>
  <c r="I144" i="20" s="1"/>
  <c r="A143" i="20" a="1"/>
  <c r="A143" i="20" s="1"/>
  <c r="H139" i="20"/>
  <c r="I136" i="20" a="1"/>
  <c r="I136" i="20" s="1"/>
  <c r="A135" i="20" a="1"/>
  <c r="A135" i="20" s="1"/>
  <c r="H131" i="20"/>
  <c r="I128" i="20" a="1"/>
  <c r="I128" i="20" s="1"/>
  <c r="A127" i="20" a="1"/>
  <c r="A127" i="20" s="1"/>
  <c r="H123" i="20"/>
  <c r="H336" i="20"/>
  <c r="H318" i="20"/>
  <c r="H308" i="20"/>
  <c r="A304" i="20" a="1"/>
  <c r="A304" i="20" s="1"/>
  <c r="H298" i="20"/>
  <c r="A292" i="20" a="1"/>
  <c r="A292" i="20" s="1"/>
  <c r="I285" i="20" a="1"/>
  <c r="I285" i="20" s="1"/>
  <c r="H284" i="20"/>
  <c r="A280" i="20" a="1"/>
  <c r="A280" i="20" s="1"/>
  <c r="I273" i="20" a="1"/>
  <c r="I273" i="20" s="1"/>
  <c r="H272" i="20"/>
  <c r="I259" i="20" a="1"/>
  <c r="I259" i="20" s="1"/>
  <c r="A254" i="20" a="1"/>
  <c r="A254" i="20" s="1"/>
  <c r="I247" i="20" a="1"/>
  <c r="I247" i="20" s="1"/>
  <c r="H246" i="20"/>
  <c r="A242" i="20" a="1"/>
  <c r="A242" i="20" s="1"/>
  <c r="A240" i="20" a="1"/>
  <c r="A240" i="20" s="1"/>
  <c r="H230" i="20"/>
  <c r="H228" i="20"/>
  <c r="I227" i="20" a="1"/>
  <c r="I227" i="20" s="1"/>
  <c r="H226" i="20"/>
  <c r="I225" i="20" a="1"/>
  <c r="I225" i="20" s="1"/>
  <c r="H224" i="20"/>
  <c r="I223" i="20" a="1"/>
  <c r="I223" i="20" s="1"/>
  <c r="A211" i="20" a="1"/>
  <c r="A211" i="20" s="1"/>
  <c r="I209" i="20" a="1"/>
  <c r="I209" i="20" s="1"/>
  <c r="I205" i="20" a="1"/>
  <c r="I205" i="20" s="1"/>
  <c r="A203" i="20" a="1"/>
  <c r="A203" i="20" s="1"/>
  <c r="I201" i="20" a="1"/>
  <c r="I201" i="20" s="1"/>
  <c r="I197" i="20" a="1"/>
  <c r="I197" i="20" s="1"/>
  <c r="A196" i="20" a="1"/>
  <c r="A196" i="20" s="1"/>
  <c r="H192" i="20"/>
  <c r="I189" i="20" a="1"/>
  <c r="I189" i="20" s="1"/>
  <c r="A188" i="20" a="1"/>
  <c r="A188" i="20" s="1"/>
  <c r="H184" i="20"/>
  <c r="I181" i="20" a="1"/>
  <c r="I181" i="20" s="1"/>
  <c r="A180" i="20" a="1"/>
  <c r="A180" i="20" s="1"/>
  <c r="H176" i="20"/>
  <c r="I173" i="20" a="1"/>
  <c r="I173" i="20" s="1"/>
  <c r="A172" i="20" a="1"/>
  <c r="A172" i="20" s="1"/>
  <c r="H168" i="20"/>
  <c r="I165" i="20" a="1"/>
  <c r="I165" i="20" s="1"/>
  <c r="A164" i="20" a="1"/>
  <c r="A164" i="20" s="1"/>
  <c r="I188" i="20" a="1"/>
  <c r="I188" i="20" s="1"/>
  <c r="I172" i="20" a="1"/>
  <c r="I172" i="20" s="1"/>
  <c r="I171" i="20" a="1"/>
  <c r="I171" i="20" s="1"/>
  <c r="I161" i="20" a="1"/>
  <c r="I161" i="20" s="1"/>
  <c r="H160" i="20"/>
  <c r="I159" i="20" a="1"/>
  <c r="I159" i="20" s="1"/>
  <c r="I157" i="20" a="1"/>
  <c r="I157" i="20" s="1"/>
  <c r="I156" i="20" a="1"/>
  <c r="I156" i="20" s="1"/>
  <c r="A131" i="20" a="1"/>
  <c r="A131" i="20" s="1"/>
  <c r="A128" i="20" a="1"/>
  <c r="A128" i="20" s="1"/>
  <c r="A126" i="20" a="1"/>
  <c r="A126" i="20" s="1"/>
  <c r="A124" i="20" a="1"/>
  <c r="A124" i="20" s="1"/>
  <c r="A122" i="20" a="1"/>
  <c r="A122" i="20" s="1"/>
  <c r="H119" i="20"/>
  <c r="A115" i="20" a="1"/>
  <c r="A115" i="20" s="1"/>
  <c r="A114" i="20" a="1"/>
  <c r="A114" i="20" s="1"/>
  <c r="H111" i="20"/>
  <c r="A109" i="20" a="1"/>
  <c r="A109" i="20" s="1"/>
  <c r="H107" i="20"/>
  <c r="A105" i="20" a="1"/>
  <c r="A105" i="20" s="1"/>
  <c r="H103" i="20"/>
  <c r="A101" i="20" a="1"/>
  <c r="A101" i="20" s="1"/>
  <c r="H99" i="20"/>
  <c r="A97" i="20" a="1"/>
  <c r="A97" i="20" s="1"/>
  <c r="H95" i="20"/>
  <c r="A93" i="20" a="1"/>
  <c r="A93" i="20" s="1"/>
  <c r="H91" i="20"/>
  <c r="A89" i="20" a="1"/>
  <c r="A89" i="20" s="1"/>
  <c r="H87" i="20"/>
  <c r="A85" i="20" a="1"/>
  <c r="A85" i="20" s="1"/>
  <c r="H83" i="20"/>
  <c r="A81" i="20" a="1"/>
  <c r="A81" i="20" s="1"/>
  <c r="H79" i="20"/>
  <c r="A77" i="20" a="1"/>
  <c r="A77" i="20" s="1"/>
  <c r="H75" i="20"/>
  <c r="A73" i="20" a="1"/>
  <c r="A73" i="20" s="1"/>
  <c r="H71" i="20"/>
  <c r="A69" i="20" a="1"/>
  <c r="A69" i="20" s="1"/>
  <c r="H67" i="20"/>
  <c r="A65" i="20" a="1"/>
  <c r="A65" i="20" s="1"/>
  <c r="H63" i="20"/>
  <c r="A61" i="20" a="1"/>
  <c r="A61" i="20" s="1"/>
  <c r="H59" i="20"/>
  <c r="A57" i="20" a="1"/>
  <c r="A57" i="20" s="1"/>
  <c r="H55" i="20"/>
  <c r="A53" i="20" a="1"/>
  <c r="A53" i="20" s="1"/>
  <c r="H51" i="20"/>
  <c r="A49" i="20" a="1"/>
  <c r="A49" i="20" s="1"/>
  <c r="H47" i="20"/>
  <c r="A45" i="20" a="1"/>
  <c r="A45" i="20" s="1"/>
  <c r="H43" i="20"/>
  <c r="A41" i="20" a="1"/>
  <c r="A41" i="20" s="1"/>
  <c r="H39" i="20"/>
  <c r="A37" i="20" a="1"/>
  <c r="A37" i="20" s="1"/>
  <c r="H35" i="20"/>
  <c r="A33" i="20" a="1"/>
  <c r="A33" i="20" s="1"/>
  <c r="H31" i="20"/>
  <c r="A29" i="20" a="1"/>
  <c r="A29" i="20" s="1"/>
  <c r="H27" i="20"/>
  <c r="A25" i="20" a="1"/>
  <c r="A25" i="20" s="1"/>
  <c r="H23" i="20"/>
  <c r="A21" i="20" a="1"/>
  <c r="A21" i="20" s="1"/>
  <c r="H19" i="20"/>
  <c r="A17" i="20" a="1"/>
  <c r="A17" i="20" s="1"/>
  <c r="H15" i="20"/>
  <c r="A13" i="20" a="1"/>
  <c r="A13" i="20" s="1"/>
  <c r="H11" i="20"/>
  <c r="A9" i="20" a="1"/>
  <c r="A9" i="20" s="1"/>
  <c r="H7" i="20"/>
  <c r="A5" i="20" a="1"/>
  <c r="A5" i="20" s="1"/>
  <c r="H3" i="20"/>
  <c r="A187" i="20" a="1"/>
  <c r="A187" i="20" s="1"/>
  <c r="H172" i="20"/>
  <c r="A170" i="20" a="1"/>
  <c r="A170" i="20" s="1"/>
  <c r="I164" i="20" a="1"/>
  <c r="I164" i="20" s="1"/>
  <c r="I163" i="20" a="1"/>
  <c r="I163" i="20" s="1"/>
  <c r="H162" i="20"/>
  <c r="H159" i="20"/>
  <c r="H158" i="20"/>
  <c r="H156" i="20"/>
  <c r="I155" i="20" a="1"/>
  <c r="I155" i="20" s="1"/>
  <c r="H154" i="20"/>
  <c r="I153" i="20" a="1"/>
  <c r="I153" i="20" s="1"/>
  <c r="H152" i="20"/>
  <c r="I151" i="20" a="1"/>
  <c r="I151" i="20" s="1"/>
  <c r="I149" i="20" a="1"/>
  <c r="I149" i="20" s="1"/>
  <c r="I148" i="20" a="1"/>
  <c r="I148" i="20" s="1"/>
  <c r="A123" i="20" a="1"/>
  <c r="A123" i="20" s="1"/>
  <c r="H118" i="20"/>
  <c r="I117" i="20" a="1"/>
  <c r="I117" i="20" s="1"/>
  <c r="I116" i="20" a="1"/>
  <c r="I116" i="20" s="1"/>
  <c r="I110" i="20" a="1"/>
  <c r="I110" i="20" s="1"/>
  <c r="I106" i="20" a="1"/>
  <c r="I106" i="20" s="1"/>
  <c r="I102" i="20" a="1"/>
  <c r="I102" i="20" s="1"/>
  <c r="I98" i="20" a="1"/>
  <c r="I98" i="20" s="1"/>
  <c r="I94" i="20" a="1"/>
  <c r="I94" i="20" s="1"/>
  <c r="I90" i="20" a="1"/>
  <c r="I90" i="20" s="1"/>
  <c r="I86" i="20" a="1"/>
  <c r="I86" i="20" s="1"/>
  <c r="I82" i="20" a="1"/>
  <c r="I82" i="20" s="1"/>
  <c r="I78" i="20" a="1"/>
  <c r="I78" i="20" s="1"/>
  <c r="I74" i="20" a="1"/>
  <c r="I74" i="20" s="1"/>
  <c r="I70" i="20" a="1"/>
  <c r="I70" i="20" s="1"/>
  <c r="I66" i="20" a="1"/>
  <c r="I66" i="20" s="1"/>
  <c r="I62" i="20" a="1"/>
  <c r="I62" i="20" s="1"/>
  <c r="I58" i="20" a="1"/>
  <c r="I58" i="20" s="1"/>
  <c r="I54" i="20" a="1"/>
  <c r="I54" i="20" s="1"/>
  <c r="I50" i="20" a="1"/>
  <c r="I50" i="20" s="1"/>
  <c r="I46" i="20" a="1"/>
  <c r="I46" i="20" s="1"/>
  <c r="I42" i="20" a="1"/>
  <c r="I42" i="20" s="1"/>
  <c r="I38" i="20" a="1"/>
  <c r="I38" i="20" s="1"/>
  <c r="I34" i="20" a="1"/>
  <c r="I34" i="20" s="1"/>
  <c r="I30" i="20" a="1"/>
  <c r="I30" i="20" s="1"/>
  <c r="I26" i="20" a="1"/>
  <c r="I26" i="20" s="1"/>
  <c r="I22" i="20" a="1"/>
  <c r="I22" i="20" s="1"/>
  <c r="I18" i="20" a="1"/>
  <c r="I18" i="20" s="1"/>
  <c r="I14" i="20" a="1"/>
  <c r="I14" i="20" s="1"/>
  <c r="I10" i="20" a="1"/>
  <c r="I10" i="20" s="1"/>
  <c r="I6" i="20" a="1"/>
  <c r="I6" i="20" s="1"/>
  <c r="I2" i="20" a="1"/>
  <c r="I2" i="20" s="1"/>
  <c r="A63" i="14"/>
  <c r="A48" i="14"/>
  <c r="A35" i="14"/>
  <c r="A28" i="14"/>
  <c r="A2" i="14"/>
  <c r="H164" i="20"/>
  <c r="H151" i="20"/>
  <c r="H150" i="20"/>
  <c r="H148" i="20"/>
  <c r="I147" i="20" a="1"/>
  <c r="I147" i="20" s="1"/>
  <c r="H146" i="20"/>
  <c r="I145" i="20" a="1"/>
  <c r="I145" i="20" s="1"/>
  <c r="H144" i="20"/>
  <c r="I143" i="20" a="1"/>
  <c r="I143" i="20" s="1"/>
  <c r="I141" i="20" a="1"/>
  <c r="I141" i="20" s="1"/>
  <c r="I140" i="20" a="1"/>
  <c r="I140" i="20" s="1"/>
  <c r="A120" i="20" a="1"/>
  <c r="A120" i="20" s="1"/>
  <c r="H116" i="20"/>
  <c r="A112" i="20" a="1"/>
  <c r="A112" i="20" s="1"/>
  <c r="H110" i="20"/>
  <c r="A108" i="20" a="1"/>
  <c r="A108" i="20" s="1"/>
  <c r="H106" i="20"/>
  <c r="A104" i="20" a="1"/>
  <c r="A104" i="20" s="1"/>
  <c r="H102" i="20"/>
  <c r="A100" i="20" a="1"/>
  <c r="A100" i="20" s="1"/>
  <c r="H98" i="20"/>
  <c r="A96" i="20" a="1"/>
  <c r="A96" i="20" s="1"/>
  <c r="H94" i="20"/>
  <c r="A92" i="20" a="1"/>
  <c r="A92" i="20" s="1"/>
  <c r="H90" i="20"/>
  <c r="A88" i="20" a="1"/>
  <c r="A88" i="20" s="1"/>
  <c r="H86" i="20"/>
  <c r="A84" i="20" a="1"/>
  <c r="A84" i="20" s="1"/>
  <c r="H82" i="20"/>
  <c r="A80" i="20" a="1"/>
  <c r="A80" i="20" s="1"/>
  <c r="H78" i="20"/>
  <c r="A76" i="20" a="1"/>
  <c r="A76" i="20" s="1"/>
  <c r="H74" i="20"/>
  <c r="K74" i="20" s="1"/>
  <c r="A72" i="20" a="1"/>
  <c r="A72" i="20" s="1"/>
  <c r="H70" i="20"/>
  <c r="A68" i="20" a="1"/>
  <c r="A68" i="20" s="1"/>
  <c r="H66" i="20"/>
  <c r="A64" i="20" a="1"/>
  <c r="A64" i="20" s="1"/>
  <c r="H62" i="20"/>
  <c r="A60" i="20" a="1"/>
  <c r="A60" i="20" s="1"/>
  <c r="H58" i="20"/>
  <c r="A56" i="20" a="1"/>
  <c r="A56" i="20" s="1"/>
  <c r="H54" i="20"/>
  <c r="A52" i="20" a="1"/>
  <c r="A52" i="20" s="1"/>
  <c r="H50" i="20"/>
  <c r="A48" i="20" a="1"/>
  <c r="A48" i="20" s="1"/>
  <c r="H46" i="20"/>
  <c r="A44" i="20" a="1"/>
  <c r="A44" i="20" s="1"/>
  <c r="H42" i="20"/>
  <c r="K42" i="20" s="1"/>
  <c r="A40" i="20" a="1"/>
  <c r="A40" i="20" s="1"/>
  <c r="H38" i="20"/>
  <c r="A36" i="20" a="1"/>
  <c r="A36" i="20" s="1"/>
  <c r="H34" i="20"/>
  <c r="A32" i="20" a="1"/>
  <c r="A32" i="20" s="1"/>
  <c r="H30" i="20"/>
  <c r="A28" i="20" a="1"/>
  <c r="A28" i="20" s="1"/>
  <c r="H26" i="20"/>
  <c r="A24" i="20" a="1"/>
  <c r="A24" i="20" s="1"/>
  <c r="H22" i="20"/>
  <c r="A20" i="20" a="1"/>
  <c r="A20" i="20" s="1"/>
  <c r="H18" i="20"/>
  <c r="A16" i="20" a="1"/>
  <c r="A16" i="20" s="1"/>
  <c r="H14" i="20"/>
  <c r="A12" i="20" a="1"/>
  <c r="A12" i="20" s="1"/>
  <c r="H10" i="20"/>
  <c r="K10" i="20" s="1"/>
  <c r="A8" i="20" a="1"/>
  <c r="A8" i="20" s="1"/>
  <c r="H6" i="20"/>
  <c r="A4" i="20" a="1"/>
  <c r="A4" i="20" s="1"/>
  <c r="H2" i="20"/>
  <c r="A195" i="20" a="1"/>
  <c r="A195" i="20" s="1"/>
  <c r="H175" i="20"/>
  <c r="H174" i="20"/>
  <c r="A171" i="20" a="1"/>
  <c r="A171" i="20" s="1"/>
  <c r="H167" i="20"/>
  <c r="H166" i="20"/>
  <c r="H143" i="20"/>
  <c r="H142" i="20"/>
  <c r="H140" i="20"/>
  <c r="I139" i="20" a="1"/>
  <c r="I139" i="20" s="1"/>
  <c r="H138" i="20"/>
  <c r="I137" i="20" a="1"/>
  <c r="I137" i="20" s="1"/>
  <c r="H136" i="20"/>
  <c r="I135" i="20" a="1"/>
  <c r="I135" i="20" s="1"/>
  <c r="I133" i="20" a="1"/>
  <c r="I133" i="20" s="1"/>
  <c r="I132" i="20" a="1"/>
  <c r="I132" i="20" s="1"/>
  <c r="I115" i="20" a="1"/>
  <c r="I115" i="20" s="1"/>
  <c r="I109" i="20" a="1"/>
  <c r="I109" i="20" s="1"/>
  <c r="I105" i="20" a="1"/>
  <c r="I105" i="20" s="1"/>
  <c r="I101" i="20" a="1"/>
  <c r="I101" i="20" s="1"/>
  <c r="I97" i="20" a="1"/>
  <c r="I97" i="20" s="1"/>
  <c r="I93" i="20" a="1"/>
  <c r="I93" i="20" s="1"/>
  <c r="I89" i="20" a="1"/>
  <c r="I89" i="20" s="1"/>
  <c r="I85" i="20" a="1"/>
  <c r="I85" i="20" s="1"/>
  <c r="I81" i="20" a="1"/>
  <c r="I81" i="20" s="1"/>
  <c r="I77" i="20" a="1"/>
  <c r="I77" i="20" s="1"/>
  <c r="I73" i="20" a="1"/>
  <c r="I73" i="20" s="1"/>
  <c r="I69" i="20" a="1"/>
  <c r="I69" i="20" s="1"/>
  <c r="I65" i="20" a="1"/>
  <c r="I65" i="20" s="1"/>
  <c r="I61" i="20" a="1"/>
  <c r="I61" i="20" s="1"/>
  <c r="I57" i="20" a="1"/>
  <c r="I57" i="20" s="1"/>
  <c r="I53" i="20" a="1"/>
  <c r="I53" i="20" s="1"/>
  <c r="I49" i="20" a="1"/>
  <c r="I49" i="20" s="1"/>
  <c r="I45" i="20" a="1"/>
  <c r="I45" i="20" s="1"/>
  <c r="I41" i="20" a="1"/>
  <c r="I41" i="20" s="1"/>
  <c r="I37" i="20" a="1"/>
  <c r="I37" i="20" s="1"/>
  <c r="I33" i="20" a="1"/>
  <c r="I33" i="20" s="1"/>
  <c r="I29" i="20" a="1"/>
  <c r="I29" i="20" s="1"/>
  <c r="I25" i="20" a="1"/>
  <c r="I25" i="20" s="1"/>
  <c r="I21" i="20" a="1"/>
  <c r="I21" i="20" s="1"/>
  <c r="I17" i="20" a="1"/>
  <c r="I17" i="20" s="1"/>
  <c r="I13" i="20" a="1"/>
  <c r="I13" i="20" s="1"/>
  <c r="I9" i="20" a="1"/>
  <c r="I9" i="20" s="1"/>
  <c r="I5" i="20" a="1"/>
  <c r="I5" i="20" s="1"/>
  <c r="A51" i="14"/>
  <c r="A37" i="14"/>
  <c r="A19" i="14"/>
  <c r="A8" i="14"/>
  <c r="A162" i="20" a="1"/>
  <c r="A162" i="20" s="1"/>
  <c r="A160" i="20" a="1"/>
  <c r="A160" i="20" s="1"/>
  <c r="A158" i="20" a="1"/>
  <c r="A158" i="20" s="1"/>
  <c r="A156" i="20" a="1"/>
  <c r="A156" i="20" s="1"/>
  <c r="A154" i="20" a="1"/>
  <c r="A154" i="20" s="1"/>
  <c r="H135" i="20"/>
  <c r="H134" i="20"/>
  <c r="H132" i="20"/>
  <c r="I131" i="20" a="1"/>
  <c r="I131" i="20" s="1"/>
  <c r="H130" i="20"/>
  <c r="K130" i="20" s="1"/>
  <c r="I129" i="20" a="1"/>
  <c r="I129" i="20" s="1"/>
  <c r="H128" i="20"/>
  <c r="I127" i="20" a="1"/>
  <c r="I127" i="20" s="1"/>
  <c r="I125" i="20" a="1"/>
  <c r="I125" i="20" s="1"/>
  <c r="I124" i="20" a="1"/>
  <c r="I124" i="20" s="1"/>
  <c r="A119" i="20" a="1"/>
  <c r="A119" i="20" s="1"/>
  <c r="A118" i="20" a="1"/>
  <c r="A118" i="20" s="1"/>
  <c r="H115" i="20"/>
  <c r="A111" i="20" a="1"/>
  <c r="A111" i="20" s="1"/>
  <c r="H109" i="20"/>
  <c r="A107" i="20" a="1"/>
  <c r="A107" i="20" s="1"/>
  <c r="H105" i="20"/>
  <c r="A103" i="20" a="1"/>
  <c r="A103" i="20" s="1"/>
  <c r="H101" i="20"/>
  <c r="A99" i="20" a="1"/>
  <c r="A99" i="20" s="1"/>
  <c r="H97" i="20"/>
  <c r="A95" i="20" a="1"/>
  <c r="A95" i="20" s="1"/>
  <c r="H93" i="20"/>
  <c r="A91" i="20" a="1"/>
  <c r="A91" i="20" s="1"/>
  <c r="H89" i="20"/>
  <c r="A87" i="20" a="1"/>
  <c r="A87" i="20" s="1"/>
  <c r="H85" i="20"/>
  <c r="A83" i="20" a="1"/>
  <c r="A83" i="20" s="1"/>
  <c r="H81" i="20"/>
  <c r="A79" i="20" a="1"/>
  <c r="A79" i="20" s="1"/>
  <c r="H77" i="20"/>
  <c r="A75" i="20" a="1"/>
  <c r="A75" i="20" s="1"/>
  <c r="H73" i="20"/>
  <c r="A71" i="20" a="1"/>
  <c r="A71" i="20" s="1"/>
  <c r="H69" i="20"/>
  <c r="A67" i="20" a="1"/>
  <c r="A67" i="20" s="1"/>
  <c r="H65" i="20"/>
  <c r="A63" i="20" a="1"/>
  <c r="A63" i="20" s="1"/>
  <c r="H61" i="20"/>
  <c r="A59" i="20" a="1"/>
  <c r="A59" i="20" s="1"/>
  <c r="H57" i="20"/>
  <c r="A55" i="20" a="1"/>
  <c r="A55" i="20" s="1"/>
  <c r="H53" i="20"/>
  <c r="A51" i="20" a="1"/>
  <c r="A51" i="20" s="1"/>
  <c r="H49" i="20"/>
  <c r="A47" i="20" a="1"/>
  <c r="A47" i="20" s="1"/>
  <c r="H45" i="20"/>
  <c r="A43" i="20" a="1"/>
  <c r="A43" i="20" s="1"/>
  <c r="H41" i="20"/>
  <c r="A39" i="20" a="1"/>
  <c r="A39" i="20" s="1"/>
  <c r="H37" i="20"/>
  <c r="A35" i="20" a="1"/>
  <c r="A35" i="20" s="1"/>
  <c r="H33" i="20"/>
  <c r="A31" i="20" a="1"/>
  <c r="A31" i="20" s="1"/>
  <c r="H29" i="20"/>
  <c r="A27" i="20" a="1"/>
  <c r="A27" i="20" s="1"/>
  <c r="H25" i="20"/>
  <c r="A23" i="20" a="1"/>
  <c r="A23" i="20" s="1"/>
  <c r="H21" i="20"/>
  <c r="A19" i="20" a="1"/>
  <c r="A19" i="20" s="1"/>
  <c r="H17" i="20"/>
  <c r="A15" i="20" a="1"/>
  <c r="A15" i="20" s="1"/>
  <c r="H13" i="20"/>
  <c r="A11" i="20" a="1"/>
  <c r="A11" i="20" s="1"/>
  <c r="H9" i="20"/>
  <c r="A7" i="20" a="1"/>
  <c r="A7" i="20" s="1"/>
  <c r="H5" i="20"/>
  <c r="A3" i="20" a="1"/>
  <c r="A3" i="20" s="1"/>
  <c r="A61" i="14"/>
  <c r="A46" i="14"/>
  <c r="A34" i="14"/>
  <c r="A27" i="14"/>
  <c r="A14" i="14"/>
  <c r="H183" i="20"/>
  <c r="I169" i="20" a="1"/>
  <c r="I169" i="20" s="1"/>
  <c r="A163" i="20" a="1"/>
  <c r="A163" i="20" s="1"/>
  <c r="A155" i="20" a="1"/>
  <c r="A155" i="20" s="1"/>
  <c r="A152" i="20" a="1"/>
  <c r="A152" i="20" s="1"/>
  <c r="A150" i="20" a="1"/>
  <c r="A150" i="20" s="1"/>
  <c r="A148" i="20" a="1"/>
  <c r="A148" i="20" s="1"/>
  <c r="A146" i="20" a="1"/>
  <c r="A146" i="20" s="1"/>
  <c r="H127" i="20"/>
  <c r="H126" i="20"/>
  <c r="K126" i="20" s="1"/>
  <c r="H124" i="20"/>
  <c r="I123" i="20" a="1"/>
  <c r="I123" i="20" s="1"/>
  <c r="H122" i="20"/>
  <c r="I121" i="20" a="1"/>
  <c r="I121" i="20" s="1"/>
  <c r="I120" i="20" a="1"/>
  <c r="I120" i="20" s="1"/>
  <c r="H114" i="20"/>
  <c r="I113" i="20" a="1"/>
  <c r="I113" i="20" s="1"/>
  <c r="I112" i="20" a="1"/>
  <c r="I112" i="20" s="1"/>
  <c r="I108" i="20" a="1"/>
  <c r="I108" i="20" s="1"/>
  <c r="I104" i="20" a="1"/>
  <c r="I104" i="20" s="1"/>
  <c r="I100" i="20" a="1"/>
  <c r="I100" i="20" s="1"/>
  <c r="I96" i="20" a="1"/>
  <c r="I96" i="20" s="1"/>
  <c r="I92" i="20" a="1"/>
  <c r="I92" i="20" s="1"/>
  <c r="I88" i="20" a="1"/>
  <c r="I88" i="20" s="1"/>
  <c r="I84" i="20" a="1"/>
  <c r="I84" i="20" s="1"/>
  <c r="I80" i="20" a="1"/>
  <c r="I80" i="20" s="1"/>
  <c r="I76" i="20" a="1"/>
  <c r="I76" i="20" s="1"/>
  <c r="I72" i="20" a="1"/>
  <c r="I72" i="20" s="1"/>
  <c r="I68" i="20" a="1"/>
  <c r="I68" i="20" s="1"/>
  <c r="I64" i="20" a="1"/>
  <c r="I64" i="20" s="1"/>
  <c r="I60" i="20" a="1"/>
  <c r="I60" i="20" s="1"/>
  <c r="I56" i="20" a="1"/>
  <c r="I56" i="20" s="1"/>
  <c r="I52" i="20" a="1"/>
  <c r="I52" i="20" s="1"/>
  <c r="I48" i="20" a="1"/>
  <c r="I48" i="20" s="1"/>
  <c r="I44" i="20" a="1"/>
  <c r="I44" i="20" s="1"/>
  <c r="I40" i="20" a="1"/>
  <c r="I40" i="20" s="1"/>
  <c r="I36" i="20" a="1"/>
  <c r="I36" i="20" s="1"/>
  <c r="I32" i="20" a="1"/>
  <c r="I32" i="20" s="1"/>
  <c r="I28" i="20" a="1"/>
  <c r="I28" i="20" s="1"/>
  <c r="I24" i="20" a="1"/>
  <c r="I24" i="20" s="1"/>
  <c r="I20" i="20" a="1"/>
  <c r="I20" i="20" s="1"/>
  <c r="I16" i="20" a="1"/>
  <c r="I16" i="20" s="1"/>
  <c r="I12" i="20" a="1"/>
  <c r="I12" i="20" s="1"/>
  <c r="I8" i="20" a="1"/>
  <c r="I8" i="20" s="1"/>
  <c r="I4" i="20" a="1"/>
  <c r="I4" i="20" s="1"/>
  <c r="D31" i="16"/>
  <c r="A58" i="14"/>
  <c r="A41" i="14"/>
  <c r="A22" i="14"/>
  <c r="A10" i="14"/>
  <c r="I180" i="20" a="1"/>
  <c r="I180" i="20" s="1"/>
  <c r="A166" i="20" a="1"/>
  <c r="A166" i="20" s="1"/>
  <c r="A147" i="20" a="1"/>
  <c r="A147" i="20" s="1"/>
  <c r="A144" i="20" a="1"/>
  <c r="A144" i="20" s="1"/>
  <c r="A142" i="20" a="1"/>
  <c r="A142" i="20" s="1"/>
  <c r="A140" i="20" a="1"/>
  <c r="A140" i="20" s="1"/>
  <c r="A138" i="20" a="1"/>
  <c r="A138" i="20" s="1"/>
  <c r="H120" i="20"/>
  <c r="A116" i="20" a="1"/>
  <c r="A116" i="20" s="1"/>
  <c r="H112" i="20"/>
  <c r="A110" i="20" a="1"/>
  <c r="A110" i="20" s="1"/>
  <c r="H108" i="20"/>
  <c r="A106" i="20" a="1"/>
  <c r="A106" i="20" s="1"/>
  <c r="H104" i="20"/>
  <c r="A102" i="20" a="1"/>
  <c r="A102" i="20" s="1"/>
  <c r="H100" i="20"/>
  <c r="A98" i="20" a="1"/>
  <c r="A98" i="20" s="1"/>
  <c r="H96" i="20"/>
  <c r="A94" i="20" a="1"/>
  <c r="A94" i="20" s="1"/>
  <c r="H92" i="20"/>
  <c r="A90" i="20" a="1"/>
  <c r="A90" i="20" s="1"/>
  <c r="H88" i="20"/>
  <c r="A86" i="20" a="1"/>
  <c r="A86" i="20" s="1"/>
  <c r="H84" i="20"/>
  <c r="A82" i="20" a="1"/>
  <c r="A82" i="20" s="1"/>
  <c r="H80" i="20"/>
  <c r="A78" i="20" a="1"/>
  <c r="A78" i="20" s="1"/>
  <c r="H76" i="20"/>
  <c r="A74" i="20" a="1"/>
  <c r="A74" i="20" s="1"/>
  <c r="H72" i="20"/>
  <c r="A70" i="20" a="1"/>
  <c r="A70" i="20" s="1"/>
  <c r="H68" i="20"/>
  <c r="A66" i="20" a="1"/>
  <c r="A66" i="20" s="1"/>
  <c r="H64" i="20"/>
  <c r="A62" i="20" a="1"/>
  <c r="A62" i="20" s="1"/>
  <c r="H60" i="20"/>
  <c r="A58" i="20" a="1"/>
  <c r="A58" i="20" s="1"/>
  <c r="H56" i="20"/>
  <c r="A54" i="20" a="1"/>
  <c r="A54" i="20" s="1"/>
  <c r="H52" i="20"/>
  <c r="A50" i="20" a="1"/>
  <c r="A50" i="20" s="1"/>
  <c r="H48" i="20"/>
  <c r="A46" i="20" a="1"/>
  <c r="A46" i="20" s="1"/>
  <c r="H44" i="20"/>
  <c r="A42" i="20" a="1"/>
  <c r="A42" i="20" s="1"/>
  <c r="H40" i="20"/>
  <c r="A38" i="20" a="1"/>
  <c r="A38" i="20" s="1"/>
  <c r="H36" i="20"/>
  <c r="A34" i="20" a="1"/>
  <c r="A34" i="20" s="1"/>
  <c r="H32" i="20"/>
  <c r="A30" i="20" a="1"/>
  <c r="A30" i="20" s="1"/>
  <c r="H28" i="20"/>
  <c r="A26" i="20" a="1"/>
  <c r="A26" i="20" s="1"/>
  <c r="H24" i="20"/>
  <c r="A22" i="20" a="1"/>
  <c r="A22" i="20" s="1"/>
  <c r="H20" i="20"/>
  <c r="A18" i="20" a="1"/>
  <c r="A18" i="20" s="1"/>
  <c r="H16" i="20"/>
  <c r="A14" i="20" a="1"/>
  <c r="A14" i="20" s="1"/>
  <c r="H12" i="20"/>
  <c r="A10" i="20" a="1"/>
  <c r="A10" i="20" s="1"/>
  <c r="H8" i="20"/>
  <c r="A6" i="20" a="1"/>
  <c r="A6" i="20" s="1"/>
  <c r="H4" i="20"/>
  <c r="A2" i="20" a="1"/>
  <c r="A2" i="20" s="1"/>
  <c r="H191" i="20"/>
  <c r="A179" i="20" a="1"/>
  <c r="A179" i="20" s="1"/>
  <c r="A168" i="20" a="1"/>
  <c r="A168" i="20" s="1"/>
  <c r="A139" i="20" a="1"/>
  <c r="A139" i="20" s="1"/>
  <c r="A136" i="20" a="1"/>
  <c r="A136" i="20" s="1"/>
  <c r="A134" i="20" a="1"/>
  <c r="A134" i="20" s="1"/>
  <c r="A132" i="20" a="1"/>
  <c r="A132" i="20" s="1"/>
  <c r="A130" i="20" a="1"/>
  <c r="A130" i="20" s="1"/>
  <c r="I119" i="20" a="1"/>
  <c r="I119" i="20" s="1"/>
  <c r="I111" i="20" a="1"/>
  <c r="I111" i="20" s="1"/>
  <c r="I107" i="20" a="1"/>
  <c r="I107" i="20" s="1"/>
  <c r="I103" i="20" a="1"/>
  <c r="I103" i="20" s="1"/>
  <c r="I99" i="20" a="1"/>
  <c r="I99" i="20" s="1"/>
  <c r="I95" i="20" a="1"/>
  <c r="I95" i="20" s="1"/>
  <c r="I91" i="20" a="1"/>
  <c r="I91" i="20" s="1"/>
  <c r="I87" i="20" a="1"/>
  <c r="I87" i="20" s="1"/>
  <c r="I83" i="20" a="1"/>
  <c r="I83" i="20" s="1"/>
  <c r="I79" i="20" a="1"/>
  <c r="I79" i="20" s="1"/>
  <c r="I75" i="20" a="1"/>
  <c r="I75" i="20" s="1"/>
  <c r="I71" i="20" a="1"/>
  <c r="I71" i="20" s="1"/>
  <c r="I67" i="20" a="1"/>
  <c r="I67" i="20" s="1"/>
  <c r="I63" i="20" a="1"/>
  <c r="I63" i="20" s="1"/>
  <c r="I59" i="20" a="1"/>
  <c r="I59" i="20" s="1"/>
  <c r="I55" i="20" a="1"/>
  <c r="I55" i="20" s="1"/>
  <c r="I51" i="20" a="1"/>
  <c r="I51" i="20" s="1"/>
  <c r="I47" i="20" a="1"/>
  <c r="I47" i="20" s="1"/>
  <c r="I43" i="20" a="1"/>
  <c r="I43" i="20" s="1"/>
  <c r="I39" i="20" a="1"/>
  <c r="I39" i="20" s="1"/>
  <c r="I35" i="20" a="1"/>
  <c r="I35" i="20" s="1"/>
  <c r="I31" i="20" a="1"/>
  <c r="I31" i="20" s="1"/>
  <c r="I27" i="20" a="1"/>
  <c r="I27" i="20" s="1"/>
  <c r="I23" i="20" a="1"/>
  <c r="I23" i="20" s="1"/>
  <c r="I19" i="20" a="1"/>
  <c r="I19" i="20" s="1"/>
  <c r="I15" i="20" a="1"/>
  <c r="I15" i="20" s="1"/>
  <c r="I11" i="20" a="1"/>
  <c r="I11" i="20" s="1"/>
  <c r="I7" i="20" a="1"/>
  <c r="I7" i="20" s="1"/>
  <c r="I3" i="20" a="1"/>
  <c r="I3" i="20" s="1"/>
  <c r="A60" i="14"/>
  <c r="A45" i="14"/>
  <c r="A24" i="14"/>
  <c r="A13" i="14"/>
  <c r="A50" i="14"/>
  <c r="A31" i="14"/>
  <c r="A15" i="14"/>
  <c r="A11" i="14"/>
  <c r="A56" i="14"/>
  <c r="A36" i="14"/>
  <c r="A21" i="14"/>
  <c r="A3" i="14"/>
  <c r="A59" i="14"/>
  <c r="A39" i="14"/>
  <c r="A30" i="14"/>
  <c r="A23" i="14"/>
  <c r="W30" i="4"/>
  <c r="W36" i="4"/>
  <c r="W51" i="4"/>
  <c r="F16" i="10"/>
  <c r="W18" i="4"/>
  <c r="W26" i="4"/>
  <c r="W42" i="4"/>
  <c r="W49" i="4"/>
  <c r="W55" i="4"/>
  <c r="W62" i="4"/>
  <c r="W70" i="4"/>
  <c r="W77" i="4"/>
  <c r="W90" i="4"/>
  <c r="W105" i="4"/>
  <c r="W120" i="4"/>
  <c r="V134" i="4"/>
  <c r="V150" i="4"/>
  <c r="V165" i="4"/>
  <c r="W247" i="4"/>
  <c r="W253" i="4"/>
  <c r="D1" i="10"/>
  <c r="V6" i="4"/>
  <c r="V14" i="4"/>
  <c r="V22" i="4"/>
  <c r="V38" i="4"/>
  <c r="V53" i="4"/>
  <c r="V59" i="4"/>
  <c r="V66" i="4"/>
  <c r="V74" i="4"/>
  <c r="V80" i="4"/>
  <c r="V94" i="4"/>
  <c r="V101" i="4"/>
  <c r="V108" i="4"/>
  <c r="V116" i="4"/>
  <c r="V225" i="4"/>
  <c r="W231" i="4"/>
  <c r="G2" i="10" a="1"/>
  <c r="G2" i="10" s="1"/>
  <c r="V4" i="4"/>
  <c r="V12" i="4"/>
  <c r="V20" i="4"/>
  <c r="V28" i="4"/>
  <c r="V44" i="4"/>
  <c r="W233" i="4"/>
  <c r="W239" i="4"/>
  <c r="W87" i="4"/>
  <c r="V87" i="4"/>
  <c r="V2" i="4"/>
  <c r="V10" i="4"/>
  <c r="V34" i="4"/>
  <c r="V83" i="4"/>
  <c r="V112" i="4"/>
  <c r="W241" i="4"/>
  <c r="L118" i="20"/>
  <c r="M169" i="20"/>
  <c r="L169" i="20"/>
  <c r="M194" i="20"/>
  <c r="L194" i="20"/>
  <c r="L170" i="20"/>
  <c r="L95" i="20"/>
  <c r="L99" i="20"/>
  <c r="L103" i="20"/>
  <c r="L107" i="20"/>
  <c r="L111" i="20"/>
  <c r="L119" i="20"/>
  <c r="M186" i="20"/>
  <c r="L186" i="20"/>
  <c r="L122" i="20"/>
  <c r="L104" i="20"/>
  <c r="L108" i="20"/>
  <c r="L127" i="20"/>
  <c r="M178" i="20"/>
  <c r="L178" i="20"/>
  <c r="M161" i="20"/>
  <c r="L161" i="20"/>
  <c r="L177" i="20"/>
  <c r="L185" i="20"/>
  <c r="L193" i="20"/>
  <c r="L215" i="20"/>
  <c r="L218" i="20"/>
  <c r="L263" i="20"/>
  <c r="L275" i="20"/>
  <c r="L289" i="20"/>
  <c r="M323" i="20"/>
  <c r="L323" i="20"/>
  <c r="L217" i="20"/>
  <c r="L219" i="20"/>
  <c r="M331" i="20"/>
  <c r="L331" i="20"/>
  <c r="L337" i="20"/>
  <c r="M339" i="20"/>
  <c r="L339" i="20"/>
  <c r="L345" i="20"/>
  <c r="L197" i="20"/>
  <c r="L205" i="20"/>
  <c r="L229" i="20"/>
  <c r="L245" i="20"/>
  <c r="L271" i="20"/>
  <c r="L283" i="20"/>
  <c r="L297" i="20"/>
  <c r="L307" i="20"/>
  <c r="L317" i="20"/>
  <c r="L243" i="20"/>
  <c r="L295" i="20"/>
  <c r="M353" i="20"/>
  <c r="L353" i="20"/>
  <c r="L182" i="20"/>
  <c r="L190" i="20"/>
  <c r="L199" i="20"/>
  <c r="L207" i="20"/>
  <c r="L213" i="20"/>
  <c r="L251" i="20"/>
  <c r="L265" i="20"/>
  <c r="L277" i="20"/>
  <c r="L363" i="20"/>
  <c r="M386" i="20"/>
  <c r="L386" i="20"/>
  <c r="M379" i="20"/>
  <c r="M387" i="20"/>
  <c r="M360" i="20"/>
  <c r="M396" i="20"/>
  <c r="L396" i="20"/>
  <c r="L368" i="20"/>
  <c r="L347" i="20"/>
  <c r="L355" i="20"/>
  <c r="M362" i="20"/>
  <c r="M374" i="20"/>
  <c r="L374" i="20"/>
  <c r="M376" i="20"/>
  <c r="L376" i="20"/>
  <c r="L405" i="20"/>
  <c r="L409" i="20"/>
  <c r="L413" i="20"/>
  <c r="L442" i="20"/>
  <c r="L449" i="20"/>
  <c r="L456" i="20"/>
  <c r="L555" i="20"/>
  <c r="M555" i="20"/>
  <c r="M443" i="20"/>
  <c r="L531" i="20"/>
  <c r="M531" i="20"/>
  <c r="L545" i="20"/>
  <c r="M545" i="20"/>
  <c r="L498" i="20"/>
  <c r="L508" i="20"/>
  <c r="M508" i="20"/>
  <c r="M527" i="20"/>
  <c r="L527" i="20"/>
  <c r="L388" i="20"/>
  <c r="L395" i="20"/>
  <c r="L403" i="20"/>
  <c r="L411" i="20"/>
  <c r="L434" i="20"/>
  <c r="L446" i="20"/>
  <c r="L472" i="20"/>
  <c r="L504" i="20"/>
  <c r="L523" i="20"/>
  <c r="M523" i="20"/>
  <c r="L563" i="20"/>
  <c r="M563" i="20"/>
  <c r="L454" i="20"/>
  <c r="L496" i="20"/>
  <c r="L404" i="20"/>
  <c r="L412" i="20"/>
  <c r="M435" i="20"/>
  <c r="L440" i="20"/>
  <c r="L494" i="20"/>
  <c r="L537" i="20"/>
  <c r="M537" i="20"/>
  <c r="L500" i="20"/>
  <c r="M500" i="20"/>
  <c r="M636" i="20"/>
  <c r="L636" i="20"/>
  <c r="M626" i="20"/>
  <c r="L626" i="20"/>
  <c r="M644" i="20"/>
  <c r="L644" i="20"/>
  <c r="L535" i="20"/>
  <c r="L543" i="20"/>
  <c r="L551" i="20"/>
  <c r="L553" i="20"/>
  <c r="L561" i="20"/>
  <c r="L569" i="20"/>
  <c r="M639" i="20"/>
  <c r="L632" i="20"/>
  <c r="M632" i="20"/>
  <c r="M618" i="20"/>
  <c r="L618" i="20"/>
  <c r="L622" i="20"/>
  <c r="M622" i="20"/>
  <c r="M631" i="20"/>
  <c r="L631" i="20"/>
  <c r="L640" i="20"/>
  <c r="M640" i="20"/>
  <c r="L574" i="20"/>
  <c r="L582" i="20"/>
  <c r="L590" i="20"/>
  <c r="L598" i="20"/>
  <c r="M606" i="20"/>
  <c r="M613" i="20"/>
  <c r="M614" i="20"/>
  <c r="L630" i="20"/>
  <c r="M630" i="20"/>
  <c r="L648" i="20"/>
  <c r="M648" i="20"/>
  <c r="M571" i="20"/>
  <c r="L578" i="20"/>
  <c r="L586" i="20"/>
  <c r="L594" i="20"/>
  <c r="L602" i="20"/>
  <c r="M635" i="20"/>
  <c r="M766" i="20"/>
  <c r="M770" i="20"/>
  <c r="M774" i="20"/>
  <c r="M778" i="20"/>
  <c r="M722" i="20"/>
  <c r="M763" i="20"/>
  <c r="M769" i="20"/>
  <c r="M773" i="20"/>
  <c r="L779" i="20"/>
  <c r="M779" i="20"/>
  <c r="M837" i="20"/>
  <c r="L837" i="20"/>
  <c r="L652" i="20"/>
  <c r="L787" i="20"/>
  <c r="M787" i="20"/>
  <c r="M724" i="20"/>
  <c r="L758" i="20"/>
  <c r="M759" i="20"/>
  <c r="M768" i="20"/>
  <c r="M772" i="20"/>
  <c r="M776" i="20"/>
  <c r="M782" i="20"/>
  <c r="M757" i="20"/>
  <c r="L699" i="20"/>
  <c r="L701" i="20"/>
  <c r="L703" i="20"/>
  <c r="L705" i="20"/>
  <c r="L707" i="20"/>
  <c r="L709" i="20"/>
  <c r="L711" i="20"/>
  <c r="L713" i="20"/>
  <c r="L715" i="20"/>
  <c r="L717" i="20"/>
  <c r="M719" i="20"/>
  <c r="L754" i="20"/>
  <c r="M755" i="20"/>
  <c r="M767" i="20"/>
  <c r="M771" i="20"/>
  <c r="M775" i="20"/>
  <c r="M783" i="20"/>
  <c r="L783" i="20"/>
  <c r="M753" i="20"/>
  <c r="M898" i="20"/>
  <c r="M906" i="20"/>
  <c r="M914" i="20"/>
  <c r="L923" i="20"/>
  <c r="L936" i="20"/>
  <c r="L944" i="20"/>
  <c r="M964" i="20"/>
  <c r="L964" i="20"/>
  <c r="M969" i="20"/>
  <c r="L969" i="20"/>
  <c r="L884" i="20"/>
  <c r="L886" i="20"/>
  <c r="L888" i="20"/>
  <c r="L890" i="20"/>
  <c r="L892" i="20"/>
  <c r="L894" i="20"/>
  <c r="L899" i="20"/>
  <c r="L907" i="20"/>
  <c r="L915" i="20"/>
  <c r="L934" i="20"/>
  <c r="L942" i="20"/>
  <c r="L950" i="20"/>
  <c r="L958" i="20"/>
  <c r="L838" i="20"/>
  <c r="L902" i="20"/>
  <c r="L910" i="20"/>
  <c r="L918" i="20"/>
  <c r="L927" i="20"/>
  <c r="L933" i="20"/>
  <c r="L941" i="20"/>
  <c r="L949" i="20"/>
  <c r="L957" i="20"/>
  <c r="L932" i="20"/>
  <c r="L940" i="20"/>
  <c r="L948" i="20"/>
  <c r="L956" i="20"/>
  <c r="L979" i="20"/>
  <c r="M983" i="20"/>
  <c r="L983" i="20"/>
  <c r="K831" i="20" l="1"/>
  <c r="K615" i="20"/>
  <c r="K735" i="20"/>
  <c r="K362" i="20"/>
  <c r="K595" i="20"/>
  <c r="K352" i="20"/>
  <c r="K528" i="20"/>
  <c r="K321" i="20"/>
  <c r="K322" i="20"/>
  <c r="K424" i="20"/>
  <c r="K733" i="20"/>
  <c r="K290" i="20"/>
  <c r="K431" i="20"/>
  <c r="K162" i="20"/>
  <c r="K924" i="20"/>
  <c r="K518" i="20"/>
  <c r="K737" i="20"/>
  <c r="K741" i="20"/>
  <c r="K258" i="20"/>
  <c r="K783" i="20"/>
  <c r="K970" i="20"/>
  <c r="K517" i="20"/>
  <c r="K540" i="20"/>
  <c r="K717" i="20"/>
  <c r="K226" i="20"/>
  <c r="K377" i="20"/>
  <c r="K485" i="20"/>
  <c r="K394" i="20"/>
  <c r="K344" i="20"/>
  <c r="K300" i="20"/>
  <c r="K509" i="20"/>
  <c r="K495" i="20"/>
  <c r="K541" i="20"/>
  <c r="K838" i="20"/>
  <c r="K463" i="20"/>
  <c r="K246" i="20"/>
  <c r="K724" i="20"/>
  <c r="K721" i="20"/>
  <c r="K183" i="20"/>
  <c r="K122" i="20"/>
  <c r="K477" i="20"/>
  <c r="K268" i="20"/>
  <c r="K701" i="20"/>
  <c r="K244" i="20"/>
  <c r="K475" i="20"/>
  <c r="K618" i="20"/>
  <c r="K398" i="20"/>
  <c r="K558" i="20"/>
  <c r="K476" i="20"/>
  <c r="K966" i="20"/>
  <c r="K8" i="20"/>
  <c r="K510" i="20"/>
  <c r="K136" i="20"/>
  <c r="K276" i="20"/>
  <c r="K146" i="20"/>
  <c r="K481" i="20"/>
  <c r="K306" i="20"/>
  <c r="K373" i="20"/>
  <c r="K441" i="20"/>
  <c r="K191" i="20"/>
  <c r="K725" i="20"/>
  <c r="K292" i="20"/>
  <c r="K218" i="20"/>
  <c r="K326" i="20"/>
  <c r="K232" i="20"/>
  <c r="K158" i="20"/>
  <c r="K262" i="20"/>
  <c r="K224" i="20"/>
  <c r="K308" i="20"/>
  <c r="K234" i="20"/>
  <c r="K548" i="20"/>
  <c r="K439" i="20"/>
  <c r="K585" i="20"/>
  <c r="K636" i="20"/>
  <c r="K166" i="20"/>
  <c r="K318" i="20"/>
  <c r="K566" i="20"/>
  <c r="K515" i="20"/>
  <c r="K167" i="20"/>
  <c r="K298" i="20"/>
  <c r="K254" i="20"/>
  <c r="K402" i="20"/>
  <c r="K715" i="20"/>
  <c r="K722" i="20"/>
  <c r="K278" i="20"/>
  <c r="K310" i="20"/>
  <c r="K709" i="20"/>
  <c r="K455" i="20"/>
  <c r="K284" i="20"/>
  <c r="K174" i="20"/>
  <c r="K316" i="20"/>
  <c r="K252" i="20"/>
  <c r="K972" i="20"/>
  <c r="K699" i="20"/>
  <c r="K127" i="20"/>
  <c r="K16" i="20"/>
  <c r="K48" i="20"/>
  <c r="K80" i="20"/>
  <c r="K124" i="20"/>
  <c r="K112" i="20"/>
  <c r="L513" i="20"/>
  <c r="K280" i="20"/>
  <c r="K176" i="20"/>
  <c r="K151" i="20"/>
  <c r="K673" i="20"/>
  <c r="K643" i="20"/>
  <c r="K912" i="20"/>
  <c r="K288" i="20"/>
  <c r="K170" i="20"/>
  <c r="K93" i="20"/>
  <c r="K164" i="20"/>
  <c r="K45" i="20"/>
  <c r="K77" i="20"/>
  <c r="K109" i="20"/>
  <c r="K493" i="20"/>
  <c r="K559" i="20"/>
  <c r="K513" i="20"/>
  <c r="K2" i="20"/>
  <c r="K34" i="20"/>
  <c r="K66" i="20"/>
  <c r="K98" i="20"/>
  <c r="K152" i="20"/>
  <c r="K720" i="20"/>
  <c r="K230" i="20"/>
  <c r="K294" i="20"/>
  <c r="K274" i="20"/>
  <c r="K140" i="20"/>
  <c r="K473" i="20"/>
  <c r="K987" i="20"/>
  <c r="K457" i="20"/>
  <c r="K106" i="20"/>
  <c r="K419" i="20"/>
  <c r="K898" i="20"/>
  <c r="K33" i="20"/>
  <c r="K65" i="20"/>
  <c r="K491" i="20"/>
  <c r="K414" i="20"/>
  <c r="K154" i="20"/>
  <c r="K336" i="20"/>
  <c r="K302" i="20"/>
  <c r="K361" i="20"/>
  <c r="K501" i="20"/>
  <c r="K729" i="20"/>
  <c r="K719" i="20"/>
  <c r="K156" i="20"/>
  <c r="K779" i="20"/>
  <c r="K210" i="20"/>
  <c r="K356" i="20"/>
  <c r="K512" i="20"/>
  <c r="K616" i="20"/>
  <c r="K665" i="20"/>
  <c r="K849" i="20"/>
  <c r="K865" i="20"/>
  <c r="K881" i="20"/>
  <c r="K767" i="20"/>
  <c r="K519" i="20"/>
  <c r="K723" i="20"/>
  <c r="K868" i="20"/>
  <c r="K884" i="20"/>
  <c r="K918" i="20"/>
  <c r="K238" i="20"/>
  <c r="K282" i="20"/>
  <c r="K479" i="20"/>
  <c r="K272" i="20"/>
  <c r="K437" i="20"/>
  <c r="K40" i="20"/>
  <c r="K72" i="20"/>
  <c r="K104" i="20"/>
  <c r="K422" i="20"/>
  <c r="K866" i="20"/>
  <c r="K882" i="20"/>
  <c r="K923" i="20"/>
  <c r="K18" i="20"/>
  <c r="K50" i="20"/>
  <c r="K423" i="20"/>
  <c r="K742" i="20"/>
  <c r="K228" i="20"/>
  <c r="K416" i="20"/>
  <c r="K984" i="20"/>
  <c r="K387" i="20"/>
  <c r="K480" i="20"/>
  <c r="K590" i="20"/>
  <c r="K818" i="20"/>
  <c r="K826" i="20"/>
  <c r="K917" i="20"/>
  <c r="K648" i="20"/>
  <c r="K908" i="20"/>
  <c r="K190" i="20"/>
  <c r="K985" i="20"/>
  <c r="K986" i="20"/>
  <c r="K82" i="20"/>
  <c r="K116" i="20"/>
  <c r="K266" i="20"/>
  <c r="K24" i="20"/>
  <c r="K56" i="20"/>
  <c r="K88" i="20"/>
  <c r="K204" i="20"/>
  <c r="K586" i="20"/>
  <c r="K678" i="20"/>
  <c r="K686" i="20"/>
  <c r="K694" i="20"/>
  <c r="K702" i="20"/>
  <c r="K710" i="20"/>
  <c r="K718" i="20"/>
  <c r="K916" i="20"/>
  <c r="K974" i="20"/>
  <c r="K138" i="20"/>
  <c r="K829" i="20"/>
  <c r="K837" i="20"/>
  <c r="K29" i="20"/>
  <c r="K61" i="20"/>
  <c r="K503" i="20"/>
  <c r="K549" i="20"/>
  <c r="K134" i="20"/>
  <c r="K375" i="20"/>
  <c r="K471" i="20"/>
  <c r="K726" i="20"/>
  <c r="K902" i="20"/>
  <c r="K975" i="20"/>
  <c r="K367" i="20"/>
  <c r="K845" i="20"/>
  <c r="K861" i="20"/>
  <c r="K877" i="20"/>
  <c r="K893" i="20"/>
  <c r="K920" i="20"/>
  <c r="K782" i="20"/>
  <c r="K864" i="20"/>
  <c r="K880" i="20"/>
  <c r="K114" i="20"/>
  <c r="K13" i="20"/>
  <c r="K319" i="20"/>
  <c r="K363" i="20"/>
  <c r="K899" i="20"/>
  <c r="K593" i="20"/>
  <c r="K526" i="20"/>
  <c r="K561" i="20"/>
  <c r="K196" i="20"/>
  <c r="K446" i="20"/>
  <c r="K159" i="20"/>
  <c r="K484" i="20"/>
  <c r="K907" i="20"/>
  <c r="K175" i="20"/>
  <c r="K644" i="20"/>
  <c r="K296" i="20"/>
  <c r="K497" i="20"/>
  <c r="K705" i="20"/>
  <c r="K120" i="20"/>
  <c r="K30" i="20"/>
  <c r="K62" i="20"/>
  <c r="K94" i="20"/>
  <c r="K178" i="20"/>
  <c r="K383" i="20"/>
  <c r="K454" i="20"/>
  <c r="K406" i="20"/>
  <c r="K421" i="20"/>
  <c r="K429" i="20"/>
  <c r="K589" i="20"/>
  <c r="K691" i="20"/>
  <c r="K555" i="20"/>
  <c r="K663" i="20"/>
  <c r="K568" i="20"/>
  <c r="K641" i="20"/>
  <c r="K649" i="20"/>
  <c r="K847" i="20"/>
  <c r="K863" i="20"/>
  <c r="K879" i="20"/>
  <c r="K895" i="20"/>
  <c r="K627" i="20"/>
  <c r="K679" i="20"/>
  <c r="K633" i="20"/>
  <c r="K542" i="20"/>
  <c r="K575" i="20"/>
  <c r="K28" i="20"/>
  <c r="K150" i="20"/>
  <c r="K631" i="20"/>
  <c r="K680" i="20"/>
  <c r="K688" i="20"/>
  <c r="K696" i="20"/>
  <c r="K704" i="20"/>
  <c r="K712" i="20"/>
  <c r="K264" i="20"/>
  <c r="K697" i="20"/>
  <c r="K25" i="20"/>
  <c r="K57" i="20"/>
  <c r="K89" i="20"/>
  <c r="K142" i="20"/>
  <c r="K653" i="20"/>
  <c r="K571" i="20"/>
  <c r="K922" i="20"/>
  <c r="K128" i="20"/>
  <c r="K118" i="20"/>
  <c r="K172" i="20"/>
  <c r="K160" i="20"/>
  <c r="K537" i="20"/>
  <c r="K603" i="20"/>
  <c r="K635" i="20"/>
  <c r="K904" i="20"/>
  <c r="K270" i="20"/>
  <c r="K314" i="20"/>
  <c r="K520" i="20"/>
  <c r="K449" i="20"/>
  <c r="K711" i="20"/>
  <c r="K973" i="20"/>
  <c r="K977" i="20"/>
  <c r="K981" i="20"/>
  <c r="K432" i="20"/>
  <c r="K511" i="20"/>
  <c r="K532" i="20"/>
  <c r="K601" i="20"/>
  <c r="K32" i="20"/>
  <c r="K64" i="20"/>
  <c r="K96" i="20"/>
  <c r="K135" i="20"/>
  <c r="K26" i="20"/>
  <c r="K58" i="20"/>
  <c r="K90" i="20"/>
  <c r="K256" i="20"/>
  <c r="K334" i="20"/>
  <c r="K438" i="20"/>
  <c r="K499" i="20"/>
  <c r="K652" i="20"/>
  <c r="K610" i="20"/>
  <c r="K707" i="20"/>
  <c r="K651" i="20"/>
  <c r="K784" i="20"/>
  <c r="K853" i="20"/>
  <c r="K869" i="20"/>
  <c r="K885" i="20"/>
  <c r="K771" i="20"/>
  <c r="K915" i="20"/>
  <c r="K144" i="20"/>
  <c r="K168" i="20"/>
  <c r="K445" i="20"/>
  <c r="K689" i="20"/>
  <c r="K574" i="20"/>
  <c r="K606" i="20"/>
  <c r="K564" i="20"/>
  <c r="K608" i="20"/>
  <c r="K557" i="20"/>
  <c r="K739" i="20"/>
  <c r="K801" i="20"/>
  <c r="K809" i="20"/>
  <c r="K182" i="20"/>
  <c r="K220" i="20"/>
  <c r="K578" i="20"/>
  <c r="K587" i="20"/>
  <c r="K9" i="20"/>
  <c r="K41" i="20"/>
  <c r="K73" i="20"/>
  <c r="K105" i="20"/>
  <c r="K206" i="20"/>
  <c r="K193" i="20"/>
  <c r="K194" i="20"/>
  <c r="K251" i="20"/>
  <c r="K315" i="20"/>
  <c r="K358" i="20"/>
  <c r="K217" i="20"/>
  <c r="K378" i="20"/>
  <c r="K472" i="20"/>
  <c r="K393" i="20"/>
  <c r="K605" i="20"/>
  <c r="K687" i="20"/>
  <c r="K531" i="20"/>
  <c r="K560" i="20"/>
  <c r="K583" i="20"/>
  <c r="K599" i="20"/>
  <c r="K623" i="20"/>
  <c r="K658" i="20"/>
  <c r="K621" i="20"/>
  <c r="K911" i="20"/>
  <c r="K747" i="20"/>
  <c r="K901" i="20"/>
  <c r="K979" i="20"/>
  <c r="K214" i="20"/>
  <c r="K215" i="20"/>
  <c r="K312" i="20"/>
  <c r="K328" i="20"/>
  <c r="K348" i="20"/>
  <c r="K359" i="20"/>
  <c r="K381" i="20"/>
  <c r="K372" i="20"/>
  <c r="K462" i="20"/>
  <c r="K734" i="20"/>
  <c r="K793" i="20"/>
  <c r="K927" i="20"/>
  <c r="K830" i="20"/>
  <c r="K4" i="20"/>
  <c r="K20" i="20"/>
  <c r="K36" i="20"/>
  <c r="K52" i="20"/>
  <c r="K68" i="20"/>
  <c r="K84" i="20"/>
  <c r="K100" i="20"/>
  <c r="K14" i="20"/>
  <c r="K46" i="20"/>
  <c r="K78" i="20"/>
  <c r="K110" i="20"/>
  <c r="K177" i="20"/>
  <c r="K199" i="20"/>
  <c r="K248" i="20"/>
  <c r="K299" i="20"/>
  <c r="K309" i="20"/>
  <c r="K379" i="20"/>
  <c r="K669" i="20"/>
  <c r="K527" i="20"/>
  <c r="K624" i="20"/>
  <c r="K684" i="20"/>
  <c r="K692" i="20"/>
  <c r="K700" i="20"/>
  <c r="K708" i="20"/>
  <c r="K716" i="20"/>
  <c r="K730" i="20"/>
  <c r="K855" i="20"/>
  <c r="K871" i="20"/>
  <c r="K887" i="20"/>
  <c r="K773" i="20"/>
  <c r="K910" i="20"/>
  <c r="K332" i="20"/>
  <c r="K343" i="20"/>
  <c r="K364" i="20"/>
  <c r="K17" i="20"/>
  <c r="K49" i="20"/>
  <c r="K81" i="20"/>
  <c r="K97" i="20"/>
  <c r="K115" i="20"/>
  <c r="K161" i="20"/>
  <c r="K219" i="20"/>
  <c r="K283" i="20"/>
  <c r="K249" i="20"/>
  <c r="K390" i="20"/>
  <c r="K451" i="20"/>
  <c r="K637" i="20"/>
  <c r="K470" i="20"/>
  <c r="K614" i="20"/>
  <c r="K591" i="20"/>
  <c r="K622" i="20"/>
  <c r="K662" i="20"/>
  <c r="K751" i="20"/>
  <c r="K834" i="20"/>
  <c r="K943" i="20"/>
  <c r="K959" i="20"/>
  <c r="K976" i="20"/>
  <c r="K195" i="20"/>
  <c r="K12" i="20"/>
  <c r="K44" i="20"/>
  <c r="K60" i="20"/>
  <c r="K76" i="20"/>
  <c r="K92" i="20"/>
  <c r="K108" i="20"/>
  <c r="K6" i="20"/>
  <c r="K38" i="20"/>
  <c r="K70" i="20"/>
  <c r="K207" i="20"/>
  <c r="K342" i="20"/>
  <c r="K216" i="20"/>
  <c r="K389" i="20"/>
  <c r="K409" i="20"/>
  <c r="K417" i="20"/>
  <c r="K433" i="20"/>
  <c r="K467" i="20"/>
  <c r="K683" i="20"/>
  <c r="K550" i="20"/>
  <c r="K713" i="20"/>
  <c r="K788" i="20"/>
  <c r="K625" i="20"/>
  <c r="K843" i="20"/>
  <c r="K851" i="20"/>
  <c r="K859" i="20"/>
  <c r="K867" i="20"/>
  <c r="K875" i="20"/>
  <c r="K883" i="20"/>
  <c r="K891" i="20"/>
  <c r="K914" i="20"/>
  <c r="K769" i="20"/>
  <c r="K777" i="20"/>
  <c r="B23" i="17"/>
  <c r="K184" i="20"/>
  <c r="K179" i="20"/>
  <c r="K169" i="20"/>
  <c r="K212" i="20"/>
  <c r="K250" i="20"/>
  <c r="K173" i="20"/>
  <c r="K227" i="20"/>
  <c r="K291" i="20"/>
  <c r="K355" i="20"/>
  <c r="K257" i="20"/>
  <c r="K247" i="20"/>
  <c r="K311" i="20"/>
  <c r="K237" i="20"/>
  <c r="K301" i="20"/>
  <c r="K516" i="20"/>
  <c r="K370" i="20"/>
  <c r="K400" i="20"/>
  <c r="K448" i="20"/>
  <c r="K482" i="20"/>
  <c r="K456" i="20"/>
  <c r="K459" i="20"/>
  <c r="K486" i="20"/>
  <c r="K469" i="20"/>
  <c r="K391" i="20"/>
  <c r="K502" i="20"/>
  <c r="K581" i="20"/>
  <c r="K645" i="20"/>
  <c r="K685" i="20"/>
  <c r="K492" i="20"/>
  <c r="K598" i="20"/>
  <c r="K567" i="20"/>
  <c r="K556" i="20"/>
  <c r="K632" i="20"/>
  <c r="K405" i="20"/>
  <c r="K442" i="20"/>
  <c r="K539" i="20"/>
  <c r="K553" i="20"/>
  <c r="K569" i="20"/>
  <c r="K695" i="20"/>
  <c r="K588" i="20"/>
  <c r="K639" i="20"/>
  <c r="K791" i="20"/>
  <c r="K799" i="20"/>
  <c r="K807" i="20"/>
  <c r="K823" i="20"/>
  <c r="K929" i="20"/>
  <c r="K785" i="20"/>
  <c r="K796" i="20"/>
  <c r="K804" i="20"/>
  <c r="K812" i="20"/>
  <c r="K820" i="20"/>
  <c r="K828" i="20"/>
  <c r="K896" i="20"/>
  <c r="K835" i="20"/>
  <c r="K846" i="20"/>
  <c r="K854" i="20"/>
  <c r="K862" i="20"/>
  <c r="K870" i="20"/>
  <c r="K878" i="20"/>
  <c r="K886" i="20"/>
  <c r="K894" i="20"/>
  <c r="A11" i="17"/>
  <c r="A9" i="17"/>
  <c r="A12" i="17"/>
  <c r="K926" i="20"/>
  <c r="K934" i="20"/>
  <c r="K942" i="20"/>
  <c r="K950" i="20"/>
  <c r="K958" i="20"/>
  <c r="K3" i="20"/>
  <c r="K19" i="20"/>
  <c r="K35" i="20"/>
  <c r="K51" i="20"/>
  <c r="K67" i="20"/>
  <c r="K83" i="20"/>
  <c r="K99" i="20"/>
  <c r="K139" i="20"/>
  <c r="K129" i="20"/>
  <c r="K133" i="20"/>
  <c r="K197" i="20"/>
  <c r="K281" i="20"/>
  <c r="K324" i="20"/>
  <c r="K271" i="20"/>
  <c r="K335" i="20"/>
  <c r="K261" i="20"/>
  <c r="K325" i="20"/>
  <c r="K427" i="20"/>
  <c r="K395" i="20"/>
  <c r="K602" i="20"/>
  <c r="K460" i="20"/>
  <c r="K498" i="20"/>
  <c r="K529" i="20"/>
  <c r="K466" i="20"/>
  <c r="K642" i="20"/>
  <c r="K544" i="20"/>
  <c r="K612" i="20"/>
  <c r="K666" i="20"/>
  <c r="K674" i="20"/>
  <c r="K690" i="20"/>
  <c r="K706" i="20"/>
  <c r="K755" i="20"/>
  <c r="K763" i="20"/>
  <c r="K744" i="20"/>
  <c r="K752" i="20"/>
  <c r="K760" i="20"/>
  <c r="K768" i="20"/>
  <c r="K776" i="20"/>
  <c r="K897" i="20"/>
  <c r="K939" i="20"/>
  <c r="K947" i="20"/>
  <c r="K955" i="20"/>
  <c r="K963" i="20"/>
  <c r="K969" i="20"/>
  <c r="D23" i="17"/>
  <c r="K143" i="20"/>
  <c r="K119" i="20"/>
  <c r="K163" i="20"/>
  <c r="K202" i="20"/>
  <c r="K153" i="20"/>
  <c r="K188" i="20"/>
  <c r="K157" i="20"/>
  <c r="K201" i="20"/>
  <c r="K211" i="20"/>
  <c r="K275" i="20"/>
  <c r="K339" i="20"/>
  <c r="K241" i="20"/>
  <c r="K305" i="20"/>
  <c r="K295" i="20"/>
  <c r="K221" i="20"/>
  <c r="K285" i="20"/>
  <c r="K349" i="20"/>
  <c r="K386" i="20"/>
  <c r="K404" i="20"/>
  <c r="K418" i="20"/>
  <c r="K426" i="20"/>
  <c r="K435" i="20"/>
  <c r="K399" i="20"/>
  <c r="K453" i="20"/>
  <c r="K505" i="20"/>
  <c r="K661" i="20"/>
  <c r="K655" i="20"/>
  <c r="K504" i="20"/>
  <c r="K543" i="20"/>
  <c r="K640" i="20"/>
  <c r="K507" i="20"/>
  <c r="K592" i="20"/>
  <c r="K611" i="20"/>
  <c r="K570" i="20"/>
  <c r="K638" i="20"/>
  <c r="K817" i="20"/>
  <c r="K825" i="20"/>
  <c r="K833" i="20"/>
  <c r="K732" i="20"/>
  <c r="K790" i="20"/>
  <c r="K798" i="20"/>
  <c r="K806" i="20"/>
  <c r="K814" i="20"/>
  <c r="K840" i="20"/>
  <c r="K848" i="20"/>
  <c r="K856" i="20"/>
  <c r="K872" i="20"/>
  <c r="K888" i="20"/>
  <c r="K921" i="20"/>
  <c r="K968" i="20"/>
  <c r="K971" i="20"/>
  <c r="K928" i="20"/>
  <c r="K936" i="20"/>
  <c r="K944" i="20"/>
  <c r="K952" i="20"/>
  <c r="K960" i="20"/>
  <c r="K978" i="20"/>
  <c r="K7" i="20"/>
  <c r="K23" i="20"/>
  <c r="K39" i="20"/>
  <c r="K55" i="20"/>
  <c r="K71" i="20"/>
  <c r="K87" i="20"/>
  <c r="K103" i="20"/>
  <c r="K192" i="20"/>
  <c r="K123" i="20"/>
  <c r="K187" i="20"/>
  <c r="K113" i="20"/>
  <c r="K117" i="20"/>
  <c r="K181" i="20"/>
  <c r="K205" i="20"/>
  <c r="K235" i="20"/>
  <c r="K265" i="20"/>
  <c r="K255" i="20"/>
  <c r="K245" i="20"/>
  <c r="K380" i="20"/>
  <c r="K403" i="20"/>
  <c r="K500" i="20"/>
  <c r="K444" i="20"/>
  <c r="K413" i="20"/>
  <c r="K450" i="20"/>
  <c r="K573" i="20"/>
  <c r="K596" i="20"/>
  <c r="K660" i="20"/>
  <c r="K668" i="20"/>
  <c r="K676" i="20"/>
  <c r="K647" i="20"/>
  <c r="K781" i="20"/>
  <c r="K839" i="20"/>
  <c r="K749" i="20"/>
  <c r="K757" i="20"/>
  <c r="K765" i="20"/>
  <c r="K728" i="20"/>
  <c r="K746" i="20"/>
  <c r="K754" i="20"/>
  <c r="K762" i="20"/>
  <c r="K770" i="20"/>
  <c r="K778" i="20"/>
  <c r="K933" i="20"/>
  <c r="K941" i="20"/>
  <c r="K949" i="20"/>
  <c r="K957" i="20"/>
  <c r="K965" i="20"/>
  <c r="K147" i="20"/>
  <c r="K137" i="20"/>
  <c r="K304" i="20"/>
  <c r="K350" i="20"/>
  <c r="K200" i="20"/>
  <c r="K222" i="20"/>
  <c r="K320" i="20"/>
  <c r="K141" i="20"/>
  <c r="K209" i="20"/>
  <c r="K259" i="20"/>
  <c r="K323" i="20"/>
  <c r="K369" i="20"/>
  <c r="K225" i="20"/>
  <c r="K289" i="20"/>
  <c r="K279" i="20"/>
  <c r="K384" i="20"/>
  <c r="K269" i="20"/>
  <c r="K333" i="20"/>
  <c r="K374" i="20"/>
  <c r="K392" i="20"/>
  <c r="K408" i="20"/>
  <c r="K420" i="20"/>
  <c r="K428" i="20"/>
  <c r="K436" i="20"/>
  <c r="K401" i="20"/>
  <c r="K443" i="20"/>
  <c r="K407" i="20"/>
  <c r="K478" i="20"/>
  <c r="K525" i="20"/>
  <c r="K677" i="20"/>
  <c r="K582" i="20"/>
  <c r="K671" i="20"/>
  <c r="K468" i="20"/>
  <c r="K506" i="20"/>
  <c r="K538" i="20"/>
  <c r="K572" i="20"/>
  <c r="K657" i="20"/>
  <c r="K488" i="20"/>
  <c r="K522" i="20"/>
  <c r="K576" i="20"/>
  <c r="K650" i="20"/>
  <c r="K554" i="20"/>
  <c r="K620" i="20"/>
  <c r="K629" i="20"/>
  <c r="K795" i="20"/>
  <c r="K803" i="20"/>
  <c r="K811" i="20"/>
  <c r="K819" i="20"/>
  <c r="K827" i="20"/>
  <c r="K836" i="20"/>
  <c r="K919" i="20"/>
  <c r="K906" i="20"/>
  <c r="K909" i="20"/>
  <c r="K792" i="20"/>
  <c r="K800" i="20"/>
  <c r="K808" i="20"/>
  <c r="K816" i="20"/>
  <c r="K824" i="20"/>
  <c r="K832" i="20"/>
  <c r="K842" i="20"/>
  <c r="K850" i="20"/>
  <c r="K858" i="20"/>
  <c r="K905" i="20"/>
  <c r="K925" i="20"/>
  <c r="K930" i="20"/>
  <c r="K938" i="20"/>
  <c r="K946" i="20"/>
  <c r="K954" i="20"/>
  <c r="K962" i="20"/>
  <c r="K980" i="20"/>
  <c r="K11" i="20"/>
  <c r="K27" i="20"/>
  <c r="K43" i="20"/>
  <c r="K59" i="20"/>
  <c r="K75" i="20"/>
  <c r="K91" i="20"/>
  <c r="K107" i="20"/>
  <c r="K171" i="20"/>
  <c r="K165" i="20"/>
  <c r="K347" i="20"/>
  <c r="K313" i="20"/>
  <c r="K303" i="20"/>
  <c r="K229" i="20"/>
  <c r="K293" i="20"/>
  <c r="K357" i="20"/>
  <c r="K411" i="20"/>
  <c r="K464" i="20"/>
  <c r="K494" i="20"/>
  <c r="K397" i="20"/>
  <c r="K434" i="20"/>
  <c r="K600" i="20"/>
  <c r="K659" i="20"/>
  <c r="K580" i="20"/>
  <c r="K646" i="20"/>
  <c r="K654" i="20"/>
  <c r="K670" i="20"/>
  <c r="K841" i="20"/>
  <c r="K740" i="20"/>
  <c r="K759" i="20"/>
  <c r="K748" i="20"/>
  <c r="K756" i="20"/>
  <c r="K764" i="20"/>
  <c r="K772" i="20"/>
  <c r="K935" i="20"/>
  <c r="K951" i="20"/>
  <c r="K967" i="20"/>
  <c r="K148" i="20"/>
  <c r="K131" i="20"/>
  <c r="K231" i="20"/>
  <c r="K236" i="20"/>
  <c r="K121" i="20"/>
  <c r="K185" i="20"/>
  <c r="K240" i="20"/>
  <c r="K186" i="20"/>
  <c r="K125" i="20"/>
  <c r="K189" i="20"/>
  <c r="K260" i="20"/>
  <c r="K243" i="20"/>
  <c r="K307" i="20"/>
  <c r="K273" i="20"/>
  <c r="K263" i="20"/>
  <c r="K327" i="20"/>
  <c r="K371" i="20"/>
  <c r="K253" i="20"/>
  <c r="K317" i="20"/>
  <c r="K368" i="20"/>
  <c r="K376" i="20"/>
  <c r="K396" i="20"/>
  <c r="K412" i="20"/>
  <c r="K430" i="20"/>
  <c r="K385" i="20"/>
  <c r="K388" i="20"/>
  <c r="K415" i="20"/>
  <c r="K465" i="20"/>
  <c r="K483" i="20"/>
  <c r="K681" i="20"/>
  <c r="K508" i="20"/>
  <c r="K523" i="20"/>
  <c r="K545" i="20"/>
  <c r="K452" i="20"/>
  <c r="K490" i="20"/>
  <c r="K521" i="20"/>
  <c r="K546" i="20"/>
  <c r="K619" i="20"/>
  <c r="K458" i="20"/>
  <c r="K535" i="20"/>
  <c r="K551" i="20"/>
  <c r="K565" i="20"/>
  <c r="K667" i="20"/>
  <c r="K634" i="20"/>
  <c r="K536" i="20"/>
  <c r="K604" i="20"/>
  <c r="K738" i="20"/>
  <c r="K613" i="20"/>
  <c r="K789" i="20"/>
  <c r="K797" i="20"/>
  <c r="K805" i="20"/>
  <c r="K813" i="20"/>
  <c r="K821" i="20"/>
  <c r="K903" i="20"/>
  <c r="K931" i="20"/>
  <c r="K794" i="20"/>
  <c r="K802" i="20"/>
  <c r="K810" i="20"/>
  <c r="K844" i="20"/>
  <c r="K852" i="20"/>
  <c r="K860" i="20"/>
  <c r="K876" i="20"/>
  <c r="K892" i="20"/>
  <c r="K736" i="20"/>
  <c r="K786" i="20"/>
  <c r="K932" i="20"/>
  <c r="K940" i="20"/>
  <c r="K948" i="20"/>
  <c r="K956" i="20"/>
  <c r="K964" i="20"/>
  <c r="K983" i="20"/>
  <c r="K982" i="20"/>
  <c r="N1" i="1"/>
  <c r="K5" i="20"/>
  <c r="K21" i="20"/>
  <c r="K37" i="20"/>
  <c r="K53" i="20"/>
  <c r="K69" i="20"/>
  <c r="K85" i="20"/>
  <c r="K101" i="20"/>
  <c r="K132" i="20"/>
  <c r="K22" i="20"/>
  <c r="K54" i="20"/>
  <c r="K86" i="20"/>
  <c r="K102" i="20"/>
  <c r="K15" i="20"/>
  <c r="K31" i="20"/>
  <c r="K47" i="20"/>
  <c r="K63" i="20"/>
  <c r="K79" i="20"/>
  <c r="K95" i="20"/>
  <c r="K111" i="20"/>
  <c r="K155" i="20"/>
  <c r="K198" i="20"/>
  <c r="K145" i="20"/>
  <c r="K239" i="20"/>
  <c r="K180" i="20"/>
  <c r="K208" i="20"/>
  <c r="K149" i="20"/>
  <c r="K223" i="20"/>
  <c r="K203" i="20"/>
  <c r="K267" i="20"/>
  <c r="K331" i="20"/>
  <c r="K233" i="20"/>
  <c r="K297" i="20"/>
  <c r="K340" i="20"/>
  <c r="K287" i="20"/>
  <c r="K351" i="20"/>
  <c r="K213" i="20"/>
  <c r="K277" i="20"/>
  <c r="K341" i="20"/>
  <c r="K440" i="20"/>
  <c r="K425" i="20"/>
  <c r="K487" i="20"/>
  <c r="K533" i="20"/>
  <c r="K594" i="20"/>
  <c r="K534" i="20"/>
  <c r="K579" i="20"/>
  <c r="K496" i="20"/>
  <c r="K530" i="20"/>
  <c r="K584" i="20"/>
  <c r="K630" i="20"/>
  <c r="K675" i="20"/>
  <c r="K780" i="20"/>
  <c r="K562" i="20"/>
  <c r="K628" i="20"/>
  <c r="K656" i="20"/>
  <c r="K664" i="20"/>
  <c r="K672" i="20"/>
  <c r="K731" i="20"/>
  <c r="K900" i="20"/>
  <c r="K745" i="20"/>
  <c r="K753" i="20"/>
  <c r="K761" i="20"/>
  <c r="K750" i="20"/>
  <c r="K758" i="20"/>
  <c r="K766" i="20"/>
  <c r="K774" i="20"/>
  <c r="K913" i="20"/>
  <c r="K937" i="20"/>
  <c r="K945" i="20"/>
  <c r="K953" i="20"/>
  <c r="K961" i="20"/>
  <c r="B24" i="17" l="1"/>
  <c r="C30" i="21" a="1"/>
  <c r="A17" i="4"/>
  <c r="A75" i="4"/>
  <c r="A34" i="4"/>
  <c r="C261" i="21" a="1"/>
  <c r="C346" i="21" a="1"/>
  <c r="C159" i="21" a="1"/>
  <c r="C55" i="21" a="1"/>
  <c r="A47" i="4"/>
  <c r="A3" i="4"/>
  <c r="A40" i="4"/>
  <c r="C109" i="21" a="1"/>
  <c r="A114" i="4"/>
  <c r="C38" i="21" a="1"/>
  <c r="C306" i="21" a="1"/>
  <c r="G38" i="16"/>
  <c r="G8" i="10"/>
  <c r="A188" i="4"/>
  <c r="A173" i="4"/>
  <c r="C372" i="21" a="1"/>
  <c r="A202" i="4"/>
  <c r="A111" i="4"/>
  <c r="C347" i="21" a="1"/>
  <c r="A83" i="4"/>
  <c r="A66" i="4"/>
  <c r="C71" i="21" a="1"/>
  <c r="C375" i="21" a="1"/>
  <c r="C263" i="21" a="1"/>
  <c r="A164" i="4"/>
  <c r="A203" i="4"/>
  <c r="C274" i="21" a="1"/>
  <c r="C393" i="21" a="1"/>
  <c r="A69" i="4"/>
  <c r="C49" i="21" a="1"/>
  <c r="A105" i="4"/>
  <c r="A101" i="4"/>
  <c r="C150" i="21" a="1"/>
  <c r="C146" i="21" a="1"/>
  <c r="A190" i="4"/>
  <c r="C102" i="21" a="1"/>
  <c r="A133" i="4"/>
  <c r="A241" i="4"/>
  <c r="C89" i="21" a="1"/>
  <c r="A146" i="4"/>
  <c r="A170" i="4"/>
  <c r="G9" i="10"/>
  <c r="C386" i="21" a="1"/>
  <c r="A159" i="4"/>
  <c r="C52" i="21" a="1"/>
  <c r="G10" i="10"/>
  <c r="C140" i="21" a="1"/>
  <c r="C303" i="21" a="1"/>
  <c r="C149" i="21" a="1"/>
  <c r="C367" i="21" a="1"/>
  <c r="C321" i="21" a="1"/>
  <c r="C86" i="21" a="1"/>
  <c r="C317" i="21" a="1"/>
  <c r="A230" i="4"/>
  <c r="G39" i="16"/>
  <c r="A222" i="4"/>
  <c r="G11" i="10"/>
  <c r="C392" i="21" a="1"/>
  <c r="C137" i="21" a="1"/>
  <c r="A102" i="4"/>
  <c r="A108" i="4"/>
  <c r="A234" i="4"/>
  <c r="C136" i="21" a="1"/>
  <c r="A16" i="4"/>
  <c r="C43" i="21" a="1"/>
  <c r="C182" i="21" a="1"/>
  <c r="C75" i="21" a="1"/>
  <c r="A79" i="4"/>
  <c r="G6" i="16"/>
  <c r="C134" i="21" a="1"/>
  <c r="C249" i="21" a="1"/>
  <c r="C382" i="21" a="1"/>
  <c r="C239" i="21" a="1"/>
  <c r="C189" i="21" a="1"/>
  <c r="A193" i="4"/>
  <c r="C28" i="21" a="1"/>
  <c r="A120" i="4"/>
  <c r="C207" i="21" a="1"/>
  <c r="C18" i="21" a="1"/>
  <c r="C356" i="21" a="1"/>
  <c r="A59" i="4"/>
  <c r="A10" i="4"/>
  <c r="C133" i="21" a="1"/>
  <c r="A206" i="4"/>
  <c r="C262" i="21" a="1"/>
  <c r="C96" i="21" a="1"/>
  <c r="A138" i="4"/>
  <c r="C167" i="21" a="1"/>
  <c r="A137" i="4"/>
  <c r="C379" i="21" a="1"/>
  <c r="A127" i="4"/>
  <c r="C348" i="21" a="1"/>
  <c r="C252" i="21" a="1"/>
  <c r="A6" i="4"/>
  <c r="A14" i="4"/>
  <c r="A210" i="4"/>
  <c r="A227" i="4"/>
  <c r="C9" i="21" a="1"/>
  <c r="G36" i="16"/>
  <c r="C270" i="21" a="1"/>
  <c r="A86" i="4"/>
  <c r="C31" i="21" a="1"/>
  <c r="C240" i="21" a="1"/>
  <c r="C351" i="21" a="1"/>
  <c r="C255" i="21" a="1"/>
  <c r="C235" i="21" a="1"/>
  <c r="C188" i="21" a="1"/>
  <c r="A209" i="4"/>
  <c r="A189" i="4"/>
  <c r="A55" i="4"/>
  <c r="A129" i="4"/>
  <c r="C57" i="21" a="1"/>
  <c r="C326" i="21" a="1"/>
  <c r="C316" i="21" a="1"/>
  <c r="A107" i="4"/>
  <c r="A141" i="4"/>
  <c r="C201" i="21" a="1"/>
  <c r="C68" i="21" a="1"/>
  <c r="C219" i="21" a="1"/>
  <c r="A109" i="4"/>
  <c r="C42" i="21" a="1"/>
  <c r="C353" i="21" a="1"/>
  <c r="C233" i="21" a="1"/>
  <c r="A53" i="4"/>
  <c r="C327" i="21" a="1"/>
  <c r="A168" i="4"/>
  <c r="C324" i="21" a="1"/>
  <c r="A226" i="4"/>
  <c r="C100" i="21" a="1"/>
  <c r="A24" i="4"/>
  <c r="C47" i="21" a="1"/>
  <c r="C290" i="21" a="1"/>
  <c r="C158" i="21" a="1"/>
  <c r="C27" i="21" a="1"/>
  <c r="C84" i="21" a="1"/>
  <c r="A22" i="4"/>
  <c r="A76" i="4"/>
  <c r="A238" i="4"/>
  <c r="C119" i="21" a="1"/>
  <c r="C374" i="21" a="1"/>
  <c r="A8" i="4"/>
  <c r="G20" i="17"/>
  <c r="A73" i="4"/>
  <c r="C234" i="21" a="1"/>
  <c r="A99" i="4"/>
  <c r="C132" i="21" a="1"/>
  <c r="C253" i="21" a="1"/>
  <c r="A124" i="4"/>
  <c r="C289" i="21" a="1"/>
  <c r="A257" i="4"/>
  <c r="C94" i="21" a="1"/>
  <c r="C244" i="21" a="1"/>
  <c r="C258" i="21" a="1"/>
  <c r="C334" i="21" a="1"/>
  <c r="C340" i="21" a="1"/>
  <c r="C312" i="21" a="1"/>
  <c r="A250" i="4"/>
  <c r="C313" i="21" a="1"/>
  <c r="C87" i="21" a="1"/>
  <c r="C54" i="21" a="1"/>
  <c r="C40" i="21" a="1"/>
  <c r="C354" i="21" a="1"/>
  <c r="C361" i="21" a="1"/>
  <c r="C170" i="21" a="1"/>
  <c r="C141" i="21" a="1"/>
  <c r="C213" i="21" a="1"/>
  <c r="C29" i="21" a="1"/>
  <c r="A82" i="4"/>
  <c r="C243" i="21" a="1"/>
  <c r="A77" i="4"/>
  <c r="C198" i="21" a="1"/>
  <c r="C113" i="21" a="1"/>
  <c r="A176" i="4"/>
  <c r="C156" i="21" a="1"/>
  <c r="C204" i="21" a="1"/>
  <c r="A39" i="4"/>
  <c r="C77" i="21" a="1"/>
  <c r="A150" i="4"/>
  <c r="C208" i="21" a="1"/>
  <c r="C286" i="21" a="1"/>
  <c r="C247" i="21" a="1"/>
  <c r="C293" i="21" a="1"/>
  <c r="C302" i="21" a="1"/>
  <c r="A103" i="4"/>
  <c r="A197" i="4"/>
  <c r="C341" i="21" a="1"/>
  <c r="G40" i="16"/>
  <c r="A5" i="4"/>
  <c r="A220" i="4"/>
  <c r="A255" i="4"/>
  <c r="C107" i="21" a="1"/>
  <c r="A84" i="4"/>
  <c r="A81" i="4"/>
  <c r="A201" i="4"/>
  <c r="C343" i="21" a="1"/>
  <c r="C318" i="21" a="1"/>
  <c r="C304" i="21" a="1"/>
  <c r="G17" i="17"/>
  <c r="C385" i="21" a="1"/>
  <c r="A119" i="4"/>
  <c r="C280" i="21" a="1"/>
  <c r="C349" i="21" a="1"/>
  <c r="C130" i="21" a="1"/>
  <c r="A67" i="4"/>
  <c r="C332" i="21" a="1"/>
  <c r="C185" i="21" a="1"/>
  <c r="A97" i="4"/>
  <c r="C220" i="21" a="1"/>
  <c r="C82" i="21" a="1"/>
  <c r="A63" i="4"/>
  <c r="A25" i="4"/>
  <c r="A33" i="4"/>
  <c r="A128" i="4"/>
  <c r="C344" i="21" a="1"/>
  <c r="A31" i="4"/>
  <c r="C363" i="21" a="1"/>
  <c r="A186" i="4"/>
  <c r="C335" i="21" a="1"/>
  <c r="C173" i="21" a="1"/>
  <c r="G9" i="16"/>
  <c r="A182" i="4"/>
  <c r="C331" i="21" a="1"/>
  <c r="C337" i="21" a="1"/>
  <c r="C174" i="21" a="1"/>
  <c r="A251" i="4"/>
  <c r="A4" i="4"/>
  <c r="C265" i="21" a="1"/>
  <c r="C128" i="21" a="1"/>
  <c r="A243" i="4"/>
  <c r="C362" i="21" a="1"/>
  <c r="C164" i="21" a="1"/>
  <c r="C358" i="21" a="1"/>
  <c r="C395" i="21" a="1"/>
  <c r="C67" i="21" a="1"/>
  <c r="C13" i="21" a="1"/>
  <c r="C124" i="21" a="1"/>
  <c r="C196" i="21" a="1"/>
  <c r="C34" i="21" a="1"/>
  <c r="C333" i="21" a="1"/>
  <c r="C35" i="21" a="1"/>
  <c r="C229" i="21" a="1"/>
  <c r="C345" i="21" a="1"/>
  <c r="A153" i="4"/>
  <c r="C277" i="21" a="1"/>
  <c r="C162" i="21" a="1"/>
  <c r="A72" i="4"/>
  <c r="C211" i="21" a="1"/>
  <c r="C59" i="21" a="1"/>
  <c r="C4" i="21" a="1"/>
  <c r="A104" i="4"/>
  <c r="C80" i="21" a="1"/>
  <c r="C177" i="21" a="1"/>
  <c r="A27" i="4"/>
  <c r="C32" i="21" a="1"/>
  <c r="C97" i="21" a="1"/>
  <c r="A142" i="4"/>
  <c r="C399" i="21" a="1"/>
  <c r="C297" i="21" a="1"/>
  <c r="C377" i="21" a="1"/>
  <c r="C368" i="21" a="1"/>
  <c r="C193" i="21" a="1"/>
  <c r="A235" i="4"/>
  <c r="C338" i="21" a="1"/>
  <c r="A192" i="4"/>
  <c r="C178" i="21" a="1"/>
  <c r="A92" i="4"/>
  <c r="A184" i="4"/>
  <c r="C242" i="21" a="1"/>
  <c r="C275" i="21" a="1"/>
  <c r="A240" i="4"/>
  <c r="C145" i="21" a="1"/>
  <c r="C69" i="21" a="1"/>
  <c r="C200" i="21" a="1"/>
  <c r="C85" i="21" a="1"/>
  <c r="A50" i="4"/>
  <c r="A36" i="4"/>
  <c r="C3" i="21" a="1"/>
  <c r="C19" i="21" a="1"/>
  <c r="C129" i="21" a="1"/>
  <c r="C118" i="21" a="1"/>
  <c r="A116" i="4"/>
  <c r="C315" i="21" a="1"/>
  <c r="A252" i="4"/>
  <c r="C65" i="21" a="1"/>
  <c r="A171" i="4"/>
  <c r="C291" i="21" a="1"/>
  <c r="A156" i="4"/>
  <c r="A242" i="4"/>
  <c r="C51" i="21" a="1"/>
  <c r="A71" i="4"/>
  <c r="C299" i="21" a="1"/>
  <c r="C139" i="21" a="1"/>
  <c r="A172" i="4"/>
  <c r="A135" i="4"/>
  <c r="C328" i="21" a="1"/>
  <c r="C383" i="21" a="1"/>
  <c r="C95" i="21" a="1"/>
  <c r="C76" i="21" a="1"/>
  <c r="C111" i="21" a="1"/>
  <c r="C228" i="21" a="1"/>
  <c r="C131" i="21" a="1"/>
  <c r="C127" i="21" a="1"/>
  <c r="A149" i="4"/>
  <c r="A80" i="4"/>
  <c r="C216" i="21" a="1"/>
  <c r="A68" i="4"/>
  <c r="A115" i="4"/>
  <c r="C301" i="21" a="1"/>
  <c r="A87" i="4"/>
  <c r="C396" i="21" a="1"/>
  <c r="C294" i="21" a="1"/>
  <c r="A253" i="4"/>
  <c r="C287" i="21" a="1"/>
  <c r="A130" i="4"/>
  <c r="A94" i="4"/>
  <c r="C269" i="21" a="1"/>
  <c r="C387" i="21" a="1"/>
  <c r="C256" i="21" a="1"/>
  <c r="C355" i="21" a="1"/>
  <c r="C181" i="21" a="1"/>
  <c r="A194" i="4"/>
  <c r="C276" i="21" a="1"/>
  <c r="A157" i="4"/>
  <c r="C209" i="21" a="1"/>
  <c r="C20" i="21" a="1"/>
  <c r="C245" i="21" a="1"/>
  <c r="C161" i="21" a="1"/>
  <c r="C163" i="21" a="1"/>
  <c r="A162" i="4"/>
  <c r="C10" i="21" a="1"/>
  <c r="A211" i="4"/>
  <c r="C298" i="21" a="1"/>
  <c r="A85" i="4"/>
  <c r="C325" i="21" a="1"/>
  <c r="C180" i="21" a="1"/>
  <c r="G18" i="17"/>
  <c r="C53" i="21" a="1"/>
  <c r="A126" i="4"/>
  <c r="C78" i="21" a="1"/>
  <c r="A30" i="4"/>
  <c r="C266" i="21" a="1"/>
  <c r="C187" i="21" a="1"/>
  <c r="C231" i="21" a="1"/>
  <c r="C91" i="21" a="1"/>
  <c r="C103" i="21" a="1"/>
  <c r="C116" i="21" a="1"/>
  <c r="C314" i="21" a="1"/>
  <c r="C215" i="21" a="1"/>
  <c r="A46" i="4"/>
  <c r="C16" i="21" a="1"/>
  <c r="C122" i="21" a="1"/>
  <c r="C281" i="21" a="1"/>
  <c r="C24" i="21" a="1"/>
  <c r="A152" i="4"/>
  <c r="A213" i="4"/>
  <c r="A199" i="4"/>
  <c r="C160" i="21" a="1"/>
  <c r="C232" i="21" a="1"/>
  <c r="C206" i="21" a="1"/>
  <c r="C99" i="21" a="1"/>
  <c r="A256" i="4"/>
  <c r="C246" i="21" a="1"/>
  <c r="C93" i="21" a="1"/>
  <c r="C120" i="21" a="1"/>
  <c r="A244" i="4"/>
  <c r="C8" i="21" a="1"/>
  <c r="A96" i="4"/>
  <c r="C323" i="21" a="1"/>
  <c r="C271" i="21" a="1"/>
  <c r="C126" i="21" a="1"/>
  <c r="A70" i="4"/>
  <c r="A196" i="4"/>
  <c r="C222" i="21" a="1"/>
  <c r="A58" i="4"/>
  <c r="A52" i="4"/>
  <c r="C171" i="21" a="1"/>
  <c r="C195" i="21" a="1"/>
  <c r="A174" i="4"/>
  <c r="G10" i="16"/>
  <c r="A93" i="4"/>
  <c r="C45" i="21" a="1"/>
  <c r="A249" i="4"/>
  <c r="C11" i="21" a="1"/>
  <c r="C227" i="21" a="1"/>
  <c r="C92" i="21" a="1"/>
  <c r="C288" i="21" a="1"/>
  <c r="C17" i="21" a="1"/>
  <c r="C264" i="21" a="1"/>
  <c r="C268" i="21" a="1"/>
  <c r="A7" i="4"/>
  <c r="C371" i="21" a="1"/>
  <c r="A231" i="4"/>
  <c r="A131" i="4"/>
  <c r="A28" i="4"/>
  <c r="C190" i="21" a="1"/>
  <c r="C5" i="21" a="1"/>
  <c r="C339" i="21" a="1"/>
  <c r="C39" i="21" a="1"/>
  <c r="C176" i="21" a="1"/>
  <c r="A23" i="4"/>
  <c r="C157" i="21" a="1"/>
  <c r="C366" i="21" a="1"/>
  <c r="A177" i="4"/>
  <c r="A18" i="4"/>
  <c r="C360" i="21" a="1"/>
  <c r="C223" i="21" a="1"/>
  <c r="C398" i="21" a="1"/>
  <c r="C112" i="21" a="1"/>
  <c r="A38" i="4"/>
  <c r="C183" i="21" a="1"/>
  <c r="C226" i="21" a="1"/>
  <c r="C384" i="21" a="1"/>
  <c r="C12" i="21" a="1"/>
  <c r="A224" i="4"/>
  <c r="A191" i="4"/>
  <c r="C125" i="21" a="1"/>
  <c r="A44" i="4"/>
  <c r="C154" i="21" a="1"/>
  <c r="C224" i="21" a="1"/>
  <c r="A123" i="4"/>
  <c r="A198" i="4"/>
  <c r="G19" i="17"/>
  <c r="C166" i="21" a="1"/>
  <c r="A26" i="4"/>
  <c r="C352" i="21" a="1"/>
  <c r="C90" i="21" a="1"/>
  <c r="C142" i="21" a="1"/>
  <c r="G7" i="16"/>
  <c r="C197" i="21" a="1"/>
  <c r="C391" i="21" a="1"/>
  <c r="C22" i="21" a="1"/>
  <c r="A89" i="4"/>
  <c r="C98" i="21" a="1"/>
  <c r="A19" i="4"/>
  <c r="C376" i="21" a="1"/>
  <c r="A229" i="4"/>
  <c r="A212" i="4"/>
  <c r="C378" i="21" a="1"/>
  <c r="C191" i="21" a="1"/>
  <c r="C278" i="21" a="1"/>
  <c r="C202" i="21" a="1"/>
  <c r="A41" i="4"/>
  <c r="C205" i="21" a="1"/>
  <c r="C300" i="21" a="1"/>
  <c r="A32" i="4"/>
  <c r="C322" i="21" a="1"/>
  <c r="G8" i="16"/>
  <c r="C237" i="21" a="1"/>
  <c r="C25" i="21" a="1"/>
  <c r="A163" i="4"/>
  <c r="A48" i="4"/>
  <c r="A20" i="4"/>
  <c r="A239" i="4"/>
  <c r="C309" i="21" a="1"/>
  <c r="A78" i="4"/>
  <c r="C46" i="21" a="1"/>
  <c r="C7" i="21" a="1"/>
  <c r="A204" i="4"/>
  <c r="C389" i="21" a="1"/>
  <c r="C329" i="21" a="1"/>
  <c r="C175" i="21" a="1"/>
  <c r="A167" i="4"/>
  <c r="C308" i="21" a="1"/>
  <c r="C212" i="21" a="1"/>
  <c r="A125" i="4"/>
  <c r="C359" i="21" a="1"/>
  <c r="C155" i="21" a="1"/>
  <c r="A61" i="4"/>
  <c r="A11" i="4"/>
  <c r="A29" i="4"/>
  <c r="A161" i="4"/>
  <c r="G12" i="16"/>
  <c r="A2" i="4"/>
  <c r="A43" i="4"/>
  <c r="C138" i="21" a="1"/>
  <c r="C153" i="21" a="1"/>
  <c r="A113" i="4"/>
  <c r="A233" i="4"/>
  <c r="C14" i="21" a="1"/>
  <c r="C33" i="21" a="1"/>
  <c r="A185" i="4"/>
  <c r="C199" i="21" a="1"/>
  <c r="A166" i="4"/>
  <c r="A237" i="4"/>
  <c r="A54" i="4"/>
  <c r="C105" i="21" a="1"/>
  <c r="A245" i="4"/>
  <c r="C101" i="21" a="1"/>
  <c r="C172" i="21" a="1"/>
  <c r="A121" i="4"/>
  <c r="G41" i="16"/>
  <c r="A88" i="4"/>
  <c r="C41" i="21" a="1"/>
  <c r="C310" i="21" a="1"/>
  <c r="C23" i="21" a="1"/>
  <c r="C292" i="21" a="1"/>
  <c r="C56" i="21" a="1"/>
  <c r="C259" i="21" a="1"/>
  <c r="C221" i="21" a="1"/>
  <c r="A98" i="4"/>
  <c r="C380" i="21" a="1"/>
  <c r="G16" i="17"/>
  <c r="C241" i="21" a="1"/>
  <c r="A13" i="4"/>
  <c r="A225" i="4"/>
  <c r="A187" i="4"/>
  <c r="A9" i="4"/>
  <c r="C81" i="21" a="1"/>
  <c r="C63" i="21" a="1"/>
  <c r="C169" i="21" a="1"/>
  <c r="A42" i="4"/>
  <c r="G37" i="16"/>
  <c r="A64" i="4"/>
  <c r="C370" i="21" a="1"/>
  <c r="C214" i="21" a="1"/>
  <c r="C284" i="21" a="1"/>
  <c r="G7" i="10"/>
  <c r="C296" i="21" a="1"/>
  <c r="C330" i="21" a="1"/>
  <c r="C311" i="21" a="1"/>
  <c r="C283" i="21" a="1"/>
  <c r="C115" i="21" a="1"/>
  <c r="C250" i="21" a="1"/>
  <c r="A228" i="4"/>
  <c r="A118" i="4"/>
  <c r="C248" i="21" a="1"/>
  <c r="C44" i="21" a="1"/>
  <c r="C66" i="21" a="1"/>
  <c r="C282" i="21" a="1"/>
  <c r="C365" i="21" a="1"/>
  <c r="A37" i="4"/>
  <c r="C218" i="21" a="1"/>
  <c r="G13" i="10"/>
  <c r="A236" i="4"/>
  <c r="C381" i="21" a="1"/>
  <c r="A147" i="4"/>
  <c r="C106" i="21" a="1"/>
  <c r="C37" i="21" a="1"/>
  <c r="C74" i="21" a="1"/>
  <c r="C104" i="21" a="1"/>
  <c r="C238" i="21" a="1"/>
  <c r="A205" i="4"/>
  <c r="C21" i="21" a="1"/>
  <c r="C62" i="21" a="1"/>
  <c r="C272" i="21" a="1"/>
  <c r="C342" i="21" a="1"/>
  <c r="A208" i="4"/>
  <c r="C369" i="21" a="1"/>
  <c r="A143" i="4"/>
  <c r="A248" i="4"/>
  <c r="C110" i="21" a="1"/>
  <c r="C61" i="21" a="1"/>
  <c r="C279" i="21" a="1"/>
  <c r="C143" i="21" a="1"/>
  <c r="C147" i="21" a="1"/>
  <c r="A145" i="4"/>
  <c r="C295" i="21" a="1"/>
  <c r="A65" i="4"/>
  <c r="C230" i="21" a="1"/>
  <c r="C307" i="21" a="1"/>
  <c r="A134" i="4"/>
  <c r="A51" i="4"/>
  <c r="C179" i="21" a="1"/>
  <c r="A232" i="4"/>
  <c r="C88" i="21" a="1"/>
  <c r="C15" i="21" a="1"/>
  <c r="A254" i="4"/>
  <c r="C397" i="21" a="1"/>
  <c r="C79" i="21" a="1"/>
  <c r="C236" i="21" a="1"/>
  <c r="A148" i="4"/>
  <c r="C254" i="21" a="1"/>
  <c r="A60" i="4"/>
  <c r="C388" i="21" a="1"/>
  <c r="A183" i="4"/>
  <c r="C364" i="21" a="1"/>
  <c r="C36" i="21" a="1"/>
  <c r="C148" i="21" a="1"/>
  <c r="C203" i="21" a="1"/>
  <c r="C152" i="21" a="1"/>
  <c r="C320" i="21" a="1"/>
  <c r="A207" i="4"/>
  <c r="C58" i="21" a="1"/>
  <c r="A117" i="4"/>
  <c r="A122" i="4"/>
  <c r="C108" i="21" a="1"/>
  <c r="A21" i="4"/>
  <c r="C117" i="21" a="1"/>
  <c r="C64" i="21" a="1"/>
  <c r="C114" i="21" a="1"/>
  <c r="A246" i="4"/>
  <c r="C225" i="21" a="1"/>
  <c r="C192" i="21" a="1"/>
  <c r="C257" i="21" a="1"/>
  <c r="C184" i="21" a="1"/>
  <c r="A35" i="4"/>
  <c r="A158" i="4"/>
  <c r="C336" i="21" a="1"/>
  <c r="C70" i="21" a="1"/>
  <c r="A218" i="4"/>
  <c r="A132" i="4"/>
  <c r="A91" i="4"/>
  <c r="A144" i="4"/>
  <c r="A100" i="4"/>
  <c r="C50" i="21" a="1"/>
  <c r="C285" i="21" a="1"/>
  <c r="C194" i="21" a="1"/>
  <c r="A247" i="4"/>
  <c r="A74" i="4"/>
  <c r="A49" i="4"/>
  <c r="C267" i="21" a="1"/>
  <c r="A175" i="4"/>
  <c r="G6" i="10"/>
  <c r="A136" i="4"/>
  <c r="A45" i="4"/>
  <c r="C373" i="21" a="1"/>
  <c r="A140" i="4"/>
  <c r="C72" i="21" a="1"/>
  <c r="A12" i="4"/>
  <c r="C165" i="21" a="1"/>
  <c r="A219" i="4"/>
  <c r="A95" i="4"/>
  <c r="C73" i="21" a="1"/>
  <c r="C83" i="21" a="1"/>
  <c r="C217" i="21" a="1"/>
  <c r="C123" i="21" a="1"/>
  <c r="C390" i="21" a="1"/>
  <c r="A90" i="4"/>
  <c r="C151" i="21" a="1"/>
  <c r="A154" i="4"/>
  <c r="C60" i="21" a="1"/>
  <c r="A57" i="4"/>
  <c r="C210" i="21" a="1"/>
  <c r="A221" i="4"/>
  <c r="C273" i="21" a="1"/>
  <c r="A15" i="4"/>
  <c r="C319" i="21" a="1"/>
  <c r="G21" i="17"/>
  <c r="C48" i="21" a="1"/>
  <c r="A165" i="4"/>
  <c r="A200" i="4"/>
  <c r="A169" i="4"/>
  <c r="G11" i="16"/>
  <c r="A62" i="4"/>
  <c r="C135" i="21" a="1"/>
  <c r="C357" i="21" a="1"/>
  <c r="C251" i="21" a="1"/>
  <c r="C26" i="21" a="1"/>
  <c r="C186" i="21" a="1"/>
  <c r="C6" i="21" a="1"/>
  <c r="A139" i="4"/>
  <c r="A155" i="4"/>
  <c r="A112" i="4"/>
  <c r="A56" i="4"/>
  <c r="A151" i="4"/>
  <c r="A195" i="4"/>
  <c r="A110" i="4"/>
  <c r="G42" i="16"/>
  <c r="C400" i="21" a="1"/>
  <c r="C168" i="21" a="1"/>
  <c r="A106" i="4"/>
  <c r="G23" i="17"/>
  <c r="C305" i="21" a="1"/>
  <c r="C350" i="21" a="1"/>
  <c r="C121" i="21" a="1"/>
  <c r="A160" i="4"/>
  <c r="C144" i="21" a="1"/>
  <c r="C394" i="21" a="1"/>
  <c r="A223" i="4"/>
  <c r="C260" i="21" a="1"/>
  <c r="C228" i="21" l="1"/>
  <c r="C356" i="21"/>
  <c r="C191" i="21"/>
  <c r="C250" i="21"/>
  <c r="C360" i="21"/>
  <c r="C111" i="21"/>
  <c r="C304" i="21"/>
  <c r="C18" i="21"/>
  <c r="C326" i="21"/>
  <c r="C74" i="21"/>
  <c r="C319" i="21"/>
  <c r="C115" i="21"/>
  <c r="C76" i="21"/>
  <c r="C318" i="21"/>
  <c r="C207" i="21"/>
  <c r="C260" i="21"/>
  <c r="C283" i="21"/>
  <c r="C95" i="21"/>
  <c r="C343" i="21"/>
  <c r="C82" i="21"/>
  <c r="C273" i="21"/>
  <c r="C311" i="21"/>
  <c r="C366" i="21"/>
  <c r="C383" i="21"/>
  <c r="C28" i="21"/>
  <c r="C143" i="21"/>
  <c r="C330" i="21"/>
  <c r="C157" i="21"/>
  <c r="C328" i="21"/>
  <c r="C57" i="21"/>
  <c r="C210" i="21"/>
  <c r="C296" i="21"/>
  <c r="C189" i="21"/>
  <c r="C378" i="21"/>
  <c r="C37" i="21"/>
  <c r="C176" i="21"/>
  <c r="C107" i="21"/>
  <c r="C239" i="21"/>
  <c r="C60" i="21"/>
  <c r="C284" i="21"/>
  <c r="C39" i="21"/>
  <c r="C139" i="21"/>
  <c r="C382" i="21"/>
  <c r="C181" i="21"/>
  <c r="C220" i="21"/>
  <c r="C214" i="21"/>
  <c r="C339" i="21"/>
  <c r="C299" i="21"/>
  <c r="C249" i="21"/>
  <c r="C151" i="21"/>
  <c r="C370" i="21"/>
  <c r="C5" i="21"/>
  <c r="C134" i="21"/>
  <c r="C224" i="21"/>
  <c r="C190" i="21"/>
  <c r="C51" i="21"/>
  <c r="F13" i="16"/>
  <c r="C106" i="21"/>
  <c r="C390" i="21"/>
  <c r="C341" i="21"/>
  <c r="C279" i="21"/>
  <c r="C123" i="21"/>
  <c r="C75" i="21"/>
  <c r="C355" i="21"/>
  <c r="C217" i="21"/>
  <c r="C169" i="21"/>
  <c r="C291" i="21"/>
  <c r="C182" i="21"/>
  <c r="C83" i="21"/>
  <c r="C63" i="21"/>
  <c r="C371" i="21"/>
  <c r="C302" i="21"/>
  <c r="C43" i="21"/>
  <c r="C73" i="21"/>
  <c r="C81" i="21"/>
  <c r="C65" i="21"/>
  <c r="C293" i="21"/>
  <c r="C394" i="21"/>
  <c r="C154" i="21"/>
  <c r="C268" i="21"/>
  <c r="C247" i="21"/>
  <c r="C136" i="21"/>
  <c r="C256" i="21"/>
  <c r="C264" i="21"/>
  <c r="C315" i="21"/>
  <c r="C286" i="21"/>
  <c r="C61" i="21"/>
  <c r="C252" i="21"/>
  <c r="C165" i="21"/>
  <c r="C17" i="21"/>
  <c r="C208" i="21"/>
  <c r="C185" i="21"/>
  <c r="C288" i="21"/>
  <c r="C118" i="21"/>
  <c r="C344" i="21"/>
  <c r="C72" i="21"/>
  <c r="C241" i="21"/>
  <c r="C92" i="21"/>
  <c r="C129" i="21"/>
  <c r="C77" i="21"/>
  <c r="C137" i="21"/>
  <c r="C376" i="21"/>
  <c r="C381" i="21"/>
  <c r="F24" i="17"/>
  <c r="F22" i="17"/>
  <c r="C227" i="21"/>
  <c r="C19" i="21"/>
  <c r="C392" i="21"/>
  <c r="C387" i="21"/>
  <c r="C373" i="21"/>
  <c r="C380" i="21"/>
  <c r="C11" i="21"/>
  <c r="C3" i="21"/>
  <c r="C204" i="21"/>
  <c r="C144" i="21"/>
  <c r="C348" i="21"/>
  <c r="C156" i="21"/>
  <c r="C6" i="21"/>
  <c r="C221" i="21"/>
  <c r="C45" i="21"/>
  <c r="C301" i="21"/>
  <c r="F12" i="10"/>
  <c r="F14" i="10"/>
  <c r="G16" i="10"/>
  <c r="C259" i="21"/>
  <c r="C85" i="21"/>
  <c r="C113" i="21"/>
  <c r="C110" i="21"/>
  <c r="C56" i="21"/>
  <c r="C200" i="21"/>
  <c r="C198" i="21"/>
  <c r="C317" i="21"/>
  <c r="C269" i="21"/>
  <c r="C125" i="21"/>
  <c r="C267" i="21"/>
  <c r="C292" i="21"/>
  <c r="C69" i="21"/>
  <c r="C86" i="21"/>
  <c r="C332" i="21"/>
  <c r="C23" i="21"/>
  <c r="C195" i="21"/>
  <c r="C145" i="21"/>
  <c r="C243" i="21"/>
  <c r="C321" i="21"/>
  <c r="C188" i="21"/>
  <c r="C310" i="21"/>
  <c r="C171" i="21"/>
  <c r="C367" i="21"/>
  <c r="C98" i="21"/>
  <c r="C186" i="21"/>
  <c r="C41" i="21"/>
  <c r="C275" i="21"/>
  <c r="C29" i="21"/>
  <c r="C149" i="21"/>
  <c r="C194" i="21"/>
  <c r="C242" i="21"/>
  <c r="C213" i="21"/>
  <c r="C303" i="21"/>
  <c r="C285" i="21"/>
  <c r="C222" i="21"/>
  <c r="C141" i="21"/>
  <c r="C140" i="21"/>
  <c r="C121" i="21"/>
  <c r="C50" i="21"/>
  <c r="C170" i="21"/>
  <c r="C235" i="21"/>
  <c r="C379" i="21"/>
  <c r="C172" i="21"/>
  <c r="C178" i="21"/>
  <c r="C361" i="21"/>
  <c r="C52" i="21"/>
  <c r="C101" i="21"/>
  <c r="C126" i="21"/>
  <c r="C354" i="21"/>
  <c r="C271" i="21"/>
  <c r="C338" i="21"/>
  <c r="C40" i="21"/>
  <c r="C386" i="21"/>
  <c r="C26" i="21"/>
  <c r="C105" i="21"/>
  <c r="C323" i="21"/>
  <c r="C54" i="21"/>
  <c r="C193" i="21"/>
  <c r="C87" i="21"/>
  <c r="C350" i="21"/>
  <c r="C70" i="21"/>
  <c r="C8" i="21"/>
  <c r="C368" i="21"/>
  <c r="C313" i="21"/>
  <c r="C22" i="21"/>
  <c r="C130" i="21"/>
  <c r="C336" i="21"/>
  <c r="C377" i="21"/>
  <c r="C89" i="21"/>
  <c r="C255" i="21"/>
  <c r="C218" i="21"/>
  <c r="C199" i="21"/>
  <c r="C120" i="21"/>
  <c r="C297" i="21"/>
  <c r="C312" i="21"/>
  <c r="C369" i="21"/>
  <c r="C251" i="21"/>
  <c r="C93" i="21"/>
  <c r="C399" i="21"/>
  <c r="C340" i="21"/>
  <c r="C287" i="21"/>
  <c r="C12" i="21"/>
  <c r="C184" i="21"/>
  <c r="C33" i="21"/>
  <c r="C246" i="21"/>
  <c r="C334" i="21"/>
  <c r="C102" i="21"/>
  <c r="C391" i="21"/>
  <c r="C216" i="21"/>
  <c r="C257" i="21"/>
  <c r="C14" i="21"/>
  <c r="C97" i="21"/>
  <c r="C258" i="21"/>
  <c r="C305" i="21"/>
  <c r="C167" i="21"/>
  <c r="C192" i="21"/>
  <c r="C99" i="21"/>
  <c r="C32" i="21"/>
  <c r="C244" i="21"/>
  <c r="C146" i="21"/>
  <c r="C351" i="21"/>
  <c r="C349" i="21"/>
  <c r="C225" i="21"/>
  <c r="C206" i="21"/>
  <c r="C94" i="21"/>
  <c r="C150" i="21"/>
  <c r="C153" i="21"/>
  <c r="C232" i="21"/>
  <c r="C177" i="21"/>
  <c r="C357" i="21"/>
  <c r="C114" i="21"/>
  <c r="C138" i="21"/>
  <c r="C160" i="21"/>
  <c r="C80" i="21"/>
  <c r="C289" i="21"/>
  <c r="C197" i="21"/>
  <c r="C384" i="21"/>
  <c r="C64" i="21"/>
  <c r="C49" i="21"/>
  <c r="C117" i="21"/>
  <c r="C4" i="21"/>
  <c r="C253" i="21"/>
  <c r="C240" i="21"/>
  <c r="C365" i="21"/>
  <c r="C59" i="21"/>
  <c r="C132" i="21"/>
  <c r="C393" i="21"/>
  <c r="C342" i="21"/>
  <c r="C108" i="21"/>
  <c r="C24" i="21"/>
  <c r="C211" i="21"/>
  <c r="C274" i="21"/>
  <c r="C280" i="21"/>
  <c r="C281" i="21"/>
  <c r="C234" i="21"/>
  <c r="C135" i="21"/>
  <c r="C122" i="21"/>
  <c r="C162" i="21"/>
  <c r="C226" i="21"/>
  <c r="C58" i="21"/>
  <c r="C16" i="21"/>
  <c r="C277" i="21"/>
  <c r="C263" i="21"/>
  <c r="C31" i="21"/>
  <c r="C282" i="21"/>
  <c r="C155" i="21"/>
  <c r="C375" i="21"/>
  <c r="C294" i="21"/>
  <c r="C320" i="21"/>
  <c r="C359" i="21"/>
  <c r="C215" i="21"/>
  <c r="C345" i="21"/>
  <c r="C374" i="21"/>
  <c r="C71" i="21"/>
  <c r="C272" i="21"/>
  <c r="C152" i="21"/>
  <c r="C314" i="21"/>
  <c r="C229" i="21"/>
  <c r="C119" i="21"/>
  <c r="C142" i="21"/>
  <c r="C96" i="21"/>
  <c r="C203" i="21"/>
  <c r="C212" i="21"/>
  <c r="C116" i="21"/>
  <c r="C35" i="21"/>
  <c r="C168" i="21"/>
  <c r="C66" i="21"/>
  <c r="C148" i="21"/>
  <c r="C308" i="21"/>
  <c r="C103" i="21"/>
  <c r="C333" i="21"/>
  <c r="C347" i="21"/>
  <c r="C36" i="21"/>
  <c r="C91" i="21"/>
  <c r="C34" i="21"/>
  <c r="C62" i="21"/>
  <c r="C183" i="21"/>
  <c r="C364" i="21"/>
  <c r="C175" i="21"/>
  <c r="C231" i="21"/>
  <c r="C196" i="21"/>
  <c r="C84" i="21"/>
  <c r="C90" i="21"/>
  <c r="C329" i="21"/>
  <c r="C187" i="21"/>
  <c r="C124" i="21"/>
  <c r="C27" i="21"/>
  <c r="C372" i="21"/>
  <c r="C262" i="21"/>
  <c r="C388" i="21"/>
  <c r="C389" i="21"/>
  <c r="C266" i="21"/>
  <c r="C13" i="21"/>
  <c r="C158" i="21"/>
  <c r="C400" i="21"/>
  <c r="C127" i="21"/>
  <c r="C67" i="21"/>
  <c r="C290" i="21"/>
  <c r="C270" i="21"/>
  <c r="C44" i="21"/>
  <c r="C254" i="21"/>
  <c r="C7" i="21"/>
  <c r="C78" i="21"/>
  <c r="C395" i="21"/>
  <c r="C47" i="21"/>
  <c r="C21" i="21"/>
  <c r="C46" i="21"/>
  <c r="C358" i="21"/>
  <c r="C352" i="21"/>
  <c r="C236" i="21"/>
  <c r="C53" i="21"/>
  <c r="C164" i="21"/>
  <c r="C100" i="21"/>
  <c r="C306" i="21"/>
  <c r="C79" i="21"/>
  <c r="C309" i="21"/>
  <c r="C362" i="21"/>
  <c r="C38" i="21"/>
  <c r="F43" i="16"/>
  <c r="C248" i="21"/>
  <c r="C397" i="21"/>
  <c r="C180" i="21"/>
  <c r="C324" i="21"/>
  <c r="C325" i="21"/>
  <c r="C128" i="21"/>
  <c r="C109" i="21"/>
  <c r="C112" i="21"/>
  <c r="C15" i="21"/>
  <c r="C265" i="21"/>
  <c r="C327" i="21"/>
  <c r="C133" i="21"/>
  <c r="C88" i="21"/>
  <c r="C298" i="21"/>
  <c r="C9" i="21"/>
  <c r="C25" i="21"/>
  <c r="C233" i="21"/>
  <c r="C238" i="21"/>
  <c r="C179" i="21"/>
  <c r="C237" i="21"/>
  <c r="C10" i="21"/>
  <c r="C174" i="21"/>
  <c r="C353" i="21"/>
  <c r="C55" i="21"/>
  <c r="C396" i="21"/>
  <c r="C398" i="21"/>
  <c r="C337" i="21"/>
  <c r="C42" i="21"/>
  <c r="C159" i="21"/>
  <c r="C166" i="21"/>
  <c r="C322" i="21"/>
  <c r="C163" i="21"/>
  <c r="C331" i="21"/>
  <c r="C346" i="21"/>
  <c r="C307" i="21"/>
  <c r="C161" i="21"/>
  <c r="C219" i="21"/>
  <c r="C261" i="21"/>
  <c r="C131" i="21"/>
  <c r="C230" i="21"/>
  <c r="C300" i="21"/>
  <c r="C245" i="21"/>
  <c r="C68" i="21"/>
  <c r="C104" i="21"/>
  <c r="C385" i="21"/>
  <c r="C205" i="21"/>
  <c r="C20" i="21"/>
  <c r="C173" i="21"/>
  <c r="C201" i="21"/>
  <c r="C48" i="21"/>
  <c r="C295" i="21"/>
  <c r="C209" i="21"/>
  <c r="C335" i="21"/>
  <c r="C202" i="21"/>
  <c r="C30" i="21"/>
  <c r="C223" i="21"/>
  <c r="C147" i="21"/>
  <c r="C278" i="21"/>
  <c r="C276" i="21"/>
  <c r="C363" i="21"/>
  <c r="C316" i="21"/>
  <c r="D78" i="21" l="1" a="1"/>
  <c r="D78" i="21" s="1"/>
  <c r="F78" i="21" a="1"/>
  <c r="F78" i="21" s="1"/>
  <c r="G78" i="21" a="1"/>
  <c r="G78" i="21" s="1"/>
  <c r="B78" i="21" a="1"/>
  <c r="B78" i="21" s="1"/>
  <c r="E78" i="21" a="1"/>
  <c r="E78" i="21" s="1"/>
  <c r="H78" i="21" a="1"/>
  <c r="H78" i="21" s="1"/>
  <c r="A78" i="21"/>
  <c r="B72" i="21" a="1"/>
  <c r="B72" i="21" s="1"/>
  <c r="G72" i="21" a="1"/>
  <c r="G72" i="21" s="1"/>
  <c r="A72" i="21"/>
  <c r="D72" i="21" a="1"/>
  <c r="D72" i="21" s="1"/>
  <c r="H72" i="21" a="1"/>
  <c r="H72" i="21" s="1"/>
  <c r="F72" i="21" a="1"/>
  <c r="F72" i="21" s="1"/>
  <c r="E72" i="21" a="1"/>
  <c r="E72" i="21" s="1"/>
  <c r="E252" i="21" a="1"/>
  <c r="E252" i="21" s="1"/>
  <c r="D252" i="21" a="1"/>
  <c r="D252" i="21" s="1"/>
  <c r="F252" i="21" a="1"/>
  <c r="F252" i="21" s="1"/>
  <c r="G252" i="21" a="1"/>
  <c r="G252" i="21" s="1"/>
  <c r="B252" i="21" a="1"/>
  <c r="B252" i="21" s="1"/>
  <c r="H252" i="21" a="1"/>
  <c r="H252" i="21" s="1"/>
  <c r="A252" i="21"/>
  <c r="H268" i="21" a="1"/>
  <c r="H268" i="21" s="1"/>
  <c r="F268" i="21" a="1"/>
  <c r="F268" i="21" s="1"/>
  <c r="A268" i="21"/>
  <c r="D268" i="21" a="1"/>
  <c r="D268" i="21" s="1"/>
  <c r="G268" i="21" a="1"/>
  <c r="G268" i="21" s="1"/>
  <c r="B268" i="21" a="1"/>
  <c r="B268" i="21" s="1"/>
  <c r="E268" i="21" a="1"/>
  <c r="E268" i="21" s="1"/>
  <c r="G302" i="21" a="1"/>
  <c r="G302" i="21" s="1"/>
  <c r="H302" i="21" a="1"/>
  <c r="H302" i="21" s="1"/>
  <c r="F302" i="21" a="1"/>
  <c r="F302" i="21" s="1"/>
  <c r="B302" i="21" a="1"/>
  <c r="B302" i="21" s="1"/>
  <c r="I302" i="21" a="1"/>
  <c r="I302" i="21" s="1"/>
  <c r="D302" i="21" a="1"/>
  <c r="D302" i="21" s="1"/>
  <c r="A302" i="21"/>
  <c r="E302" i="21" a="1"/>
  <c r="E302" i="21" s="1"/>
  <c r="D355" i="21" a="1"/>
  <c r="D355" i="21" s="1"/>
  <c r="I355" i="21" a="1"/>
  <c r="I355" i="21" s="1"/>
  <c r="H355" i="21" a="1"/>
  <c r="H355" i="21" s="1"/>
  <c r="E355" i="21" a="1"/>
  <c r="E355" i="21" s="1"/>
  <c r="F355" i="21" a="1"/>
  <c r="F355" i="21" s="1"/>
  <c r="A355" i="21"/>
  <c r="G355" i="21" a="1"/>
  <c r="G355" i="21" s="1"/>
  <c r="B355" i="21" a="1"/>
  <c r="B355" i="21" s="1"/>
  <c r="H51" i="21" a="1"/>
  <c r="H51" i="21" s="1"/>
  <c r="I51" i="21" a="1"/>
  <c r="I51" i="21" s="1"/>
  <c r="B51" i="21" a="1"/>
  <c r="B51" i="21" s="1"/>
  <c r="F51" i="21" a="1"/>
  <c r="F51" i="21" s="1"/>
  <c r="D51" i="21" a="1"/>
  <c r="D51" i="21" s="1"/>
  <c r="G51" i="21" a="1"/>
  <c r="G51" i="21" s="1"/>
  <c r="E51" i="21" a="1"/>
  <c r="E51" i="21" s="1"/>
  <c r="A51" i="21"/>
  <c r="B299" i="21" a="1"/>
  <c r="B299" i="21" s="1"/>
  <c r="H299" i="21" a="1"/>
  <c r="H299" i="21" s="1"/>
  <c r="A299" i="21"/>
  <c r="E299" i="21" a="1"/>
  <c r="E299" i="21" s="1"/>
  <c r="D299" i="21" a="1"/>
  <c r="D299" i="21" s="1"/>
  <c r="G299" i="21" a="1"/>
  <c r="G299" i="21" s="1"/>
  <c r="F299" i="21" a="1"/>
  <c r="F299" i="21" s="1"/>
  <c r="A284" i="21"/>
  <c r="B284" i="21" a="1"/>
  <c r="B284" i="21" s="1"/>
  <c r="F284" i="21" a="1"/>
  <c r="F284" i="21" s="1"/>
  <c r="D284" i="21" a="1"/>
  <c r="D284" i="21" s="1"/>
  <c r="H284" i="21" a="1"/>
  <c r="H284" i="21" s="1"/>
  <c r="E284" i="21" a="1"/>
  <c r="E284" i="21" s="1"/>
  <c r="G284" i="21" a="1"/>
  <c r="G284" i="21" s="1"/>
  <c r="A296" i="21"/>
  <c r="D296" i="21" a="1"/>
  <c r="D296" i="21" s="1"/>
  <c r="B296" i="21" a="1"/>
  <c r="B296" i="21" s="1"/>
  <c r="I296" i="21" a="1"/>
  <c r="I296" i="21" s="1"/>
  <c r="G296" i="21" a="1"/>
  <c r="G296" i="21" s="1"/>
  <c r="F296" i="21" a="1"/>
  <c r="F296" i="21" s="1"/>
  <c r="E296" i="21" a="1"/>
  <c r="E296" i="21" s="1"/>
  <c r="H296" i="21" a="1"/>
  <c r="H296" i="21" s="1"/>
  <c r="E383" i="21" a="1"/>
  <c r="E383" i="21" s="1"/>
  <c r="D383" i="21" a="1"/>
  <c r="D383" i="21" s="1"/>
  <c r="B383" i="21" a="1"/>
  <c r="B383" i="21" s="1"/>
  <c r="G383" i="21" a="1"/>
  <c r="G383" i="21" s="1"/>
  <c r="H383" i="21" a="1"/>
  <c r="H383" i="21" s="1"/>
  <c r="F383" i="21" a="1"/>
  <c r="F383" i="21" s="1"/>
  <c r="A383" i="21"/>
  <c r="E260" i="21" a="1"/>
  <c r="E260" i="21" s="1"/>
  <c r="H260" i="21" a="1"/>
  <c r="H260" i="21" s="1"/>
  <c r="I260" i="21" a="1"/>
  <c r="I260" i="21" s="1"/>
  <c r="D260" i="21" a="1"/>
  <c r="D260" i="21" s="1"/>
  <c r="F260" i="21" a="1"/>
  <c r="F260" i="21" s="1"/>
  <c r="G260" i="21" a="1"/>
  <c r="G260" i="21" s="1"/>
  <c r="A260" i="21"/>
  <c r="B260" i="21" a="1"/>
  <c r="B260" i="21" s="1"/>
  <c r="B18" i="21" a="1"/>
  <c r="B18" i="21" s="1"/>
  <c r="E18" i="21" a="1"/>
  <c r="E18" i="21" s="1"/>
  <c r="A18" i="21"/>
  <c r="G18" i="21" a="1"/>
  <c r="G18" i="21" s="1"/>
  <c r="F18" i="21" a="1"/>
  <c r="F18" i="21" s="1"/>
  <c r="H18" i="21" a="1"/>
  <c r="H18" i="21" s="1"/>
  <c r="D18" i="21" a="1"/>
  <c r="D18" i="21" s="1"/>
  <c r="A175" i="21"/>
  <c r="G175" i="21" a="1"/>
  <c r="G175" i="21" s="1"/>
  <c r="B175" i="21" a="1"/>
  <c r="B175" i="21" s="1"/>
  <c r="I175" i="21" a="1"/>
  <c r="I175" i="21" s="1"/>
  <c r="D175" i="21" a="1"/>
  <c r="D175" i="21" s="1"/>
  <c r="F175" i="21" a="1"/>
  <c r="F175" i="21" s="1"/>
  <c r="E175" i="21" a="1"/>
  <c r="E175" i="21" s="1"/>
  <c r="H175" i="21" a="1"/>
  <c r="H175" i="21" s="1"/>
  <c r="B272" i="21" a="1"/>
  <c r="B272" i="21" s="1"/>
  <c r="E272" i="21" a="1"/>
  <c r="E272" i="21" s="1"/>
  <c r="F272" i="21" a="1"/>
  <c r="F272" i="21" s="1"/>
  <c r="G272" i="21" a="1"/>
  <c r="G272" i="21" s="1"/>
  <c r="D272" i="21" a="1"/>
  <c r="D272" i="21" s="1"/>
  <c r="A272" i="21"/>
  <c r="H272" i="21" a="1"/>
  <c r="H272" i="21" s="1"/>
  <c r="G226" i="21" a="1"/>
  <c r="G226" i="21" s="1"/>
  <c r="A226" i="21"/>
  <c r="H226" i="21" a="1"/>
  <c r="H226" i="21" s="1"/>
  <c r="D226" i="21" a="1"/>
  <c r="D226" i="21" s="1"/>
  <c r="E226" i="21" a="1"/>
  <c r="E226" i="21" s="1"/>
  <c r="F226" i="21" a="1"/>
  <c r="F226" i="21" s="1"/>
  <c r="B226" i="21" a="1"/>
  <c r="B226" i="21" s="1"/>
  <c r="E289" i="21" a="1"/>
  <c r="E289" i="21" s="1"/>
  <c r="D289" i="21" a="1"/>
  <c r="D289" i="21" s="1"/>
  <c r="H289" i="21" a="1"/>
  <c r="H289" i="21" s="1"/>
  <c r="I289" i="21" a="1"/>
  <c r="I289" i="21" s="1"/>
  <c r="F289" i="21" a="1"/>
  <c r="F289" i="21" s="1"/>
  <c r="A289" i="21"/>
  <c r="G289" i="21" a="1"/>
  <c r="G289" i="21" s="1"/>
  <c r="B289" i="21" a="1"/>
  <c r="B289" i="21" s="1"/>
  <c r="H184" i="21" a="1"/>
  <c r="H184" i="21" s="1"/>
  <c r="I184" i="21" a="1"/>
  <c r="I184" i="21" s="1"/>
  <c r="G184" i="21" a="1"/>
  <c r="G184" i="21" s="1"/>
  <c r="D184" i="21" a="1"/>
  <c r="D184" i="21" s="1"/>
  <c r="E184" i="21" a="1"/>
  <c r="E184" i="21" s="1"/>
  <c r="A184" i="21"/>
  <c r="B184" i="21" a="1"/>
  <c r="B184" i="21" s="1"/>
  <c r="F184" i="21" a="1"/>
  <c r="F184" i="21" s="1"/>
  <c r="A87" i="21"/>
  <c r="F87" i="21" a="1"/>
  <c r="F87" i="21" s="1"/>
  <c r="G87" i="21" a="1"/>
  <c r="G87" i="21" s="1"/>
  <c r="D87" i="21" a="1"/>
  <c r="D87" i="21" s="1"/>
  <c r="H87" i="21" a="1"/>
  <c r="H87" i="21" s="1"/>
  <c r="E87" i="21" a="1"/>
  <c r="E87" i="21" s="1"/>
  <c r="B87" i="21" a="1"/>
  <c r="B87" i="21" s="1"/>
  <c r="A275" i="21"/>
  <c r="B275" i="21" a="1"/>
  <c r="B275" i="21" s="1"/>
  <c r="D275" i="21" a="1"/>
  <c r="D275" i="21" s="1"/>
  <c r="F275" i="21" a="1"/>
  <c r="F275" i="21" s="1"/>
  <c r="H275" i="21" a="1"/>
  <c r="H275" i="21" s="1"/>
  <c r="E275" i="21" a="1"/>
  <c r="E275" i="21" s="1"/>
  <c r="G275" i="21" a="1"/>
  <c r="G275" i="21" s="1"/>
  <c r="E30" i="21" a="1"/>
  <c r="E30" i="21" s="1"/>
  <c r="F30" i="21" a="1"/>
  <c r="F30" i="21" s="1"/>
  <c r="A30" i="21"/>
  <c r="D30" i="21" a="1"/>
  <c r="D30" i="21" s="1"/>
  <c r="G30" i="21" a="1"/>
  <c r="G30" i="21" s="1"/>
  <c r="H30" i="21" a="1"/>
  <c r="H30" i="21" s="1"/>
  <c r="B30" i="21" a="1"/>
  <c r="B30" i="21" s="1"/>
  <c r="E7" i="21" a="1"/>
  <c r="E7" i="21" s="1"/>
  <c r="F7" i="21" a="1"/>
  <c r="F7" i="21" s="1"/>
  <c r="G7" i="21" a="1"/>
  <c r="G7" i="21" s="1"/>
  <c r="H7" i="21" a="1"/>
  <c r="H7" i="21" s="1"/>
  <c r="A7" i="21"/>
  <c r="D7" i="21" a="1"/>
  <c r="D7" i="21" s="1"/>
  <c r="B7" i="21" a="1"/>
  <c r="B7" i="21" s="1"/>
  <c r="A12" i="21"/>
  <c r="B12" i="21" a="1"/>
  <c r="B12" i="21" s="1"/>
  <c r="E12" i="21" a="1"/>
  <c r="E12" i="21" s="1"/>
  <c r="H12" i="21" a="1"/>
  <c r="H12" i="21" s="1"/>
  <c r="D12" i="21" a="1"/>
  <c r="D12" i="21" s="1"/>
  <c r="F12" i="21" a="1"/>
  <c r="F12" i="21" s="1"/>
  <c r="G12" i="21" a="1"/>
  <c r="G12" i="21" s="1"/>
  <c r="D304" i="21" a="1"/>
  <c r="D304" i="21" s="1"/>
  <c r="A304" i="21"/>
  <c r="B304" i="21" a="1"/>
  <c r="B304" i="21" s="1"/>
  <c r="H304" i="21" a="1"/>
  <c r="H304" i="21" s="1"/>
  <c r="G304" i="21" a="1"/>
  <c r="G304" i="21" s="1"/>
  <c r="F304" i="21" a="1"/>
  <c r="F304" i="21" s="1"/>
  <c r="E304" i="21" a="1"/>
  <c r="E304" i="21" s="1"/>
  <c r="A202" i="21"/>
  <c r="D202" i="21" a="1"/>
  <c r="D202" i="21" s="1"/>
  <c r="E202" i="21" a="1"/>
  <c r="E202" i="21" s="1"/>
  <c r="G202" i="21" a="1"/>
  <c r="G202" i="21" s="1"/>
  <c r="I202" i="21" a="1"/>
  <c r="I202" i="21" s="1"/>
  <c r="H202" i="21" a="1"/>
  <c r="H202" i="21" s="1"/>
  <c r="F202" i="21" a="1"/>
  <c r="F202" i="21" s="1"/>
  <c r="B202" i="21" a="1"/>
  <c r="B202" i="21" s="1"/>
  <c r="B205" i="21" a="1"/>
  <c r="B205" i="21" s="1"/>
  <c r="G205" i="21" a="1"/>
  <c r="G205" i="21" s="1"/>
  <c r="E205" i="21" a="1"/>
  <c r="E205" i="21" s="1"/>
  <c r="F205" i="21" a="1"/>
  <c r="F205" i="21" s="1"/>
  <c r="A205" i="21"/>
  <c r="H205" i="21" a="1"/>
  <c r="H205" i="21" s="1"/>
  <c r="D205" i="21" a="1"/>
  <c r="D205" i="21" s="1"/>
  <c r="E261" i="21" a="1"/>
  <c r="E261" i="21" s="1"/>
  <c r="B261" i="21" a="1"/>
  <c r="B261" i="21" s="1"/>
  <c r="F261" i="21" a="1"/>
  <c r="F261" i="21" s="1"/>
  <c r="D261" i="21" a="1"/>
  <c r="D261" i="21" s="1"/>
  <c r="G261" i="21" a="1"/>
  <c r="G261" i="21" s="1"/>
  <c r="I261" i="21" a="1"/>
  <c r="I261" i="21" s="1"/>
  <c r="A261" i="21"/>
  <c r="H261" i="21" a="1"/>
  <c r="H261" i="21" s="1"/>
  <c r="E166" i="21" a="1"/>
  <c r="E166" i="21" s="1"/>
  <c r="G166" i="21" a="1"/>
  <c r="G166" i="21" s="1"/>
  <c r="F166" i="21" a="1"/>
  <c r="F166" i="21" s="1"/>
  <c r="B166" i="21" a="1"/>
  <c r="B166" i="21" s="1"/>
  <c r="H166" i="21" a="1"/>
  <c r="H166" i="21" s="1"/>
  <c r="D166" i="21" a="1"/>
  <c r="D166" i="21" s="1"/>
  <c r="A166" i="21"/>
  <c r="G174" i="21" a="1"/>
  <c r="G174" i="21" s="1"/>
  <c r="F174" i="21" a="1"/>
  <c r="F174" i="21" s="1"/>
  <c r="E174" i="21" a="1"/>
  <c r="E174" i="21" s="1"/>
  <c r="B174" i="21" a="1"/>
  <c r="B174" i="21" s="1"/>
  <c r="H174" i="21" a="1"/>
  <c r="H174" i="21" s="1"/>
  <c r="A174" i="21"/>
  <c r="D174" i="21" a="1"/>
  <c r="D174" i="21" s="1"/>
  <c r="H298" i="21" a="1"/>
  <c r="H298" i="21" s="1"/>
  <c r="E298" i="21" a="1"/>
  <c r="E298" i="21" s="1"/>
  <c r="G298" i="21" a="1"/>
  <c r="G298" i="21" s="1"/>
  <c r="A298" i="21"/>
  <c r="B298" i="21" a="1"/>
  <c r="B298" i="21" s="1"/>
  <c r="F298" i="21" a="1"/>
  <c r="F298" i="21" s="1"/>
  <c r="D298" i="21" a="1"/>
  <c r="D298" i="21" s="1"/>
  <c r="I298" i="21" a="1"/>
  <c r="I298" i="21" s="1"/>
  <c r="F128" i="21" a="1"/>
  <c r="F128" i="21" s="1"/>
  <c r="B128" i="21" a="1"/>
  <c r="B128" i="21" s="1"/>
  <c r="A128" i="21"/>
  <c r="G128" i="21" a="1"/>
  <c r="G128" i="21" s="1"/>
  <c r="E128" i="21" a="1"/>
  <c r="E128" i="21" s="1"/>
  <c r="D128" i="21" a="1"/>
  <c r="D128" i="21" s="1"/>
  <c r="H128" i="21" a="1"/>
  <c r="H128" i="21" s="1"/>
  <c r="F362" i="21" a="1"/>
  <c r="F362" i="21" s="1"/>
  <c r="B362" i="21" a="1"/>
  <c r="B362" i="21" s="1"/>
  <c r="G362" i="21" a="1"/>
  <c r="G362" i="21" s="1"/>
  <c r="I362" i="21" a="1"/>
  <c r="I362" i="21" s="1"/>
  <c r="A362" i="21"/>
  <c r="H362" i="21" a="1"/>
  <c r="H362" i="21" s="1"/>
  <c r="D362" i="21" a="1"/>
  <c r="D362" i="21" s="1"/>
  <c r="E362" i="21" a="1"/>
  <c r="E362" i="21" s="1"/>
  <c r="D352" i="21" a="1"/>
  <c r="D352" i="21" s="1"/>
  <c r="H352" i="21" a="1"/>
  <c r="H352" i="21" s="1"/>
  <c r="F352" i="21" a="1"/>
  <c r="F352" i="21" s="1"/>
  <c r="A352" i="21"/>
  <c r="G352" i="21" a="1"/>
  <c r="G352" i="21" s="1"/>
  <c r="I352" i="21" a="1"/>
  <c r="I352" i="21" s="1"/>
  <c r="E352" i="21" a="1"/>
  <c r="E352" i="21" s="1"/>
  <c r="B352" i="21" a="1"/>
  <c r="B352" i="21" s="1"/>
  <c r="A254" i="21"/>
  <c r="D254" i="21" a="1"/>
  <c r="D254" i="21" s="1"/>
  <c r="E254" i="21" a="1"/>
  <c r="E254" i="21" s="1"/>
  <c r="H254" i="21" a="1"/>
  <c r="H254" i="21" s="1"/>
  <c r="B254" i="21" a="1"/>
  <c r="B254" i="21" s="1"/>
  <c r="F254" i="21" a="1"/>
  <c r="F254" i="21" s="1"/>
  <c r="G254" i="21" a="1"/>
  <c r="G254" i="21" s="1"/>
  <c r="E13" i="21" a="1"/>
  <c r="E13" i="21" s="1"/>
  <c r="B13" i="21" a="1"/>
  <c r="B13" i="21" s="1"/>
  <c r="G13" i="21" a="1"/>
  <c r="G13" i="21" s="1"/>
  <c r="H13" i="21" a="1"/>
  <c r="H13" i="21" s="1"/>
  <c r="F13" i="21" a="1"/>
  <c r="F13" i="21" s="1"/>
  <c r="A13" i="21"/>
  <c r="D13" i="21" a="1"/>
  <c r="D13" i="21" s="1"/>
  <c r="F187" i="21" a="1"/>
  <c r="F187" i="21" s="1"/>
  <c r="B187" i="21" a="1"/>
  <c r="B187" i="21" s="1"/>
  <c r="I187" i="21" a="1"/>
  <c r="I187" i="21" s="1"/>
  <c r="E187" i="21" a="1"/>
  <c r="E187" i="21" s="1"/>
  <c r="G187" i="21" a="1"/>
  <c r="G187" i="21" s="1"/>
  <c r="H187" i="21" a="1"/>
  <c r="H187" i="21" s="1"/>
  <c r="A187" i="21"/>
  <c r="D187" i="21" a="1"/>
  <c r="D187" i="21" s="1"/>
  <c r="F183" i="21" a="1"/>
  <c r="F183" i="21" s="1"/>
  <c r="D183" i="21" a="1"/>
  <c r="D183" i="21" s="1"/>
  <c r="H183" i="21" a="1"/>
  <c r="H183" i="21" s="1"/>
  <c r="E183" i="21" a="1"/>
  <c r="E183" i="21" s="1"/>
  <c r="G183" i="21" a="1"/>
  <c r="G183" i="21" s="1"/>
  <c r="A183" i="21"/>
  <c r="B183" i="21" a="1"/>
  <c r="B183" i="21" s="1"/>
  <c r="H308" i="21" a="1"/>
  <c r="H308" i="21" s="1"/>
  <c r="A308" i="21"/>
  <c r="D308" i="21" a="1"/>
  <c r="D308" i="21" s="1"/>
  <c r="B308" i="21" a="1"/>
  <c r="B308" i="21" s="1"/>
  <c r="E308" i="21" a="1"/>
  <c r="E308" i="21" s="1"/>
  <c r="F308" i="21" a="1"/>
  <c r="F308" i="21" s="1"/>
  <c r="G308" i="21" a="1"/>
  <c r="G308" i="21" s="1"/>
  <c r="D96" i="21" a="1"/>
  <c r="D96" i="21" s="1"/>
  <c r="G96" i="21" a="1"/>
  <c r="G96" i="21" s="1"/>
  <c r="A96" i="21"/>
  <c r="B96" i="21" a="1"/>
  <c r="B96" i="21" s="1"/>
  <c r="F96" i="21" a="1"/>
  <c r="F96" i="21" s="1"/>
  <c r="H96" i="21" a="1"/>
  <c r="H96" i="21" s="1"/>
  <c r="E96" i="21" a="1"/>
  <c r="E96" i="21" s="1"/>
  <c r="F374" i="21" a="1"/>
  <c r="F374" i="21" s="1"/>
  <c r="D374" i="21" a="1"/>
  <c r="D374" i="21" s="1"/>
  <c r="G374" i="21" a="1"/>
  <c r="G374" i="21" s="1"/>
  <c r="E374" i="21" a="1"/>
  <c r="E374" i="21" s="1"/>
  <c r="B374" i="21" a="1"/>
  <c r="B374" i="21" s="1"/>
  <c r="I374" i="21" a="1"/>
  <c r="I374" i="21" s="1"/>
  <c r="H374" i="21" a="1"/>
  <c r="H374" i="21" s="1"/>
  <c r="A374" i="21"/>
  <c r="I282" i="21" a="1"/>
  <c r="I282" i="21" s="1"/>
  <c r="D282" i="21" a="1"/>
  <c r="D282" i="21" s="1"/>
  <c r="H282" i="21" a="1"/>
  <c r="H282" i="21" s="1"/>
  <c r="F282" i="21" a="1"/>
  <c r="F282" i="21" s="1"/>
  <c r="A282" i="21"/>
  <c r="E282" i="21" a="1"/>
  <c r="E282" i="21" s="1"/>
  <c r="G282" i="21" a="1"/>
  <c r="G282" i="21" s="1"/>
  <c r="B282" i="21" a="1"/>
  <c r="B282" i="21" s="1"/>
  <c r="B122" i="21" a="1"/>
  <c r="B122" i="21" s="1"/>
  <c r="A122" i="21"/>
  <c r="E122" i="21" a="1"/>
  <c r="E122" i="21" s="1"/>
  <c r="F122" i="21" a="1"/>
  <c r="F122" i="21" s="1"/>
  <c r="G122" i="21" a="1"/>
  <c r="G122" i="21" s="1"/>
  <c r="H122" i="21" a="1"/>
  <c r="H122" i="21" s="1"/>
  <c r="D122" i="21" a="1"/>
  <c r="D122" i="21" s="1"/>
  <c r="B108" i="21" a="1"/>
  <c r="B108" i="21" s="1"/>
  <c r="A108" i="21"/>
  <c r="D108" i="21" a="1"/>
  <c r="D108" i="21" s="1"/>
  <c r="F108" i="21" a="1"/>
  <c r="F108" i="21" s="1"/>
  <c r="H108" i="21" a="1"/>
  <c r="H108" i="21" s="1"/>
  <c r="E108" i="21" a="1"/>
  <c r="E108" i="21" s="1"/>
  <c r="G108" i="21" a="1"/>
  <c r="G108" i="21" s="1"/>
  <c r="E4" i="21" a="1"/>
  <c r="E4" i="21" s="1"/>
  <c r="H4" i="21" a="1"/>
  <c r="H4" i="21" s="1"/>
  <c r="A4" i="21"/>
  <c r="F4" i="21" a="1"/>
  <c r="F4" i="21" s="1"/>
  <c r="B4" i="21" a="1"/>
  <c r="B4" i="21" s="1"/>
  <c r="G4" i="21" a="1"/>
  <c r="G4" i="21" s="1"/>
  <c r="D4" i="21" a="1"/>
  <c r="D4" i="21" s="1"/>
  <c r="F160" i="21" a="1"/>
  <c r="F160" i="21" s="1"/>
  <c r="E160" i="21" a="1"/>
  <c r="E160" i="21" s="1"/>
  <c r="B160" i="21" a="1"/>
  <c r="B160" i="21" s="1"/>
  <c r="I160" i="21" a="1"/>
  <c r="I160" i="21" s="1"/>
  <c r="G160" i="21" a="1"/>
  <c r="G160" i="21" s="1"/>
  <c r="A160" i="21"/>
  <c r="D160" i="21" a="1"/>
  <c r="D160" i="21" s="1"/>
  <c r="H160" i="21" a="1"/>
  <c r="H160" i="21" s="1"/>
  <c r="G94" i="21" a="1"/>
  <c r="G94" i="21" s="1"/>
  <c r="F94" i="21" a="1"/>
  <c r="F94" i="21" s="1"/>
  <c r="D94" i="21" a="1"/>
  <c r="D94" i="21" s="1"/>
  <c r="B94" i="21" a="1"/>
  <c r="B94" i="21" s="1"/>
  <c r="E94" i="21" a="1"/>
  <c r="E94" i="21" s="1"/>
  <c r="A94" i="21"/>
  <c r="H94" i="21" a="1"/>
  <c r="H94" i="21" s="1"/>
  <c r="D99" i="21" a="1"/>
  <c r="D99" i="21" s="1"/>
  <c r="E99" i="21" a="1"/>
  <c r="E99" i="21" s="1"/>
  <c r="F99" i="21" a="1"/>
  <c r="F99" i="21" s="1"/>
  <c r="G99" i="21" a="1"/>
  <c r="G99" i="21" s="1"/>
  <c r="H99" i="21" a="1"/>
  <c r="H99" i="21" s="1"/>
  <c r="B99" i="21" a="1"/>
  <c r="B99" i="21" s="1"/>
  <c r="A99" i="21"/>
  <c r="G216" i="21" a="1"/>
  <c r="G216" i="21" s="1"/>
  <c r="D216" i="21" a="1"/>
  <c r="D216" i="21" s="1"/>
  <c r="I216" i="21" a="1"/>
  <c r="I216" i="21" s="1"/>
  <c r="H216" i="21" a="1"/>
  <c r="H216" i="21" s="1"/>
  <c r="E216" i="21" a="1"/>
  <c r="E216" i="21" s="1"/>
  <c r="B216" i="21" a="1"/>
  <c r="B216" i="21" s="1"/>
  <c r="A216" i="21"/>
  <c r="F216" i="21" a="1"/>
  <c r="F216" i="21" s="1"/>
  <c r="A287" i="21"/>
  <c r="B287" i="21" a="1"/>
  <c r="B287" i="21" s="1"/>
  <c r="D287" i="21" a="1"/>
  <c r="D287" i="21" s="1"/>
  <c r="H287" i="21" a="1"/>
  <c r="H287" i="21" s="1"/>
  <c r="I287" i="21" a="1"/>
  <c r="I287" i="21" s="1"/>
  <c r="G287" i="21" a="1"/>
  <c r="G287" i="21" s="1"/>
  <c r="F287" i="21" a="1"/>
  <c r="F287" i="21" s="1"/>
  <c r="E287" i="21" a="1"/>
  <c r="E287" i="21" s="1"/>
  <c r="I120" i="21" a="1"/>
  <c r="I120" i="21" s="1"/>
  <c r="H120" i="21" a="1"/>
  <c r="H120" i="21" s="1"/>
  <c r="G120" i="21" a="1"/>
  <c r="G120" i="21" s="1"/>
  <c r="E120" i="21" a="1"/>
  <c r="E120" i="21" s="1"/>
  <c r="B120" i="21" a="1"/>
  <c r="B120" i="21" s="1"/>
  <c r="F120" i="21" a="1"/>
  <c r="F120" i="21" s="1"/>
  <c r="D120" i="21" a="1"/>
  <c r="D120" i="21" s="1"/>
  <c r="A120" i="21"/>
  <c r="E22" i="21" a="1"/>
  <c r="E22" i="21" s="1"/>
  <c r="F22" i="21" a="1"/>
  <c r="F22" i="21" s="1"/>
  <c r="I22" i="21" a="1"/>
  <c r="I22" i="21" s="1"/>
  <c r="A22" i="21"/>
  <c r="B22" i="21" a="1"/>
  <c r="B22" i="21" s="1"/>
  <c r="H22" i="21" a="1"/>
  <c r="H22" i="21" s="1"/>
  <c r="G22" i="21" a="1"/>
  <c r="G22" i="21" s="1"/>
  <c r="D22" i="21" a="1"/>
  <c r="D22" i="21" s="1"/>
  <c r="E54" i="21" a="1"/>
  <c r="E54" i="21" s="1"/>
  <c r="G54" i="21" a="1"/>
  <c r="G54" i="21" s="1"/>
  <c r="B54" i="21" a="1"/>
  <c r="B54" i="21" s="1"/>
  <c r="F54" i="21" a="1"/>
  <c r="F54" i="21" s="1"/>
  <c r="A54" i="21"/>
  <c r="H54" i="21" a="1"/>
  <c r="H54" i="21" s="1"/>
  <c r="D54" i="21" a="1"/>
  <c r="D54" i="21" s="1"/>
  <c r="I54" i="21" a="1"/>
  <c r="I54" i="21" s="1"/>
  <c r="B354" i="21" a="1"/>
  <c r="B354" i="21" s="1"/>
  <c r="D354" i="21" a="1"/>
  <c r="D354" i="21" s="1"/>
  <c r="A354" i="21"/>
  <c r="G354" i="21" a="1"/>
  <c r="G354" i="21" s="1"/>
  <c r="H354" i="21" a="1"/>
  <c r="H354" i="21" s="1"/>
  <c r="E354" i="21" a="1"/>
  <c r="E354" i="21" s="1"/>
  <c r="F354" i="21" a="1"/>
  <c r="F354" i="21" s="1"/>
  <c r="F235" i="21" a="1"/>
  <c r="F235" i="21" s="1"/>
  <c r="D235" i="21" a="1"/>
  <c r="D235" i="21" s="1"/>
  <c r="G235" i="21" a="1"/>
  <c r="G235" i="21" s="1"/>
  <c r="B235" i="21" a="1"/>
  <c r="B235" i="21" s="1"/>
  <c r="H235" i="21" a="1"/>
  <c r="H235" i="21" s="1"/>
  <c r="A235" i="21"/>
  <c r="E235" i="21" a="1"/>
  <c r="E235" i="21" s="1"/>
  <c r="A303" i="21"/>
  <c r="B303" i="21" a="1"/>
  <c r="B303" i="21" s="1"/>
  <c r="F303" i="21" a="1"/>
  <c r="F303" i="21" s="1"/>
  <c r="E303" i="21" a="1"/>
  <c r="E303" i="21" s="1"/>
  <c r="H303" i="21" a="1"/>
  <c r="H303" i="21" s="1"/>
  <c r="G303" i="21" a="1"/>
  <c r="G303" i="21" s="1"/>
  <c r="D303" i="21" a="1"/>
  <c r="D303" i="21" s="1"/>
  <c r="D186" i="21" a="1"/>
  <c r="D186" i="21" s="1"/>
  <c r="A186" i="21"/>
  <c r="E186" i="21" a="1"/>
  <c r="E186" i="21" s="1"/>
  <c r="B186" i="21" a="1"/>
  <c r="B186" i="21" s="1"/>
  <c r="F186" i="21" a="1"/>
  <c r="F186" i="21" s="1"/>
  <c r="H186" i="21" a="1"/>
  <c r="H186" i="21" s="1"/>
  <c r="G186" i="21" a="1"/>
  <c r="G186" i="21" s="1"/>
  <c r="I186" i="21" a="1"/>
  <c r="I186" i="21" s="1"/>
  <c r="F145" i="21" a="1"/>
  <c r="F145" i="21" s="1"/>
  <c r="B145" i="21" a="1"/>
  <c r="B145" i="21" s="1"/>
  <c r="E145" i="21" a="1"/>
  <c r="E145" i="21" s="1"/>
  <c r="A145" i="21"/>
  <c r="G145" i="21" a="1"/>
  <c r="G145" i="21" s="1"/>
  <c r="D145" i="21" a="1"/>
  <c r="D145" i="21" s="1"/>
  <c r="I145" i="21" a="1"/>
  <c r="I145" i="21" s="1"/>
  <c r="H145" i="21" a="1"/>
  <c r="H145" i="21" s="1"/>
  <c r="B125" i="21" a="1"/>
  <c r="B125" i="21" s="1"/>
  <c r="F125" i="21" a="1"/>
  <c r="F125" i="21" s="1"/>
  <c r="G125" i="21" a="1"/>
  <c r="G125" i="21" s="1"/>
  <c r="H125" i="21" a="1"/>
  <c r="H125" i="21" s="1"/>
  <c r="D125" i="21" a="1"/>
  <c r="D125" i="21" s="1"/>
  <c r="E125" i="21" a="1"/>
  <c r="E125" i="21" s="1"/>
  <c r="A125" i="21"/>
  <c r="F85" i="21" a="1"/>
  <c r="F85" i="21" s="1"/>
  <c r="D85" i="21" a="1"/>
  <c r="D85" i="21" s="1"/>
  <c r="G85" i="21" a="1"/>
  <c r="G85" i="21" s="1"/>
  <c r="A85" i="21"/>
  <c r="B85" i="21" a="1"/>
  <c r="B85" i="21" s="1"/>
  <c r="H85" i="21" a="1"/>
  <c r="H85" i="21" s="1"/>
  <c r="E85" i="21" a="1"/>
  <c r="E85" i="21" s="1"/>
  <c r="B6" i="21" a="1"/>
  <c r="B6" i="21" s="1"/>
  <c r="E6" i="21" a="1"/>
  <c r="E6" i="21" s="1"/>
  <c r="D6" i="21" a="1"/>
  <c r="D6" i="21" s="1"/>
  <c r="G6" i="21" a="1"/>
  <c r="G6" i="21" s="1"/>
  <c r="F6" i="21" a="1"/>
  <c r="F6" i="21" s="1"/>
  <c r="H6" i="21" a="1"/>
  <c r="H6" i="21" s="1"/>
  <c r="A6" i="21"/>
  <c r="A373" i="21"/>
  <c r="D373" i="21" a="1"/>
  <c r="D373" i="21" s="1"/>
  <c r="G373" i="21" a="1"/>
  <c r="G373" i="21" s="1"/>
  <c r="E373" i="21" a="1"/>
  <c r="E373" i="21" s="1"/>
  <c r="I373" i="21" a="1"/>
  <c r="I373" i="21" s="1"/>
  <c r="B373" i="21" a="1"/>
  <c r="B373" i="21" s="1"/>
  <c r="F373" i="21" a="1"/>
  <c r="F373" i="21" s="1"/>
  <c r="H373" i="21" a="1"/>
  <c r="H373" i="21" s="1"/>
  <c r="G376" i="21" a="1"/>
  <c r="G376" i="21" s="1"/>
  <c r="D376" i="21" a="1"/>
  <c r="D376" i="21" s="1"/>
  <c r="B376" i="21" a="1"/>
  <c r="B376" i="21" s="1"/>
  <c r="H376" i="21" a="1"/>
  <c r="H376" i="21" s="1"/>
  <c r="A376" i="21"/>
  <c r="F376" i="21" a="1"/>
  <c r="F376" i="21" s="1"/>
  <c r="E376" i="21" a="1"/>
  <c r="E376" i="21" s="1"/>
  <c r="I376" i="21" a="1"/>
  <c r="I376" i="21" s="1"/>
  <c r="A118" i="21"/>
  <c r="H118" i="21" a="1"/>
  <c r="H118" i="21" s="1"/>
  <c r="B118" i="21" a="1"/>
  <c r="B118" i="21" s="1"/>
  <c r="F118" i="21" a="1"/>
  <c r="F118" i="21" s="1"/>
  <c r="D118" i="21" a="1"/>
  <c r="D118" i="21" s="1"/>
  <c r="E118" i="21" a="1"/>
  <c r="E118" i="21" s="1"/>
  <c r="G118" i="21" a="1"/>
  <c r="G118" i="21" s="1"/>
  <c r="F286" i="21" a="1"/>
  <c r="F286" i="21" s="1"/>
  <c r="A286" i="21"/>
  <c r="H286" i="21" a="1"/>
  <c r="H286" i="21" s="1"/>
  <c r="E286" i="21" a="1"/>
  <c r="E286" i="21" s="1"/>
  <c r="G286" i="21" a="1"/>
  <c r="G286" i="21" s="1"/>
  <c r="D286" i="21" a="1"/>
  <c r="D286" i="21" s="1"/>
  <c r="B286" i="21" a="1"/>
  <c r="B286" i="21" s="1"/>
  <c r="F394" i="21" a="1"/>
  <c r="F394" i="21" s="1"/>
  <c r="A394" i="21"/>
  <c r="D394" i="21" a="1"/>
  <c r="D394" i="21" s="1"/>
  <c r="G394" i="21" a="1"/>
  <c r="G394" i="21" s="1"/>
  <c r="H394" i="21" a="1"/>
  <c r="H394" i="21" s="1"/>
  <c r="B394" i="21" a="1"/>
  <c r="B394" i="21" s="1"/>
  <c r="E394" i="21" a="1"/>
  <c r="E394" i="21" s="1"/>
  <c r="H63" i="21" a="1"/>
  <c r="H63" i="21" s="1"/>
  <c r="D63" i="21" a="1"/>
  <c r="D63" i="21" s="1"/>
  <c r="A63" i="21"/>
  <c r="E63" i="21" a="1"/>
  <c r="E63" i="21" s="1"/>
  <c r="B63" i="21" a="1"/>
  <c r="B63" i="21" s="1"/>
  <c r="G63" i="21" a="1"/>
  <c r="G63" i="21" s="1"/>
  <c r="F63" i="21" a="1"/>
  <c r="F63" i="21" s="1"/>
  <c r="D123" i="21" a="1"/>
  <c r="D123" i="21" s="1"/>
  <c r="B123" i="21" a="1"/>
  <c r="B123" i="21" s="1"/>
  <c r="H123" i="21" a="1"/>
  <c r="H123" i="21" s="1"/>
  <c r="E123" i="21" a="1"/>
  <c r="E123" i="21" s="1"/>
  <c r="F123" i="21" a="1"/>
  <c r="F123" i="21" s="1"/>
  <c r="A123" i="21"/>
  <c r="G123" i="21" a="1"/>
  <c r="G123" i="21" s="1"/>
  <c r="I123" i="21" a="1"/>
  <c r="I123" i="21" s="1"/>
  <c r="F224" i="21" a="1"/>
  <c r="F224" i="21" s="1"/>
  <c r="A224" i="21"/>
  <c r="D224" i="21" a="1"/>
  <c r="D224" i="21" s="1"/>
  <c r="I224" i="21" a="1"/>
  <c r="I224" i="21" s="1"/>
  <c r="E224" i="21" a="1"/>
  <c r="E224" i="21" s="1"/>
  <c r="G224" i="21" a="1"/>
  <c r="G224" i="21" s="1"/>
  <c r="B224" i="21" a="1"/>
  <c r="B224" i="21" s="1"/>
  <c r="H224" i="21" a="1"/>
  <c r="H224" i="21" s="1"/>
  <c r="D214" i="21" a="1"/>
  <c r="D214" i="21" s="1"/>
  <c r="E214" i="21" a="1"/>
  <c r="E214" i="21" s="1"/>
  <c r="H214" i="21" a="1"/>
  <c r="H214" i="21" s="1"/>
  <c r="F214" i="21" a="1"/>
  <c r="F214" i="21" s="1"/>
  <c r="A214" i="21"/>
  <c r="I214" i="21" a="1"/>
  <c r="I214" i="21" s="1"/>
  <c r="G214" i="21" a="1"/>
  <c r="G214" i="21" s="1"/>
  <c r="B214" i="21" a="1"/>
  <c r="B214" i="21" s="1"/>
  <c r="E239" i="21" a="1"/>
  <c r="E239" i="21" s="1"/>
  <c r="F239" i="21" a="1"/>
  <c r="F239" i="21" s="1"/>
  <c r="B239" i="21" a="1"/>
  <c r="B239" i="21" s="1"/>
  <c r="A239" i="21"/>
  <c r="D239" i="21" a="1"/>
  <c r="D239" i="21" s="1"/>
  <c r="G239" i="21" a="1"/>
  <c r="G239" i="21" s="1"/>
  <c r="H239" i="21" a="1"/>
  <c r="H239" i="21" s="1"/>
  <c r="B57" i="21" a="1"/>
  <c r="B57" i="21" s="1"/>
  <c r="H57" i="21" a="1"/>
  <c r="H57" i="21" s="1"/>
  <c r="D57" i="21" a="1"/>
  <c r="D57" i="21" s="1"/>
  <c r="G57" i="21" a="1"/>
  <c r="G57" i="21" s="1"/>
  <c r="A57" i="21"/>
  <c r="F57" i="21" a="1"/>
  <c r="F57" i="21" s="1"/>
  <c r="E57" i="21" a="1"/>
  <c r="E57" i="21" s="1"/>
  <c r="E311" i="21" a="1"/>
  <c r="E311" i="21" s="1"/>
  <c r="G311" i="21" a="1"/>
  <c r="G311" i="21" s="1"/>
  <c r="D311" i="21" a="1"/>
  <c r="D311" i="21" s="1"/>
  <c r="F311" i="21" a="1"/>
  <c r="F311" i="21" s="1"/>
  <c r="H311" i="21" a="1"/>
  <c r="H311" i="21" s="1"/>
  <c r="A311" i="21"/>
  <c r="B311" i="21" a="1"/>
  <c r="B311" i="21" s="1"/>
  <c r="I311" i="21" a="1"/>
  <c r="I311" i="21" s="1"/>
  <c r="H318" i="21" a="1"/>
  <c r="H318" i="21" s="1"/>
  <c r="B318" i="21" a="1"/>
  <c r="B318" i="21" s="1"/>
  <c r="G318" i="21" a="1"/>
  <c r="G318" i="21" s="1"/>
  <c r="I318" i="21" a="1"/>
  <c r="I318" i="21" s="1"/>
  <c r="F318" i="21" a="1"/>
  <c r="F318" i="21" s="1"/>
  <c r="A318" i="21"/>
  <c r="D318" i="21" a="1"/>
  <c r="D318" i="21" s="1"/>
  <c r="E318" i="21" a="1"/>
  <c r="E318" i="21" s="1"/>
  <c r="D111" i="21" a="1"/>
  <c r="D111" i="21" s="1"/>
  <c r="E111" i="21" a="1"/>
  <c r="E111" i="21" s="1"/>
  <c r="H111" i="21" a="1"/>
  <c r="H111" i="21" s="1"/>
  <c r="F111" i="21" a="1"/>
  <c r="F111" i="21" s="1"/>
  <c r="G111" i="21" a="1"/>
  <c r="G111" i="21" s="1"/>
  <c r="B111" i="21" a="1"/>
  <c r="B111" i="21" s="1"/>
  <c r="A111" i="21"/>
  <c r="A163" i="21"/>
  <c r="F163" i="21" a="1"/>
  <c r="F163" i="21" s="1"/>
  <c r="B163" i="21" a="1"/>
  <c r="B163" i="21" s="1"/>
  <c r="H163" i="21" a="1"/>
  <c r="H163" i="21" s="1"/>
  <c r="E163" i="21" a="1"/>
  <c r="E163" i="21" s="1"/>
  <c r="G163" i="21" a="1"/>
  <c r="G163" i="21" s="1"/>
  <c r="D163" i="21" a="1"/>
  <c r="D163" i="21" s="1"/>
  <c r="E53" i="21" a="1"/>
  <c r="E53" i="21" s="1"/>
  <c r="A53" i="21"/>
  <c r="D53" i="21" a="1"/>
  <c r="D53" i="21" s="1"/>
  <c r="F53" i="21" a="1"/>
  <c r="F53" i="21" s="1"/>
  <c r="B53" i="21" a="1"/>
  <c r="B53" i="21" s="1"/>
  <c r="H53" i="21" a="1"/>
  <c r="H53" i="21" s="1"/>
  <c r="G53" i="21" a="1"/>
  <c r="G53" i="21" s="1"/>
  <c r="D375" i="21" a="1"/>
  <c r="D375" i="21" s="1"/>
  <c r="A375" i="21"/>
  <c r="E375" i="21" a="1"/>
  <c r="E375" i="21" s="1"/>
  <c r="B375" i="21" a="1"/>
  <c r="B375" i="21" s="1"/>
  <c r="F375" i="21" a="1"/>
  <c r="F375" i="21" s="1"/>
  <c r="H375" i="21" a="1"/>
  <c r="H375" i="21" s="1"/>
  <c r="G375" i="21" a="1"/>
  <c r="G375" i="21" s="1"/>
  <c r="H14" i="21" a="1"/>
  <c r="H14" i="21" s="1"/>
  <c r="G14" i="21" a="1"/>
  <c r="G14" i="21" s="1"/>
  <c r="D14" i="21" a="1"/>
  <c r="D14" i="21" s="1"/>
  <c r="B14" i="21" a="1"/>
  <c r="B14" i="21" s="1"/>
  <c r="F14" i="21" a="1"/>
  <c r="F14" i="21" s="1"/>
  <c r="E14" i="21" a="1"/>
  <c r="E14" i="21" s="1"/>
  <c r="A14" i="21"/>
  <c r="I338" i="21" a="1"/>
  <c r="I338" i="21" s="1"/>
  <c r="E338" i="21" a="1"/>
  <c r="E338" i="21" s="1"/>
  <c r="G338" i="21" a="1"/>
  <c r="G338" i="21" s="1"/>
  <c r="B338" i="21" a="1"/>
  <c r="B338" i="21" s="1"/>
  <c r="F338" i="21" a="1"/>
  <c r="F338" i="21" s="1"/>
  <c r="H338" i="21" a="1"/>
  <c r="H338" i="21" s="1"/>
  <c r="A338" i="21"/>
  <c r="D338" i="21" a="1"/>
  <c r="D338" i="21" s="1"/>
  <c r="D321" i="21" a="1"/>
  <c r="D321" i="21" s="1"/>
  <c r="H321" i="21" a="1"/>
  <c r="H321" i="21" s="1"/>
  <c r="G321" i="21" a="1"/>
  <c r="G321" i="21" s="1"/>
  <c r="A321" i="21"/>
  <c r="B321" i="21" a="1"/>
  <c r="B321" i="21" s="1"/>
  <c r="E321" i="21" a="1"/>
  <c r="E321" i="21" s="1"/>
  <c r="F321" i="21" a="1"/>
  <c r="F321" i="21" s="1"/>
  <c r="G353" i="21" a="1"/>
  <c r="G353" i="21" s="1"/>
  <c r="H353" i="21" a="1"/>
  <c r="H353" i="21" s="1"/>
  <c r="I353" i="21" a="1"/>
  <c r="I353" i="21" s="1"/>
  <c r="E353" i="21" a="1"/>
  <c r="E353" i="21" s="1"/>
  <c r="A353" i="21"/>
  <c r="B353" i="21" a="1"/>
  <c r="B353" i="21" s="1"/>
  <c r="D353" i="21" a="1"/>
  <c r="D353" i="21" s="1"/>
  <c r="F353" i="21" a="1"/>
  <c r="F353" i="21" s="1"/>
  <c r="F203" i="21" a="1"/>
  <c r="F203" i="21" s="1"/>
  <c r="H203" i="21" a="1"/>
  <c r="H203" i="21" s="1"/>
  <c r="D203" i="21" a="1"/>
  <c r="D203" i="21" s="1"/>
  <c r="E203" i="21" a="1"/>
  <c r="E203" i="21" s="1"/>
  <c r="A203" i="21"/>
  <c r="B203" i="21" a="1"/>
  <c r="B203" i="21" s="1"/>
  <c r="G203" i="21" a="1"/>
  <c r="G203" i="21" s="1"/>
  <c r="E271" i="21" a="1"/>
  <c r="E271" i="21" s="1"/>
  <c r="H271" i="21" a="1"/>
  <c r="H271" i="21" s="1"/>
  <c r="D271" i="21" a="1"/>
  <c r="D271" i="21" s="1"/>
  <c r="A271" i="21"/>
  <c r="B271" i="21" a="1"/>
  <c r="B271" i="21" s="1"/>
  <c r="I271" i="21" a="1"/>
  <c r="I271" i="21" s="1"/>
  <c r="G271" i="21" a="1"/>
  <c r="G271" i="21" s="1"/>
  <c r="F271" i="21" a="1"/>
  <c r="F271" i="21" s="1"/>
  <c r="F207" i="21" a="1"/>
  <c r="F207" i="21" s="1"/>
  <c r="E207" i="21" a="1"/>
  <c r="E207" i="21" s="1"/>
  <c r="A207" i="21"/>
  <c r="H207" i="21" a="1"/>
  <c r="H207" i="21" s="1"/>
  <c r="B207" i="21" a="1"/>
  <c r="B207" i="21" s="1"/>
  <c r="G207" i="21" a="1"/>
  <c r="G207" i="21" s="1"/>
  <c r="D207" i="21" a="1"/>
  <c r="D207" i="21" s="1"/>
  <c r="F316" i="21" a="1"/>
  <c r="F316" i="21" s="1"/>
  <c r="H316" i="21" a="1"/>
  <c r="H316" i="21" s="1"/>
  <c r="A316" i="21"/>
  <c r="E316" i="21" a="1"/>
  <c r="E316" i="21" s="1"/>
  <c r="B316" i="21" a="1"/>
  <c r="B316" i="21" s="1"/>
  <c r="D316" i="21" a="1"/>
  <c r="D316" i="21" s="1"/>
  <c r="G316" i="21" a="1"/>
  <c r="G316" i="21" s="1"/>
  <c r="D335" i="21" a="1"/>
  <c r="D335" i="21" s="1"/>
  <c r="H335" i="21" a="1"/>
  <c r="H335" i="21" s="1"/>
  <c r="A335" i="21"/>
  <c r="E335" i="21" a="1"/>
  <c r="E335" i="21" s="1"/>
  <c r="B335" i="21" a="1"/>
  <c r="B335" i="21" s="1"/>
  <c r="F335" i="21" a="1"/>
  <c r="F335" i="21" s="1"/>
  <c r="G335" i="21" a="1"/>
  <c r="G335" i="21" s="1"/>
  <c r="E385" i="21" a="1"/>
  <c r="E385" i="21" s="1"/>
  <c r="G385" i="21" a="1"/>
  <c r="G385" i="21" s="1"/>
  <c r="D385" i="21" a="1"/>
  <c r="D385" i="21" s="1"/>
  <c r="F385" i="21" a="1"/>
  <c r="F385" i="21" s="1"/>
  <c r="H385" i="21" a="1"/>
  <c r="H385" i="21" s="1"/>
  <c r="B385" i="21" a="1"/>
  <c r="B385" i="21" s="1"/>
  <c r="A385" i="21"/>
  <c r="A219" i="21"/>
  <c r="B219" i="21" a="1"/>
  <c r="B219" i="21" s="1"/>
  <c r="F219" i="21" a="1"/>
  <c r="F219" i="21" s="1"/>
  <c r="E219" i="21" a="1"/>
  <c r="E219" i="21" s="1"/>
  <c r="G219" i="21" a="1"/>
  <c r="G219" i="21" s="1"/>
  <c r="H219" i="21" a="1"/>
  <c r="H219" i="21" s="1"/>
  <c r="D219" i="21" a="1"/>
  <c r="D219" i="21" s="1"/>
  <c r="B159" i="21" a="1"/>
  <c r="B159" i="21" s="1"/>
  <c r="D159" i="21" a="1"/>
  <c r="D159" i="21" s="1"/>
  <c r="G159" i="21" a="1"/>
  <c r="G159" i="21" s="1"/>
  <c r="F159" i="21" a="1"/>
  <c r="F159" i="21" s="1"/>
  <c r="A159" i="21"/>
  <c r="H159" i="21" a="1"/>
  <c r="H159" i="21" s="1"/>
  <c r="E159" i="21" a="1"/>
  <c r="E159" i="21" s="1"/>
  <c r="I159" i="21" a="1"/>
  <c r="I159" i="21" s="1"/>
  <c r="H10" i="21" a="1"/>
  <c r="H10" i="21" s="1"/>
  <c r="B10" i="21" a="1"/>
  <c r="B10" i="21" s="1"/>
  <c r="D10" i="21" a="1"/>
  <c r="D10" i="21" s="1"/>
  <c r="E10" i="21" a="1"/>
  <c r="E10" i="21" s="1"/>
  <c r="G10" i="21" a="1"/>
  <c r="G10" i="21" s="1"/>
  <c r="F10" i="21" a="1"/>
  <c r="F10" i="21" s="1"/>
  <c r="I10" i="21" a="1"/>
  <c r="I10" i="21" s="1"/>
  <c r="A10" i="21"/>
  <c r="D88" i="21" a="1"/>
  <c r="D88" i="21" s="1"/>
  <c r="F88" i="21" a="1"/>
  <c r="F88" i="21" s="1"/>
  <c r="H88" i="21" a="1"/>
  <c r="H88" i="21" s="1"/>
  <c r="I88" i="21" a="1"/>
  <c r="I88" i="21" s="1"/>
  <c r="B88" i="21" a="1"/>
  <c r="B88" i="21" s="1"/>
  <c r="E88" i="21" a="1"/>
  <c r="E88" i="21" s="1"/>
  <c r="A88" i="21"/>
  <c r="G88" i="21" a="1"/>
  <c r="G88" i="21" s="1"/>
  <c r="H325" i="21" a="1"/>
  <c r="H325" i="21" s="1"/>
  <c r="E325" i="21" a="1"/>
  <c r="E325" i="21" s="1"/>
  <c r="B325" i="21" a="1"/>
  <c r="B325" i="21" s="1"/>
  <c r="D325" i="21" a="1"/>
  <c r="D325" i="21" s="1"/>
  <c r="G325" i="21" a="1"/>
  <c r="G325" i="21" s="1"/>
  <c r="F325" i="21" a="1"/>
  <c r="F325" i="21" s="1"/>
  <c r="A325" i="21"/>
  <c r="A309" i="21"/>
  <c r="I309" i="21" a="1"/>
  <c r="I309" i="21" s="1"/>
  <c r="E309" i="21" a="1"/>
  <c r="E309" i="21" s="1"/>
  <c r="H309" i="21" a="1"/>
  <c r="H309" i="21" s="1"/>
  <c r="F309" i="21" a="1"/>
  <c r="F309" i="21" s="1"/>
  <c r="B309" i="21" a="1"/>
  <c r="B309" i="21" s="1"/>
  <c r="G309" i="21" a="1"/>
  <c r="G309" i="21" s="1"/>
  <c r="D309" i="21" a="1"/>
  <c r="D309" i="21" s="1"/>
  <c r="B358" i="21" a="1"/>
  <c r="B358" i="21" s="1"/>
  <c r="D358" i="21" a="1"/>
  <c r="D358" i="21" s="1"/>
  <c r="H358" i="21" a="1"/>
  <c r="H358" i="21" s="1"/>
  <c r="A358" i="21"/>
  <c r="I358" i="21" a="1"/>
  <c r="I358" i="21" s="1"/>
  <c r="G358" i="21" a="1"/>
  <c r="G358" i="21" s="1"/>
  <c r="E358" i="21" a="1"/>
  <c r="E358" i="21" s="1"/>
  <c r="F358" i="21" a="1"/>
  <c r="F358" i="21" s="1"/>
  <c r="B44" i="21" a="1"/>
  <c r="B44" i="21" s="1"/>
  <c r="E44" i="21" a="1"/>
  <c r="E44" i="21" s="1"/>
  <c r="G44" i="21" a="1"/>
  <c r="G44" i="21" s="1"/>
  <c r="D44" i="21" a="1"/>
  <c r="D44" i="21" s="1"/>
  <c r="H44" i="21" a="1"/>
  <c r="H44" i="21" s="1"/>
  <c r="A44" i="21"/>
  <c r="I44" i="21" a="1"/>
  <c r="I44" i="21" s="1"/>
  <c r="F44" i="21" a="1"/>
  <c r="F44" i="21" s="1"/>
  <c r="D266" i="21" a="1"/>
  <c r="D266" i="21" s="1"/>
  <c r="H266" i="21" a="1"/>
  <c r="H266" i="21" s="1"/>
  <c r="F266" i="21" a="1"/>
  <c r="F266" i="21" s="1"/>
  <c r="G266" i="21" a="1"/>
  <c r="G266" i="21" s="1"/>
  <c r="B266" i="21" a="1"/>
  <c r="B266" i="21" s="1"/>
  <c r="E266" i="21" a="1"/>
  <c r="E266" i="21" s="1"/>
  <c r="A266" i="21"/>
  <c r="F329" i="21" a="1"/>
  <c r="F329" i="21" s="1"/>
  <c r="B329" i="21" a="1"/>
  <c r="B329" i="21" s="1"/>
  <c r="G329" i="21" a="1"/>
  <c r="G329" i="21" s="1"/>
  <c r="D329" i="21" a="1"/>
  <c r="D329" i="21" s="1"/>
  <c r="H329" i="21" a="1"/>
  <c r="H329" i="21" s="1"/>
  <c r="E329" i="21" a="1"/>
  <c r="E329" i="21" s="1"/>
  <c r="I329" i="21" a="1"/>
  <c r="I329" i="21" s="1"/>
  <c r="A329" i="21"/>
  <c r="D62" i="21" a="1"/>
  <c r="D62" i="21" s="1"/>
  <c r="G62" i="21" a="1"/>
  <c r="G62" i="21" s="1"/>
  <c r="E62" i="21" a="1"/>
  <c r="E62" i="21" s="1"/>
  <c r="F62" i="21" a="1"/>
  <c r="F62" i="21" s="1"/>
  <c r="A62" i="21"/>
  <c r="B62" i="21" a="1"/>
  <c r="B62" i="21" s="1"/>
  <c r="H62" i="21" a="1"/>
  <c r="H62" i="21" s="1"/>
  <c r="H148" i="21" a="1"/>
  <c r="H148" i="21" s="1"/>
  <c r="D148" i="21" a="1"/>
  <c r="D148" i="21" s="1"/>
  <c r="F148" i="21" a="1"/>
  <c r="F148" i="21" s="1"/>
  <c r="B148" i="21" a="1"/>
  <c r="B148" i="21" s="1"/>
  <c r="G148" i="21" a="1"/>
  <c r="G148" i="21" s="1"/>
  <c r="E148" i="21" a="1"/>
  <c r="E148" i="21" s="1"/>
  <c r="I148" i="21" a="1"/>
  <c r="I148" i="21" s="1"/>
  <c r="A148" i="21"/>
  <c r="A142" i="21"/>
  <c r="E142" i="21" a="1"/>
  <c r="E142" i="21" s="1"/>
  <c r="I142" i="21" a="1"/>
  <c r="I142" i="21" s="1"/>
  <c r="G142" i="21" a="1"/>
  <c r="G142" i="21" s="1"/>
  <c r="F142" i="21" a="1"/>
  <c r="F142" i="21" s="1"/>
  <c r="D142" i="21" a="1"/>
  <c r="D142" i="21" s="1"/>
  <c r="H142" i="21" a="1"/>
  <c r="H142" i="21" s="1"/>
  <c r="B142" i="21" a="1"/>
  <c r="B142" i="21" s="1"/>
  <c r="B345" i="21" a="1"/>
  <c r="B345" i="21" s="1"/>
  <c r="D345" i="21" a="1"/>
  <c r="D345" i="21" s="1"/>
  <c r="H345" i="21" a="1"/>
  <c r="H345" i="21" s="1"/>
  <c r="F345" i="21" a="1"/>
  <c r="F345" i="21" s="1"/>
  <c r="A345" i="21"/>
  <c r="E345" i="21" a="1"/>
  <c r="E345" i="21" s="1"/>
  <c r="G345" i="21" a="1"/>
  <c r="G345" i="21" s="1"/>
  <c r="E31" i="21" a="1"/>
  <c r="E31" i="21" s="1"/>
  <c r="D31" i="21" a="1"/>
  <c r="D31" i="21" s="1"/>
  <c r="F31" i="21" a="1"/>
  <c r="F31" i="21" s="1"/>
  <c r="G31" i="21" a="1"/>
  <c r="G31" i="21" s="1"/>
  <c r="B31" i="21" a="1"/>
  <c r="B31" i="21" s="1"/>
  <c r="H31" i="21" a="1"/>
  <c r="H31" i="21" s="1"/>
  <c r="A31" i="21"/>
  <c r="G135" i="21" a="1"/>
  <c r="G135" i="21" s="1"/>
  <c r="H135" i="21" a="1"/>
  <c r="H135" i="21" s="1"/>
  <c r="D135" i="21" a="1"/>
  <c r="D135" i="21" s="1"/>
  <c r="B135" i="21" a="1"/>
  <c r="B135" i="21" s="1"/>
  <c r="F135" i="21" a="1"/>
  <c r="F135" i="21" s="1"/>
  <c r="A135" i="21"/>
  <c r="E135" i="21" a="1"/>
  <c r="E135" i="21" s="1"/>
  <c r="B342" i="21" a="1"/>
  <c r="B342" i="21" s="1"/>
  <c r="D342" i="21" a="1"/>
  <c r="D342" i="21" s="1"/>
  <c r="H342" i="21" a="1"/>
  <c r="H342" i="21" s="1"/>
  <c r="E342" i="21" a="1"/>
  <c r="E342" i="21" s="1"/>
  <c r="F342" i="21" a="1"/>
  <c r="F342" i="21" s="1"/>
  <c r="G342" i="21" a="1"/>
  <c r="G342" i="21" s="1"/>
  <c r="A342" i="21"/>
  <c r="B117" i="21" a="1"/>
  <c r="B117" i="21" s="1"/>
  <c r="A117" i="21"/>
  <c r="E117" i="21" a="1"/>
  <c r="E117" i="21" s="1"/>
  <c r="F117" i="21" a="1"/>
  <c r="F117" i="21" s="1"/>
  <c r="G117" i="21" a="1"/>
  <c r="G117" i="21" s="1"/>
  <c r="H117" i="21" a="1"/>
  <c r="H117" i="21" s="1"/>
  <c r="D117" i="21" a="1"/>
  <c r="D117" i="21" s="1"/>
  <c r="E138" i="21" a="1"/>
  <c r="E138" i="21" s="1"/>
  <c r="F138" i="21" a="1"/>
  <c r="F138" i="21" s="1"/>
  <c r="H138" i="21" a="1"/>
  <c r="H138" i="21" s="1"/>
  <c r="D138" i="21" a="1"/>
  <c r="D138" i="21" s="1"/>
  <c r="G138" i="21" a="1"/>
  <c r="G138" i="21" s="1"/>
  <c r="B138" i="21" a="1"/>
  <c r="B138" i="21" s="1"/>
  <c r="A138" i="21"/>
  <c r="H206" i="21" a="1"/>
  <c r="H206" i="21" s="1"/>
  <c r="D206" i="21" a="1"/>
  <c r="D206" i="21" s="1"/>
  <c r="E206" i="21" a="1"/>
  <c r="E206" i="21" s="1"/>
  <c r="G206" i="21" a="1"/>
  <c r="G206" i="21" s="1"/>
  <c r="B206" i="21" a="1"/>
  <c r="B206" i="21" s="1"/>
  <c r="F206" i="21" a="1"/>
  <c r="F206" i="21" s="1"/>
  <c r="A206" i="21"/>
  <c r="B192" i="21" a="1"/>
  <c r="B192" i="21" s="1"/>
  <c r="H192" i="21" a="1"/>
  <c r="H192" i="21" s="1"/>
  <c r="I192" i="21" a="1"/>
  <c r="I192" i="21" s="1"/>
  <c r="E192" i="21" a="1"/>
  <c r="E192" i="21" s="1"/>
  <c r="A192" i="21"/>
  <c r="F192" i="21" a="1"/>
  <c r="F192" i="21" s="1"/>
  <c r="D192" i="21" a="1"/>
  <c r="D192" i="21" s="1"/>
  <c r="G192" i="21" a="1"/>
  <c r="G192" i="21" s="1"/>
  <c r="G391" i="21" a="1"/>
  <c r="G391" i="21" s="1"/>
  <c r="E391" i="21" a="1"/>
  <c r="E391" i="21" s="1"/>
  <c r="H391" i="21" a="1"/>
  <c r="H391" i="21" s="1"/>
  <c r="F391" i="21" a="1"/>
  <c r="F391" i="21" s="1"/>
  <c r="A391" i="21"/>
  <c r="B391" i="21" a="1"/>
  <c r="B391" i="21" s="1"/>
  <c r="D391" i="21" a="1"/>
  <c r="D391" i="21" s="1"/>
  <c r="H340" i="21" a="1"/>
  <c r="H340" i="21" s="1"/>
  <c r="D340" i="21" a="1"/>
  <c r="D340" i="21" s="1"/>
  <c r="I340" i="21" a="1"/>
  <c r="I340" i="21" s="1"/>
  <c r="B340" i="21" a="1"/>
  <c r="B340" i="21" s="1"/>
  <c r="A340" i="21"/>
  <c r="G340" i="21" a="1"/>
  <c r="G340" i="21" s="1"/>
  <c r="E340" i="21" a="1"/>
  <c r="E340" i="21" s="1"/>
  <c r="F340" i="21" a="1"/>
  <c r="F340" i="21" s="1"/>
  <c r="E199" i="21" a="1"/>
  <c r="E199" i="21" s="1"/>
  <c r="F199" i="21" a="1"/>
  <c r="F199" i="21" s="1"/>
  <c r="D199" i="21" a="1"/>
  <c r="D199" i="21" s="1"/>
  <c r="G199" i="21" a="1"/>
  <c r="G199" i="21" s="1"/>
  <c r="I199" i="21" a="1"/>
  <c r="I199" i="21" s="1"/>
  <c r="H199" i="21" a="1"/>
  <c r="H199" i="21" s="1"/>
  <c r="A199" i="21"/>
  <c r="B199" i="21" a="1"/>
  <c r="B199" i="21" s="1"/>
  <c r="D313" i="21" a="1"/>
  <c r="D313" i="21" s="1"/>
  <c r="F313" i="21" a="1"/>
  <c r="F313" i="21" s="1"/>
  <c r="G313" i="21" a="1"/>
  <c r="G313" i="21" s="1"/>
  <c r="B313" i="21" a="1"/>
  <c r="B313" i="21" s="1"/>
  <c r="I313" i="21" a="1"/>
  <c r="I313" i="21" s="1"/>
  <c r="H313" i="21" a="1"/>
  <c r="H313" i="21" s="1"/>
  <c r="E313" i="21" a="1"/>
  <c r="E313" i="21" s="1"/>
  <c r="A313" i="21"/>
  <c r="E323" i="21" a="1"/>
  <c r="E323" i="21" s="1"/>
  <c r="F323" i="21" a="1"/>
  <c r="F323" i="21" s="1"/>
  <c r="B323" i="21" a="1"/>
  <c r="B323" i="21" s="1"/>
  <c r="G323" i="21" a="1"/>
  <c r="G323" i="21" s="1"/>
  <c r="H323" i="21" a="1"/>
  <c r="H323" i="21" s="1"/>
  <c r="D323" i="21" a="1"/>
  <c r="D323" i="21" s="1"/>
  <c r="A323" i="21"/>
  <c r="I323" i="21" a="1"/>
  <c r="I323" i="21" s="1"/>
  <c r="E126" i="21" a="1"/>
  <c r="E126" i="21" s="1"/>
  <c r="B126" i="21" a="1"/>
  <c r="B126" i="21" s="1"/>
  <c r="D126" i="21" a="1"/>
  <c r="D126" i="21" s="1"/>
  <c r="G126" i="21" a="1"/>
  <c r="G126" i="21" s="1"/>
  <c r="A126" i="21"/>
  <c r="H126" i="21" a="1"/>
  <c r="H126" i="21" s="1"/>
  <c r="F126" i="21" a="1"/>
  <c r="F126" i="21" s="1"/>
  <c r="A170" i="21"/>
  <c r="I170" i="21" a="1"/>
  <c r="I170" i="21" s="1"/>
  <c r="F170" i="21" a="1"/>
  <c r="F170" i="21" s="1"/>
  <c r="E170" i="21" a="1"/>
  <c r="E170" i="21" s="1"/>
  <c r="D170" i="21" a="1"/>
  <c r="D170" i="21" s="1"/>
  <c r="G170" i="21" a="1"/>
  <c r="G170" i="21" s="1"/>
  <c r="H170" i="21" a="1"/>
  <c r="H170" i="21" s="1"/>
  <c r="B170" i="21" a="1"/>
  <c r="B170" i="21" s="1"/>
  <c r="D213" i="21" a="1"/>
  <c r="D213" i="21" s="1"/>
  <c r="G213" i="21" a="1"/>
  <c r="G213" i="21" s="1"/>
  <c r="H213" i="21" a="1"/>
  <c r="H213" i="21" s="1"/>
  <c r="A213" i="21"/>
  <c r="I213" i="21" a="1"/>
  <c r="I213" i="21" s="1"/>
  <c r="E213" i="21" a="1"/>
  <c r="E213" i="21" s="1"/>
  <c r="F213" i="21" a="1"/>
  <c r="F213" i="21" s="1"/>
  <c r="B213" i="21" a="1"/>
  <c r="B213" i="21" s="1"/>
  <c r="D98" i="21" a="1"/>
  <c r="D98" i="21" s="1"/>
  <c r="A98" i="21"/>
  <c r="G98" i="21" a="1"/>
  <c r="G98" i="21" s="1"/>
  <c r="B98" i="21" a="1"/>
  <c r="B98" i="21" s="1"/>
  <c r="E98" i="21" a="1"/>
  <c r="E98" i="21" s="1"/>
  <c r="H98" i="21" a="1"/>
  <c r="H98" i="21" s="1"/>
  <c r="F98" i="21" a="1"/>
  <c r="F98" i="21" s="1"/>
  <c r="D195" i="21" a="1"/>
  <c r="D195" i="21" s="1"/>
  <c r="E195" i="21" a="1"/>
  <c r="E195" i="21" s="1"/>
  <c r="A195" i="21"/>
  <c r="F195" i="21" a="1"/>
  <c r="F195" i="21" s="1"/>
  <c r="H195" i="21" a="1"/>
  <c r="H195" i="21" s="1"/>
  <c r="B195" i="21" a="1"/>
  <c r="B195" i="21" s="1"/>
  <c r="G195" i="21" a="1"/>
  <c r="G195" i="21" s="1"/>
  <c r="H269" i="21" a="1"/>
  <c r="H269" i="21" s="1"/>
  <c r="G269" i="21" a="1"/>
  <c r="G269" i="21" s="1"/>
  <c r="B269" i="21" a="1"/>
  <c r="B269" i="21" s="1"/>
  <c r="E269" i="21" a="1"/>
  <c r="E269" i="21" s="1"/>
  <c r="F269" i="21" a="1"/>
  <c r="F269" i="21" s="1"/>
  <c r="A269" i="21"/>
  <c r="D269" i="21" a="1"/>
  <c r="D269" i="21" s="1"/>
  <c r="G259" i="21" a="1"/>
  <c r="G259" i="21" s="1"/>
  <c r="B259" i="21" a="1"/>
  <c r="B259" i="21" s="1"/>
  <c r="D259" i="21" a="1"/>
  <c r="D259" i="21" s="1"/>
  <c r="H259" i="21" a="1"/>
  <c r="H259" i="21" s="1"/>
  <c r="F259" i="21" a="1"/>
  <c r="F259" i="21" s="1"/>
  <c r="E259" i="21" a="1"/>
  <c r="E259" i="21" s="1"/>
  <c r="A259" i="21"/>
  <c r="G156" i="21" a="1"/>
  <c r="G156" i="21" s="1"/>
  <c r="A156" i="21"/>
  <c r="F156" i="21" a="1"/>
  <c r="F156" i="21" s="1"/>
  <c r="H156" i="21" a="1"/>
  <c r="H156" i="21" s="1"/>
  <c r="E156" i="21" a="1"/>
  <c r="E156" i="21" s="1"/>
  <c r="B156" i="21" a="1"/>
  <c r="B156" i="21" s="1"/>
  <c r="D156" i="21" a="1"/>
  <c r="D156" i="21" s="1"/>
  <c r="B387" i="21" a="1"/>
  <c r="B387" i="21" s="1"/>
  <c r="H387" i="21" a="1"/>
  <c r="H387" i="21" s="1"/>
  <c r="G387" i="21" a="1"/>
  <c r="G387" i="21" s="1"/>
  <c r="E387" i="21" a="1"/>
  <c r="E387" i="21" s="1"/>
  <c r="I387" i="21" a="1"/>
  <c r="I387" i="21" s="1"/>
  <c r="A387" i="21"/>
  <c r="F387" i="21" a="1"/>
  <c r="F387" i="21" s="1"/>
  <c r="D387" i="21" a="1"/>
  <c r="D387" i="21" s="1"/>
  <c r="B137" i="21" a="1"/>
  <c r="B137" i="21" s="1"/>
  <c r="F137" i="21" a="1"/>
  <c r="F137" i="21" s="1"/>
  <c r="A137" i="21"/>
  <c r="D137" i="21" a="1"/>
  <c r="D137" i="21" s="1"/>
  <c r="I137" i="21" a="1"/>
  <c r="I137" i="21" s="1"/>
  <c r="G137" i="21" a="1"/>
  <c r="G137" i="21" s="1"/>
  <c r="H137" i="21" a="1"/>
  <c r="H137" i="21" s="1"/>
  <c r="E137" i="21" a="1"/>
  <c r="E137" i="21" s="1"/>
  <c r="E288" i="21" a="1"/>
  <c r="E288" i="21" s="1"/>
  <c r="F288" i="21" a="1"/>
  <c r="F288" i="21" s="1"/>
  <c r="H288" i="21" a="1"/>
  <c r="H288" i="21" s="1"/>
  <c r="A288" i="21"/>
  <c r="G288" i="21" a="1"/>
  <c r="G288" i="21" s="1"/>
  <c r="I288" i="21" a="1"/>
  <c r="I288" i="21" s="1"/>
  <c r="B288" i="21" a="1"/>
  <c r="B288" i="21" s="1"/>
  <c r="D288" i="21" a="1"/>
  <c r="D288" i="21" s="1"/>
  <c r="B315" i="21" a="1"/>
  <c r="B315" i="21" s="1"/>
  <c r="F315" i="21" a="1"/>
  <c r="F315" i="21" s="1"/>
  <c r="D315" i="21" a="1"/>
  <c r="D315" i="21" s="1"/>
  <c r="G315" i="21" a="1"/>
  <c r="G315" i="21" s="1"/>
  <c r="A315" i="21"/>
  <c r="E315" i="21" a="1"/>
  <c r="E315" i="21" s="1"/>
  <c r="H315" i="21" a="1"/>
  <c r="H315" i="21" s="1"/>
  <c r="A293" i="21"/>
  <c r="B293" i="21" a="1"/>
  <c r="B293" i="21" s="1"/>
  <c r="F293" i="21" a="1"/>
  <c r="F293" i="21" s="1"/>
  <c r="E293" i="21" a="1"/>
  <c r="E293" i="21" s="1"/>
  <c r="H293" i="21" a="1"/>
  <c r="H293" i="21" s="1"/>
  <c r="D293" i="21" a="1"/>
  <c r="D293" i="21" s="1"/>
  <c r="G293" i="21" a="1"/>
  <c r="G293" i="21" s="1"/>
  <c r="G83" i="21" a="1"/>
  <c r="G83" i="21" s="1"/>
  <c r="B83" i="21" a="1"/>
  <c r="B83" i="21" s="1"/>
  <c r="H83" i="21" a="1"/>
  <c r="H83" i="21" s="1"/>
  <c r="D83" i="21" a="1"/>
  <c r="D83" i="21" s="1"/>
  <c r="A83" i="21"/>
  <c r="F83" i="21" a="1"/>
  <c r="F83" i="21" s="1"/>
  <c r="E83" i="21" a="1"/>
  <c r="E83" i="21" s="1"/>
  <c r="A279" i="21"/>
  <c r="H279" i="21" a="1"/>
  <c r="H279" i="21" s="1"/>
  <c r="G279" i="21" a="1"/>
  <c r="G279" i="21" s="1"/>
  <c r="F279" i="21" a="1"/>
  <c r="F279" i="21" s="1"/>
  <c r="B279" i="21" a="1"/>
  <c r="B279" i="21" s="1"/>
  <c r="I279" i="21" a="1"/>
  <c r="I279" i="21" s="1"/>
  <c r="D279" i="21" a="1"/>
  <c r="D279" i="21" s="1"/>
  <c r="E279" i="21" a="1"/>
  <c r="E279" i="21" s="1"/>
  <c r="E134" i="21" a="1"/>
  <c r="E134" i="21" s="1"/>
  <c r="F134" i="21" a="1"/>
  <c r="F134" i="21" s="1"/>
  <c r="G134" i="21" a="1"/>
  <c r="G134" i="21" s="1"/>
  <c r="B134" i="21" a="1"/>
  <c r="B134" i="21" s="1"/>
  <c r="A134" i="21"/>
  <c r="D134" i="21" a="1"/>
  <c r="D134" i="21" s="1"/>
  <c r="I134" i="21" a="1"/>
  <c r="I134" i="21" s="1"/>
  <c r="H134" i="21" a="1"/>
  <c r="H134" i="21" s="1"/>
  <c r="I220" i="21" a="1"/>
  <c r="I220" i="21" s="1"/>
  <c r="H220" i="21" a="1"/>
  <c r="H220" i="21" s="1"/>
  <c r="B220" i="21" a="1"/>
  <c r="B220" i="21" s="1"/>
  <c r="A220" i="21"/>
  <c r="F220" i="21" a="1"/>
  <c r="F220" i="21" s="1"/>
  <c r="D220" i="21" a="1"/>
  <c r="D220" i="21" s="1"/>
  <c r="E220" i="21" a="1"/>
  <c r="E220" i="21" s="1"/>
  <c r="G220" i="21" a="1"/>
  <c r="G220" i="21" s="1"/>
  <c r="B107" i="21" a="1"/>
  <c r="B107" i="21" s="1"/>
  <c r="G107" i="21" a="1"/>
  <c r="G107" i="21" s="1"/>
  <c r="I107" i="21" a="1"/>
  <c r="I107" i="21" s="1"/>
  <c r="F107" i="21" a="1"/>
  <c r="F107" i="21" s="1"/>
  <c r="D107" i="21" a="1"/>
  <c r="D107" i="21" s="1"/>
  <c r="A107" i="21"/>
  <c r="E107" i="21" a="1"/>
  <c r="E107" i="21" s="1"/>
  <c r="H107" i="21" a="1"/>
  <c r="H107" i="21" s="1"/>
  <c r="H328" i="21" a="1"/>
  <c r="H328" i="21" s="1"/>
  <c r="B328" i="21" a="1"/>
  <c r="B328" i="21" s="1"/>
  <c r="E328" i="21" a="1"/>
  <c r="E328" i="21" s="1"/>
  <c r="F328" i="21" a="1"/>
  <c r="F328" i="21" s="1"/>
  <c r="G328" i="21" a="1"/>
  <c r="G328" i="21" s="1"/>
  <c r="D328" i="21" a="1"/>
  <c r="D328" i="21" s="1"/>
  <c r="A328" i="21"/>
  <c r="H273" i="21" a="1"/>
  <c r="H273" i="21" s="1"/>
  <c r="D273" i="21" a="1"/>
  <c r="D273" i="21" s="1"/>
  <c r="F273" i="21" a="1"/>
  <c r="F273" i="21" s="1"/>
  <c r="B273" i="21" a="1"/>
  <c r="B273" i="21" s="1"/>
  <c r="G273" i="21" a="1"/>
  <c r="G273" i="21" s="1"/>
  <c r="I273" i="21" a="1"/>
  <c r="I273" i="21" s="1"/>
  <c r="A273" i="21"/>
  <c r="E273" i="21" a="1"/>
  <c r="E273" i="21" s="1"/>
  <c r="H76" i="21" a="1"/>
  <c r="H76" i="21" s="1"/>
  <c r="A76" i="21"/>
  <c r="B76" i="21" a="1"/>
  <c r="B76" i="21" s="1"/>
  <c r="F76" i="21" a="1"/>
  <c r="F76" i="21" s="1"/>
  <c r="D76" i="21" a="1"/>
  <c r="D76" i="21" s="1"/>
  <c r="G76" i="21" a="1"/>
  <c r="G76" i="21" s="1"/>
  <c r="E76" i="21" a="1"/>
  <c r="E76" i="21" s="1"/>
  <c r="F360" i="21" a="1"/>
  <c r="F360" i="21" s="1"/>
  <c r="I360" i="21" a="1"/>
  <c r="I360" i="21" s="1"/>
  <c r="B360" i="21" a="1"/>
  <c r="B360" i="21" s="1"/>
  <c r="G360" i="21" a="1"/>
  <c r="G360" i="21" s="1"/>
  <c r="A360" i="21"/>
  <c r="D360" i="21" a="1"/>
  <c r="D360" i="21" s="1"/>
  <c r="H360" i="21" a="1"/>
  <c r="H360" i="21" s="1"/>
  <c r="E360" i="21" a="1"/>
  <c r="E360" i="21" s="1"/>
  <c r="A173" i="21"/>
  <c r="D173" i="21" a="1"/>
  <c r="D173" i="21" s="1"/>
  <c r="H173" i="21" a="1"/>
  <c r="H173" i="21" s="1"/>
  <c r="G173" i="21" a="1"/>
  <c r="G173" i="21" s="1"/>
  <c r="B173" i="21" a="1"/>
  <c r="B173" i="21" s="1"/>
  <c r="E173" i="21" a="1"/>
  <c r="E173" i="21" s="1"/>
  <c r="F173" i="21" a="1"/>
  <c r="F173" i="21" s="1"/>
  <c r="F112" i="21" a="1"/>
  <c r="F112" i="21" s="1"/>
  <c r="G112" i="21" a="1"/>
  <c r="G112" i="21" s="1"/>
  <c r="A112" i="21"/>
  <c r="D112" i="21" a="1"/>
  <c r="D112" i="21" s="1"/>
  <c r="B112" i="21" a="1"/>
  <c r="B112" i="21" s="1"/>
  <c r="H112" i="21" a="1"/>
  <c r="H112" i="21" s="1"/>
  <c r="I112" i="21" a="1"/>
  <c r="I112" i="21" s="1"/>
  <c r="E112" i="21" a="1"/>
  <c r="E112" i="21" s="1"/>
  <c r="G212" i="21" a="1"/>
  <c r="G212" i="21" s="1"/>
  <c r="D212" i="21" a="1"/>
  <c r="D212" i="21" s="1"/>
  <c r="I212" i="21" a="1"/>
  <c r="I212" i="21" s="1"/>
  <c r="B212" i="21" a="1"/>
  <c r="B212" i="21" s="1"/>
  <c r="A212" i="21"/>
  <c r="F212" i="21" a="1"/>
  <c r="F212" i="21" s="1"/>
  <c r="H212" i="21" a="1"/>
  <c r="H212" i="21" s="1"/>
  <c r="E212" i="21" a="1"/>
  <c r="E212" i="21" s="1"/>
  <c r="G153" i="21" a="1"/>
  <c r="G153" i="21" s="1"/>
  <c r="D153" i="21" a="1"/>
  <c r="D153" i="21" s="1"/>
  <c r="E153" i="21" a="1"/>
  <c r="E153" i="21" s="1"/>
  <c r="B153" i="21" a="1"/>
  <c r="B153" i="21" s="1"/>
  <c r="F153" i="21" a="1"/>
  <c r="F153" i="21" s="1"/>
  <c r="H153" i="21" a="1"/>
  <c r="H153" i="21" s="1"/>
  <c r="I153" i="21" a="1"/>
  <c r="I153" i="21" s="1"/>
  <c r="A153" i="21"/>
  <c r="D172" i="21" a="1"/>
  <c r="D172" i="21" s="1"/>
  <c r="F172" i="21" a="1"/>
  <c r="F172" i="21" s="1"/>
  <c r="A172" i="21"/>
  <c r="E172" i="21" a="1"/>
  <c r="E172" i="21" s="1"/>
  <c r="B172" i="21" a="1"/>
  <c r="B172" i="21" s="1"/>
  <c r="I172" i="21" a="1"/>
  <c r="I172" i="21" s="1"/>
  <c r="H172" i="21" a="1"/>
  <c r="H172" i="21" s="1"/>
  <c r="G172" i="21" a="1"/>
  <c r="G172" i="21" s="1"/>
  <c r="F45" i="21" a="1"/>
  <c r="F45" i="21" s="1"/>
  <c r="B45" i="21" a="1"/>
  <c r="B45" i="21" s="1"/>
  <c r="G45" i="21" a="1"/>
  <c r="G45" i="21" s="1"/>
  <c r="H45" i="21" a="1"/>
  <c r="H45" i="21" s="1"/>
  <c r="A45" i="21"/>
  <c r="E45" i="21" a="1"/>
  <c r="E45" i="21" s="1"/>
  <c r="D45" i="21" a="1"/>
  <c r="D45" i="21" s="1"/>
  <c r="B20" i="21" a="1"/>
  <c r="B20" i="21" s="1"/>
  <c r="D20" i="21" a="1"/>
  <c r="D20" i="21" s="1"/>
  <c r="G20" i="21" a="1"/>
  <c r="G20" i="21" s="1"/>
  <c r="F20" i="21" a="1"/>
  <c r="F20" i="21" s="1"/>
  <c r="H20" i="21" a="1"/>
  <c r="H20" i="21" s="1"/>
  <c r="A20" i="21"/>
  <c r="E20" i="21" a="1"/>
  <c r="E20" i="21" s="1"/>
  <c r="H109" i="21" a="1"/>
  <c r="H109" i="21" s="1"/>
  <c r="F109" i="21" a="1"/>
  <c r="F109" i="21" s="1"/>
  <c r="I109" i="21" a="1"/>
  <c r="I109" i="21" s="1"/>
  <c r="G109" i="21" a="1"/>
  <c r="G109" i="21" s="1"/>
  <c r="A109" i="21"/>
  <c r="E109" i="21" a="1"/>
  <c r="E109" i="21" s="1"/>
  <c r="B109" i="21" a="1"/>
  <c r="B109" i="21" s="1"/>
  <c r="D109" i="21" a="1"/>
  <c r="D109" i="21" s="1"/>
  <c r="F124" i="21" a="1"/>
  <c r="F124" i="21" s="1"/>
  <c r="H124" i="21" a="1"/>
  <c r="H124" i="21" s="1"/>
  <c r="E124" i="21" a="1"/>
  <c r="E124" i="21" s="1"/>
  <c r="D124" i="21" a="1"/>
  <c r="D124" i="21" s="1"/>
  <c r="A124" i="21"/>
  <c r="B124" i="21" a="1"/>
  <c r="B124" i="21" s="1"/>
  <c r="G124" i="21" a="1"/>
  <c r="G124" i="21" s="1"/>
  <c r="E71" i="21" a="1"/>
  <c r="E71" i="21" s="1"/>
  <c r="H71" i="21" a="1"/>
  <c r="H71" i="21" s="1"/>
  <c r="B71" i="21" a="1"/>
  <c r="B71" i="21" s="1"/>
  <c r="F71" i="21" a="1"/>
  <c r="F71" i="21" s="1"/>
  <c r="A71" i="21"/>
  <c r="G71" i="21" a="1"/>
  <c r="G71" i="21" s="1"/>
  <c r="I71" i="21" a="1"/>
  <c r="I71" i="21" s="1"/>
  <c r="D71" i="21" a="1"/>
  <c r="D71" i="21" s="1"/>
  <c r="G24" i="21" a="1"/>
  <c r="G24" i="21" s="1"/>
  <c r="D24" i="21" a="1"/>
  <c r="D24" i="21" s="1"/>
  <c r="F24" i="21" a="1"/>
  <c r="F24" i="21" s="1"/>
  <c r="B24" i="21" a="1"/>
  <c r="B24" i="21" s="1"/>
  <c r="E24" i="21" a="1"/>
  <c r="E24" i="21" s="1"/>
  <c r="A24" i="21"/>
  <c r="H24" i="21" a="1"/>
  <c r="H24" i="21" s="1"/>
  <c r="F150" i="21" a="1"/>
  <c r="F150" i="21" s="1"/>
  <c r="D150" i="21" a="1"/>
  <c r="D150" i="21" s="1"/>
  <c r="A150" i="21"/>
  <c r="H150" i="21" a="1"/>
  <c r="H150" i="21" s="1"/>
  <c r="E150" i="21" a="1"/>
  <c r="E150" i="21" s="1"/>
  <c r="B150" i="21" a="1"/>
  <c r="B150" i="21" s="1"/>
  <c r="G150" i="21" a="1"/>
  <c r="G150" i="21" s="1"/>
  <c r="D297" i="21" a="1"/>
  <c r="D297" i="21" s="1"/>
  <c r="H297" i="21" a="1"/>
  <c r="H297" i="21" s="1"/>
  <c r="B297" i="21" a="1"/>
  <c r="B297" i="21" s="1"/>
  <c r="A297" i="21"/>
  <c r="G297" i="21" a="1"/>
  <c r="G297" i="21" s="1"/>
  <c r="F297" i="21" a="1"/>
  <c r="F297" i="21" s="1"/>
  <c r="E297" i="21" a="1"/>
  <c r="E297" i="21" s="1"/>
  <c r="B379" i="21" a="1"/>
  <c r="B379" i="21" s="1"/>
  <c r="H379" i="21" a="1"/>
  <c r="H379" i="21" s="1"/>
  <c r="I379" i="21" a="1"/>
  <c r="I379" i="21" s="1"/>
  <c r="A379" i="21"/>
  <c r="D379" i="21" a="1"/>
  <c r="D379" i="21" s="1"/>
  <c r="E379" i="21" a="1"/>
  <c r="E379" i="21" s="1"/>
  <c r="F379" i="21" a="1"/>
  <c r="F379" i="21" s="1"/>
  <c r="G379" i="21" a="1"/>
  <c r="G379" i="21" s="1"/>
  <c r="B113" i="21" a="1"/>
  <c r="B113" i="21" s="1"/>
  <c r="F113" i="21" a="1"/>
  <c r="F113" i="21" s="1"/>
  <c r="I113" i="21" a="1"/>
  <c r="I113" i="21" s="1"/>
  <c r="D113" i="21" a="1"/>
  <c r="D113" i="21" s="1"/>
  <c r="H113" i="21" a="1"/>
  <c r="H113" i="21" s="1"/>
  <c r="E113" i="21" a="1"/>
  <c r="E113" i="21" s="1"/>
  <c r="A113" i="21"/>
  <c r="G113" i="21" a="1"/>
  <c r="G113" i="21" s="1"/>
  <c r="D381" i="21" a="1"/>
  <c r="D381" i="21" s="1"/>
  <c r="B381" i="21" a="1"/>
  <c r="B381" i="21" s="1"/>
  <c r="A381" i="21"/>
  <c r="G381" i="21" a="1"/>
  <c r="G381" i="21" s="1"/>
  <c r="H381" i="21" a="1"/>
  <c r="H381" i="21" s="1"/>
  <c r="E381" i="21" a="1"/>
  <c r="E381" i="21" s="1"/>
  <c r="F381" i="21" a="1"/>
  <c r="F381" i="21" s="1"/>
  <c r="I381" i="21" a="1"/>
  <c r="I381" i="21" s="1"/>
  <c r="A371" i="21"/>
  <c r="E371" i="21" a="1"/>
  <c r="E371" i="21" s="1"/>
  <c r="F371" i="21" a="1"/>
  <c r="F371" i="21" s="1"/>
  <c r="B371" i="21" a="1"/>
  <c r="B371" i="21" s="1"/>
  <c r="I371" i="21" a="1"/>
  <c r="I371" i="21" s="1"/>
  <c r="H371" i="21" a="1"/>
  <c r="H371" i="21" s="1"/>
  <c r="G371" i="21" a="1"/>
  <c r="G371" i="21" s="1"/>
  <c r="D371" i="21" a="1"/>
  <c r="D371" i="21" s="1"/>
  <c r="B366" i="21" a="1"/>
  <c r="B366" i="21" s="1"/>
  <c r="H366" i="21" a="1"/>
  <c r="H366" i="21" s="1"/>
  <c r="F366" i="21" a="1"/>
  <c r="F366" i="21" s="1"/>
  <c r="A366" i="21"/>
  <c r="D366" i="21" a="1"/>
  <c r="D366" i="21" s="1"/>
  <c r="E366" i="21" a="1"/>
  <c r="E366" i="21" s="1"/>
  <c r="G366" i="21" a="1"/>
  <c r="G366" i="21" s="1"/>
  <c r="A363" i="21"/>
  <c r="H363" i="21" a="1"/>
  <c r="H363" i="21" s="1"/>
  <c r="B363" i="21" a="1"/>
  <c r="B363" i="21" s="1"/>
  <c r="D363" i="21" a="1"/>
  <c r="D363" i="21" s="1"/>
  <c r="F363" i="21" a="1"/>
  <c r="F363" i="21" s="1"/>
  <c r="G363" i="21" a="1"/>
  <c r="G363" i="21" s="1"/>
  <c r="E363" i="21" a="1"/>
  <c r="E363" i="21" s="1"/>
  <c r="A209" i="21"/>
  <c r="F209" i="21" a="1"/>
  <c r="F209" i="21" s="1"/>
  <c r="E209" i="21" a="1"/>
  <c r="E209" i="21" s="1"/>
  <c r="G209" i="21" a="1"/>
  <c r="G209" i="21" s="1"/>
  <c r="B209" i="21" a="1"/>
  <c r="B209" i="21" s="1"/>
  <c r="D209" i="21" a="1"/>
  <c r="D209" i="21" s="1"/>
  <c r="H209" i="21" a="1"/>
  <c r="H209" i="21" s="1"/>
  <c r="E104" i="21" a="1"/>
  <c r="E104" i="21" s="1"/>
  <c r="F104" i="21" a="1"/>
  <c r="F104" i="21" s="1"/>
  <c r="A104" i="21"/>
  <c r="D104" i="21" a="1"/>
  <c r="D104" i="21" s="1"/>
  <c r="H104" i="21" a="1"/>
  <c r="H104" i="21" s="1"/>
  <c r="G104" i="21" a="1"/>
  <c r="G104" i="21" s="1"/>
  <c r="B104" i="21" a="1"/>
  <c r="B104" i="21" s="1"/>
  <c r="H161" i="21" a="1"/>
  <c r="H161" i="21" s="1"/>
  <c r="F161" i="21" a="1"/>
  <c r="F161" i="21" s="1"/>
  <c r="G161" i="21" a="1"/>
  <c r="G161" i="21" s="1"/>
  <c r="I161" i="21" a="1"/>
  <c r="I161" i="21" s="1"/>
  <c r="E161" i="21" a="1"/>
  <c r="E161" i="21" s="1"/>
  <c r="A161" i="21"/>
  <c r="D161" i="21" a="1"/>
  <c r="D161" i="21" s="1"/>
  <c r="B161" i="21" a="1"/>
  <c r="B161" i="21" s="1"/>
  <c r="B42" i="21" a="1"/>
  <c r="B42" i="21" s="1"/>
  <c r="G42" i="21" a="1"/>
  <c r="G42" i="21" s="1"/>
  <c r="E42" i="21" a="1"/>
  <c r="E42" i="21" s="1"/>
  <c r="A42" i="21"/>
  <c r="F42" i="21" a="1"/>
  <c r="F42" i="21" s="1"/>
  <c r="D42" i="21" a="1"/>
  <c r="D42" i="21" s="1"/>
  <c r="H42" i="21" a="1"/>
  <c r="H42" i="21" s="1"/>
  <c r="G237" i="21" a="1"/>
  <c r="G237" i="21" s="1"/>
  <c r="B237" i="21" a="1"/>
  <c r="B237" i="21" s="1"/>
  <c r="F237" i="21" a="1"/>
  <c r="F237" i="21" s="1"/>
  <c r="E237" i="21" a="1"/>
  <c r="E237" i="21" s="1"/>
  <c r="H237" i="21" a="1"/>
  <c r="H237" i="21" s="1"/>
  <c r="I237" i="21" a="1"/>
  <c r="I237" i="21" s="1"/>
  <c r="D237" i="21" a="1"/>
  <c r="D237" i="21" s="1"/>
  <c r="A237" i="21"/>
  <c r="B133" i="21" a="1"/>
  <c r="B133" i="21" s="1"/>
  <c r="H133" i="21" a="1"/>
  <c r="H133" i="21" s="1"/>
  <c r="E133" i="21" a="1"/>
  <c r="E133" i="21" s="1"/>
  <c r="A133" i="21"/>
  <c r="G133" i="21" a="1"/>
  <c r="G133" i="21" s="1"/>
  <c r="F133" i="21" a="1"/>
  <c r="F133" i="21" s="1"/>
  <c r="I133" i="21" a="1"/>
  <c r="I133" i="21" s="1"/>
  <c r="D133" i="21" a="1"/>
  <c r="D133" i="21" s="1"/>
  <c r="E324" i="21" a="1"/>
  <c r="E324" i="21" s="1"/>
  <c r="D324" i="21" a="1"/>
  <c r="D324" i="21" s="1"/>
  <c r="H324" i="21" a="1"/>
  <c r="H324" i="21" s="1"/>
  <c r="A324" i="21"/>
  <c r="F324" i="21" a="1"/>
  <c r="F324" i="21" s="1"/>
  <c r="G324" i="21" a="1"/>
  <c r="G324" i="21" s="1"/>
  <c r="B324" i="21" a="1"/>
  <c r="B324" i="21" s="1"/>
  <c r="G79" i="21" a="1"/>
  <c r="G79" i="21" s="1"/>
  <c r="H79" i="21" a="1"/>
  <c r="H79" i="21" s="1"/>
  <c r="D79" i="21" a="1"/>
  <c r="D79" i="21" s="1"/>
  <c r="B79" i="21" a="1"/>
  <c r="B79" i="21" s="1"/>
  <c r="F79" i="21" a="1"/>
  <c r="F79" i="21" s="1"/>
  <c r="E79" i="21" a="1"/>
  <c r="E79" i="21" s="1"/>
  <c r="A79" i="21"/>
  <c r="A46" i="21"/>
  <c r="H46" i="21" a="1"/>
  <c r="H46" i="21" s="1"/>
  <c r="G46" i="21" a="1"/>
  <c r="G46" i="21" s="1"/>
  <c r="E46" i="21" a="1"/>
  <c r="E46" i="21" s="1"/>
  <c r="F46" i="21" a="1"/>
  <c r="F46" i="21" s="1"/>
  <c r="D46" i="21" a="1"/>
  <c r="D46" i="21" s="1"/>
  <c r="B46" i="21" a="1"/>
  <c r="B46" i="21" s="1"/>
  <c r="F270" i="21" a="1"/>
  <c r="F270" i="21" s="1"/>
  <c r="B270" i="21" a="1"/>
  <c r="B270" i="21" s="1"/>
  <c r="G270" i="21" a="1"/>
  <c r="G270" i="21" s="1"/>
  <c r="A270" i="21"/>
  <c r="D270" i="21" a="1"/>
  <c r="D270" i="21" s="1"/>
  <c r="E270" i="21" a="1"/>
  <c r="E270" i="21" s="1"/>
  <c r="H270" i="21" a="1"/>
  <c r="H270" i="21" s="1"/>
  <c r="B389" i="21" a="1"/>
  <c r="B389" i="21" s="1"/>
  <c r="F389" i="21" a="1"/>
  <c r="F389" i="21" s="1"/>
  <c r="A389" i="21"/>
  <c r="H389" i="21" a="1"/>
  <c r="H389" i="21" s="1"/>
  <c r="G389" i="21" a="1"/>
  <c r="G389" i="21" s="1"/>
  <c r="D389" i="21" a="1"/>
  <c r="D389" i="21" s="1"/>
  <c r="E389" i="21" a="1"/>
  <c r="E389" i="21" s="1"/>
  <c r="G90" i="21" a="1"/>
  <c r="G90" i="21" s="1"/>
  <c r="F90" i="21" a="1"/>
  <c r="F90" i="21" s="1"/>
  <c r="I90" i="21" a="1"/>
  <c r="I90" i="21" s="1"/>
  <c r="B90" i="21" a="1"/>
  <c r="B90" i="21" s="1"/>
  <c r="H90" i="21" a="1"/>
  <c r="H90" i="21" s="1"/>
  <c r="A90" i="21"/>
  <c r="D90" i="21" a="1"/>
  <c r="D90" i="21" s="1"/>
  <c r="E90" i="21" a="1"/>
  <c r="E90" i="21" s="1"/>
  <c r="A34" i="21"/>
  <c r="D34" i="21" a="1"/>
  <c r="D34" i="21" s="1"/>
  <c r="H34" i="21" a="1"/>
  <c r="H34" i="21" s="1"/>
  <c r="B34" i="21" a="1"/>
  <c r="B34" i="21" s="1"/>
  <c r="F34" i="21" a="1"/>
  <c r="F34" i="21" s="1"/>
  <c r="E34" i="21" a="1"/>
  <c r="E34" i="21" s="1"/>
  <c r="G34" i="21" a="1"/>
  <c r="G34" i="21" s="1"/>
  <c r="F66" i="21" a="1"/>
  <c r="F66" i="21" s="1"/>
  <c r="H66" i="21" a="1"/>
  <c r="H66" i="21" s="1"/>
  <c r="I66" i="21" a="1"/>
  <c r="I66" i="21" s="1"/>
  <c r="B66" i="21" a="1"/>
  <c r="B66" i="21" s="1"/>
  <c r="E66" i="21" a="1"/>
  <c r="E66" i="21" s="1"/>
  <c r="D66" i="21" a="1"/>
  <c r="D66" i="21" s="1"/>
  <c r="G66" i="21" a="1"/>
  <c r="G66" i="21" s="1"/>
  <c r="A66" i="21"/>
  <c r="F119" i="21" a="1"/>
  <c r="F119" i="21" s="1"/>
  <c r="B119" i="21" a="1"/>
  <c r="B119" i="21" s="1"/>
  <c r="E119" i="21" a="1"/>
  <c r="E119" i="21" s="1"/>
  <c r="H119" i="21" a="1"/>
  <c r="H119" i="21" s="1"/>
  <c r="G119" i="21" a="1"/>
  <c r="G119" i="21" s="1"/>
  <c r="D119" i="21" a="1"/>
  <c r="D119" i="21" s="1"/>
  <c r="A119" i="21"/>
  <c r="B215" i="21" a="1"/>
  <c r="B215" i="21" s="1"/>
  <c r="D215" i="21" a="1"/>
  <c r="D215" i="21" s="1"/>
  <c r="G215" i="21" a="1"/>
  <c r="G215" i="21" s="1"/>
  <c r="F215" i="21" a="1"/>
  <c r="F215" i="21" s="1"/>
  <c r="A215" i="21"/>
  <c r="H215" i="21" a="1"/>
  <c r="H215" i="21" s="1"/>
  <c r="E215" i="21" a="1"/>
  <c r="E215" i="21" s="1"/>
  <c r="F263" i="21" a="1"/>
  <c r="F263" i="21" s="1"/>
  <c r="E263" i="21" a="1"/>
  <c r="E263" i="21" s="1"/>
  <c r="G263" i="21" a="1"/>
  <c r="G263" i="21" s="1"/>
  <c r="A263" i="21"/>
  <c r="D263" i="21" a="1"/>
  <c r="D263" i="21" s="1"/>
  <c r="B263" i="21" a="1"/>
  <c r="B263" i="21" s="1"/>
  <c r="H263" i="21" a="1"/>
  <c r="H263" i="21" s="1"/>
  <c r="D234" i="21" a="1"/>
  <c r="D234" i="21" s="1"/>
  <c r="I234" i="21" a="1"/>
  <c r="I234" i="21" s="1"/>
  <c r="G234" i="21" a="1"/>
  <c r="G234" i="21" s="1"/>
  <c r="H234" i="21" a="1"/>
  <c r="H234" i="21" s="1"/>
  <c r="F234" i="21" a="1"/>
  <c r="F234" i="21" s="1"/>
  <c r="E234" i="21" a="1"/>
  <c r="E234" i="21" s="1"/>
  <c r="A234" i="21"/>
  <c r="B234" i="21" a="1"/>
  <c r="B234" i="21" s="1"/>
  <c r="I393" i="21" a="1"/>
  <c r="I393" i="21" s="1"/>
  <c r="D393" i="21" a="1"/>
  <c r="D393" i="21" s="1"/>
  <c r="G393" i="21" a="1"/>
  <c r="G393" i="21" s="1"/>
  <c r="B393" i="21" a="1"/>
  <c r="B393" i="21" s="1"/>
  <c r="E393" i="21" a="1"/>
  <c r="E393" i="21" s="1"/>
  <c r="F393" i="21" a="1"/>
  <c r="F393" i="21" s="1"/>
  <c r="A393" i="21"/>
  <c r="H393" i="21" a="1"/>
  <c r="H393" i="21" s="1"/>
  <c r="A49" i="21"/>
  <c r="F49" i="21" a="1"/>
  <c r="F49" i="21" s="1"/>
  <c r="E49" i="21" a="1"/>
  <c r="E49" i="21" s="1"/>
  <c r="D49" i="21" a="1"/>
  <c r="D49" i="21" s="1"/>
  <c r="B49" i="21" a="1"/>
  <c r="B49" i="21" s="1"/>
  <c r="G49" i="21" a="1"/>
  <c r="G49" i="21" s="1"/>
  <c r="H49" i="21" a="1"/>
  <c r="H49" i="21" s="1"/>
  <c r="G114" i="21" a="1"/>
  <c r="G114" i="21" s="1"/>
  <c r="H114" i="21" a="1"/>
  <c r="H114" i="21" s="1"/>
  <c r="B114" i="21" a="1"/>
  <c r="B114" i="21" s="1"/>
  <c r="F114" i="21" a="1"/>
  <c r="F114" i="21" s="1"/>
  <c r="D114" i="21" a="1"/>
  <c r="D114" i="21" s="1"/>
  <c r="A114" i="21"/>
  <c r="E114" i="21" a="1"/>
  <c r="E114" i="21" s="1"/>
  <c r="I114" i="21" a="1"/>
  <c r="I114" i="21" s="1"/>
  <c r="E225" i="21" a="1"/>
  <c r="E225" i="21" s="1"/>
  <c r="I225" i="21" a="1"/>
  <c r="I225" i="21" s="1"/>
  <c r="B225" i="21" a="1"/>
  <c r="B225" i="21" s="1"/>
  <c r="F225" i="21" a="1"/>
  <c r="F225" i="21" s="1"/>
  <c r="G225" i="21" a="1"/>
  <c r="G225" i="21" s="1"/>
  <c r="H225" i="21" a="1"/>
  <c r="H225" i="21" s="1"/>
  <c r="A225" i="21"/>
  <c r="D225" i="21" a="1"/>
  <c r="D225" i="21" s="1"/>
  <c r="E167" i="21" a="1"/>
  <c r="E167" i="21" s="1"/>
  <c r="H167" i="21" a="1"/>
  <c r="H167" i="21" s="1"/>
  <c r="G167" i="21" a="1"/>
  <c r="G167" i="21" s="1"/>
  <c r="D167" i="21" a="1"/>
  <c r="D167" i="21" s="1"/>
  <c r="I167" i="21" a="1"/>
  <c r="I167" i="21" s="1"/>
  <c r="F167" i="21" a="1"/>
  <c r="F167" i="21" s="1"/>
  <c r="B167" i="21" a="1"/>
  <c r="B167" i="21" s="1"/>
  <c r="A167" i="21"/>
  <c r="B102" i="21" a="1"/>
  <c r="B102" i="21" s="1"/>
  <c r="A102" i="21"/>
  <c r="H102" i="21" a="1"/>
  <c r="H102" i="21" s="1"/>
  <c r="E102" i="21" a="1"/>
  <c r="E102" i="21" s="1"/>
  <c r="D102" i="21" a="1"/>
  <c r="D102" i="21" s="1"/>
  <c r="F102" i="21" a="1"/>
  <c r="F102" i="21" s="1"/>
  <c r="G102" i="21" a="1"/>
  <c r="G102" i="21" s="1"/>
  <c r="E399" i="21" a="1"/>
  <c r="E399" i="21" s="1"/>
  <c r="H399" i="21" a="1"/>
  <c r="H399" i="21" s="1"/>
  <c r="F399" i="21" a="1"/>
  <c r="F399" i="21" s="1"/>
  <c r="A399" i="21"/>
  <c r="D399" i="21" a="1"/>
  <c r="D399" i="21" s="1"/>
  <c r="G399" i="21" a="1"/>
  <c r="G399" i="21" s="1"/>
  <c r="B399" i="21" a="1"/>
  <c r="B399" i="21" s="1"/>
  <c r="E218" i="21" a="1"/>
  <c r="E218" i="21" s="1"/>
  <c r="B218" i="21" a="1"/>
  <c r="B218" i="21" s="1"/>
  <c r="D218" i="21" a="1"/>
  <c r="D218" i="21" s="1"/>
  <c r="A218" i="21"/>
  <c r="G218" i="21" a="1"/>
  <c r="G218" i="21" s="1"/>
  <c r="H218" i="21" a="1"/>
  <c r="H218" i="21" s="1"/>
  <c r="F218" i="21" a="1"/>
  <c r="F218" i="21" s="1"/>
  <c r="D368" i="21" a="1"/>
  <c r="D368" i="21" s="1"/>
  <c r="G368" i="21" a="1"/>
  <c r="G368" i="21" s="1"/>
  <c r="A368" i="21"/>
  <c r="F368" i="21" a="1"/>
  <c r="F368" i="21" s="1"/>
  <c r="B368" i="21" a="1"/>
  <c r="B368" i="21" s="1"/>
  <c r="I368" i="21" a="1"/>
  <c r="I368" i="21" s="1"/>
  <c r="H368" i="21" a="1"/>
  <c r="H368" i="21" s="1"/>
  <c r="E368" i="21" a="1"/>
  <c r="E368" i="21" s="1"/>
  <c r="H105" i="21" a="1"/>
  <c r="H105" i="21" s="1"/>
  <c r="G105" i="21" a="1"/>
  <c r="G105" i="21" s="1"/>
  <c r="F105" i="21" a="1"/>
  <c r="F105" i="21" s="1"/>
  <c r="E105" i="21" a="1"/>
  <c r="E105" i="21" s="1"/>
  <c r="A105" i="21"/>
  <c r="B105" i="21" a="1"/>
  <c r="B105" i="21" s="1"/>
  <c r="D105" i="21" a="1"/>
  <c r="D105" i="21" s="1"/>
  <c r="E101" i="21" a="1"/>
  <c r="E101" i="21" s="1"/>
  <c r="A101" i="21"/>
  <c r="H101" i="21" a="1"/>
  <c r="H101" i="21" s="1"/>
  <c r="G101" i="21" a="1"/>
  <c r="G101" i="21" s="1"/>
  <c r="D101" i="21" a="1"/>
  <c r="D101" i="21" s="1"/>
  <c r="I101" i="21" a="1"/>
  <c r="I101" i="21" s="1"/>
  <c r="F101" i="21" a="1"/>
  <c r="F101" i="21" s="1"/>
  <c r="B101" i="21" a="1"/>
  <c r="B101" i="21" s="1"/>
  <c r="A50" i="21"/>
  <c r="E50" i="21" a="1"/>
  <c r="E50" i="21" s="1"/>
  <c r="F50" i="21" a="1"/>
  <c r="F50" i="21" s="1"/>
  <c r="D50" i="21" a="1"/>
  <c r="D50" i="21" s="1"/>
  <c r="G50" i="21" a="1"/>
  <c r="G50" i="21" s="1"/>
  <c r="I50" i="21" a="1"/>
  <c r="I50" i="21" s="1"/>
  <c r="B50" i="21" a="1"/>
  <c r="B50" i="21" s="1"/>
  <c r="H50" i="21" a="1"/>
  <c r="H50" i="21" s="1"/>
  <c r="E242" i="21" a="1"/>
  <c r="E242" i="21" s="1"/>
  <c r="H242" i="21" a="1"/>
  <c r="H242" i="21" s="1"/>
  <c r="D242" i="21" a="1"/>
  <c r="D242" i="21" s="1"/>
  <c r="A242" i="21"/>
  <c r="B242" i="21" a="1"/>
  <c r="B242" i="21" s="1"/>
  <c r="G242" i="21" a="1"/>
  <c r="G242" i="21" s="1"/>
  <c r="F242" i="21" a="1"/>
  <c r="F242" i="21" s="1"/>
  <c r="H367" i="21" a="1"/>
  <c r="H367" i="21" s="1"/>
  <c r="B367" i="21" a="1"/>
  <c r="B367" i="21" s="1"/>
  <c r="D367" i="21" a="1"/>
  <c r="D367" i="21" s="1"/>
  <c r="I367" i="21" a="1"/>
  <c r="I367" i="21" s="1"/>
  <c r="F367" i="21" a="1"/>
  <c r="F367" i="21" s="1"/>
  <c r="G367" i="21" a="1"/>
  <c r="G367" i="21" s="1"/>
  <c r="E367" i="21" a="1"/>
  <c r="E367" i="21" s="1"/>
  <c r="A367" i="21"/>
  <c r="F23" i="21" a="1"/>
  <c r="F23" i="21" s="1"/>
  <c r="B23" i="21" a="1"/>
  <c r="B23" i="21" s="1"/>
  <c r="A23" i="21"/>
  <c r="G23" i="21" a="1"/>
  <c r="G23" i="21" s="1"/>
  <c r="H23" i="21" a="1"/>
  <c r="H23" i="21" s="1"/>
  <c r="E23" i="21" a="1"/>
  <c r="E23" i="21" s="1"/>
  <c r="D23" i="21" a="1"/>
  <c r="D23" i="21" s="1"/>
  <c r="G317" i="21" a="1"/>
  <c r="G317" i="21" s="1"/>
  <c r="I317" i="21" a="1"/>
  <c r="I317" i="21" s="1"/>
  <c r="F317" i="21" a="1"/>
  <c r="F317" i="21" s="1"/>
  <c r="E317" i="21" a="1"/>
  <c r="E317" i="21" s="1"/>
  <c r="H317" i="21" a="1"/>
  <c r="H317" i="21" s="1"/>
  <c r="D317" i="21" a="1"/>
  <c r="D317" i="21" s="1"/>
  <c r="A317" i="21"/>
  <c r="B317" i="21" a="1"/>
  <c r="B317" i="21" s="1"/>
  <c r="A348" i="21"/>
  <c r="H348" i="21" a="1"/>
  <c r="H348" i="21" s="1"/>
  <c r="B348" i="21" a="1"/>
  <c r="B348" i="21" s="1"/>
  <c r="F348" i="21" a="1"/>
  <c r="F348" i="21" s="1"/>
  <c r="E348" i="21" a="1"/>
  <c r="E348" i="21" s="1"/>
  <c r="G348" i="21" a="1"/>
  <c r="G348" i="21" s="1"/>
  <c r="D348" i="21" a="1"/>
  <c r="D348" i="21" s="1"/>
  <c r="H392" i="21" a="1"/>
  <c r="H392" i="21" s="1"/>
  <c r="G392" i="21" a="1"/>
  <c r="G392" i="21" s="1"/>
  <c r="D392" i="21" a="1"/>
  <c r="D392" i="21" s="1"/>
  <c r="B392" i="21" a="1"/>
  <c r="B392" i="21" s="1"/>
  <c r="E392" i="21" a="1"/>
  <c r="E392" i="21" s="1"/>
  <c r="F392" i="21" a="1"/>
  <c r="F392" i="21" s="1"/>
  <c r="A392" i="21"/>
  <c r="H77" i="21" a="1"/>
  <c r="H77" i="21" s="1"/>
  <c r="G77" i="21" a="1"/>
  <c r="G77" i="21" s="1"/>
  <c r="B77" i="21" a="1"/>
  <c r="B77" i="21" s="1"/>
  <c r="D77" i="21" a="1"/>
  <c r="D77" i="21" s="1"/>
  <c r="I77" i="21" a="1"/>
  <c r="I77" i="21" s="1"/>
  <c r="A77" i="21"/>
  <c r="F77" i="21" a="1"/>
  <c r="F77" i="21" s="1"/>
  <c r="E77" i="21" a="1"/>
  <c r="E77" i="21" s="1"/>
  <c r="D185" i="21" a="1"/>
  <c r="D185" i="21" s="1"/>
  <c r="E185" i="21" a="1"/>
  <c r="E185" i="21" s="1"/>
  <c r="G185" i="21" a="1"/>
  <c r="G185" i="21" s="1"/>
  <c r="H185" i="21" a="1"/>
  <c r="H185" i="21" s="1"/>
  <c r="B185" i="21" a="1"/>
  <c r="B185" i="21" s="1"/>
  <c r="F185" i="21" a="1"/>
  <c r="F185" i="21" s="1"/>
  <c r="A185" i="21"/>
  <c r="F264" i="21" a="1"/>
  <c r="F264" i="21" s="1"/>
  <c r="G264" i="21" a="1"/>
  <c r="G264" i="21" s="1"/>
  <c r="E264" i="21" a="1"/>
  <c r="E264" i="21" s="1"/>
  <c r="H264" i="21" a="1"/>
  <c r="H264" i="21" s="1"/>
  <c r="B264" i="21" a="1"/>
  <c r="B264" i="21" s="1"/>
  <c r="D264" i="21" a="1"/>
  <c r="D264" i="21" s="1"/>
  <c r="A264" i="21"/>
  <c r="H65" i="21" a="1"/>
  <c r="H65" i="21" s="1"/>
  <c r="F65" i="21" a="1"/>
  <c r="F65" i="21" s="1"/>
  <c r="D65" i="21" a="1"/>
  <c r="D65" i="21" s="1"/>
  <c r="G65" i="21" a="1"/>
  <c r="G65" i="21" s="1"/>
  <c r="E65" i="21" a="1"/>
  <c r="E65" i="21" s="1"/>
  <c r="B65" i="21" a="1"/>
  <c r="B65" i="21" s="1"/>
  <c r="A65" i="21"/>
  <c r="I65" i="21" a="1"/>
  <c r="I65" i="21" s="1"/>
  <c r="H182" i="21" a="1"/>
  <c r="H182" i="21" s="1"/>
  <c r="B182" i="21" a="1"/>
  <c r="B182" i="21" s="1"/>
  <c r="D182" i="21" a="1"/>
  <c r="D182" i="21" s="1"/>
  <c r="E182" i="21" a="1"/>
  <c r="E182" i="21" s="1"/>
  <c r="F182" i="21" a="1"/>
  <c r="F182" i="21" s="1"/>
  <c r="I182" i="21" a="1"/>
  <c r="I182" i="21" s="1"/>
  <c r="G182" i="21" a="1"/>
  <c r="G182" i="21" s="1"/>
  <c r="A182" i="21"/>
  <c r="E341" i="21" a="1"/>
  <c r="E341" i="21" s="1"/>
  <c r="G341" i="21" a="1"/>
  <c r="G341" i="21" s="1"/>
  <c r="F341" i="21" a="1"/>
  <c r="F341" i="21" s="1"/>
  <c r="A341" i="21"/>
  <c r="D341" i="21" a="1"/>
  <c r="D341" i="21" s="1"/>
  <c r="I341" i="21" a="1"/>
  <c r="I341" i="21" s="1"/>
  <c r="H341" i="21" a="1"/>
  <c r="H341" i="21" s="1"/>
  <c r="B341" i="21" a="1"/>
  <c r="B341" i="21" s="1"/>
  <c r="F5" i="21" a="1"/>
  <c r="F5" i="21" s="1"/>
  <c r="B5" i="21" a="1"/>
  <c r="B5" i="21" s="1"/>
  <c r="G5" i="21" a="1"/>
  <c r="G5" i="21" s="1"/>
  <c r="E5" i="21" a="1"/>
  <c r="E5" i="21" s="1"/>
  <c r="H5" i="21" a="1"/>
  <c r="H5" i="21" s="1"/>
  <c r="A5" i="21"/>
  <c r="I5" i="21" a="1"/>
  <c r="I5" i="21" s="1"/>
  <c r="D5" i="21" a="1"/>
  <c r="D5" i="21" s="1"/>
  <c r="I181" i="21" a="1"/>
  <c r="I181" i="21" s="1"/>
  <c r="A181" i="21"/>
  <c r="G181" i="21" a="1"/>
  <c r="G181" i="21" s="1"/>
  <c r="H181" i="21" a="1"/>
  <c r="H181" i="21" s="1"/>
  <c r="D181" i="21" a="1"/>
  <c r="D181" i="21" s="1"/>
  <c r="B181" i="21" a="1"/>
  <c r="B181" i="21" s="1"/>
  <c r="F181" i="21" a="1"/>
  <c r="F181" i="21" s="1"/>
  <c r="E181" i="21" a="1"/>
  <c r="E181" i="21" s="1"/>
  <c r="F176" i="21" a="1"/>
  <c r="F176" i="21" s="1"/>
  <c r="D176" i="21" a="1"/>
  <c r="D176" i="21" s="1"/>
  <c r="E176" i="21" a="1"/>
  <c r="E176" i="21" s="1"/>
  <c r="I176" i="21" a="1"/>
  <c r="I176" i="21" s="1"/>
  <c r="H176" i="21" a="1"/>
  <c r="H176" i="21" s="1"/>
  <c r="A176" i="21"/>
  <c r="G176" i="21" a="1"/>
  <c r="G176" i="21" s="1"/>
  <c r="B176" i="21" a="1"/>
  <c r="B176" i="21" s="1"/>
  <c r="I157" i="21" a="1"/>
  <c r="I157" i="21" s="1"/>
  <c r="F157" i="21" a="1"/>
  <c r="F157" i="21" s="1"/>
  <c r="D157" i="21" a="1"/>
  <c r="D157" i="21" s="1"/>
  <c r="A157" i="21"/>
  <c r="H157" i="21" a="1"/>
  <c r="H157" i="21" s="1"/>
  <c r="G157" i="21" a="1"/>
  <c r="G157" i="21" s="1"/>
  <c r="E157" i="21" a="1"/>
  <c r="E157" i="21" s="1"/>
  <c r="B157" i="21" a="1"/>
  <c r="B157" i="21" s="1"/>
  <c r="E82" i="21" a="1"/>
  <c r="E82" i="21" s="1"/>
  <c r="G82" i="21" a="1"/>
  <c r="G82" i="21" s="1"/>
  <c r="A82" i="21"/>
  <c r="D82" i="21" a="1"/>
  <c r="D82" i="21" s="1"/>
  <c r="H82" i="21" a="1"/>
  <c r="H82" i="21" s="1"/>
  <c r="B82" i="21" a="1"/>
  <c r="B82" i="21" s="1"/>
  <c r="F82" i="21" a="1"/>
  <c r="F82" i="21" s="1"/>
  <c r="I82" i="21" a="1"/>
  <c r="I82" i="21" s="1"/>
  <c r="D115" i="21" a="1"/>
  <c r="D115" i="21" s="1"/>
  <c r="G115" i="21" a="1"/>
  <c r="G115" i="21" s="1"/>
  <c r="E115" i="21" a="1"/>
  <c r="E115" i="21" s="1"/>
  <c r="F115" i="21" a="1"/>
  <c r="F115" i="21" s="1"/>
  <c r="H115" i="21" a="1"/>
  <c r="H115" i="21" s="1"/>
  <c r="I115" i="21" a="1"/>
  <c r="I115" i="21" s="1"/>
  <c r="B115" i="21" a="1"/>
  <c r="B115" i="21" s="1"/>
  <c r="A115" i="21"/>
  <c r="F250" i="21" a="1"/>
  <c r="F250" i="21" s="1"/>
  <c r="B250" i="21" a="1"/>
  <c r="B250" i="21" s="1"/>
  <c r="H250" i="21" a="1"/>
  <c r="H250" i="21" s="1"/>
  <c r="I250" i="21" a="1"/>
  <c r="I250" i="21" s="1"/>
  <c r="E250" i="21" a="1"/>
  <c r="E250" i="21" s="1"/>
  <c r="A250" i="21"/>
  <c r="G250" i="21" a="1"/>
  <c r="G250" i="21" s="1"/>
  <c r="D250" i="21" a="1"/>
  <c r="D250" i="21" s="1"/>
  <c r="F400" i="21" a="1"/>
  <c r="F400" i="21" s="1"/>
  <c r="G400" i="21" a="1"/>
  <c r="G400" i="21" s="1"/>
  <c r="B400" i="21" a="1"/>
  <c r="B400" i="21" s="1"/>
  <c r="D400" i="21" a="1"/>
  <c r="D400" i="21" s="1"/>
  <c r="H400" i="21" a="1"/>
  <c r="H400" i="21" s="1"/>
  <c r="E400" i="21" a="1"/>
  <c r="E400" i="21" s="1"/>
  <c r="A400" i="21"/>
  <c r="A244" i="21"/>
  <c r="D244" i="21" a="1"/>
  <c r="D244" i="21" s="1"/>
  <c r="G244" i="21" a="1"/>
  <c r="G244" i="21" s="1"/>
  <c r="E244" i="21" a="1"/>
  <c r="E244" i="21" s="1"/>
  <c r="I244" i="21" a="1"/>
  <c r="I244" i="21" s="1"/>
  <c r="B244" i="21" a="1"/>
  <c r="B244" i="21" s="1"/>
  <c r="H244" i="21" a="1"/>
  <c r="H244" i="21" s="1"/>
  <c r="F244" i="21" a="1"/>
  <c r="F244" i="21" s="1"/>
  <c r="G222" i="21" a="1"/>
  <c r="G222" i="21" s="1"/>
  <c r="D222" i="21" a="1"/>
  <c r="D222" i="21" s="1"/>
  <c r="E222" i="21" a="1"/>
  <c r="E222" i="21" s="1"/>
  <c r="F222" i="21" a="1"/>
  <c r="F222" i="21" s="1"/>
  <c r="A222" i="21"/>
  <c r="B222" i="21" a="1"/>
  <c r="B222" i="21" s="1"/>
  <c r="H222" i="21" a="1"/>
  <c r="H222" i="21" s="1"/>
  <c r="I222" i="21" a="1"/>
  <c r="I222" i="21" s="1"/>
  <c r="D110" i="21" a="1"/>
  <c r="D110" i="21" s="1"/>
  <c r="F110" i="21" a="1"/>
  <c r="F110" i="21" s="1"/>
  <c r="H110" i="21" a="1"/>
  <c r="H110" i="21" s="1"/>
  <c r="B110" i="21" a="1"/>
  <c r="B110" i="21" s="1"/>
  <c r="A110" i="21"/>
  <c r="G110" i="21" a="1"/>
  <c r="G110" i="21" s="1"/>
  <c r="E110" i="21" a="1"/>
  <c r="E110" i="21" s="1"/>
  <c r="E131" i="21" a="1"/>
  <c r="E131" i="21" s="1"/>
  <c r="F131" i="21" a="1"/>
  <c r="F131" i="21" s="1"/>
  <c r="B131" i="21" a="1"/>
  <c r="B131" i="21" s="1"/>
  <c r="G131" i="21" a="1"/>
  <c r="G131" i="21" s="1"/>
  <c r="I131" i="21" a="1"/>
  <c r="I131" i="21" s="1"/>
  <c r="A131" i="21"/>
  <c r="H131" i="21" a="1"/>
  <c r="H131" i="21" s="1"/>
  <c r="D131" i="21" a="1"/>
  <c r="D131" i="21" s="1"/>
  <c r="E38" i="21" a="1"/>
  <c r="E38" i="21" s="1"/>
  <c r="H38" i="21" a="1"/>
  <c r="H38" i="21" s="1"/>
  <c r="B38" i="21" a="1"/>
  <c r="B38" i="21" s="1"/>
  <c r="A38" i="21"/>
  <c r="F38" i="21" a="1"/>
  <c r="F38" i="21" s="1"/>
  <c r="G38" i="21" a="1"/>
  <c r="G38" i="21" s="1"/>
  <c r="D38" i="21" a="1"/>
  <c r="D38" i="21" s="1"/>
  <c r="E364" i="21" a="1"/>
  <c r="E364" i="21" s="1"/>
  <c r="H364" i="21" a="1"/>
  <c r="H364" i="21" s="1"/>
  <c r="I364" i="21" a="1"/>
  <c r="I364" i="21" s="1"/>
  <c r="D364" i="21" a="1"/>
  <c r="D364" i="21" s="1"/>
  <c r="A364" i="21"/>
  <c r="B364" i="21" a="1"/>
  <c r="B364" i="21" s="1"/>
  <c r="G364" i="21" a="1"/>
  <c r="G364" i="21" s="1"/>
  <c r="F364" i="21" a="1"/>
  <c r="F364" i="21" s="1"/>
  <c r="H155" i="21" a="1"/>
  <c r="H155" i="21" s="1"/>
  <c r="F155" i="21" a="1"/>
  <c r="F155" i="21" s="1"/>
  <c r="E155" i="21" a="1"/>
  <c r="E155" i="21" s="1"/>
  <c r="A155" i="21"/>
  <c r="G155" i="21" a="1"/>
  <c r="G155" i="21" s="1"/>
  <c r="B155" i="21" a="1"/>
  <c r="B155" i="21" s="1"/>
  <c r="D155" i="21" a="1"/>
  <c r="D155" i="21" s="1"/>
  <c r="I253" i="21" a="1"/>
  <c r="I253" i="21" s="1"/>
  <c r="F253" i="21" a="1"/>
  <c r="F253" i="21" s="1"/>
  <c r="B253" i="21" a="1"/>
  <c r="B253" i="21" s="1"/>
  <c r="E253" i="21" a="1"/>
  <c r="E253" i="21" s="1"/>
  <c r="H253" i="21" a="1"/>
  <c r="H253" i="21" s="1"/>
  <c r="A253" i="21"/>
  <c r="D253" i="21" a="1"/>
  <c r="D253" i="21" s="1"/>
  <c r="G253" i="21" a="1"/>
  <c r="G253" i="21" s="1"/>
  <c r="A32" i="21"/>
  <c r="D32" i="21" a="1"/>
  <c r="D32" i="21" s="1"/>
  <c r="F32" i="21" a="1"/>
  <c r="F32" i="21" s="1"/>
  <c r="H32" i="21" a="1"/>
  <c r="H32" i="21" s="1"/>
  <c r="B32" i="21" a="1"/>
  <c r="B32" i="21" s="1"/>
  <c r="G32" i="21" a="1"/>
  <c r="G32" i="21" s="1"/>
  <c r="E32" i="21" a="1"/>
  <c r="E32" i="21" s="1"/>
  <c r="B130" i="21" a="1"/>
  <c r="B130" i="21" s="1"/>
  <c r="F130" i="21" a="1"/>
  <c r="F130" i="21" s="1"/>
  <c r="E130" i="21" a="1"/>
  <c r="E130" i="21" s="1"/>
  <c r="A130" i="21"/>
  <c r="D130" i="21" a="1"/>
  <c r="D130" i="21" s="1"/>
  <c r="G130" i="21" a="1"/>
  <c r="G130" i="21" s="1"/>
  <c r="H130" i="21" a="1"/>
  <c r="H130" i="21" s="1"/>
  <c r="D285" i="21" a="1"/>
  <c r="D285" i="21" s="1"/>
  <c r="A285" i="21"/>
  <c r="E285" i="21" a="1"/>
  <c r="E285" i="21" s="1"/>
  <c r="G285" i="21" a="1"/>
  <c r="G285" i="21" s="1"/>
  <c r="F285" i="21" a="1"/>
  <c r="F285" i="21" s="1"/>
  <c r="B285" i="21" a="1"/>
  <c r="B285" i="21" s="1"/>
  <c r="H285" i="21" a="1"/>
  <c r="H285" i="21" s="1"/>
  <c r="I267" i="21" a="1"/>
  <c r="I267" i="21" s="1"/>
  <c r="A267" i="21"/>
  <c r="F267" i="21" a="1"/>
  <c r="F267" i="21" s="1"/>
  <c r="H267" i="21" a="1"/>
  <c r="H267" i="21" s="1"/>
  <c r="B267" i="21" a="1"/>
  <c r="B267" i="21" s="1"/>
  <c r="G267" i="21" a="1"/>
  <c r="G267" i="21" s="1"/>
  <c r="D267" i="21" a="1"/>
  <c r="D267" i="21" s="1"/>
  <c r="E267" i="21" a="1"/>
  <c r="E267" i="21" s="1"/>
  <c r="A380" i="21"/>
  <c r="D380" i="21" a="1"/>
  <c r="D380" i="21" s="1"/>
  <c r="B380" i="21" a="1"/>
  <c r="B380" i="21" s="1"/>
  <c r="E380" i="21" a="1"/>
  <c r="E380" i="21" s="1"/>
  <c r="H380" i="21" a="1"/>
  <c r="H380" i="21" s="1"/>
  <c r="I380" i="21" a="1"/>
  <c r="I380" i="21" s="1"/>
  <c r="F380" i="21" a="1"/>
  <c r="F380" i="21" s="1"/>
  <c r="G380" i="21" a="1"/>
  <c r="G380" i="21" s="1"/>
  <c r="F61" i="21" a="1"/>
  <c r="F61" i="21" s="1"/>
  <c r="E61" i="21" a="1"/>
  <c r="E61" i="21" s="1"/>
  <c r="A61" i="21"/>
  <c r="H61" i="21" a="1"/>
  <c r="H61" i="21" s="1"/>
  <c r="D61" i="21" a="1"/>
  <c r="D61" i="21" s="1"/>
  <c r="B61" i="21" a="1"/>
  <c r="B61" i="21" s="1"/>
  <c r="G61" i="21" a="1"/>
  <c r="G61" i="21" s="1"/>
  <c r="B75" i="21" a="1"/>
  <c r="B75" i="21" s="1"/>
  <c r="G75" i="21" a="1"/>
  <c r="G75" i="21" s="1"/>
  <c r="D75" i="21" a="1"/>
  <c r="D75" i="21" s="1"/>
  <c r="H75" i="21" a="1"/>
  <c r="H75" i="21" s="1"/>
  <c r="A75" i="21"/>
  <c r="E75" i="21" a="1"/>
  <c r="E75" i="21" s="1"/>
  <c r="F75" i="21" a="1"/>
  <c r="F75" i="21" s="1"/>
  <c r="E339" i="21" a="1"/>
  <c r="E339" i="21" s="1"/>
  <c r="A339" i="21"/>
  <c r="H339" i="21" a="1"/>
  <c r="H339" i="21" s="1"/>
  <c r="D339" i="21" a="1"/>
  <c r="D339" i="21" s="1"/>
  <c r="I339" i="21" a="1"/>
  <c r="I339" i="21" s="1"/>
  <c r="G339" i="21" a="1"/>
  <c r="G339" i="21" s="1"/>
  <c r="F339" i="21" a="1"/>
  <c r="F339" i="21" s="1"/>
  <c r="B339" i="21" a="1"/>
  <c r="B339" i="21" s="1"/>
  <c r="A307" i="21"/>
  <c r="D307" i="21" a="1"/>
  <c r="D307" i="21" s="1"/>
  <c r="F307" i="21" a="1"/>
  <c r="F307" i="21" s="1"/>
  <c r="B307" i="21" a="1"/>
  <c r="B307" i="21" s="1"/>
  <c r="H307" i="21" a="1"/>
  <c r="H307" i="21" s="1"/>
  <c r="G307" i="21" a="1"/>
  <c r="G307" i="21" s="1"/>
  <c r="E307" i="21" a="1"/>
  <c r="E307" i="21" s="1"/>
  <c r="I337" i="21" a="1"/>
  <c r="I337" i="21" s="1"/>
  <c r="A337" i="21"/>
  <c r="H337" i="21" a="1"/>
  <c r="H337" i="21" s="1"/>
  <c r="E337" i="21" a="1"/>
  <c r="E337" i="21" s="1"/>
  <c r="B337" i="21" a="1"/>
  <c r="B337" i="21" s="1"/>
  <c r="G337" i="21" a="1"/>
  <c r="G337" i="21" s="1"/>
  <c r="D337" i="21" a="1"/>
  <c r="D337" i="21" s="1"/>
  <c r="F337" i="21" a="1"/>
  <c r="F337" i="21" s="1"/>
  <c r="D180" i="21" a="1"/>
  <c r="D180" i="21" s="1"/>
  <c r="B180" i="21" a="1"/>
  <c r="B180" i="21" s="1"/>
  <c r="F180" i="21" a="1"/>
  <c r="F180" i="21" s="1"/>
  <c r="A180" i="21"/>
  <c r="G180" i="21" a="1"/>
  <c r="G180" i="21" s="1"/>
  <c r="E180" i="21" a="1"/>
  <c r="E180" i="21" s="1"/>
  <c r="H180" i="21" a="1"/>
  <c r="H180" i="21" s="1"/>
  <c r="I180" i="21" a="1"/>
  <c r="I180" i="21" s="1"/>
  <c r="B306" i="21" a="1"/>
  <c r="B306" i="21" s="1"/>
  <c r="D306" i="21" a="1"/>
  <c r="D306" i="21" s="1"/>
  <c r="A306" i="21"/>
  <c r="F306" i="21" a="1"/>
  <c r="F306" i="21" s="1"/>
  <c r="G306" i="21" a="1"/>
  <c r="G306" i="21" s="1"/>
  <c r="H306" i="21" a="1"/>
  <c r="H306" i="21" s="1"/>
  <c r="E306" i="21" a="1"/>
  <c r="E306" i="21" s="1"/>
  <c r="D21" i="21" a="1"/>
  <c r="D21" i="21" s="1"/>
  <c r="H21" i="21" a="1"/>
  <c r="H21" i="21" s="1"/>
  <c r="A21" i="21"/>
  <c r="F21" i="21" a="1"/>
  <c r="F21" i="21" s="1"/>
  <c r="B21" i="21" a="1"/>
  <c r="B21" i="21" s="1"/>
  <c r="G21" i="21" a="1"/>
  <c r="G21" i="21" s="1"/>
  <c r="E21" i="21" a="1"/>
  <c r="E21" i="21" s="1"/>
  <c r="F290" i="21" a="1"/>
  <c r="F290" i="21" s="1"/>
  <c r="H290" i="21" a="1"/>
  <c r="H290" i="21" s="1"/>
  <c r="G290" i="21" a="1"/>
  <c r="G290" i="21" s="1"/>
  <c r="D290" i="21" a="1"/>
  <c r="D290" i="21" s="1"/>
  <c r="A290" i="21"/>
  <c r="E290" i="21" a="1"/>
  <c r="E290" i="21" s="1"/>
  <c r="B290" i="21" a="1"/>
  <c r="B290" i="21" s="1"/>
  <c r="H388" i="21" a="1"/>
  <c r="H388" i="21" s="1"/>
  <c r="E388" i="21" a="1"/>
  <c r="E388" i="21" s="1"/>
  <c r="A388" i="21"/>
  <c r="G388" i="21" a="1"/>
  <c r="G388" i="21" s="1"/>
  <c r="D388" i="21" a="1"/>
  <c r="D388" i="21" s="1"/>
  <c r="B388" i="21" a="1"/>
  <c r="B388" i="21" s="1"/>
  <c r="F388" i="21" a="1"/>
  <c r="F388" i="21" s="1"/>
  <c r="G84" i="21" a="1"/>
  <c r="G84" i="21" s="1"/>
  <c r="F84" i="21" a="1"/>
  <c r="F84" i="21" s="1"/>
  <c r="E84" i="21" a="1"/>
  <c r="E84" i="21" s="1"/>
  <c r="D84" i="21" a="1"/>
  <c r="D84" i="21" s="1"/>
  <c r="A84" i="21"/>
  <c r="B84" i="21" a="1"/>
  <c r="B84" i="21" s="1"/>
  <c r="H84" i="21" a="1"/>
  <c r="H84" i="21" s="1"/>
  <c r="G91" i="21" a="1"/>
  <c r="G91" i="21" s="1"/>
  <c r="I91" i="21" a="1"/>
  <c r="I91" i="21" s="1"/>
  <c r="F91" i="21" a="1"/>
  <c r="F91" i="21" s="1"/>
  <c r="H91" i="21" a="1"/>
  <c r="H91" i="21" s="1"/>
  <c r="D91" i="21" a="1"/>
  <c r="D91" i="21" s="1"/>
  <c r="A91" i="21"/>
  <c r="B91" i="21" a="1"/>
  <c r="B91" i="21" s="1"/>
  <c r="E91" i="21" a="1"/>
  <c r="E91" i="21" s="1"/>
  <c r="E168" i="21" a="1"/>
  <c r="E168" i="21" s="1"/>
  <c r="A168" i="21"/>
  <c r="H168" i="21" a="1"/>
  <c r="H168" i="21" s="1"/>
  <c r="F168" i="21" a="1"/>
  <c r="F168" i="21" s="1"/>
  <c r="D168" i="21" a="1"/>
  <c r="D168" i="21" s="1"/>
  <c r="B168" i="21" a="1"/>
  <c r="B168" i="21" s="1"/>
  <c r="G168" i="21" a="1"/>
  <c r="G168" i="21" s="1"/>
  <c r="D229" i="21" a="1"/>
  <c r="D229" i="21" s="1"/>
  <c r="G229" i="21" a="1"/>
  <c r="G229" i="21" s="1"/>
  <c r="F229" i="21" a="1"/>
  <c r="F229" i="21" s="1"/>
  <c r="I229" i="21" a="1"/>
  <c r="I229" i="21" s="1"/>
  <c r="A229" i="21"/>
  <c r="H229" i="21" a="1"/>
  <c r="H229" i="21" s="1"/>
  <c r="B229" i="21" a="1"/>
  <c r="B229" i="21" s="1"/>
  <c r="E229" i="21" a="1"/>
  <c r="E229" i="21" s="1"/>
  <c r="E359" i="21" a="1"/>
  <c r="E359" i="21" s="1"/>
  <c r="F359" i="21" a="1"/>
  <c r="F359" i="21" s="1"/>
  <c r="A359" i="21"/>
  <c r="D359" i="21" a="1"/>
  <c r="D359" i="21" s="1"/>
  <c r="G359" i="21" a="1"/>
  <c r="G359" i="21" s="1"/>
  <c r="H359" i="21" a="1"/>
  <c r="H359" i="21" s="1"/>
  <c r="B359" i="21" a="1"/>
  <c r="B359" i="21" s="1"/>
  <c r="F277" i="21" a="1"/>
  <c r="F277" i="21" s="1"/>
  <c r="G277" i="21" a="1"/>
  <c r="G277" i="21" s="1"/>
  <c r="D277" i="21" a="1"/>
  <c r="D277" i="21" s="1"/>
  <c r="B277" i="21" a="1"/>
  <c r="B277" i="21" s="1"/>
  <c r="A277" i="21"/>
  <c r="I277" i="21" a="1"/>
  <c r="I277" i="21" s="1"/>
  <c r="H277" i="21" a="1"/>
  <c r="H277" i="21" s="1"/>
  <c r="E277" i="21" a="1"/>
  <c r="E277" i="21" s="1"/>
  <c r="A281" i="21"/>
  <c r="B281" i="21" a="1"/>
  <c r="B281" i="21" s="1"/>
  <c r="H281" i="21" a="1"/>
  <c r="H281" i="21" s="1"/>
  <c r="E281" i="21" a="1"/>
  <c r="E281" i="21" s="1"/>
  <c r="F281" i="21" a="1"/>
  <c r="F281" i="21" s="1"/>
  <c r="D281" i="21" a="1"/>
  <c r="D281" i="21" s="1"/>
  <c r="G281" i="21" a="1"/>
  <c r="G281" i="21" s="1"/>
  <c r="F132" i="21" a="1"/>
  <c r="F132" i="21" s="1"/>
  <c r="G132" i="21" a="1"/>
  <c r="G132" i="21" s="1"/>
  <c r="H132" i="21" a="1"/>
  <c r="H132" i="21" s="1"/>
  <c r="A132" i="21"/>
  <c r="D132" i="21" a="1"/>
  <c r="D132" i="21" s="1"/>
  <c r="E132" i="21" a="1"/>
  <c r="E132" i="21" s="1"/>
  <c r="B132" i="21" a="1"/>
  <c r="B132" i="21" s="1"/>
  <c r="D64" i="21" a="1"/>
  <c r="D64" i="21" s="1"/>
  <c r="G64" i="21" a="1"/>
  <c r="G64" i="21" s="1"/>
  <c r="F64" i="21" a="1"/>
  <c r="F64" i="21" s="1"/>
  <c r="H64" i="21" a="1"/>
  <c r="H64" i="21" s="1"/>
  <c r="B64" i="21" a="1"/>
  <c r="B64" i="21" s="1"/>
  <c r="E64" i="21" a="1"/>
  <c r="E64" i="21" s="1"/>
  <c r="A64" i="21"/>
  <c r="D357" i="21" a="1"/>
  <c r="D357" i="21" s="1"/>
  <c r="E357" i="21" a="1"/>
  <c r="E357" i="21" s="1"/>
  <c r="A357" i="21"/>
  <c r="G357" i="21" a="1"/>
  <c r="G357" i="21" s="1"/>
  <c r="F357" i="21" a="1"/>
  <c r="F357" i="21" s="1"/>
  <c r="H357" i="21" a="1"/>
  <c r="H357" i="21" s="1"/>
  <c r="B357" i="21" a="1"/>
  <c r="B357" i="21" s="1"/>
  <c r="B349" i="21" a="1"/>
  <c r="B349" i="21" s="1"/>
  <c r="D349" i="21" a="1"/>
  <c r="D349" i="21" s="1"/>
  <c r="A349" i="21"/>
  <c r="E349" i="21" a="1"/>
  <c r="E349" i="21" s="1"/>
  <c r="F349" i="21" a="1"/>
  <c r="F349" i="21" s="1"/>
  <c r="G349" i="21" a="1"/>
  <c r="G349" i="21" s="1"/>
  <c r="H349" i="21" a="1"/>
  <c r="H349" i="21" s="1"/>
  <c r="D305" i="21" a="1"/>
  <c r="D305" i="21" s="1"/>
  <c r="F305" i="21" a="1"/>
  <c r="F305" i="21" s="1"/>
  <c r="B305" i="21" a="1"/>
  <c r="B305" i="21" s="1"/>
  <c r="A305" i="21"/>
  <c r="E305" i="21" a="1"/>
  <c r="E305" i="21" s="1"/>
  <c r="G305" i="21" a="1"/>
  <c r="G305" i="21" s="1"/>
  <c r="H305" i="21" a="1"/>
  <c r="H305" i="21" s="1"/>
  <c r="A334" i="21"/>
  <c r="B334" i="21" a="1"/>
  <c r="B334" i="21" s="1"/>
  <c r="E334" i="21" a="1"/>
  <c r="E334" i="21" s="1"/>
  <c r="D334" i="21" a="1"/>
  <c r="D334" i="21" s="1"/>
  <c r="F334" i="21" a="1"/>
  <c r="F334" i="21" s="1"/>
  <c r="H334" i="21" a="1"/>
  <c r="H334" i="21" s="1"/>
  <c r="G334" i="21" a="1"/>
  <c r="G334" i="21" s="1"/>
  <c r="E93" i="21" a="1"/>
  <c r="E93" i="21" s="1"/>
  <c r="H93" i="21" a="1"/>
  <c r="H93" i="21" s="1"/>
  <c r="F93" i="21" a="1"/>
  <c r="F93" i="21" s="1"/>
  <c r="I93" i="21" a="1"/>
  <c r="I93" i="21" s="1"/>
  <c r="D93" i="21" a="1"/>
  <c r="D93" i="21" s="1"/>
  <c r="G93" i="21" a="1"/>
  <c r="G93" i="21" s="1"/>
  <c r="B93" i="21" a="1"/>
  <c r="B93" i="21" s="1"/>
  <c r="A93" i="21"/>
  <c r="I255" i="21" a="1"/>
  <c r="I255" i="21" s="1"/>
  <c r="H255" i="21" a="1"/>
  <c r="H255" i="21" s="1"/>
  <c r="A255" i="21"/>
  <c r="D255" i="21" a="1"/>
  <c r="D255" i="21" s="1"/>
  <c r="B255" i="21" a="1"/>
  <c r="B255" i="21" s="1"/>
  <c r="E255" i="21" a="1"/>
  <c r="E255" i="21" s="1"/>
  <c r="F255" i="21" a="1"/>
  <c r="F255" i="21" s="1"/>
  <c r="G255" i="21" a="1"/>
  <c r="G255" i="21" s="1"/>
  <c r="A8" i="21"/>
  <c r="E8" i="21" a="1"/>
  <c r="E8" i="21" s="1"/>
  <c r="D8" i="21" a="1"/>
  <c r="D8" i="21" s="1"/>
  <c r="B8" i="21" a="1"/>
  <c r="B8" i="21" s="1"/>
  <c r="H8" i="21" a="1"/>
  <c r="H8" i="21" s="1"/>
  <c r="G8" i="21" a="1"/>
  <c r="G8" i="21" s="1"/>
  <c r="F8" i="21" a="1"/>
  <c r="F8" i="21" s="1"/>
  <c r="B26" i="21" a="1"/>
  <c r="B26" i="21" s="1"/>
  <c r="F26" i="21" a="1"/>
  <c r="F26" i="21" s="1"/>
  <c r="A26" i="21"/>
  <c r="I26" i="21" a="1"/>
  <c r="I26" i="21" s="1"/>
  <c r="G26" i="21" a="1"/>
  <c r="G26" i="21" s="1"/>
  <c r="H26" i="21" a="1"/>
  <c r="H26" i="21" s="1"/>
  <c r="D26" i="21" a="1"/>
  <c r="D26" i="21" s="1"/>
  <c r="E26" i="21" a="1"/>
  <c r="E26" i="21" s="1"/>
  <c r="E52" i="21" a="1"/>
  <c r="E52" i="21" s="1"/>
  <c r="F52" i="21" a="1"/>
  <c r="F52" i="21" s="1"/>
  <c r="H52" i="21" a="1"/>
  <c r="H52" i="21" s="1"/>
  <c r="A52" i="21"/>
  <c r="G52" i="21" a="1"/>
  <c r="G52" i="21" s="1"/>
  <c r="D52" i="21" a="1"/>
  <c r="D52" i="21" s="1"/>
  <c r="B52" i="21" a="1"/>
  <c r="B52" i="21" s="1"/>
  <c r="A121" i="21"/>
  <c r="G121" i="21" a="1"/>
  <c r="G121" i="21" s="1"/>
  <c r="F121" i="21" a="1"/>
  <c r="F121" i="21" s="1"/>
  <c r="E121" i="21" a="1"/>
  <c r="E121" i="21" s="1"/>
  <c r="D121" i="21" a="1"/>
  <c r="D121" i="21" s="1"/>
  <c r="I121" i="21" a="1"/>
  <c r="I121" i="21" s="1"/>
  <c r="B121" i="21" a="1"/>
  <c r="B121" i="21" s="1"/>
  <c r="H121" i="21" a="1"/>
  <c r="H121" i="21" s="1"/>
  <c r="E194" i="21" a="1"/>
  <c r="E194" i="21" s="1"/>
  <c r="H194" i="21" a="1"/>
  <c r="H194" i="21" s="1"/>
  <c r="F194" i="21" a="1"/>
  <c r="F194" i="21" s="1"/>
  <c r="A194" i="21"/>
  <c r="D194" i="21" a="1"/>
  <c r="D194" i="21" s="1"/>
  <c r="B194" i="21" a="1"/>
  <c r="B194" i="21" s="1"/>
  <c r="G194" i="21" a="1"/>
  <c r="G194" i="21" s="1"/>
  <c r="I171" i="21" a="1"/>
  <c r="I171" i="21" s="1"/>
  <c r="H171" i="21" a="1"/>
  <c r="H171" i="21" s="1"/>
  <c r="G171" i="21" a="1"/>
  <c r="G171" i="21" s="1"/>
  <c r="D171" i="21" a="1"/>
  <c r="D171" i="21" s="1"/>
  <c r="E171" i="21" a="1"/>
  <c r="E171" i="21" s="1"/>
  <c r="B171" i="21" a="1"/>
  <c r="B171" i="21" s="1"/>
  <c r="F171" i="21" a="1"/>
  <c r="F171" i="21" s="1"/>
  <c r="A171" i="21"/>
  <c r="B332" i="21" a="1"/>
  <c r="B332" i="21" s="1"/>
  <c r="G332" i="21" a="1"/>
  <c r="G332" i="21" s="1"/>
  <c r="H332" i="21" a="1"/>
  <c r="H332" i="21" s="1"/>
  <c r="D332" i="21" a="1"/>
  <c r="D332" i="21" s="1"/>
  <c r="E332" i="21" a="1"/>
  <c r="E332" i="21" s="1"/>
  <c r="F332" i="21" a="1"/>
  <c r="F332" i="21" s="1"/>
  <c r="A332" i="21"/>
  <c r="G198" i="21" a="1"/>
  <c r="G198" i="21" s="1"/>
  <c r="E198" i="21" a="1"/>
  <c r="E198" i="21" s="1"/>
  <c r="A198" i="21"/>
  <c r="B198" i="21" a="1"/>
  <c r="B198" i="21" s="1"/>
  <c r="F198" i="21" a="1"/>
  <c r="F198" i="21" s="1"/>
  <c r="H198" i="21" a="1"/>
  <c r="H198" i="21" s="1"/>
  <c r="D198" i="21" a="1"/>
  <c r="D198" i="21" s="1"/>
  <c r="G144" i="21" a="1"/>
  <c r="G144" i="21" s="1"/>
  <c r="I144" i="21" a="1"/>
  <c r="I144" i="21" s="1"/>
  <c r="H144" i="21" a="1"/>
  <c r="H144" i="21" s="1"/>
  <c r="D144" i="21" a="1"/>
  <c r="D144" i="21" s="1"/>
  <c r="A144" i="21"/>
  <c r="E144" i="21" a="1"/>
  <c r="E144" i="21" s="1"/>
  <c r="F144" i="21" a="1"/>
  <c r="F144" i="21" s="1"/>
  <c r="B144" i="21" a="1"/>
  <c r="B144" i="21" s="1"/>
  <c r="E19" i="21" a="1"/>
  <c r="E19" i="21" s="1"/>
  <c r="D19" i="21" a="1"/>
  <c r="D19" i="21" s="1"/>
  <c r="A19" i="21"/>
  <c r="G19" i="21" a="1"/>
  <c r="G19" i="21" s="1"/>
  <c r="F19" i="21" a="1"/>
  <c r="F19" i="21" s="1"/>
  <c r="H19" i="21" a="1"/>
  <c r="H19" i="21" s="1"/>
  <c r="B19" i="21" a="1"/>
  <c r="B19" i="21" s="1"/>
  <c r="H129" i="21" a="1"/>
  <c r="H129" i="21" s="1"/>
  <c r="B129" i="21" a="1"/>
  <c r="B129" i="21" s="1"/>
  <c r="E129" i="21" a="1"/>
  <c r="E129" i="21" s="1"/>
  <c r="G129" i="21" a="1"/>
  <c r="G129" i="21" s="1"/>
  <c r="I129" i="21" a="1"/>
  <c r="I129" i="21" s="1"/>
  <c r="D129" i="21" a="1"/>
  <c r="D129" i="21" s="1"/>
  <c r="F129" i="21" a="1"/>
  <c r="F129" i="21" s="1"/>
  <c r="A129" i="21"/>
  <c r="B208" i="21" a="1"/>
  <c r="B208" i="21" s="1"/>
  <c r="H208" i="21" a="1"/>
  <c r="H208" i="21" s="1"/>
  <c r="D208" i="21" a="1"/>
  <c r="D208" i="21" s="1"/>
  <c r="G208" i="21" a="1"/>
  <c r="G208" i="21" s="1"/>
  <c r="A208" i="21"/>
  <c r="E208" i="21" a="1"/>
  <c r="E208" i="21" s="1"/>
  <c r="F208" i="21" a="1"/>
  <c r="F208" i="21" s="1"/>
  <c r="B256" i="21" a="1"/>
  <c r="B256" i="21" s="1"/>
  <c r="G256" i="21" a="1"/>
  <c r="G256" i="21" s="1"/>
  <c r="D256" i="21" a="1"/>
  <c r="D256" i="21" s="1"/>
  <c r="F256" i="21" a="1"/>
  <c r="F256" i="21" s="1"/>
  <c r="H256" i="21" a="1"/>
  <c r="H256" i="21" s="1"/>
  <c r="E256" i="21" a="1"/>
  <c r="E256" i="21" s="1"/>
  <c r="A256" i="21"/>
  <c r="I256" i="21" a="1"/>
  <c r="I256" i="21" s="1"/>
  <c r="D81" i="21" a="1"/>
  <c r="D81" i="21" s="1"/>
  <c r="H81" i="21" a="1"/>
  <c r="H81" i="21" s="1"/>
  <c r="E81" i="21" a="1"/>
  <c r="E81" i="21" s="1"/>
  <c r="I81" i="21" a="1"/>
  <c r="I81" i="21" s="1"/>
  <c r="B81" i="21" a="1"/>
  <c r="B81" i="21" s="1"/>
  <c r="F81" i="21" a="1"/>
  <c r="F81" i="21" s="1"/>
  <c r="A81" i="21"/>
  <c r="G81" i="21" a="1"/>
  <c r="G81" i="21" s="1"/>
  <c r="D291" i="21" a="1"/>
  <c r="D291" i="21" s="1"/>
  <c r="G291" i="21" a="1"/>
  <c r="G291" i="21" s="1"/>
  <c r="H291" i="21" a="1"/>
  <c r="H291" i="21" s="1"/>
  <c r="B291" i="21" a="1"/>
  <c r="B291" i="21" s="1"/>
  <c r="A291" i="21"/>
  <c r="E291" i="21" a="1"/>
  <c r="E291" i="21" s="1"/>
  <c r="F291" i="21" a="1"/>
  <c r="F291" i="21" s="1"/>
  <c r="H390" i="21" a="1"/>
  <c r="H390" i="21" s="1"/>
  <c r="I390" i="21" a="1"/>
  <c r="I390" i="21" s="1"/>
  <c r="D390" i="21" a="1"/>
  <c r="D390" i="21" s="1"/>
  <c r="A390" i="21"/>
  <c r="B390" i="21" a="1"/>
  <c r="B390" i="21" s="1"/>
  <c r="G390" i="21" a="1"/>
  <c r="G390" i="21" s="1"/>
  <c r="F390" i="21" a="1"/>
  <c r="F390" i="21" s="1"/>
  <c r="E390" i="21" a="1"/>
  <c r="E390" i="21" s="1"/>
  <c r="A370" i="21"/>
  <c r="G370" i="21" a="1"/>
  <c r="G370" i="21" s="1"/>
  <c r="E370" i="21" a="1"/>
  <c r="E370" i="21" s="1"/>
  <c r="F370" i="21" a="1"/>
  <c r="F370" i="21" s="1"/>
  <c r="I370" i="21" a="1"/>
  <c r="I370" i="21" s="1"/>
  <c r="D370" i="21" a="1"/>
  <c r="D370" i="21" s="1"/>
  <c r="B370" i="21" a="1"/>
  <c r="B370" i="21" s="1"/>
  <c r="H370" i="21" a="1"/>
  <c r="H370" i="21" s="1"/>
  <c r="H382" i="21" a="1"/>
  <c r="H382" i="21" s="1"/>
  <c r="G382" i="21" a="1"/>
  <c r="G382" i="21" s="1"/>
  <c r="D382" i="21" a="1"/>
  <c r="D382" i="21" s="1"/>
  <c r="F382" i="21" a="1"/>
  <c r="F382" i="21" s="1"/>
  <c r="B382" i="21" a="1"/>
  <c r="B382" i="21" s="1"/>
  <c r="A382" i="21"/>
  <c r="E382" i="21" a="1"/>
  <c r="E382" i="21" s="1"/>
  <c r="G37" i="21" a="1"/>
  <c r="G37" i="21" s="1"/>
  <c r="H37" i="21" a="1"/>
  <c r="H37" i="21" s="1"/>
  <c r="D37" i="21" a="1"/>
  <c r="D37" i="21" s="1"/>
  <c r="B37" i="21" a="1"/>
  <c r="B37" i="21" s="1"/>
  <c r="F37" i="21" a="1"/>
  <c r="F37" i="21" s="1"/>
  <c r="E37" i="21" a="1"/>
  <c r="E37" i="21" s="1"/>
  <c r="A37" i="21"/>
  <c r="F330" i="21" a="1"/>
  <c r="F330" i="21" s="1"/>
  <c r="B330" i="21" a="1"/>
  <c r="B330" i="21" s="1"/>
  <c r="D330" i="21" a="1"/>
  <c r="D330" i="21" s="1"/>
  <c r="E330" i="21" a="1"/>
  <c r="E330" i="21" s="1"/>
  <c r="H330" i="21" a="1"/>
  <c r="H330" i="21" s="1"/>
  <c r="A330" i="21"/>
  <c r="G330" i="21" a="1"/>
  <c r="G330" i="21" s="1"/>
  <c r="F343" i="21" a="1"/>
  <c r="F343" i="21" s="1"/>
  <c r="E343" i="21" a="1"/>
  <c r="E343" i="21" s="1"/>
  <c r="H343" i="21" a="1"/>
  <c r="H343" i="21" s="1"/>
  <c r="B343" i="21" a="1"/>
  <c r="B343" i="21" s="1"/>
  <c r="G343" i="21" a="1"/>
  <c r="G343" i="21" s="1"/>
  <c r="A343" i="21"/>
  <c r="D343" i="21" a="1"/>
  <c r="D343" i="21" s="1"/>
  <c r="E319" i="21" a="1"/>
  <c r="E319" i="21" s="1"/>
  <c r="A319" i="21"/>
  <c r="F319" i="21" a="1"/>
  <c r="F319" i="21" s="1"/>
  <c r="B319" i="21" a="1"/>
  <c r="B319" i="21" s="1"/>
  <c r="I319" i="21" a="1"/>
  <c r="I319" i="21" s="1"/>
  <c r="D319" i="21" a="1"/>
  <c r="D319" i="21" s="1"/>
  <c r="G319" i="21" a="1"/>
  <c r="G319" i="21" s="1"/>
  <c r="H319" i="21" a="1"/>
  <c r="H319" i="21" s="1"/>
  <c r="F191" i="21" a="1"/>
  <c r="F191" i="21" s="1"/>
  <c r="D191" i="21" a="1"/>
  <c r="D191" i="21" s="1"/>
  <c r="E191" i="21" a="1"/>
  <c r="E191" i="21" s="1"/>
  <c r="H191" i="21" a="1"/>
  <c r="H191" i="21" s="1"/>
  <c r="A191" i="21"/>
  <c r="I191" i="21" a="1"/>
  <c r="I191" i="21" s="1"/>
  <c r="B191" i="21" a="1"/>
  <c r="B191" i="21" s="1"/>
  <c r="G191" i="21" a="1"/>
  <c r="G191" i="21" s="1"/>
  <c r="F223" i="21" a="1"/>
  <c r="F223" i="21" s="1"/>
  <c r="D223" i="21" a="1"/>
  <c r="D223" i="21" s="1"/>
  <c r="E223" i="21" a="1"/>
  <c r="E223" i="21" s="1"/>
  <c r="I223" i="21" a="1"/>
  <c r="I223" i="21" s="1"/>
  <c r="B223" i="21" a="1"/>
  <c r="B223" i="21" s="1"/>
  <c r="A223" i="21"/>
  <c r="G223" i="21" a="1"/>
  <c r="G223" i="21" s="1"/>
  <c r="H223" i="21" a="1"/>
  <c r="H223" i="21" s="1"/>
  <c r="A25" i="21"/>
  <c r="D25" i="21" a="1"/>
  <c r="D25" i="21" s="1"/>
  <c r="G25" i="21" a="1"/>
  <c r="G25" i="21" s="1"/>
  <c r="H25" i="21" a="1"/>
  <c r="H25" i="21" s="1"/>
  <c r="B25" i="21" a="1"/>
  <c r="B25" i="21" s="1"/>
  <c r="E25" i="21" a="1"/>
  <c r="E25" i="21" s="1"/>
  <c r="F25" i="21" a="1"/>
  <c r="F25" i="21" s="1"/>
  <c r="G333" i="21" a="1"/>
  <c r="G333" i="21" s="1"/>
  <c r="I333" i="21" a="1"/>
  <c r="I333" i="21" s="1"/>
  <c r="A333" i="21"/>
  <c r="D333" i="21" a="1"/>
  <c r="D333" i="21" s="1"/>
  <c r="F333" i="21" a="1"/>
  <c r="F333" i="21" s="1"/>
  <c r="B333" i="21" a="1"/>
  <c r="B333" i="21" s="1"/>
  <c r="H333" i="21" a="1"/>
  <c r="H333" i="21" s="1"/>
  <c r="E333" i="21" a="1"/>
  <c r="E333" i="21" s="1"/>
  <c r="A240" i="21"/>
  <c r="G240" i="21" a="1"/>
  <c r="G240" i="21" s="1"/>
  <c r="I240" i="21" a="1"/>
  <c r="I240" i="21" s="1"/>
  <c r="D240" i="21" a="1"/>
  <c r="D240" i="21" s="1"/>
  <c r="B240" i="21" a="1"/>
  <c r="B240" i="21" s="1"/>
  <c r="H240" i="21" a="1"/>
  <c r="H240" i="21" s="1"/>
  <c r="E240" i="21" a="1"/>
  <c r="E240" i="21" s="1"/>
  <c r="F240" i="21" a="1"/>
  <c r="F240" i="21" s="1"/>
  <c r="F336" i="21" a="1"/>
  <c r="F336" i="21" s="1"/>
  <c r="G336" i="21" a="1"/>
  <c r="G336" i="21" s="1"/>
  <c r="B336" i="21" a="1"/>
  <c r="B336" i="21" s="1"/>
  <c r="D336" i="21" a="1"/>
  <c r="D336" i="21" s="1"/>
  <c r="H336" i="21" a="1"/>
  <c r="H336" i="21" s="1"/>
  <c r="A336" i="21"/>
  <c r="E336" i="21" a="1"/>
  <c r="E336" i="21" s="1"/>
  <c r="F292" i="21" a="1"/>
  <c r="F292" i="21" s="1"/>
  <c r="D292" i="21" a="1"/>
  <c r="D292" i="21" s="1"/>
  <c r="G292" i="21" a="1"/>
  <c r="G292" i="21" s="1"/>
  <c r="B292" i="21" a="1"/>
  <c r="B292" i="21" s="1"/>
  <c r="H292" i="21" a="1"/>
  <c r="H292" i="21" s="1"/>
  <c r="A292" i="21"/>
  <c r="E292" i="21" a="1"/>
  <c r="E292" i="21" s="1"/>
  <c r="D322" i="21" a="1"/>
  <c r="D322" i="21" s="1"/>
  <c r="A322" i="21"/>
  <c r="E322" i="21" a="1"/>
  <c r="E322" i="21" s="1"/>
  <c r="G322" i="21" a="1"/>
  <c r="G322" i="21" s="1"/>
  <c r="I322" i="21" a="1"/>
  <c r="I322" i="21" s="1"/>
  <c r="F322" i="21" a="1"/>
  <c r="F322" i="21" s="1"/>
  <c r="H322" i="21" a="1"/>
  <c r="H322" i="21" s="1"/>
  <c r="B322" i="21" a="1"/>
  <c r="B322" i="21" s="1"/>
  <c r="D158" i="21" a="1"/>
  <c r="D158" i="21" s="1"/>
  <c r="B158" i="21" a="1"/>
  <c r="B158" i="21" s="1"/>
  <c r="A158" i="21"/>
  <c r="I158" i="21" a="1"/>
  <c r="I158" i="21" s="1"/>
  <c r="F158" i="21" a="1"/>
  <c r="F158" i="21" s="1"/>
  <c r="E158" i="21" a="1"/>
  <c r="E158" i="21" s="1"/>
  <c r="G158" i="21" a="1"/>
  <c r="G158" i="21" s="1"/>
  <c r="H158" i="21" a="1"/>
  <c r="H158" i="21" s="1"/>
  <c r="B80" i="21" a="1"/>
  <c r="B80" i="21" s="1"/>
  <c r="F80" i="21" a="1"/>
  <c r="F80" i="21" s="1"/>
  <c r="G80" i="21" a="1"/>
  <c r="G80" i="21" s="1"/>
  <c r="I80" i="21" a="1"/>
  <c r="I80" i="21" s="1"/>
  <c r="D80" i="21" a="1"/>
  <c r="D80" i="21" s="1"/>
  <c r="A80" i="21"/>
  <c r="E80" i="21" a="1"/>
  <c r="E80" i="21" s="1"/>
  <c r="H80" i="21" a="1"/>
  <c r="H80" i="21" s="1"/>
  <c r="F41" i="21" a="1"/>
  <c r="F41" i="21" s="1"/>
  <c r="A41" i="21"/>
  <c r="B41" i="21" a="1"/>
  <c r="B41" i="21" s="1"/>
  <c r="E41" i="21" a="1"/>
  <c r="E41" i="21" s="1"/>
  <c r="D41" i="21" a="1"/>
  <c r="D41" i="21" s="1"/>
  <c r="G41" i="21" a="1"/>
  <c r="G41" i="21" s="1"/>
  <c r="H41" i="21" a="1"/>
  <c r="H41" i="21" s="1"/>
  <c r="F60" i="21" a="1"/>
  <c r="F60" i="21" s="1"/>
  <c r="B60" i="21" a="1"/>
  <c r="B60" i="21" s="1"/>
  <c r="D60" i="21" a="1"/>
  <c r="D60" i="21" s="1"/>
  <c r="A60" i="21"/>
  <c r="H60" i="21" a="1"/>
  <c r="H60" i="21" s="1"/>
  <c r="E60" i="21" a="1"/>
  <c r="E60" i="21" s="1"/>
  <c r="G60" i="21" a="1"/>
  <c r="G60" i="21" s="1"/>
  <c r="F295" i="21" a="1"/>
  <c r="F295" i="21" s="1"/>
  <c r="I295" i="21" a="1"/>
  <c r="I295" i="21" s="1"/>
  <c r="D295" i="21" a="1"/>
  <c r="D295" i="21" s="1"/>
  <c r="G295" i="21" a="1"/>
  <c r="G295" i="21" s="1"/>
  <c r="B295" i="21" a="1"/>
  <c r="B295" i="21" s="1"/>
  <c r="H295" i="21" a="1"/>
  <c r="H295" i="21" s="1"/>
  <c r="E295" i="21" a="1"/>
  <c r="E295" i="21" s="1"/>
  <c r="A295" i="21"/>
  <c r="H327" i="21" a="1"/>
  <c r="H327" i="21" s="1"/>
  <c r="B327" i="21" a="1"/>
  <c r="B327" i="21" s="1"/>
  <c r="D327" i="21" a="1"/>
  <c r="D327" i="21" s="1"/>
  <c r="A327" i="21"/>
  <c r="F327" i="21" a="1"/>
  <c r="F327" i="21" s="1"/>
  <c r="I327" i="21" a="1"/>
  <c r="I327" i="21" s="1"/>
  <c r="E327" i="21" a="1"/>
  <c r="E327" i="21" s="1"/>
  <c r="G327" i="21" a="1"/>
  <c r="G327" i="21" s="1"/>
  <c r="D278" i="21" a="1"/>
  <c r="D278" i="21" s="1"/>
  <c r="E278" i="21" a="1"/>
  <c r="E278" i="21" s="1"/>
  <c r="I278" i="21" a="1"/>
  <c r="I278" i="21" s="1"/>
  <c r="B278" i="21" a="1"/>
  <c r="B278" i="21" s="1"/>
  <c r="H278" i="21" a="1"/>
  <c r="H278" i="21" s="1"/>
  <c r="G278" i="21" a="1"/>
  <c r="G278" i="21" s="1"/>
  <c r="F278" i="21" a="1"/>
  <c r="F278" i="21" s="1"/>
  <c r="A278" i="21"/>
  <c r="D48" i="21" a="1"/>
  <c r="D48" i="21" s="1"/>
  <c r="F48" i="21" a="1"/>
  <c r="F48" i="21" s="1"/>
  <c r="E48" i="21" a="1"/>
  <c r="E48" i="21" s="1"/>
  <c r="B48" i="21" a="1"/>
  <c r="B48" i="21" s="1"/>
  <c r="G48" i="21" a="1"/>
  <c r="G48" i="21" s="1"/>
  <c r="H48" i="21" a="1"/>
  <c r="H48" i="21" s="1"/>
  <c r="A48" i="21"/>
  <c r="B245" i="21" a="1"/>
  <c r="B245" i="21" s="1"/>
  <c r="I245" i="21" a="1"/>
  <c r="I245" i="21" s="1"/>
  <c r="G245" i="21" a="1"/>
  <c r="G245" i="21" s="1"/>
  <c r="D245" i="21" a="1"/>
  <c r="D245" i="21" s="1"/>
  <c r="F245" i="21" a="1"/>
  <c r="F245" i="21" s="1"/>
  <c r="A245" i="21"/>
  <c r="H245" i="21" a="1"/>
  <c r="H245" i="21" s="1"/>
  <c r="E245" i="21" a="1"/>
  <c r="E245" i="21" s="1"/>
  <c r="F346" i="21" a="1"/>
  <c r="F346" i="21" s="1"/>
  <c r="A346" i="21"/>
  <c r="I346" i="21" a="1"/>
  <c r="I346" i="21" s="1"/>
  <c r="G346" i="21" a="1"/>
  <c r="G346" i="21" s="1"/>
  <c r="B346" i="21" a="1"/>
  <c r="B346" i="21" s="1"/>
  <c r="E346" i="21" a="1"/>
  <c r="E346" i="21" s="1"/>
  <c r="H346" i="21" a="1"/>
  <c r="H346" i="21" s="1"/>
  <c r="D346" i="21" a="1"/>
  <c r="D346" i="21" s="1"/>
  <c r="H398" i="21" a="1"/>
  <c r="H398" i="21" s="1"/>
  <c r="F398" i="21" a="1"/>
  <c r="F398" i="21" s="1"/>
  <c r="A398" i="21"/>
  <c r="B398" i="21" a="1"/>
  <c r="B398" i="21" s="1"/>
  <c r="G398" i="21" a="1"/>
  <c r="G398" i="21" s="1"/>
  <c r="I398" i="21" a="1"/>
  <c r="I398" i="21" s="1"/>
  <c r="D398" i="21" a="1"/>
  <c r="D398" i="21" s="1"/>
  <c r="E398" i="21" a="1"/>
  <c r="E398" i="21" s="1"/>
  <c r="F238" i="21" a="1"/>
  <c r="F238" i="21" s="1"/>
  <c r="E238" i="21" a="1"/>
  <c r="E238" i="21" s="1"/>
  <c r="D238" i="21" a="1"/>
  <c r="D238" i="21" s="1"/>
  <c r="I238" i="21" a="1"/>
  <c r="I238" i="21" s="1"/>
  <c r="B238" i="21" a="1"/>
  <c r="B238" i="21" s="1"/>
  <c r="G238" i="21" a="1"/>
  <c r="G238" i="21" s="1"/>
  <c r="H238" i="21" a="1"/>
  <c r="H238" i="21" s="1"/>
  <c r="A238" i="21"/>
  <c r="H265" i="21" a="1"/>
  <c r="H265" i="21" s="1"/>
  <c r="I265" i="21" a="1"/>
  <c r="I265" i="21" s="1"/>
  <c r="A265" i="21"/>
  <c r="B265" i="21" a="1"/>
  <c r="B265" i="21" s="1"/>
  <c r="D265" i="21" a="1"/>
  <c r="D265" i="21" s="1"/>
  <c r="G265" i="21" a="1"/>
  <c r="G265" i="21" s="1"/>
  <c r="F265" i="21" a="1"/>
  <c r="F265" i="21" s="1"/>
  <c r="E265" i="21" a="1"/>
  <c r="E265" i="21" s="1"/>
  <c r="D397" i="21" a="1"/>
  <c r="D397" i="21" s="1"/>
  <c r="A397" i="21"/>
  <c r="G397" i="21" a="1"/>
  <c r="G397" i="21" s="1"/>
  <c r="B397" i="21" a="1"/>
  <c r="B397" i="21" s="1"/>
  <c r="F397" i="21" a="1"/>
  <c r="F397" i="21" s="1"/>
  <c r="E397" i="21" a="1"/>
  <c r="E397" i="21" s="1"/>
  <c r="H397" i="21" a="1"/>
  <c r="H397" i="21" s="1"/>
  <c r="G100" i="21" a="1"/>
  <c r="G100" i="21" s="1"/>
  <c r="H100" i="21" a="1"/>
  <c r="H100" i="21" s="1"/>
  <c r="F100" i="21" a="1"/>
  <c r="F100" i="21" s="1"/>
  <c r="B100" i="21" a="1"/>
  <c r="B100" i="21" s="1"/>
  <c r="D100" i="21" a="1"/>
  <c r="D100" i="21" s="1"/>
  <c r="E100" i="21" a="1"/>
  <c r="E100" i="21" s="1"/>
  <c r="A100" i="21"/>
  <c r="B47" i="21" a="1"/>
  <c r="B47" i="21" s="1"/>
  <c r="E47" i="21" a="1"/>
  <c r="E47" i="21" s="1"/>
  <c r="D47" i="21" a="1"/>
  <c r="D47" i="21" s="1"/>
  <c r="F47" i="21" a="1"/>
  <c r="F47" i="21" s="1"/>
  <c r="I47" i="21" a="1"/>
  <c r="I47" i="21" s="1"/>
  <c r="H47" i="21" a="1"/>
  <c r="H47" i="21" s="1"/>
  <c r="A47" i="21"/>
  <c r="G47" i="21" a="1"/>
  <c r="G47" i="21" s="1"/>
  <c r="A67" i="21"/>
  <c r="B67" i="21" a="1"/>
  <c r="B67" i="21" s="1"/>
  <c r="G67" i="21" a="1"/>
  <c r="G67" i="21" s="1"/>
  <c r="E67" i="21" a="1"/>
  <c r="E67" i="21" s="1"/>
  <c r="F67" i="21" a="1"/>
  <c r="F67" i="21" s="1"/>
  <c r="D67" i="21" a="1"/>
  <c r="D67" i="21" s="1"/>
  <c r="H67" i="21" a="1"/>
  <c r="H67" i="21" s="1"/>
  <c r="F262" i="21" a="1"/>
  <c r="F262" i="21" s="1"/>
  <c r="E262" i="21" a="1"/>
  <c r="E262" i="21" s="1"/>
  <c r="G262" i="21" a="1"/>
  <c r="G262" i="21" s="1"/>
  <c r="D262" i="21" a="1"/>
  <c r="D262" i="21" s="1"/>
  <c r="B262" i="21" a="1"/>
  <c r="B262" i="21" s="1"/>
  <c r="I262" i="21" a="1"/>
  <c r="I262" i="21" s="1"/>
  <c r="H262" i="21" a="1"/>
  <c r="H262" i="21" s="1"/>
  <c r="A262" i="21"/>
  <c r="F196" i="21" a="1"/>
  <c r="F196" i="21" s="1"/>
  <c r="B196" i="21" a="1"/>
  <c r="B196" i="21" s="1"/>
  <c r="G196" i="21" a="1"/>
  <c r="G196" i="21" s="1"/>
  <c r="H196" i="21" a="1"/>
  <c r="H196" i="21" s="1"/>
  <c r="D196" i="21" a="1"/>
  <c r="D196" i="21" s="1"/>
  <c r="E196" i="21" a="1"/>
  <c r="E196" i="21" s="1"/>
  <c r="A196" i="21"/>
  <c r="D36" i="21" a="1"/>
  <c r="D36" i="21" s="1"/>
  <c r="E36" i="21" a="1"/>
  <c r="E36" i="21" s="1"/>
  <c r="F36" i="21" a="1"/>
  <c r="F36" i="21" s="1"/>
  <c r="B36" i="21" a="1"/>
  <c r="B36" i="21" s="1"/>
  <c r="A36" i="21"/>
  <c r="I36" i="21" a="1"/>
  <c r="I36" i="21" s="1"/>
  <c r="H36" i="21" a="1"/>
  <c r="H36" i="21" s="1"/>
  <c r="G36" i="21" a="1"/>
  <c r="G36" i="21" s="1"/>
  <c r="H35" i="21" a="1"/>
  <c r="H35" i="21" s="1"/>
  <c r="B35" i="21" a="1"/>
  <c r="B35" i="21" s="1"/>
  <c r="D35" i="21" a="1"/>
  <c r="D35" i="21" s="1"/>
  <c r="F35" i="21" a="1"/>
  <c r="F35" i="21" s="1"/>
  <c r="E35" i="21" a="1"/>
  <c r="E35" i="21" s="1"/>
  <c r="A35" i="21"/>
  <c r="G35" i="21" a="1"/>
  <c r="G35" i="21" s="1"/>
  <c r="G314" i="21" a="1"/>
  <c r="G314" i="21" s="1"/>
  <c r="B314" i="21" a="1"/>
  <c r="B314" i="21" s="1"/>
  <c r="F314" i="21" a="1"/>
  <c r="F314" i="21" s="1"/>
  <c r="E314" i="21" a="1"/>
  <c r="E314" i="21" s="1"/>
  <c r="D314" i="21" a="1"/>
  <c r="D314" i="21" s="1"/>
  <c r="H314" i="21" a="1"/>
  <c r="H314" i="21" s="1"/>
  <c r="A314" i="21"/>
  <c r="B320" i="21" a="1"/>
  <c r="B320" i="21" s="1"/>
  <c r="F320" i="21" a="1"/>
  <c r="F320" i="21" s="1"/>
  <c r="E320" i="21" a="1"/>
  <c r="E320" i="21" s="1"/>
  <c r="D320" i="21" a="1"/>
  <c r="D320" i="21" s="1"/>
  <c r="H320" i="21" a="1"/>
  <c r="H320" i="21" s="1"/>
  <c r="G320" i="21" a="1"/>
  <c r="G320" i="21" s="1"/>
  <c r="A320" i="21"/>
  <c r="I320" i="21" a="1"/>
  <c r="I320" i="21" s="1"/>
  <c r="B16" i="21" a="1"/>
  <c r="B16" i="21" s="1"/>
  <c r="D16" i="21" a="1"/>
  <c r="D16" i="21" s="1"/>
  <c r="H16" i="21" a="1"/>
  <c r="H16" i="21" s="1"/>
  <c r="A16" i="21"/>
  <c r="G16" i="21" a="1"/>
  <c r="G16" i="21" s="1"/>
  <c r="F16" i="21" a="1"/>
  <c r="F16" i="21" s="1"/>
  <c r="E16" i="21" a="1"/>
  <c r="E16" i="21" s="1"/>
  <c r="A280" i="21"/>
  <c r="F280" i="21" a="1"/>
  <c r="F280" i="21" s="1"/>
  <c r="B280" i="21" a="1"/>
  <c r="B280" i="21" s="1"/>
  <c r="E280" i="21" a="1"/>
  <c r="E280" i="21" s="1"/>
  <c r="H280" i="21" a="1"/>
  <c r="H280" i="21" s="1"/>
  <c r="I280" i="21" a="1"/>
  <c r="I280" i="21" s="1"/>
  <c r="G280" i="21" a="1"/>
  <c r="G280" i="21" s="1"/>
  <c r="D280" i="21" a="1"/>
  <c r="D280" i="21" s="1"/>
  <c r="G59" i="21" a="1"/>
  <c r="G59" i="21" s="1"/>
  <c r="F59" i="21" a="1"/>
  <c r="F59" i="21" s="1"/>
  <c r="D59" i="21" a="1"/>
  <c r="D59" i="21" s="1"/>
  <c r="A59" i="21"/>
  <c r="H59" i="21" a="1"/>
  <c r="H59" i="21" s="1"/>
  <c r="B59" i="21" a="1"/>
  <c r="B59" i="21" s="1"/>
  <c r="E59" i="21" a="1"/>
  <c r="E59" i="21" s="1"/>
  <c r="F384" i="21" a="1"/>
  <c r="F384" i="21" s="1"/>
  <c r="H384" i="21" a="1"/>
  <c r="H384" i="21" s="1"/>
  <c r="E384" i="21" a="1"/>
  <c r="E384" i="21" s="1"/>
  <c r="B384" i="21" a="1"/>
  <c r="B384" i="21" s="1"/>
  <c r="G384" i="21" a="1"/>
  <c r="G384" i="21" s="1"/>
  <c r="D384" i="21" a="1"/>
  <c r="D384" i="21" s="1"/>
  <c r="A384" i="21"/>
  <c r="A177" i="21"/>
  <c r="F177" i="21" a="1"/>
  <c r="F177" i="21" s="1"/>
  <c r="E177" i="21" a="1"/>
  <c r="E177" i="21" s="1"/>
  <c r="H177" i="21" a="1"/>
  <c r="H177" i="21" s="1"/>
  <c r="B177" i="21" a="1"/>
  <c r="B177" i="21" s="1"/>
  <c r="D177" i="21" a="1"/>
  <c r="D177" i="21" s="1"/>
  <c r="G177" i="21" a="1"/>
  <c r="G177" i="21" s="1"/>
  <c r="I177" i="21" a="1"/>
  <c r="I177" i="21" s="1"/>
  <c r="D351" i="21" a="1"/>
  <c r="D351" i="21" s="1"/>
  <c r="F351" i="21" a="1"/>
  <c r="F351" i="21" s="1"/>
  <c r="G351" i="21" a="1"/>
  <c r="G351" i="21" s="1"/>
  <c r="B351" i="21" a="1"/>
  <c r="B351" i="21" s="1"/>
  <c r="H351" i="21" a="1"/>
  <c r="H351" i="21" s="1"/>
  <c r="A351" i="21"/>
  <c r="E351" i="21" a="1"/>
  <c r="E351" i="21" s="1"/>
  <c r="E258" i="21" a="1"/>
  <c r="E258" i="21" s="1"/>
  <c r="F258" i="21" a="1"/>
  <c r="F258" i="21" s="1"/>
  <c r="G258" i="21" a="1"/>
  <c r="G258" i="21" s="1"/>
  <c r="B258" i="21" a="1"/>
  <c r="B258" i="21" s="1"/>
  <c r="D258" i="21" a="1"/>
  <c r="D258" i="21" s="1"/>
  <c r="H258" i="21" a="1"/>
  <c r="H258" i="21" s="1"/>
  <c r="A258" i="21"/>
  <c r="B246" i="21" a="1"/>
  <c r="B246" i="21" s="1"/>
  <c r="F246" i="21" a="1"/>
  <c r="F246" i="21" s="1"/>
  <c r="D246" i="21" a="1"/>
  <c r="D246" i="21" s="1"/>
  <c r="H246" i="21" a="1"/>
  <c r="H246" i="21" s="1"/>
  <c r="E246" i="21" a="1"/>
  <c r="E246" i="21" s="1"/>
  <c r="G246" i="21" a="1"/>
  <c r="G246" i="21" s="1"/>
  <c r="A246" i="21"/>
  <c r="G251" i="21" a="1"/>
  <c r="G251" i="21" s="1"/>
  <c r="H251" i="21" a="1"/>
  <c r="H251" i="21" s="1"/>
  <c r="F251" i="21" a="1"/>
  <c r="F251" i="21" s="1"/>
  <c r="I251" i="21" a="1"/>
  <c r="I251" i="21" s="1"/>
  <c r="E251" i="21" a="1"/>
  <c r="E251" i="21" s="1"/>
  <c r="B251" i="21" a="1"/>
  <c r="B251" i="21" s="1"/>
  <c r="D251" i="21" a="1"/>
  <c r="D251" i="21" s="1"/>
  <c r="A251" i="21"/>
  <c r="B89" i="21" a="1"/>
  <c r="B89" i="21" s="1"/>
  <c r="E89" i="21" a="1"/>
  <c r="E89" i="21" s="1"/>
  <c r="A89" i="21"/>
  <c r="D89" i="21" a="1"/>
  <c r="D89" i="21" s="1"/>
  <c r="H89" i="21" a="1"/>
  <c r="H89" i="21" s="1"/>
  <c r="F89" i="21" a="1"/>
  <c r="F89" i="21" s="1"/>
  <c r="G89" i="21" a="1"/>
  <c r="G89" i="21" s="1"/>
  <c r="A70" i="21"/>
  <c r="H70" i="21" a="1"/>
  <c r="H70" i="21" s="1"/>
  <c r="B70" i="21" a="1"/>
  <c r="B70" i="21" s="1"/>
  <c r="F70" i="21" a="1"/>
  <c r="F70" i="21" s="1"/>
  <c r="G70" i="21" a="1"/>
  <c r="G70" i="21" s="1"/>
  <c r="E70" i="21" a="1"/>
  <c r="E70" i="21" s="1"/>
  <c r="D70" i="21" a="1"/>
  <c r="D70" i="21" s="1"/>
  <c r="D386" i="21" a="1"/>
  <c r="D386" i="21" s="1"/>
  <c r="B386" i="21" a="1"/>
  <c r="B386" i="21" s="1"/>
  <c r="F386" i="21" a="1"/>
  <c r="F386" i="21" s="1"/>
  <c r="A386" i="21"/>
  <c r="G386" i="21" a="1"/>
  <c r="G386" i="21" s="1"/>
  <c r="E386" i="21" a="1"/>
  <c r="E386" i="21" s="1"/>
  <c r="H386" i="21" a="1"/>
  <c r="H386" i="21" s="1"/>
  <c r="E361" i="21" a="1"/>
  <c r="E361" i="21" s="1"/>
  <c r="B361" i="21" a="1"/>
  <c r="B361" i="21" s="1"/>
  <c r="H361" i="21" a="1"/>
  <c r="H361" i="21" s="1"/>
  <c r="D361" i="21" a="1"/>
  <c r="D361" i="21" s="1"/>
  <c r="F361" i="21" a="1"/>
  <c r="F361" i="21" s="1"/>
  <c r="I361" i="21" a="1"/>
  <c r="I361" i="21" s="1"/>
  <c r="G361" i="21" a="1"/>
  <c r="G361" i="21" s="1"/>
  <c r="A361" i="21"/>
  <c r="A140" i="21"/>
  <c r="I140" i="21" a="1"/>
  <c r="I140" i="21" s="1"/>
  <c r="F140" i="21" a="1"/>
  <c r="F140" i="21" s="1"/>
  <c r="D140" i="21" a="1"/>
  <c r="D140" i="21" s="1"/>
  <c r="H140" i="21" a="1"/>
  <c r="H140" i="21" s="1"/>
  <c r="B140" i="21" a="1"/>
  <c r="B140" i="21" s="1"/>
  <c r="E140" i="21" a="1"/>
  <c r="E140" i="21" s="1"/>
  <c r="G140" i="21" a="1"/>
  <c r="G140" i="21" s="1"/>
  <c r="G149" i="21" a="1"/>
  <c r="G149" i="21" s="1"/>
  <c r="I149" i="21" a="1"/>
  <c r="I149" i="21" s="1"/>
  <c r="B149" i="21" a="1"/>
  <c r="B149" i="21" s="1"/>
  <c r="D149" i="21" a="1"/>
  <c r="D149" i="21" s="1"/>
  <c r="H149" i="21" a="1"/>
  <c r="H149" i="21" s="1"/>
  <c r="F149" i="21" a="1"/>
  <c r="F149" i="21" s="1"/>
  <c r="A149" i="21"/>
  <c r="E149" i="21" a="1"/>
  <c r="E149" i="21" s="1"/>
  <c r="F310" i="21" a="1"/>
  <c r="F310" i="21" s="1"/>
  <c r="E310" i="21" a="1"/>
  <c r="E310" i="21" s="1"/>
  <c r="H310" i="21" a="1"/>
  <c r="H310" i="21" s="1"/>
  <c r="D310" i="21" a="1"/>
  <c r="D310" i="21" s="1"/>
  <c r="A310" i="21"/>
  <c r="G310" i="21" a="1"/>
  <c r="G310" i="21" s="1"/>
  <c r="B310" i="21" a="1"/>
  <c r="B310" i="21" s="1"/>
  <c r="G86" i="21" a="1"/>
  <c r="G86" i="21" s="1"/>
  <c r="B86" i="21" a="1"/>
  <c r="B86" i="21" s="1"/>
  <c r="F86" i="21" a="1"/>
  <c r="F86" i="21" s="1"/>
  <c r="H86" i="21" a="1"/>
  <c r="H86" i="21" s="1"/>
  <c r="D86" i="21" a="1"/>
  <c r="D86" i="21" s="1"/>
  <c r="A86" i="21"/>
  <c r="E86" i="21" a="1"/>
  <c r="E86" i="21" s="1"/>
  <c r="A200" i="21"/>
  <c r="F200" i="21" a="1"/>
  <c r="F200" i="21" s="1"/>
  <c r="E200" i="21" a="1"/>
  <c r="E200" i="21" s="1"/>
  <c r="H200" i="21" a="1"/>
  <c r="H200" i="21" s="1"/>
  <c r="G200" i="21" a="1"/>
  <c r="G200" i="21" s="1"/>
  <c r="B200" i="21" a="1"/>
  <c r="B200" i="21" s="1"/>
  <c r="D200" i="21" a="1"/>
  <c r="D200" i="21" s="1"/>
  <c r="G204" i="21" a="1"/>
  <c r="G204" i="21" s="1"/>
  <c r="H204" i="21" a="1"/>
  <c r="H204" i="21" s="1"/>
  <c r="B204" i="21" a="1"/>
  <c r="B204" i="21" s="1"/>
  <c r="D204" i="21" a="1"/>
  <c r="D204" i="21" s="1"/>
  <c r="E204" i="21" a="1"/>
  <c r="E204" i="21" s="1"/>
  <c r="A204" i="21"/>
  <c r="I204" i="21" a="1"/>
  <c r="I204" i="21" s="1"/>
  <c r="F204" i="21" a="1"/>
  <c r="F204" i="21" s="1"/>
  <c r="A227" i="21"/>
  <c r="G227" i="21" a="1"/>
  <c r="G227" i="21" s="1"/>
  <c r="D227" i="21" a="1"/>
  <c r="D227" i="21" s="1"/>
  <c r="B227" i="21" a="1"/>
  <c r="B227" i="21" s="1"/>
  <c r="F227" i="21" a="1"/>
  <c r="F227" i="21" s="1"/>
  <c r="E227" i="21" a="1"/>
  <c r="E227" i="21" s="1"/>
  <c r="H227" i="21" a="1"/>
  <c r="H227" i="21" s="1"/>
  <c r="B92" i="21" a="1"/>
  <c r="B92" i="21" s="1"/>
  <c r="H92" i="21" a="1"/>
  <c r="H92" i="21" s="1"/>
  <c r="F92" i="21" a="1"/>
  <c r="F92" i="21" s="1"/>
  <c r="E92" i="21" a="1"/>
  <c r="E92" i="21" s="1"/>
  <c r="A92" i="21"/>
  <c r="D92" i="21" a="1"/>
  <c r="D92" i="21" s="1"/>
  <c r="G92" i="21" a="1"/>
  <c r="G92" i="21" s="1"/>
  <c r="G17" i="21" a="1"/>
  <c r="G17" i="21" s="1"/>
  <c r="H17" i="21" a="1"/>
  <c r="H17" i="21" s="1"/>
  <c r="D17" i="21" a="1"/>
  <c r="D17" i="21" s="1"/>
  <c r="E17" i="21" a="1"/>
  <c r="E17" i="21" s="1"/>
  <c r="A17" i="21"/>
  <c r="F17" i="21" a="1"/>
  <c r="F17" i="21" s="1"/>
  <c r="I17" i="21" a="1"/>
  <c r="I17" i="21" s="1"/>
  <c r="B17" i="21" a="1"/>
  <c r="B17" i="21" s="1"/>
  <c r="E136" i="21" a="1"/>
  <c r="E136" i="21" s="1"/>
  <c r="A136" i="21"/>
  <c r="G136" i="21" a="1"/>
  <c r="G136" i="21" s="1"/>
  <c r="D136" i="21" a="1"/>
  <c r="D136" i="21" s="1"/>
  <c r="F136" i="21" a="1"/>
  <c r="F136" i="21" s="1"/>
  <c r="H136" i="21" a="1"/>
  <c r="H136" i="21" s="1"/>
  <c r="B136" i="21" a="1"/>
  <c r="B136" i="21" s="1"/>
  <c r="G73" i="21" a="1"/>
  <c r="G73" i="21" s="1"/>
  <c r="A73" i="21"/>
  <c r="B73" i="21" a="1"/>
  <c r="B73" i="21" s="1"/>
  <c r="E73" i="21" a="1"/>
  <c r="E73" i="21" s="1"/>
  <c r="H73" i="21" a="1"/>
  <c r="H73" i="21" s="1"/>
  <c r="F73" i="21" a="1"/>
  <c r="F73" i="21" s="1"/>
  <c r="D73" i="21" a="1"/>
  <c r="D73" i="21" s="1"/>
  <c r="I73" i="21" a="1"/>
  <c r="I73" i="21" s="1"/>
  <c r="F169" i="21" a="1"/>
  <c r="F169" i="21" s="1"/>
  <c r="D169" i="21" a="1"/>
  <c r="D169" i="21" s="1"/>
  <c r="H169" i="21" a="1"/>
  <c r="H169" i="21" s="1"/>
  <c r="G169" i="21" a="1"/>
  <c r="G169" i="21" s="1"/>
  <c r="B169" i="21" a="1"/>
  <c r="B169" i="21" s="1"/>
  <c r="A169" i="21"/>
  <c r="I169" i="21" a="1"/>
  <c r="I169" i="21" s="1"/>
  <c r="E169" i="21" a="1"/>
  <c r="E169" i="21" s="1"/>
  <c r="H106" i="21" a="1"/>
  <c r="H106" i="21" s="1"/>
  <c r="G106" i="21" a="1"/>
  <c r="G106" i="21" s="1"/>
  <c r="D106" i="21" a="1"/>
  <c r="D106" i="21" s="1"/>
  <c r="B106" i="21" a="1"/>
  <c r="B106" i="21" s="1"/>
  <c r="A106" i="21"/>
  <c r="F106" i="21" a="1"/>
  <c r="F106" i="21" s="1"/>
  <c r="E106" i="21" a="1"/>
  <c r="E106" i="21" s="1"/>
  <c r="H151" i="21" a="1"/>
  <c r="H151" i="21" s="1"/>
  <c r="D151" i="21" a="1"/>
  <c r="D151" i="21" s="1"/>
  <c r="E151" i="21" a="1"/>
  <c r="E151" i="21" s="1"/>
  <c r="B151" i="21" a="1"/>
  <c r="B151" i="21" s="1"/>
  <c r="A151" i="21"/>
  <c r="F151" i="21" a="1"/>
  <c r="F151" i="21" s="1"/>
  <c r="G151" i="21" a="1"/>
  <c r="G151" i="21" s="1"/>
  <c r="E139" i="21" a="1"/>
  <c r="E139" i="21" s="1"/>
  <c r="D139" i="21" a="1"/>
  <c r="D139" i="21" s="1"/>
  <c r="G139" i="21" a="1"/>
  <c r="G139" i="21" s="1"/>
  <c r="A139" i="21"/>
  <c r="B139" i="21" a="1"/>
  <c r="B139" i="21" s="1"/>
  <c r="H139" i="21" a="1"/>
  <c r="H139" i="21" s="1"/>
  <c r="F139" i="21" a="1"/>
  <c r="F139" i="21" s="1"/>
  <c r="A378" i="21"/>
  <c r="F378" i="21" a="1"/>
  <c r="F378" i="21" s="1"/>
  <c r="B378" i="21" a="1"/>
  <c r="B378" i="21" s="1"/>
  <c r="E378" i="21" a="1"/>
  <c r="E378" i="21" s="1"/>
  <c r="H378" i="21" a="1"/>
  <c r="H378" i="21" s="1"/>
  <c r="G378" i="21" a="1"/>
  <c r="G378" i="21" s="1"/>
  <c r="D378" i="21" a="1"/>
  <c r="D378" i="21" s="1"/>
  <c r="D143" i="21" a="1"/>
  <c r="D143" i="21" s="1"/>
  <c r="A143" i="21"/>
  <c r="G143" i="21" a="1"/>
  <c r="G143" i="21" s="1"/>
  <c r="B143" i="21" a="1"/>
  <c r="B143" i="21" s="1"/>
  <c r="F143" i="21" a="1"/>
  <c r="F143" i="21" s="1"/>
  <c r="E143" i="21" a="1"/>
  <c r="E143" i="21" s="1"/>
  <c r="H143" i="21" a="1"/>
  <c r="H143" i="21" s="1"/>
  <c r="G95" i="21" a="1"/>
  <c r="G95" i="21" s="1"/>
  <c r="F95" i="21" a="1"/>
  <c r="F95" i="21" s="1"/>
  <c r="H95" i="21" a="1"/>
  <c r="H95" i="21" s="1"/>
  <c r="E95" i="21" a="1"/>
  <c r="E95" i="21" s="1"/>
  <c r="A95" i="21"/>
  <c r="D95" i="21" a="1"/>
  <c r="D95" i="21" s="1"/>
  <c r="B95" i="21" a="1"/>
  <c r="B95" i="21" s="1"/>
  <c r="G74" i="21" a="1"/>
  <c r="G74" i="21" s="1"/>
  <c r="A74" i="21"/>
  <c r="B74" i="21" a="1"/>
  <c r="B74" i="21" s="1"/>
  <c r="E74" i="21" a="1"/>
  <c r="E74" i="21" s="1"/>
  <c r="F74" i="21" a="1"/>
  <c r="F74" i="21" s="1"/>
  <c r="D74" i="21" a="1"/>
  <c r="D74" i="21" s="1"/>
  <c r="H74" i="21" a="1"/>
  <c r="H74" i="21" s="1"/>
  <c r="G356" i="21" a="1"/>
  <c r="G356" i="21" s="1"/>
  <c r="D356" i="21" a="1"/>
  <c r="D356" i="21" s="1"/>
  <c r="H356" i="21" a="1"/>
  <c r="H356" i="21" s="1"/>
  <c r="A356" i="21"/>
  <c r="E356" i="21" a="1"/>
  <c r="E356" i="21" s="1"/>
  <c r="B356" i="21" a="1"/>
  <c r="B356" i="21" s="1"/>
  <c r="F356" i="21" a="1"/>
  <c r="F356" i="21" s="1"/>
  <c r="E230" i="21" a="1"/>
  <c r="E230" i="21" s="1"/>
  <c r="I230" i="21" a="1"/>
  <c r="I230" i="21" s="1"/>
  <c r="A230" i="21"/>
  <c r="G230" i="21" a="1"/>
  <c r="G230" i="21" s="1"/>
  <c r="F230" i="21" a="1"/>
  <c r="F230" i="21" s="1"/>
  <c r="H230" i="21" a="1"/>
  <c r="H230" i="21" s="1"/>
  <c r="B230" i="21" a="1"/>
  <c r="B230" i="21" s="1"/>
  <c r="D230" i="21" a="1"/>
  <c r="D230" i="21" s="1"/>
  <c r="D55" i="21" a="1"/>
  <c r="D55" i="21" s="1"/>
  <c r="F55" i="21" a="1"/>
  <c r="F55" i="21" s="1"/>
  <c r="E55" i="21" a="1"/>
  <c r="E55" i="21" s="1"/>
  <c r="A55" i="21"/>
  <c r="H55" i="21" a="1"/>
  <c r="H55" i="21" s="1"/>
  <c r="G55" i="21" a="1"/>
  <c r="G55" i="21" s="1"/>
  <c r="B55" i="21" a="1"/>
  <c r="B55" i="21" s="1"/>
  <c r="B27" i="21" a="1"/>
  <c r="B27" i="21" s="1"/>
  <c r="F27" i="21" a="1"/>
  <c r="F27" i="21" s="1"/>
  <c r="E27" i="21" a="1"/>
  <c r="E27" i="21" s="1"/>
  <c r="H27" i="21" a="1"/>
  <c r="H27" i="21" s="1"/>
  <c r="G27" i="21" a="1"/>
  <c r="G27" i="21" s="1"/>
  <c r="A27" i="21"/>
  <c r="D27" i="21" a="1"/>
  <c r="D27" i="21" s="1"/>
  <c r="A211" i="21"/>
  <c r="B211" i="21" a="1"/>
  <c r="B211" i="21" s="1"/>
  <c r="F211" i="21" a="1"/>
  <c r="F211" i="21" s="1"/>
  <c r="H211" i="21" a="1"/>
  <c r="H211" i="21" s="1"/>
  <c r="G211" i="21" a="1"/>
  <c r="G211" i="21" s="1"/>
  <c r="E211" i="21" a="1"/>
  <c r="E211" i="21" s="1"/>
  <c r="D211" i="21" a="1"/>
  <c r="D211" i="21" s="1"/>
  <c r="D312" i="21" a="1"/>
  <c r="D312" i="21" s="1"/>
  <c r="B312" i="21" a="1"/>
  <c r="B312" i="21" s="1"/>
  <c r="E312" i="21" a="1"/>
  <c r="E312" i="21" s="1"/>
  <c r="H312" i="21" a="1"/>
  <c r="H312" i="21" s="1"/>
  <c r="A312" i="21"/>
  <c r="F312" i="21" a="1"/>
  <c r="F312" i="21" s="1"/>
  <c r="G312" i="21" a="1"/>
  <c r="G312" i="21" s="1"/>
  <c r="I312" i="21" a="1"/>
  <c r="I312" i="21" s="1"/>
  <c r="G11" i="21" a="1"/>
  <c r="G11" i="21" s="1"/>
  <c r="A11" i="21"/>
  <c r="B11" i="21" a="1"/>
  <c r="B11" i="21" s="1"/>
  <c r="D11" i="21" a="1"/>
  <c r="D11" i="21" s="1"/>
  <c r="F11" i="21" a="1"/>
  <c r="F11" i="21" s="1"/>
  <c r="E11" i="21" a="1"/>
  <c r="E11" i="21" s="1"/>
  <c r="H11" i="21" a="1"/>
  <c r="H11" i="21" s="1"/>
  <c r="E9" i="21" a="1"/>
  <c r="E9" i="21" s="1"/>
  <c r="A9" i="21"/>
  <c r="H9" i="21" a="1"/>
  <c r="H9" i="21" s="1"/>
  <c r="F9" i="21" a="1"/>
  <c r="F9" i="21" s="1"/>
  <c r="D9" i="21" a="1"/>
  <c r="D9" i="21" s="1"/>
  <c r="G9" i="21" a="1"/>
  <c r="G9" i="21" s="1"/>
  <c r="B9" i="21" a="1"/>
  <c r="B9" i="21" s="1"/>
  <c r="H236" i="21" a="1"/>
  <c r="H236" i="21" s="1"/>
  <c r="I236" i="21" a="1"/>
  <c r="I236" i="21" s="1"/>
  <c r="B236" i="21" a="1"/>
  <c r="B236" i="21" s="1"/>
  <c r="A236" i="21"/>
  <c r="E236" i="21" a="1"/>
  <c r="E236" i="21" s="1"/>
  <c r="G236" i="21" a="1"/>
  <c r="G236" i="21" s="1"/>
  <c r="D236" i="21" a="1"/>
  <c r="D236" i="21" s="1"/>
  <c r="F236" i="21" a="1"/>
  <c r="F236" i="21" s="1"/>
  <c r="E103" i="21" a="1"/>
  <c r="E103" i="21" s="1"/>
  <c r="G103" i="21" a="1"/>
  <c r="G103" i="21" s="1"/>
  <c r="B103" i="21" a="1"/>
  <c r="B103" i="21" s="1"/>
  <c r="A103" i="21"/>
  <c r="D103" i="21" a="1"/>
  <c r="D103" i="21" s="1"/>
  <c r="F103" i="21" a="1"/>
  <c r="F103" i="21" s="1"/>
  <c r="H103" i="21" a="1"/>
  <c r="H103" i="21" s="1"/>
  <c r="A162" i="21"/>
  <c r="G162" i="21" a="1"/>
  <c r="G162" i="21" s="1"/>
  <c r="D162" i="21" a="1"/>
  <c r="D162" i="21" s="1"/>
  <c r="I162" i="21" a="1"/>
  <c r="I162" i="21" s="1"/>
  <c r="F162" i="21" a="1"/>
  <c r="F162" i="21" s="1"/>
  <c r="B162" i="21" a="1"/>
  <c r="B162" i="21" s="1"/>
  <c r="H162" i="21" a="1"/>
  <c r="H162" i="21" s="1"/>
  <c r="E162" i="21" a="1"/>
  <c r="E162" i="21" s="1"/>
  <c r="G257" i="21" a="1"/>
  <c r="G257" i="21" s="1"/>
  <c r="D257" i="21" a="1"/>
  <c r="D257" i="21" s="1"/>
  <c r="F257" i="21" a="1"/>
  <c r="F257" i="21" s="1"/>
  <c r="A257" i="21"/>
  <c r="B257" i="21" a="1"/>
  <c r="B257" i="21" s="1"/>
  <c r="H257" i="21" a="1"/>
  <c r="H257" i="21" s="1"/>
  <c r="E257" i="21" a="1"/>
  <c r="E257" i="21" s="1"/>
  <c r="B193" i="21" a="1"/>
  <c r="B193" i="21" s="1"/>
  <c r="H193" i="21" a="1"/>
  <c r="H193" i="21" s="1"/>
  <c r="F193" i="21" a="1"/>
  <c r="F193" i="21" s="1"/>
  <c r="E193" i="21" a="1"/>
  <c r="E193" i="21" s="1"/>
  <c r="A193" i="21"/>
  <c r="G193" i="21" a="1"/>
  <c r="G193" i="21" s="1"/>
  <c r="D193" i="21" a="1"/>
  <c r="D193" i="21" s="1"/>
  <c r="D243" i="21" a="1"/>
  <c r="D243" i="21" s="1"/>
  <c r="A243" i="21"/>
  <c r="E243" i="21" a="1"/>
  <c r="E243" i="21" s="1"/>
  <c r="F243" i="21" a="1"/>
  <c r="F243" i="21" s="1"/>
  <c r="H243" i="21" a="1"/>
  <c r="H243" i="21" s="1"/>
  <c r="G243" i="21" a="1"/>
  <c r="G243" i="21" s="1"/>
  <c r="B243" i="21" a="1"/>
  <c r="B243" i="21" s="1"/>
  <c r="H221" i="21" a="1"/>
  <c r="H221" i="21" s="1"/>
  <c r="E221" i="21" a="1"/>
  <c r="E221" i="21" s="1"/>
  <c r="D221" i="21" a="1"/>
  <c r="D221" i="21" s="1"/>
  <c r="G221" i="21" a="1"/>
  <c r="G221" i="21" s="1"/>
  <c r="B221" i="21" a="1"/>
  <c r="B221" i="21" s="1"/>
  <c r="F221" i="21" a="1"/>
  <c r="F221" i="21" s="1"/>
  <c r="A221" i="21"/>
  <c r="B344" i="21" a="1"/>
  <c r="B344" i="21" s="1"/>
  <c r="D344" i="21" a="1"/>
  <c r="D344" i="21" s="1"/>
  <c r="H344" i="21" a="1"/>
  <c r="H344" i="21" s="1"/>
  <c r="G344" i="21" a="1"/>
  <c r="G344" i="21" s="1"/>
  <c r="A344" i="21"/>
  <c r="E344" i="21" a="1"/>
  <c r="E344" i="21" s="1"/>
  <c r="F344" i="21" a="1"/>
  <c r="F344" i="21" s="1"/>
  <c r="F154" i="21" a="1"/>
  <c r="F154" i="21" s="1"/>
  <c r="G154" i="21" a="1"/>
  <c r="G154" i="21" s="1"/>
  <c r="B154" i="21" a="1"/>
  <c r="B154" i="21" s="1"/>
  <c r="A154" i="21"/>
  <c r="D154" i="21" a="1"/>
  <c r="D154" i="21" s="1"/>
  <c r="H154" i="21" a="1"/>
  <c r="H154" i="21" s="1"/>
  <c r="E154" i="21" a="1"/>
  <c r="E154" i="21" s="1"/>
  <c r="F190" i="21" a="1"/>
  <c r="F190" i="21" s="1"/>
  <c r="H190" i="21" a="1"/>
  <c r="H190" i="21" s="1"/>
  <c r="A190" i="21"/>
  <c r="E190" i="21" a="1"/>
  <c r="E190" i="21" s="1"/>
  <c r="G190" i="21" a="1"/>
  <c r="G190" i="21" s="1"/>
  <c r="B190" i="21" a="1"/>
  <c r="B190" i="21" s="1"/>
  <c r="D190" i="21" a="1"/>
  <c r="D190" i="21" s="1"/>
  <c r="H210" i="21" a="1"/>
  <c r="H210" i="21" s="1"/>
  <c r="I210" i="21" a="1"/>
  <c r="I210" i="21" s="1"/>
  <c r="D210" i="21" a="1"/>
  <c r="D210" i="21" s="1"/>
  <c r="G210" i="21" a="1"/>
  <c r="G210" i="21" s="1"/>
  <c r="A210" i="21"/>
  <c r="F210" i="21" a="1"/>
  <c r="F210" i="21" s="1"/>
  <c r="E210" i="21" a="1"/>
  <c r="E210" i="21" s="1"/>
  <c r="B210" i="21" a="1"/>
  <c r="B210" i="21" s="1"/>
  <c r="D276" i="21" a="1"/>
  <c r="D276" i="21" s="1"/>
  <c r="E276" i="21" a="1"/>
  <c r="E276" i="21" s="1"/>
  <c r="B276" i="21" a="1"/>
  <c r="B276" i="21" s="1"/>
  <c r="I276" i="21" a="1"/>
  <c r="I276" i="21" s="1"/>
  <c r="A276" i="21"/>
  <c r="H276" i="21" a="1"/>
  <c r="H276" i="21" s="1"/>
  <c r="G276" i="21" a="1"/>
  <c r="G276" i="21" s="1"/>
  <c r="F276" i="21" a="1"/>
  <c r="F276" i="21" s="1"/>
  <c r="H68" i="21" a="1"/>
  <c r="H68" i="21" s="1"/>
  <c r="E68" i="21" a="1"/>
  <c r="E68" i="21" s="1"/>
  <c r="A68" i="21"/>
  <c r="B68" i="21" a="1"/>
  <c r="B68" i="21" s="1"/>
  <c r="G68" i="21" a="1"/>
  <c r="G68" i="21" s="1"/>
  <c r="F68" i="21" a="1"/>
  <c r="F68" i="21" s="1"/>
  <c r="D68" i="21" a="1"/>
  <c r="D68" i="21" s="1"/>
  <c r="I68" i="21" a="1"/>
  <c r="I68" i="21" s="1"/>
  <c r="B179" i="21" a="1"/>
  <c r="B179" i="21" s="1"/>
  <c r="E179" i="21" a="1"/>
  <c r="E179" i="21" s="1"/>
  <c r="H179" i="21" a="1"/>
  <c r="H179" i="21" s="1"/>
  <c r="G179" i="21" a="1"/>
  <c r="G179" i="21" s="1"/>
  <c r="F179" i="21" a="1"/>
  <c r="F179" i="21" s="1"/>
  <c r="D179" i="21" a="1"/>
  <c r="D179" i="21" s="1"/>
  <c r="A179" i="21"/>
  <c r="I147" i="21" a="1"/>
  <c r="I147" i="21" s="1"/>
  <c r="H147" i="21" a="1"/>
  <c r="H147" i="21" s="1"/>
  <c r="E147" i="21" a="1"/>
  <c r="E147" i="21" s="1"/>
  <c r="B147" i="21" a="1"/>
  <c r="B147" i="21" s="1"/>
  <c r="A147" i="21"/>
  <c r="D147" i="21" a="1"/>
  <c r="D147" i="21" s="1"/>
  <c r="G147" i="21" a="1"/>
  <c r="G147" i="21" s="1"/>
  <c r="F147" i="21" a="1"/>
  <c r="F147" i="21" s="1"/>
  <c r="B201" i="21" a="1"/>
  <c r="B201" i="21" s="1"/>
  <c r="I201" i="21" a="1"/>
  <c r="I201" i="21" s="1"/>
  <c r="H201" i="21" a="1"/>
  <c r="H201" i="21" s="1"/>
  <c r="D201" i="21" a="1"/>
  <c r="D201" i="21" s="1"/>
  <c r="F201" i="21" a="1"/>
  <c r="F201" i="21" s="1"/>
  <c r="G201" i="21" a="1"/>
  <c r="G201" i="21" s="1"/>
  <c r="E201" i="21" a="1"/>
  <c r="E201" i="21" s="1"/>
  <c r="A201" i="21"/>
  <c r="E300" i="21" a="1"/>
  <c r="E300" i="21" s="1"/>
  <c r="H300" i="21" a="1"/>
  <c r="H300" i="21" s="1"/>
  <c r="G300" i="21" a="1"/>
  <c r="G300" i="21" s="1"/>
  <c r="A300" i="21"/>
  <c r="B300" i="21" a="1"/>
  <c r="B300" i="21" s="1"/>
  <c r="F300" i="21" a="1"/>
  <c r="F300" i="21" s="1"/>
  <c r="I300" i="21" a="1"/>
  <c r="I300" i="21" s="1"/>
  <c r="D300" i="21" a="1"/>
  <c r="D300" i="21" s="1"/>
  <c r="F331" i="21" a="1"/>
  <c r="F331" i="21" s="1"/>
  <c r="B331" i="21" a="1"/>
  <c r="B331" i="21" s="1"/>
  <c r="D331" i="21" a="1"/>
  <c r="D331" i="21" s="1"/>
  <c r="G331" i="21" a="1"/>
  <c r="G331" i="21" s="1"/>
  <c r="A331" i="21"/>
  <c r="E331" i="21" a="1"/>
  <c r="E331" i="21" s="1"/>
  <c r="H331" i="21" a="1"/>
  <c r="H331" i="21" s="1"/>
  <c r="E396" i="21" a="1"/>
  <c r="E396" i="21" s="1"/>
  <c r="B396" i="21" a="1"/>
  <c r="B396" i="21" s="1"/>
  <c r="D396" i="21" a="1"/>
  <c r="D396" i="21" s="1"/>
  <c r="I396" i="21" a="1"/>
  <c r="I396" i="21" s="1"/>
  <c r="F396" i="21" a="1"/>
  <c r="F396" i="21" s="1"/>
  <c r="H396" i="21" a="1"/>
  <c r="H396" i="21" s="1"/>
  <c r="G396" i="21" a="1"/>
  <c r="G396" i="21" s="1"/>
  <c r="A396" i="21"/>
  <c r="A233" i="21"/>
  <c r="D233" i="21" a="1"/>
  <c r="D233" i="21" s="1"/>
  <c r="E233" i="21" a="1"/>
  <c r="E233" i="21" s="1"/>
  <c r="F233" i="21" a="1"/>
  <c r="F233" i="21" s="1"/>
  <c r="B233" i="21" a="1"/>
  <c r="B233" i="21" s="1"/>
  <c r="H233" i="21" a="1"/>
  <c r="H233" i="21" s="1"/>
  <c r="I233" i="21" a="1"/>
  <c r="I233" i="21" s="1"/>
  <c r="G233" i="21" a="1"/>
  <c r="G233" i="21" s="1"/>
  <c r="I15" i="21" a="1"/>
  <c r="I15" i="21" s="1"/>
  <c r="H15" i="21" a="1"/>
  <c r="H15" i="21" s="1"/>
  <c r="E15" i="21" a="1"/>
  <c r="E15" i="21" s="1"/>
  <c r="F15" i="21" a="1"/>
  <c r="F15" i="21" s="1"/>
  <c r="A15" i="21"/>
  <c r="B15" i="21" a="1"/>
  <c r="B15" i="21" s="1"/>
  <c r="D15" i="21" a="1"/>
  <c r="D15" i="21" s="1"/>
  <c r="G15" i="21" a="1"/>
  <c r="G15" i="21" s="1"/>
  <c r="H248" i="21" a="1"/>
  <c r="H248" i="21" s="1"/>
  <c r="B248" i="21" a="1"/>
  <c r="B248" i="21" s="1"/>
  <c r="G248" i="21" a="1"/>
  <c r="G248" i="21" s="1"/>
  <c r="A248" i="21"/>
  <c r="F248" i="21" a="1"/>
  <c r="F248" i="21" s="1"/>
  <c r="D248" i="21" a="1"/>
  <c r="D248" i="21" s="1"/>
  <c r="I248" i="21" a="1"/>
  <c r="I248" i="21" s="1"/>
  <c r="E248" i="21" a="1"/>
  <c r="E248" i="21" s="1"/>
  <c r="F164" i="21" a="1"/>
  <c r="F164" i="21" s="1"/>
  <c r="D164" i="21" a="1"/>
  <c r="D164" i="21" s="1"/>
  <c r="E164" i="21" a="1"/>
  <c r="E164" i="21" s="1"/>
  <c r="A164" i="21"/>
  <c r="B164" i="21" a="1"/>
  <c r="B164" i="21" s="1"/>
  <c r="I164" i="21" a="1"/>
  <c r="I164" i="21" s="1"/>
  <c r="H164" i="21" a="1"/>
  <c r="H164" i="21" s="1"/>
  <c r="G164" i="21" a="1"/>
  <c r="G164" i="21" s="1"/>
  <c r="B395" i="21" a="1"/>
  <c r="B395" i="21" s="1"/>
  <c r="H395" i="21" a="1"/>
  <c r="H395" i="21" s="1"/>
  <c r="E395" i="21" a="1"/>
  <c r="E395" i="21" s="1"/>
  <c r="D395" i="21" a="1"/>
  <c r="D395" i="21" s="1"/>
  <c r="G395" i="21" a="1"/>
  <c r="G395" i="21" s="1"/>
  <c r="F395" i="21" a="1"/>
  <c r="F395" i="21" s="1"/>
  <c r="A395" i="21"/>
  <c r="A127" i="21"/>
  <c r="F127" i="21" a="1"/>
  <c r="F127" i="21" s="1"/>
  <c r="D127" i="21" a="1"/>
  <c r="D127" i="21" s="1"/>
  <c r="B127" i="21" a="1"/>
  <c r="B127" i="21" s="1"/>
  <c r="G127" i="21" a="1"/>
  <c r="G127" i="21" s="1"/>
  <c r="H127" i="21" a="1"/>
  <c r="H127" i="21" s="1"/>
  <c r="I127" i="21" a="1"/>
  <c r="I127" i="21" s="1"/>
  <c r="E127" i="21" a="1"/>
  <c r="E127" i="21" s="1"/>
  <c r="D372" i="21" a="1"/>
  <c r="D372" i="21" s="1"/>
  <c r="F372" i="21" a="1"/>
  <c r="F372" i="21" s="1"/>
  <c r="E372" i="21" a="1"/>
  <c r="E372" i="21" s="1"/>
  <c r="G372" i="21" a="1"/>
  <c r="G372" i="21" s="1"/>
  <c r="B372" i="21" a="1"/>
  <c r="B372" i="21" s="1"/>
  <c r="A372" i="21"/>
  <c r="H372" i="21" a="1"/>
  <c r="H372" i="21" s="1"/>
  <c r="H231" i="21" a="1"/>
  <c r="H231" i="21" s="1"/>
  <c r="A231" i="21"/>
  <c r="E231" i="21" a="1"/>
  <c r="E231" i="21" s="1"/>
  <c r="B231" i="21" a="1"/>
  <c r="B231" i="21" s="1"/>
  <c r="I231" i="21" a="1"/>
  <c r="I231" i="21" s="1"/>
  <c r="D231" i="21" a="1"/>
  <c r="D231" i="21" s="1"/>
  <c r="F231" i="21" a="1"/>
  <c r="F231" i="21" s="1"/>
  <c r="G231" i="21" a="1"/>
  <c r="G231" i="21" s="1"/>
  <c r="E347" i="21" a="1"/>
  <c r="E347" i="21" s="1"/>
  <c r="D347" i="21" a="1"/>
  <c r="D347" i="21" s="1"/>
  <c r="G347" i="21" a="1"/>
  <c r="G347" i="21" s="1"/>
  <c r="B347" i="21" a="1"/>
  <c r="B347" i="21" s="1"/>
  <c r="F347" i="21" a="1"/>
  <c r="F347" i="21" s="1"/>
  <c r="H347" i="21" a="1"/>
  <c r="H347" i="21" s="1"/>
  <c r="A347" i="21"/>
  <c r="A116" i="21"/>
  <c r="G116" i="21" a="1"/>
  <c r="G116" i="21" s="1"/>
  <c r="E116" i="21" a="1"/>
  <c r="E116" i="21" s="1"/>
  <c r="D116" i="21" a="1"/>
  <c r="D116" i="21" s="1"/>
  <c r="B116" i="21" a="1"/>
  <c r="B116" i="21" s="1"/>
  <c r="H116" i="21" a="1"/>
  <c r="H116" i="21" s="1"/>
  <c r="F116" i="21" a="1"/>
  <c r="F116" i="21" s="1"/>
  <c r="F152" i="21" a="1"/>
  <c r="F152" i="21" s="1"/>
  <c r="I152" i="21" a="1"/>
  <c r="I152" i="21" s="1"/>
  <c r="D152" i="21" a="1"/>
  <c r="D152" i="21" s="1"/>
  <c r="H152" i="21" a="1"/>
  <c r="H152" i="21" s="1"/>
  <c r="E152" i="21" a="1"/>
  <c r="E152" i="21" s="1"/>
  <c r="A152" i="21"/>
  <c r="B152" i="21" a="1"/>
  <c r="B152" i="21" s="1"/>
  <c r="G152" i="21" a="1"/>
  <c r="G152" i="21" s="1"/>
  <c r="B294" i="21" a="1"/>
  <c r="B294" i="21" s="1"/>
  <c r="F294" i="21" a="1"/>
  <c r="F294" i="21" s="1"/>
  <c r="G294" i="21" a="1"/>
  <c r="G294" i="21" s="1"/>
  <c r="D294" i="21" a="1"/>
  <c r="D294" i="21" s="1"/>
  <c r="E294" i="21" a="1"/>
  <c r="E294" i="21" s="1"/>
  <c r="H294" i="21" a="1"/>
  <c r="H294" i="21" s="1"/>
  <c r="A294" i="21"/>
  <c r="F58" i="21" a="1"/>
  <c r="F58" i="21" s="1"/>
  <c r="D58" i="21" a="1"/>
  <c r="D58" i="21" s="1"/>
  <c r="I58" i="21" a="1"/>
  <c r="I58" i="21" s="1"/>
  <c r="G58" i="21" a="1"/>
  <c r="G58" i="21" s="1"/>
  <c r="B58" i="21" a="1"/>
  <c r="B58" i="21" s="1"/>
  <c r="A58" i="21"/>
  <c r="E58" i="21" a="1"/>
  <c r="E58" i="21" s="1"/>
  <c r="H58" i="21" a="1"/>
  <c r="H58" i="21" s="1"/>
  <c r="E274" i="21" a="1"/>
  <c r="E274" i="21" s="1"/>
  <c r="D274" i="21" a="1"/>
  <c r="D274" i="21" s="1"/>
  <c r="G274" i="21" a="1"/>
  <c r="G274" i="21" s="1"/>
  <c r="B274" i="21" a="1"/>
  <c r="B274" i="21" s="1"/>
  <c r="A274" i="21"/>
  <c r="F274" i="21" a="1"/>
  <c r="F274" i="21" s="1"/>
  <c r="H274" i="21" a="1"/>
  <c r="H274" i="21" s="1"/>
  <c r="D365" i="21" a="1"/>
  <c r="D365" i="21" s="1"/>
  <c r="E365" i="21" a="1"/>
  <c r="E365" i="21" s="1"/>
  <c r="F365" i="21" a="1"/>
  <c r="F365" i="21" s="1"/>
  <c r="A365" i="21"/>
  <c r="G365" i="21" a="1"/>
  <c r="G365" i="21" s="1"/>
  <c r="B365" i="21" a="1"/>
  <c r="B365" i="21" s="1"/>
  <c r="H365" i="21" a="1"/>
  <c r="H365" i="21" s="1"/>
  <c r="I197" i="21" a="1"/>
  <c r="I197" i="21" s="1"/>
  <c r="E197" i="21" a="1"/>
  <c r="E197" i="21" s="1"/>
  <c r="H197" i="21" a="1"/>
  <c r="H197" i="21" s="1"/>
  <c r="F197" i="21" a="1"/>
  <c r="F197" i="21" s="1"/>
  <c r="D197" i="21" a="1"/>
  <c r="D197" i="21" s="1"/>
  <c r="B197" i="21" a="1"/>
  <c r="B197" i="21" s="1"/>
  <c r="G197" i="21" a="1"/>
  <c r="G197" i="21" s="1"/>
  <c r="A197" i="21"/>
  <c r="G232" i="21" a="1"/>
  <c r="G232" i="21" s="1"/>
  <c r="D232" i="21" a="1"/>
  <c r="D232" i="21" s="1"/>
  <c r="B232" i="21" a="1"/>
  <c r="B232" i="21" s="1"/>
  <c r="E232" i="21" a="1"/>
  <c r="E232" i="21" s="1"/>
  <c r="F232" i="21" a="1"/>
  <c r="F232" i="21" s="1"/>
  <c r="A232" i="21"/>
  <c r="H232" i="21" a="1"/>
  <c r="H232" i="21" s="1"/>
  <c r="A146" i="21"/>
  <c r="B146" i="21" a="1"/>
  <c r="B146" i="21" s="1"/>
  <c r="F146" i="21" a="1"/>
  <c r="F146" i="21" s="1"/>
  <c r="H146" i="21" a="1"/>
  <c r="H146" i="21" s="1"/>
  <c r="D146" i="21" a="1"/>
  <c r="D146" i="21" s="1"/>
  <c r="G146" i="21" a="1"/>
  <c r="G146" i="21" s="1"/>
  <c r="E146" i="21" a="1"/>
  <c r="E146" i="21" s="1"/>
  <c r="A97" i="21"/>
  <c r="B97" i="21" a="1"/>
  <c r="B97" i="21" s="1"/>
  <c r="G97" i="21" a="1"/>
  <c r="G97" i="21" s="1"/>
  <c r="F97" i="21" a="1"/>
  <c r="F97" i="21" s="1"/>
  <c r="D97" i="21" a="1"/>
  <c r="D97" i="21" s="1"/>
  <c r="H97" i="21" a="1"/>
  <c r="H97" i="21" s="1"/>
  <c r="E97" i="21" a="1"/>
  <c r="E97" i="21" s="1"/>
  <c r="D33" i="21" a="1"/>
  <c r="D33" i="21" s="1"/>
  <c r="F33" i="21" a="1"/>
  <c r="F33" i="21" s="1"/>
  <c r="G33" i="21" a="1"/>
  <c r="G33" i="21" s="1"/>
  <c r="H33" i="21" a="1"/>
  <c r="H33" i="21" s="1"/>
  <c r="E33" i="21" a="1"/>
  <c r="E33" i="21" s="1"/>
  <c r="A33" i="21"/>
  <c r="B33" i="21" a="1"/>
  <c r="B33" i="21" s="1"/>
  <c r="I33" i="21" a="1"/>
  <c r="I33" i="21" s="1"/>
  <c r="D369" i="21" a="1"/>
  <c r="D369" i="21" s="1"/>
  <c r="H369" i="21" a="1"/>
  <c r="H369" i="21" s="1"/>
  <c r="A369" i="21"/>
  <c r="F369" i="21" a="1"/>
  <c r="F369" i="21" s="1"/>
  <c r="B369" i="21" a="1"/>
  <c r="B369" i="21" s="1"/>
  <c r="G369" i="21" a="1"/>
  <c r="G369" i="21" s="1"/>
  <c r="E369" i="21" a="1"/>
  <c r="E369" i="21" s="1"/>
  <c r="F377" i="21" a="1"/>
  <c r="F377" i="21" s="1"/>
  <c r="A377" i="21"/>
  <c r="G377" i="21" a="1"/>
  <c r="G377" i="21" s="1"/>
  <c r="I377" i="21" a="1"/>
  <c r="I377" i="21" s="1"/>
  <c r="D377" i="21" a="1"/>
  <c r="D377" i="21" s="1"/>
  <c r="E377" i="21" a="1"/>
  <c r="E377" i="21" s="1"/>
  <c r="B377" i="21" a="1"/>
  <c r="B377" i="21" s="1"/>
  <c r="H377" i="21" a="1"/>
  <c r="H377" i="21" s="1"/>
  <c r="E350" i="21" a="1"/>
  <c r="E350" i="21" s="1"/>
  <c r="H350" i="21" a="1"/>
  <c r="H350" i="21" s="1"/>
  <c r="G350" i="21" a="1"/>
  <c r="G350" i="21" s="1"/>
  <c r="A350" i="21"/>
  <c r="F350" i="21" a="1"/>
  <c r="F350" i="21" s="1"/>
  <c r="B350" i="21" a="1"/>
  <c r="B350" i="21" s="1"/>
  <c r="D350" i="21" a="1"/>
  <c r="D350" i="21" s="1"/>
  <c r="I40" i="21" a="1"/>
  <c r="I40" i="21" s="1"/>
  <c r="D40" i="21" a="1"/>
  <c r="D40" i="21" s="1"/>
  <c r="G40" i="21" a="1"/>
  <c r="G40" i="21" s="1"/>
  <c r="B40" i="21" a="1"/>
  <c r="B40" i="21" s="1"/>
  <c r="H40" i="21" a="1"/>
  <c r="H40" i="21" s="1"/>
  <c r="E40" i="21" a="1"/>
  <c r="E40" i="21" s="1"/>
  <c r="F40" i="21" a="1"/>
  <c r="F40" i="21" s="1"/>
  <c r="A40" i="21"/>
  <c r="A178" i="21"/>
  <c r="D178" i="21" a="1"/>
  <c r="D178" i="21" s="1"/>
  <c r="E178" i="21" a="1"/>
  <c r="E178" i="21" s="1"/>
  <c r="H178" i="21" a="1"/>
  <c r="H178" i="21" s="1"/>
  <c r="G178" i="21" a="1"/>
  <c r="G178" i="21" s="1"/>
  <c r="I178" i="21" a="1"/>
  <c r="I178" i="21" s="1"/>
  <c r="B178" i="21" a="1"/>
  <c r="B178" i="21" s="1"/>
  <c r="F178" i="21" a="1"/>
  <c r="F178" i="21" s="1"/>
  <c r="G141" i="21" a="1"/>
  <c r="G141" i="21" s="1"/>
  <c r="F141" i="21" a="1"/>
  <c r="F141" i="21" s="1"/>
  <c r="E141" i="21" a="1"/>
  <c r="E141" i="21" s="1"/>
  <c r="H141" i="21" a="1"/>
  <c r="H141" i="21" s="1"/>
  <c r="I141" i="21" a="1"/>
  <c r="I141" i="21" s="1"/>
  <c r="B141" i="21" a="1"/>
  <c r="B141" i="21" s="1"/>
  <c r="D141" i="21" a="1"/>
  <c r="D141" i="21" s="1"/>
  <c r="A141" i="21"/>
  <c r="F29" i="21" a="1"/>
  <c r="F29" i="21" s="1"/>
  <c r="E29" i="21" a="1"/>
  <c r="E29" i="21" s="1"/>
  <c r="D29" i="21" a="1"/>
  <c r="D29" i="21" s="1"/>
  <c r="H29" i="21" a="1"/>
  <c r="H29" i="21" s="1"/>
  <c r="B29" i="21" a="1"/>
  <c r="B29" i="21" s="1"/>
  <c r="G29" i="21" a="1"/>
  <c r="G29" i="21" s="1"/>
  <c r="A29" i="21"/>
  <c r="H188" i="21" a="1"/>
  <c r="H188" i="21" s="1"/>
  <c r="A188" i="21"/>
  <c r="G188" i="21" a="1"/>
  <c r="G188" i="21" s="1"/>
  <c r="B188" i="21" a="1"/>
  <c r="B188" i="21" s="1"/>
  <c r="E188" i="21" a="1"/>
  <c r="E188" i="21" s="1"/>
  <c r="D188" i="21" a="1"/>
  <c r="D188" i="21" s="1"/>
  <c r="I188" i="21" a="1"/>
  <c r="I188" i="21" s="1"/>
  <c r="F188" i="21" a="1"/>
  <c r="F188" i="21" s="1"/>
  <c r="G69" i="21" a="1"/>
  <c r="G69" i="21" s="1"/>
  <c r="B69" i="21" a="1"/>
  <c r="B69" i="21" s="1"/>
  <c r="E69" i="21" a="1"/>
  <c r="E69" i="21" s="1"/>
  <c r="H69" i="21" a="1"/>
  <c r="H69" i="21" s="1"/>
  <c r="D69" i="21" a="1"/>
  <c r="D69" i="21" s="1"/>
  <c r="A69" i="21"/>
  <c r="F69" i="21" a="1"/>
  <c r="F69" i="21" s="1"/>
  <c r="H56" i="21" a="1"/>
  <c r="H56" i="21" s="1"/>
  <c r="B56" i="21" a="1"/>
  <c r="B56" i="21" s="1"/>
  <c r="F56" i="21" a="1"/>
  <c r="F56" i="21" s="1"/>
  <c r="G56" i="21" a="1"/>
  <c r="G56" i="21" s="1"/>
  <c r="I56" i="21" a="1"/>
  <c r="I56" i="21" s="1"/>
  <c r="A56" i="21"/>
  <c r="D56" i="21" a="1"/>
  <c r="D56" i="21" s="1"/>
  <c r="E56" i="21" a="1"/>
  <c r="E56" i="21" s="1"/>
  <c r="D301" i="21" a="1"/>
  <c r="D301" i="21" s="1"/>
  <c r="F301" i="21" a="1"/>
  <c r="F301" i="21" s="1"/>
  <c r="H301" i="21" a="1"/>
  <c r="H301" i="21" s="1"/>
  <c r="G301" i="21" a="1"/>
  <c r="G301" i="21" s="1"/>
  <c r="A301" i="21"/>
  <c r="B301" i="21" a="1"/>
  <c r="B301" i="21" s="1"/>
  <c r="E301" i="21" a="1"/>
  <c r="E301" i="21" s="1"/>
  <c r="D3" i="21" a="1"/>
  <c r="D3" i="21" s="1"/>
  <c r="H3" i="21" a="1"/>
  <c r="H3" i="21" s="1"/>
  <c r="F3" i="21" a="1"/>
  <c r="F3" i="21" s="1"/>
  <c r="G3" i="21" a="1"/>
  <c r="G3" i="21" s="1"/>
  <c r="A3" i="21"/>
  <c r="E3" i="21" a="1"/>
  <c r="E3" i="21" s="1"/>
  <c r="B3" i="21" a="1"/>
  <c r="B3" i="21" s="1"/>
  <c r="F241" i="21" a="1"/>
  <c r="F241" i="21" s="1"/>
  <c r="H241" i="21" a="1"/>
  <c r="H241" i="21" s="1"/>
  <c r="A241" i="21"/>
  <c r="D241" i="21" a="1"/>
  <c r="D241" i="21" s="1"/>
  <c r="G241" i="21" a="1"/>
  <c r="G241" i="21" s="1"/>
  <c r="I241" i="21" a="1"/>
  <c r="I241" i="21" s="1"/>
  <c r="B241" i="21" a="1"/>
  <c r="B241" i="21" s="1"/>
  <c r="E241" i="21" a="1"/>
  <c r="E241" i="21" s="1"/>
  <c r="H165" i="21" a="1"/>
  <c r="H165" i="21" s="1"/>
  <c r="F165" i="21" a="1"/>
  <c r="F165" i="21" s="1"/>
  <c r="G165" i="21" a="1"/>
  <c r="G165" i="21" s="1"/>
  <c r="B165" i="21" a="1"/>
  <c r="B165" i="21" s="1"/>
  <c r="D165" i="21" a="1"/>
  <c r="D165" i="21" s="1"/>
  <c r="E165" i="21" a="1"/>
  <c r="E165" i="21" s="1"/>
  <c r="A165" i="21"/>
  <c r="H247" i="21" a="1"/>
  <c r="H247" i="21" s="1"/>
  <c r="F247" i="21" a="1"/>
  <c r="F247" i="21" s="1"/>
  <c r="G247" i="21" a="1"/>
  <c r="G247" i="21" s="1"/>
  <c r="E247" i="21" a="1"/>
  <c r="E247" i="21" s="1"/>
  <c r="A247" i="21"/>
  <c r="B247" i="21" a="1"/>
  <c r="B247" i="21" s="1"/>
  <c r="D247" i="21" a="1"/>
  <c r="D247" i="21" s="1"/>
  <c r="G43" i="21" a="1"/>
  <c r="G43" i="21" s="1"/>
  <c r="H43" i="21" a="1"/>
  <c r="H43" i="21" s="1"/>
  <c r="E43" i="21" a="1"/>
  <c r="E43" i="21" s="1"/>
  <c r="I43" i="21" a="1"/>
  <c r="I43" i="21" s="1"/>
  <c r="F43" i="21" a="1"/>
  <c r="F43" i="21" s="1"/>
  <c r="D43" i="21" a="1"/>
  <c r="D43" i="21" s="1"/>
  <c r="B43" i="21" a="1"/>
  <c r="B43" i="21" s="1"/>
  <c r="A43" i="21"/>
  <c r="G217" i="21" a="1"/>
  <c r="G217" i="21" s="1"/>
  <c r="B217" i="21" a="1"/>
  <c r="B217" i="21" s="1"/>
  <c r="E217" i="21" a="1"/>
  <c r="E217" i="21" s="1"/>
  <c r="A217" i="21"/>
  <c r="F217" i="21" a="1"/>
  <c r="F217" i="21" s="1"/>
  <c r="H217" i="21" a="1"/>
  <c r="H217" i="21" s="1"/>
  <c r="D217" i="21" a="1"/>
  <c r="D217" i="21" s="1"/>
  <c r="D249" i="21" a="1"/>
  <c r="D249" i="21" s="1"/>
  <c r="H249" i="21" a="1"/>
  <c r="H249" i="21" s="1"/>
  <c r="B249" i="21" a="1"/>
  <c r="B249" i="21" s="1"/>
  <c r="G249" i="21" a="1"/>
  <c r="G249" i="21" s="1"/>
  <c r="E249" i="21" a="1"/>
  <c r="E249" i="21" s="1"/>
  <c r="F249" i="21" a="1"/>
  <c r="F249" i="21" s="1"/>
  <c r="A249" i="21"/>
  <c r="B39" i="21" a="1"/>
  <c r="B39" i="21" s="1"/>
  <c r="D39" i="21" a="1"/>
  <c r="D39" i="21" s="1"/>
  <c r="F39" i="21" a="1"/>
  <c r="F39" i="21" s="1"/>
  <c r="G39" i="21" a="1"/>
  <c r="G39" i="21" s="1"/>
  <c r="I39" i="21" a="1"/>
  <c r="I39" i="21" s="1"/>
  <c r="A39" i="21"/>
  <c r="H39" i="21" a="1"/>
  <c r="H39" i="21" s="1"/>
  <c r="E39" i="21" a="1"/>
  <c r="E39" i="21" s="1"/>
  <c r="H189" i="21" a="1"/>
  <c r="H189" i="21" s="1"/>
  <c r="F189" i="21" a="1"/>
  <c r="F189" i="21" s="1"/>
  <c r="B189" i="21" a="1"/>
  <c r="B189" i="21" s="1"/>
  <c r="E189" i="21" a="1"/>
  <c r="E189" i="21" s="1"/>
  <c r="D189" i="21" a="1"/>
  <c r="D189" i="21" s="1"/>
  <c r="G189" i="21" a="1"/>
  <c r="G189" i="21" s="1"/>
  <c r="I189" i="21" a="1"/>
  <c r="I189" i="21" s="1"/>
  <c r="A189" i="21"/>
  <c r="E28" i="21" a="1"/>
  <c r="E28" i="21" s="1"/>
  <c r="I28" i="21" a="1"/>
  <c r="I28" i="21" s="1"/>
  <c r="A28" i="21"/>
  <c r="B28" i="21" a="1"/>
  <c r="B28" i="21" s="1"/>
  <c r="D28" i="21" a="1"/>
  <c r="D28" i="21" s="1"/>
  <c r="F28" i="21" a="1"/>
  <c r="F28" i="21" s="1"/>
  <c r="H28" i="21" a="1"/>
  <c r="H28" i="21" s="1"/>
  <c r="G28" i="21" a="1"/>
  <c r="G28" i="21" s="1"/>
  <c r="H283" i="21" a="1"/>
  <c r="H283" i="21" s="1"/>
  <c r="B283" i="21" a="1"/>
  <c r="B283" i="21" s="1"/>
  <c r="A283" i="21"/>
  <c r="F283" i="21" a="1"/>
  <c r="F283" i="21" s="1"/>
  <c r="G283" i="21" a="1"/>
  <c r="G283" i="21" s="1"/>
  <c r="D283" i="21" a="1"/>
  <c r="D283" i="21" s="1"/>
  <c r="E283" i="21" a="1"/>
  <c r="E283" i="21" s="1"/>
  <c r="I326" i="21" a="1"/>
  <c r="I326" i="21" s="1"/>
  <c r="E326" i="21" a="1"/>
  <c r="E326" i="21" s="1"/>
  <c r="G326" i="21" a="1"/>
  <c r="G326" i="21" s="1"/>
  <c r="F326" i="21" a="1"/>
  <c r="F326" i="21" s="1"/>
  <c r="H326" i="21" a="1"/>
  <c r="H326" i="21" s="1"/>
  <c r="D326" i="21" a="1"/>
  <c r="D326" i="21" s="1"/>
  <c r="A326" i="21"/>
  <c r="B326" i="21" a="1"/>
  <c r="B326" i="21" s="1"/>
  <c r="H228" i="21" a="1"/>
  <c r="H228" i="21" s="1"/>
  <c r="A228" i="21"/>
  <c r="E228" i="21" a="1"/>
  <c r="E228" i="21" s="1"/>
  <c r="G228" i="21" a="1"/>
  <c r="G228" i="21" s="1"/>
  <c r="D228" i="21" a="1"/>
  <c r="D228" i="21" s="1"/>
  <c r="F228" i="21" a="1"/>
  <c r="F228" i="21" s="1"/>
  <c r="B228" i="21" a="1"/>
  <c r="B228" i="21" s="1"/>
  <c r="I283" i="21" a="1"/>
  <c r="I281" i="21" a="1"/>
  <c r="I304" i="21" a="1"/>
  <c r="I84" i="21" a="1"/>
  <c r="I299" i="21" a="1"/>
  <c r="I30" i="21" a="1"/>
  <c r="I13" i="21" a="1"/>
  <c r="I99" i="21" a="1"/>
  <c r="I394" i="21" a="1"/>
  <c r="I203" i="21" a="1"/>
  <c r="I345" i="21" a="1"/>
  <c r="I126" i="21" a="1"/>
  <c r="I83" i="21" a="1"/>
  <c r="I366" i="21" a="1"/>
  <c r="I389" i="21" a="1"/>
  <c r="I242" i="21" a="1"/>
  <c r="I155" i="21" a="1"/>
  <c r="I290" i="21" a="1"/>
  <c r="I194" i="21" a="1"/>
  <c r="I343" i="21" a="1"/>
  <c r="I100" i="21" a="1"/>
  <c r="I258" i="21" a="1"/>
  <c r="I92" i="21" a="1"/>
  <c r="I356" i="21" a="1"/>
  <c r="I344" i="21" a="1"/>
  <c r="I294" i="21" a="1"/>
  <c r="I69" i="21" a="1"/>
  <c r="I301" i="21" a="1"/>
  <c r="I291" i="21" a="1"/>
  <c r="I385" i="21" a="1"/>
  <c r="I52" i="21" a="1"/>
  <c r="I383" i="21" a="1"/>
  <c r="I12" i="21" a="1"/>
  <c r="I308" i="21" a="1"/>
  <c r="I303" i="21" a="1"/>
  <c r="I57" i="21" a="1"/>
  <c r="I316" i="21" a="1"/>
  <c r="I135" i="21" a="1"/>
  <c r="I195" i="21" a="1"/>
  <c r="I45" i="21" a="1"/>
  <c r="I209" i="21" a="1"/>
  <c r="I119" i="21" a="1"/>
  <c r="I348" i="21" a="1"/>
  <c r="I130" i="21" a="1"/>
  <c r="I359" i="21" a="1"/>
  <c r="I198" i="21" a="1"/>
  <c r="I196" i="21" a="1"/>
  <c r="I89" i="21" a="1"/>
  <c r="I106" i="21" a="1"/>
  <c r="I211" i="21" a="1"/>
  <c r="I190" i="21" a="1"/>
  <c r="I165" i="21" a="1"/>
  <c r="I37" i="21" a="1"/>
  <c r="I372" i="21" a="1"/>
  <c r="I347" i="21" a="1"/>
  <c r="I132" i="21" a="1"/>
  <c r="I163" i="21" a="1"/>
  <c r="I349" i="21" a="1"/>
  <c r="I284" i="21" a="1"/>
  <c r="I7" i="21" a="1"/>
  <c r="I183" i="21" a="1"/>
  <c r="I354" i="21" a="1"/>
  <c r="I63" i="21" a="1"/>
  <c r="I207" i="21" a="1"/>
  <c r="I31" i="21" a="1"/>
  <c r="I98" i="21" a="1"/>
  <c r="I328" i="21" a="1"/>
  <c r="I363" i="21" a="1"/>
  <c r="I34" i="21" a="1"/>
  <c r="I23" i="21" a="1"/>
  <c r="I32" i="21" a="1"/>
  <c r="I168" i="21" a="1"/>
  <c r="I332" i="21" a="1"/>
  <c r="I25" i="21" a="1"/>
  <c r="I67" i="21" a="1"/>
  <c r="I246" i="21" a="1"/>
  <c r="I136" i="21" a="1"/>
  <c r="I27" i="21" a="1"/>
  <c r="I154" i="21" a="1"/>
  <c r="I274" i="21" a="1"/>
  <c r="I3" i="21" a="1"/>
  <c r="I365" i="21" a="1"/>
  <c r="I336" i="21" a="1"/>
  <c r="I235" i="21" a="1"/>
  <c r="I384" i="21" a="1"/>
  <c r="I76" i="21" a="1"/>
  <c r="I103" i="21" a="1"/>
  <c r="I18" i="21" a="1"/>
  <c r="I205" i="21" a="1"/>
  <c r="I96" i="21" a="1"/>
  <c r="I125" i="21" a="1"/>
  <c r="I111" i="21" a="1"/>
  <c r="I335" i="21" a="1"/>
  <c r="I342" i="21" a="1"/>
  <c r="I269" i="21" a="1"/>
  <c r="I20" i="21" a="1"/>
  <c r="I104" i="21" a="1"/>
  <c r="I215" i="21" a="1"/>
  <c r="I392" i="21" a="1"/>
  <c r="I285" i="21" a="1"/>
  <c r="I64" i="21" a="1"/>
  <c r="I19" i="21" a="1"/>
  <c r="I292" i="21" a="1"/>
  <c r="I35" i="21" a="1"/>
  <c r="I70" i="21" a="1"/>
  <c r="I151" i="21" a="1"/>
  <c r="I11" i="21" a="1"/>
  <c r="I179" i="21" a="1"/>
  <c r="I232" i="21" a="1"/>
  <c r="I247" i="21" a="1"/>
  <c r="I49" i="21" a="1"/>
  <c r="I74" i="21" a="1"/>
  <c r="I42" i="21" a="1"/>
  <c r="I72" i="21" a="1"/>
  <c r="I226" i="21" a="1"/>
  <c r="I174" i="21" a="1"/>
  <c r="I108" i="21" a="1"/>
  <c r="I6" i="21" a="1"/>
  <c r="I375" i="21" a="1"/>
  <c r="I325" i="21" a="1"/>
  <c r="I138" i="21" a="1"/>
  <c r="I156" i="21" a="1"/>
  <c r="I24" i="21" a="1"/>
  <c r="I79" i="21" a="1"/>
  <c r="I102" i="21" a="1"/>
  <c r="I264" i="21" a="1"/>
  <c r="I75" i="21" a="1"/>
  <c r="I305" i="21" a="1"/>
  <c r="I382" i="21" a="1"/>
  <c r="I60" i="21" a="1"/>
  <c r="I16" i="21" a="1"/>
  <c r="I86" i="21" a="1"/>
  <c r="I378" i="21" a="1"/>
  <c r="I395" i="21" a="1"/>
  <c r="I249" i="21" a="1"/>
  <c r="I206" i="21" a="1"/>
  <c r="I218" i="21" a="1"/>
  <c r="I307" i="21" a="1"/>
  <c r="I48" i="21" a="1"/>
  <c r="I200" i="21" a="1"/>
  <c r="I369" i="21" a="1"/>
  <c r="I239" i="21" a="1"/>
  <c r="I310" i="21" a="1"/>
  <c r="I173" i="21" a="1"/>
  <c r="I78" i="21" a="1"/>
  <c r="I272" i="21" a="1"/>
  <c r="I166" i="21" a="1"/>
  <c r="I122" i="21" a="1"/>
  <c r="I85" i="21" a="1"/>
  <c r="I53" i="21" a="1"/>
  <c r="I219" i="21" a="1"/>
  <c r="I117" i="21" a="1"/>
  <c r="I259" i="21" a="1"/>
  <c r="I124" i="21" a="1"/>
  <c r="I324" i="21" a="1"/>
  <c r="I263" i="21" a="1"/>
  <c r="I185" i="21" a="1"/>
  <c r="I61" i="21" a="1"/>
  <c r="I357" i="21" a="1"/>
  <c r="I208" i="21" a="1"/>
  <c r="I41" i="21" a="1"/>
  <c r="I314" i="21" a="1"/>
  <c r="I386" i="21" a="1"/>
  <c r="I139" i="21" a="1"/>
  <c r="I9" i="21" a="1"/>
  <c r="I331" i="21" a="1"/>
  <c r="I146" i="21" a="1"/>
  <c r="I217" i="21" a="1"/>
  <c r="I97" i="21" a="1"/>
  <c r="I399" i="21" a="1"/>
  <c r="I55" i="21" a="1"/>
  <c r="I400" i="21" a="1"/>
  <c r="I252" i="21" a="1"/>
  <c r="I87" i="21" a="1"/>
  <c r="I128" i="21" a="1"/>
  <c r="I4" i="21" a="1"/>
  <c r="I118" i="21" a="1"/>
  <c r="I14" i="21" a="1"/>
  <c r="I266" i="21" a="1"/>
  <c r="I315" i="21" a="1"/>
  <c r="I150" i="21" a="1"/>
  <c r="I46" i="21" a="1"/>
  <c r="I110" i="21" a="1"/>
  <c r="I334" i="21" a="1"/>
  <c r="I59" i="21" a="1"/>
  <c r="I193" i="21" a="1"/>
  <c r="I228" i="21" a="1"/>
  <c r="I257" i="21" a="1"/>
  <c r="I143" i="21" a="1"/>
  <c r="I21" i="21" a="1"/>
  <c r="I243" i="21" a="1"/>
  <c r="I388" i="21" a="1"/>
  <c r="I268" i="21" a="1"/>
  <c r="I275" i="21" a="1"/>
  <c r="I254" i="21" a="1"/>
  <c r="I94" i="21" a="1"/>
  <c r="I286" i="21" a="1"/>
  <c r="I321" i="21" a="1"/>
  <c r="I62" i="21" a="1"/>
  <c r="I391" i="21" a="1"/>
  <c r="I293" i="21" a="1"/>
  <c r="I297" i="21" a="1"/>
  <c r="I270" i="21" a="1"/>
  <c r="I105" i="21" a="1"/>
  <c r="I38" i="21" a="1"/>
  <c r="I306" i="21" a="1"/>
  <c r="I8" i="21" a="1"/>
  <c r="I330" i="21" a="1"/>
  <c r="I397" i="21" a="1"/>
  <c r="I351" i="21" a="1"/>
  <c r="I227" i="21" a="1"/>
  <c r="I95" i="21" a="1"/>
  <c r="I221" i="21" a="1"/>
  <c r="I116" i="21" a="1"/>
  <c r="I29" i="21" a="1"/>
  <c r="I350" i="21" a="1"/>
  <c r="I350" i="21" l="1"/>
  <c r="I228" i="21"/>
  <c r="I249" i="21"/>
  <c r="I217" i="21"/>
  <c r="I247" i="21"/>
  <c r="I165" i="21"/>
  <c r="I3" i="21"/>
  <c r="I69" i="21"/>
  <c r="I29" i="21"/>
  <c r="I369" i="21"/>
  <c r="I97" i="21"/>
  <c r="I146" i="21"/>
  <c r="I232" i="21"/>
  <c r="I365" i="21"/>
  <c r="I274" i="21"/>
  <c r="I294" i="21"/>
  <c r="I116" i="21"/>
  <c r="I372" i="21"/>
  <c r="I395" i="21"/>
  <c r="I331" i="21"/>
  <c r="I179" i="21"/>
  <c r="I190" i="21"/>
  <c r="I154" i="21"/>
  <c r="I344" i="21"/>
  <c r="I221" i="21"/>
  <c r="I193" i="21"/>
  <c r="I257" i="21"/>
  <c r="I9" i="21"/>
  <c r="I11" i="21"/>
  <c r="I211" i="21"/>
  <c r="I27" i="21"/>
  <c r="I356" i="21"/>
  <c r="I95" i="21"/>
  <c r="I143" i="21"/>
  <c r="I378" i="21"/>
  <c r="I139" i="21"/>
  <c r="I151" i="21"/>
  <c r="I106" i="21"/>
  <c r="I136" i="21"/>
  <c r="I92" i="21"/>
  <c r="I227" i="21"/>
  <c r="I200" i="21"/>
  <c r="I86" i="21"/>
  <c r="I386" i="21"/>
  <c r="I70" i="21"/>
  <c r="I89" i="21"/>
  <c r="I246" i="21"/>
  <c r="I258" i="21"/>
  <c r="I351" i="21"/>
  <c r="I59" i="21"/>
  <c r="I16" i="21"/>
  <c r="I314" i="21"/>
  <c r="I35" i="21"/>
  <c r="I196" i="21"/>
  <c r="I67" i="21"/>
  <c r="I100" i="21"/>
  <c r="I397" i="21"/>
  <c r="I48" i="21"/>
  <c r="I60" i="21"/>
  <c r="I41" i="21"/>
  <c r="I292" i="21"/>
  <c r="I336" i="21"/>
  <c r="I25" i="21"/>
  <c r="I343" i="21"/>
  <c r="I330" i="21"/>
  <c r="I37" i="21"/>
  <c r="I382" i="21"/>
  <c r="I208" i="21"/>
  <c r="I19" i="21"/>
  <c r="I198" i="21"/>
  <c r="I332" i="21"/>
  <c r="I194" i="21"/>
  <c r="I8" i="21"/>
  <c r="I334" i="21"/>
  <c r="I305" i="21"/>
  <c r="I357" i="21"/>
  <c r="I64" i="21"/>
  <c r="I359" i="21"/>
  <c r="I168" i="21"/>
  <c r="I290" i="21"/>
  <c r="I306" i="21"/>
  <c r="I307" i="21"/>
  <c r="I75" i="21"/>
  <c r="I61" i="21"/>
  <c r="I285" i="21"/>
  <c r="I130" i="21"/>
  <c r="I32" i="21"/>
  <c r="I155" i="21"/>
  <c r="I38" i="21"/>
  <c r="I110" i="21"/>
  <c r="I264" i="21"/>
  <c r="I185" i="21"/>
  <c r="I392" i="21"/>
  <c r="I348" i="21"/>
  <c r="I23" i="21"/>
  <c r="I242" i="21"/>
  <c r="I105" i="21"/>
  <c r="I218" i="21"/>
  <c r="I102" i="21"/>
  <c r="I263" i="21"/>
  <c r="I215" i="21"/>
  <c r="I119" i="21"/>
  <c r="I34" i="21"/>
  <c r="I389" i="21"/>
  <c r="I270" i="21"/>
  <c r="I46" i="21"/>
  <c r="I79" i="21"/>
  <c r="I324" i="21"/>
  <c r="I104" i="21"/>
  <c r="I209" i="21"/>
  <c r="I363" i="21"/>
  <c r="I366" i="21"/>
  <c r="I297" i="21"/>
  <c r="I150" i="21"/>
  <c r="I24" i="21"/>
  <c r="I124" i="21"/>
  <c r="I20" i="21"/>
  <c r="I45" i="21"/>
  <c r="I328" i="21"/>
  <c r="I83" i="21"/>
  <c r="I293" i="21"/>
  <c r="I315" i="21"/>
  <c r="I156" i="21"/>
  <c r="I259" i="21"/>
  <c r="I269" i="21"/>
  <c r="I195" i="21"/>
  <c r="I98" i="21"/>
  <c r="I126" i="21"/>
  <c r="I391" i="21"/>
  <c r="I206" i="21"/>
  <c r="I138" i="21"/>
  <c r="I117" i="21"/>
  <c r="I342" i="21"/>
  <c r="I135" i="21"/>
  <c r="I31" i="21"/>
  <c r="I345" i="21"/>
  <c r="I62" i="21"/>
  <c r="I266" i="21"/>
  <c r="I325" i="21"/>
  <c r="I219" i="21"/>
  <c r="I335" i="21"/>
  <c r="I316" i="21"/>
  <c r="I207" i="21"/>
  <c r="I203" i="21"/>
  <c r="I321" i="21"/>
  <c r="I14" i="21"/>
  <c r="I375" i="21"/>
  <c r="I53" i="21"/>
  <c r="I111" i="21"/>
  <c r="I57" i="21"/>
  <c r="I63" i="21"/>
  <c r="I394" i="21"/>
  <c r="I286" i="21"/>
  <c r="I118" i="21"/>
  <c r="I6" i="21"/>
  <c r="I85" i="21"/>
  <c r="I125" i="21"/>
  <c r="I303" i="21"/>
  <c r="I354" i="21"/>
  <c r="I99" i="21"/>
  <c r="I94" i="21"/>
  <c r="I4" i="21"/>
  <c r="I108" i="21"/>
  <c r="I122" i="21"/>
  <c r="I96" i="21"/>
  <c r="I308" i="21"/>
  <c r="I183" i="21"/>
  <c r="I13" i="21"/>
  <c r="I254" i="21"/>
  <c r="I128" i="21"/>
  <c r="I174" i="21"/>
  <c r="I166" i="21"/>
  <c r="I205" i="21"/>
  <c r="I12" i="21"/>
  <c r="I7" i="21"/>
  <c r="I30" i="21"/>
  <c r="I275" i="21"/>
  <c r="I87" i="21"/>
  <c r="I226" i="21"/>
  <c r="I272" i="21"/>
  <c r="I18" i="21"/>
  <c r="I383" i="21"/>
  <c r="I284" i="21"/>
  <c r="I299" i="21"/>
  <c r="I268" i="21"/>
  <c r="I252" i="21"/>
  <c r="I72" i="21"/>
  <c r="I78" i="21"/>
  <c r="I103" i="21"/>
  <c r="I52" i="21"/>
  <c r="I349" i="21"/>
  <c r="I84" i="21"/>
  <c r="I388" i="21"/>
  <c r="I400" i="21"/>
  <c r="I42" i="21"/>
  <c r="I173" i="21"/>
  <c r="I76" i="21"/>
  <c r="I385" i="21"/>
  <c r="I163" i="21"/>
  <c r="I304" i="21"/>
  <c r="I243" i="21"/>
  <c r="I55" i="21"/>
  <c r="I74" i="21"/>
  <c r="I310" i="21"/>
  <c r="I384" i="21"/>
  <c r="I291" i="21"/>
  <c r="I132" i="21"/>
  <c r="I281" i="21"/>
  <c r="I21" i="21"/>
  <c r="I399" i="21"/>
  <c r="I49" i="21"/>
  <c r="I239" i="21"/>
  <c r="I235" i="21"/>
  <c r="I301" i="21"/>
  <c r="I347" i="21"/>
  <c r="I283" i="21"/>
  <c r="D1" i="21"/>
</calcChain>
</file>

<file path=xl/sharedStrings.xml><?xml version="1.0" encoding="utf-8"?>
<sst xmlns="http://schemas.openxmlformats.org/spreadsheetml/2006/main" count="22591" uniqueCount="4355">
  <si>
    <t>編號</t>
    <phoneticPr fontId="36" type="noConversion"/>
  </si>
  <si>
    <t>姓名</t>
    <phoneticPr fontId="36" type="noConversion"/>
  </si>
  <si>
    <t>看護費</t>
    <phoneticPr fontId="36" type="noConversion"/>
  </si>
  <si>
    <t>車資</t>
    <phoneticPr fontId="36" type="noConversion"/>
  </si>
  <si>
    <t>費用</t>
    <phoneticPr fontId="36" type="noConversion"/>
  </si>
  <si>
    <t>項目</t>
    <phoneticPr fontId="36" type="noConversion"/>
  </si>
  <si>
    <t>1-105</t>
    <phoneticPr fontId="39" type="noConversion"/>
  </si>
  <si>
    <t>1-109</t>
    <phoneticPr fontId="39" type="noConversion"/>
  </si>
  <si>
    <t>鍾豔優</t>
  </si>
  <si>
    <t>1-142</t>
    <phoneticPr fontId="41" type="noConversion"/>
  </si>
  <si>
    <t>1-160</t>
    <phoneticPr fontId="39" type="noConversion"/>
  </si>
  <si>
    <t>1-167</t>
    <phoneticPr fontId="39" type="noConversion"/>
  </si>
  <si>
    <t>1-175</t>
    <phoneticPr fontId="39" type="noConversion"/>
  </si>
  <si>
    <t>1-197</t>
    <phoneticPr fontId="39" type="noConversion"/>
  </si>
  <si>
    <t>1-200</t>
    <phoneticPr fontId="39" type="noConversion"/>
  </si>
  <si>
    <t>1-211</t>
    <phoneticPr fontId="39" type="noConversion"/>
  </si>
  <si>
    <t>1-230</t>
    <phoneticPr fontId="39" type="noConversion"/>
  </si>
  <si>
    <t>1-250</t>
    <phoneticPr fontId="39" type="noConversion"/>
  </si>
  <si>
    <t>1-263</t>
    <phoneticPr fontId="39" type="noConversion"/>
  </si>
  <si>
    <t>1-270</t>
    <phoneticPr fontId="39" type="noConversion"/>
  </si>
  <si>
    <t>1-274</t>
    <phoneticPr fontId="39" type="noConversion"/>
  </si>
  <si>
    <t>1-276</t>
    <phoneticPr fontId="39" type="noConversion"/>
  </si>
  <si>
    <t>1-280</t>
    <phoneticPr fontId="39" type="noConversion"/>
  </si>
  <si>
    <t>1-281</t>
    <phoneticPr fontId="39" type="noConversion"/>
  </si>
  <si>
    <t>1-291</t>
    <phoneticPr fontId="39" type="noConversion"/>
  </si>
  <si>
    <t>1-296</t>
    <phoneticPr fontId="39" type="noConversion"/>
  </si>
  <si>
    <t>1-299</t>
    <phoneticPr fontId="39" type="noConversion"/>
  </si>
  <si>
    <t>1-311</t>
    <phoneticPr fontId="39" type="noConversion"/>
  </si>
  <si>
    <t>1-333</t>
    <phoneticPr fontId="39" type="noConversion"/>
  </si>
  <si>
    <t>1-342</t>
    <phoneticPr fontId="39" type="noConversion"/>
  </si>
  <si>
    <t>1-346</t>
    <phoneticPr fontId="39" type="noConversion"/>
  </si>
  <si>
    <t>1-354</t>
    <phoneticPr fontId="39" type="noConversion"/>
  </si>
  <si>
    <t>1-366</t>
    <phoneticPr fontId="39" type="noConversion"/>
  </si>
  <si>
    <t>1-370</t>
    <phoneticPr fontId="39" type="noConversion"/>
  </si>
  <si>
    <t>1-380</t>
    <phoneticPr fontId="39" type="noConversion"/>
  </si>
  <si>
    <t>1-402</t>
    <phoneticPr fontId="39" type="noConversion"/>
  </si>
  <si>
    <t>1-409</t>
    <phoneticPr fontId="39" type="noConversion"/>
  </si>
  <si>
    <t>1-415</t>
    <phoneticPr fontId="39" type="noConversion"/>
  </si>
  <si>
    <t>1-432</t>
    <phoneticPr fontId="39" type="noConversion"/>
  </si>
  <si>
    <t>1-433</t>
    <phoneticPr fontId="39" type="noConversion"/>
  </si>
  <si>
    <t>1-438</t>
    <phoneticPr fontId="39" type="noConversion"/>
  </si>
  <si>
    <t>1-439</t>
    <phoneticPr fontId="39" type="noConversion"/>
  </si>
  <si>
    <t>1-441</t>
    <phoneticPr fontId="39" type="noConversion"/>
  </si>
  <si>
    <t>1-450</t>
    <phoneticPr fontId="39" type="noConversion"/>
  </si>
  <si>
    <t>1-452</t>
    <phoneticPr fontId="39" type="noConversion"/>
  </si>
  <si>
    <t>1-461</t>
    <phoneticPr fontId="39" type="noConversion"/>
  </si>
  <si>
    <t>1-464</t>
    <phoneticPr fontId="39" type="noConversion"/>
  </si>
  <si>
    <t>1-465</t>
    <phoneticPr fontId="39" type="noConversion"/>
  </si>
  <si>
    <t>1-471</t>
    <phoneticPr fontId="39" type="noConversion"/>
  </si>
  <si>
    <t>1-473</t>
    <phoneticPr fontId="39" type="noConversion"/>
  </si>
  <si>
    <t>1-477</t>
    <phoneticPr fontId="39" type="noConversion"/>
  </si>
  <si>
    <t>1-486</t>
    <phoneticPr fontId="39" type="noConversion"/>
  </si>
  <si>
    <t>1-490</t>
  </si>
  <si>
    <t>1-500</t>
    <phoneticPr fontId="41" type="noConversion"/>
  </si>
  <si>
    <t>1-508</t>
    <phoneticPr fontId="41" type="noConversion"/>
  </si>
  <si>
    <t>1-510</t>
    <phoneticPr fontId="41" type="noConversion"/>
  </si>
  <si>
    <t>1-515</t>
  </si>
  <si>
    <t>1-519</t>
    <phoneticPr fontId="39" type="noConversion"/>
  </si>
  <si>
    <t>3-452</t>
    <phoneticPr fontId="45" type="noConversion"/>
  </si>
  <si>
    <t>3-454</t>
    <phoneticPr fontId="45" type="noConversion"/>
  </si>
  <si>
    <t>3-461</t>
    <phoneticPr fontId="45" type="noConversion"/>
  </si>
  <si>
    <t>3-462</t>
    <phoneticPr fontId="45" type="noConversion"/>
  </si>
  <si>
    <t>3-470</t>
    <phoneticPr fontId="39" type="noConversion"/>
  </si>
  <si>
    <t>3-475</t>
  </si>
  <si>
    <t>項目</t>
    <phoneticPr fontId="39" type="noConversion"/>
  </si>
  <si>
    <t>其他</t>
    <phoneticPr fontId="39" type="noConversion"/>
  </si>
  <si>
    <t>醫療費</t>
    <phoneticPr fontId="39" type="noConversion"/>
  </si>
  <si>
    <t>車資</t>
    <phoneticPr fontId="39" type="noConversion"/>
  </si>
  <si>
    <t>看護費</t>
    <phoneticPr fontId="39" type="noConversion"/>
  </si>
  <si>
    <t>農會購物</t>
    <phoneticPr fontId="39" type="noConversion"/>
  </si>
  <si>
    <t>丁勇誌</t>
  </si>
  <si>
    <t>日期</t>
    <phoneticPr fontId="36" type="noConversion"/>
  </si>
  <si>
    <t>檢查</t>
    <phoneticPr fontId="36" type="noConversion"/>
  </si>
  <si>
    <t>日期</t>
    <phoneticPr fontId="36" type="noConversion"/>
  </si>
  <si>
    <t>數量</t>
    <phoneticPr fontId="36" type="noConversion"/>
  </si>
  <si>
    <t>單價</t>
    <phoneticPr fontId="36" type="noConversion"/>
  </si>
  <si>
    <t>日期</t>
    <phoneticPr fontId="36" type="noConversion"/>
  </si>
  <si>
    <t>日期&amp;項目</t>
  </si>
  <si>
    <t>日期&amp;項目</t>
    <phoneticPr fontId="36" type="noConversion"/>
  </si>
  <si>
    <t>日期&amp;項目</t>
    <phoneticPr fontId="36" type="noConversion"/>
  </si>
  <si>
    <t>數量</t>
  </si>
  <si>
    <t>單價</t>
  </si>
  <si>
    <t>類別</t>
    <phoneticPr fontId="36" type="noConversion"/>
  </si>
  <si>
    <t>編號</t>
  </si>
  <si>
    <t>姓名</t>
  </si>
  <si>
    <t>日期</t>
  </si>
  <si>
    <t>類別</t>
  </si>
  <si>
    <t>項目</t>
  </si>
  <si>
    <t>費用</t>
  </si>
  <si>
    <t>看護費</t>
  </si>
  <si>
    <t>車資</t>
  </si>
  <si>
    <t>檢查</t>
  </si>
  <si>
    <t xml:space="preserve"> 費用 </t>
  </si>
  <si>
    <t xml:space="preserve"> 看護費 </t>
  </si>
  <si>
    <t xml:space="preserve"> 車資 </t>
  </si>
  <si>
    <t>1-520</t>
    <phoneticPr fontId="36" type="noConversion"/>
  </si>
  <si>
    <t>1-521</t>
    <phoneticPr fontId="36" type="noConversion"/>
  </si>
  <si>
    <t>數量</t>
    <phoneticPr fontId="36" type="noConversion"/>
  </si>
  <si>
    <t>單價</t>
    <phoneticPr fontId="36" type="noConversion"/>
  </si>
  <si>
    <t>項目</t>
    <phoneticPr fontId="36" type="noConversion"/>
  </si>
  <si>
    <t>數量</t>
    <phoneticPr fontId="36" type="noConversion"/>
  </si>
  <si>
    <t>單價</t>
    <phoneticPr fontId="36" type="noConversion"/>
  </si>
  <si>
    <t>費用</t>
    <phoneticPr fontId="36" type="noConversion"/>
  </si>
  <si>
    <t>編號：</t>
    <phoneticPr fontId="36" type="noConversion"/>
  </si>
  <si>
    <t>編號</t>
    <phoneticPr fontId="36" type="noConversion"/>
  </si>
  <si>
    <t>姓名</t>
    <phoneticPr fontId="36" type="noConversion"/>
  </si>
  <si>
    <t>日期</t>
    <phoneticPr fontId="36" type="noConversion"/>
  </si>
  <si>
    <t>類別</t>
    <phoneticPr fontId="36" type="noConversion"/>
  </si>
  <si>
    <t>項目</t>
    <phoneticPr fontId="36" type="noConversion"/>
  </si>
  <si>
    <t>日期&amp;項目</t>
    <phoneticPr fontId="36" type="noConversion"/>
  </si>
  <si>
    <t>數量</t>
    <phoneticPr fontId="36" type="noConversion"/>
  </si>
  <si>
    <t>單價</t>
    <phoneticPr fontId="36" type="noConversion"/>
  </si>
  <si>
    <t>費用</t>
    <phoneticPr fontId="36" type="noConversion"/>
  </si>
  <si>
    <t>合計</t>
    <phoneticPr fontId="39" type="noConversion"/>
  </si>
  <si>
    <t>總計</t>
  </si>
  <si>
    <t>項目</t>
    <phoneticPr fontId="39" type="noConversion"/>
  </si>
  <si>
    <t>合計</t>
    <phoneticPr fontId="39" type="noConversion"/>
  </si>
  <si>
    <t>醫療費</t>
    <phoneticPr fontId="39" type="noConversion"/>
  </si>
  <si>
    <t>看護費</t>
    <phoneticPr fontId="39" type="noConversion"/>
  </si>
  <si>
    <t>車資</t>
    <phoneticPr fontId="39" type="noConversion"/>
  </si>
  <si>
    <t>衛秏材</t>
    <phoneticPr fontId="39" type="noConversion"/>
  </si>
  <si>
    <t>其他</t>
    <phoneticPr fontId="39" type="noConversion"/>
  </si>
  <si>
    <t>農會購物</t>
    <phoneticPr fontId="39" type="noConversion"/>
  </si>
  <si>
    <t>沖銷</t>
    <phoneticPr fontId="36" type="noConversion"/>
  </si>
  <si>
    <t>其他</t>
    <phoneticPr fontId="39" type="noConversion"/>
  </si>
  <si>
    <t>農會購物</t>
    <phoneticPr fontId="39" type="noConversion"/>
  </si>
  <si>
    <t>沖銷</t>
    <phoneticPr fontId="36" type="noConversion"/>
  </si>
  <si>
    <t>107.2.25-3.25雜費</t>
    <phoneticPr fontId="39" type="noConversion"/>
  </si>
  <si>
    <t>107.2.25-3.25雜費</t>
    <phoneticPr fontId="39" type="noConversion"/>
  </si>
  <si>
    <t>保證金</t>
  </si>
  <si>
    <t>月費</t>
  </si>
  <si>
    <t>包月</t>
    <phoneticPr fontId="36" type="noConversion"/>
  </si>
  <si>
    <t>雜費</t>
    <phoneticPr fontId="36" type="noConversion"/>
  </si>
  <si>
    <t>合計</t>
  </si>
  <si>
    <t>收款日期</t>
  </si>
  <si>
    <t>家屬繳交金額</t>
  </si>
  <si>
    <t>本月尚欠</t>
  </si>
  <si>
    <t>優免</t>
  </si>
  <si>
    <t>收據編號</t>
  </si>
  <si>
    <t>姓名</t>
    <phoneticPr fontId="39" type="noConversion"/>
  </si>
  <si>
    <t>補助款</t>
    <phoneticPr fontId="36" type="noConversion"/>
  </si>
  <si>
    <t>本月溢收</t>
    <phoneticPr fontId="36" type="noConversion"/>
  </si>
  <si>
    <t>通知1</t>
    <phoneticPr fontId="36" type="noConversion"/>
  </si>
  <si>
    <t>通知2</t>
    <phoneticPr fontId="36" type="noConversion"/>
  </si>
  <si>
    <t>通知3</t>
    <phoneticPr fontId="36" type="noConversion"/>
  </si>
  <si>
    <t>簡訊</t>
    <phoneticPr fontId="36" type="noConversion"/>
  </si>
  <si>
    <t>0919363393</t>
  </si>
  <si>
    <t>0933602712</t>
  </si>
  <si>
    <t>0955840527</t>
  </si>
  <si>
    <t>0935103102</t>
  </si>
  <si>
    <t>0989390532</t>
  </si>
  <si>
    <t>0932102340</t>
  </si>
  <si>
    <t>0937156952</t>
  </si>
  <si>
    <t>0928048864</t>
  </si>
  <si>
    <t>0932331105</t>
  </si>
  <si>
    <t>溢收</t>
    <phoneticPr fontId="36" type="noConversion"/>
  </si>
  <si>
    <t>積欠</t>
    <phoneticPr fontId="36" type="noConversion"/>
  </si>
  <si>
    <t>0919264689</t>
  </si>
  <si>
    <t>0932096284</t>
  </si>
  <si>
    <t>0963042071</t>
  </si>
  <si>
    <t>0910664367</t>
  </si>
  <si>
    <t>0932272035</t>
  </si>
  <si>
    <t>0926019643</t>
  </si>
  <si>
    <t>0922223952</t>
  </si>
  <si>
    <t>0936809305</t>
  </si>
  <si>
    <t>0952438422</t>
  </si>
  <si>
    <t>0912551640</t>
  </si>
  <si>
    <t>0928890993</t>
  </si>
  <si>
    <t>0928234306</t>
  </si>
  <si>
    <t>0937145017</t>
  </si>
  <si>
    <t>固定匯入10,000</t>
  </si>
  <si>
    <t>0958821051</t>
  </si>
  <si>
    <t>0910939779</t>
  </si>
  <si>
    <t>0987521121</t>
  </si>
  <si>
    <t>0913311056</t>
  </si>
  <si>
    <t>0937956480</t>
  </si>
  <si>
    <t>0933215339</t>
  </si>
  <si>
    <t>0928676726</t>
  </si>
  <si>
    <t>0921897677</t>
  </si>
  <si>
    <t>0963084157</t>
  </si>
  <si>
    <t>0989063989</t>
  </si>
  <si>
    <t>0937812472</t>
  </si>
  <si>
    <t>0921945311</t>
  </si>
  <si>
    <t>0935137134</t>
  </si>
  <si>
    <t>0928112290</t>
  </si>
  <si>
    <t>0931637898</t>
  </si>
  <si>
    <t>0922296261</t>
  </si>
  <si>
    <t>0955311976</t>
  </si>
  <si>
    <t>0972143061</t>
  </si>
  <si>
    <t>0958977982</t>
  </si>
  <si>
    <t>0921170069</t>
  </si>
  <si>
    <t>0933111251</t>
  </si>
  <si>
    <t>0906276859</t>
  </si>
  <si>
    <t>0935630351</t>
  </si>
  <si>
    <t>0985265334</t>
  </si>
  <si>
    <t>0958914255</t>
  </si>
  <si>
    <t>0982506114</t>
  </si>
  <si>
    <t>0922803800</t>
  </si>
  <si>
    <t>0936110143</t>
  </si>
  <si>
    <t>0938071935</t>
  </si>
  <si>
    <t>0988249335</t>
  </si>
  <si>
    <t>0905125905</t>
  </si>
  <si>
    <t>0936771299</t>
  </si>
  <si>
    <t>0928583589</t>
  </si>
  <si>
    <t>0926380086</t>
  </si>
  <si>
    <t>0987522918</t>
  </si>
  <si>
    <t>0939124727</t>
  </si>
  <si>
    <t>0937962610</t>
  </si>
  <si>
    <t>0915011390</t>
  </si>
  <si>
    <t>0921417921</t>
  </si>
  <si>
    <t>0937887220</t>
  </si>
  <si>
    <t>0955553181</t>
  </si>
  <si>
    <t>0986224505</t>
  </si>
  <si>
    <t>0936193751</t>
  </si>
  <si>
    <t>0932350304</t>
  </si>
  <si>
    <t>0922011559</t>
  </si>
  <si>
    <t>0982228218</t>
  </si>
  <si>
    <t>0918106953</t>
  </si>
  <si>
    <t>0910044503</t>
  </si>
  <si>
    <t>0933031300</t>
  </si>
  <si>
    <t>0931123988</t>
  </si>
  <si>
    <t>0919599588</t>
  </si>
  <si>
    <t>0976129879</t>
  </si>
  <si>
    <t>0989140045</t>
  </si>
  <si>
    <t>0921106680</t>
  </si>
  <si>
    <t>0912223118</t>
  </si>
  <si>
    <t>0933249118</t>
  </si>
  <si>
    <t>0938778268</t>
  </si>
  <si>
    <t>0933948732</t>
  </si>
  <si>
    <t>0958116250</t>
    <phoneticPr fontId="36" type="noConversion"/>
  </si>
  <si>
    <t>0939881111</t>
    <phoneticPr fontId="36" type="noConversion"/>
  </si>
  <si>
    <t>龍祥應收</t>
    <phoneticPr fontId="36" type="noConversion"/>
  </si>
  <si>
    <t>龍祥應退</t>
    <phoneticPr fontId="36" type="noConversion"/>
  </si>
  <si>
    <t>小計</t>
    <phoneticPr fontId="36" type="noConversion"/>
  </si>
  <si>
    <t>小計</t>
    <phoneticPr fontId="36" type="noConversion"/>
  </si>
  <si>
    <t>本月雜費統計</t>
    <phoneticPr fontId="39" type="noConversion"/>
  </si>
  <si>
    <t>繳款聯絡方式</t>
    <phoneticPr fontId="36" type="noConversion"/>
  </si>
  <si>
    <t>機構電話：03-4718976、4719302  傳真：4116429</t>
    <phoneticPr fontId="36" type="noConversion"/>
  </si>
  <si>
    <t>匯款帳號</t>
    <phoneticPr fontId="36" type="noConversion"/>
  </si>
  <si>
    <t>本　月　雜　費　細　目</t>
    <phoneticPr fontId="36" type="noConversion"/>
  </si>
  <si>
    <t>0928113789</t>
    <phoneticPr fontId="36" type="noConversion"/>
  </si>
  <si>
    <t>0952414191</t>
    <phoneticPr fontId="36" type="noConversion"/>
  </si>
  <si>
    <t>1-524</t>
    <phoneticPr fontId="39" type="noConversion"/>
  </si>
  <si>
    <t>1-526</t>
    <phoneticPr fontId="36" type="noConversion"/>
  </si>
  <si>
    <t>1-522</t>
    <phoneticPr fontId="36" type="noConversion"/>
  </si>
  <si>
    <t>衛生紙</t>
    <phoneticPr fontId="36" type="noConversion"/>
  </si>
  <si>
    <t>姚淑宜</t>
  </si>
  <si>
    <t>字號</t>
    <phoneticPr fontId="39" type="noConversion"/>
  </si>
  <si>
    <t>編號</t>
    <phoneticPr fontId="36" type="noConversion"/>
  </si>
  <si>
    <t>1-530</t>
    <phoneticPr fontId="39" type="noConversion"/>
  </si>
  <si>
    <t>簡稱</t>
    <phoneticPr fontId="39" type="noConversion"/>
  </si>
  <si>
    <t>戶名</t>
  </si>
  <si>
    <t>私立龍祥精神護理之家</t>
  </si>
  <si>
    <t>桃園市私立龍祥老人長期照顧中心(長期照護型)</t>
  </si>
  <si>
    <t>項目2</t>
    <phoneticPr fontId="36" type="noConversion"/>
  </si>
  <si>
    <t>項目</t>
    <phoneticPr fontId="36" type="noConversion"/>
  </si>
  <si>
    <t>價錢</t>
    <phoneticPr fontId="36" type="noConversion"/>
  </si>
  <si>
    <t>糖飴</t>
    <phoneticPr fontId="36" type="noConversion"/>
  </si>
  <si>
    <t>小方巾</t>
    <phoneticPr fontId="36" type="noConversion"/>
  </si>
  <si>
    <t>項目2</t>
    <phoneticPr fontId="36" type="noConversion"/>
  </si>
  <si>
    <t>項目2</t>
    <phoneticPr fontId="36" type="noConversion"/>
  </si>
  <si>
    <t>項目2</t>
    <phoneticPr fontId="36" type="noConversion"/>
  </si>
  <si>
    <t>項目2</t>
    <phoneticPr fontId="36" type="noConversion"/>
  </si>
  <si>
    <t>項目2</t>
    <phoneticPr fontId="36" type="noConversion"/>
  </si>
  <si>
    <t>3-478</t>
    <phoneticPr fontId="41" type="noConversion"/>
  </si>
  <si>
    <t>0927521131</t>
    <phoneticPr fontId="39" type="noConversion"/>
  </si>
  <si>
    <t>0976203728</t>
    <phoneticPr fontId="39" type="noConversion"/>
  </si>
  <si>
    <t>0928290089</t>
    <phoneticPr fontId="39" type="noConversion"/>
  </si>
  <si>
    <t>0963322783</t>
    <phoneticPr fontId="39" type="noConversion"/>
  </si>
  <si>
    <t>1-531</t>
    <phoneticPr fontId="39" type="noConversion"/>
  </si>
  <si>
    <t/>
  </si>
  <si>
    <t>鍾尚文</t>
  </si>
  <si>
    <t>王華代</t>
  </si>
  <si>
    <t>徐明堂</t>
  </si>
  <si>
    <t>陳秀英</t>
  </si>
  <si>
    <t>陳永波</t>
  </si>
  <si>
    <t>何淑民</t>
  </si>
  <si>
    <t>江業楠</t>
  </si>
  <si>
    <t>1-342</t>
  </si>
  <si>
    <t>陳徐蝦妹</t>
  </si>
  <si>
    <t>戴章輝</t>
  </si>
  <si>
    <t>姚威羽</t>
  </si>
  <si>
    <t>陳正章</t>
  </si>
  <si>
    <t>陳麗如</t>
  </si>
  <si>
    <t>1-534</t>
    <phoneticPr fontId="39" type="noConversion"/>
  </si>
  <si>
    <t>備註</t>
    <phoneticPr fontId="36" type="noConversion"/>
  </si>
  <si>
    <t>0905671220</t>
    <phoneticPr fontId="39" type="noConversion"/>
  </si>
  <si>
    <t>0916810728</t>
    <phoneticPr fontId="39" type="noConversion"/>
  </si>
  <si>
    <t>溢收</t>
    <phoneticPr fontId="36" type="noConversion"/>
  </si>
  <si>
    <t>1-536</t>
    <phoneticPr fontId="39" type="noConversion"/>
  </si>
  <si>
    <t>0938609006</t>
    <phoneticPr fontId="39" type="noConversion"/>
  </si>
  <si>
    <t>0989884321</t>
    <phoneticPr fontId="39" type="noConversion"/>
  </si>
  <si>
    <t>護家用的藻體康</t>
    <phoneticPr fontId="36" type="noConversion"/>
  </si>
  <si>
    <t>零用金餘</t>
    <phoneticPr fontId="36" type="noConversion"/>
  </si>
  <si>
    <r>
      <t>沖銷</t>
    </r>
    <r>
      <rPr>
        <sz val="10"/>
        <color theme="1"/>
        <rFont val="新細明體"/>
        <family val="1"/>
        <charset val="136"/>
      </rPr>
      <t>(退費)</t>
    </r>
    <phoneticPr fontId="36" type="noConversion"/>
  </si>
  <si>
    <t>款項總計：</t>
    <phoneticPr fontId="36" type="noConversion"/>
  </si>
  <si>
    <t>5CC空針</t>
    <phoneticPr fontId="36" type="noConversion"/>
  </si>
  <si>
    <t>2-103</t>
    <phoneticPr fontId="39" type="noConversion"/>
  </si>
  <si>
    <t>2-105</t>
    <phoneticPr fontId="39" type="noConversion"/>
  </si>
  <si>
    <t>3-324</t>
    <phoneticPr fontId="39" type="noConversion"/>
  </si>
  <si>
    <t>雜費</t>
    <phoneticPr fontId="36" type="noConversion"/>
  </si>
  <si>
    <t>尚欠</t>
    <phoneticPr fontId="36" type="noConversion"/>
  </si>
  <si>
    <t>包月</t>
    <phoneticPr fontId="36" type="noConversion"/>
  </si>
  <si>
    <t>0935663385</t>
    <phoneticPr fontId="39" type="noConversion"/>
  </si>
  <si>
    <t>0919503390</t>
    <phoneticPr fontId="39" type="noConversion"/>
  </si>
  <si>
    <t>0917204902</t>
    <phoneticPr fontId="39" type="noConversion"/>
  </si>
  <si>
    <t>編號</t>
    <phoneticPr fontId="36" type="noConversion"/>
  </si>
  <si>
    <t>姓名</t>
    <phoneticPr fontId="36" type="noConversion"/>
  </si>
  <si>
    <t>日期</t>
    <phoneticPr fontId="36" type="noConversion"/>
  </si>
  <si>
    <t>類別</t>
    <phoneticPr fontId="36" type="noConversion"/>
  </si>
  <si>
    <t>住院日</t>
    <phoneticPr fontId="36" type="noConversion"/>
  </si>
  <si>
    <t>出院日</t>
    <phoneticPr fontId="36" type="noConversion"/>
  </si>
  <si>
    <t>月費</t>
    <phoneticPr fontId="36" type="noConversion"/>
  </si>
  <si>
    <t>佔床費</t>
    <phoneticPr fontId="36" type="noConversion"/>
  </si>
  <si>
    <t>退費</t>
    <phoneticPr fontId="36" type="noConversion"/>
  </si>
  <si>
    <t>包月</t>
    <phoneticPr fontId="36" type="noConversion"/>
  </si>
  <si>
    <t>市售價</t>
    <phoneticPr fontId="36" type="noConversion"/>
  </si>
  <si>
    <t>0927279652</t>
    <phoneticPr fontId="39" type="noConversion"/>
  </si>
  <si>
    <t>0938992334</t>
    <phoneticPr fontId="39" type="noConversion"/>
  </si>
  <si>
    <t>1-541</t>
    <phoneticPr fontId="39" type="noConversion"/>
  </si>
  <si>
    <t>基速得</t>
    <phoneticPr fontId="36" type="noConversion"/>
  </si>
  <si>
    <t>潮溼瓶</t>
    <phoneticPr fontId="36" type="noConversion"/>
  </si>
  <si>
    <t>氧氣用</t>
    <phoneticPr fontId="36" type="noConversion"/>
  </si>
  <si>
    <t>黃買英鸞</t>
  </si>
  <si>
    <t>0982011739</t>
    <phoneticPr fontId="39" type="noConversion"/>
  </si>
  <si>
    <t>李俊輝</t>
  </si>
  <si>
    <t>1-542</t>
    <phoneticPr fontId="39" type="noConversion"/>
  </si>
  <si>
    <t>0976587091</t>
    <phoneticPr fontId="39" type="noConversion"/>
  </si>
  <si>
    <t>0911237738</t>
    <phoneticPr fontId="39" type="noConversion"/>
  </si>
  <si>
    <t>1-543</t>
    <phoneticPr fontId="39" type="noConversion"/>
  </si>
  <si>
    <t>姓名</t>
    <phoneticPr fontId="36" type="noConversion"/>
  </si>
  <si>
    <t>0933781511</t>
    <phoneticPr fontId="39" type="noConversion"/>
  </si>
  <si>
    <t>2-118</t>
    <phoneticPr fontId="39" type="noConversion"/>
  </si>
  <si>
    <t>0916494026</t>
    <phoneticPr fontId="39" type="noConversion"/>
  </si>
  <si>
    <t>548元/1盒(5片)</t>
  </si>
  <si>
    <t>1-546</t>
    <phoneticPr fontId="41" type="noConversion"/>
  </si>
  <si>
    <t>1-058</t>
    <phoneticPr fontId="39" type="noConversion"/>
  </si>
  <si>
    <t>1-097</t>
    <phoneticPr fontId="39" type="noConversion"/>
  </si>
  <si>
    <t>2-051</t>
    <phoneticPr fontId="39" type="noConversion"/>
  </si>
  <si>
    <t>2-054</t>
    <phoneticPr fontId="39" type="noConversion"/>
  </si>
  <si>
    <t>2-066</t>
    <phoneticPr fontId="39" type="noConversion"/>
  </si>
  <si>
    <t>2-067</t>
    <phoneticPr fontId="39" type="noConversion"/>
  </si>
  <si>
    <t>2-081</t>
    <phoneticPr fontId="39" type="noConversion"/>
  </si>
  <si>
    <t>2-086</t>
    <phoneticPr fontId="39" type="noConversion"/>
  </si>
  <si>
    <t>1-023</t>
    <phoneticPr fontId="39" type="noConversion"/>
  </si>
  <si>
    <t>1-031</t>
    <phoneticPr fontId="39" type="noConversion"/>
  </si>
  <si>
    <t>1-038</t>
    <phoneticPr fontId="39" type="noConversion"/>
  </si>
  <si>
    <t>1-043</t>
    <phoneticPr fontId="39" type="noConversion"/>
  </si>
  <si>
    <t>1-053</t>
    <phoneticPr fontId="39" type="noConversion"/>
  </si>
  <si>
    <t>1-022</t>
    <phoneticPr fontId="39" type="noConversion"/>
  </si>
  <si>
    <t>2-067</t>
  </si>
  <si>
    <t>300元/條</t>
    <phoneticPr fontId="36" type="noConversion"/>
  </si>
  <si>
    <t>160元/組</t>
    <phoneticPr fontId="36" type="noConversion"/>
  </si>
  <si>
    <t>灌食筒組600ml(筒+管)</t>
    <phoneticPr fontId="36" type="noConversion"/>
  </si>
  <si>
    <t>依必朗濕紙巾</t>
    <phoneticPr fontId="36" type="noConversion"/>
  </si>
  <si>
    <t>楊月雲</t>
  </si>
  <si>
    <t>1-525</t>
    <phoneticPr fontId="41" type="noConversion"/>
  </si>
  <si>
    <t>135(一盒10片)</t>
    <phoneticPr fontId="36" type="noConversion"/>
  </si>
  <si>
    <t>石蠟紗布(片)</t>
    <phoneticPr fontId="36" type="noConversion"/>
  </si>
  <si>
    <t>1-550</t>
    <phoneticPr fontId="41" type="noConversion"/>
  </si>
  <si>
    <t>石蠟紗布10片/盒</t>
    <phoneticPr fontId="36" type="noConversion"/>
  </si>
  <si>
    <t>鼻導管</t>
    <phoneticPr fontId="36" type="noConversion"/>
  </si>
  <si>
    <t>甘油球</t>
    <phoneticPr fontId="36" type="noConversion"/>
  </si>
  <si>
    <t>60元/條</t>
    <phoneticPr fontId="36" type="noConversion"/>
  </si>
  <si>
    <t>0934292787</t>
    <phoneticPr fontId="41" type="noConversion"/>
  </si>
  <si>
    <t>0966869531</t>
    <phoneticPr fontId="41" type="noConversion"/>
  </si>
  <si>
    <t>0927307683</t>
    <phoneticPr fontId="41" type="noConversion"/>
  </si>
  <si>
    <t>0932868513</t>
  </si>
  <si>
    <t>390元/瓶</t>
    <phoneticPr fontId="36" type="noConversion"/>
  </si>
  <si>
    <t>劉巧婷</t>
  </si>
  <si>
    <t>1-556</t>
    <phoneticPr fontId="41" type="noConversion"/>
  </si>
  <si>
    <t>0989379891</t>
    <phoneticPr fontId="41" type="noConversion"/>
  </si>
  <si>
    <t>0976955695</t>
    <phoneticPr fontId="41" type="noConversion"/>
  </si>
  <si>
    <t>3-489</t>
    <phoneticPr fontId="41" type="noConversion"/>
  </si>
  <si>
    <t>氣墊床A款</t>
    <phoneticPr fontId="36" type="noConversion"/>
  </si>
  <si>
    <t>氣墊床B款</t>
    <phoneticPr fontId="36" type="noConversion"/>
  </si>
  <si>
    <t>型號:雅博-倍護3460</t>
    <phoneticPr fontId="36" type="noConversion"/>
  </si>
  <si>
    <t>型號:淳碩TS-10U</t>
    <phoneticPr fontId="36" type="noConversion"/>
  </si>
  <si>
    <t>補助月份</t>
    <phoneticPr fontId="41" type="noConversion"/>
  </si>
  <si>
    <t>本</t>
  </si>
  <si>
    <t>上</t>
  </si>
  <si>
    <t>無</t>
  </si>
  <si>
    <t>代號</t>
    <phoneticPr fontId="36" type="noConversion"/>
  </si>
  <si>
    <t>單位</t>
    <phoneticPr fontId="36" type="noConversion"/>
  </si>
  <si>
    <t>帳號</t>
    <phoneticPr fontId="36" type="noConversion"/>
  </si>
  <si>
    <t></t>
    <phoneticPr fontId="36" type="noConversion"/>
  </si>
  <si>
    <t>匯款銀行：桃園市龍潭區農會 高平分部</t>
    <phoneticPr fontId="36" type="noConversion"/>
  </si>
  <si>
    <t xml:space="preserve"> (一)手寫匯款單：7710045　(二)ATM轉帳：771</t>
  </si>
  <si>
    <t xml:space="preserve"> (一)手寫匯款單：7710045　(二)ATM轉帳：771</t>
    <phoneticPr fontId="36" type="noConversion"/>
  </si>
  <si>
    <t>77104010034950</t>
    <phoneticPr fontId="36" type="noConversion"/>
  </si>
  <si>
    <t>77104010037997</t>
    <phoneticPr fontId="36" type="noConversion"/>
  </si>
  <si>
    <t>77104010029306</t>
    <phoneticPr fontId="36" type="noConversion"/>
  </si>
  <si>
    <t>姓名</t>
    <phoneticPr fontId="36" type="noConversion"/>
  </si>
  <si>
    <t>上</t>
    <phoneticPr fontId="41" type="noConversion"/>
  </si>
  <si>
    <t>張建助</t>
  </si>
  <si>
    <t>抽痰瓶(塑膠)</t>
    <phoneticPr fontId="36" type="noConversion"/>
  </si>
  <si>
    <t>1-561</t>
    <phoneticPr fontId="41" type="noConversion"/>
  </si>
  <si>
    <t>0911123654</t>
    <phoneticPr fontId="41" type="noConversion"/>
  </si>
  <si>
    <t>1-142</t>
  </si>
  <si>
    <t>3CC空針</t>
    <phoneticPr fontId="36" type="noConversion"/>
  </si>
  <si>
    <t>.不用簡訊(固定13日繳零用金)</t>
    <phoneticPr fontId="41" type="noConversion"/>
  </si>
  <si>
    <t>.不用簡訊(固定繳費)</t>
    <phoneticPr fontId="39" type="noConversion"/>
  </si>
  <si>
    <t>0923806568</t>
    <phoneticPr fontId="41" type="noConversion"/>
  </si>
  <si>
    <t>3-489</t>
  </si>
  <si>
    <t>王蘇淑容</t>
  </si>
  <si>
    <t>1-562</t>
    <phoneticPr fontId="41" type="noConversion"/>
  </si>
  <si>
    <t>0939720943</t>
    <phoneticPr fontId="41" type="noConversion"/>
  </si>
  <si>
    <t>1-565</t>
  </si>
  <si>
    <t>王晨安</t>
  </si>
  <si>
    <t>0952043789</t>
    <phoneticPr fontId="41" type="noConversion"/>
  </si>
  <si>
    <t>藻體康520</t>
    <phoneticPr fontId="36" type="noConversion"/>
  </si>
  <si>
    <t>葡勝鈉</t>
    <phoneticPr fontId="36" type="noConversion"/>
  </si>
  <si>
    <t>葡勝鈉-即期品</t>
    <phoneticPr fontId="36" type="noConversion"/>
  </si>
  <si>
    <t>售價含洗標；(三角扣式)380</t>
    <phoneticPr fontId="36" type="noConversion"/>
  </si>
  <si>
    <t>售價含洗標；(綁式)350</t>
    <phoneticPr fontId="36" type="noConversion"/>
  </si>
  <si>
    <t>臉盆</t>
    <phoneticPr fontId="36" type="noConversion"/>
  </si>
  <si>
    <t>上</t>
    <phoneticPr fontId="41" type="noConversion"/>
  </si>
  <si>
    <t>上</t>
    <phoneticPr fontId="41" type="noConversion"/>
  </si>
  <si>
    <t>連接管</t>
    <phoneticPr fontId="36" type="noConversion"/>
  </si>
  <si>
    <t>B棟2樓</t>
  </si>
  <si>
    <t>0933250564</t>
    <phoneticPr fontId="41" type="noConversion"/>
  </si>
  <si>
    <t>牙膏</t>
    <phoneticPr fontId="36" type="noConversion"/>
  </si>
  <si>
    <t>周霖</t>
  </si>
  <si>
    <t>吳美蘭</t>
  </si>
  <si>
    <t>1-571</t>
  </si>
  <si>
    <t>0930771393</t>
    <phoneticPr fontId="41" type="noConversion"/>
  </si>
  <si>
    <t>單導尿管</t>
    <phoneticPr fontId="36" type="noConversion"/>
  </si>
  <si>
    <t>愛力安3kg</t>
    <phoneticPr fontId="36" type="noConversion"/>
  </si>
  <si>
    <t>口罩(盒)</t>
    <phoneticPr fontId="36" type="noConversion"/>
  </si>
  <si>
    <t>3-495</t>
    <phoneticPr fontId="41" type="noConversion"/>
  </si>
  <si>
    <t>0931056526</t>
    <phoneticPr fontId="41" type="noConversion"/>
  </si>
  <si>
    <t>A棟1樓</t>
  </si>
  <si>
    <t>0916001382</t>
    <phoneticPr fontId="39" type="noConversion"/>
  </si>
  <si>
    <t>序</t>
    <phoneticPr fontId="39" type="noConversion"/>
  </si>
  <si>
    <t>張如傑</t>
  </si>
  <si>
    <t>黃德文</t>
  </si>
  <si>
    <t>※加發訊人名</t>
    <phoneticPr fontId="39" type="noConversion"/>
  </si>
  <si>
    <t>1-580</t>
    <phoneticPr fontId="39" type="noConversion"/>
  </si>
  <si>
    <t>0970897305</t>
    <phoneticPr fontId="39" type="noConversion"/>
  </si>
  <si>
    <t>換藥10cm↓</t>
  </si>
  <si>
    <t>換藥10~20cm</t>
    <phoneticPr fontId="36" type="noConversion"/>
  </si>
  <si>
    <t>換藥30cm↑</t>
    <phoneticPr fontId="36" type="noConversion"/>
  </si>
  <si>
    <t>0967260929</t>
  </si>
  <si>
    <t>2-130</t>
  </si>
  <si>
    <t>1-585</t>
    <phoneticPr fontId="39" type="noConversion"/>
  </si>
  <si>
    <t>吸藥輔助器</t>
  </si>
  <si>
    <t>上</t>
    <phoneticPr fontId="39" type="noConversion"/>
  </si>
  <si>
    <t>上</t>
    <phoneticPr fontId="41" type="noConversion"/>
  </si>
  <si>
    <t>基本月費小計</t>
    <phoneticPr fontId="36" type="noConversion"/>
  </si>
  <si>
    <t>通知1</t>
  </si>
  <si>
    <t>人
數</t>
    <phoneticPr fontId="110" type="noConversion"/>
  </si>
  <si>
    <t>家字號</t>
    <phoneticPr fontId="110" type="noConversion"/>
  </si>
  <si>
    <r>
      <rPr>
        <b/>
        <sz val="11"/>
        <color theme="1"/>
        <rFont val="標楷體"/>
        <family val="4"/>
        <charset val="136"/>
      </rPr>
      <t>姓名</t>
    </r>
    <phoneticPr fontId="110" type="noConversion"/>
  </si>
  <si>
    <t>備註</t>
    <phoneticPr fontId="110" type="noConversion"/>
  </si>
  <si>
    <t>通知1</t>
    <phoneticPr fontId="110" type="noConversion"/>
  </si>
  <si>
    <t>通知2</t>
    <phoneticPr fontId="110" type="noConversion"/>
  </si>
  <si>
    <t>通知3</t>
    <phoneticPr fontId="110" type="noConversion"/>
  </si>
  <si>
    <t>簡訊</t>
    <phoneticPr fontId="110" type="noConversion"/>
  </si>
  <si>
    <t>汪素靜</t>
  </si>
  <si>
    <t>上</t>
    <phoneticPr fontId="39" type="noConversion"/>
  </si>
  <si>
    <t>無菌PE手套</t>
    <phoneticPr fontId="36" type="noConversion"/>
  </si>
  <si>
    <t>1盒100個</t>
    <phoneticPr fontId="36" type="noConversion"/>
  </si>
  <si>
    <t>毛巾</t>
    <phoneticPr fontId="36" type="noConversion"/>
  </si>
  <si>
    <t>蒸氣潮濕瓶</t>
  </si>
  <si>
    <t>沖銷</t>
  </si>
  <si>
    <t>丁樹山</t>
    <phoneticPr fontId="36" type="noConversion"/>
  </si>
  <si>
    <t>0937886695</t>
  </si>
  <si>
    <t>A棟3樓</t>
  </si>
  <si>
    <t>邱許瑞</t>
    <phoneticPr fontId="36" type="noConversion"/>
  </si>
  <si>
    <t>楊兆來</t>
    <phoneticPr fontId="36" type="noConversion"/>
  </si>
  <si>
    <t>邱國盛</t>
    <phoneticPr fontId="36" type="noConversion"/>
  </si>
  <si>
    <t>王立志</t>
    <phoneticPr fontId="36" type="noConversion"/>
  </si>
  <si>
    <t>陳仁昌</t>
    <phoneticPr fontId="36" type="noConversion"/>
  </si>
  <si>
    <t>袁明隆</t>
    <phoneticPr fontId="36" type="noConversion"/>
  </si>
  <si>
    <t>陳秀英</t>
    <phoneticPr fontId="36" type="noConversion"/>
  </si>
  <si>
    <t>陳錦耀</t>
    <phoneticPr fontId="36" type="noConversion"/>
  </si>
  <si>
    <t>韓秋英</t>
    <phoneticPr fontId="36" type="noConversion"/>
  </si>
  <si>
    <t>蔡明志</t>
    <phoneticPr fontId="36" type="noConversion"/>
  </si>
  <si>
    <t>王晨安</t>
    <phoneticPr fontId="36" type="noConversion"/>
  </si>
  <si>
    <t>郭寧珍</t>
    <phoneticPr fontId="36" type="noConversion"/>
  </si>
  <si>
    <t>謝如珍</t>
    <phoneticPr fontId="36" type="noConversion"/>
  </si>
  <si>
    <t>莊雅勝</t>
    <phoneticPr fontId="36" type="noConversion"/>
  </si>
  <si>
    <t>袁明師</t>
    <phoneticPr fontId="36" type="noConversion"/>
  </si>
  <si>
    <t>張劉阿菊</t>
    <phoneticPr fontId="36" type="noConversion"/>
  </si>
  <si>
    <t>鄭永順</t>
    <phoneticPr fontId="36" type="noConversion"/>
  </si>
  <si>
    <t>灌食空針</t>
    <phoneticPr fontId="36" type="noConversion"/>
  </si>
  <si>
    <t>肛管</t>
    <phoneticPr fontId="36" type="noConversion"/>
  </si>
  <si>
    <t>桃園市私立龍祥護理之家</t>
    <phoneticPr fontId="36" type="noConversion"/>
  </si>
  <si>
    <t>桃園市私立龍祥精神護理之家</t>
    <phoneticPr fontId="36" type="noConversion"/>
  </si>
  <si>
    <t>王立志</t>
  </si>
  <si>
    <t>梅台生</t>
  </si>
  <si>
    <t>劉德雄</t>
  </si>
  <si>
    <t>黃宏振</t>
  </si>
  <si>
    <t>陳細忠</t>
  </si>
  <si>
    <t>江國明</t>
  </si>
  <si>
    <t>王中慶</t>
  </si>
  <si>
    <t>朱月桃</t>
  </si>
  <si>
    <t>陳芸芸</t>
  </si>
  <si>
    <t>李洪水萍</t>
  </si>
  <si>
    <t>鍾淑端</t>
  </si>
  <si>
    <t>黃足銀</t>
  </si>
  <si>
    <t>陳鍾秋英</t>
  </si>
  <si>
    <t>葉楊招坤</t>
  </si>
  <si>
    <t>賴葉素</t>
  </si>
  <si>
    <t>郭馨蔚</t>
  </si>
  <si>
    <t>葉文媛</t>
  </si>
  <si>
    <t>張惠芳</t>
  </si>
  <si>
    <t>鄭月英</t>
  </si>
  <si>
    <t>許詩郁</t>
  </si>
  <si>
    <t>王聖虹</t>
  </si>
  <si>
    <t>陳淑資</t>
  </si>
  <si>
    <t>吳思賢</t>
  </si>
  <si>
    <t>殷竹明</t>
  </si>
  <si>
    <t>陳添發</t>
  </si>
  <si>
    <t>張孟吉</t>
  </si>
  <si>
    <t>呂正春</t>
  </si>
  <si>
    <t>陳錦耀</t>
  </si>
  <si>
    <t>黃進來</t>
  </si>
  <si>
    <t>陳寶生</t>
  </si>
  <si>
    <t>劉光弘</t>
  </si>
  <si>
    <t>葉振興</t>
  </si>
  <si>
    <t>蘇正宗</t>
  </si>
  <si>
    <t>王添財</t>
  </si>
  <si>
    <t>張盛乾</t>
  </si>
  <si>
    <t>謝文忠</t>
  </si>
  <si>
    <t>張瑞本</t>
  </si>
  <si>
    <t>蘇森園</t>
  </si>
  <si>
    <t>洪清溪</t>
  </si>
  <si>
    <t>鄭家平</t>
  </si>
  <si>
    <t>甘陳富</t>
  </si>
  <si>
    <t>廖素萍</t>
  </si>
  <si>
    <t>殷秀麗</t>
  </si>
  <si>
    <t>林秋子</t>
  </si>
  <si>
    <t>邱秀卿</t>
  </si>
  <si>
    <t>林美玲</t>
  </si>
  <si>
    <t>謝如珍</t>
  </si>
  <si>
    <t>孫劉秀琴</t>
  </si>
  <si>
    <t>汪買英雀</t>
  </si>
  <si>
    <t>李金英</t>
  </si>
  <si>
    <t>張俊業</t>
  </si>
  <si>
    <t>曾秀娟</t>
  </si>
  <si>
    <t>古雲富</t>
  </si>
  <si>
    <t>林志昇</t>
  </si>
  <si>
    <t>姜仁双</t>
  </si>
  <si>
    <t>蔡俊義</t>
  </si>
  <si>
    <t>陳啟聰</t>
  </si>
  <si>
    <t>吳陳美玉</t>
  </si>
  <si>
    <t>洪武雄</t>
  </si>
  <si>
    <t>許福</t>
  </si>
  <si>
    <t>邱怡瑛</t>
  </si>
  <si>
    <t>謝秀蓉</t>
  </si>
  <si>
    <t>賴曾香妹</t>
  </si>
  <si>
    <t>宋淑桃</t>
  </si>
  <si>
    <t>張錦登</t>
  </si>
  <si>
    <t>陳仁昌</t>
  </si>
  <si>
    <t>邱國盛</t>
  </si>
  <si>
    <t>楊兆來</t>
  </si>
  <si>
    <t>劉哲亮</t>
  </si>
  <si>
    <t>廖文德</t>
  </si>
  <si>
    <t>李淑芳</t>
  </si>
  <si>
    <t>呂邱完</t>
  </si>
  <si>
    <t>李新香</t>
  </si>
  <si>
    <t>朱元灯</t>
  </si>
  <si>
    <t>黃富英</t>
  </si>
  <si>
    <t>呂美玉</t>
  </si>
  <si>
    <t>彭碧英</t>
  </si>
  <si>
    <t>蔡黃秀里</t>
  </si>
  <si>
    <t>曾龍興</t>
  </si>
  <si>
    <t>張正燁</t>
  </si>
  <si>
    <t>林森雄</t>
  </si>
  <si>
    <t>李新興</t>
  </si>
  <si>
    <t>袁明師</t>
  </si>
  <si>
    <t>邱漢鎮</t>
  </si>
  <si>
    <t>王玲娟</t>
  </si>
  <si>
    <t>鄭永順</t>
  </si>
  <si>
    <t>陳宜貞</t>
  </si>
  <si>
    <t>平若望</t>
  </si>
  <si>
    <t>張鶴齡</t>
  </si>
  <si>
    <t>0963827474</t>
    <phoneticPr fontId="39" type="noConversion"/>
  </si>
  <si>
    <t>日期</t>
    <phoneticPr fontId="36" type="noConversion"/>
  </si>
  <si>
    <t>黃阿碧</t>
  </si>
  <si>
    <t>梁秀陸</t>
  </si>
  <si>
    <t>陳李美妹</t>
  </si>
  <si>
    <t>楊小燕</t>
  </si>
  <si>
    <t>林清萍</t>
  </si>
  <si>
    <t>莊雅勝</t>
  </si>
  <si>
    <t>姜禮通</t>
  </si>
  <si>
    <t>陳宜萱</t>
  </si>
  <si>
    <t>連李鳳雪</t>
  </si>
  <si>
    <t>梁鴻輝</t>
  </si>
  <si>
    <t>王李金花</t>
  </si>
  <si>
    <t>曾金蘭</t>
  </si>
  <si>
    <t>黃朝木</t>
  </si>
  <si>
    <t>0925706543</t>
    <phoneticPr fontId="39" type="noConversion"/>
  </si>
  <si>
    <t>陳國增</t>
  </si>
  <si>
    <t>李徐寶猜</t>
  </si>
  <si>
    <t>陳李菊</t>
  </si>
  <si>
    <t>林桂蘭</t>
  </si>
  <si>
    <t>范楊明美</t>
  </si>
  <si>
    <t>劉玉墩</t>
  </si>
  <si>
    <t>江鳳蘭</t>
  </si>
  <si>
    <t>黃文吉</t>
  </si>
  <si>
    <t>張胡素錦</t>
  </si>
  <si>
    <t>陳育泉</t>
  </si>
  <si>
    <t>王鴻圖</t>
  </si>
  <si>
    <t>吳世雲</t>
  </si>
  <si>
    <t>李朝弦</t>
  </si>
  <si>
    <t>蔡寶治</t>
  </si>
  <si>
    <t>陳睿琳</t>
  </si>
  <si>
    <t>曾慧茹</t>
  </si>
  <si>
    <t>蔡月照</t>
  </si>
  <si>
    <t>張秀玉</t>
  </si>
  <si>
    <t>張賴花</t>
  </si>
  <si>
    <t>林金菊</t>
  </si>
  <si>
    <t>陳屘</t>
  </si>
  <si>
    <t>李淑蘭</t>
  </si>
  <si>
    <t>張金蘭</t>
  </si>
  <si>
    <t>林陳登妹</t>
  </si>
  <si>
    <t>陳明義</t>
  </si>
  <si>
    <t>劉清龍</t>
  </si>
  <si>
    <t>黃德謙</t>
  </si>
  <si>
    <t>謝國安</t>
  </si>
  <si>
    <t>彭世然</t>
  </si>
  <si>
    <t>朱盛國</t>
  </si>
  <si>
    <t>劉賢德</t>
  </si>
  <si>
    <t>徐汶偉</t>
  </si>
  <si>
    <t>王誠中</t>
  </si>
  <si>
    <t>鍾元</t>
  </si>
  <si>
    <t>倪金蘭</t>
  </si>
  <si>
    <t>邱許瑞</t>
  </si>
  <si>
    <t>陳愛珠</t>
  </si>
  <si>
    <t>黃桂美</t>
  </si>
  <si>
    <t>徐玉盛</t>
  </si>
  <si>
    <t>陳四村</t>
  </si>
  <si>
    <t>謝至中</t>
  </si>
  <si>
    <t>0922540736</t>
    <phoneticPr fontId="39" type="noConversion"/>
  </si>
  <si>
    <t>王李碧玉</t>
  </si>
  <si>
    <t>彭美鈴</t>
  </si>
  <si>
    <t>邱怡瑛</t>
    <phoneticPr fontId="36" type="noConversion"/>
  </si>
  <si>
    <t>3號電池</t>
    <phoneticPr fontId="36" type="noConversion"/>
  </si>
  <si>
    <t>住民</t>
    <phoneticPr fontId="41" type="noConversion"/>
  </si>
  <si>
    <t>張葉香妹</t>
  </si>
  <si>
    <t>徐劉有妹</t>
  </si>
  <si>
    <t>編號：</t>
    <phoneticPr fontId="36" type="noConversion"/>
  </si>
  <si>
    <t>黃榮輝</t>
    <phoneticPr fontId="36" type="noConversion"/>
  </si>
  <si>
    <t>↑↑↑↑↑↑</t>
    <phoneticPr fontId="36" type="noConversion"/>
  </si>
  <si>
    <t>上</t>
    <phoneticPr fontId="39" type="noConversion"/>
  </si>
  <si>
    <t>上</t>
    <phoneticPr fontId="39" type="noConversion"/>
  </si>
  <si>
    <t>上</t>
    <phoneticPr fontId="41" type="noConversion"/>
  </si>
  <si>
    <t>雜費與名冊不同</t>
    <phoneticPr fontId="36" type="noConversion"/>
  </si>
  <si>
    <t>邱喜妹</t>
  </si>
  <si>
    <t>長照</t>
  </si>
  <si>
    <t>丁樹山</t>
    <phoneticPr fontId="36" type="noConversion"/>
  </si>
  <si>
    <t>王李金花</t>
    <phoneticPr fontId="36" type="noConversion"/>
  </si>
  <si>
    <t>宋淑桃</t>
    <phoneticPr fontId="36" type="noConversion"/>
  </si>
  <si>
    <t>莊雅勝</t>
    <phoneticPr fontId="36" type="noConversion"/>
  </si>
  <si>
    <t>謝文忠</t>
    <phoneticPr fontId="36" type="noConversion"/>
  </si>
  <si>
    <t>林志昇</t>
    <phoneticPr fontId="36" type="noConversion"/>
  </si>
  <si>
    <t>陳正章</t>
    <phoneticPr fontId="36" type="noConversion"/>
  </si>
  <si>
    <t>徐逸廷</t>
    <phoneticPr fontId="36" type="noConversion"/>
  </si>
  <si>
    <t>陳永波</t>
    <phoneticPr fontId="36" type="noConversion"/>
  </si>
  <si>
    <t>洪清溪</t>
    <phoneticPr fontId="36" type="noConversion"/>
  </si>
  <si>
    <t>陳麗如</t>
    <phoneticPr fontId="36" type="noConversion"/>
  </si>
  <si>
    <t>蔡有田</t>
    <phoneticPr fontId="36" type="noConversion"/>
  </si>
  <si>
    <t>鄭永順</t>
    <phoneticPr fontId="36" type="noConversion"/>
  </si>
  <si>
    <t>何淑民</t>
    <phoneticPr fontId="36" type="noConversion"/>
  </si>
  <si>
    <t>黃宏振</t>
    <phoneticPr fontId="36" type="noConversion"/>
  </si>
  <si>
    <t>陳正章</t>
    <phoneticPr fontId="36" type="noConversion"/>
  </si>
  <si>
    <t>彭美鈴</t>
    <phoneticPr fontId="36" type="noConversion"/>
  </si>
  <si>
    <t>X</t>
    <phoneticPr fontId="39" type="noConversion"/>
  </si>
  <si>
    <t>X</t>
    <phoneticPr fontId="39" type="noConversion"/>
  </si>
  <si>
    <t>傳訊</t>
    <phoneticPr fontId="36" type="noConversion"/>
  </si>
  <si>
    <t>傳訊</t>
    <phoneticPr fontId="36" type="noConversion"/>
  </si>
  <si>
    <t>06/25 包月"鼻胃管"不計</t>
  </si>
  <si>
    <t>鍾豔優</t>
    <phoneticPr fontId="39" type="noConversion"/>
  </si>
  <si>
    <t>一雙(乒乓拍手套)</t>
    <phoneticPr fontId="36" type="noConversion"/>
  </si>
  <si>
    <t>張櫻枝</t>
  </si>
  <si>
    <t>1-595</t>
  </si>
  <si>
    <t>A棟2樓</t>
  </si>
  <si>
    <t>0926787408</t>
  </si>
  <si>
    <t>林徐寶玉</t>
  </si>
  <si>
    <t>B棟3樓</t>
  </si>
  <si>
    <t>※每月農會購物額度限600元以內</t>
    <phoneticPr fontId="36" type="noConversion"/>
  </si>
  <si>
    <t>韓秋英</t>
    <phoneticPr fontId="39" type="noConversion"/>
  </si>
  <si>
    <t>耗材</t>
  </si>
  <si>
    <t>06/13 益肺佳*1</t>
  </si>
  <si>
    <t>06/20 甘油球*3-5/30.</t>
  </si>
  <si>
    <t>06/20 尿片*5-5/23.5/30.6/6.6/13.6/20.</t>
  </si>
  <si>
    <t>06/20 尿布L*5-5/23.5/30.6/6.6/13.6/20.</t>
  </si>
  <si>
    <t>其他</t>
  </si>
  <si>
    <t>06/25 109年6月份寢具送洗費</t>
  </si>
  <si>
    <t>上</t>
    <phoneticPr fontId="39" type="noConversion"/>
  </si>
  <si>
    <t>0936621925</t>
    <phoneticPr fontId="39" type="noConversion"/>
  </si>
  <si>
    <t>周國材</t>
  </si>
  <si>
    <t>上</t>
    <phoneticPr fontId="39" type="noConversion"/>
  </si>
  <si>
    <t>上</t>
    <phoneticPr fontId="39" type="noConversion"/>
  </si>
  <si>
    <t>彭趙梅蘭</t>
  </si>
  <si>
    <t>劉安平</t>
  </si>
  <si>
    <t>3-504</t>
    <phoneticPr fontId="39" type="noConversion"/>
  </si>
  <si>
    <t>1-596</t>
  </si>
  <si>
    <t>0928587668</t>
  </si>
  <si>
    <t>姚淑宜</t>
    <phoneticPr fontId="36" type="noConversion"/>
  </si>
  <si>
    <t>塑膠手套/盒</t>
    <phoneticPr fontId="36" type="noConversion"/>
  </si>
  <si>
    <t>王鴻圖</t>
    <phoneticPr fontId="36" type="noConversion"/>
  </si>
  <si>
    <t>0922512511</t>
    <phoneticPr fontId="39" type="noConversion"/>
  </si>
  <si>
    <t>陳啟聰</t>
    <phoneticPr fontId="36" type="noConversion"/>
  </si>
  <si>
    <t>周得福</t>
  </si>
  <si>
    <t>2-140</t>
  </si>
  <si>
    <t>0905326070</t>
  </si>
  <si>
    <t>徐逸廷</t>
    <phoneticPr fontId="36" type="noConversion"/>
  </si>
  <si>
    <t>謝文忠</t>
    <phoneticPr fontId="36" type="noConversion"/>
  </si>
  <si>
    <t>黃足銀</t>
    <phoneticPr fontId="36" type="noConversion"/>
  </si>
  <si>
    <t>龔秀蘭</t>
    <phoneticPr fontId="36" type="noConversion"/>
  </si>
  <si>
    <t>黃富英</t>
    <phoneticPr fontId="36" type="noConversion"/>
  </si>
  <si>
    <t>王鴻圖</t>
    <phoneticPr fontId="36" type="noConversion"/>
  </si>
  <si>
    <t>蔡碧雲</t>
    <phoneticPr fontId="36" type="noConversion"/>
  </si>
  <si>
    <t>郭寧珍</t>
    <phoneticPr fontId="36" type="noConversion"/>
  </si>
  <si>
    <t>江鳳蘭</t>
    <phoneticPr fontId="36" type="noConversion"/>
  </si>
  <si>
    <t>鄭永順</t>
    <phoneticPr fontId="36" type="noConversion"/>
  </si>
  <si>
    <t>楊月雲</t>
    <phoneticPr fontId="36" type="noConversion"/>
  </si>
  <si>
    <t>上</t>
    <phoneticPr fontId="39" type="noConversion"/>
  </si>
  <si>
    <t>上</t>
    <phoneticPr fontId="39" type="noConversion"/>
  </si>
  <si>
    <t>長效針技術費</t>
    <phoneticPr fontId="36" type="noConversion"/>
  </si>
  <si>
    <t>外科抽吸引流管</t>
    <phoneticPr fontId="36" type="noConversion"/>
  </si>
  <si>
    <t>半身約束帶</t>
    <phoneticPr fontId="36" type="noConversion"/>
  </si>
  <si>
    <t>上</t>
    <phoneticPr fontId="39" type="noConversion"/>
  </si>
  <si>
    <t>王義雄</t>
  </si>
  <si>
    <t>1-600</t>
  </si>
  <si>
    <t>0925353609</t>
  </si>
  <si>
    <t>王順利</t>
  </si>
  <si>
    <t>1-602</t>
  </si>
  <si>
    <t>3-505</t>
  </si>
  <si>
    <t>0920084176</t>
    <phoneticPr fontId="39" type="noConversion"/>
  </si>
  <si>
    <t>上</t>
    <phoneticPr fontId="39" type="noConversion"/>
  </si>
  <si>
    <t>陳鍾秋英</t>
    <phoneticPr fontId="36" type="noConversion"/>
  </si>
  <si>
    <t>陳勝雄</t>
  </si>
  <si>
    <t>1-603</t>
  </si>
  <si>
    <t>0983111370</t>
  </si>
  <si>
    <t>倪金蘭</t>
    <phoneticPr fontId="36" type="noConversion"/>
  </si>
  <si>
    <t>450cc/1200元</t>
    <phoneticPr fontId="36" type="noConversion"/>
  </si>
  <si>
    <t>0958210535</t>
    <phoneticPr fontId="39" type="noConversion"/>
  </si>
  <si>
    <t>每次30元，最高3000/月</t>
    <phoneticPr fontId="36" type="noConversion"/>
  </si>
  <si>
    <t>每次50元，最高3000/月</t>
    <phoneticPr fontId="36" type="noConversion"/>
  </si>
  <si>
    <t>每次100元，最高3000/月</t>
    <phoneticPr fontId="36" type="noConversion"/>
  </si>
  <si>
    <t>1-606</t>
  </si>
  <si>
    <t>0930054565</t>
  </si>
  <si>
    <t>李徐寶猜</t>
    <phoneticPr fontId="36" type="noConversion"/>
  </si>
  <si>
    <t>約束手套(個)</t>
    <phoneticPr fontId="36" type="noConversion"/>
  </si>
  <si>
    <t>孟月美</t>
    <phoneticPr fontId="36" type="noConversion"/>
  </si>
  <si>
    <t>徐逸廷</t>
    <phoneticPr fontId="39" type="noConversion"/>
  </si>
  <si>
    <t>高鴻英</t>
  </si>
  <si>
    <t>1-607</t>
  </si>
  <si>
    <t>上</t>
    <phoneticPr fontId="39" type="noConversion"/>
  </si>
  <si>
    <t>上</t>
    <phoneticPr fontId="39" type="noConversion"/>
  </si>
  <si>
    <t>李安邦</t>
  </si>
  <si>
    <t>吳進益</t>
  </si>
  <si>
    <t>廖瑋庭</t>
    <phoneticPr fontId="39" type="noConversion"/>
  </si>
  <si>
    <t>黃介嶽</t>
    <phoneticPr fontId="39" type="noConversion"/>
  </si>
  <si>
    <t>林徐寶玉</t>
    <phoneticPr fontId="36" type="noConversion"/>
  </si>
  <si>
    <t>易魏愛蓮</t>
    <phoneticPr fontId="36" type="noConversion"/>
  </si>
  <si>
    <t>鍾元</t>
    <phoneticPr fontId="36" type="noConversion"/>
  </si>
  <si>
    <t>高鴻英</t>
    <phoneticPr fontId="36" type="noConversion"/>
  </si>
  <si>
    <t>黃富英</t>
    <phoneticPr fontId="36" type="noConversion"/>
  </si>
  <si>
    <t>徐明堂</t>
    <phoneticPr fontId="36" type="noConversion"/>
  </si>
  <si>
    <t>莊雅勝</t>
    <phoneticPr fontId="36" type="noConversion"/>
  </si>
  <si>
    <t>宋淑桃</t>
    <phoneticPr fontId="36" type="noConversion"/>
  </si>
  <si>
    <t>陳育泉</t>
    <phoneticPr fontId="36" type="noConversion"/>
  </si>
  <si>
    <t>劉安平</t>
    <phoneticPr fontId="36" type="noConversion"/>
  </si>
  <si>
    <t>易魏愛蓮</t>
    <phoneticPr fontId="36" type="noConversion"/>
  </si>
  <si>
    <t>王誠中</t>
    <phoneticPr fontId="36" type="noConversion"/>
  </si>
  <si>
    <t>汪素靜</t>
    <phoneticPr fontId="36" type="noConversion"/>
  </si>
  <si>
    <t>許鈺家</t>
    <phoneticPr fontId="36" type="noConversion"/>
  </si>
  <si>
    <t>王鴻圖</t>
    <phoneticPr fontId="36" type="noConversion"/>
  </si>
  <si>
    <t>吳麗霞</t>
    <phoneticPr fontId="36" type="noConversion"/>
  </si>
  <si>
    <t>陳正章</t>
    <phoneticPr fontId="36" type="noConversion"/>
  </si>
  <si>
    <t>王誠中</t>
    <phoneticPr fontId="36" type="noConversion"/>
  </si>
  <si>
    <t>徐逸廷</t>
    <phoneticPr fontId="36" type="noConversion"/>
  </si>
  <si>
    <t>陳李美妹</t>
    <phoneticPr fontId="36" type="noConversion"/>
  </si>
  <si>
    <t>邱怡瑛</t>
    <phoneticPr fontId="36" type="noConversion"/>
  </si>
  <si>
    <t>彭趙梅蘭</t>
    <phoneticPr fontId="36" type="noConversion"/>
  </si>
  <si>
    <t>陳麗如</t>
    <phoneticPr fontId="36" type="noConversion"/>
  </si>
  <si>
    <t>呂正春</t>
    <phoneticPr fontId="36" type="noConversion"/>
  </si>
  <si>
    <t>謝運</t>
    <phoneticPr fontId="36" type="noConversion"/>
  </si>
  <si>
    <t>0939920396</t>
    <phoneticPr fontId="39" type="noConversion"/>
  </si>
  <si>
    <t>吳美蘭</t>
    <phoneticPr fontId="36" type="noConversion"/>
  </si>
  <si>
    <t>徐燕翼</t>
  </si>
  <si>
    <t>1-612</t>
  </si>
  <si>
    <t>0939646688</t>
  </si>
  <si>
    <t>王李碧玉</t>
    <phoneticPr fontId="36" type="noConversion"/>
  </si>
  <si>
    <t>羅福妹</t>
  </si>
  <si>
    <t>林清萍</t>
    <phoneticPr fontId="36" type="noConversion"/>
  </si>
  <si>
    <t>李家祥</t>
  </si>
  <si>
    <t>0921428629</t>
  </si>
  <si>
    <t>劉德雄</t>
    <phoneticPr fontId="36" type="noConversion"/>
  </si>
  <si>
    <t>喻謝寶琴</t>
    <phoneticPr fontId="36" type="noConversion"/>
  </si>
  <si>
    <t>梁鴻輝</t>
    <phoneticPr fontId="36" type="noConversion"/>
  </si>
  <si>
    <t>依必朗洗髮乳1000ml</t>
    <phoneticPr fontId="36" type="noConversion"/>
  </si>
  <si>
    <t>收頭連接管</t>
    <phoneticPr fontId="36" type="noConversion"/>
  </si>
  <si>
    <t>全身約束帶</t>
    <phoneticPr fontId="36" type="noConversion"/>
  </si>
  <si>
    <t>上</t>
    <phoneticPr fontId="39" type="noConversion"/>
  </si>
  <si>
    <t>喻謝寶琴</t>
    <phoneticPr fontId="39" type="noConversion"/>
  </si>
  <si>
    <t>倪金蘭</t>
    <phoneticPr fontId="36" type="noConversion"/>
  </si>
  <si>
    <t>黃德文</t>
    <phoneticPr fontId="36" type="noConversion"/>
  </si>
  <si>
    <t>汪買英雀</t>
    <phoneticPr fontId="36" type="noConversion"/>
  </si>
  <si>
    <t>許鈺家</t>
    <phoneticPr fontId="36" type="noConversion"/>
  </si>
  <si>
    <t>陳正章</t>
    <phoneticPr fontId="36" type="noConversion"/>
  </si>
  <si>
    <t>汪素靜</t>
    <phoneticPr fontId="36" type="noConversion"/>
  </si>
  <si>
    <t>姚淑宜</t>
    <phoneticPr fontId="36" type="noConversion"/>
  </si>
  <si>
    <t>洪清溪</t>
    <phoneticPr fontId="36" type="noConversion"/>
  </si>
  <si>
    <t>王鴻圖</t>
    <phoneticPr fontId="36" type="noConversion"/>
  </si>
  <si>
    <t>朱月桃</t>
    <phoneticPr fontId="36" type="noConversion"/>
  </si>
  <si>
    <t>游水田</t>
    <phoneticPr fontId="36" type="noConversion"/>
  </si>
  <si>
    <t>張賴花</t>
    <phoneticPr fontId="36" type="noConversion"/>
  </si>
  <si>
    <t>宋淑桃</t>
    <phoneticPr fontId="36" type="noConversion"/>
  </si>
  <si>
    <t>林秋子</t>
    <phoneticPr fontId="36" type="noConversion"/>
  </si>
  <si>
    <t>劉安平</t>
    <phoneticPr fontId="36" type="noConversion"/>
  </si>
  <si>
    <t>李安邦</t>
    <phoneticPr fontId="36" type="noConversion"/>
  </si>
  <si>
    <t>楊月雲</t>
    <phoneticPr fontId="36" type="noConversion"/>
  </si>
  <si>
    <t>鄧近辰</t>
    <phoneticPr fontId="36" type="noConversion"/>
  </si>
  <si>
    <t>吳金松</t>
    <phoneticPr fontId="36" type="noConversion"/>
  </si>
  <si>
    <t>呂正春</t>
    <phoneticPr fontId="36" type="noConversion"/>
  </si>
  <si>
    <t>范春蓮</t>
    <phoneticPr fontId="36" type="noConversion"/>
  </si>
  <si>
    <t>陳啟聰</t>
    <phoneticPr fontId="36" type="noConversion"/>
  </si>
  <si>
    <t>曾慧茹</t>
    <phoneticPr fontId="36" type="noConversion"/>
  </si>
  <si>
    <t>鍾元</t>
    <phoneticPr fontId="36" type="noConversion"/>
  </si>
  <si>
    <t>丁勇誌</t>
    <phoneticPr fontId="36" type="noConversion"/>
  </si>
  <si>
    <t>王添財</t>
    <phoneticPr fontId="36" type="noConversion"/>
  </si>
  <si>
    <t>吞樂美 增稠劑 (100g/罐)</t>
    <phoneticPr fontId="36" type="noConversion"/>
  </si>
  <si>
    <t>吳栩臻</t>
    <phoneticPr fontId="39" type="noConversion"/>
  </si>
  <si>
    <t>80元"歐特盟"潤滑劑(滅菌)</t>
    <phoneticPr fontId="36" type="noConversion"/>
  </si>
  <si>
    <t>潤滑劑Jelly(滅菌)</t>
    <phoneticPr fontId="36" type="noConversion"/>
  </si>
  <si>
    <t>黃信洪</t>
  </si>
  <si>
    <t>2-147</t>
  </si>
  <si>
    <t>0921582789</t>
  </si>
  <si>
    <t>王玲娟</t>
    <phoneticPr fontId="36" type="noConversion"/>
  </si>
  <si>
    <t>李延林</t>
    <phoneticPr fontId="36" type="noConversion"/>
  </si>
  <si>
    <t>李雪岑</t>
    <phoneticPr fontId="36" type="noConversion"/>
  </si>
  <si>
    <t>周國材</t>
    <phoneticPr fontId="36" type="noConversion"/>
  </si>
  <si>
    <t>林森雄</t>
    <phoneticPr fontId="36" type="noConversion"/>
  </si>
  <si>
    <t>姚威羽</t>
    <phoneticPr fontId="36" type="noConversion"/>
  </si>
  <si>
    <t>徐汶偉</t>
    <phoneticPr fontId="36" type="noConversion"/>
  </si>
  <si>
    <t>許鈺家</t>
    <phoneticPr fontId="36" type="noConversion"/>
  </si>
  <si>
    <t>郭寧珍</t>
    <phoneticPr fontId="36" type="noConversion"/>
  </si>
  <si>
    <t>陳錦耀</t>
    <phoneticPr fontId="36" type="noConversion"/>
  </si>
  <si>
    <t>陳麗如</t>
    <phoneticPr fontId="36" type="noConversion"/>
  </si>
  <si>
    <t>彭趙梅蘭</t>
    <phoneticPr fontId="36" type="noConversion"/>
  </si>
  <si>
    <t>游水田</t>
    <phoneticPr fontId="36" type="noConversion"/>
  </si>
  <si>
    <t>黃桂美</t>
    <phoneticPr fontId="36" type="noConversion"/>
  </si>
  <si>
    <t>黃德文</t>
    <phoneticPr fontId="36" type="noConversion"/>
  </si>
  <si>
    <t>楊兆來</t>
    <phoneticPr fontId="36" type="noConversion"/>
  </si>
  <si>
    <t>楊忠誠</t>
    <phoneticPr fontId="36" type="noConversion"/>
  </si>
  <si>
    <t>廖瑋庭</t>
    <phoneticPr fontId="36" type="noConversion"/>
  </si>
  <si>
    <t>鄭明聰</t>
    <phoneticPr fontId="36" type="noConversion"/>
  </si>
  <si>
    <t>賴葉素</t>
    <phoneticPr fontId="36" type="noConversion"/>
  </si>
  <si>
    <t>鍾元</t>
    <phoneticPr fontId="36" type="noConversion"/>
  </si>
  <si>
    <t>廖瑋庭</t>
    <phoneticPr fontId="36" type="noConversion"/>
  </si>
  <si>
    <t>上</t>
    <phoneticPr fontId="39" type="noConversion"/>
  </si>
  <si>
    <t>許秋霞</t>
  </si>
  <si>
    <t>李希陽</t>
  </si>
  <si>
    <t>簡火炎</t>
  </si>
  <si>
    <t>李昌雄</t>
  </si>
  <si>
    <t>吳眼</t>
  </si>
  <si>
    <t>0930999355</t>
  </si>
  <si>
    <t>王誠中</t>
    <phoneticPr fontId="39" type="noConversion"/>
  </si>
  <si>
    <t>林怡芬</t>
  </si>
  <si>
    <t>1-624</t>
  </si>
  <si>
    <t>0916242877</t>
  </si>
  <si>
    <t>上</t>
    <phoneticPr fontId="39" type="noConversion"/>
  </si>
  <si>
    <t>治黴寧乳膏</t>
    <phoneticPr fontId="36" type="noConversion"/>
  </si>
  <si>
    <t>3-507</t>
    <phoneticPr fontId="39" type="noConversion"/>
  </si>
  <si>
    <t>長照</t>
    <phoneticPr fontId="39" type="noConversion"/>
  </si>
  <si>
    <t>抽痰瓶</t>
    <phoneticPr fontId="36" type="noConversion"/>
  </si>
  <si>
    <t>宋淑桃</t>
    <phoneticPr fontId="36" type="noConversion"/>
  </si>
  <si>
    <t>梁鴻輝</t>
    <phoneticPr fontId="36" type="noConversion"/>
  </si>
  <si>
    <t>楊忠誠</t>
    <phoneticPr fontId="36" type="noConversion"/>
  </si>
  <si>
    <t>王誠中</t>
    <phoneticPr fontId="36" type="noConversion"/>
  </si>
  <si>
    <t>黃介嶽</t>
    <phoneticPr fontId="36" type="noConversion"/>
  </si>
  <si>
    <t>鄭明聰</t>
    <phoneticPr fontId="36" type="noConversion"/>
  </si>
  <si>
    <t>郭寧珍</t>
    <phoneticPr fontId="36" type="noConversion"/>
  </si>
  <si>
    <t>林志昇</t>
    <phoneticPr fontId="36" type="noConversion"/>
  </si>
  <si>
    <t>胡廖秀毛</t>
    <phoneticPr fontId="36" type="noConversion"/>
  </si>
  <si>
    <t>鄭家平</t>
    <phoneticPr fontId="36" type="noConversion"/>
  </si>
  <si>
    <t>張秀玉</t>
    <phoneticPr fontId="36" type="noConversion"/>
  </si>
  <si>
    <t>黃信洪</t>
    <phoneticPr fontId="36" type="noConversion"/>
  </si>
  <si>
    <t>陳正章</t>
    <phoneticPr fontId="36" type="noConversion"/>
  </si>
  <si>
    <t>盧胡月嬌</t>
  </si>
  <si>
    <t>莊雅勝</t>
    <phoneticPr fontId="36" type="noConversion"/>
  </si>
  <si>
    <t>上</t>
    <phoneticPr fontId="39" type="noConversion"/>
  </si>
  <si>
    <t>卓邱阿粉</t>
  </si>
  <si>
    <t>2-146</t>
    <phoneticPr fontId="39" type="noConversion"/>
  </si>
  <si>
    <t>楊月雲</t>
    <phoneticPr fontId="36" type="noConversion"/>
  </si>
  <si>
    <t>莊雅勝</t>
    <phoneticPr fontId="36" type="noConversion"/>
  </si>
  <si>
    <t>丁勇誌</t>
    <phoneticPr fontId="36" type="noConversion"/>
  </si>
  <si>
    <t>陳永波</t>
    <phoneticPr fontId="36" type="noConversion"/>
  </si>
  <si>
    <t>李安邦</t>
    <phoneticPr fontId="36" type="noConversion"/>
  </si>
  <si>
    <t>廖瑋庭</t>
    <phoneticPr fontId="36" type="noConversion"/>
  </si>
  <si>
    <t>李徐寶猜</t>
    <phoneticPr fontId="36" type="noConversion"/>
  </si>
  <si>
    <t>李昌雄</t>
    <phoneticPr fontId="36" type="noConversion"/>
  </si>
  <si>
    <t>黃足銀</t>
    <phoneticPr fontId="36" type="noConversion"/>
  </si>
  <si>
    <t>鍾淑端</t>
    <phoneticPr fontId="36" type="noConversion"/>
  </si>
  <si>
    <t>楊月雲</t>
    <phoneticPr fontId="36" type="noConversion"/>
  </si>
  <si>
    <t>盧胡月嬌</t>
    <phoneticPr fontId="36" type="noConversion"/>
  </si>
  <si>
    <t>王立志</t>
    <phoneticPr fontId="36" type="noConversion"/>
  </si>
  <si>
    <t>張盛乾</t>
    <phoneticPr fontId="36" type="noConversion"/>
  </si>
  <si>
    <t>徐明堂</t>
    <phoneticPr fontId="36" type="noConversion"/>
  </si>
  <si>
    <t>姚淑宜</t>
    <phoneticPr fontId="36" type="noConversion"/>
  </si>
  <si>
    <t>吳進益</t>
    <phoneticPr fontId="36" type="noConversion"/>
  </si>
  <si>
    <t>曾原楓</t>
    <phoneticPr fontId="36" type="noConversion"/>
  </si>
  <si>
    <t>姚威羽</t>
    <phoneticPr fontId="36" type="noConversion"/>
  </si>
  <si>
    <t>蔡俊義</t>
    <phoneticPr fontId="36" type="noConversion"/>
  </si>
  <si>
    <t>陳錦耀</t>
    <phoneticPr fontId="36" type="noConversion"/>
  </si>
  <si>
    <t>張鶴齡</t>
    <phoneticPr fontId="36" type="noConversion"/>
  </si>
  <si>
    <t>吳眼</t>
    <phoneticPr fontId="36" type="noConversion"/>
  </si>
  <si>
    <t>徐燕翼</t>
    <phoneticPr fontId="36" type="noConversion"/>
  </si>
  <si>
    <t>呂正春</t>
    <phoneticPr fontId="36" type="noConversion"/>
  </si>
  <si>
    <t>張鶴齡</t>
    <phoneticPr fontId="36" type="noConversion"/>
  </si>
  <si>
    <t>楊月雲</t>
    <phoneticPr fontId="36" type="noConversion"/>
  </si>
  <si>
    <t>張惠芳</t>
    <phoneticPr fontId="36" type="noConversion"/>
  </si>
  <si>
    <t>郭寧珍</t>
  </si>
  <si>
    <t>1-432</t>
  </si>
  <si>
    <t>蔡銘鎮</t>
  </si>
  <si>
    <t>官純琴</t>
  </si>
  <si>
    <t>1-629</t>
  </si>
  <si>
    <t>0915271391</t>
    <phoneticPr fontId="39" type="noConversion"/>
  </si>
  <si>
    <t>0920934991</t>
  </si>
  <si>
    <t>※自110/3/28後過年未返家優免</t>
  </si>
  <si>
    <t>※每月農會購物額度限600元以內</t>
  </si>
  <si>
    <t>蔡俊義</t>
    <phoneticPr fontId="36" type="noConversion"/>
  </si>
  <si>
    <t>LINE</t>
    <phoneticPr fontId="39" type="noConversion"/>
  </si>
  <si>
    <t>林美玲</t>
    <phoneticPr fontId="36" type="noConversion"/>
  </si>
  <si>
    <t>吳眼</t>
    <phoneticPr fontId="36" type="noConversion"/>
  </si>
  <si>
    <t>李文照</t>
  </si>
  <si>
    <t>張燮銘</t>
    <phoneticPr fontId="36" type="noConversion"/>
  </si>
  <si>
    <t>李新香</t>
    <phoneticPr fontId="36" type="noConversion"/>
  </si>
  <si>
    <t>朱盛國</t>
    <phoneticPr fontId="36" type="noConversion"/>
  </si>
  <si>
    <t>陳青洋</t>
  </si>
  <si>
    <t>1-632</t>
  </si>
  <si>
    <t>2-154</t>
    <phoneticPr fontId="41" type="noConversion"/>
  </si>
  <si>
    <t>2-155</t>
    <phoneticPr fontId="39" type="noConversion"/>
  </si>
  <si>
    <t>※"疥瘡投藥、冷氣費、寢具送洗費、衣服洗標"優免</t>
  </si>
  <si>
    <t>李雪岑</t>
    <phoneticPr fontId="36" type="noConversion"/>
  </si>
  <si>
    <t>張盛乾</t>
    <phoneticPr fontId="36" type="noConversion"/>
  </si>
  <si>
    <t>陳屘</t>
    <phoneticPr fontId="36" type="noConversion"/>
  </si>
  <si>
    <t>曾原楓</t>
    <phoneticPr fontId="36" type="noConversion"/>
  </si>
  <si>
    <t>王立志</t>
    <phoneticPr fontId="36" type="noConversion"/>
  </si>
  <si>
    <t>黃信洪</t>
    <phoneticPr fontId="36" type="noConversion"/>
  </si>
  <si>
    <t>王中慶</t>
    <phoneticPr fontId="36" type="noConversion"/>
  </si>
  <si>
    <t>吳進益</t>
    <phoneticPr fontId="36" type="noConversion"/>
  </si>
  <si>
    <t>王立志</t>
    <phoneticPr fontId="36" type="noConversion"/>
  </si>
  <si>
    <t>林陳登妹</t>
    <phoneticPr fontId="36" type="noConversion"/>
  </si>
  <si>
    <t>林陳登妹</t>
    <phoneticPr fontId="36" type="noConversion"/>
  </si>
  <si>
    <t>李昌雄</t>
    <phoneticPr fontId="36" type="noConversion"/>
  </si>
  <si>
    <t>.月費家電通知03-4859021</t>
    <phoneticPr fontId="41" type="noConversion"/>
  </si>
  <si>
    <t>0919287002</t>
    <phoneticPr fontId="39" type="noConversion"/>
  </si>
  <si>
    <t>X</t>
    <phoneticPr fontId="39" type="noConversion"/>
  </si>
  <si>
    <t>吳栩臻</t>
  </si>
  <si>
    <t>上</t>
    <phoneticPr fontId="39" type="noConversion"/>
  </si>
  <si>
    <t>李希陽</t>
    <phoneticPr fontId="36" type="noConversion"/>
  </si>
  <si>
    <t>水寶倍</t>
  </si>
  <si>
    <t>375元/盒</t>
    <phoneticPr fontId="36" type="noConversion"/>
  </si>
  <si>
    <t>徐逸廷</t>
    <phoneticPr fontId="36" type="noConversion"/>
  </si>
  <si>
    <t>吳眼</t>
    <phoneticPr fontId="36" type="noConversion"/>
  </si>
  <si>
    <t>6/25未出院</t>
  </si>
  <si>
    <t>王蘇淑容</t>
    <phoneticPr fontId="39" type="noConversion"/>
  </si>
  <si>
    <t>快凝寶保健品</t>
    <phoneticPr fontId="36" type="noConversion"/>
  </si>
  <si>
    <t>林玉鳳</t>
  </si>
  <si>
    <t>韓秋英</t>
  </si>
  <si>
    <t>鄧群陵</t>
  </si>
  <si>
    <t>1-634</t>
  </si>
  <si>
    <t>0980158163</t>
  </si>
  <si>
    <t>潘易昌</t>
  </si>
  <si>
    <t>0939800759</t>
    <phoneticPr fontId="39" type="noConversion"/>
  </si>
  <si>
    <t>7/23為出院</t>
    <phoneticPr fontId="36" type="noConversion"/>
  </si>
  <si>
    <r>
      <t>住院天數</t>
    </r>
    <r>
      <rPr>
        <b/>
        <sz val="10"/>
        <color rgb="FFFF0000"/>
        <rFont val="新細明體"/>
        <family val="1"/>
        <charset val="136"/>
        <scheme val="minor"/>
      </rPr>
      <t>(含前後日)</t>
    </r>
    <phoneticPr fontId="36" type="noConversion"/>
  </si>
  <si>
    <t>沖銷項目</t>
    <phoneticPr fontId="36" type="noConversion"/>
  </si>
  <si>
    <t>備註</t>
    <phoneticPr fontId="36" type="noConversion"/>
  </si>
  <si>
    <t>寢具送洗退費</t>
    <phoneticPr fontId="36" type="noConversion"/>
  </si>
  <si>
    <t>冷氣使用
天數</t>
    <phoneticPr fontId="36" type="noConversion"/>
  </si>
  <si>
    <t>冷氣使用
退費</t>
    <phoneticPr fontId="36" type="noConversion"/>
  </si>
  <si>
    <t>7/25住冷氣房者</t>
    <phoneticPr fontId="36" type="noConversion"/>
  </si>
  <si>
    <t>2-158</t>
    <phoneticPr fontId="41" type="noConversion"/>
  </si>
  <si>
    <t>3-512</t>
    <phoneticPr fontId="39" type="noConversion"/>
  </si>
  <si>
    <t>長照</t>
    <phoneticPr fontId="39" type="noConversion"/>
  </si>
  <si>
    <t>X</t>
    <phoneticPr fontId="39" type="noConversion"/>
  </si>
  <si>
    <t>李金英</t>
    <phoneticPr fontId="36" type="noConversion"/>
  </si>
  <si>
    <t>徐逸廷</t>
  </si>
  <si>
    <t>彭健勲</t>
  </si>
  <si>
    <t>白宗仁</t>
  </si>
  <si>
    <t>1-636</t>
  </si>
  <si>
    <t>0915880050</t>
  </si>
  <si>
    <t>楊家倫</t>
  </si>
  <si>
    <t>1-637</t>
  </si>
  <si>
    <t>0922909407</t>
    <phoneticPr fontId="39" type="noConversion"/>
  </si>
  <si>
    <t>林宏烈</t>
  </si>
  <si>
    <t>上</t>
    <phoneticPr fontId="39" type="noConversion"/>
  </si>
  <si>
    <t>3M紙膠</t>
    <phoneticPr fontId="36" type="noConversion"/>
  </si>
  <si>
    <t>13元/個</t>
    <phoneticPr fontId="36" type="noConversion"/>
  </si>
  <si>
    <t>※"疥瘡投藥、寢具送洗費、衣服洗標"優免</t>
  </si>
  <si>
    <t>上</t>
    <phoneticPr fontId="39" type="noConversion"/>
  </si>
  <si>
    <t>上</t>
    <phoneticPr fontId="39" type="noConversion"/>
  </si>
  <si>
    <t>蔡奉旭</t>
  </si>
  <si>
    <t>張旺聠</t>
  </si>
  <si>
    <t>※"疥瘡投藥、寢具送洗費、衣服洗標"優免</t>
    <phoneticPr fontId="36" type="noConversion"/>
  </si>
  <si>
    <t>鄧姜金連</t>
    <phoneticPr fontId="36" type="noConversion"/>
  </si>
  <si>
    <t>徐信東</t>
  </si>
  <si>
    <t>0917907372</t>
    <phoneticPr fontId="39" type="noConversion"/>
  </si>
  <si>
    <t>110/9/10 品崴工程-1個1100元</t>
    <phoneticPr fontId="36" type="noConversion"/>
  </si>
  <si>
    <t>陳張阿英</t>
  </si>
  <si>
    <t>1-439</t>
  </si>
  <si>
    <t>上</t>
    <phoneticPr fontId="39" type="noConversion"/>
  </si>
  <si>
    <t>住院退費</t>
  </si>
  <si>
    <t>已退費</t>
    <phoneticPr fontId="36" type="noConversion"/>
  </si>
  <si>
    <t>彭棽煇</t>
  </si>
  <si>
    <t>2-160</t>
    <phoneticPr fontId="39" type="noConversion"/>
  </si>
  <si>
    <t>彭仁華</t>
  </si>
  <si>
    <t>(不含洗標)130</t>
    <phoneticPr fontId="36" type="noConversion"/>
  </si>
  <si>
    <t>簡火炎</t>
    <phoneticPr fontId="36" type="noConversion"/>
  </si>
  <si>
    <t>蔡奉旭</t>
    <phoneticPr fontId="36" type="noConversion"/>
  </si>
  <si>
    <t>張盛乾</t>
    <phoneticPr fontId="36" type="noConversion"/>
  </si>
  <si>
    <t>張旺聠</t>
    <phoneticPr fontId="36" type="noConversion"/>
  </si>
  <si>
    <t>連成</t>
    <phoneticPr fontId="36" type="noConversion"/>
  </si>
  <si>
    <t>莊雅勝</t>
    <phoneticPr fontId="36" type="noConversion"/>
  </si>
  <si>
    <t>范春蓮</t>
    <phoneticPr fontId="36" type="noConversion"/>
  </si>
  <si>
    <t>郭寧珍</t>
    <phoneticPr fontId="36" type="noConversion"/>
  </si>
  <si>
    <t>張燮銘</t>
    <phoneticPr fontId="36" type="noConversion"/>
  </si>
  <si>
    <t>陳永波</t>
    <phoneticPr fontId="36" type="noConversion"/>
  </si>
  <si>
    <t>住院中</t>
    <phoneticPr fontId="36" type="noConversion"/>
  </si>
  <si>
    <t>黃信洪</t>
    <phoneticPr fontId="36" type="noConversion"/>
  </si>
  <si>
    <t>梅台生</t>
    <phoneticPr fontId="36" type="noConversion"/>
  </si>
  <si>
    <t>朱理仁</t>
    <phoneticPr fontId="36" type="noConversion"/>
  </si>
  <si>
    <t>1-510</t>
  </si>
  <si>
    <t>成本</t>
    <phoneticPr fontId="36" type="noConversion"/>
  </si>
  <si>
    <t>詳細成本備註</t>
    <phoneticPr fontId="36" type="noConversion"/>
  </si>
  <si>
    <t>量杯</t>
    <phoneticPr fontId="36" type="noConversion"/>
  </si>
  <si>
    <t>兩截式鼻胃管</t>
    <phoneticPr fontId="36" type="noConversion"/>
  </si>
  <si>
    <t>抽痰連接管</t>
    <phoneticPr fontId="36" type="noConversion"/>
  </si>
  <si>
    <t>灌腸液</t>
    <phoneticPr fontId="36" type="noConversion"/>
  </si>
  <si>
    <t>EVAC灌腸液</t>
    <phoneticPr fontId="36" type="noConversion"/>
  </si>
  <si>
    <t>※"疥瘡投藥、寢具送洗費、衣服洗標"優免</t>
    <phoneticPr fontId="36" type="noConversion"/>
  </si>
  <si>
    <t>鄭陳月桂</t>
  </si>
  <si>
    <t>0936492876</t>
  </si>
  <si>
    <t>高慶堂</t>
  </si>
  <si>
    <t>塗基評</t>
    <phoneticPr fontId="39" type="noConversion"/>
  </si>
  <si>
    <t>特殊</t>
    <phoneticPr fontId="41" type="noConversion"/>
  </si>
  <si>
    <t>福保</t>
    <phoneticPr fontId="39" type="noConversion"/>
  </si>
  <si>
    <t>榮保</t>
    <phoneticPr fontId="39" type="noConversion"/>
  </si>
  <si>
    <t>福保</t>
    <phoneticPr fontId="39" type="noConversion"/>
  </si>
  <si>
    <t>依必朗沐浴乳1000ml</t>
    <phoneticPr fontId="36" type="noConversion"/>
  </si>
  <si>
    <t>福保</t>
    <phoneticPr fontId="39" type="noConversion"/>
  </si>
  <si>
    <t>福保</t>
    <phoneticPr fontId="39" type="noConversion"/>
  </si>
  <si>
    <t>福保</t>
    <phoneticPr fontId="39" type="noConversion"/>
  </si>
  <si>
    <t>黃世弘</t>
  </si>
  <si>
    <t>黃桂香</t>
  </si>
  <si>
    <t>1-647</t>
  </si>
  <si>
    <t>0980175628</t>
  </si>
  <si>
    <t>金愛力安奶粉</t>
    <phoneticPr fontId="36" type="noConversion"/>
  </si>
  <si>
    <t>1-580</t>
  </si>
  <si>
    <t>先扣</t>
    <phoneticPr fontId="36" type="noConversion"/>
  </si>
  <si>
    <t>實為自9/16住院</t>
    <phoneticPr fontId="36" type="noConversion"/>
  </si>
  <si>
    <t>潘玉英</t>
  </si>
  <si>
    <t>1-651</t>
  </si>
  <si>
    <t>0980710449</t>
  </si>
  <si>
    <t>0919597709</t>
    <phoneticPr fontId="39" type="noConversion"/>
  </si>
  <si>
    <t>李雪岑</t>
  </si>
  <si>
    <t>0989889850</t>
    <phoneticPr fontId="39" type="noConversion"/>
  </si>
  <si>
    <t>廖瑋庭</t>
  </si>
  <si>
    <t>康乃馨$39售$50、奈森克林$50售$60</t>
    <phoneticPr fontId="36" type="noConversion"/>
  </si>
  <si>
    <t>張雲祥</t>
  </si>
  <si>
    <t>黃木川</t>
  </si>
  <si>
    <t>※"疥瘡投藥、寢具送洗費、衣服洗標、抽痰管"優免</t>
    <phoneticPr fontId="36" type="noConversion"/>
  </si>
  <si>
    <t>上</t>
    <phoneticPr fontId="39" type="noConversion"/>
  </si>
  <si>
    <t>※"疥瘡投藥、寢具送洗費、衣服洗標、抽痰管"優免</t>
  </si>
  <si>
    <t>※"疥瘡投藥、寢具送洗費、衣服洗標、長效針技術費"優免</t>
  </si>
  <si>
    <t>※月費家電通知03-3507642</t>
    <phoneticPr fontId="41" type="noConversion"/>
  </si>
  <si>
    <t>※月費家電通知03-3686547</t>
    <phoneticPr fontId="41" type="noConversion"/>
  </si>
  <si>
    <t>鄒榮義</t>
  </si>
  <si>
    <t>陳玉山</t>
  </si>
  <si>
    <t>2-165</t>
  </si>
  <si>
    <t>0922543798</t>
    <phoneticPr fontId="39" type="noConversion"/>
  </si>
  <si>
    <t>福保</t>
    <phoneticPr fontId="39" type="noConversion"/>
  </si>
  <si>
    <t>福保</t>
    <phoneticPr fontId="39" type="noConversion"/>
  </si>
  <si>
    <t>福保</t>
    <phoneticPr fontId="39" type="noConversion"/>
  </si>
  <si>
    <t>福保</t>
    <phoneticPr fontId="39" type="noConversion"/>
  </si>
  <si>
    <t>低收</t>
    <phoneticPr fontId="39" type="noConversion"/>
  </si>
  <si>
    <t>鄭永川</t>
  </si>
  <si>
    <t>PE衛生手套</t>
    <phoneticPr fontId="36" type="noConversion"/>
  </si>
  <si>
    <t>0901175172</t>
    <phoneticPr fontId="39" type="noConversion"/>
  </si>
  <si>
    <t>月費二個女兒各付二年，111開始是姜有恩</t>
    <phoneticPr fontId="39" type="noConversion"/>
  </si>
  <si>
    <t>榮保</t>
    <phoneticPr fontId="39" type="noConversion"/>
  </si>
  <si>
    <t>謝雲嬌</t>
  </si>
  <si>
    <t>1-656</t>
  </si>
  <si>
    <t>0981076567</t>
  </si>
  <si>
    <t>4號電池</t>
    <phoneticPr fontId="36" type="noConversion"/>
  </si>
  <si>
    <t>腎補納牛奶</t>
    <phoneticPr fontId="36" type="noConversion"/>
  </si>
  <si>
    <t>林志昇</t>
    <phoneticPr fontId="36" type="noConversion"/>
  </si>
  <si>
    <t>周得福</t>
    <phoneticPr fontId="36" type="noConversion"/>
  </si>
  <si>
    <t>邱漢鎮</t>
    <phoneticPr fontId="36" type="noConversion"/>
  </si>
  <si>
    <t>陳永波</t>
    <phoneticPr fontId="36" type="noConversion"/>
  </si>
  <si>
    <t>李希陽</t>
    <phoneticPr fontId="36" type="noConversion"/>
  </si>
  <si>
    <t>李昌雄</t>
    <phoneticPr fontId="36" type="noConversion"/>
  </si>
  <si>
    <t>鄒榮義</t>
    <phoneticPr fontId="36" type="noConversion"/>
  </si>
  <si>
    <t>吳進益</t>
    <phoneticPr fontId="36" type="noConversion"/>
  </si>
  <si>
    <t>廖瑋庭</t>
    <phoneticPr fontId="36" type="noConversion"/>
  </si>
  <si>
    <t>陳秀英</t>
    <phoneticPr fontId="36" type="noConversion"/>
  </si>
  <si>
    <t>郭寧珍</t>
    <phoneticPr fontId="36" type="noConversion"/>
  </si>
  <si>
    <t>吳世雲</t>
    <phoneticPr fontId="36" type="noConversion"/>
  </si>
  <si>
    <t>吳進益</t>
    <phoneticPr fontId="36" type="noConversion"/>
  </si>
  <si>
    <t>張鶴齡</t>
    <phoneticPr fontId="36" type="noConversion"/>
  </si>
  <si>
    <t>張錦登</t>
    <phoneticPr fontId="36" type="noConversion"/>
  </si>
  <si>
    <t>李俊輝</t>
    <phoneticPr fontId="36" type="noConversion"/>
  </si>
  <si>
    <t>李徐寶猜</t>
    <phoneticPr fontId="36" type="noConversion"/>
  </si>
  <si>
    <t>上</t>
    <phoneticPr fontId="39" type="noConversion"/>
  </si>
  <si>
    <t>上</t>
    <phoneticPr fontId="39" type="noConversion"/>
  </si>
  <si>
    <t>楊家倫</t>
    <phoneticPr fontId="36" type="noConversion"/>
  </si>
  <si>
    <t>H121557066</t>
  </si>
  <si>
    <t>J201958239</t>
  </si>
  <si>
    <t>H201530294</t>
  </si>
  <si>
    <t>H122292877</t>
  </si>
  <si>
    <t>F120688408</t>
  </si>
  <si>
    <t>H120918136</t>
  </si>
  <si>
    <t>H221844664</t>
  </si>
  <si>
    <t>H124929840</t>
  </si>
  <si>
    <t>J120796597</t>
  </si>
  <si>
    <t>H224773082</t>
  </si>
  <si>
    <t>A210257925</t>
  </si>
  <si>
    <t>H124033447</t>
  </si>
  <si>
    <t>K121218280</t>
  </si>
  <si>
    <t>R202494409</t>
  </si>
  <si>
    <t>K120783886</t>
  </si>
  <si>
    <t>H100748987</t>
  </si>
  <si>
    <t>H201322818</t>
  </si>
  <si>
    <t>P220579556</t>
  </si>
  <si>
    <t>H221342521</t>
  </si>
  <si>
    <t>K200119284</t>
  </si>
  <si>
    <t>H121817496</t>
  </si>
  <si>
    <t>J121672685</t>
  </si>
  <si>
    <t>L222842219</t>
  </si>
  <si>
    <t>H200074019</t>
  </si>
  <si>
    <t>T200804703</t>
  </si>
  <si>
    <t>L201622815</t>
  </si>
  <si>
    <t>A123444814</t>
  </si>
  <si>
    <t>B100536203</t>
  </si>
  <si>
    <t>A125713965</t>
  </si>
  <si>
    <t>Q220720821</t>
  </si>
  <si>
    <t>H200293489</t>
  </si>
  <si>
    <t>J101438954</t>
  </si>
  <si>
    <t>A200613948</t>
  </si>
  <si>
    <t>H220002797</t>
  </si>
  <si>
    <t>H121835332</t>
  </si>
  <si>
    <t>F202789913</t>
  </si>
  <si>
    <t>H221761919</t>
  </si>
  <si>
    <t>A220205111</t>
  </si>
  <si>
    <t>F201319819</t>
  </si>
  <si>
    <t>H121013078</t>
  </si>
  <si>
    <t>J200983989</t>
  </si>
  <si>
    <t>H221080124</t>
  </si>
  <si>
    <t>K100601034</t>
  </si>
  <si>
    <t>F130319483</t>
  </si>
  <si>
    <t>J120846145</t>
  </si>
  <si>
    <t>J101307178</t>
  </si>
  <si>
    <t>A202516031</t>
  </si>
  <si>
    <t>H120473516</t>
  </si>
  <si>
    <t>H120725793</t>
  </si>
  <si>
    <t>H200342423</t>
  </si>
  <si>
    <t>M101095880</t>
  </si>
  <si>
    <t>K201408011</t>
  </si>
  <si>
    <t>A101721581</t>
  </si>
  <si>
    <t>F102500714</t>
  </si>
  <si>
    <t>K221267650</t>
  </si>
  <si>
    <t>H221760190</t>
  </si>
  <si>
    <t>N200878100</t>
  </si>
  <si>
    <t>A101498372</t>
  </si>
  <si>
    <t>H125368136</t>
  </si>
  <si>
    <t>H123235812</t>
  </si>
  <si>
    <t>O200021925</t>
  </si>
  <si>
    <t>U120851216</t>
  </si>
  <si>
    <t>A201440136</t>
  </si>
  <si>
    <t>D220141302</t>
  </si>
  <si>
    <t>K221061676</t>
  </si>
  <si>
    <t>J222033102</t>
  </si>
  <si>
    <t>K221255721</t>
  </si>
  <si>
    <t>A123575181</t>
  </si>
  <si>
    <t>R220545463</t>
  </si>
  <si>
    <t>J121334751</t>
  </si>
  <si>
    <t>A222923881</t>
  </si>
  <si>
    <t>Y220126212</t>
  </si>
  <si>
    <t>R202465328</t>
  </si>
  <si>
    <t>E121537543</t>
  </si>
  <si>
    <t>Q201417247</t>
  </si>
  <si>
    <t>M101643215</t>
  </si>
  <si>
    <t>B100529379</t>
  </si>
  <si>
    <t>J120237057</t>
  </si>
  <si>
    <t>P202570082</t>
  </si>
  <si>
    <t>J220879422</t>
  </si>
  <si>
    <t>J220695579</t>
  </si>
  <si>
    <t>A229495979</t>
  </si>
  <si>
    <t>H222345464</t>
  </si>
  <si>
    <t>F100674784</t>
  </si>
  <si>
    <t>J200581010</t>
  </si>
  <si>
    <t>H121362245</t>
  </si>
  <si>
    <t>K200363773</t>
  </si>
  <si>
    <t>H201954061</t>
  </si>
  <si>
    <t>F120157560</t>
  </si>
  <si>
    <t>N122802886</t>
  </si>
  <si>
    <t>A120710080</t>
  </si>
  <si>
    <t>K120373497</t>
  </si>
  <si>
    <t>A220862385</t>
  </si>
  <si>
    <t>V120401904</t>
  </si>
  <si>
    <t>H102087763</t>
  </si>
  <si>
    <t>H101789106</t>
  </si>
  <si>
    <t>F224482404</t>
  </si>
  <si>
    <t>J201948028</t>
  </si>
  <si>
    <t>A122155532</t>
  </si>
  <si>
    <t>A210453730</t>
  </si>
  <si>
    <t>A121490363</t>
  </si>
  <si>
    <t>H124609736</t>
  </si>
  <si>
    <t>H220589584</t>
  </si>
  <si>
    <t>T222029679</t>
  </si>
  <si>
    <t>C200834716</t>
  </si>
  <si>
    <t>J120374895</t>
  </si>
  <si>
    <t>J101658447</t>
  </si>
  <si>
    <t>J221112060</t>
  </si>
  <si>
    <t>J120358800</t>
  </si>
  <si>
    <t>W100147214</t>
  </si>
  <si>
    <t>L102330583</t>
  </si>
  <si>
    <t>J220783850</t>
  </si>
  <si>
    <t>K200744849</t>
  </si>
  <si>
    <t>H121986852</t>
  </si>
  <si>
    <t>H100912174</t>
  </si>
  <si>
    <t>J120694669</t>
  </si>
  <si>
    <t>A121911027</t>
  </si>
  <si>
    <t>J120675360</t>
  </si>
  <si>
    <t>V120071308</t>
  </si>
  <si>
    <t>J202030605</t>
  </si>
  <si>
    <t>H201753859</t>
  </si>
  <si>
    <t>A104076430</t>
  </si>
  <si>
    <t>H100686099</t>
  </si>
  <si>
    <t>A102205791</t>
  </si>
  <si>
    <t>K200363657</t>
  </si>
  <si>
    <t>A201661500</t>
  </si>
  <si>
    <t>H201971893</t>
  </si>
  <si>
    <t>V100818136</t>
  </si>
  <si>
    <t>H200614657</t>
  </si>
  <si>
    <t>H200061058</t>
  </si>
  <si>
    <t>M200720644</t>
  </si>
  <si>
    <t>H200134752</t>
  </si>
  <si>
    <t>E200158777</t>
  </si>
  <si>
    <t>A125979678</t>
  </si>
  <si>
    <t>F201505011</t>
  </si>
  <si>
    <t>L202069812</t>
  </si>
  <si>
    <t>H202080140</t>
  </si>
  <si>
    <t>H200331402</t>
  </si>
  <si>
    <t>棟別</t>
    <phoneticPr fontId="41" type="noConversion"/>
  </si>
  <si>
    <t>身分證號</t>
    <phoneticPr fontId="39" type="noConversion"/>
  </si>
  <si>
    <t>護家</t>
    <phoneticPr fontId="39" type="noConversion"/>
  </si>
  <si>
    <t>手機無LINE</t>
    <phoneticPr fontId="39" type="noConversion"/>
  </si>
  <si>
    <t>雜費2</t>
    <phoneticPr fontId="39" type="noConversion"/>
  </si>
  <si>
    <t>榮保</t>
    <phoneticPr fontId="39" type="noConversion"/>
  </si>
  <si>
    <t>榮保</t>
    <phoneticPr fontId="39" type="noConversion"/>
  </si>
  <si>
    <t>福保</t>
    <phoneticPr fontId="39" type="noConversion"/>
  </si>
  <si>
    <t>福保</t>
    <phoneticPr fontId="39" type="noConversion"/>
  </si>
  <si>
    <t>澄康舒</t>
    <phoneticPr fontId="36" type="noConversion"/>
  </si>
  <si>
    <t>傳舊LINE告知月費。手機無法輸入"聠"字。</t>
    <phoneticPr fontId="39" type="noConversion"/>
  </si>
  <si>
    <t>傳舊LINE告知月費</t>
  </si>
  <si>
    <t>何添棠</t>
  </si>
  <si>
    <t>周夏子</t>
  </si>
  <si>
    <t>周宜益</t>
  </si>
  <si>
    <t>1-659</t>
  </si>
  <si>
    <t>F102407932</t>
  </si>
  <si>
    <t>0920793979</t>
    <phoneticPr fontId="39" type="noConversion"/>
  </si>
  <si>
    <t>※"疥瘡投藥、寢具送洗費、衣服洗標"優免</t>
    <phoneticPr fontId="36" type="noConversion"/>
  </si>
  <si>
    <t>※自110/3/28後過年未返家優免</t>
    <phoneticPr fontId="36" type="noConversion"/>
  </si>
  <si>
    <t>陳淑資</t>
    <phoneticPr fontId="36" type="noConversion"/>
  </si>
  <si>
    <t>※自111/03/12後過年未返家優免</t>
    <phoneticPr fontId="36" type="noConversion"/>
  </si>
  <si>
    <t>宋邱素卿</t>
  </si>
  <si>
    <t>.不用簡訊(安置)</t>
    <phoneticPr fontId="41" type="noConversion"/>
  </si>
  <si>
    <t>劉春蘭</t>
  </si>
  <si>
    <t>K200998089</t>
  </si>
  <si>
    <t>邱吳星</t>
  </si>
  <si>
    <t>1-660</t>
  </si>
  <si>
    <t>H121725359</t>
  </si>
  <si>
    <t>0989221078</t>
    <phoneticPr fontId="39" type="noConversion"/>
  </si>
  <si>
    <t>福保</t>
    <phoneticPr fontId="39" type="noConversion"/>
  </si>
  <si>
    <t>陳新妹</t>
  </si>
  <si>
    <t>1-662</t>
  </si>
  <si>
    <t>H201426919</t>
  </si>
  <si>
    <t>0965399390</t>
  </si>
  <si>
    <t>吳政夫</t>
  </si>
  <si>
    <t>1-280</t>
  </si>
  <si>
    <t>※自111/03/12後過年未返家優免</t>
  </si>
  <si>
    <t>秏材</t>
    <phoneticPr fontId="39" type="noConversion"/>
  </si>
  <si>
    <t>秏材</t>
    <phoneticPr fontId="39" type="noConversion"/>
  </si>
  <si>
    <t>※寢具自行清潔不包月、冷氣使用費優免、過年未返家優免</t>
  </si>
  <si>
    <t>※寢具自行清潔不包月、冷氣使用費優免、過年未返家優免</t>
    <phoneticPr fontId="36" type="noConversion"/>
  </si>
  <si>
    <t>上</t>
    <phoneticPr fontId="39" type="noConversion"/>
  </si>
  <si>
    <t>上</t>
    <phoneticPr fontId="39" type="noConversion"/>
  </si>
  <si>
    <t>李廖香</t>
  </si>
  <si>
    <t>護家</t>
  </si>
  <si>
    <t>董方文</t>
  </si>
  <si>
    <t>1-667</t>
  </si>
  <si>
    <t>B120279512</t>
  </si>
  <si>
    <t>0938000546</t>
  </si>
  <si>
    <t>宋旻訓</t>
  </si>
  <si>
    <t>1-665</t>
  </si>
  <si>
    <t>H123893716</t>
  </si>
  <si>
    <t>福保</t>
    <phoneticPr fontId="39" type="noConversion"/>
  </si>
  <si>
    <t>榮保</t>
    <phoneticPr fontId="39" type="noConversion"/>
  </si>
  <si>
    <t>沈蘭英</t>
  </si>
  <si>
    <t>1-668</t>
  </si>
  <si>
    <t>U220606115</t>
  </si>
  <si>
    <t>林順良</t>
  </si>
  <si>
    <t>3-518</t>
  </si>
  <si>
    <t>P100334031</t>
  </si>
  <si>
    <t>梅台生</t>
    <phoneticPr fontId="36" type="noConversion"/>
  </si>
  <si>
    <t>張俊業</t>
    <phoneticPr fontId="36" type="noConversion"/>
  </si>
  <si>
    <t>呂學川</t>
    <phoneticPr fontId="36" type="noConversion"/>
  </si>
  <si>
    <t>宋淑桃</t>
    <phoneticPr fontId="36" type="noConversion"/>
  </si>
  <si>
    <t>吳陳美玉</t>
    <phoneticPr fontId="36" type="noConversion"/>
  </si>
  <si>
    <t>林陳登妹</t>
    <phoneticPr fontId="36" type="noConversion"/>
  </si>
  <si>
    <t>羅福妹</t>
    <phoneticPr fontId="36" type="noConversion"/>
  </si>
  <si>
    <t>鄒榮義</t>
    <phoneticPr fontId="36" type="noConversion"/>
  </si>
  <si>
    <t>平若望</t>
    <phoneticPr fontId="36" type="noConversion"/>
  </si>
  <si>
    <t>吳世雲</t>
    <phoneticPr fontId="36" type="noConversion"/>
  </si>
  <si>
    <t>張胡素錦</t>
    <phoneticPr fontId="36" type="noConversion"/>
  </si>
  <si>
    <t>曾慧茹</t>
    <phoneticPr fontId="36" type="noConversion"/>
  </si>
  <si>
    <t>陳李美妹</t>
    <phoneticPr fontId="36" type="noConversion"/>
  </si>
  <si>
    <t>孫劉秀琴</t>
    <phoneticPr fontId="36" type="noConversion"/>
  </si>
  <si>
    <t>0916421008</t>
    <phoneticPr fontId="39" type="noConversion"/>
  </si>
  <si>
    <t>0916108879</t>
    <phoneticPr fontId="39" type="noConversion"/>
  </si>
  <si>
    <t>2-168</t>
  </si>
  <si>
    <t>0933969282</t>
    <phoneticPr fontId="39" type="noConversion"/>
  </si>
  <si>
    <t>王蘇淑容</t>
    <phoneticPr fontId="36" type="noConversion"/>
  </si>
  <si>
    <t>周宜益</t>
    <phoneticPr fontId="36" type="noConversion"/>
  </si>
  <si>
    <t>陳青洋</t>
    <phoneticPr fontId="36" type="noConversion"/>
  </si>
  <si>
    <t>上</t>
    <phoneticPr fontId="39" type="noConversion"/>
  </si>
  <si>
    <t>上</t>
    <phoneticPr fontId="39" type="noConversion"/>
  </si>
  <si>
    <t>上</t>
    <phoneticPr fontId="39" type="noConversion"/>
  </si>
  <si>
    <t>0912538650</t>
    <phoneticPr fontId="39" type="noConversion"/>
  </si>
  <si>
    <t>0975165333</t>
    <phoneticPr fontId="39" type="noConversion"/>
  </si>
  <si>
    <t>黃秋娟</t>
  </si>
  <si>
    <t>莊訓青</t>
  </si>
  <si>
    <t>0921872466</t>
  </si>
  <si>
    <t>※"疥瘡投藥、寢具送洗費、衣服洗標"優免</t>
    <phoneticPr fontId="36" type="noConversion"/>
  </si>
  <si>
    <t>1-670</t>
  </si>
  <si>
    <t>E201540608</t>
  </si>
  <si>
    <t>0933882346</t>
  </si>
  <si>
    <t>於1110301從520漲為540元</t>
    <phoneticPr fontId="36" type="noConversion"/>
  </si>
  <si>
    <t>卓沛蓁</t>
    <phoneticPr fontId="39" type="noConversion"/>
  </si>
  <si>
    <t>陳石川</t>
  </si>
  <si>
    <t>許台英</t>
  </si>
  <si>
    <t>姜金樟</t>
  </si>
  <si>
    <t>1-671</t>
  </si>
  <si>
    <t>A200791296</t>
  </si>
  <si>
    <t>0952268838</t>
  </si>
  <si>
    <t>1-673</t>
  </si>
  <si>
    <t>H121594550</t>
  </si>
  <si>
    <t>0913149110</t>
  </si>
  <si>
    <t>董方文</t>
    <phoneticPr fontId="36" type="noConversion"/>
  </si>
  <si>
    <t>簡佳淋</t>
    <phoneticPr fontId="39" type="noConversion"/>
  </si>
  <si>
    <t>林金菊</t>
    <phoneticPr fontId="36" type="noConversion"/>
  </si>
  <si>
    <t>邱吳星</t>
    <phoneticPr fontId="36" type="noConversion"/>
  </si>
  <si>
    <t>徐信東</t>
    <phoneticPr fontId="36" type="noConversion"/>
  </si>
  <si>
    <t>陳徐蝦妹</t>
    <phoneticPr fontId="36" type="noConversion"/>
  </si>
  <si>
    <t>葉振興</t>
    <phoneticPr fontId="36" type="noConversion"/>
  </si>
  <si>
    <t>鄭陳月桂</t>
    <phoneticPr fontId="36" type="noConversion"/>
  </si>
  <si>
    <t>戴章輝</t>
    <phoneticPr fontId="36" type="noConversion"/>
  </si>
  <si>
    <t>謝如珍</t>
    <phoneticPr fontId="36" type="noConversion"/>
  </si>
  <si>
    <t>謝雲嬌</t>
    <phoneticPr fontId="36" type="noConversion"/>
  </si>
  <si>
    <t>曾水坪</t>
  </si>
  <si>
    <t>1-676</t>
  </si>
  <si>
    <t>H102177093</t>
  </si>
  <si>
    <t>福保</t>
    <phoneticPr fontId="39" type="noConversion"/>
  </si>
  <si>
    <t>林麗梅</t>
  </si>
  <si>
    <t>1-678</t>
  </si>
  <si>
    <t>F270036269</t>
  </si>
  <si>
    <t>0930067284</t>
    <phoneticPr fontId="39" type="noConversion"/>
  </si>
  <si>
    <t>0915822161</t>
    <phoneticPr fontId="39" type="noConversion"/>
  </si>
  <si>
    <t>郭李呂玉</t>
  </si>
  <si>
    <t>1-675</t>
  </si>
  <si>
    <t>F222721444</t>
  </si>
  <si>
    <t>0935397565</t>
  </si>
  <si>
    <t>§包月"部分衛耗材"不計、※"寢具送洗費、拿藥車資"優免</t>
  </si>
  <si>
    <t>陳秀英</t>
    <phoneticPr fontId="36" type="noConversion"/>
  </si>
  <si>
    <t>彭仁華</t>
    <phoneticPr fontId="36" type="noConversion"/>
  </si>
  <si>
    <t>孟月美</t>
    <phoneticPr fontId="36" type="noConversion"/>
  </si>
  <si>
    <t>陳麗如</t>
    <phoneticPr fontId="36" type="noConversion"/>
  </si>
  <si>
    <t>楊月雲</t>
    <phoneticPr fontId="36" type="noConversion"/>
  </si>
  <si>
    <t>蔡俊義</t>
    <phoneticPr fontId="36" type="noConversion"/>
  </si>
  <si>
    <t>袁明師</t>
    <phoneticPr fontId="36" type="noConversion"/>
  </si>
  <si>
    <t>孟月美</t>
    <phoneticPr fontId="36" type="noConversion"/>
  </si>
  <si>
    <t>邱怡瑛</t>
    <phoneticPr fontId="36" type="noConversion"/>
  </si>
  <si>
    <t>李廖香</t>
    <phoneticPr fontId="36" type="noConversion"/>
  </si>
  <si>
    <t>黃信洪</t>
    <phoneticPr fontId="36" type="noConversion"/>
  </si>
  <si>
    <t>快篩試劑</t>
    <phoneticPr fontId="36" type="noConversion"/>
  </si>
  <si>
    <t>上</t>
    <phoneticPr fontId="39" type="noConversion"/>
  </si>
  <si>
    <t>上</t>
    <phoneticPr fontId="39" type="noConversion"/>
  </si>
  <si>
    <t>0915661878</t>
    <phoneticPr fontId="39" type="noConversion"/>
  </si>
  <si>
    <t>張賴花</t>
    <phoneticPr fontId="36" type="noConversion"/>
  </si>
  <si>
    <t>※"桃療拿藥、寢具送洗費、衣服洗標"優免</t>
    <phoneticPr fontId="36" type="noConversion"/>
  </si>
  <si>
    <t>添寧夜用尿片660元/箱/6包/22片(每包110元.每片5元)</t>
    <phoneticPr fontId="36" type="noConversion"/>
  </si>
  <si>
    <t>腹部約束帶</t>
    <phoneticPr fontId="36" type="noConversion"/>
  </si>
  <si>
    <t>四肢約束帶</t>
    <phoneticPr fontId="36" type="noConversion"/>
  </si>
  <si>
    <t>濕紙巾</t>
    <phoneticPr fontId="36" type="noConversion"/>
  </si>
  <si>
    <t>楊明昌</t>
  </si>
  <si>
    <t>Q121453970</t>
  </si>
  <si>
    <t>鍾豔優</t>
    <phoneticPr fontId="36" type="noConversion"/>
  </si>
  <si>
    <t>1-270</t>
  </si>
  <si>
    <t>1-022</t>
  </si>
  <si>
    <t>※"桃療拿藥、寢具送洗費、衣服洗標"優免</t>
  </si>
  <si>
    <t>姜仁双</t>
    <phoneticPr fontId="36" type="noConversion"/>
  </si>
  <si>
    <t>許明享</t>
  </si>
  <si>
    <t>周夏子</t>
    <phoneticPr fontId="39" type="noConversion"/>
  </si>
  <si>
    <t>2-174</t>
    <phoneticPr fontId="39" type="noConversion"/>
  </si>
  <si>
    <t>護家</t>
    <phoneticPr fontId="39" type="noConversion"/>
  </si>
  <si>
    <t>A201137045</t>
    <phoneticPr fontId="39" type="noConversion"/>
  </si>
  <si>
    <t>潘易昌</t>
    <phoneticPr fontId="39" type="noConversion"/>
  </si>
  <si>
    <t>2-175</t>
    <phoneticPr fontId="39" type="noConversion"/>
  </si>
  <si>
    <t>護家</t>
    <phoneticPr fontId="39" type="noConversion"/>
  </si>
  <si>
    <t>F122974925</t>
    <phoneticPr fontId="39" type="noConversion"/>
  </si>
  <si>
    <t>翁藝</t>
    <phoneticPr fontId="39" type="noConversion"/>
  </si>
  <si>
    <t>3-519</t>
    <phoneticPr fontId="39" type="noConversion"/>
  </si>
  <si>
    <t>長照</t>
    <phoneticPr fontId="39" type="noConversion"/>
  </si>
  <si>
    <t>Q202694024</t>
    <phoneticPr fontId="39" type="noConversion"/>
  </si>
  <si>
    <t>王萬珉</t>
  </si>
  <si>
    <t>1-681</t>
  </si>
  <si>
    <t>J120678601</t>
  </si>
  <si>
    <t>1320 - 11011月叫的100箱仍為原價55元/罐。111年度漲為57元/罐</t>
    <phoneticPr fontId="36" type="noConversion"/>
  </si>
  <si>
    <t>70元/罐</t>
    <phoneticPr fontId="36" type="noConversion"/>
  </si>
  <si>
    <t>0912599909</t>
  </si>
  <si>
    <t>黃朝木</t>
    <phoneticPr fontId="36" type="noConversion"/>
  </si>
  <si>
    <t>林宜田</t>
    <phoneticPr fontId="36" type="noConversion"/>
  </si>
  <si>
    <t>楊玉齡</t>
    <phoneticPr fontId="36" type="noConversion"/>
  </si>
  <si>
    <t>※"疥瘡投藥、寢具送洗費、衣服洗標"優免</t>
    <phoneticPr fontId="36" type="noConversion"/>
  </si>
  <si>
    <t>※"疥瘡投藥、寢具送洗費、衣服洗標、拿藥車資"優免</t>
    <phoneticPr fontId="36" type="noConversion"/>
  </si>
  <si>
    <t>黃瑞土</t>
  </si>
  <si>
    <t>1-682</t>
  </si>
  <si>
    <t>F121359513</t>
  </si>
  <si>
    <t>0933849842</t>
  </si>
  <si>
    <t>上</t>
    <phoneticPr fontId="39" type="noConversion"/>
  </si>
  <si>
    <t>上</t>
    <phoneticPr fontId="39" type="noConversion"/>
  </si>
  <si>
    <t>0975199873</t>
  </si>
  <si>
    <t>林宜田</t>
  </si>
  <si>
    <t>1-683</t>
  </si>
  <si>
    <t>H120297776</t>
  </si>
  <si>
    <t>0987873206</t>
  </si>
  <si>
    <t>楊玉齡</t>
    <phoneticPr fontId="39" type="noConversion"/>
  </si>
  <si>
    <t>1-684</t>
    <phoneticPr fontId="39" type="noConversion"/>
  </si>
  <si>
    <t>B棟3樓</t>
    <phoneticPr fontId="39" type="noConversion"/>
  </si>
  <si>
    <t>E201811675</t>
    <phoneticPr fontId="39" type="noConversion"/>
  </si>
  <si>
    <t>楊玉齡</t>
  </si>
  <si>
    <t>黃木川</t>
    <phoneticPr fontId="36" type="noConversion"/>
  </si>
  <si>
    <t>張水松</t>
  </si>
  <si>
    <t>1-685</t>
  </si>
  <si>
    <t>K120104536</t>
  </si>
  <si>
    <t>0920438827</t>
  </si>
  <si>
    <t>1-684</t>
  </si>
  <si>
    <t>※"疥瘡投藥、寢具送洗費、衣服洗標、拿藥車資"優免</t>
  </si>
  <si>
    <t>塗基評</t>
  </si>
  <si>
    <t>卓邱阿粉</t>
    <phoneticPr fontId="36" type="noConversion"/>
  </si>
  <si>
    <t>上</t>
    <phoneticPr fontId="39" type="noConversion"/>
  </si>
  <si>
    <t>上</t>
    <phoneticPr fontId="39" type="noConversion"/>
  </si>
  <si>
    <t>上</t>
    <phoneticPr fontId="39" type="noConversion"/>
  </si>
  <si>
    <t>※"疥瘡投藥、寢具送洗費、衣服洗標"優免</t>
    <phoneticPr fontId="36" type="noConversion"/>
  </si>
  <si>
    <t>梁億郎</t>
    <phoneticPr fontId="36" type="noConversion"/>
  </si>
  <si>
    <t>※"疥瘡投藥、寢具送洗費、衣服洗標"優免</t>
    <phoneticPr fontId="36" type="noConversion"/>
  </si>
  <si>
    <t>0906515336</t>
  </si>
  <si>
    <t>0939108555</t>
  </si>
  <si>
    <t>梁億郎</t>
  </si>
  <si>
    <t>1-687</t>
  </si>
  <si>
    <t>J120287815</t>
  </si>
  <si>
    <t>0979224589</t>
  </si>
  <si>
    <t>王楊金妹</t>
    <phoneticPr fontId="39" type="noConversion"/>
  </si>
  <si>
    <t>1-690</t>
    <phoneticPr fontId="39" type="noConversion"/>
  </si>
  <si>
    <t>A棟2樓</t>
    <phoneticPr fontId="39" type="noConversion"/>
  </si>
  <si>
    <t>H201404146</t>
    <phoneticPr fontId="39" type="noConversion"/>
  </si>
  <si>
    <t>鄧萍姬</t>
  </si>
  <si>
    <t>0932109913</t>
  </si>
  <si>
    <t>1-109</t>
  </si>
  <si>
    <t>1-097</t>
  </si>
  <si>
    <t>陳明義</t>
    <phoneticPr fontId="36" type="noConversion"/>
  </si>
  <si>
    <t>§包月"全雜費"</t>
  </si>
  <si>
    <t>上</t>
    <phoneticPr fontId="39" type="noConversion"/>
  </si>
  <si>
    <t>上</t>
    <phoneticPr fontId="39" type="noConversion"/>
  </si>
  <si>
    <t>王肇全</t>
  </si>
  <si>
    <t xml:space="preserve">3M Cavilon 乾洗潔膚液236ml </t>
    <phoneticPr fontId="36" type="noConversion"/>
  </si>
  <si>
    <t>陳柏宏</t>
  </si>
  <si>
    <t>1-693</t>
  </si>
  <si>
    <t>T123426778</t>
  </si>
  <si>
    <t>0916211660</t>
  </si>
  <si>
    <t>徐信東</t>
    <phoneticPr fontId="39" type="noConversion"/>
  </si>
  <si>
    <t>2-182</t>
    <phoneticPr fontId="39" type="noConversion"/>
  </si>
  <si>
    <t>護家</t>
    <phoneticPr fontId="39" type="noConversion"/>
  </si>
  <si>
    <t>H121707388</t>
    <phoneticPr fontId="39" type="noConversion"/>
  </si>
  <si>
    <t>鄧萍姬</t>
    <phoneticPr fontId="39" type="noConversion"/>
  </si>
  <si>
    <t>3-523</t>
    <phoneticPr fontId="39" type="noConversion"/>
  </si>
  <si>
    <t>長照</t>
    <phoneticPr fontId="39" type="noConversion"/>
  </si>
  <si>
    <t>H202192421</t>
    <phoneticPr fontId="39" type="noConversion"/>
  </si>
  <si>
    <t>2-182</t>
  </si>
  <si>
    <t>高清春</t>
    <phoneticPr fontId="36" type="noConversion"/>
  </si>
  <si>
    <t>白宗仁</t>
    <phoneticPr fontId="36" type="noConversion"/>
  </si>
  <si>
    <t>3M無痛保護膜28ml/瓶</t>
    <phoneticPr fontId="36" type="noConversion"/>
  </si>
  <si>
    <t>林昇祺</t>
  </si>
  <si>
    <t>上</t>
    <phoneticPr fontId="39" type="noConversion"/>
  </si>
  <si>
    <t>0927171337</t>
    <phoneticPr fontId="39" type="noConversion"/>
  </si>
  <si>
    <t>1-695</t>
  </si>
  <si>
    <t>F120404966</t>
  </si>
  <si>
    <t>0958926378</t>
  </si>
  <si>
    <t>上</t>
    <phoneticPr fontId="39" type="noConversion"/>
  </si>
  <si>
    <t>上</t>
    <phoneticPr fontId="39" type="noConversion"/>
  </si>
  <si>
    <t>0936939679</t>
  </si>
  <si>
    <t>謝月梅</t>
  </si>
  <si>
    <t>1-700</t>
  </si>
  <si>
    <t>H221535133</t>
  </si>
  <si>
    <t>翁藝</t>
  </si>
  <si>
    <t>曾源邦</t>
  </si>
  <si>
    <t>尚建德</t>
  </si>
  <si>
    <t>周亞君</t>
  </si>
  <si>
    <t>1-698</t>
  </si>
  <si>
    <t>A110051743</t>
  </si>
  <si>
    <t>0920590953</t>
  </si>
  <si>
    <t>1-701</t>
  </si>
  <si>
    <t>J121944024</t>
  </si>
  <si>
    <t>1-702</t>
  </si>
  <si>
    <t>H221460499</t>
  </si>
  <si>
    <t>陳鍾秋英</t>
    <phoneticPr fontId="39" type="noConversion"/>
  </si>
  <si>
    <t>2-183</t>
    <phoneticPr fontId="39" type="noConversion"/>
  </si>
  <si>
    <t>護家</t>
    <phoneticPr fontId="39" type="noConversion"/>
  </si>
  <si>
    <t>H200023049</t>
    <phoneticPr fontId="39" type="noConversion"/>
  </si>
  <si>
    <t>郭李呂玉</t>
    <phoneticPr fontId="36" type="noConversion"/>
  </si>
  <si>
    <t>高清春</t>
    <phoneticPr fontId="36" type="noConversion"/>
  </si>
  <si>
    <t>莊訓青</t>
    <phoneticPr fontId="36" type="noConversion"/>
  </si>
  <si>
    <t>邱怡瑛</t>
    <phoneticPr fontId="36" type="noConversion"/>
  </si>
  <si>
    <t>黃信洪</t>
    <phoneticPr fontId="36" type="noConversion"/>
  </si>
  <si>
    <t>呂美玉</t>
    <phoneticPr fontId="36" type="noConversion"/>
  </si>
  <si>
    <t>黃世弘</t>
    <phoneticPr fontId="36" type="noConversion"/>
  </si>
  <si>
    <t>林宜田</t>
    <phoneticPr fontId="36" type="noConversion"/>
  </si>
  <si>
    <t>平若望</t>
    <phoneticPr fontId="36" type="noConversion"/>
  </si>
  <si>
    <t>陳仁昌</t>
    <phoneticPr fontId="36" type="noConversion"/>
  </si>
  <si>
    <t>蔡俊義</t>
    <phoneticPr fontId="36" type="noConversion"/>
  </si>
  <si>
    <t>宋淑桃</t>
    <phoneticPr fontId="36" type="noConversion"/>
  </si>
  <si>
    <t>許秋霞</t>
    <phoneticPr fontId="36" type="noConversion"/>
  </si>
  <si>
    <t>蔡盛村</t>
    <phoneticPr fontId="36" type="noConversion"/>
  </si>
  <si>
    <t>林徐寶玉</t>
    <phoneticPr fontId="36" type="noConversion"/>
  </si>
  <si>
    <t>洪武雄</t>
    <phoneticPr fontId="36" type="noConversion"/>
  </si>
  <si>
    <t>上</t>
    <phoneticPr fontId="39" type="noConversion"/>
  </si>
  <si>
    <t>0937455871</t>
    <phoneticPr fontId="39" type="noConversion"/>
  </si>
  <si>
    <t>3M長效保膚霜92g/條</t>
    <phoneticPr fontId="36" type="noConversion"/>
  </si>
  <si>
    <t>原價80元</t>
    <phoneticPr fontId="36" type="noConversion"/>
  </si>
  <si>
    <t>林彩金</t>
  </si>
  <si>
    <t>1-705</t>
  </si>
  <si>
    <t>S102654986</t>
  </si>
  <si>
    <t>鼻胃管引流袋</t>
    <phoneticPr fontId="36" type="noConversion"/>
  </si>
  <si>
    <t>黃足銀</t>
    <phoneticPr fontId="36" type="noConversion"/>
  </si>
  <si>
    <t>陳永波</t>
    <phoneticPr fontId="36" type="noConversion"/>
  </si>
  <si>
    <t>陳李美妹</t>
    <phoneticPr fontId="36" type="noConversion"/>
  </si>
  <si>
    <t>林美玲</t>
    <phoneticPr fontId="36" type="noConversion"/>
  </si>
  <si>
    <t>許秋霞</t>
    <phoneticPr fontId="36" type="noConversion"/>
  </si>
  <si>
    <t>呂美玉</t>
    <phoneticPr fontId="36" type="noConversion"/>
  </si>
  <si>
    <t>曾龍興</t>
    <phoneticPr fontId="36" type="noConversion"/>
  </si>
  <si>
    <t>張鶴齡</t>
    <phoneticPr fontId="36" type="noConversion"/>
  </si>
  <si>
    <t>游杰霖</t>
    <phoneticPr fontId="36" type="noConversion"/>
  </si>
  <si>
    <t>林宜田</t>
    <phoneticPr fontId="36" type="noConversion"/>
  </si>
  <si>
    <t>宋淑桃</t>
    <phoneticPr fontId="36" type="noConversion"/>
  </si>
  <si>
    <t>邱怡瑛</t>
    <phoneticPr fontId="36" type="noConversion"/>
  </si>
  <si>
    <t>張水松</t>
    <phoneticPr fontId="36" type="noConversion"/>
  </si>
  <si>
    <t>許秋霞</t>
    <phoneticPr fontId="36" type="noConversion"/>
  </si>
  <si>
    <t>呂美玉</t>
    <phoneticPr fontId="36" type="noConversion"/>
  </si>
  <si>
    <t>張旺聠</t>
    <phoneticPr fontId="36" type="noConversion"/>
  </si>
  <si>
    <t>譚香蘭</t>
    <phoneticPr fontId="36" type="noConversion"/>
  </si>
  <si>
    <t>張水松</t>
    <phoneticPr fontId="36" type="noConversion"/>
  </si>
  <si>
    <t>陳鍾秋英</t>
    <phoneticPr fontId="36" type="noConversion"/>
  </si>
  <si>
    <t>曾龍興</t>
    <phoneticPr fontId="36" type="noConversion"/>
  </si>
  <si>
    <t>張旺聠</t>
    <phoneticPr fontId="36" type="noConversion"/>
  </si>
  <si>
    <t>徐逸廷</t>
    <phoneticPr fontId="36" type="noConversion"/>
  </si>
  <si>
    <t>上</t>
    <phoneticPr fontId="39" type="noConversion"/>
  </si>
  <si>
    <t>上</t>
    <phoneticPr fontId="39" type="noConversion"/>
  </si>
  <si>
    <t>上</t>
    <phoneticPr fontId="39" type="noConversion"/>
  </si>
  <si>
    <t>上</t>
    <phoneticPr fontId="39" type="noConversion"/>
  </si>
  <si>
    <t>上</t>
    <phoneticPr fontId="39" type="noConversion"/>
  </si>
  <si>
    <t>亞培雙卡牛奶</t>
    <phoneticPr fontId="36" type="noConversion"/>
  </si>
  <si>
    <t>謝桂美</t>
  </si>
  <si>
    <t>許明享</t>
    <phoneticPr fontId="36" type="noConversion"/>
  </si>
  <si>
    <t>劉玉墩</t>
    <phoneticPr fontId="36" type="noConversion"/>
  </si>
  <si>
    <t>郭國雄</t>
    <phoneticPr fontId="36" type="noConversion"/>
  </si>
  <si>
    <t>許秋霞</t>
    <phoneticPr fontId="36" type="noConversion"/>
  </si>
  <si>
    <t>陳錦耀</t>
    <phoneticPr fontId="36" type="noConversion"/>
  </si>
  <si>
    <t>黃買英鸞</t>
    <phoneticPr fontId="36" type="noConversion"/>
  </si>
  <si>
    <t>林怡芬</t>
    <phoneticPr fontId="36" type="noConversion"/>
  </si>
  <si>
    <t>黃介嶽</t>
    <phoneticPr fontId="36" type="noConversion"/>
  </si>
  <si>
    <t>王萬珉</t>
    <phoneticPr fontId="36" type="noConversion"/>
  </si>
  <si>
    <t>蔡俊義</t>
    <phoneticPr fontId="36" type="noConversion"/>
  </si>
  <si>
    <t>袁明師</t>
    <phoneticPr fontId="36" type="noConversion"/>
  </si>
  <si>
    <t>許明享</t>
    <phoneticPr fontId="36" type="noConversion"/>
  </si>
  <si>
    <t>平若望</t>
    <phoneticPr fontId="36" type="noConversion"/>
  </si>
  <si>
    <t>梁億郎</t>
    <phoneticPr fontId="36" type="noConversion"/>
  </si>
  <si>
    <t>宋旻訓</t>
    <phoneticPr fontId="36" type="noConversion"/>
  </si>
  <si>
    <t>古雲富</t>
    <phoneticPr fontId="36" type="noConversion"/>
  </si>
  <si>
    <t>張正燁</t>
    <phoneticPr fontId="36" type="noConversion"/>
  </si>
  <si>
    <t>郭馨蔚</t>
    <phoneticPr fontId="36" type="noConversion"/>
  </si>
  <si>
    <t>蔡黃秀里</t>
    <phoneticPr fontId="36" type="noConversion"/>
  </si>
  <si>
    <t>1-706</t>
  </si>
  <si>
    <t>H220660379</t>
  </si>
  <si>
    <t>0935179958</t>
  </si>
  <si>
    <t>黃建富</t>
    <phoneticPr fontId="39" type="noConversion"/>
  </si>
  <si>
    <t>上</t>
    <phoneticPr fontId="39" type="noConversion"/>
  </si>
  <si>
    <t>羅蕭秀枝</t>
  </si>
  <si>
    <t>1-707</t>
  </si>
  <si>
    <t>J200314322</t>
  </si>
  <si>
    <t>0912396313</t>
  </si>
  <si>
    <t>1-708</t>
  </si>
  <si>
    <t>A221400781</t>
  </si>
  <si>
    <t>0923319405</t>
  </si>
  <si>
    <t>鐘芬束</t>
  </si>
  <si>
    <t>1-709</t>
  </si>
  <si>
    <t>U220508105</t>
  </si>
  <si>
    <t>0930033710</t>
  </si>
  <si>
    <t>林麗香</t>
  </si>
  <si>
    <t>1-710</t>
  </si>
  <si>
    <t>L221074459</t>
  </si>
  <si>
    <t>0938805203</t>
  </si>
  <si>
    <t>上</t>
    <phoneticPr fontId="39" type="noConversion"/>
  </si>
  <si>
    <t>上</t>
    <phoneticPr fontId="39" type="noConversion"/>
  </si>
  <si>
    <t>上</t>
    <phoneticPr fontId="39" type="noConversion"/>
  </si>
  <si>
    <t>鍾尚文</t>
    <phoneticPr fontId="36" type="noConversion"/>
  </si>
  <si>
    <t>許秋霞</t>
    <phoneticPr fontId="36" type="noConversion"/>
  </si>
  <si>
    <t>姜仁双</t>
    <phoneticPr fontId="36" type="noConversion"/>
  </si>
  <si>
    <t>呂學川</t>
    <phoneticPr fontId="36" type="noConversion"/>
  </si>
  <si>
    <t>陳錦耀</t>
    <phoneticPr fontId="36" type="noConversion"/>
  </si>
  <si>
    <t>陳屘</t>
    <phoneticPr fontId="36" type="noConversion"/>
  </si>
  <si>
    <t>郭國雄</t>
    <phoneticPr fontId="36" type="noConversion"/>
  </si>
  <si>
    <t>許明享</t>
    <phoneticPr fontId="36" type="noConversion"/>
  </si>
  <si>
    <t>王萬珉</t>
    <phoneticPr fontId="36" type="noConversion"/>
  </si>
  <si>
    <t>彭棽煇</t>
    <phoneticPr fontId="36" type="noConversion"/>
  </si>
  <si>
    <t>張春江</t>
    <phoneticPr fontId="36" type="noConversion"/>
  </si>
  <si>
    <t>黃買英鸞</t>
    <phoneticPr fontId="36" type="noConversion"/>
  </si>
  <si>
    <t>王之發</t>
    <phoneticPr fontId="36" type="noConversion"/>
  </si>
  <si>
    <t>連克夫</t>
  </si>
  <si>
    <t>羅守鏿</t>
    <phoneticPr fontId="39" type="noConversion"/>
  </si>
  <si>
    <t>張旺聠</t>
    <phoneticPr fontId="39" type="noConversion"/>
  </si>
  <si>
    <t>上</t>
    <phoneticPr fontId="39" type="noConversion"/>
  </si>
  <si>
    <t>F102940478</t>
  </si>
  <si>
    <t>0900072492</t>
  </si>
  <si>
    <t>3-525</t>
  </si>
  <si>
    <t>P200803444</t>
  </si>
  <si>
    <t>常萬國</t>
    <phoneticPr fontId="39" type="noConversion"/>
  </si>
  <si>
    <t>廖麗玲</t>
  </si>
  <si>
    <t>1-712</t>
  </si>
  <si>
    <t>K201574878</t>
  </si>
  <si>
    <t>0976223526</t>
  </si>
  <si>
    <t>上</t>
    <phoneticPr fontId="39" type="noConversion"/>
  </si>
  <si>
    <t>上</t>
    <phoneticPr fontId="39" type="noConversion"/>
  </si>
  <si>
    <t>牙刷</t>
    <phoneticPr fontId="36" type="noConversion"/>
  </si>
  <si>
    <t>曾妮妮</t>
  </si>
  <si>
    <t>曾彩霞</t>
  </si>
  <si>
    <t>3-527</t>
  </si>
  <si>
    <t>H223041527</t>
  </si>
  <si>
    <t>廖王秋容</t>
    <phoneticPr fontId="39" type="noConversion"/>
  </si>
  <si>
    <t>1-715</t>
  </si>
  <si>
    <t>Q202508907</t>
  </si>
  <si>
    <t>上</t>
    <phoneticPr fontId="39" type="noConversion"/>
  </si>
  <si>
    <t>上</t>
    <phoneticPr fontId="39" type="noConversion"/>
  </si>
  <si>
    <t>上</t>
    <phoneticPr fontId="39" type="noConversion"/>
  </si>
  <si>
    <t>邱怡瑛</t>
    <phoneticPr fontId="36" type="noConversion"/>
  </si>
  <si>
    <t>黃榮輝</t>
    <phoneticPr fontId="36" type="noConversion"/>
  </si>
  <si>
    <t>郭國雄</t>
    <phoneticPr fontId="36" type="noConversion"/>
  </si>
  <si>
    <t>黃足銀</t>
    <phoneticPr fontId="36" type="noConversion"/>
  </si>
  <si>
    <t>何淑民</t>
    <phoneticPr fontId="36" type="noConversion"/>
  </si>
  <si>
    <t>羅福妹</t>
    <phoneticPr fontId="36" type="noConversion"/>
  </si>
  <si>
    <t>官純琴</t>
    <phoneticPr fontId="36" type="noConversion"/>
  </si>
  <si>
    <t>殷秀麗</t>
    <phoneticPr fontId="36" type="noConversion"/>
  </si>
  <si>
    <t>蔡銘鎮</t>
    <phoneticPr fontId="36" type="noConversion"/>
  </si>
  <si>
    <t>上</t>
    <phoneticPr fontId="39" type="noConversion"/>
  </si>
  <si>
    <t>宋淑桃</t>
    <phoneticPr fontId="36" type="noConversion"/>
  </si>
  <si>
    <t>彭美鈴</t>
    <phoneticPr fontId="36" type="noConversion"/>
  </si>
  <si>
    <t>林淑玲</t>
  </si>
  <si>
    <t>1-717</t>
  </si>
  <si>
    <t>J220196044</t>
  </si>
  <si>
    <t>0985629575</t>
  </si>
  <si>
    <t>李淑香</t>
  </si>
  <si>
    <t>楊陳美月</t>
  </si>
  <si>
    <t>1-716</t>
  </si>
  <si>
    <t>F220277443</t>
  </si>
  <si>
    <t>0988085595</t>
  </si>
  <si>
    <t>1-718</t>
  </si>
  <si>
    <t>F201803530</t>
  </si>
  <si>
    <t>0920125332</t>
  </si>
  <si>
    <t>上</t>
    <phoneticPr fontId="39" type="noConversion"/>
  </si>
  <si>
    <t>上</t>
    <phoneticPr fontId="39" type="noConversion"/>
  </si>
  <si>
    <t>鍾孟妍</t>
    <phoneticPr fontId="39" type="noConversion"/>
  </si>
  <si>
    <t>林麗香</t>
    <phoneticPr fontId="36" type="noConversion"/>
  </si>
  <si>
    <t>陳永波</t>
    <phoneticPr fontId="36" type="noConversion"/>
  </si>
  <si>
    <t>邱怡瑛</t>
    <phoneticPr fontId="36" type="noConversion"/>
  </si>
  <si>
    <t>蔡銘鎮</t>
    <phoneticPr fontId="36" type="noConversion"/>
  </si>
  <si>
    <t>鍾元</t>
    <phoneticPr fontId="36" type="noConversion"/>
  </si>
  <si>
    <t>廖麗玲</t>
    <phoneticPr fontId="36" type="noConversion"/>
  </si>
  <si>
    <t>陳宜萱</t>
    <phoneticPr fontId="36" type="noConversion"/>
  </si>
  <si>
    <t>謝志平</t>
  </si>
  <si>
    <t>H101627736</t>
  </si>
  <si>
    <t>0928210784</t>
  </si>
  <si>
    <t>何淑民</t>
    <phoneticPr fontId="39" type="noConversion"/>
  </si>
  <si>
    <t>2-185</t>
    <phoneticPr fontId="39" type="noConversion"/>
  </si>
  <si>
    <t>護家</t>
    <phoneticPr fontId="39" type="noConversion"/>
  </si>
  <si>
    <t>M220447039</t>
    <phoneticPr fontId="39" type="noConversion"/>
  </si>
  <si>
    <t>※"疥瘡投藥、寢具送洗費、衣服洗標、長效針技術費"優免</t>
    <phoneticPr fontId="36" type="noConversion"/>
  </si>
  <si>
    <t>郭國雄</t>
    <phoneticPr fontId="36" type="noConversion"/>
  </si>
  <si>
    <t>※與主任協定112年7月後(不含7月)不收鼻胃管照護費</t>
  </si>
  <si>
    <t>楊小燕</t>
    <phoneticPr fontId="36" type="noConversion"/>
  </si>
  <si>
    <t>0933724469</t>
  </si>
  <si>
    <t>0933971171</t>
    <phoneticPr fontId="39" type="noConversion"/>
  </si>
  <si>
    <t>0937990506</t>
    <phoneticPr fontId="39" type="noConversion"/>
  </si>
  <si>
    <t>0970736588</t>
    <phoneticPr fontId="39" type="noConversion"/>
  </si>
  <si>
    <t>0919093341</t>
    <phoneticPr fontId="39" type="noConversion"/>
  </si>
  <si>
    <t>0937974174</t>
    <phoneticPr fontId="39" type="noConversion"/>
  </si>
  <si>
    <t>0912828512</t>
    <phoneticPr fontId="39" type="noConversion"/>
  </si>
  <si>
    <t>張春江</t>
    <phoneticPr fontId="39" type="noConversion"/>
  </si>
  <si>
    <t>3-532</t>
    <phoneticPr fontId="39" type="noConversion"/>
  </si>
  <si>
    <t>長照</t>
    <phoneticPr fontId="39" type="noConversion"/>
  </si>
  <si>
    <t>C200943569</t>
    <phoneticPr fontId="39" type="noConversion"/>
  </si>
  <si>
    <t>游杰霖</t>
    <phoneticPr fontId="39" type="noConversion"/>
  </si>
  <si>
    <t>3-533</t>
    <phoneticPr fontId="39" type="noConversion"/>
  </si>
  <si>
    <t>長照</t>
    <phoneticPr fontId="39" type="noConversion"/>
  </si>
  <si>
    <t>H101772567</t>
    <phoneticPr fontId="39" type="noConversion"/>
  </si>
  <si>
    <t>1-450</t>
  </si>
  <si>
    <t>1-354</t>
  </si>
  <si>
    <t>陳玉山</t>
    <phoneticPr fontId="36" type="noConversion"/>
  </si>
  <si>
    <t>林宜田</t>
    <phoneticPr fontId="36" type="noConversion"/>
  </si>
  <si>
    <t>※家屬與主任協商若有2條管路留置只收其一的費用</t>
  </si>
  <si>
    <t>※家屬與主任協商若有2條管路留置只收其一的費用</t>
    <phoneticPr fontId="36" type="noConversion"/>
  </si>
  <si>
    <t>陳育泉</t>
    <phoneticPr fontId="36" type="noConversion"/>
  </si>
  <si>
    <t>張春江</t>
    <phoneticPr fontId="36" type="noConversion"/>
  </si>
  <si>
    <t>姜金樟</t>
    <phoneticPr fontId="36" type="noConversion"/>
  </si>
  <si>
    <t>蔡寶治</t>
    <phoneticPr fontId="36" type="noConversion"/>
  </si>
  <si>
    <t>林麗香</t>
    <phoneticPr fontId="36" type="noConversion"/>
  </si>
  <si>
    <t>鐘芬束</t>
    <phoneticPr fontId="36" type="noConversion"/>
  </si>
  <si>
    <t>鍾孟妍</t>
    <phoneticPr fontId="36" type="noConversion"/>
  </si>
  <si>
    <t>0932236056</t>
  </si>
  <si>
    <t>陳錦耀</t>
    <phoneticPr fontId="36" type="noConversion"/>
  </si>
  <si>
    <t>※每月向新竹縣政府請領鼻胃管照護費</t>
  </si>
  <si>
    <t>※每月向新竹縣政府請領鼻胃管照護費</t>
    <phoneticPr fontId="36" type="noConversion"/>
  </si>
  <si>
    <t>※"疥瘡投藥、寢具送洗費、衣服洗標、拿藥車資"優免</t>
    <phoneticPr fontId="36" type="noConversion"/>
  </si>
  <si>
    <t>※"疥瘡投藥、拿藥車資、寢具送洗費、衣服洗標"優免</t>
    <phoneticPr fontId="36" type="noConversion"/>
  </si>
  <si>
    <t>殷秀麗</t>
    <phoneticPr fontId="39" type="noConversion"/>
  </si>
  <si>
    <t>陳王麵</t>
  </si>
  <si>
    <t>1-720</t>
  </si>
  <si>
    <t>F201106554</t>
  </si>
  <si>
    <t>0983827290</t>
  </si>
  <si>
    <t>白宗仁</t>
    <phoneticPr fontId="36" type="noConversion"/>
  </si>
  <si>
    <t>羅福妹</t>
    <phoneticPr fontId="36" type="noConversion"/>
  </si>
  <si>
    <t>林徐寶玉</t>
    <phoneticPr fontId="36" type="noConversion"/>
  </si>
  <si>
    <t>廖文德</t>
    <phoneticPr fontId="36" type="noConversion"/>
  </si>
  <si>
    <t>上</t>
    <phoneticPr fontId="39" type="noConversion"/>
  </si>
  <si>
    <t>黃林美枝</t>
  </si>
  <si>
    <t>吳柯靜</t>
  </si>
  <si>
    <t>※"疥瘡投藥、拿藥車資、寢具送洗費、衣服洗標"優免</t>
  </si>
  <si>
    <t>姜禮通</t>
    <phoneticPr fontId="36" type="noConversion"/>
  </si>
  <si>
    <t>※"疥瘡投藥、寢具送洗費、拿藥車資、衣服洗標"優免</t>
    <phoneticPr fontId="36" type="noConversion"/>
  </si>
  <si>
    <t>1-722</t>
  </si>
  <si>
    <t>F202532129</t>
  </si>
  <si>
    <t>0930854119、02-27885135</t>
  </si>
  <si>
    <t>1-723</t>
  </si>
  <si>
    <t>N203192885</t>
  </si>
  <si>
    <t>0933418801</t>
  </si>
  <si>
    <t>※"疥瘡投藥、寢具送洗費、拿藥車資、衣服洗標"優免</t>
  </si>
  <si>
    <t>0920827049</t>
    <phoneticPr fontId="39" type="noConversion"/>
  </si>
  <si>
    <t>張春江</t>
  </si>
  <si>
    <t>呂學川</t>
  </si>
  <si>
    <t>黃龍眉</t>
  </si>
  <si>
    <t>李秋湄</t>
  </si>
  <si>
    <t>1-724</t>
  </si>
  <si>
    <t>N121937433</t>
  </si>
  <si>
    <t>0937518883、02-22652786</t>
  </si>
  <si>
    <t>1-725</t>
  </si>
  <si>
    <t>H220205725</t>
  </si>
  <si>
    <t>0985550977</t>
  </si>
  <si>
    <t>上</t>
    <phoneticPr fontId="39" type="noConversion"/>
  </si>
  <si>
    <t>上</t>
    <phoneticPr fontId="39" type="noConversion"/>
  </si>
  <si>
    <t>上</t>
    <phoneticPr fontId="39" type="noConversion"/>
  </si>
  <si>
    <t>3M人工皮(厚)/片</t>
    <phoneticPr fontId="36" type="noConversion"/>
  </si>
  <si>
    <t>張錦登</t>
    <phoneticPr fontId="36" type="noConversion"/>
  </si>
  <si>
    <t>王李金花</t>
    <phoneticPr fontId="36" type="noConversion"/>
  </si>
  <si>
    <t>梁鴻輝</t>
    <phoneticPr fontId="36" type="noConversion"/>
  </si>
  <si>
    <t>李淑香</t>
    <phoneticPr fontId="36" type="noConversion"/>
  </si>
  <si>
    <t>黃德文</t>
    <phoneticPr fontId="36" type="noConversion"/>
  </si>
  <si>
    <t>張旺聠</t>
    <phoneticPr fontId="36" type="noConversion"/>
  </si>
  <si>
    <t>曾慧茹</t>
    <phoneticPr fontId="36" type="noConversion"/>
  </si>
  <si>
    <t>王順利</t>
    <phoneticPr fontId="36" type="noConversion"/>
  </si>
  <si>
    <t>張水松</t>
    <phoneticPr fontId="36" type="noConversion"/>
  </si>
  <si>
    <t>林美玲</t>
    <phoneticPr fontId="36" type="noConversion"/>
  </si>
  <si>
    <t>黃德謙</t>
    <phoneticPr fontId="36" type="noConversion"/>
  </si>
  <si>
    <t>鍾志超</t>
  </si>
  <si>
    <t>1-726</t>
  </si>
  <si>
    <t>A121400752</t>
  </si>
  <si>
    <t>楊玉霙</t>
  </si>
  <si>
    <t>1-727</t>
  </si>
  <si>
    <t>T221553738</t>
  </si>
  <si>
    <t>0972981992</t>
  </si>
  <si>
    <t>盧立農</t>
  </si>
  <si>
    <t>1-728</t>
  </si>
  <si>
    <t>J122247113</t>
  </si>
  <si>
    <t>0987465121</t>
  </si>
  <si>
    <t>陳彭冬姜</t>
  </si>
  <si>
    <t>3-535</t>
  </si>
  <si>
    <t>J201171394</t>
  </si>
  <si>
    <t>0935030458</t>
  </si>
  <si>
    <t>巫楊妙春</t>
    <phoneticPr fontId="39" type="noConversion"/>
  </si>
  <si>
    <t>1-714</t>
    <phoneticPr fontId="39" type="noConversion"/>
  </si>
  <si>
    <t>A棟2樓</t>
    <phoneticPr fontId="39" type="noConversion"/>
  </si>
  <si>
    <t>K200691638</t>
    <phoneticPr fontId="39" type="noConversion"/>
  </si>
  <si>
    <t>許寶蓮</t>
  </si>
  <si>
    <t>袁憲芝</t>
  </si>
  <si>
    <t>3-537</t>
  </si>
  <si>
    <t>0972221283、03-4897326</t>
  </si>
  <si>
    <t>陳源柏</t>
  </si>
  <si>
    <t>1-731</t>
  </si>
  <si>
    <t>A110423230</t>
  </si>
  <si>
    <t>0973106946</t>
  </si>
  <si>
    <t>王秀萍</t>
  </si>
  <si>
    <t>1-729</t>
  </si>
  <si>
    <t>F222870700</t>
  </si>
  <si>
    <t>0918268591、03-4796997</t>
  </si>
  <si>
    <t>許寶蓮</t>
    <phoneticPr fontId="36" type="noConversion"/>
  </si>
  <si>
    <t>※"鼻胃管及尿管照護費、抽痰化痰費、疥瘡投藥、寢具送洗費、拿藥車資、衣服洗標"優免</t>
    <phoneticPr fontId="36" type="noConversion"/>
  </si>
  <si>
    <t>※"鼻胃管及尿管照護費、抽痰化痰費、疥瘡投藥、寢具送洗費、拿藥車資、衣服洗標"優免</t>
  </si>
  <si>
    <t>林秋子</t>
    <phoneticPr fontId="36" type="noConversion"/>
  </si>
  <si>
    <t>廖文德</t>
    <phoneticPr fontId="36" type="noConversion"/>
  </si>
  <si>
    <t>汪買英雀</t>
    <phoneticPr fontId="36" type="noConversion"/>
  </si>
  <si>
    <t>張如傑</t>
    <phoneticPr fontId="36" type="noConversion"/>
  </si>
  <si>
    <t>許秋霞</t>
    <phoneticPr fontId="36" type="noConversion"/>
  </si>
  <si>
    <t>官純琴</t>
    <phoneticPr fontId="36" type="noConversion"/>
  </si>
  <si>
    <t>黃世弘</t>
    <phoneticPr fontId="36" type="noConversion"/>
  </si>
  <si>
    <t>林陳登妹</t>
    <phoneticPr fontId="36" type="noConversion"/>
  </si>
  <si>
    <t>王添財</t>
    <phoneticPr fontId="36" type="noConversion"/>
  </si>
  <si>
    <t>姜仁双</t>
    <phoneticPr fontId="36" type="noConversion"/>
  </si>
  <si>
    <t>沈蘭英</t>
    <phoneticPr fontId="36" type="noConversion"/>
  </si>
  <si>
    <t>許寶蓮</t>
    <phoneticPr fontId="36" type="noConversion"/>
  </si>
  <si>
    <t>林玉桂</t>
    <phoneticPr fontId="36" type="noConversion"/>
  </si>
  <si>
    <t>倪金蘭</t>
    <phoneticPr fontId="36" type="noConversion"/>
  </si>
  <si>
    <t>徐逸廷</t>
    <phoneticPr fontId="36" type="noConversion"/>
  </si>
  <si>
    <t>平若望</t>
    <phoneticPr fontId="36" type="noConversion"/>
  </si>
  <si>
    <t>甘陳富</t>
    <phoneticPr fontId="36" type="noConversion"/>
  </si>
  <si>
    <t>曾源邦</t>
    <phoneticPr fontId="36" type="noConversion"/>
  </si>
  <si>
    <t>林彩金</t>
    <phoneticPr fontId="36" type="noConversion"/>
  </si>
  <si>
    <t>蘇森園</t>
    <phoneticPr fontId="36" type="noConversion"/>
  </si>
  <si>
    <t>張瑞本</t>
    <phoneticPr fontId="36" type="noConversion"/>
  </si>
  <si>
    <t>彭趙梅蘭</t>
    <phoneticPr fontId="36" type="noConversion"/>
  </si>
  <si>
    <t>徐逸廷</t>
    <phoneticPr fontId="36" type="noConversion"/>
  </si>
  <si>
    <t>蘇玉梅</t>
    <phoneticPr fontId="36" type="noConversion"/>
  </si>
  <si>
    <t>廖文德</t>
    <phoneticPr fontId="36" type="noConversion"/>
  </si>
  <si>
    <t>何淑民</t>
    <phoneticPr fontId="36" type="noConversion"/>
  </si>
  <si>
    <t>王華代</t>
    <phoneticPr fontId="36" type="noConversion"/>
  </si>
  <si>
    <t>潘易昌</t>
    <phoneticPr fontId="36" type="noConversion"/>
  </si>
  <si>
    <t>陳育泉</t>
    <phoneticPr fontId="36" type="noConversion"/>
  </si>
  <si>
    <t>羅福妹</t>
    <phoneticPr fontId="36" type="noConversion"/>
  </si>
  <si>
    <t>許寶蓮</t>
    <phoneticPr fontId="36" type="noConversion"/>
  </si>
  <si>
    <t>鄒榮義</t>
    <phoneticPr fontId="36" type="noConversion"/>
  </si>
  <si>
    <t>陳愛珠</t>
    <phoneticPr fontId="36" type="noConversion"/>
  </si>
  <si>
    <t>翁藝</t>
    <phoneticPr fontId="36" type="noConversion"/>
  </si>
  <si>
    <t>楊蔣寶鳳</t>
    <phoneticPr fontId="36" type="noConversion"/>
  </si>
  <si>
    <t>袁明師</t>
    <phoneticPr fontId="36" type="noConversion"/>
  </si>
  <si>
    <t>※每月雜費由"實支實付"補助款給予(超過支付上限由家屬負擔)</t>
    <phoneticPr fontId="36" type="noConversion"/>
  </si>
  <si>
    <t>§包月"全雜費"(已取消改成實支實付，超過補助款上限由家屬支付)</t>
  </si>
  <si>
    <t>§包月"全雜費"(已取消改成實支實付，超過補助款上限由家屬支付)</t>
    <phoneticPr fontId="36" type="noConversion"/>
  </si>
  <si>
    <t>※每月雜費由"實支實付"補助款給予(超過支付上限由家屬負擔)</t>
  </si>
  <si>
    <t>安置0</t>
  </si>
  <si>
    <t>苗麗貞</t>
  </si>
  <si>
    <t>徐台美</t>
  </si>
  <si>
    <t>1-734</t>
  </si>
  <si>
    <t>H220352756</t>
  </si>
  <si>
    <t>0939199777</t>
  </si>
  <si>
    <t>邱顯能</t>
  </si>
  <si>
    <t>承辦會計：沈先生</t>
    <phoneticPr fontId="36" type="noConversion"/>
  </si>
  <si>
    <t>益肺佳牛奶</t>
    <phoneticPr fontId="36" type="noConversion"/>
  </si>
  <si>
    <t>蓖麻油</t>
    <phoneticPr fontId="36" type="noConversion"/>
  </si>
  <si>
    <t>駱來發</t>
  </si>
  <si>
    <t>1-737</t>
  </si>
  <si>
    <t>F100057783</t>
  </si>
  <si>
    <t>0987930188</t>
  </si>
  <si>
    <t>駱張美玉</t>
  </si>
  <si>
    <t>F220173557</t>
  </si>
  <si>
    <t>1-730</t>
  </si>
  <si>
    <t>A223469662</t>
  </si>
  <si>
    <t>0976264867</t>
  </si>
  <si>
    <t>1-732</t>
  </si>
  <si>
    <t>F120068120</t>
  </si>
  <si>
    <t>0970820005、02-220231510928501052</t>
  </si>
  <si>
    <t>許寶蓮</t>
    <phoneticPr fontId="39" type="noConversion"/>
  </si>
  <si>
    <t>2-188</t>
  </si>
  <si>
    <t>2-188</t>
    <phoneticPr fontId="39" type="noConversion"/>
  </si>
  <si>
    <t>護家</t>
    <phoneticPr fontId="39" type="noConversion"/>
  </si>
  <si>
    <t>H220961237</t>
    <phoneticPr fontId="39" type="noConversion"/>
  </si>
  <si>
    <t>鄭陳月桂</t>
    <phoneticPr fontId="39" type="noConversion"/>
  </si>
  <si>
    <t>3-538</t>
  </si>
  <si>
    <t>3-538</t>
    <phoneticPr fontId="39" type="noConversion"/>
  </si>
  <si>
    <t>長照</t>
    <phoneticPr fontId="39" type="noConversion"/>
  </si>
  <si>
    <t>L202740296</t>
    <phoneticPr fontId="39" type="noConversion"/>
  </si>
  <si>
    <t>添寧復健褲M66片/6包/箱</t>
    <phoneticPr fontId="36" type="noConversion"/>
  </si>
  <si>
    <t>113.05.27主任定價</t>
    <phoneticPr fontId="36" type="noConversion"/>
  </si>
  <si>
    <t>尿套/捆</t>
    <phoneticPr fontId="36" type="noConversion"/>
  </si>
  <si>
    <t>張賴花</t>
    <phoneticPr fontId="36" type="noConversion"/>
  </si>
  <si>
    <t>※"桃療巡診"優免</t>
    <phoneticPr fontId="36" type="noConversion"/>
  </si>
  <si>
    <t>0983190657</t>
  </si>
  <si>
    <t>※"桃療巡診"優免</t>
  </si>
  <si>
    <t>※"疥瘡投藥、冷氣費、寢具送洗費、衣服洗標"優免</t>
    <phoneticPr fontId="36" type="noConversion"/>
  </si>
  <si>
    <t>蕭王阿密</t>
    <phoneticPr fontId="36" type="noConversion"/>
  </si>
  <si>
    <t>※"鼻胃管及尿管照護費各計費限額為1500元"</t>
    <phoneticPr fontId="36" type="noConversion"/>
  </si>
  <si>
    <t>1-672</t>
  </si>
  <si>
    <t>H120554249</t>
  </si>
  <si>
    <t>鄧龍傳</t>
  </si>
  <si>
    <t>1-740</t>
  </si>
  <si>
    <t>A102003564</t>
  </si>
  <si>
    <t>0986940260</t>
  </si>
  <si>
    <t>導尿管</t>
    <phoneticPr fontId="36" type="noConversion"/>
  </si>
  <si>
    <t>彭棽煇</t>
    <phoneticPr fontId="36" type="noConversion"/>
  </si>
  <si>
    <t>王蘭玉</t>
  </si>
  <si>
    <t>蕭王阿密</t>
  </si>
  <si>
    <t>※"鼻胃管及尿管照護費各計費限額為1500元"</t>
  </si>
  <si>
    <t>李定倫</t>
    <phoneticPr fontId="39" type="noConversion"/>
  </si>
  <si>
    <t>1-739</t>
    <phoneticPr fontId="39" type="noConversion"/>
  </si>
  <si>
    <t>A棟3樓</t>
    <phoneticPr fontId="39" type="noConversion"/>
  </si>
  <si>
    <t>Y120071318</t>
    <phoneticPr fontId="39" type="noConversion"/>
  </si>
  <si>
    <t>3-540</t>
  </si>
  <si>
    <t>H200236975</t>
  </si>
  <si>
    <t>0910007606</t>
  </si>
  <si>
    <t>3-541</t>
  </si>
  <si>
    <t>T202783725</t>
  </si>
  <si>
    <t>口罩(片)</t>
    <phoneticPr fontId="36" type="noConversion"/>
  </si>
  <si>
    <t>陳沼男</t>
    <phoneticPr fontId="36" type="noConversion"/>
  </si>
  <si>
    <t>楊家倫</t>
    <phoneticPr fontId="36" type="noConversion"/>
  </si>
  <si>
    <t>張如傑</t>
    <phoneticPr fontId="36" type="noConversion"/>
  </si>
  <si>
    <t>平若望</t>
    <phoneticPr fontId="36" type="noConversion"/>
  </si>
  <si>
    <t>蔡俊義</t>
    <phoneticPr fontId="36" type="noConversion"/>
  </si>
  <si>
    <t>鄭陳月桂</t>
    <phoneticPr fontId="36" type="noConversion"/>
  </si>
  <si>
    <t>卓邱阿粉</t>
    <phoneticPr fontId="36" type="noConversion"/>
  </si>
  <si>
    <t>113/7/1換紅牛高纖優蛋白配方奶粉1KG</t>
    <phoneticPr fontId="36" type="noConversion"/>
  </si>
  <si>
    <t>J102797498</t>
    <phoneticPr fontId="39" type="noConversion"/>
  </si>
  <si>
    <t>3-529</t>
  </si>
  <si>
    <t>02-28232452；0933-880121、公司0229331695</t>
  </si>
  <si>
    <t>洪尚伯</t>
  </si>
  <si>
    <t>紅牛糖尿病配方奶粉3kg</t>
    <phoneticPr fontId="36" type="noConversion"/>
  </si>
  <si>
    <t>1-741</t>
  </si>
  <si>
    <t>E120978586</t>
  </si>
  <si>
    <t>0918871001</t>
  </si>
  <si>
    <t>李昌雄</t>
    <phoneticPr fontId="36" type="noConversion"/>
  </si>
  <si>
    <t>張晴瑜</t>
  </si>
  <si>
    <t>羅福妹</t>
    <phoneticPr fontId="36" type="noConversion"/>
  </si>
  <si>
    <t>邱漢鎮</t>
    <phoneticPr fontId="36" type="noConversion"/>
  </si>
  <si>
    <t>陳愛珠</t>
    <phoneticPr fontId="36" type="noConversion"/>
  </si>
  <si>
    <t>鄭陳月桂</t>
    <phoneticPr fontId="36" type="noConversion"/>
  </si>
  <si>
    <t>1-742</t>
  </si>
  <si>
    <t>E222596780</t>
  </si>
  <si>
    <t>0(安置)</t>
  </si>
  <si>
    <t>02-27000960(有line)</t>
  </si>
  <si>
    <t>許台英</t>
    <phoneticPr fontId="39" type="noConversion"/>
  </si>
  <si>
    <t>0939016318</t>
  </si>
  <si>
    <t>林道朋</t>
  </si>
  <si>
    <t>1-743</t>
  </si>
  <si>
    <t>A133564627</t>
  </si>
  <si>
    <t>02-23365700分機118</t>
  </si>
  <si>
    <t>李昌雄</t>
    <phoneticPr fontId="36" type="noConversion"/>
  </si>
  <si>
    <t>羅福妹</t>
    <phoneticPr fontId="36" type="noConversion"/>
  </si>
  <si>
    <t>邱漢鎮</t>
    <phoneticPr fontId="36" type="noConversion"/>
  </si>
  <si>
    <t>羅福妹</t>
    <phoneticPr fontId="36" type="noConversion"/>
  </si>
  <si>
    <t>楊月雲</t>
    <phoneticPr fontId="36" type="noConversion"/>
  </si>
  <si>
    <t>黃德文</t>
    <phoneticPr fontId="36" type="noConversion"/>
  </si>
  <si>
    <t>陳李菊</t>
    <phoneticPr fontId="36" type="noConversion"/>
  </si>
  <si>
    <t>林麗香</t>
    <phoneticPr fontId="36" type="noConversion"/>
  </si>
  <si>
    <t>陳沼男</t>
    <phoneticPr fontId="36" type="noConversion"/>
  </si>
  <si>
    <t>楊家倫</t>
    <phoneticPr fontId="36" type="noConversion"/>
  </si>
  <si>
    <t>張如傑</t>
    <phoneticPr fontId="36" type="noConversion"/>
  </si>
  <si>
    <t>平若望</t>
    <phoneticPr fontId="36" type="noConversion"/>
  </si>
  <si>
    <t>徐台美</t>
    <phoneticPr fontId="36" type="noConversion"/>
  </si>
  <si>
    <t>蔡銘鎮</t>
    <phoneticPr fontId="36" type="noConversion"/>
  </si>
  <si>
    <t>蔡俊義</t>
    <phoneticPr fontId="36" type="noConversion"/>
  </si>
  <si>
    <t>楊陳美月</t>
    <phoneticPr fontId="36" type="noConversion"/>
  </si>
  <si>
    <t>連李鳳雪</t>
    <phoneticPr fontId="36" type="noConversion"/>
  </si>
  <si>
    <t>龔秀蘭</t>
    <phoneticPr fontId="36" type="noConversion"/>
  </si>
  <si>
    <t>陳沼男</t>
    <phoneticPr fontId="36" type="noConversion"/>
  </si>
  <si>
    <t>蔡銘鎮</t>
    <phoneticPr fontId="36" type="noConversion"/>
  </si>
  <si>
    <t>林玉桂</t>
    <phoneticPr fontId="36" type="noConversion"/>
  </si>
  <si>
    <t>徐劉有妹</t>
    <phoneticPr fontId="36" type="noConversion"/>
  </si>
  <si>
    <t>卓邱阿粉</t>
    <phoneticPr fontId="36" type="noConversion"/>
  </si>
  <si>
    <t>張鶴齡</t>
    <phoneticPr fontId="36" type="noConversion"/>
  </si>
  <si>
    <t>徐倩枝</t>
    <phoneticPr fontId="36" type="noConversion"/>
  </si>
  <si>
    <t>李銀珍</t>
  </si>
  <si>
    <t>3-545</t>
  </si>
  <si>
    <t>J222987445</t>
  </si>
  <si>
    <t>03-5891500分機15</t>
  </si>
  <si>
    <t>7/30退住轉竹榮護家</t>
  </si>
  <si>
    <t>3-528</t>
  </si>
  <si>
    <t>0986655883、（02）22064586</t>
  </si>
  <si>
    <t>2-190</t>
  </si>
  <si>
    <t>0935273538</t>
  </si>
  <si>
    <t>H101776403</t>
    <phoneticPr fontId="39" type="noConversion"/>
  </si>
  <si>
    <t>王昌平</t>
    <phoneticPr fontId="36" type="noConversion"/>
  </si>
  <si>
    <t>※"疥瘡投藥、寢具送洗費、衣服洗標"優免</t>
    <phoneticPr fontId="36" type="noConversion"/>
  </si>
  <si>
    <t>※"疥瘡投藥、寢具送洗費、衣服洗標"優免</t>
    <phoneticPr fontId="36" type="noConversion"/>
  </si>
  <si>
    <t>王昌平</t>
  </si>
  <si>
    <t>auance@seed.net.tw 每個月給</t>
    <phoneticPr fontId="39" type="noConversion"/>
  </si>
  <si>
    <t>蔣崑明</t>
  </si>
  <si>
    <t>2-194</t>
  </si>
  <si>
    <t>J100007802</t>
  </si>
  <si>
    <t>0981341790</t>
  </si>
  <si>
    <t>2-193</t>
  </si>
  <si>
    <t>J120693662</t>
  </si>
  <si>
    <t>0935849051</t>
  </si>
  <si>
    <t>董方文</t>
    <phoneticPr fontId="36" type="noConversion"/>
  </si>
  <si>
    <t>周蕭字蕊</t>
  </si>
  <si>
    <t>劉信俊</t>
    <phoneticPr fontId="39" type="noConversion"/>
  </si>
  <si>
    <t>1-582</t>
    <phoneticPr fontId="39" type="noConversion"/>
  </si>
  <si>
    <t>A棟1樓</t>
    <phoneticPr fontId="39" type="noConversion"/>
  </si>
  <si>
    <t>P120995174</t>
    <phoneticPr fontId="39" type="noConversion"/>
  </si>
  <si>
    <t>藻體康</t>
    <phoneticPr fontId="36" type="noConversion"/>
  </si>
  <si>
    <t>尿布L</t>
    <phoneticPr fontId="36" type="noConversion"/>
  </si>
  <si>
    <t>看護墊</t>
    <phoneticPr fontId="36" type="noConversion"/>
  </si>
  <si>
    <t>尿片</t>
    <phoneticPr fontId="36" type="noConversion"/>
  </si>
  <si>
    <t>呂美玉</t>
    <phoneticPr fontId="36" type="noConversion"/>
  </si>
  <si>
    <t>楊小燕</t>
    <phoneticPr fontId="36" type="noConversion"/>
  </si>
  <si>
    <t>李家祥</t>
    <phoneticPr fontId="36" type="noConversion"/>
  </si>
  <si>
    <t>葉振興</t>
    <phoneticPr fontId="36" type="noConversion"/>
  </si>
  <si>
    <t>徐台美</t>
    <phoneticPr fontId="36" type="noConversion"/>
  </si>
  <si>
    <t>李俊輝</t>
    <phoneticPr fontId="36" type="noConversion"/>
  </si>
  <si>
    <t>楊玉霙</t>
    <phoneticPr fontId="36" type="noConversion"/>
  </si>
  <si>
    <t>1-748</t>
  </si>
  <si>
    <t>M200464365</t>
  </si>
  <si>
    <t>0916748631</t>
  </si>
  <si>
    <t>李㨗卿</t>
  </si>
  <si>
    <t>曹燿𧭼</t>
  </si>
  <si>
    <t>過秀英</t>
  </si>
  <si>
    <t>鼻胃管</t>
    <phoneticPr fontId="36" type="noConversion"/>
  </si>
  <si>
    <t>尿袋</t>
    <phoneticPr fontId="36" type="noConversion"/>
  </si>
  <si>
    <t>謝明華</t>
  </si>
  <si>
    <t>1-752</t>
  </si>
  <si>
    <t>H120446153</t>
  </si>
  <si>
    <t>0978000510、03-4564990</t>
  </si>
  <si>
    <t>0920373938</t>
  </si>
  <si>
    <t>張秀榆</t>
  </si>
  <si>
    <t>1-751</t>
  </si>
  <si>
    <t>F202204577</t>
  </si>
  <si>
    <t>0903919963</t>
  </si>
  <si>
    <t>2-195</t>
  </si>
  <si>
    <t>J200616714</t>
  </si>
  <si>
    <t>0910398068</t>
  </si>
  <si>
    <t>李茂財</t>
  </si>
  <si>
    <t>PVC手套</t>
    <phoneticPr fontId="36" type="noConversion"/>
  </si>
  <si>
    <t>紅牛雙卡</t>
    <phoneticPr fontId="36" type="noConversion"/>
  </si>
  <si>
    <t>梁進光</t>
  </si>
  <si>
    <t>包大人防漏護膚紙尿褲637元(9/25調整前600元)/箱/4包/16片(每包159元.每片9.9元)</t>
    <phoneticPr fontId="36" type="noConversion"/>
  </si>
  <si>
    <t>包大人防漏護膚紙尿褲637元(9/25調整前600元)/箱/4包/20片(每包159元.每片7.9元)</t>
    <phoneticPr fontId="36" type="noConversion"/>
  </si>
  <si>
    <t>添寧看護墊590元/箱/6包/15片(每包98.3元.每片6.5元)</t>
    <phoneticPr fontId="36" type="noConversion"/>
  </si>
  <si>
    <t>一箱(6包/11片)</t>
    <phoneticPr fontId="36" type="noConversion"/>
  </si>
  <si>
    <t>一箱(6包/10片)</t>
    <phoneticPr fontId="36" type="noConversion"/>
  </si>
  <si>
    <t>一包192.5(平均每片約19.3元)</t>
    <phoneticPr fontId="36" type="noConversion"/>
  </si>
  <si>
    <t>一包192.5(平均每片約17.5元)</t>
    <phoneticPr fontId="36" type="noConversion"/>
  </si>
  <si>
    <t>2-196</t>
  </si>
  <si>
    <t>0960792308</t>
  </si>
  <si>
    <t>3-547</t>
    <phoneticPr fontId="39" type="noConversion"/>
  </si>
  <si>
    <t>長照</t>
    <phoneticPr fontId="39" type="noConversion"/>
  </si>
  <si>
    <t>H121487694</t>
    <phoneticPr fontId="39" type="noConversion"/>
  </si>
  <si>
    <t>113/08/29-新竹市東區安置</t>
    <phoneticPr fontId="39" type="noConversion"/>
  </si>
  <si>
    <t>113/09/05-桃園市社會局安置</t>
    <phoneticPr fontId="39" type="noConversion"/>
  </si>
  <si>
    <t>113/08/01-新竹縣安置</t>
    <phoneticPr fontId="39" type="noConversion"/>
  </si>
  <si>
    <t>113/01/01-新竹市安置</t>
    <phoneticPr fontId="39" type="noConversion"/>
  </si>
  <si>
    <t>113/07/01-桃園市安置</t>
    <phoneticPr fontId="39" type="noConversion"/>
  </si>
  <si>
    <t>113/07/26-新竹縣安置</t>
    <phoneticPr fontId="39" type="noConversion"/>
  </si>
  <si>
    <t>113/09/03-桃園市安置</t>
    <phoneticPr fontId="39" type="noConversion"/>
  </si>
  <si>
    <t>113/07/04-台北市安置</t>
    <phoneticPr fontId="39" type="noConversion"/>
  </si>
  <si>
    <t>113/07/18-台北市安置</t>
    <phoneticPr fontId="39" type="noConversion"/>
  </si>
  <si>
    <t>098/07/17-桃園市安置</t>
    <phoneticPr fontId="39" type="noConversion"/>
  </si>
  <si>
    <t>3-546</t>
  </si>
  <si>
    <t>03-4587372；0922-490095</t>
  </si>
  <si>
    <t>尿布M</t>
    <phoneticPr fontId="36" type="noConversion"/>
  </si>
  <si>
    <t>血糖試紙</t>
    <phoneticPr fontId="36" type="noConversion"/>
  </si>
  <si>
    <t>游杰霖</t>
  </si>
  <si>
    <t>含洗標價113.10.9主任定價</t>
  </si>
  <si>
    <t>含洗標價113.10.9主任定價</t>
    <phoneticPr fontId="36" type="noConversion"/>
  </si>
  <si>
    <t>半身輪椅安全帶(無扣)</t>
    <phoneticPr fontId="36" type="noConversion"/>
  </si>
  <si>
    <t>半身輪椅安全帶(有扣)</t>
    <phoneticPr fontId="36" type="noConversion"/>
  </si>
  <si>
    <t>含洗標價113.10.9主任定價</t>
    <phoneticPr fontId="36" type="noConversion"/>
  </si>
  <si>
    <t>連身約束帶</t>
    <phoneticPr fontId="36" type="noConversion"/>
  </si>
  <si>
    <t>添寧復健褲L60片/6包/箱</t>
    <phoneticPr fontId="36" type="noConversion"/>
  </si>
  <si>
    <t>劉章</t>
  </si>
  <si>
    <t>1-754</t>
  </si>
  <si>
    <t>F100004040</t>
  </si>
  <si>
    <t>0928617229</t>
  </si>
  <si>
    <t>簡維信</t>
  </si>
  <si>
    <t>1-756</t>
  </si>
  <si>
    <t>H120213243</t>
  </si>
  <si>
    <t>03-3700886#206</t>
  </si>
  <si>
    <t>蘇建華</t>
  </si>
  <si>
    <t>1-755</t>
  </si>
  <si>
    <t>F104038382</t>
  </si>
  <si>
    <t>0935873020</t>
  </si>
  <si>
    <t>林蔡美媛</t>
    <phoneticPr fontId="39" type="noConversion"/>
  </si>
  <si>
    <t>1-745</t>
    <phoneticPr fontId="39" type="noConversion"/>
  </si>
  <si>
    <t>B棟3樓</t>
    <phoneticPr fontId="39" type="noConversion"/>
  </si>
  <si>
    <t>T201254529</t>
    <phoneticPr fontId="39" type="noConversion"/>
  </si>
  <si>
    <t>許振登</t>
  </si>
  <si>
    <t>※"拿藥車資(桃療除外)、寢具送洗費"優免</t>
  </si>
  <si>
    <t>※"拿藥車資(桃療除外)、寢具送洗費"優免</t>
    <phoneticPr fontId="36" type="noConversion"/>
  </si>
  <si>
    <t>1-757</t>
  </si>
  <si>
    <t>H121072719</t>
  </si>
  <si>
    <t>0919922851</t>
  </si>
  <si>
    <t>3-550</t>
  </si>
  <si>
    <t>3-549</t>
  </si>
  <si>
    <t>2-197</t>
  </si>
  <si>
    <t>0975491086、03-3075743</t>
  </si>
  <si>
    <t>113/12/05成本原本70元調整為75元</t>
    <phoneticPr fontId="36" type="noConversion"/>
  </si>
  <si>
    <t>梅台生</t>
    <phoneticPr fontId="36" type="noConversion"/>
  </si>
  <si>
    <t>抽痰管</t>
    <phoneticPr fontId="36" type="noConversion"/>
  </si>
  <si>
    <t>許龍雄</t>
    <phoneticPr fontId="36" type="noConversion"/>
  </si>
  <si>
    <t>江秀鳳</t>
  </si>
  <si>
    <t>3-551</t>
  </si>
  <si>
    <t>F203565784</t>
  </si>
  <si>
    <t>林麗香</t>
    <phoneticPr fontId="36" type="noConversion"/>
  </si>
  <si>
    <t>張水松</t>
    <phoneticPr fontId="36" type="noConversion"/>
  </si>
  <si>
    <t>鍾孟妍</t>
    <phoneticPr fontId="36" type="noConversion"/>
  </si>
  <si>
    <t>彭棽煇</t>
    <phoneticPr fontId="36" type="noConversion"/>
  </si>
  <si>
    <t>殷秀麗</t>
    <phoneticPr fontId="36" type="noConversion"/>
  </si>
  <si>
    <t>劉賢德</t>
    <phoneticPr fontId="36" type="noConversion"/>
  </si>
  <si>
    <t>鄧龍傳</t>
    <phoneticPr fontId="36" type="noConversion"/>
  </si>
  <si>
    <t>邱怡瑛</t>
    <phoneticPr fontId="36" type="noConversion"/>
  </si>
  <si>
    <t>李㨗卿</t>
    <phoneticPr fontId="36" type="noConversion"/>
  </si>
  <si>
    <t>林麗梅</t>
    <phoneticPr fontId="36" type="noConversion"/>
  </si>
  <si>
    <t>何添棠</t>
    <phoneticPr fontId="36" type="noConversion"/>
  </si>
  <si>
    <t>林徐寶玉</t>
    <phoneticPr fontId="36" type="noConversion"/>
  </si>
  <si>
    <t>陳石川</t>
    <phoneticPr fontId="36" type="noConversion"/>
  </si>
  <si>
    <t>吳眼</t>
    <phoneticPr fontId="36" type="noConversion"/>
  </si>
  <si>
    <t>李廖香</t>
    <phoneticPr fontId="36" type="noConversion"/>
  </si>
  <si>
    <t>蔣崑明</t>
    <phoneticPr fontId="36" type="noConversion"/>
  </si>
  <si>
    <t>陳育泉</t>
    <phoneticPr fontId="36" type="noConversion"/>
  </si>
  <si>
    <t>宋邱素卿</t>
    <phoneticPr fontId="36" type="noConversion"/>
  </si>
  <si>
    <t>周夏子</t>
    <phoneticPr fontId="36" type="noConversion"/>
  </si>
  <si>
    <t>氧氣機與抽痰管之接管</t>
    <phoneticPr fontId="36" type="noConversion"/>
  </si>
  <si>
    <t>白頭12號抽痰管/每包內含50支113.12.24主任定價</t>
    <phoneticPr fontId="36" type="noConversion"/>
  </si>
  <si>
    <t>羅玉金</t>
  </si>
  <si>
    <t>3-552</t>
  </si>
  <si>
    <t>H200803314</t>
  </si>
  <si>
    <t>0933253801</t>
  </si>
  <si>
    <t>2-081</t>
  </si>
  <si>
    <t>§包月"部分衛耗材"不計、※"寢具送洗費、拿藥車資"優免</t>
    <phoneticPr fontId="36" type="noConversion"/>
  </si>
  <si>
    <t>3-554</t>
  </si>
  <si>
    <t>0917977565、03-4638533</t>
  </si>
  <si>
    <t>3-553</t>
  </si>
  <si>
    <t>2-198</t>
  </si>
  <si>
    <t>0928-828779、03-4658081、0979311245</t>
  </si>
  <si>
    <t>轉補助身分(桃園市補助)</t>
    <phoneticPr fontId="39" type="noConversion"/>
  </si>
  <si>
    <t>113/11/1桃園市安置</t>
    <phoneticPr fontId="39" type="noConversion"/>
  </si>
  <si>
    <t>紅多酚蔓越莓</t>
    <phoneticPr fontId="36" type="noConversion"/>
  </si>
  <si>
    <t>陳盈琤</t>
  </si>
  <si>
    <t>1-760</t>
  </si>
  <si>
    <t>F227199853</t>
  </si>
  <si>
    <t>0928622529、02-24973657</t>
  </si>
  <si>
    <t>0988075110</t>
  </si>
  <si>
    <t>莊坤鐘</t>
  </si>
  <si>
    <t>1-759</t>
  </si>
  <si>
    <t>0958678388</t>
  </si>
  <si>
    <t>吳亞平</t>
  </si>
  <si>
    <t>1-761</t>
  </si>
  <si>
    <t>0932372652(費用負責人)</t>
  </si>
  <si>
    <t>10CC空針</t>
    <phoneticPr fontId="36" type="noConversion"/>
  </si>
  <si>
    <t>12號抽痰管(50支)</t>
    <phoneticPr fontId="36" type="noConversion"/>
  </si>
  <si>
    <t>圍兜兜</t>
    <phoneticPr fontId="36" type="noConversion"/>
  </si>
  <si>
    <t>胡勝松</t>
  </si>
  <si>
    <t>1-763</t>
  </si>
  <si>
    <t>V100950451</t>
  </si>
  <si>
    <t>0963532920</t>
  </si>
  <si>
    <t>劉志強</t>
  </si>
  <si>
    <t>1-762</t>
  </si>
  <si>
    <t>A123138731</t>
  </si>
  <si>
    <t>03-3208485分機18</t>
  </si>
  <si>
    <t>張翹鑫</t>
  </si>
  <si>
    <t>1-764</t>
  </si>
  <si>
    <t>F102501257</t>
  </si>
  <si>
    <t>0933860497</t>
  </si>
  <si>
    <t>1-477</t>
  </si>
  <si>
    <t>3-555</t>
  </si>
  <si>
    <t>N100831061</t>
  </si>
  <si>
    <t>江彥翔</t>
    <phoneticPr fontId="39" type="noConversion"/>
  </si>
  <si>
    <t>1-758</t>
    <phoneticPr fontId="39" type="noConversion"/>
  </si>
  <si>
    <t>B棟2樓</t>
    <phoneticPr fontId="39" type="noConversion"/>
  </si>
  <si>
    <t>A128507745</t>
    <phoneticPr fontId="39" type="noConversion"/>
  </si>
  <si>
    <t>入住當日25000
+25000</t>
    <phoneticPr fontId="39" type="noConversion"/>
  </si>
  <si>
    <t>張秀榆</t>
    <phoneticPr fontId="36" type="noConversion"/>
  </si>
  <si>
    <t>§包月"全雜費"</t>
    <phoneticPr fontId="36" type="noConversion"/>
  </si>
  <si>
    <t>§包月"尿布"不計(已含在安置月費中，不能計價)</t>
    <phoneticPr fontId="36" type="noConversion"/>
  </si>
  <si>
    <t>J101853862</t>
    <phoneticPr fontId="39" type="noConversion"/>
  </si>
  <si>
    <t>H224354265</t>
    <phoneticPr fontId="39" type="noConversion"/>
  </si>
  <si>
    <t>添寧復健褲L10片/包</t>
    <phoneticPr fontId="36" type="noConversion"/>
  </si>
  <si>
    <t>蒸氣吸入組</t>
    <phoneticPr fontId="36" type="noConversion"/>
  </si>
  <si>
    <t>吳崑山</t>
  </si>
  <si>
    <t>3-556</t>
  </si>
  <si>
    <t>F122950149</t>
  </si>
  <si>
    <t>0988195785</t>
  </si>
  <si>
    <t>0910331264</t>
  </si>
  <si>
    <t>鍾孟妍</t>
  </si>
  <si>
    <t>江彥翔</t>
  </si>
  <si>
    <t>曾源邦</t>
    <phoneticPr fontId="36" type="noConversion"/>
  </si>
  <si>
    <t>李㨗卿</t>
    <phoneticPr fontId="39" type="noConversion"/>
  </si>
  <si>
    <t>李㨗卿</t>
    <phoneticPr fontId="36" type="noConversion"/>
  </si>
  <si>
    <t>高鴻英</t>
    <phoneticPr fontId="36" type="noConversion"/>
  </si>
  <si>
    <t>李雪岑</t>
    <phoneticPr fontId="36" type="noConversion"/>
  </si>
  <si>
    <t>林麗香</t>
    <phoneticPr fontId="36" type="noConversion"/>
  </si>
  <si>
    <t>許振登</t>
    <phoneticPr fontId="36" type="noConversion"/>
  </si>
  <si>
    <t>潘玉英</t>
    <phoneticPr fontId="36" type="noConversion"/>
  </si>
  <si>
    <t>蘇正宗</t>
    <phoneticPr fontId="36" type="noConversion"/>
  </si>
  <si>
    <t>曾水坪</t>
    <phoneticPr fontId="36" type="noConversion"/>
  </si>
  <si>
    <t>鍾孟妍</t>
    <phoneticPr fontId="36" type="noConversion"/>
  </si>
  <si>
    <t>何淑民</t>
    <phoneticPr fontId="36" type="noConversion"/>
  </si>
  <si>
    <t>李廖香</t>
    <phoneticPr fontId="36" type="noConversion"/>
  </si>
  <si>
    <t>宋邱素卿</t>
    <phoneticPr fontId="36" type="noConversion"/>
  </si>
  <si>
    <t>吳眼</t>
    <phoneticPr fontId="36" type="noConversion"/>
  </si>
  <si>
    <t>陳永波</t>
    <phoneticPr fontId="36" type="noConversion"/>
  </si>
  <si>
    <t>陳育泉</t>
    <phoneticPr fontId="36" type="noConversion"/>
  </si>
  <si>
    <t>張春江</t>
    <phoneticPr fontId="36" type="noConversion"/>
  </si>
  <si>
    <t>蔓益菌保健品</t>
    <phoneticPr fontId="36" type="noConversion"/>
  </si>
  <si>
    <t>氧氣面罩組</t>
    <phoneticPr fontId="36" type="noConversion"/>
  </si>
  <si>
    <t>35元/盒</t>
    <phoneticPr fontId="36" type="noConversion"/>
  </si>
  <si>
    <t>0921135950</t>
  </si>
  <si>
    <t>欄1</t>
    <phoneticPr fontId="36" type="noConversion"/>
  </si>
  <si>
    <t>賴吳淑英</t>
  </si>
  <si>
    <t>0983710006</t>
  </si>
  <si>
    <t>3-557</t>
  </si>
  <si>
    <t>R202861026</t>
  </si>
  <si>
    <t>0937179641</t>
  </si>
  <si>
    <t>盧立農</t>
    <phoneticPr fontId="36" type="noConversion"/>
  </si>
  <si>
    <t>鍾志超</t>
    <phoneticPr fontId="36" type="noConversion"/>
  </si>
  <si>
    <t>王順利</t>
    <phoneticPr fontId="36" type="noConversion"/>
  </si>
  <si>
    <t>張瑞本</t>
    <phoneticPr fontId="36" type="noConversion"/>
  </si>
  <si>
    <t>周國材</t>
    <phoneticPr fontId="36" type="noConversion"/>
  </si>
  <si>
    <t>吳亞平</t>
    <phoneticPr fontId="36" type="noConversion"/>
  </si>
  <si>
    <t>董方文</t>
    <phoneticPr fontId="36" type="noConversion"/>
  </si>
  <si>
    <t>呂學川</t>
    <phoneticPr fontId="36" type="noConversion"/>
  </si>
  <si>
    <t>張春江</t>
    <phoneticPr fontId="36" type="noConversion"/>
  </si>
  <si>
    <t>陳愛珠</t>
    <phoneticPr fontId="36" type="noConversion"/>
  </si>
  <si>
    <t>游杰霖</t>
    <phoneticPr fontId="36" type="noConversion"/>
  </si>
  <si>
    <t>林徐寶玉</t>
    <phoneticPr fontId="36" type="noConversion"/>
  </si>
  <si>
    <t>陳玉山</t>
    <phoneticPr fontId="36" type="noConversion"/>
  </si>
  <si>
    <t>黃信洪</t>
    <phoneticPr fontId="36" type="noConversion"/>
  </si>
  <si>
    <t>李廖香</t>
    <phoneticPr fontId="36" type="noConversion"/>
  </si>
  <si>
    <t>徐信東</t>
    <phoneticPr fontId="36" type="noConversion"/>
  </si>
  <si>
    <t>3-507</t>
  </si>
  <si>
    <t>3-452</t>
  </si>
  <si>
    <t>2-158</t>
  </si>
  <si>
    <t>2-155</t>
  </si>
  <si>
    <t>1-556</t>
  </si>
  <si>
    <t>3-462</t>
  </si>
  <si>
    <t>1-500</t>
  </si>
  <si>
    <t>3-504</t>
  </si>
  <si>
    <t>2-185</t>
  </si>
  <si>
    <t>1-758</t>
  </si>
  <si>
    <t>3-532</t>
  </si>
  <si>
    <t>1-438</t>
  </si>
  <si>
    <t>3-533</t>
  </si>
  <si>
    <t>1-473</t>
  </si>
  <si>
    <t>1-023</t>
  </si>
  <si>
    <t>1-520</t>
  </si>
  <si>
    <t>2-086</t>
  </si>
  <si>
    <t>張生書</t>
  </si>
  <si>
    <t>§包月"尿布"不計(已含在安置月費中，不能計價)</t>
  </si>
  <si>
    <t>呂學川</t>
    <phoneticPr fontId="36" type="noConversion"/>
  </si>
  <si>
    <t>鍾志超</t>
    <phoneticPr fontId="36" type="noConversion"/>
  </si>
  <si>
    <t>蘇正宗</t>
    <phoneticPr fontId="36" type="noConversion"/>
  </si>
  <si>
    <t>L103385868</t>
    <phoneticPr fontId="39" type="noConversion"/>
  </si>
  <si>
    <t>梁進光</t>
    <phoneticPr fontId="36" type="noConversion"/>
  </si>
  <si>
    <t>邱怡靜</t>
  </si>
  <si>
    <t>鄭靜心</t>
    <phoneticPr fontId="39" type="noConversion"/>
  </si>
  <si>
    <t>1-765</t>
    <phoneticPr fontId="39" type="noConversion"/>
  </si>
  <si>
    <t>A棟1樓</t>
    <phoneticPr fontId="39" type="noConversion"/>
  </si>
  <si>
    <t>F120319211</t>
    <phoneticPr fontId="39" type="noConversion"/>
  </si>
  <si>
    <t>1-766</t>
  </si>
  <si>
    <t>C100619646</t>
  </si>
  <si>
    <t>0916979072</t>
  </si>
  <si>
    <t>解緯英</t>
    <phoneticPr fontId="39" type="noConversion"/>
  </si>
  <si>
    <t>1-767</t>
    <phoneticPr fontId="39" type="noConversion"/>
  </si>
  <si>
    <t>A棟2樓</t>
    <phoneticPr fontId="39" type="noConversion"/>
  </si>
  <si>
    <t>Q220152930</t>
    <phoneticPr fontId="39" type="noConversion"/>
  </si>
  <si>
    <t>1-768</t>
  </si>
  <si>
    <t>K222381604</t>
  </si>
  <si>
    <t>037-994271；0911139636</t>
  </si>
  <si>
    <t>上</t>
    <phoneticPr fontId="39" type="noConversion"/>
  </si>
  <si>
    <t>114.02.25-114.03.25雜費</t>
    <phoneticPr fontId="39" type="noConversion"/>
  </si>
  <si>
    <t>114年04月</t>
    <phoneticPr fontId="36" type="noConversion"/>
  </si>
  <si>
    <t>劉信俊</t>
  </si>
  <si>
    <t>王楊金妹</t>
  </si>
  <si>
    <t>常萬國</t>
  </si>
  <si>
    <t>黃介嶽</t>
  </si>
  <si>
    <t>李定倫</t>
  </si>
  <si>
    <t>黃建富</t>
  </si>
  <si>
    <t>簡佳淋</t>
  </si>
  <si>
    <t>解緯英</t>
    <phoneticPr fontId="36" type="noConversion"/>
  </si>
  <si>
    <t>林徐寶玉</t>
    <phoneticPr fontId="36" type="noConversion"/>
  </si>
  <si>
    <t>亞培益沛佳(38*24*5)</t>
    <phoneticPr fontId="36" type="noConversion"/>
  </si>
  <si>
    <t>804急診</t>
  </si>
  <si>
    <t>804急診(上月車資已計)</t>
    <phoneticPr fontId="36" type="noConversion"/>
  </si>
  <si>
    <t>-</t>
  </si>
  <si>
    <t>-</t>
    <phoneticPr fontId="36" type="noConversion"/>
  </si>
  <si>
    <t>804急診後返回(夜間)(上月車資已計)</t>
    <phoneticPr fontId="36" type="noConversion"/>
  </si>
  <si>
    <t>-</t>
    <phoneticPr fontId="36" type="noConversion"/>
  </si>
  <si>
    <t>804肝膽腸胃科(上月車資已計)</t>
  </si>
  <si>
    <t>804肝膽腸胃科(上月車資已計)</t>
    <phoneticPr fontId="36" type="noConversion"/>
  </si>
  <si>
    <t>-</t>
    <phoneticPr fontId="36" type="noConversion"/>
  </si>
  <si>
    <t>804腎臟內科拿藥(上月車資已計)</t>
    <phoneticPr fontId="36" type="noConversion"/>
  </si>
  <si>
    <t>804腸胃內科(上月車資已計)</t>
    <phoneticPr fontId="36" type="noConversion"/>
  </si>
  <si>
    <t>804感染科(上月車資已計)</t>
    <phoneticPr fontId="36" type="noConversion"/>
  </si>
  <si>
    <t>-</t>
    <phoneticPr fontId="36" type="noConversion"/>
  </si>
  <si>
    <t>卓沛蓁</t>
  </si>
  <si>
    <t>804眼科(上月車資已計)</t>
  </si>
  <si>
    <t>804眼科(上月車資已計)</t>
    <phoneticPr fontId="36" type="noConversion"/>
  </si>
  <si>
    <t>804內分泌科(上月車資已計)</t>
    <phoneticPr fontId="36" type="noConversion"/>
  </si>
  <si>
    <t>-</t>
    <phoneticPr fontId="36" type="noConversion"/>
  </si>
  <si>
    <t>804神經內科(上月車資已計)</t>
    <phoneticPr fontId="36" type="noConversion"/>
  </si>
  <si>
    <t>804風濕免疫科拿藥(上月車資已計)</t>
  </si>
  <si>
    <t>804風濕免疫科拿藥(上月車資已計)</t>
    <phoneticPr fontId="36" type="noConversion"/>
  </si>
  <si>
    <t>-</t>
    <phoneticPr fontId="36" type="noConversion"/>
  </si>
  <si>
    <t>-</t>
    <phoneticPr fontId="36" type="noConversion"/>
  </si>
  <si>
    <t>804眼科拿藥(上月車資已計)</t>
  </si>
  <si>
    <t>曾秀娟</t>
    <phoneticPr fontId="36" type="noConversion"/>
  </si>
  <si>
    <t>804眼科</t>
    <phoneticPr fontId="36" type="noConversion"/>
  </si>
  <si>
    <t>804內分泌科拿藥(上月車資已計)</t>
  </si>
  <si>
    <t>804內分泌科拿藥(上月車資已計)</t>
    <phoneticPr fontId="36" type="noConversion"/>
  </si>
  <si>
    <t>-</t>
    <phoneticPr fontId="36" type="noConversion"/>
  </si>
  <si>
    <t>804泌尿外科(上月車資已計)</t>
    <phoneticPr fontId="36" type="noConversion"/>
  </si>
  <si>
    <t>804心臟血管外科(上月車資已計)</t>
    <phoneticPr fontId="36" type="noConversion"/>
  </si>
  <si>
    <t>-</t>
    <phoneticPr fontId="36" type="noConversion"/>
  </si>
  <si>
    <t>804眼科(上月車資已計)</t>
    <phoneticPr fontId="36" type="noConversion"/>
  </si>
  <si>
    <t>804抽血(上月車資已計)</t>
    <phoneticPr fontId="36" type="noConversion"/>
  </si>
  <si>
    <t>804精神科(上月車資已計)</t>
  </si>
  <si>
    <t>804精神科(上月車資已計)</t>
    <phoneticPr fontId="36" type="noConversion"/>
  </si>
  <si>
    <t>02/21 804精神科(上月車資已計)</t>
  </si>
  <si>
    <t>804腦神經暨脊椎外科拿藥(上月車資已計)</t>
    <phoneticPr fontId="36" type="noConversion"/>
  </si>
  <si>
    <t>804心臟內科拿藥(上月車資已計)</t>
    <phoneticPr fontId="36" type="noConversion"/>
  </si>
  <si>
    <t>804心臟內科拿藥(上月車資已計)</t>
    <phoneticPr fontId="36" type="noConversion"/>
  </si>
  <si>
    <t>804眼科拿藥(上月車資已計)</t>
    <phoneticPr fontId="36" type="noConversion"/>
  </si>
  <si>
    <t>02/21 804眼科拿藥(上月車資已計)</t>
  </si>
  <si>
    <t>804血液腫瘤科拿藥(上月車資已計)</t>
    <phoneticPr fontId="36" type="noConversion"/>
  </si>
  <si>
    <t>804精神科拿藥(上月車資已計)</t>
  </si>
  <si>
    <t>804精神科拿藥(上月車資已計)</t>
    <phoneticPr fontId="36" type="noConversion"/>
  </si>
  <si>
    <t>804精神科拿藥(上月車資已計)</t>
    <phoneticPr fontId="36" type="noConversion"/>
  </si>
  <si>
    <t>02/21 804精神科拿藥(上月車資已計)</t>
  </si>
  <si>
    <t>-</t>
    <phoneticPr fontId="36" type="noConversion"/>
  </si>
  <si>
    <t>-</t>
    <phoneticPr fontId="36" type="noConversion"/>
  </si>
  <si>
    <t>呂學川</t>
    <phoneticPr fontId="36" type="noConversion"/>
  </si>
  <si>
    <t>申請看戶補助費和補助款差額(住院1131214-1230)16天</t>
    <phoneticPr fontId="36" type="noConversion"/>
  </si>
  <si>
    <t>-</t>
    <phoneticPr fontId="36" type="noConversion"/>
  </si>
  <si>
    <t>-</t>
    <phoneticPr fontId="36" type="noConversion"/>
  </si>
  <si>
    <t>-</t>
    <phoneticPr fontId="36" type="noConversion"/>
  </si>
  <si>
    <t>-</t>
    <phoneticPr fontId="36" type="noConversion"/>
  </si>
  <si>
    <t>804神經內科(上月車資已計)</t>
    <phoneticPr fontId="36" type="noConversion"/>
  </si>
  <si>
    <t>804血液腫瘤科(上月車資已計)</t>
    <phoneticPr fontId="36" type="noConversion"/>
  </si>
  <si>
    <t>804心臟內科(上月車資已計)</t>
  </si>
  <si>
    <t>804心臟內科(上月車資已計)</t>
    <phoneticPr fontId="36" type="noConversion"/>
  </si>
  <si>
    <t>解緯英</t>
  </si>
  <si>
    <t>02/24 804心臟內科(上月車資已計)</t>
  </si>
  <si>
    <t>804胸腔內科(上月車資已計)</t>
  </si>
  <si>
    <t>804胸腔內科(上月車資已計)</t>
    <phoneticPr fontId="36" type="noConversion"/>
  </si>
  <si>
    <t>-</t>
    <phoneticPr fontId="36" type="noConversion"/>
  </si>
  <si>
    <t>804整形外科(上月車資已計)</t>
    <phoneticPr fontId="36" type="noConversion"/>
  </si>
  <si>
    <t>巫楊妙春</t>
  </si>
  <si>
    <t>804骨科(上月車資已計)</t>
  </si>
  <si>
    <t>804骨科(上月車資已計)</t>
    <phoneticPr fontId="36" type="noConversion"/>
  </si>
  <si>
    <t>喻謝寶琴</t>
  </si>
  <si>
    <t>804精神科(上月車資已計)</t>
    <phoneticPr fontId="36" type="noConversion"/>
  </si>
  <si>
    <t>804精神科(人不去)(上月車資已計)</t>
    <phoneticPr fontId="36" type="noConversion"/>
  </si>
  <si>
    <t>02/24 804精神科(上月車資已計)</t>
  </si>
  <si>
    <t>804腎臟內科拿藥(上月車資已計)</t>
  </si>
  <si>
    <t>804腎臟內科拿藥(上月車資已計)</t>
    <phoneticPr fontId="36" type="noConversion"/>
  </si>
  <si>
    <t>-</t>
    <phoneticPr fontId="36" type="noConversion"/>
  </si>
  <si>
    <t>804精神科拿藥(上月車資已計)</t>
    <phoneticPr fontId="36" type="noConversion"/>
  </si>
  <si>
    <t>02/24 804精神科拿藥(上月車資已計)</t>
  </si>
  <si>
    <t>804心臟內科拿藥</t>
  </si>
  <si>
    <t>804心臟內科拿藥(上月車資已計)</t>
    <phoneticPr fontId="36" type="noConversion"/>
  </si>
  <si>
    <t>804胸腔內科拿藥(上月車資已計)</t>
  </si>
  <si>
    <t>804胸腔內科拿藥(上月車資已計)</t>
    <phoneticPr fontId="36" type="noConversion"/>
  </si>
  <si>
    <t>804血液腫瘤科拿藥(上月車資已計)</t>
    <phoneticPr fontId="36" type="noConversion"/>
  </si>
  <si>
    <t>804精神科拿藥(上月車資已計)</t>
    <phoneticPr fontId="36" type="noConversion"/>
  </si>
  <si>
    <t>804胸腔內科(上月車資已計)</t>
    <phoneticPr fontId="36" type="noConversion"/>
  </si>
  <si>
    <t>804胸腔內科(上月車資已計)</t>
    <phoneticPr fontId="36" type="noConversion"/>
  </si>
  <si>
    <t>804胸腔內科(上月車資已計)</t>
    <phoneticPr fontId="36" type="noConversion"/>
  </si>
  <si>
    <t>804胸腔內科(上月車資已計)</t>
    <phoneticPr fontId="36" type="noConversion"/>
  </si>
  <si>
    <t>804胸腔內科(上月車資已計)</t>
    <phoneticPr fontId="36" type="noConversion"/>
  </si>
  <si>
    <t>804心臟血管外科(上月車資已計)</t>
    <phoneticPr fontId="36" type="noConversion"/>
  </si>
  <si>
    <t>804血液腫瘤科拿藥(上月車資已計)</t>
    <phoneticPr fontId="36" type="noConversion"/>
  </si>
  <si>
    <t>804胸腔內科拿藥(上月車資已計)</t>
    <phoneticPr fontId="36" type="noConversion"/>
  </si>
  <si>
    <t>804胸腔內科拿藥(上月車資已計)</t>
    <phoneticPr fontId="36" type="noConversion"/>
  </si>
  <si>
    <t>-</t>
    <phoneticPr fontId="36" type="noConversion"/>
  </si>
  <si>
    <t>02/25 804胸腔內科拿藥(上月車資已計)</t>
  </si>
  <si>
    <t>804泌尿外科拿藥(上月車資已計)</t>
    <phoneticPr fontId="36" type="noConversion"/>
  </si>
  <si>
    <t>梁進光</t>
    <phoneticPr fontId="36" type="noConversion"/>
  </si>
  <si>
    <t>804居家照護科</t>
    <phoneticPr fontId="36" type="noConversion"/>
  </si>
  <si>
    <t>謝桂美</t>
    <phoneticPr fontId="36" type="noConversion"/>
  </si>
  <si>
    <t>1131107國軍桃園總醫院居家照護科</t>
    <phoneticPr fontId="36" type="noConversion"/>
  </si>
  <si>
    <t>114年2月一對一復健</t>
  </si>
  <si>
    <t>114年2月一對一復健</t>
    <phoneticPr fontId="36" type="noConversion"/>
  </si>
  <si>
    <t>黃秋娟</t>
    <phoneticPr fontId="36" type="noConversion"/>
  </si>
  <si>
    <t>蔣崑明</t>
    <phoneticPr fontId="36" type="noConversion"/>
  </si>
  <si>
    <t>徐燕翼</t>
    <phoneticPr fontId="36" type="noConversion"/>
  </si>
  <si>
    <t>謝桂美</t>
    <phoneticPr fontId="36" type="noConversion"/>
  </si>
  <si>
    <t>黃介嶽</t>
    <phoneticPr fontId="36" type="noConversion"/>
  </si>
  <si>
    <t>楊家倫</t>
    <phoneticPr fontId="36" type="noConversion"/>
  </si>
  <si>
    <t>白宗仁</t>
    <phoneticPr fontId="36" type="noConversion"/>
  </si>
  <si>
    <t>塗基評</t>
    <phoneticPr fontId="36" type="noConversion"/>
  </si>
  <si>
    <t>曾水坪</t>
    <phoneticPr fontId="36" type="noConversion"/>
  </si>
  <si>
    <t>官純琴</t>
    <phoneticPr fontId="36" type="noConversion"/>
  </si>
  <si>
    <t>王晨安</t>
    <phoneticPr fontId="36" type="noConversion"/>
  </si>
  <si>
    <t>殷秀麗</t>
    <phoneticPr fontId="36" type="noConversion"/>
  </si>
  <si>
    <t>倪金蘭</t>
    <phoneticPr fontId="36" type="noConversion"/>
  </si>
  <si>
    <t>林順良</t>
    <phoneticPr fontId="36" type="noConversion"/>
  </si>
  <si>
    <t>袁憲芝</t>
    <phoneticPr fontId="36" type="noConversion"/>
  </si>
  <si>
    <t>周國材</t>
    <phoneticPr fontId="36" type="noConversion"/>
  </si>
  <si>
    <t>謝文忠</t>
    <phoneticPr fontId="36" type="noConversion"/>
  </si>
  <si>
    <t>江國明</t>
    <phoneticPr fontId="36" type="noConversion"/>
  </si>
  <si>
    <t>陳啟聰</t>
    <phoneticPr fontId="36" type="noConversion"/>
  </si>
  <si>
    <t>羅蕭秀枝</t>
    <phoneticPr fontId="36" type="noConversion"/>
  </si>
  <si>
    <t>游杰霖</t>
    <phoneticPr fontId="36" type="noConversion"/>
  </si>
  <si>
    <t>彭趙梅蘭</t>
    <phoneticPr fontId="36" type="noConversion"/>
  </si>
  <si>
    <t>賴吳淑英</t>
    <phoneticPr fontId="36" type="noConversion"/>
  </si>
  <si>
    <t>潘易昌</t>
    <phoneticPr fontId="36" type="noConversion"/>
  </si>
  <si>
    <t>吳眼</t>
    <phoneticPr fontId="36" type="noConversion"/>
  </si>
  <si>
    <t>陳芸芸</t>
    <phoneticPr fontId="36" type="noConversion"/>
  </si>
  <si>
    <t>林美玲</t>
    <phoneticPr fontId="36" type="noConversion"/>
  </si>
  <si>
    <t>王蘭玉</t>
    <phoneticPr fontId="36" type="noConversion"/>
  </si>
  <si>
    <t>連克夫</t>
    <phoneticPr fontId="36" type="noConversion"/>
  </si>
  <si>
    <t>陳鍾秋英</t>
    <phoneticPr fontId="36" type="noConversion"/>
  </si>
  <si>
    <t>鄭靜心</t>
  </si>
  <si>
    <t>麥春蘭</t>
  </si>
  <si>
    <t>解緯英</t>
    <phoneticPr fontId="36" type="noConversion"/>
  </si>
  <si>
    <t>解緯英</t>
    <phoneticPr fontId="36" type="noConversion"/>
  </si>
  <si>
    <t>804骨科</t>
    <phoneticPr fontId="36" type="noConversion"/>
  </si>
  <si>
    <t>董方文</t>
    <phoneticPr fontId="36" type="noConversion"/>
  </si>
  <si>
    <t>804胸腔內科</t>
    <phoneticPr fontId="36" type="noConversion"/>
  </si>
  <si>
    <t>殷秀麗</t>
    <phoneticPr fontId="36" type="noConversion"/>
  </si>
  <si>
    <t>804皮膚科(人不去)</t>
    <phoneticPr fontId="36" type="noConversion"/>
  </si>
  <si>
    <t>周得福</t>
    <phoneticPr fontId="36" type="noConversion"/>
  </si>
  <si>
    <t>龍敏內科</t>
  </si>
  <si>
    <t>龍敏內科</t>
    <phoneticPr fontId="36" type="noConversion"/>
  </si>
  <si>
    <t>梅台生</t>
    <phoneticPr fontId="36" type="noConversion"/>
  </si>
  <si>
    <t>02/26 龍敏內科</t>
  </si>
  <si>
    <t>陳柏宏</t>
    <phoneticPr fontId="36" type="noConversion"/>
  </si>
  <si>
    <t>804神經內科拿藥</t>
    <phoneticPr fontId="36" type="noConversion"/>
  </si>
  <si>
    <t>黃買英鸞</t>
    <phoneticPr fontId="36" type="noConversion"/>
  </si>
  <si>
    <t>804一般外科拿藥</t>
    <phoneticPr fontId="36" type="noConversion"/>
  </si>
  <si>
    <t>804肝膽腸胃科拿藥</t>
  </si>
  <si>
    <t>804肝膽腸胃科拿藥</t>
    <phoneticPr fontId="36" type="noConversion"/>
  </si>
  <si>
    <t>804胸腔內科拿藥</t>
    <phoneticPr fontId="36" type="noConversion"/>
  </si>
  <si>
    <t>804腎臟內科拿藥</t>
    <phoneticPr fontId="36" type="noConversion"/>
  </si>
  <si>
    <t>804內分泌科拿藥</t>
    <phoneticPr fontId="36" type="noConversion"/>
  </si>
  <si>
    <t>龍敏出院疥瘡投藥/車資</t>
    <phoneticPr fontId="36" type="noConversion"/>
  </si>
  <si>
    <t>804出院疥瘡投藥/車資</t>
    <phoneticPr fontId="36" type="noConversion"/>
  </si>
  <si>
    <t>804內分泌科</t>
    <phoneticPr fontId="36" type="noConversion"/>
  </si>
  <si>
    <t>桃療精神科</t>
    <phoneticPr fontId="36" type="noConversion"/>
  </si>
  <si>
    <t>804肝膽腸胃科</t>
    <phoneticPr fontId="36" type="noConversion"/>
  </si>
  <si>
    <t>804家醫科</t>
    <phoneticPr fontId="36" type="noConversion"/>
  </si>
  <si>
    <t>吳眼</t>
    <phoneticPr fontId="36" type="noConversion"/>
  </si>
  <si>
    <t>804外科</t>
    <phoneticPr fontId="36" type="noConversion"/>
  </si>
  <si>
    <t>804心臟內科拿藥</t>
    <phoneticPr fontId="36" type="noConversion"/>
  </si>
  <si>
    <t>鍾志超</t>
    <phoneticPr fontId="36" type="noConversion"/>
  </si>
  <si>
    <t>804電腦斷層攝影檢查</t>
    <phoneticPr fontId="36" type="noConversion"/>
  </si>
  <si>
    <t>邱怡靜</t>
    <phoneticPr fontId="36" type="noConversion"/>
  </si>
  <si>
    <t>804胸腔內科</t>
  </si>
  <si>
    <t>804胸腔內科</t>
    <phoneticPr fontId="36" type="noConversion"/>
  </si>
  <si>
    <t>葉振興</t>
    <phoneticPr fontId="36" type="noConversion"/>
  </si>
  <si>
    <t>何添棠</t>
    <phoneticPr fontId="36" type="noConversion"/>
  </si>
  <si>
    <t>804胸腔內科</t>
    <phoneticPr fontId="36" type="noConversion"/>
  </si>
  <si>
    <t>周蕭字蕊</t>
    <phoneticPr fontId="36" type="noConversion"/>
  </si>
  <si>
    <t>804骨科</t>
    <phoneticPr fontId="36" type="noConversion"/>
  </si>
  <si>
    <t>陳盈琤</t>
    <phoneticPr fontId="36" type="noConversion"/>
  </si>
  <si>
    <t>江秀鳳</t>
    <phoneticPr fontId="36" type="noConversion"/>
  </si>
  <si>
    <t>804神經內科</t>
    <phoneticPr fontId="36" type="noConversion"/>
  </si>
  <si>
    <t>潘玉英</t>
    <phoneticPr fontId="36" type="noConversion"/>
  </si>
  <si>
    <t>去龍潭區公所代領新身障手冊車資</t>
    <phoneticPr fontId="36" type="noConversion"/>
  </si>
  <si>
    <t>劉德雄</t>
    <phoneticPr fontId="36" type="noConversion"/>
  </si>
  <si>
    <t>龍敏復健科(批價)</t>
    <phoneticPr fontId="36" type="noConversion"/>
  </si>
  <si>
    <t>曾秀娟</t>
    <phoneticPr fontId="36" type="noConversion"/>
  </si>
  <si>
    <t>804腸胃內科</t>
    <phoneticPr fontId="36" type="noConversion"/>
  </si>
  <si>
    <t>吳亞平</t>
    <phoneticPr fontId="36" type="noConversion"/>
  </si>
  <si>
    <t>804精神科</t>
    <phoneticPr fontId="36" type="noConversion"/>
  </si>
  <si>
    <t>解緯英</t>
    <phoneticPr fontId="36" type="noConversion"/>
  </si>
  <si>
    <t>804精神科</t>
    <phoneticPr fontId="36" type="noConversion"/>
  </si>
  <si>
    <t>董方文</t>
    <phoneticPr fontId="36" type="noConversion"/>
  </si>
  <si>
    <t>鄭靜心</t>
    <phoneticPr fontId="36" type="noConversion"/>
  </si>
  <si>
    <t>804精神科</t>
    <phoneticPr fontId="36" type="noConversion"/>
  </si>
  <si>
    <t>張生書</t>
    <phoneticPr fontId="36" type="noConversion"/>
  </si>
  <si>
    <t>804精神科</t>
    <phoneticPr fontId="36" type="noConversion"/>
  </si>
  <si>
    <t>尚建德</t>
    <phoneticPr fontId="36" type="noConversion"/>
  </si>
  <si>
    <t>804精神科</t>
    <phoneticPr fontId="36" type="noConversion"/>
  </si>
  <si>
    <t>姜禮通</t>
    <phoneticPr fontId="36" type="noConversion"/>
  </si>
  <si>
    <t>804精神科(鑑定)</t>
    <phoneticPr fontId="36" type="noConversion"/>
  </si>
  <si>
    <t>鄭靜心</t>
    <phoneticPr fontId="36" type="noConversion"/>
  </si>
  <si>
    <t>張鶴齡</t>
    <phoneticPr fontId="36" type="noConversion"/>
  </si>
  <si>
    <t>龍敏內科拿藥</t>
  </si>
  <si>
    <t>龍敏內科拿藥</t>
    <phoneticPr fontId="36" type="noConversion"/>
  </si>
  <si>
    <t>黃介嶽</t>
    <phoneticPr fontId="36" type="noConversion"/>
  </si>
  <si>
    <t>03/03 龍敏內科拿藥</t>
  </si>
  <si>
    <t>劉章</t>
    <phoneticPr fontId="36" type="noConversion"/>
  </si>
  <si>
    <t>陳宜萱</t>
    <phoneticPr fontId="36" type="noConversion"/>
  </si>
  <si>
    <t>蘇建華</t>
    <phoneticPr fontId="36" type="noConversion"/>
  </si>
  <si>
    <t>謝明華</t>
    <phoneticPr fontId="36" type="noConversion"/>
  </si>
  <si>
    <t>林道朋</t>
    <phoneticPr fontId="36" type="noConversion"/>
  </si>
  <si>
    <t>謝秀蓉</t>
    <phoneticPr fontId="36" type="noConversion"/>
  </si>
  <si>
    <t>潘易昌</t>
    <phoneticPr fontId="36" type="noConversion"/>
  </si>
  <si>
    <t>謝志平</t>
    <phoneticPr fontId="36" type="noConversion"/>
  </si>
  <si>
    <t>游杰霖</t>
    <phoneticPr fontId="36" type="noConversion"/>
  </si>
  <si>
    <t>張翹鑫</t>
    <phoneticPr fontId="36" type="noConversion"/>
  </si>
  <si>
    <t>吳崑山</t>
    <phoneticPr fontId="36" type="noConversion"/>
  </si>
  <si>
    <t>804精神科拿藥</t>
  </si>
  <si>
    <t>804精神科拿藥</t>
    <phoneticPr fontId="36" type="noConversion"/>
  </si>
  <si>
    <t>03/03 804精神科拿藥</t>
  </si>
  <si>
    <t>謝新正</t>
  </si>
  <si>
    <t>804腎臟內科</t>
    <phoneticPr fontId="36" type="noConversion"/>
  </si>
  <si>
    <t>804胸腔內科</t>
    <phoneticPr fontId="36" type="noConversion"/>
  </si>
  <si>
    <t>03/04 804胸腔內科</t>
  </si>
  <si>
    <t>804泌尿外科</t>
    <phoneticPr fontId="36" type="noConversion"/>
  </si>
  <si>
    <t>804出院疥瘡投藥/車資</t>
    <phoneticPr fontId="36" type="noConversion"/>
  </si>
  <si>
    <t>龍敏神經科</t>
    <phoneticPr fontId="36" type="noConversion"/>
  </si>
  <si>
    <t>徐燕翼</t>
    <phoneticPr fontId="36" type="noConversion"/>
  </si>
  <si>
    <t>804泌尿外科拿藥</t>
  </si>
  <si>
    <t>804泌尿外科拿藥</t>
    <phoneticPr fontId="36" type="noConversion"/>
  </si>
  <si>
    <t>鄧群陵</t>
    <phoneticPr fontId="36" type="noConversion"/>
  </si>
  <si>
    <t>03/04 804泌尿外科拿藥</t>
  </si>
  <si>
    <t>徐台美</t>
    <phoneticPr fontId="36" type="noConversion"/>
  </si>
  <si>
    <t>804心臟內科拿藥</t>
    <phoneticPr fontId="36" type="noConversion"/>
  </si>
  <si>
    <t>姜仁双</t>
    <phoneticPr fontId="36" type="noConversion"/>
  </si>
  <si>
    <t>804胸腔內科拿藥</t>
    <phoneticPr fontId="36" type="noConversion"/>
  </si>
  <si>
    <t>804眼科</t>
    <phoneticPr fontId="36" type="noConversion"/>
  </si>
  <si>
    <t>804肝膽腸胃科</t>
  </si>
  <si>
    <t>804肝膽腸胃科</t>
    <phoneticPr fontId="36" type="noConversion"/>
  </si>
  <si>
    <t>齊少華</t>
  </si>
  <si>
    <t>804風濕免疫科(人不去)</t>
    <phoneticPr fontId="36" type="noConversion"/>
  </si>
  <si>
    <t>804肝膽腸胃科</t>
    <phoneticPr fontId="36" type="noConversion"/>
  </si>
  <si>
    <t>莊訓青</t>
    <phoneticPr fontId="36" type="noConversion"/>
  </si>
  <si>
    <t>陳宜萱</t>
    <phoneticPr fontId="36" type="noConversion"/>
  </si>
  <si>
    <t>804泌尿外科拿藥</t>
    <phoneticPr fontId="36" type="noConversion"/>
  </si>
  <si>
    <t>804腦神經季脊椎外科拿藥</t>
  </si>
  <si>
    <t>804腦神經季脊椎外科拿藥</t>
    <phoneticPr fontId="36" type="noConversion"/>
  </si>
  <si>
    <t>804泌尿外科拿藥</t>
    <phoneticPr fontId="36" type="noConversion"/>
  </si>
  <si>
    <t>804內分泌科拿藥</t>
  </si>
  <si>
    <t>804內分泌科拿藥</t>
    <phoneticPr fontId="36" type="noConversion"/>
  </si>
  <si>
    <t>804心臟內科拿藥</t>
    <phoneticPr fontId="36" type="noConversion"/>
  </si>
  <si>
    <t>劉哲亮</t>
    <phoneticPr fontId="36" type="noConversion"/>
  </si>
  <si>
    <t>804感染科</t>
    <phoneticPr fontId="36" type="noConversion"/>
  </si>
  <si>
    <t>許台英</t>
    <phoneticPr fontId="36" type="noConversion"/>
  </si>
  <si>
    <t>804眼科</t>
    <phoneticPr fontId="36" type="noConversion"/>
  </si>
  <si>
    <t>804急診後返回</t>
    <phoneticPr fontId="36" type="noConversion"/>
  </si>
  <si>
    <t>李雪岑</t>
    <phoneticPr fontId="36" type="noConversion"/>
  </si>
  <si>
    <t>804肝膽腸胃科拿藥</t>
    <phoneticPr fontId="36" type="noConversion"/>
  </si>
  <si>
    <t>翁藝</t>
    <phoneticPr fontId="36" type="noConversion"/>
  </si>
  <si>
    <t>804心臟內科拿藥</t>
    <phoneticPr fontId="36" type="noConversion"/>
  </si>
  <si>
    <t>張金蘭</t>
    <phoneticPr fontId="36" type="noConversion"/>
  </si>
  <si>
    <t>鄒榮義</t>
    <phoneticPr fontId="36" type="noConversion"/>
  </si>
  <si>
    <t>劉哲亮</t>
    <phoneticPr fontId="36" type="noConversion"/>
  </si>
  <si>
    <t>過秀英</t>
    <phoneticPr fontId="36" type="noConversion"/>
  </si>
  <si>
    <t>龍敏內科</t>
    <phoneticPr fontId="36" type="noConversion"/>
  </si>
  <si>
    <t>張生書</t>
    <phoneticPr fontId="36" type="noConversion"/>
  </si>
  <si>
    <t>804整形外科</t>
  </si>
  <si>
    <t>804整形外科</t>
    <phoneticPr fontId="36" type="noConversion"/>
  </si>
  <si>
    <t>陳盈琤</t>
    <phoneticPr fontId="36" type="noConversion"/>
  </si>
  <si>
    <t>03/07 804整形外科</t>
  </si>
  <si>
    <t>黃信洪</t>
    <phoneticPr fontId="36" type="noConversion"/>
  </si>
  <si>
    <t>804急診</t>
    <phoneticPr fontId="36" type="noConversion"/>
  </si>
  <si>
    <t>804精神科拿藥</t>
    <phoneticPr fontId="36" type="noConversion"/>
  </si>
  <si>
    <t>03/07 804精神科拿藥</t>
  </si>
  <si>
    <t>楊家倫</t>
    <phoneticPr fontId="36" type="noConversion"/>
  </si>
  <si>
    <t>804心臟內科拿藥</t>
    <phoneticPr fontId="36" type="noConversion"/>
  </si>
  <si>
    <t>林蔡美媛</t>
    <phoneticPr fontId="36" type="noConversion"/>
  </si>
  <si>
    <t>804神經內科拿藥</t>
    <phoneticPr fontId="36" type="noConversion"/>
  </si>
  <si>
    <t>喻謝寶琴</t>
    <phoneticPr fontId="36" type="noConversion"/>
  </si>
  <si>
    <t>龍欣耳鼻喉科</t>
    <phoneticPr fontId="36" type="noConversion"/>
  </si>
  <si>
    <t>五福診所拿藥</t>
  </si>
  <si>
    <t>五福診所拿藥</t>
    <phoneticPr fontId="36" type="noConversion"/>
  </si>
  <si>
    <t>邱怡靜</t>
    <phoneticPr fontId="36" type="noConversion"/>
  </si>
  <si>
    <t>03/08 五福診所拿藥</t>
  </si>
  <si>
    <t>曾水坪</t>
    <phoneticPr fontId="36" type="noConversion"/>
  </si>
  <si>
    <t>804急診後返回</t>
    <phoneticPr fontId="36" type="noConversion"/>
  </si>
  <si>
    <t>-</t>
    <phoneticPr fontId="36" type="noConversion"/>
  </si>
  <si>
    <t>-</t>
    <phoneticPr fontId="36" type="noConversion"/>
  </si>
  <si>
    <t>楊明昌</t>
    <phoneticPr fontId="36" type="noConversion"/>
  </si>
  <si>
    <t>804影像複製費</t>
    <phoneticPr fontId="36" type="noConversion"/>
  </si>
  <si>
    <t>鍾志超</t>
    <phoneticPr fontId="36" type="noConversion"/>
  </si>
  <si>
    <t>804腎臟內科(上月車資已計)</t>
    <phoneticPr fontId="36" type="noConversion"/>
  </si>
  <si>
    <t>-</t>
    <phoneticPr fontId="36" type="noConversion"/>
  </si>
  <si>
    <t>804心臟內科拿藥(上月車資已計)</t>
    <phoneticPr fontId="36" type="noConversion"/>
  </si>
  <si>
    <t>-</t>
    <phoneticPr fontId="36" type="noConversion"/>
  </si>
  <si>
    <t>804胸腔內科(上月車資已計)</t>
    <phoneticPr fontId="36" type="noConversion"/>
  </si>
  <si>
    <t>林怡芬</t>
    <phoneticPr fontId="36" type="noConversion"/>
  </si>
  <si>
    <t>804送檢車資</t>
    <phoneticPr fontId="36" type="noConversion"/>
  </si>
  <si>
    <t>陳睿琳</t>
    <phoneticPr fontId="36" type="noConversion"/>
  </si>
  <si>
    <t>804送檢車資</t>
    <phoneticPr fontId="36" type="noConversion"/>
  </si>
  <si>
    <t>鄭靜心</t>
    <phoneticPr fontId="36" type="noConversion"/>
  </si>
  <si>
    <t>804送檢車資</t>
    <phoneticPr fontId="36" type="noConversion"/>
  </si>
  <si>
    <t>郭李呂玉</t>
    <phoneticPr fontId="36" type="noConversion"/>
  </si>
  <si>
    <t>804送檢車資</t>
    <phoneticPr fontId="36" type="noConversion"/>
  </si>
  <si>
    <t>葉振興</t>
    <phoneticPr fontId="36" type="noConversion"/>
  </si>
  <si>
    <t>王誠中</t>
    <phoneticPr fontId="36" type="noConversion"/>
  </si>
  <si>
    <t>林陳登妹</t>
    <phoneticPr fontId="36" type="noConversion"/>
  </si>
  <si>
    <t>羅守鏿</t>
    <phoneticPr fontId="36" type="noConversion"/>
  </si>
  <si>
    <t>龍敏內科</t>
    <phoneticPr fontId="36" type="noConversion"/>
  </si>
  <si>
    <t>官純琴</t>
    <phoneticPr fontId="36" type="noConversion"/>
  </si>
  <si>
    <t>過秀英</t>
    <phoneticPr fontId="36" type="noConversion"/>
  </si>
  <si>
    <t>蔣崑明</t>
    <phoneticPr fontId="36" type="noConversion"/>
  </si>
  <si>
    <t>-</t>
    <phoneticPr fontId="36" type="noConversion"/>
  </si>
  <si>
    <t>-</t>
    <phoneticPr fontId="36" type="noConversion"/>
  </si>
  <si>
    <t>呂正春</t>
    <phoneticPr fontId="36" type="noConversion"/>
  </si>
  <si>
    <t>五福拿藥自付額</t>
  </si>
  <si>
    <t>黃信洪</t>
    <phoneticPr fontId="36" type="noConversion"/>
  </si>
  <si>
    <t>潘易昌</t>
    <phoneticPr fontId="36" type="noConversion"/>
  </si>
  <si>
    <t>過秀英</t>
    <phoneticPr fontId="36" type="noConversion"/>
  </si>
  <si>
    <t>宋邱素卿</t>
    <phoneticPr fontId="36" type="noConversion"/>
  </si>
  <si>
    <t>許寶蓮</t>
    <phoneticPr fontId="36" type="noConversion"/>
  </si>
  <si>
    <t>楊月雲</t>
    <phoneticPr fontId="36" type="noConversion"/>
  </si>
  <si>
    <t>林桂蘭</t>
    <phoneticPr fontId="36" type="noConversion"/>
  </si>
  <si>
    <t>周夏子</t>
    <phoneticPr fontId="36" type="noConversion"/>
  </si>
  <si>
    <t>陳鍾秋英</t>
    <phoneticPr fontId="36" type="noConversion"/>
  </si>
  <si>
    <t>陳育泉</t>
    <phoneticPr fontId="36" type="noConversion"/>
  </si>
  <si>
    <t>陳永波</t>
    <phoneticPr fontId="36" type="noConversion"/>
  </si>
  <si>
    <t>陳李菊</t>
    <phoneticPr fontId="36" type="noConversion"/>
  </si>
  <si>
    <t>吳眼</t>
    <phoneticPr fontId="36" type="noConversion"/>
  </si>
  <si>
    <t>姚威羽</t>
    <phoneticPr fontId="36" type="noConversion"/>
  </si>
  <si>
    <t>王立志</t>
    <phoneticPr fontId="36" type="noConversion"/>
  </si>
  <si>
    <t>徐信東</t>
    <phoneticPr fontId="36" type="noConversion"/>
  </si>
  <si>
    <t>姜禮通</t>
    <phoneticPr fontId="36" type="noConversion"/>
  </si>
  <si>
    <t>白宗仁</t>
    <phoneticPr fontId="36" type="noConversion"/>
  </si>
  <si>
    <t>維修</t>
    <phoneticPr fontId="36" type="noConversion"/>
  </si>
  <si>
    <t>宋旻訓</t>
    <phoneticPr fontId="36" type="noConversion"/>
  </si>
  <si>
    <t>周國材</t>
    <phoneticPr fontId="36" type="noConversion"/>
  </si>
  <si>
    <t>張瑞本</t>
    <phoneticPr fontId="36" type="noConversion"/>
  </si>
  <si>
    <t>劉志強</t>
    <phoneticPr fontId="36" type="noConversion"/>
  </si>
  <si>
    <t>麥當勞</t>
    <phoneticPr fontId="36" type="noConversion"/>
  </si>
  <si>
    <t>林麗香</t>
    <phoneticPr fontId="36" type="noConversion"/>
  </si>
  <si>
    <t>郵資</t>
    <phoneticPr fontId="36" type="noConversion"/>
  </si>
  <si>
    <t>呂美玉</t>
    <phoneticPr fontId="36" type="noConversion"/>
  </si>
  <si>
    <t>郵資</t>
    <phoneticPr fontId="36" type="noConversion"/>
  </si>
  <si>
    <t>曾水坪</t>
    <phoneticPr fontId="36" type="noConversion"/>
  </si>
  <si>
    <t>林麗梅</t>
    <phoneticPr fontId="36" type="noConversion"/>
  </si>
  <si>
    <t>郵資</t>
    <phoneticPr fontId="36" type="noConversion"/>
  </si>
  <si>
    <t>陳育泉</t>
    <phoneticPr fontId="36" type="noConversion"/>
  </si>
  <si>
    <t>郵資</t>
    <phoneticPr fontId="36" type="noConversion"/>
  </si>
  <si>
    <t>陳彭冬姜</t>
    <phoneticPr fontId="36" type="noConversion"/>
  </si>
  <si>
    <t>1-3月補助款差額(24000-15028)*3</t>
    <phoneticPr fontId="36" type="noConversion"/>
  </si>
  <si>
    <t>廖麗玲</t>
    <phoneticPr fontId="36" type="noConversion"/>
  </si>
  <si>
    <t>補助款差額9月-2月(2154+3400*5)</t>
    <phoneticPr fontId="36" type="noConversion"/>
  </si>
  <si>
    <t>張武正</t>
  </si>
  <si>
    <t>1-773</t>
  </si>
  <si>
    <t>H120378687</t>
  </si>
  <si>
    <t>0910105379</t>
  </si>
  <si>
    <t>羅守鏿</t>
  </si>
  <si>
    <t>林蔡美媛</t>
  </si>
  <si>
    <t>李㨗卿</t>
    <phoneticPr fontId="36" type="noConversion"/>
  </si>
  <si>
    <t>解緯英</t>
    <phoneticPr fontId="36" type="noConversion"/>
  </si>
  <si>
    <t>鍾志超</t>
    <phoneticPr fontId="36" type="noConversion"/>
  </si>
  <si>
    <t>愛力安奶粉</t>
  </si>
  <si>
    <t>愛力安奶粉</t>
    <phoneticPr fontId="36" type="noConversion"/>
  </si>
  <si>
    <t>蛋白素奶粉</t>
  </si>
  <si>
    <t>蛋白素奶粉</t>
    <phoneticPr fontId="36" type="noConversion"/>
  </si>
  <si>
    <t>依必朗潔膚液</t>
  </si>
  <si>
    <t>邱怡靜</t>
    <phoneticPr fontId="36" type="noConversion"/>
  </si>
  <si>
    <t>02/26 蛋白素奶粉*1</t>
  </si>
  <si>
    <t>紅多酚蔓越莓</t>
  </si>
  <si>
    <t>尿管</t>
  </si>
  <si>
    <t>尿管</t>
    <phoneticPr fontId="36" type="noConversion"/>
  </si>
  <si>
    <t>尿袋</t>
  </si>
  <si>
    <t>吳思賢</t>
    <phoneticPr fontId="36" type="noConversion"/>
  </si>
  <si>
    <t>衛生紙</t>
  </si>
  <si>
    <t>衛生紙</t>
    <phoneticPr fontId="36" type="noConversion"/>
  </si>
  <si>
    <t>常萬國</t>
    <phoneticPr fontId="36" type="noConversion"/>
  </si>
  <si>
    <t>02/26 衛生紙*1</t>
  </si>
  <si>
    <t>梁億郎</t>
    <phoneticPr fontId="36" type="noConversion"/>
  </si>
  <si>
    <t>02/26 依必朗潔膚液*1</t>
  </si>
  <si>
    <t>徐燕翼</t>
    <phoneticPr fontId="36" type="noConversion"/>
  </si>
  <si>
    <t>陳啟聰</t>
    <phoneticPr fontId="36" type="noConversion"/>
  </si>
  <si>
    <t>楊家倫</t>
    <phoneticPr fontId="36" type="noConversion"/>
  </si>
  <si>
    <t>曾水坪</t>
    <phoneticPr fontId="36" type="noConversion"/>
  </si>
  <si>
    <t>謝文忠</t>
    <phoneticPr fontId="36" type="noConversion"/>
  </si>
  <si>
    <t>張瑞本</t>
    <phoneticPr fontId="36" type="noConversion"/>
  </si>
  <si>
    <t>蘇正宗</t>
    <phoneticPr fontId="36" type="noConversion"/>
  </si>
  <si>
    <t>塗基評</t>
    <phoneticPr fontId="36" type="noConversion"/>
  </si>
  <si>
    <t>邱吳星</t>
    <phoneticPr fontId="36" type="noConversion"/>
  </si>
  <si>
    <t>劉清龍</t>
    <phoneticPr fontId="36" type="noConversion"/>
  </si>
  <si>
    <t>張如傑</t>
    <phoneticPr fontId="36" type="noConversion"/>
  </si>
  <si>
    <t>張旺聠</t>
    <phoneticPr fontId="36" type="noConversion"/>
  </si>
  <si>
    <t>周宜益</t>
    <phoneticPr fontId="36" type="noConversion"/>
  </si>
  <si>
    <t>葉振興</t>
    <phoneticPr fontId="36" type="noConversion"/>
  </si>
  <si>
    <t>徐逸廷</t>
    <phoneticPr fontId="36" type="noConversion"/>
  </si>
  <si>
    <t>姜仁双</t>
    <phoneticPr fontId="36" type="noConversion"/>
  </si>
  <si>
    <t>葉文媛</t>
    <phoneticPr fontId="36" type="noConversion"/>
  </si>
  <si>
    <t>衛生紙</t>
    <phoneticPr fontId="36" type="noConversion"/>
  </si>
  <si>
    <t>麥春蘭</t>
    <phoneticPr fontId="36" type="noConversion"/>
  </si>
  <si>
    <t>血糖試紙</t>
  </si>
  <si>
    <t>血糖試紙</t>
    <phoneticPr fontId="36" type="noConversion"/>
  </si>
  <si>
    <t>張生書</t>
    <phoneticPr fontId="36" type="noConversion"/>
  </si>
  <si>
    <t>約束手套(雙)</t>
  </si>
  <si>
    <t>約束手套(雙)</t>
    <phoneticPr fontId="36" type="noConversion"/>
  </si>
  <si>
    <t>鍾志超</t>
    <phoneticPr fontId="36" type="noConversion"/>
  </si>
  <si>
    <t>呂正春</t>
    <phoneticPr fontId="36" type="noConversion"/>
  </si>
  <si>
    <t>藻體康</t>
  </si>
  <si>
    <t>藻體康</t>
    <phoneticPr fontId="36" type="noConversion"/>
  </si>
  <si>
    <t>鼻胃管</t>
  </si>
  <si>
    <t>陳育泉</t>
    <phoneticPr fontId="36" type="noConversion"/>
  </si>
  <si>
    <t>黃信洪</t>
    <phoneticPr fontId="36" type="noConversion"/>
  </si>
  <si>
    <t>謝秀蓉</t>
    <phoneticPr fontId="36" type="noConversion"/>
  </si>
  <si>
    <t>過秀英</t>
    <phoneticPr fontId="36" type="noConversion"/>
  </si>
  <si>
    <t>宋邱素卿</t>
    <phoneticPr fontId="36" type="noConversion"/>
  </si>
  <si>
    <t>楊月雲</t>
    <phoneticPr fontId="36" type="noConversion"/>
  </si>
  <si>
    <t>林桂蘭</t>
    <phoneticPr fontId="36" type="noConversion"/>
  </si>
  <si>
    <t>周夏子</t>
    <phoneticPr fontId="36" type="noConversion"/>
  </si>
  <si>
    <t>陳鍾秋英</t>
    <phoneticPr fontId="36" type="noConversion"/>
  </si>
  <si>
    <t>姚威羽</t>
    <phoneticPr fontId="36" type="noConversion"/>
  </si>
  <si>
    <t>王昌平</t>
    <phoneticPr fontId="36" type="noConversion"/>
  </si>
  <si>
    <t>03/02 藻體康*1</t>
  </si>
  <si>
    <t>蔣崑明</t>
    <phoneticPr fontId="36" type="noConversion"/>
  </si>
  <si>
    <t>姜禮通</t>
    <phoneticPr fontId="36" type="noConversion"/>
  </si>
  <si>
    <t>陳永波</t>
    <phoneticPr fontId="36" type="noConversion"/>
  </si>
  <si>
    <t>陳李菊</t>
    <phoneticPr fontId="36" type="noConversion"/>
  </si>
  <si>
    <t>吳眼</t>
    <phoneticPr fontId="36" type="noConversion"/>
  </si>
  <si>
    <t>王立志</t>
    <phoneticPr fontId="36" type="noConversion"/>
  </si>
  <si>
    <t>徐信東</t>
    <phoneticPr fontId="36" type="noConversion"/>
  </si>
  <si>
    <t>許寶蓮</t>
    <phoneticPr fontId="36" type="noConversion"/>
  </si>
  <si>
    <t>紅牛高纖優蛋白配方奶粉1kg</t>
  </si>
  <si>
    <t>楊小燕</t>
    <phoneticPr fontId="36" type="noConversion"/>
  </si>
  <si>
    <t>愛力安奶粉</t>
    <phoneticPr fontId="36" type="noConversion"/>
  </si>
  <si>
    <t>苗麗貞</t>
    <phoneticPr fontId="36" type="noConversion"/>
  </si>
  <si>
    <t>愛力安奶粉</t>
    <phoneticPr fontId="36" type="noConversion"/>
  </si>
  <si>
    <t>鄧群陵</t>
    <phoneticPr fontId="36" type="noConversion"/>
  </si>
  <si>
    <t>紅牛雙卡</t>
  </si>
  <si>
    <t>何添棠</t>
    <phoneticPr fontId="36" type="noConversion"/>
  </si>
  <si>
    <t>愛力安奶粉</t>
    <phoneticPr fontId="36" type="noConversion"/>
  </si>
  <si>
    <t>邱許瑞</t>
    <phoneticPr fontId="36" type="noConversion"/>
  </si>
  <si>
    <t>陳愛珠</t>
    <phoneticPr fontId="36" type="noConversion"/>
  </si>
  <si>
    <t>張春江</t>
    <phoneticPr fontId="36" type="noConversion"/>
  </si>
  <si>
    <t>張春江</t>
    <phoneticPr fontId="36" type="noConversion"/>
  </si>
  <si>
    <t>蛋白素奶粉</t>
    <phoneticPr fontId="36" type="noConversion"/>
  </si>
  <si>
    <t>02/27 愛力安奶粉*1</t>
  </si>
  <si>
    <t>吳亞平</t>
    <phoneticPr fontId="36" type="noConversion"/>
  </si>
  <si>
    <t>游杰霖</t>
    <phoneticPr fontId="36" type="noConversion"/>
  </si>
  <si>
    <t>PVC手套</t>
  </si>
  <si>
    <t>何添棠</t>
    <phoneticPr fontId="36" type="noConversion"/>
  </si>
  <si>
    <t>張俊業</t>
    <phoneticPr fontId="36" type="noConversion"/>
  </si>
  <si>
    <t>張春江</t>
    <phoneticPr fontId="36" type="noConversion"/>
  </si>
  <si>
    <t>陳愛珠</t>
    <phoneticPr fontId="36" type="noConversion"/>
  </si>
  <si>
    <t>邱許瑞</t>
    <phoneticPr fontId="36" type="noConversion"/>
  </si>
  <si>
    <t>李銀珍</t>
    <phoneticPr fontId="36" type="noConversion"/>
  </si>
  <si>
    <t>曾妮妮</t>
    <phoneticPr fontId="36" type="noConversion"/>
  </si>
  <si>
    <t>翁藝</t>
    <phoneticPr fontId="36" type="noConversion"/>
  </si>
  <si>
    <t>王蘭玉</t>
    <phoneticPr fontId="36" type="noConversion"/>
  </si>
  <si>
    <t>謝志平</t>
    <phoneticPr fontId="36" type="noConversion"/>
  </si>
  <si>
    <t>李昌雄</t>
    <phoneticPr fontId="36" type="noConversion"/>
  </si>
  <si>
    <t>林順良</t>
    <phoneticPr fontId="36" type="noConversion"/>
  </si>
  <si>
    <t>梁秀陸</t>
    <phoneticPr fontId="36" type="noConversion"/>
  </si>
  <si>
    <t>03/02 PVC手套*1</t>
  </si>
  <si>
    <t>林徐寶玉</t>
    <phoneticPr fontId="36" type="noConversion"/>
  </si>
  <si>
    <t>紅多酚蔓越莓</t>
    <phoneticPr fontId="36" type="noConversion"/>
  </si>
  <si>
    <t>劉春蘭</t>
    <phoneticPr fontId="36" type="noConversion"/>
  </si>
  <si>
    <t>許台英</t>
    <phoneticPr fontId="36" type="noConversion"/>
  </si>
  <si>
    <t>黃買英鸞</t>
    <phoneticPr fontId="36" type="noConversion"/>
  </si>
  <si>
    <t>血糖試紙</t>
    <phoneticPr fontId="36" type="noConversion"/>
  </si>
  <si>
    <t>劉德雄</t>
    <phoneticPr fontId="36" type="noConversion"/>
  </si>
  <si>
    <t>口罩(盒)</t>
  </si>
  <si>
    <t>陳盈琤</t>
    <phoneticPr fontId="36" type="noConversion"/>
  </si>
  <si>
    <t>衛生紙</t>
    <phoneticPr fontId="36" type="noConversion"/>
  </si>
  <si>
    <t>戴章輝</t>
    <phoneticPr fontId="36" type="noConversion"/>
  </si>
  <si>
    <t>何添棠</t>
    <phoneticPr fontId="36" type="noConversion"/>
  </si>
  <si>
    <t>尿片</t>
  </si>
  <si>
    <t>看護墊</t>
  </si>
  <si>
    <t>尿布M</t>
  </si>
  <si>
    <t>李新香</t>
    <phoneticPr fontId="36" type="noConversion"/>
  </si>
  <si>
    <t>血糖試紙</t>
    <phoneticPr fontId="36" type="noConversion"/>
  </si>
  <si>
    <t>劉光弘</t>
    <phoneticPr fontId="36" type="noConversion"/>
  </si>
  <si>
    <t>03/07 血糖試紙*1</t>
  </si>
  <si>
    <t>黃瑞土</t>
    <phoneticPr fontId="36" type="noConversion"/>
  </si>
  <si>
    <t>PVC手套</t>
    <phoneticPr fontId="36" type="noConversion"/>
  </si>
  <si>
    <t>王順利</t>
    <phoneticPr fontId="36" type="noConversion"/>
  </si>
  <si>
    <t>陳錦耀</t>
    <phoneticPr fontId="36" type="noConversion"/>
  </si>
  <si>
    <t>李定倫</t>
    <phoneticPr fontId="36" type="noConversion"/>
  </si>
  <si>
    <t>盧立農</t>
    <phoneticPr fontId="36" type="noConversion"/>
  </si>
  <si>
    <t>王誠中</t>
    <phoneticPr fontId="36" type="noConversion"/>
  </si>
  <si>
    <t>古雲富</t>
    <phoneticPr fontId="36" type="noConversion"/>
  </si>
  <si>
    <t>宋旻訓</t>
    <phoneticPr fontId="36" type="noConversion"/>
  </si>
  <si>
    <t>張生書</t>
    <phoneticPr fontId="36" type="noConversion"/>
  </si>
  <si>
    <t>朱盛國</t>
    <phoneticPr fontId="36" type="noConversion"/>
  </si>
  <si>
    <t>張水松</t>
    <phoneticPr fontId="36" type="noConversion"/>
  </si>
  <si>
    <t>黃龍眉</t>
    <phoneticPr fontId="36" type="noConversion"/>
  </si>
  <si>
    <t>李俊輝</t>
    <phoneticPr fontId="36" type="noConversion"/>
  </si>
  <si>
    <t>簡維信</t>
    <phoneticPr fontId="36" type="noConversion"/>
  </si>
  <si>
    <t>03/08 PVC手套*1</t>
  </si>
  <si>
    <t>周得福</t>
    <phoneticPr fontId="36" type="noConversion"/>
  </si>
  <si>
    <t>血糖試紙</t>
    <phoneticPr fontId="36" type="noConversion"/>
  </si>
  <si>
    <t>蘇建華</t>
    <phoneticPr fontId="36" type="noConversion"/>
  </si>
  <si>
    <t>莊訓青</t>
    <phoneticPr fontId="36" type="noConversion"/>
  </si>
  <si>
    <t>王晨安</t>
    <phoneticPr fontId="36" type="noConversion"/>
  </si>
  <si>
    <t>03/11 衛生紙*1</t>
  </si>
  <si>
    <t>張秀榆</t>
    <phoneticPr fontId="36" type="noConversion"/>
  </si>
  <si>
    <t>吳亞平</t>
    <phoneticPr fontId="36" type="noConversion"/>
  </si>
  <si>
    <t>江秀鳳</t>
    <phoneticPr fontId="36" type="noConversion"/>
  </si>
  <si>
    <t>衛生紙</t>
    <phoneticPr fontId="36" type="noConversion"/>
  </si>
  <si>
    <t>江國明</t>
    <phoneticPr fontId="36" type="noConversion"/>
  </si>
  <si>
    <t>愛力安奶粉</t>
    <phoneticPr fontId="36" type="noConversion"/>
  </si>
  <si>
    <t>陳柏宏</t>
    <phoneticPr fontId="36" type="noConversion"/>
  </si>
  <si>
    <t>盧立農</t>
    <phoneticPr fontId="36" type="noConversion"/>
  </si>
  <si>
    <t>03/12 愛力安奶粉*1</t>
  </si>
  <si>
    <t>林清萍</t>
    <phoneticPr fontId="36" type="noConversion"/>
  </si>
  <si>
    <t>李家祥</t>
    <phoneticPr fontId="36" type="noConversion"/>
  </si>
  <si>
    <t>羅守鏿</t>
    <phoneticPr fontId="36" type="noConversion"/>
  </si>
  <si>
    <t>陳彭冬姜</t>
    <phoneticPr fontId="36" type="noConversion"/>
  </si>
  <si>
    <t>呂美玉</t>
    <phoneticPr fontId="36" type="noConversion"/>
  </si>
  <si>
    <t>葉楊招坤</t>
    <phoneticPr fontId="36" type="noConversion"/>
  </si>
  <si>
    <t>蛋白素奶粉</t>
    <phoneticPr fontId="36" type="noConversion"/>
  </si>
  <si>
    <t>鄭陳月桂</t>
    <phoneticPr fontId="36" type="noConversion"/>
  </si>
  <si>
    <t>03/12 蛋白素奶粉*1</t>
  </si>
  <si>
    <t>張鶴齡</t>
    <phoneticPr fontId="36" type="noConversion"/>
  </si>
  <si>
    <t>蕭王阿密</t>
    <phoneticPr fontId="36" type="noConversion"/>
  </si>
  <si>
    <t>李新香</t>
    <phoneticPr fontId="36" type="noConversion"/>
  </si>
  <si>
    <t>沈蘭英</t>
    <phoneticPr fontId="36" type="noConversion"/>
  </si>
  <si>
    <t>紅牛雙卡</t>
    <phoneticPr fontId="36" type="noConversion"/>
  </si>
  <si>
    <t>連克夫</t>
    <phoneticPr fontId="36" type="noConversion"/>
  </si>
  <si>
    <t>鼻胃管</t>
    <phoneticPr fontId="36" type="noConversion"/>
  </si>
  <si>
    <t>張武正</t>
    <phoneticPr fontId="36" type="noConversion"/>
  </si>
  <si>
    <t>愛力安奶粉</t>
    <phoneticPr fontId="36" type="noConversion"/>
  </si>
  <si>
    <t>塗基評</t>
    <phoneticPr fontId="36" type="noConversion"/>
  </si>
  <si>
    <t>紅牛雙卡</t>
    <phoneticPr fontId="36" type="noConversion"/>
  </si>
  <si>
    <t>鄧群陵</t>
    <phoneticPr fontId="36" type="noConversion"/>
  </si>
  <si>
    <t>蔓益菌保健品</t>
  </si>
  <si>
    <t>陳王麵</t>
    <phoneticPr fontId="36" type="noConversion"/>
  </si>
  <si>
    <t>衛生紙</t>
    <phoneticPr fontId="36" type="noConversion"/>
  </si>
  <si>
    <t>彭趙梅蘭</t>
    <phoneticPr fontId="36" type="noConversion"/>
  </si>
  <si>
    <t>紅多酚蔓越莓</t>
    <phoneticPr fontId="36" type="noConversion"/>
  </si>
  <si>
    <t>蔓益菌保健品</t>
    <phoneticPr fontId="36" type="noConversion"/>
  </si>
  <si>
    <t>沈蘭英</t>
    <phoneticPr fontId="36" type="noConversion"/>
  </si>
  <si>
    <t>沈蘭英</t>
    <phoneticPr fontId="36" type="noConversion"/>
  </si>
  <si>
    <t>03/14 紅多酚蔓越莓*1</t>
  </si>
  <si>
    <t>03/14 蔓益菌保健品*1</t>
  </si>
  <si>
    <t>殷秀麗</t>
    <phoneticPr fontId="36" type="noConversion"/>
  </si>
  <si>
    <t>倪金蘭</t>
    <phoneticPr fontId="36" type="noConversion"/>
  </si>
  <si>
    <t>邱怡靜</t>
    <phoneticPr fontId="36" type="noConversion"/>
  </si>
  <si>
    <t>2/20誤計成804眼科拿藥車資</t>
    <phoneticPr fontId="36" type="noConversion"/>
  </si>
  <si>
    <t>謝新正</t>
    <phoneticPr fontId="36" type="noConversion"/>
  </si>
  <si>
    <t>衣服洗標*8</t>
    <phoneticPr fontId="36" type="noConversion"/>
  </si>
  <si>
    <t>入住疥瘡投藥</t>
    <phoneticPr fontId="36" type="noConversion"/>
  </si>
  <si>
    <t>姜禮通</t>
    <phoneticPr fontId="36" type="noConversion"/>
  </si>
  <si>
    <t>衣服洗標*2</t>
  </si>
  <si>
    <t>衣服洗標*2</t>
    <phoneticPr fontId="36" type="noConversion"/>
  </si>
  <si>
    <t>麥春蘭</t>
    <phoneticPr fontId="36" type="noConversion"/>
  </si>
  <si>
    <t>衣服洗標*23</t>
    <phoneticPr fontId="36" type="noConversion"/>
  </si>
  <si>
    <t>麥春蘭</t>
    <phoneticPr fontId="36" type="noConversion"/>
  </si>
  <si>
    <t>入住疥瘡投藥</t>
    <phoneticPr fontId="36" type="noConversion"/>
  </si>
  <si>
    <t>吳眼</t>
    <phoneticPr fontId="36" type="noConversion"/>
  </si>
  <si>
    <t>翁藝</t>
    <phoneticPr fontId="36" type="noConversion"/>
  </si>
  <si>
    <t>周亞君</t>
    <phoneticPr fontId="36" type="noConversion"/>
  </si>
  <si>
    <t>衣服洗標*6</t>
    <phoneticPr fontId="36" type="noConversion"/>
  </si>
  <si>
    <t>張如傑</t>
    <phoneticPr fontId="36" type="noConversion"/>
  </si>
  <si>
    <t>114年2月26龍敏復健*1</t>
    <phoneticPr fontId="36" type="noConversion"/>
  </si>
  <si>
    <t>楊家倫</t>
    <phoneticPr fontId="36" type="noConversion"/>
  </si>
  <si>
    <t>114年2月19.26龍敏復健*2</t>
  </si>
  <si>
    <t>114年2月19.26龍敏復健*2</t>
    <phoneticPr fontId="36" type="noConversion"/>
  </si>
  <si>
    <t>鄧龍傳</t>
    <phoneticPr fontId="36" type="noConversion"/>
  </si>
  <si>
    <t>潘易昌</t>
    <phoneticPr fontId="36" type="noConversion"/>
  </si>
  <si>
    <t>蔣崑明</t>
    <phoneticPr fontId="36" type="noConversion"/>
  </si>
  <si>
    <t>114年2月19.21.26.28龍敏復健*4</t>
    <phoneticPr fontId="36" type="noConversion"/>
  </si>
  <si>
    <t>鍾淑端</t>
    <phoneticPr fontId="36" type="noConversion"/>
  </si>
  <si>
    <t>114年2月14龍敏復健*1</t>
  </si>
  <si>
    <t>114年2月14龍敏復健*1</t>
    <phoneticPr fontId="36" type="noConversion"/>
  </si>
  <si>
    <t>王中慶</t>
    <phoneticPr fontId="36" type="noConversion"/>
  </si>
  <si>
    <t>李俊輝</t>
    <phoneticPr fontId="36" type="noConversion"/>
  </si>
  <si>
    <t>114年2月14.21.28龍敏復健*3</t>
  </si>
  <si>
    <t>114年2月14.21.28龍敏復健*3</t>
    <phoneticPr fontId="36" type="noConversion"/>
  </si>
  <si>
    <t>劉德雄</t>
    <phoneticPr fontId="36" type="noConversion"/>
  </si>
  <si>
    <t>董方文</t>
    <phoneticPr fontId="36" type="noConversion"/>
  </si>
  <si>
    <t>114年2月21.28龍敏復健*2</t>
    <phoneticPr fontId="36" type="noConversion"/>
  </si>
  <si>
    <t>黃龍眉</t>
    <phoneticPr fontId="36" type="noConversion"/>
  </si>
  <si>
    <t>謝桂美</t>
    <phoneticPr fontId="36" type="noConversion"/>
  </si>
  <si>
    <t>羅蕭秀枝</t>
    <phoneticPr fontId="36" type="noConversion"/>
  </si>
  <si>
    <t>114年2月14.21龍敏復健*2</t>
    <phoneticPr fontId="36" type="noConversion"/>
  </si>
  <si>
    <t>鐘芬束</t>
    <phoneticPr fontId="36" type="noConversion"/>
  </si>
  <si>
    <t>林麗香</t>
    <phoneticPr fontId="36" type="noConversion"/>
  </si>
  <si>
    <t>邱怡靜</t>
    <phoneticPr fontId="36" type="noConversion"/>
  </si>
  <si>
    <t>益肺佳</t>
    <phoneticPr fontId="36" type="noConversion"/>
  </si>
  <si>
    <t>李俊輝</t>
    <phoneticPr fontId="36" type="noConversion"/>
  </si>
  <si>
    <t>龍敏復健科(批價)</t>
  </si>
  <si>
    <t>龍敏復健科(批價)</t>
    <phoneticPr fontId="36" type="noConversion"/>
  </si>
  <si>
    <t>鄧龍傳</t>
    <phoneticPr fontId="36" type="noConversion"/>
  </si>
  <si>
    <t>潘易昌</t>
    <phoneticPr fontId="36" type="noConversion"/>
  </si>
  <si>
    <t>王中慶</t>
    <phoneticPr fontId="36" type="noConversion"/>
  </si>
  <si>
    <t>董方文</t>
    <phoneticPr fontId="36" type="noConversion"/>
  </si>
  <si>
    <t>蔣崑明</t>
    <phoneticPr fontId="36" type="noConversion"/>
  </si>
  <si>
    <t>楊家倫</t>
    <phoneticPr fontId="36" type="noConversion"/>
  </si>
  <si>
    <t>張如傑</t>
    <phoneticPr fontId="36" type="noConversion"/>
  </si>
  <si>
    <t>袁憲芝</t>
    <phoneticPr fontId="36" type="noConversion"/>
  </si>
  <si>
    <t>龍敏復健科</t>
    <phoneticPr fontId="36" type="noConversion"/>
  </si>
  <si>
    <t>陳鍾秋英</t>
    <phoneticPr fontId="36" type="noConversion"/>
  </si>
  <si>
    <t>804電腦斷層攝影檢查</t>
    <phoneticPr fontId="36" type="noConversion"/>
  </si>
  <si>
    <t>謝月梅</t>
    <phoneticPr fontId="36" type="noConversion"/>
  </si>
  <si>
    <t>804胸腔內科</t>
    <phoneticPr fontId="36" type="noConversion"/>
  </si>
  <si>
    <t>謝新正</t>
    <phoneticPr fontId="36" type="noConversion"/>
  </si>
  <si>
    <t>804神經內科</t>
    <phoneticPr fontId="36" type="noConversion"/>
  </si>
  <si>
    <t>謝新正</t>
    <phoneticPr fontId="36" type="noConversion"/>
  </si>
  <si>
    <t>804內分泌科</t>
    <phoneticPr fontId="36" type="noConversion"/>
  </si>
  <si>
    <t>梁億郎</t>
    <phoneticPr fontId="36" type="noConversion"/>
  </si>
  <si>
    <t>804感染科</t>
    <phoneticPr fontId="36" type="noConversion"/>
  </si>
  <si>
    <t>曾水坪</t>
    <phoneticPr fontId="36" type="noConversion"/>
  </si>
  <si>
    <t>804血液腫瘤科</t>
    <phoneticPr fontId="36" type="noConversion"/>
  </si>
  <si>
    <t>804心臟內科</t>
    <phoneticPr fontId="36" type="noConversion"/>
  </si>
  <si>
    <t>804腎臟內科</t>
    <phoneticPr fontId="36" type="noConversion"/>
  </si>
  <si>
    <t>李秋湄</t>
    <phoneticPr fontId="36" type="noConversion"/>
  </si>
  <si>
    <t>804胸腔內科</t>
    <phoneticPr fontId="36" type="noConversion"/>
  </si>
  <si>
    <t>黃信洪</t>
    <phoneticPr fontId="36" type="noConversion"/>
  </si>
  <si>
    <t>龍敏住院</t>
    <phoneticPr fontId="36" type="noConversion"/>
  </si>
  <si>
    <t>周得福</t>
    <phoneticPr fontId="36" type="noConversion"/>
  </si>
  <si>
    <t>龍敏出院疥瘡投藥/車資</t>
    <phoneticPr fontId="36" type="noConversion"/>
  </si>
  <si>
    <t>張生書</t>
    <phoneticPr fontId="36" type="noConversion"/>
  </si>
  <si>
    <t>804精神科</t>
  </si>
  <si>
    <t>804精神科</t>
    <phoneticPr fontId="36" type="noConversion"/>
  </si>
  <si>
    <t>鄭靜心</t>
    <phoneticPr fontId="36" type="noConversion"/>
  </si>
  <si>
    <t>804精神科</t>
    <phoneticPr fontId="36" type="noConversion"/>
  </si>
  <si>
    <t>解緯英</t>
    <phoneticPr fontId="36" type="noConversion"/>
  </si>
  <si>
    <t>804精神科</t>
    <phoneticPr fontId="36" type="noConversion"/>
  </si>
  <si>
    <t>何添棠</t>
    <phoneticPr fontId="36" type="noConversion"/>
  </si>
  <si>
    <t>吳亞平</t>
    <phoneticPr fontId="36" type="noConversion"/>
  </si>
  <si>
    <t>03/10 804精神科</t>
  </si>
  <si>
    <t>張瑞本</t>
    <phoneticPr fontId="36" type="noConversion"/>
  </si>
  <si>
    <t>804精神科(人不去)</t>
    <phoneticPr fontId="36" type="noConversion"/>
  </si>
  <si>
    <t>鍾豔優</t>
    <phoneticPr fontId="36" type="noConversion"/>
  </si>
  <si>
    <t>804骨科</t>
    <phoneticPr fontId="36" type="noConversion"/>
  </si>
  <si>
    <t>梅台生</t>
    <phoneticPr fontId="36" type="noConversion"/>
  </si>
  <si>
    <t>804精神科拿藥</t>
    <phoneticPr fontId="36" type="noConversion"/>
  </si>
  <si>
    <t>林宜田</t>
    <phoneticPr fontId="36" type="noConversion"/>
  </si>
  <si>
    <t>駱來發</t>
    <phoneticPr fontId="36" type="noConversion"/>
  </si>
  <si>
    <t>王昌平</t>
    <phoneticPr fontId="36" type="noConversion"/>
  </si>
  <si>
    <t>楊小燕</t>
    <phoneticPr fontId="36" type="noConversion"/>
  </si>
  <si>
    <t>徐逸廷</t>
    <phoneticPr fontId="36" type="noConversion"/>
  </si>
  <si>
    <t>蘇正宗</t>
    <phoneticPr fontId="36" type="noConversion"/>
  </si>
  <si>
    <t>曾水坪</t>
    <phoneticPr fontId="36" type="noConversion"/>
  </si>
  <si>
    <t>03/10 804精神科拿藥</t>
  </si>
  <si>
    <t>陳鍾秋英</t>
    <phoneticPr fontId="36" type="noConversion"/>
  </si>
  <si>
    <t>804內分泌科拿藥</t>
    <phoneticPr fontId="36" type="noConversion"/>
  </si>
  <si>
    <t>黃強耀</t>
    <phoneticPr fontId="36" type="noConversion"/>
  </si>
  <si>
    <t>連克夫</t>
    <phoneticPr fontId="36" type="noConversion"/>
  </si>
  <si>
    <t>804出院疥瘡投藥/車資</t>
    <phoneticPr fontId="36" type="noConversion"/>
  </si>
  <si>
    <t>鍾孟妍</t>
    <phoneticPr fontId="36" type="noConversion"/>
  </si>
  <si>
    <t>楊明昌</t>
    <phoneticPr fontId="36" type="noConversion"/>
  </si>
  <si>
    <t>吳亞平</t>
    <phoneticPr fontId="36" type="noConversion"/>
  </si>
  <si>
    <t>804抽血</t>
    <phoneticPr fontId="36" type="noConversion"/>
  </si>
  <si>
    <t>804泌尿外科</t>
    <phoneticPr fontId="36" type="noConversion"/>
  </si>
  <si>
    <t>張晴瑜</t>
    <phoneticPr fontId="36" type="noConversion"/>
  </si>
  <si>
    <t>804牙科</t>
    <phoneticPr fontId="36" type="noConversion"/>
  </si>
  <si>
    <t>葉振興</t>
    <phoneticPr fontId="36" type="noConversion"/>
  </si>
  <si>
    <t>804胸腔內科</t>
    <phoneticPr fontId="36" type="noConversion"/>
  </si>
  <si>
    <t>邱怡靜</t>
    <phoneticPr fontId="36" type="noConversion"/>
  </si>
  <si>
    <t>何添棠</t>
    <phoneticPr fontId="36" type="noConversion"/>
  </si>
  <si>
    <t>張俊業</t>
    <phoneticPr fontId="36" type="noConversion"/>
  </si>
  <si>
    <t>白宗仁</t>
    <phoneticPr fontId="36" type="noConversion"/>
  </si>
  <si>
    <t>周蕭字蕊</t>
    <phoneticPr fontId="36" type="noConversion"/>
  </si>
  <si>
    <t>03/11 804胸腔內科</t>
  </si>
  <si>
    <t>李秋湄</t>
    <phoneticPr fontId="36" type="noConversion"/>
  </si>
  <si>
    <t>804心臟內科(人不去)</t>
    <phoneticPr fontId="36" type="noConversion"/>
  </si>
  <si>
    <t>804心臟內科</t>
    <phoneticPr fontId="36" type="noConversion"/>
  </si>
  <si>
    <t>804血液腫瘤科</t>
    <phoneticPr fontId="36" type="noConversion"/>
  </si>
  <si>
    <t>804腎臟內科</t>
    <phoneticPr fontId="36" type="noConversion"/>
  </si>
  <si>
    <t>804肝膽腸胃科(下午)</t>
    <phoneticPr fontId="36" type="noConversion"/>
  </si>
  <si>
    <t>尚建德</t>
    <phoneticPr fontId="36" type="noConversion"/>
  </si>
  <si>
    <t>804耳鼻喉科(鑑定)</t>
    <phoneticPr fontId="36" type="noConversion"/>
  </si>
  <si>
    <t>潘易昌</t>
    <phoneticPr fontId="36" type="noConversion"/>
  </si>
  <si>
    <t>804心臟血管外科拿藥</t>
    <phoneticPr fontId="36" type="noConversion"/>
  </si>
  <si>
    <t>喻謝寶琴</t>
    <phoneticPr fontId="36" type="noConversion"/>
  </si>
  <si>
    <t>804血液腫瘤科拿藥</t>
    <phoneticPr fontId="36" type="noConversion"/>
  </si>
  <si>
    <t>官純琴</t>
    <phoneticPr fontId="36" type="noConversion"/>
  </si>
  <si>
    <t>804胸腔內科拿藥</t>
  </si>
  <si>
    <t>804胸腔內科拿藥</t>
    <phoneticPr fontId="36" type="noConversion"/>
  </si>
  <si>
    <t>倪金蘭</t>
    <phoneticPr fontId="36" type="noConversion"/>
  </si>
  <si>
    <t>陳青洋</t>
    <phoneticPr fontId="36" type="noConversion"/>
  </si>
  <si>
    <t>彭趙梅蘭</t>
    <phoneticPr fontId="36" type="noConversion"/>
  </si>
  <si>
    <t>03/11 804胸腔內科拿藥</t>
  </si>
  <si>
    <t>徐逸廷</t>
    <phoneticPr fontId="36" type="noConversion"/>
  </si>
  <si>
    <t>804神經內科拿藥</t>
    <phoneticPr fontId="36" type="noConversion"/>
  </si>
  <si>
    <t>林順良</t>
    <phoneticPr fontId="36" type="noConversion"/>
  </si>
  <si>
    <t>804泌尿外科拿藥</t>
    <phoneticPr fontId="36" type="noConversion"/>
  </si>
  <si>
    <t>梅台生</t>
    <phoneticPr fontId="36" type="noConversion"/>
  </si>
  <si>
    <t>03/11 804泌尿外科拿藥</t>
  </si>
  <si>
    <t>謝桂美</t>
    <phoneticPr fontId="36" type="noConversion"/>
  </si>
  <si>
    <t>羅蕭秀枝</t>
    <phoneticPr fontId="36" type="noConversion"/>
  </si>
  <si>
    <t>鐘芬束</t>
    <phoneticPr fontId="36" type="noConversion"/>
  </si>
  <si>
    <t>林麗香</t>
    <phoneticPr fontId="36" type="noConversion"/>
  </si>
  <si>
    <t>黃龍眉</t>
    <phoneticPr fontId="36" type="noConversion"/>
  </si>
  <si>
    <t>陳玉山</t>
    <phoneticPr fontId="36" type="noConversion"/>
  </si>
  <si>
    <t>龍敏出院疥瘡投藥/車資</t>
    <phoneticPr fontId="36" type="noConversion"/>
  </si>
  <si>
    <t>陳彭冬姜</t>
    <phoneticPr fontId="36" type="noConversion"/>
  </si>
  <si>
    <t>龍敏風濕免疫科</t>
    <phoneticPr fontId="36" type="noConversion"/>
  </si>
  <si>
    <t>林美玲</t>
    <phoneticPr fontId="36" type="noConversion"/>
  </si>
  <si>
    <t>804抽血</t>
    <phoneticPr fontId="36" type="noConversion"/>
  </si>
  <si>
    <t>804心電圖檢查</t>
    <phoneticPr fontId="36" type="noConversion"/>
  </si>
  <si>
    <t>白宗仁</t>
    <phoneticPr fontId="36" type="noConversion"/>
  </si>
  <si>
    <t>804肝膽腸胃科</t>
    <phoneticPr fontId="36" type="noConversion"/>
  </si>
  <si>
    <t>黃強耀</t>
    <phoneticPr fontId="36" type="noConversion"/>
  </si>
  <si>
    <t>804整形外科</t>
    <phoneticPr fontId="36" type="noConversion"/>
  </si>
  <si>
    <t>賴吳淑英</t>
    <phoneticPr fontId="36" type="noConversion"/>
  </si>
  <si>
    <t>804內分泌科</t>
    <phoneticPr fontId="36" type="noConversion"/>
  </si>
  <si>
    <t>尚建德</t>
    <phoneticPr fontId="36" type="noConversion"/>
  </si>
  <si>
    <t>804耳鼻喉科(鑑定)</t>
    <phoneticPr fontId="36" type="noConversion"/>
  </si>
  <si>
    <t>張水松</t>
    <phoneticPr fontId="36" type="noConversion"/>
  </si>
  <si>
    <t>804急診</t>
    <phoneticPr fontId="36" type="noConversion"/>
  </si>
  <si>
    <t>林陳登妹</t>
    <phoneticPr fontId="36" type="noConversion"/>
  </si>
  <si>
    <t>804心臟內科拿藥</t>
    <phoneticPr fontId="36" type="noConversion"/>
  </si>
  <si>
    <t>林昇祺</t>
    <phoneticPr fontId="36" type="noConversion"/>
  </si>
  <si>
    <t>804一般外科拿藥</t>
    <phoneticPr fontId="36" type="noConversion"/>
  </si>
  <si>
    <t>張武正</t>
    <phoneticPr fontId="36" type="noConversion"/>
  </si>
  <si>
    <t>梁億郎</t>
    <phoneticPr fontId="36" type="noConversion"/>
  </si>
  <si>
    <t>804抽血</t>
    <phoneticPr fontId="36" type="noConversion"/>
  </si>
  <si>
    <t>劉德雄</t>
    <phoneticPr fontId="36" type="noConversion"/>
  </si>
  <si>
    <t>804一般外科</t>
    <phoneticPr fontId="36" type="noConversion"/>
  </si>
  <si>
    <t>張晴瑜</t>
    <phoneticPr fontId="36" type="noConversion"/>
  </si>
  <si>
    <t>804牙科</t>
    <phoneticPr fontId="36" type="noConversion"/>
  </si>
  <si>
    <t>陳啟聰</t>
    <phoneticPr fontId="36" type="noConversion"/>
  </si>
  <si>
    <t>804心臟內科</t>
    <phoneticPr fontId="36" type="noConversion"/>
  </si>
  <si>
    <t>蘇建華</t>
    <phoneticPr fontId="36" type="noConversion"/>
  </si>
  <si>
    <t>804心臟內科</t>
    <phoneticPr fontId="36" type="noConversion"/>
  </si>
  <si>
    <t>黃買英鸞</t>
    <phoneticPr fontId="36" type="noConversion"/>
  </si>
  <si>
    <t>潘玉英</t>
    <phoneticPr fontId="36" type="noConversion"/>
  </si>
  <si>
    <t>桃療精神科</t>
  </si>
  <si>
    <t>桃療精神科</t>
    <phoneticPr fontId="36" type="noConversion"/>
  </si>
  <si>
    <t>麥春蘭</t>
    <phoneticPr fontId="36" type="noConversion"/>
  </si>
  <si>
    <t>03/13 桃療精神科</t>
  </si>
  <si>
    <t>朱盛國</t>
    <phoneticPr fontId="36" type="noConversion"/>
  </si>
  <si>
    <t>桃療精神科(鑑定)</t>
    <phoneticPr fontId="36" type="noConversion"/>
  </si>
  <si>
    <t>何淑民</t>
    <phoneticPr fontId="36" type="noConversion"/>
  </si>
  <si>
    <t>804出院疥瘡投藥/車資</t>
    <phoneticPr fontId="36" type="noConversion"/>
  </si>
  <si>
    <t>黃買英鸞</t>
    <phoneticPr fontId="36" type="noConversion"/>
  </si>
  <si>
    <t>龍敏住院</t>
    <phoneticPr fontId="36" type="noConversion"/>
  </si>
  <si>
    <t>王玲娟</t>
    <phoneticPr fontId="36" type="noConversion"/>
  </si>
  <si>
    <t>804心臟內科拿藥</t>
    <phoneticPr fontId="36" type="noConversion"/>
  </si>
  <si>
    <t>徐汶偉</t>
    <phoneticPr fontId="36" type="noConversion"/>
  </si>
  <si>
    <t>塗基評</t>
    <phoneticPr fontId="36" type="noConversion"/>
  </si>
  <si>
    <t>謝雲嬌</t>
    <phoneticPr fontId="36" type="noConversion"/>
  </si>
  <si>
    <t>03/13 804心臟內科拿藥</t>
  </si>
  <si>
    <t>楊小燕</t>
    <phoneticPr fontId="36" type="noConversion"/>
  </si>
  <si>
    <t>804風濕免疫科拿藥</t>
    <phoneticPr fontId="36" type="noConversion"/>
  </si>
  <si>
    <t>賴曾香妹</t>
    <phoneticPr fontId="36" type="noConversion"/>
  </si>
  <si>
    <t>宋邱素卿</t>
    <phoneticPr fontId="36" type="noConversion"/>
  </si>
  <si>
    <t>804肝膽腸胃科拿藥</t>
    <phoneticPr fontId="36" type="noConversion"/>
  </si>
  <si>
    <t>曾水坪</t>
    <phoneticPr fontId="36" type="noConversion"/>
  </si>
  <si>
    <t>804電腦斷層攝影檢查</t>
    <phoneticPr fontId="36" type="noConversion"/>
  </si>
  <si>
    <t>陳愛珠</t>
    <phoneticPr fontId="36" type="noConversion"/>
  </si>
  <si>
    <t>張瑞本</t>
    <phoneticPr fontId="36" type="noConversion"/>
  </si>
  <si>
    <t>804精神科(人不去)</t>
    <phoneticPr fontId="36" type="noConversion"/>
  </si>
  <si>
    <t>謝新正</t>
    <phoneticPr fontId="36" type="noConversion"/>
  </si>
  <si>
    <t>804精神科</t>
    <phoneticPr fontId="36" type="noConversion"/>
  </si>
  <si>
    <t>王蘭玉</t>
    <phoneticPr fontId="36" type="noConversion"/>
  </si>
  <si>
    <t>五福診所拿藥</t>
    <phoneticPr fontId="36" type="noConversion"/>
  </si>
  <si>
    <t>游杰霖</t>
    <phoneticPr fontId="36" type="noConversion"/>
  </si>
  <si>
    <t>804出院疥瘡投藥/車資</t>
    <phoneticPr fontId="36" type="noConversion"/>
  </si>
  <si>
    <t>羅守鏿</t>
    <phoneticPr fontId="36" type="noConversion"/>
  </si>
  <si>
    <t>龍敏內科</t>
    <phoneticPr fontId="36" type="noConversion"/>
  </si>
  <si>
    <t>楊明昌</t>
    <phoneticPr fontId="36" type="noConversion"/>
  </si>
  <si>
    <t>李銀珍</t>
    <phoneticPr fontId="36" type="noConversion"/>
  </si>
  <si>
    <t>龍敏內科拿藥</t>
    <phoneticPr fontId="36" type="noConversion"/>
  </si>
  <si>
    <t>劉清龍</t>
    <phoneticPr fontId="36" type="noConversion"/>
  </si>
  <si>
    <t>03/14 龍敏內科拿藥</t>
  </si>
  <si>
    <t>何淑民</t>
    <phoneticPr fontId="36" type="noConversion"/>
  </si>
  <si>
    <t>804精神科拿藥</t>
    <phoneticPr fontId="36" type="noConversion"/>
  </si>
  <si>
    <t>朱月桃</t>
    <phoneticPr fontId="36" type="noConversion"/>
  </si>
  <si>
    <t>林蔡美媛</t>
    <phoneticPr fontId="36" type="noConversion"/>
  </si>
  <si>
    <t>苗麗貞</t>
    <phoneticPr fontId="36" type="noConversion"/>
  </si>
  <si>
    <t>沈蘭英</t>
    <phoneticPr fontId="36" type="noConversion"/>
  </si>
  <si>
    <t>林美玲</t>
    <phoneticPr fontId="36" type="noConversion"/>
  </si>
  <si>
    <t>鍾尚文</t>
    <phoneticPr fontId="36" type="noConversion"/>
  </si>
  <si>
    <t>03/14 804精神科拿藥</t>
  </si>
  <si>
    <t>王楊金妹</t>
    <phoneticPr fontId="36" type="noConversion"/>
  </si>
  <si>
    <t>謝月梅</t>
    <phoneticPr fontId="36" type="noConversion"/>
  </si>
  <si>
    <t>鄒榮義</t>
    <phoneticPr fontId="36" type="noConversion"/>
  </si>
  <si>
    <t>劉哲亮</t>
    <phoneticPr fontId="36" type="noConversion"/>
  </si>
  <si>
    <t>葉楊招坤</t>
    <phoneticPr fontId="36" type="noConversion"/>
  </si>
  <si>
    <t>林清萍</t>
    <phoneticPr fontId="36" type="noConversion"/>
  </si>
  <si>
    <t>鄧萍姬</t>
    <phoneticPr fontId="36" type="noConversion"/>
  </si>
  <si>
    <t>郭馨蔚</t>
    <phoneticPr fontId="36" type="noConversion"/>
  </si>
  <si>
    <t>巫楊妙春</t>
    <phoneticPr fontId="36" type="noConversion"/>
  </si>
  <si>
    <t>林金菊</t>
    <phoneticPr fontId="36" type="noConversion"/>
  </si>
  <si>
    <t>鍾孟妍</t>
    <phoneticPr fontId="36" type="noConversion"/>
  </si>
  <si>
    <t>李雪岑</t>
    <phoneticPr fontId="36" type="noConversion"/>
  </si>
  <si>
    <t>804心臟內科拿藥</t>
    <phoneticPr fontId="36" type="noConversion"/>
  </si>
  <si>
    <t>郭李呂玉</t>
    <phoneticPr fontId="36" type="noConversion"/>
  </si>
  <si>
    <t>梅台生</t>
    <phoneticPr fontId="36" type="noConversion"/>
  </si>
  <si>
    <t>鍾孟妍</t>
    <phoneticPr fontId="36" type="noConversion"/>
  </si>
  <si>
    <t>03/14 804心臟內科拿藥</t>
  </si>
  <si>
    <t>林怡芬</t>
    <phoneticPr fontId="36" type="noConversion"/>
  </si>
  <si>
    <t>804腎臟內科拿藥</t>
  </si>
  <si>
    <t>804腎臟內科拿藥</t>
    <phoneticPr fontId="36" type="noConversion"/>
  </si>
  <si>
    <t>03/14 804腎臟內科拿藥</t>
  </si>
  <si>
    <t>周亞君</t>
    <phoneticPr fontId="36" type="noConversion"/>
  </si>
  <si>
    <t>804心臟血管外科拿藥</t>
    <phoneticPr fontId="36" type="noConversion"/>
  </si>
  <si>
    <t>陳睿琳</t>
    <phoneticPr fontId="36" type="noConversion"/>
  </si>
  <si>
    <t>804血液腫瘤科拿藥</t>
    <phoneticPr fontId="36" type="noConversion"/>
  </si>
  <si>
    <t>804內分泌科拿藥</t>
    <phoneticPr fontId="36" type="noConversion"/>
  </si>
  <si>
    <t>ENT棉棒</t>
    <phoneticPr fontId="36" type="noConversion"/>
  </si>
  <si>
    <t>804精神科</t>
    <phoneticPr fontId="36" type="noConversion"/>
  </si>
  <si>
    <t>陳盈琤</t>
    <phoneticPr fontId="36" type="noConversion"/>
  </si>
  <si>
    <t>美德耐</t>
    <phoneticPr fontId="36" type="noConversion"/>
  </si>
  <si>
    <t>吳亞平</t>
    <phoneticPr fontId="36" type="noConversion"/>
  </si>
  <si>
    <t>804內分泌科</t>
    <phoneticPr fontId="36" type="noConversion"/>
  </si>
  <si>
    <t>鍾孟妍</t>
    <phoneticPr fontId="36" type="noConversion"/>
  </si>
  <si>
    <t>804感染科</t>
    <phoneticPr fontId="36" type="noConversion"/>
  </si>
  <si>
    <t>蘇正宗</t>
    <phoneticPr fontId="36" type="noConversion"/>
  </si>
  <si>
    <t>804胸腔內科</t>
    <phoneticPr fontId="36" type="noConversion"/>
  </si>
  <si>
    <t>曾水坪</t>
    <phoneticPr fontId="36" type="noConversion"/>
  </si>
  <si>
    <t>804心臟內科</t>
    <phoneticPr fontId="36" type="noConversion"/>
  </si>
  <si>
    <t>陳彭冬姜</t>
    <phoneticPr fontId="36" type="noConversion"/>
  </si>
  <si>
    <t>804泌尿外科</t>
    <phoneticPr fontId="36" type="noConversion"/>
  </si>
  <si>
    <t>蘇建華</t>
    <phoneticPr fontId="36" type="noConversion"/>
  </si>
  <si>
    <t>804心電圖檢查</t>
    <phoneticPr fontId="36" type="noConversion"/>
  </si>
  <si>
    <t>804精神科</t>
    <phoneticPr fontId="36" type="noConversion"/>
  </si>
  <si>
    <t>陳宜萱</t>
    <phoneticPr fontId="36" type="noConversion"/>
  </si>
  <si>
    <t>804胸腔內科拿藥</t>
    <phoneticPr fontId="36" type="noConversion"/>
  </si>
  <si>
    <t>張生書</t>
    <phoneticPr fontId="36" type="noConversion"/>
  </si>
  <si>
    <t>804精神科</t>
    <phoneticPr fontId="36" type="noConversion"/>
  </si>
  <si>
    <t>吳亞平</t>
    <phoneticPr fontId="36" type="noConversion"/>
  </si>
  <si>
    <t>804精神科(下午)</t>
    <phoneticPr fontId="36" type="noConversion"/>
  </si>
  <si>
    <t>連克夫</t>
    <phoneticPr fontId="36" type="noConversion"/>
  </si>
  <si>
    <t>804胸腔內科</t>
    <phoneticPr fontId="36" type="noConversion"/>
  </si>
  <si>
    <t>曾妮妮</t>
    <phoneticPr fontId="36" type="noConversion"/>
  </si>
  <si>
    <t>804胸腔內科</t>
    <phoneticPr fontId="36" type="noConversion"/>
  </si>
  <si>
    <t>鍾孟妍</t>
    <phoneticPr fontId="36" type="noConversion"/>
  </si>
  <si>
    <t>804胸腔內科(人不去)</t>
    <phoneticPr fontId="36" type="noConversion"/>
  </si>
  <si>
    <t>連李鳳雪</t>
    <phoneticPr fontId="36" type="noConversion"/>
  </si>
  <si>
    <t>804精神科拿藥</t>
    <phoneticPr fontId="36" type="noConversion"/>
  </si>
  <si>
    <t>王晨安</t>
    <phoneticPr fontId="36" type="noConversion"/>
  </si>
  <si>
    <t>張胡素錦</t>
    <phoneticPr fontId="36" type="noConversion"/>
  </si>
  <si>
    <t>王義雄</t>
    <phoneticPr fontId="36" type="noConversion"/>
  </si>
  <si>
    <t>駱張美玉</t>
    <phoneticPr fontId="36" type="noConversion"/>
  </si>
  <si>
    <t>邱吳星</t>
    <phoneticPr fontId="36" type="noConversion"/>
  </si>
  <si>
    <t>呂正春</t>
    <phoneticPr fontId="36" type="noConversion"/>
  </si>
  <si>
    <t>董方文</t>
    <phoneticPr fontId="36" type="noConversion"/>
  </si>
  <si>
    <t>劉章</t>
    <phoneticPr fontId="36" type="noConversion"/>
  </si>
  <si>
    <t>03/17 804精神科拿藥</t>
  </si>
  <si>
    <t>宋邱素卿</t>
    <phoneticPr fontId="36" type="noConversion"/>
  </si>
  <si>
    <t>804急診後返回</t>
    <phoneticPr fontId="36" type="noConversion"/>
  </si>
  <si>
    <t>潘易昌</t>
    <phoneticPr fontId="36" type="noConversion"/>
  </si>
  <si>
    <t>謝明華</t>
    <phoneticPr fontId="36" type="noConversion"/>
  </si>
  <si>
    <t>林道朋</t>
    <phoneticPr fontId="36" type="noConversion"/>
  </si>
  <si>
    <t>謝秀蓉</t>
    <phoneticPr fontId="36" type="noConversion"/>
  </si>
  <si>
    <t>謝志平</t>
    <phoneticPr fontId="36" type="noConversion"/>
  </si>
  <si>
    <t>張翹鑫</t>
    <phoneticPr fontId="36" type="noConversion"/>
  </si>
  <si>
    <t>何添棠</t>
    <phoneticPr fontId="36" type="noConversion"/>
  </si>
  <si>
    <t>張瑞本</t>
    <phoneticPr fontId="36" type="noConversion"/>
  </si>
  <si>
    <t>梁億郎</t>
    <phoneticPr fontId="36" type="noConversion"/>
  </si>
  <si>
    <t>804感染科拿藥</t>
    <phoneticPr fontId="36" type="noConversion"/>
  </si>
  <si>
    <t>林美玲</t>
    <phoneticPr fontId="36" type="noConversion"/>
  </si>
  <si>
    <t>804小兒外科拿藥</t>
    <phoneticPr fontId="36" type="noConversion"/>
  </si>
  <si>
    <t>徐玉盛</t>
    <phoneticPr fontId="36" type="noConversion"/>
  </si>
  <si>
    <t>804神經內科拿藥</t>
    <phoneticPr fontId="36" type="noConversion"/>
  </si>
  <si>
    <t>王誠中</t>
    <phoneticPr fontId="36" type="noConversion"/>
  </si>
  <si>
    <t>804內分泌科拿藥</t>
    <phoneticPr fontId="36" type="noConversion"/>
  </si>
  <si>
    <t>郭李呂玉</t>
    <phoneticPr fontId="36" type="noConversion"/>
  </si>
  <si>
    <t>鄧萍姬</t>
    <phoneticPr fontId="36" type="noConversion"/>
  </si>
  <si>
    <t>804胸腔內科拿藥</t>
    <phoneticPr fontId="36" type="noConversion"/>
  </si>
  <si>
    <t>黃信洪</t>
    <phoneticPr fontId="36" type="noConversion"/>
  </si>
  <si>
    <t>龍敏出院疥瘡投藥/車資</t>
  </si>
  <si>
    <t>龍敏出院疥瘡投藥/車資</t>
    <phoneticPr fontId="36" type="noConversion"/>
  </si>
  <si>
    <t>汪買英雀</t>
    <phoneticPr fontId="36" type="noConversion"/>
  </si>
  <si>
    <t>03/18 龍敏出院疥瘡投藥/車資</t>
  </si>
  <si>
    <t>林彩金</t>
    <phoneticPr fontId="36" type="noConversion"/>
  </si>
  <si>
    <t>804出院疥瘡投藥/車資</t>
    <phoneticPr fontId="36" type="noConversion"/>
  </si>
  <si>
    <t>周宜益</t>
    <phoneticPr fontId="36" type="noConversion"/>
  </si>
  <si>
    <t>804抽血</t>
    <phoneticPr fontId="36" type="noConversion"/>
  </si>
  <si>
    <t>謝新正</t>
    <phoneticPr fontId="36" type="noConversion"/>
  </si>
  <si>
    <t>804電腦斷層攝影檢查</t>
    <phoneticPr fontId="36" type="noConversion"/>
  </si>
  <si>
    <t>鄒榮義</t>
    <phoneticPr fontId="36" type="noConversion"/>
  </si>
  <si>
    <t>804胸腔內科</t>
    <phoneticPr fontId="36" type="noConversion"/>
  </si>
  <si>
    <t>周蕭字蕊</t>
    <phoneticPr fontId="36" type="noConversion"/>
  </si>
  <si>
    <t>03/18 804胸腔內科</t>
  </si>
  <si>
    <t>張武正</t>
    <phoneticPr fontId="36" type="noConversion"/>
  </si>
  <si>
    <t>張武正</t>
    <phoneticPr fontId="36" type="noConversion"/>
  </si>
  <si>
    <t>804神經內科(下午)</t>
    <phoneticPr fontId="36" type="noConversion"/>
  </si>
  <si>
    <t>連克夫</t>
    <phoneticPr fontId="36" type="noConversion"/>
  </si>
  <si>
    <t>804家醫科</t>
    <phoneticPr fontId="36" type="noConversion"/>
  </si>
  <si>
    <t>王昌平</t>
    <phoneticPr fontId="36" type="noConversion"/>
  </si>
  <si>
    <t>804急診轉龍敏住院</t>
    <phoneticPr fontId="36" type="noConversion"/>
  </si>
  <si>
    <t>鍾孟妍</t>
    <phoneticPr fontId="36" type="noConversion"/>
  </si>
  <si>
    <t>804急診後返回</t>
    <phoneticPr fontId="36" type="noConversion"/>
  </si>
  <si>
    <t>周宜益</t>
    <phoneticPr fontId="36" type="noConversion"/>
  </si>
  <si>
    <t>804家醫科拿藥</t>
    <phoneticPr fontId="36" type="noConversion"/>
  </si>
  <si>
    <t>周亞君</t>
    <phoneticPr fontId="36" type="noConversion"/>
  </si>
  <si>
    <t>殷秀麗</t>
    <phoneticPr fontId="36" type="noConversion"/>
  </si>
  <si>
    <t>徐燕翼</t>
    <phoneticPr fontId="36" type="noConversion"/>
  </si>
  <si>
    <t>謝如珍</t>
    <phoneticPr fontId="36" type="noConversion"/>
  </si>
  <si>
    <t>楊小燕</t>
    <phoneticPr fontId="36" type="noConversion"/>
  </si>
  <si>
    <t>謝文忠</t>
    <phoneticPr fontId="36" type="noConversion"/>
  </si>
  <si>
    <t>張旺聠</t>
    <phoneticPr fontId="36" type="noConversion"/>
  </si>
  <si>
    <t>張如傑</t>
    <phoneticPr fontId="36" type="noConversion"/>
  </si>
  <si>
    <t>王萬珉</t>
    <phoneticPr fontId="36" type="noConversion"/>
  </si>
  <si>
    <t>徐逸廷</t>
    <phoneticPr fontId="36" type="noConversion"/>
  </si>
  <si>
    <t>陳鍾秋英</t>
    <phoneticPr fontId="36" type="noConversion"/>
  </si>
  <si>
    <t>03/18 804胸腔內科拿藥</t>
  </si>
  <si>
    <t>曾慧茹</t>
    <phoneticPr fontId="36" type="noConversion"/>
  </si>
  <si>
    <t>PVC手套</t>
    <phoneticPr fontId="36" type="noConversion"/>
  </si>
  <si>
    <t>麥春蘭</t>
    <phoneticPr fontId="36" type="noConversion"/>
  </si>
  <si>
    <t>鐘芬束</t>
    <phoneticPr fontId="36" type="noConversion"/>
  </si>
  <si>
    <t>張賴花</t>
    <phoneticPr fontId="36" type="noConversion"/>
  </si>
  <si>
    <t>巫楊妙春</t>
    <phoneticPr fontId="36" type="noConversion"/>
  </si>
  <si>
    <t>李淑蘭</t>
    <phoneticPr fontId="36" type="noConversion"/>
  </si>
  <si>
    <t>張惠芳</t>
    <phoneticPr fontId="36" type="noConversion"/>
  </si>
  <si>
    <t>蔡寶治</t>
    <phoneticPr fontId="36" type="noConversion"/>
  </si>
  <si>
    <t>陳徐蝦妹</t>
    <phoneticPr fontId="36" type="noConversion"/>
  </si>
  <si>
    <t>陳睿琳</t>
    <phoneticPr fontId="36" type="noConversion"/>
  </si>
  <si>
    <t>吳栩臻</t>
    <phoneticPr fontId="36" type="noConversion"/>
  </si>
  <si>
    <t>羅蕭秀枝</t>
    <phoneticPr fontId="36" type="noConversion"/>
  </si>
  <si>
    <t>林麗香</t>
    <phoneticPr fontId="36" type="noConversion"/>
  </si>
  <si>
    <t>陳新妹</t>
    <phoneticPr fontId="36" type="noConversion"/>
  </si>
  <si>
    <t>03/15 PVC手套*1</t>
  </si>
  <si>
    <t>藻體康</t>
    <phoneticPr fontId="36" type="noConversion"/>
  </si>
  <si>
    <t>陳育泉</t>
    <phoneticPr fontId="36" type="noConversion"/>
  </si>
  <si>
    <t>陳玉山</t>
    <phoneticPr fontId="36" type="noConversion"/>
  </si>
  <si>
    <t>謝秀蓉</t>
    <phoneticPr fontId="36" type="noConversion"/>
  </si>
  <si>
    <t>許寶蓮</t>
    <phoneticPr fontId="36" type="noConversion"/>
  </si>
  <si>
    <t>03/15 藻體康*1</t>
  </si>
  <si>
    <t>紅牛高纖優蛋白配方奶粉1kg</t>
    <phoneticPr fontId="36" type="noConversion"/>
  </si>
  <si>
    <t>楊月雲</t>
    <phoneticPr fontId="36" type="noConversion"/>
  </si>
  <si>
    <t>林桂蘭</t>
    <phoneticPr fontId="36" type="noConversion"/>
  </si>
  <si>
    <t>周夏子</t>
    <phoneticPr fontId="36" type="noConversion"/>
  </si>
  <si>
    <t>陳鍾秋英</t>
    <phoneticPr fontId="36" type="noConversion"/>
  </si>
  <si>
    <t>姚威羽</t>
    <phoneticPr fontId="36" type="noConversion"/>
  </si>
  <si>
    <t>陳永波</t>
    <phoneticPr fontId="36" type="noConversion"/>
  </si>
  <si>
    <t>陳李菊</t>
    <phoneticPr fontId="36" type="noConversion"/>
  </si>
  <si>
    <t>吳眼</t>
    <phoneticPr fontId="36" type="noConversion"/>
  </si>
  <si>
    <t>王立志</t>
    <phoneticPr fontId="36" type="noConversion"/>
  </si>
  <si>
    <t>徐信東</t>
    <phoneticPr fontId="36" type="noConversion"/>
  </si>
  <si>
    <t>周得福</t>
    <phoneticPr fontId="36" type="noConversion"/>
  </si>
  <si>
    <t>劉哲亮</t>
    <phoneticPr fontId="36" type="noConversion"/>
  </si>
  <si>
    <t>紅牛雙卡</t>
    <phoneticPr fontId="36" type="noConversion"/>
  </si>
  <si>
    <t>林徐寶玉</t>
    <phoneticPr fontId="36" type="noConversion"/>
  </si>
  <si>
    <t>黃秋娟</t>
    <phoneticPr fontId="36" type="noConversion"/>
  </si>
  <si>
    <t>凡士林400gm</t>
  </si>
  <si>
    <t>凡士林400gm</t>
    <phoneticPr fontId="36" type="noConversion"/>
  </si>
  <si>
    <t>張秀玉</t>
    <phoneticPr fontId="36" type="noConversion"/>
  </si>
  <si>
    <t>高鴻英</t>
    <phoneticPr fontId="36" type="noConversion"/>
  </si>
  <si>
    <t>郭馨蔚</t>
    <phoneticPr fontId="36" type="noConversion"/>
  </si>
  <si>
    <t>03/16 凡士林400gm*1</t>
  </si>
  <si>
    <t>張生書</t>
    <phoneticPr fontId="36" type="noConversion"/>
  </si>
  <si>
    <t>愛力安奶粉</t>
    <phoneticPr fontId="36" type="noConversion"/>
  </si>
  <si>
    <t>許詩郁</t>
    <phoneticPr fontId="36" type="noConversion"/>
  </si>
  <si>
    <t>衛生紙</t>
    <phoneticPr fontId="36" type="noConversion"/>
  </si>
  <si>
    <t>王聖虹</t>
    <phoneticPr fontId="36" type="noConversion"/>
  </si>
  <si>
    <t>麥春蘭</t>
    <phoneticPr fontId="36" type="noConversion"/>
  </si>
  <si>
    <t>鄭月英</t>
    <phoneticPr fontId="36" type="noConversion"/>
  </si>
  <si>
    <t>張晴瑜</t>
    <phoneticPr fontId="36" type="noConversion"/>
  </si>
  <si>
    <t>陳宜貞</t>
    <phoneticPr fontId="36" type="noConversion"/>
  </si>
  <si>
    <t>駱張美玉</t>
    <phoneticPr fontId="36" type="noConversion"/>
  </si>
  <si>
    <t>范楊明美</t>
    <phoneticPr fontId="36" type="noConversion"/>
  </si>
  <si>
    <t>王楊金妹</t>
    <phoneticPr fontId="36" type="noConversion"/>
  </si>
  <si>
    <t>03/16 衛生紙*1</t>
  </si>
  <si>
    <t>王義雄</t>
    <phoneticPr fontId="36" type="noConversion"/>
  </si>
  <si>
    <t>愛力安奶粉</t>
    <phoneticPr fontId="36" type="noConversion"/>
  </si>
  <si>
    <t>陳錦耀</t>
    <phoneticPr fontId="36" type="noConversion"/>
  </si>
  <si>
    <t>朱盛國</t>
    <phoneticPr fontId="36" type="noConversion"/>
  </si>
  <si>
    <t>黃建富</t>
    <phoneticPr fontId="36" type="noConversion"/>
  </si>
  <si>
    <t>王誠中</t>
    <phoneticPr fontId="36" type="noConversion"/>
  </si>
  <si>
    <t>古雲富</t>
    <phoneticPr fontId="36" type="noConversion"/>
  </si>
  <si>
    <t>宋旻訓</t>
    <phoneticPr fontId="36" type="noConversion"/>
  </si>
  <si>
    <t>王順利</t>
    <phoneticPr fontId="36" type="noConversion"/>
  </si>
  <si>
    <t>03/18 愛力安奶粉*1</t>
  </si>
  <si>
    <t>謝雲嬌</t>
    <phoneticPr fontId="36" type="noConversion"/>
  </si>
  <si>
    <t>衛生紙</t>
    <phoneticPr fontId="36" type="noConversion"/>
  </si>
  <si>
    <t>常萬國</t>
    <phoneticPr fontId="36" type="noConversion"/>
  </si>
  <si>
    <t>03/18 衛生紙*1</t>
  </si>
  <si>
    <t>苗麗貞</t>
    <phoneticPr fontId="36" type="noConversion"/>
  </si>
  <si>
    <t>劉光弘</t>
    <phoneticPr fontId="36" type="noConversion"/>
  </si>
  <si>
    <t>添寧復健褲M11片/包</t>
  </si>
  <si>
    <t>添寧復健褲M11片/包</t>
    <phoneticPr fontId="36" type="noConversion"/>
  </si>
  <si>
    <t>劉春蘭</t>
    <phoneticPr fontId="36" type="noConversion"/>
  </si>
  <si>
    <t>血糖試紙</t>
    <phoneticPr fontId="36" type="noConversion"/>
  </si>
  <si>
    <t>許詩郁</t>
    <phoneticPr fontId="36" type="noConversion"/>
  </si>
  <si>
    <t>添寧復健褲L10片/包</t>
    <phoneticPr fontId="36" type="noConversion"/>
  </si>
  <si>
    <t>解緯英</t>
    <phoneticPr fontId="36" type="noConversion"/>
  </si>
  <si>
    <t>代墊尿布費</t>
    <phoneticPr fontId="36" type="noConversion"/>
  </si>
  <si>
    <t>邱顯能</t>
    <phoneticPr fontId="36" type="noConversion"/>
  </si>
  <si>
    <t>補助款差額(12:-1067 01:4523 02-03:7028*2)</t>
    <phoneticPr fontId="36" type="noConversion"/>
  </si>
  <si>
    <t>林金菊</t>
    <phoneticPr fontId="36" type="noConversion"/>
  </si>
  <si>
    <t>補助款2/4調升(2:1973  3:2210</t>
    <phoneticPr fontId="36" type="noConversion"/>
  </si>
  <si>
    <t>曾水坪</t>
    <phoneticPr fontId="36" type="noConversion"/>
  </si>
  <si>
    <t>804精神科(人不去)</t>
    <phoneticPr fontId="36" type="noConversion"/>
  </si>
  <si>
    <t>804心臟血管外科</t>
    <phoneticPr fontId="36" type="noConversion"/>
  </si>
  <si>
    <t>林彩金</t>
    <phoneticPr fontId="36" type="noConversion"/>
  </si>
  <si>
    <t>李洪水萍</t>
    <phoneticPr fontId="36" type="noConversion"/>
  </si>
  <si>
    <t>謝桂美</t>
    <phoneticPr fontId="36" type="noConversion"/>
  </si>
  <si>
    <t>郭李呂玉</t>
    <phoneticPr fontId="36" type="noConversion"/>
  </si>
  <si>
    <t>徐玉盛</t>
    <phoneticPr fontId="36" type="noConversion"/>
  </si>
  <si>
    <t>王中慶</t>
    <phoneticPr fontId="36" type="noConversion"/>
  </si>
  <si>
    <t>黃強耀</t>
  </si>
  <si>
    <t>黃強耀</t>
    <phoneticPr fontId="36" type="noConversion"/>
  </si>
  <si>
    <t>楊明昌</t>
    <phoneticPr fontId="36" type="noConversion"/>
  </si>
  <si>
    <t>陳玉山</t>
    <phoneticPr fontId="36" type="noConversion"/>
  </si>
  <si>
    <t>2-202</t>
  </si>
  <si>
    <t>H121809029</t>
  </si>
  <si>
    <t>03-4558285分機216</t>
  </si>
  <si>
    <t>梅台生</t>
    <phoneticPr fontId="36" type="noConversion"/>
  </si>
  <si>
    <t>林美玲</t>
    <phoneticPr fontId="36" type="noConversion"/>
  </si>
  <si>
    <t>何淑民</t>
    <phoneticPr fontId="36" type="noConversion"/>
  </si>
  <si>
    <t>宋邱素卿</t>
    <phoneticPr fontId="39" type="noConversion"/>
  </si>
  <si>
    <t>2-168</t>
    <phoneticPr fontId="39" type="noConversion"/>
  </si>
  <si>
    <t>護家</t>
    <phoneticPr fontId="39" type="noConversion"/>
  </si>
  <si>
    <t>L202175897</t>
    <phoneticPr fontId="39" type="noConversion"/>
  </si>
  <si>
    <t>宋邱素卿</t>
    <phoneticPr fontId="36" type="noConversion"/>
  </si>
  <si>
    <t>許寶蓮</t>
    <phoneticPr fontId="36" type="noConversion"/>
  </si>
  <si>
    <t>潘易昌</t>
    <phoneticPr fontId="36" type="noConversion"/>
  </si>
  <si>
    <t>周夏子</t>
    <phoneticPr fontId="36" type="noConversion"/>
  </si>
  <si>
    <t>1-769</t>
  </si>
  <si>
    <t>H121465705</t>
  </si>
  <si>
    <t>0903551833</t>
  </si>
  <si>
    <t>1-770</t>
  </si>
  <si>
    <t>H220830068</t>
  </si>
  <si>
    <t>0932237475</t>
  </si>
  <si>
    <t>陳啟聰</t>
    <phoneticPr fontId="36" type="noConversion"/>
  </si>
  <si>
    <t>謝國安</t>
    <phoneticPr fontId="36" type="noConversion"/>
  </si>
  <si>
    <t>凡士林400gm</t>
    <phoneticPr fontId="36" type="noConversion"/>
  </si>
  <si>
    <t>劉清龍</t>
    <phoneticPr fontId="36" type="noConversion"/>
  </si>
  <si>
    <t>蘇正宗</t>
    <phoneticPr fontId="36" type="noConversion"/>
  </si>
  <si>
    <t>謝文忠</t>
    <phoneticPr fontId="36" type="noConversion"/>
  </si>
  <si>
    <t>白宗仁</t>
    <phoneticPr fontId="36" type="noConversion"/>
  </si>
  <si>
    <t>依必朗潔膚液</t>
    <phoneticPr fontId="36" type="noConversion"/>
  </si>
  <si>
    <t>依必朗潔膚液</t>
    <phoneticPr fontId="36" type="noConversion"/>
  </si>
  <si>
    <t>依必朗潔膚液</t>
    <phoneticPr fontId="36" type="noConversion"/>
  </si>
  <si>
    <t>廖麗玲</t>
    <phoneticPr fontId="36" type="noConversion"/>
  </si>
  <si>
    <t>鄧群陵</t>
    <phoneticPr fontId="36" type="noConversion"/>
  </si>
  <si>
    <t>張秀榆</t>
    <phoneticPr fontId="36" type="noConversion"/>
  </si>
  <si>
    <t>簡佳淋</t>
    <phoneticPr fontId="36" type="noConversion"/>
  </si>
  <si>
    <t>官純琴</t>
    <phoneticPr fontId="36" type="noConversion"/>
  </si>
  <si>
    <t>林淑玲</t>
    <phoneticPr fontId="36" type="noConversion"/>
  </si>
  <si>
    <t>連李鳳雪</t>
    <phoneticPr fontId="36" type="noConversion"/>
  </si>
  <si>
    <t>廖素萍</t>
    <phoneticPr fontId="36" type="noConversion"/>
  </si>
  <si>
    <t>彭趙梅蘭</t>
    <phoneticPr fontId="36" type="noConversion"/>
  </si>
  <si>
    <t>邱秀卿</t>
    <phoneticPr fontId="36" type="noConversion"/>
  </si>
  <si>
    <t>楊玉齡</t>
    <phoneticPr fontId="36" type="noConversion"/>
  </si>
  <si>
    <t>楊小燕</t>
    <phoneticPr fontId="36" type="noConversion"/>
  </si>
  <si>
    <t>吳亞平</t>
    <phoneticPr fontId="36" type="noConversion"/>
  </si>
  <si>
    <t>楊陳美月</t>
    <phoneticPr fontId="36" type="noConversion"/>
  </si>
  <si>
    <t>鍾孟妍</t>
    <phoneticPr fontId="36" type="noConversion"/>
  </si>
  <si>
    <t>2-201</t>
  </si>
  <si>
    <t>H121906587</t>
  </si>
  <si>
    <t>0936711111</t>
  </si>
  <si>
    <t>謝臺富</t>
  </si>
  <si>
    <t>1-772</t>
  </si>
  <si>
    <t>H121567982</t>
  </si>
  <si>
    <t>03-4970225分機15</t>
  </si>
  <si>
    <t>衣服洗標**14   (襪子7雙)</t>
    <phoneticPr fontId="36" type="noConversion"/>
  </si>
  <si>
    <t>尿片</t>
    <phoneticPr fontId="36" type="noConversion"/>
  </si>
  <si>
    <t>-03/01, 03/08,</t>
  </si>
  <si>
    <t>-02/22, 03/01, 03/08, 03/15</t>
  </si>
  <si>
    <t>-03/15</t>
  </si>
  <si>
    <t>-02/22, 03/08,</t>
  </si>
  <si>
    <t>-03/01, 03/08, 03/15</t>
  </si>
  <si>
    <t>-02/22,</t>
  </si>
  <si>
    <t>-02/22, 03/08, 03/15</t>
  </si>
  <si>
    <t>-02/22, 03/01, 03/15</t>
  </si>
  <si>
    <t>看護墊</t>
    <phoneticPr fontId="36" type="noConversion"/>
  </si>
  <si>
    <t>-03/01, 03/15</t>
  </si>
  <si>
    <t>-02/22, 3/8,</t>
  </si>
  <si>
    <t>-3/8,</t>
  </si>
  <si>
    <t>-02/22, 03/15</t>
  </si>
  <si>
    <t>-02/22, 03/01, 3/8,</t>
  </si>
  <si>
    <t>尿布M</t>
    <phoneticPr fontId="36" type="noConversion"/>
  </si>
  <si>
    <t>-03/01, 3/8, 03/15</t>
  </si>
  <si>
    <t>-02/22, 03/01, 3/8, 03/15</t>
  </si>
  <si>
    <t>-3/8, 03/15</t>
  </si>
  <si>
    <t>-03/01, 3/8,</t>
  </si>
  <si>
    <t>尿布L</t>
    <phoneticPr fontId="36" type="noConversion"/>
  </si>
  <si>
    <t>甘油球</t>
    <phoneticPr fontId="36" type="noConversion"/>
  </si>
  <si>
    <t>-03/01,</t>
  </si>
  <si>
    <t>-02/22, 03/01, 03/08,</t>
  </si>
  <si>
    <t>-02/22, 3/8, 03/15</t>
  </si>
  <si>
    <t>-02/22, 03/01,</t>
  </si>
  <si>
    <t>-03/08,</t>
  </si>
  <si>
    <t>-03/08, 03/15</t>
  </si>
  <si>
    <t>周夏子</t>
    <phoneticPr fontId="36" type="noConversion"/>
  </si>
  <si>
    <t>李㨗卿</t>
    <phoneticPr fontId="36" type="noConversion"/>
  </si>
  <si>
    <t>羅守鏿</t>
    <phoneticPr fontId="36" type="noConversion"/>
  </si>
  <si>
    <t>寢具送洗費用(03月)</t>
  </si>
  <si>
    <t>寢具送洗費用(03月)</t>
    <phoneticPr fontId="36" type="noConversion"/>
  </si>
  <si>
    <t>廖王秋容</t>
  </si>
  <si>
    <t>陳源柏</t>
    <phoneticPr fontId="36" type="noConversion"/>
  </si>
  <si>
    <t>4/9起月費調整(2000/30*8)</t>
    <phoneticPr fontId="36" type="noConversion"/>
  </si>
  <si>
    <t>劉哲亮</t>
    <phoneticPr fontId="36" type="noConversion"/>
  </si>
  <si>
    <t>3/1開始調整月費</t>
    <phoneticPr fontId="36" type="noConversion"/>
  </si>
  <si>
    <t>翁藝</t>
    <phoneticPr fontId="36" type="noConversion"/>
  </si>
  <si>
    <t>4/27月費調整(2000/30*26)</t>
    <phoneticPr fontId="36" type="noConversion"/>
  </si>
  <si>
    <t>林清萍</t>
    <phoneticPr fontId="36" type="noConversion"/>
  </si>
  <si>
    <t>4/29月費調整(2000/30*28)</t>
    <phoneticPr fontId="36" type="noConversion"/>
  </si>
  <si>
    <t>卓沛蓁</t>
    <phoneticPr fontId="36" type="noConversion"/>
  </si>
  <si>
    <t>李秋湄</t>
    <phoneticPr fontId="36" type="noConversion"/>
  </si>
  <si>
    <t>3月份驗血糖</t>
  </si>
  <si>
    <t>3月份驗血糖</t>
    <phoneticPr fontId="36" type="noConversion"/>
  </si>
  <si>
    <t>潘易昌</t>
    <phoneticPr fontId="36" type="noConversion"/>
  </si>
  <si>
    <t>張翹鑫</t>
    <phoneticPr fontId="36" type="noConversion"/>
  </si>
  <si>
    <t>補助款1-3月(3507+15028*2)</t>
    <phoneticPr fontId="36" type="noConversion"/>
  </si>
  <si>
    <t>楊陳美月</t>
    <phoneticPr fontId="36" type="noConversion"/>
  </si>
  <si>
    <t>補助款1-3月(9393+18785*2=46963)</t>
    <phoneticPr fontId="36" type="noConversion"/>
  </si>
  <si>
    <t>劉哲亮</t>
    <phoneticPr fontId="36" type="noConversion"/>
  </si>
  <si>
    <t>林彩金</t>
    <phoneticPr fontId="36" type="noConversion"/>
  </si>
  <si>
    <t>鍾孟妍</t>
    <phoneticPr fontId="36" type="noConversion"/>
  </si>
  <si>
    <t>白宗仁</t>
    <phoneticPr fontId="36" type="noConversion"/>
  </si>
  <si>
    <t>羅守鏿</t>
    <phoneticPr fontId="36" type="noConversion"/>
  </si>
  <si>
    <t>呂美玉</t>
    <phoneticPr fontId="36" type="noConversion"/>
  </si>
  <si>
    <t>連克夫</t>
    <phoneticPr fontId="36" type="noConversion"/>
  </si>
  <si>
    <t>游杰霖</t>
    <phoneticPr fontId="36" type="noConversion"/>
  </si>
  <si>
    <t>何添棠</t>
    <phoneticPr fontId="36" type="noConversion"/>
  </si>
  <si>
    <t>陳玉山</t>
    <phoneticPr fontId="36" type="noConversion"/>
  </si>
  <si>
    <t>周得福</t>
    <phoneticPr fontId="36" type="noConversion"/>
  </si>
  <si>
    <t>何淑民</t>
    <phoneticPr fontId="36" type="noConversion"/>
  </si>
  <si>
    <t>楊明昌</t>
    <phoneticPr fontId="36" type="noConversion"/>
  </si>
  <si>
    <t>黃信洪</t>
    <phoneticPr fontId="36" type="noConversion"/>
  </si>
  <si>
    <t>住院退費 02/08-03/01 共23日</t>
  </si>
  <si>
    <t>住院退費 02/13-03/18 共35日</t>
  </si>
  <si>
    <t>住院退費 02/15-03/11 共26日</t>
  </si>
  <si>
    <t>住院退費 02/23-03/05 共12日</t>
  </si>
  <si>
    <t>住院退費 02/05-02/28 共24日</t>
  </si>
  <si>
    <t>住院退費 02/20-02/27 共8日</t>
  </si>
  <si>
    <t>住院退費 02/25-03/11 共16日</t>
  </si>
  <si>
    <t>住院退費 03/04-03/14 共11日</t>
  </si>
  <si>
    <t>住院退費 01/31-02/27 共28日</t>
  </si>
  <si>
    <t>住院退費 02/24-03/12 共18日</t>
  </si>
  <si>
    <t>住院退費 02/26-03/10 共14日</t>
  </si>
  <si>
    <t>住院退費 02/27-03/12 共15日</t>
  </si>
  <si>
    <t>住院退費 02/27-03/11 共14日</t>
  </si>
  <si>
    <t>住院退費 03/10-03/18 共9日</t>
  </si>
  <si>
    <t>謝桂美</t>
    <phoneticPr fontId="36" type="noConversion"/>
  </si>
  <si>
    <t>藻胺康(主任幫忙)</t>
    <phoneticPr fontId="36" type="noConversion"/>
  </si>
  <si>
    <t>3/24往生</t>
    <phoneticPr fontId="39" type="noConversion"/>
  </si>
  <si>
    <t>3/19往生</t>
    <phoneticPr fontId="39" type="noConversion"/>
  </si>
  <si>
    <t>3/15往生</t>
    <phoneticPr fontId="41" type="noConversion"/>
  </si>
  <si>
    <t>3/8往生</t>
    <phoneticPr fontId="39" type="noConversion"/>
  </si>
  <si>
    <t>3-558</t>
  </si>
  <si>
    <t>0932805009、03-3192239</t>
  </si>
  <si>
    <t>2-200</t>
  </si>
  <si>
    <t>0933793885、03-5325373、03-5321185</t>
  </si>
  <si>
    <t>2-199</t>
  </si>
  <si>
    <t>0915-340767</t>
  </si>
  <si>
    <t>安置(台北市政府大安)</t>
    <phoneticPr fontId="41" type="noConversion"/>
  </si>
  <si>
    <t>1-738</t>
    <phoneticPr fontId="39" type="noConversion"/>
  </si>
  <si>
    <t>114/01/22桃園市安置</t>
    <phoneticPr fontId="41" type="noConversion"/>
  </si>
  <si>
    <t>114/03/07桃園市安置</t>
    <phoneticPr fontId="39" type="noConversion"/>
  </si>
  <si>
    <t>黃強耀</t>
    <phoneticPr fontId="36" type="noConversion"/>
  </si>
  <si>
    <t>住院退費 03/14-03/21 共8日</t>
  </si>
  <si>
    <t>解緯英</t>
    <phoneticPr fontId="36" type="noConversion"/>
  </si>
  <si>
    <t>補助款(2:6142 3:18425)</t>
    <phoneticPr fontId="36" type="noConversion"/>
  </si>
  <si>
    <t>鄧龍傳</t>
    <phoneticPr fontId="36" type="noConversion"/>
  </si>
  <si>
    <t>補助款差額(01:3712 02~03:12499*2)</t>
    <phoneticPr fontId="36" type="noConversion"/>
  </si>
  <si>
    <t>4開始補助23875</t>
    <phoneticPr fontId="39" type="noConversion"/>
  </si>
  <si>
    <t>↑梅台生4月調降18775</t>
    <phoneticPr fontId="39" type="noConversion"/>
  </si>
  <si>
    <t>潘易昌</t>
    <phoneticPr fontId="36" type="noConversion"/>
  </si>
  <si>
    <t>804心臟超音波檢查</t>
  </si>
  <si>
    <t>804裝攜帶式心電圖記錄檢查</t>
  </si>
  <si>
    <t>龍敏感染科</t>
    <phoneticPr fontId="36" type="noConversion"/>
  </si>
  <si>
    <t>804心臟內科</t>
  </si>
  <si>
    <t>林蔡美媛</t>
    <phoneticPr fontId="36" type="noConversion"/>
  </si>
  <si>
    <t>鍾孟妍</t>
    <phoneticPr fontId="36" type="noConversion"/>
  </si>
  <si>
    <t>804急診</t>
    <phoneticPr fontId="36" type="noConversion"/>
  </si>
  <si>
    <t>龍敏內科拿藥</t>
    <phoneticPr fontId="36" type="noConversion"/>
  </si>
  <si>
    <t>龍敏內科拿藥</t>
    <phoneticPr fontId="36" type="noConversion"/>
  </si>
  <si>
    <t>周得福</t>
    <phoneticPr fontId="36" type="noConversion"/>
  </si>
  <si>
    <t>03/19 龍敏內科拿藥</t>
  </si>
  <si>
    <t>804風濕免疫科</t>
  </si>
  <si>
    <t>804眼科</t>
  </si>
  <si>
    <t>804風濕免疫科(人不去)</t>
    <phoneticPr fontId="36" type="noConversion"/>
  </si>
  <si>
    <t>804腹部超音波檢查</t>
    <phoneticPr fontId="36" type="noConversion"/>
  </si>
  <si>
    <t>楊陳美月</t>
    <phoneticPr fontId="36" type="noConversion"/>
  </si>
  <si>
    <t>張春江</t>
    <phoneticPr fontId="36" type="noConversion"/>
  </si>
  <si>
    <t>804神經內科拿藥</t>
  </si>
  <si>
    <t>804神經內科拿藥</t>
    <phoneticPr fontId="36" type="noConversion"/>
  </si>
  <si>
    <t>黃強耀</t>
    <phoneticPr fontId="36" type="noConversion"/>
  </si>
  <si>
    <t>龍敏出院疥瘡投藥/車資</t>
    <phoneticPr fontId="36" type="noConversion"/>
  </si>
  <si>
    <t>804骨科</t>
  </si>
  <si>
    <t>804家醫科</t>
  </si>
  <si>
    <t>804泌尿外科</t>
  </si>
  <si>
    <t>804做鑑定</t>
  </si>
  <si>
    <t>殷秀麗</t>
    <phoneticPr fontId="36" type="noConversion"/>
  </si>
  <si>
    <t>804抽血</t>
    <phoneticPr fontId="36" type="noConversion"/>
  </si>
  <si>
    <t>賴曾香妹</t>
    <phoneticPr fontId="36" type="noConversion"/>
  </si>
  <si>
    <t>804急診後返回</t>
    <phoneticPr fontId="36" type="noConversion"/>
  </si>
  <si>
    <t>黃信洪</t>
    <phoneticPr fontId="36" type="noConversion"/>
  </si>
  <si>
    <t>龍敏內科</t>
    <phoneticPr fontId="36" type="noConversion"/>
  </si>
  <si>
    <t>麥春蘭</t>
    <phoneticPr fontId="36" type="noConversion"/>
  </si>
  <si>
    <t>五福內科</t>
    <phoneticPr fontId="36" type="noConversion"/>
  </si>
  <si>
    <t>五福內科</t>
    <phoneticPr fontId="36" type="noConversion"/>
  </si>
  <si>
    <t>李秋湄</t>
    <phoneticPr fontId="36" type="noConversion"/>
  </si>
  <si>
    <t>龍敏住院</t>
    <phoneticPr fontId="36" type="noConversion"/>
  </si>
  <si>
    <t>804急診後返回</t>
    <phoneticPr fontId="36" type="noConversion"/>
  </si>
  <si>
    <t>804眼科拿藥</t>
  </si>
  <si>
    <t>804心臟血管外科拿藥</t>
  </si>
  <si>
    <t>804腦神經暨脊椎外科拿藥</t>
  </si>
  <si>
    <t>03/21 804精神科拿藥</t>
  </si>
  <si>
    <t>桃療精神科拿藥(巡診)-精護</t>
  </si>
  <si>
    <t>桃療精神科拿藥(巡診)-長照</t>
  </si>
  <si>
    <t>蘇正宗</t>
    <phoneticPr fontId="36" type="noConversion"/>
  </si>
  <si>
    <t>全方位救護車</t>
    <phoneticPr fontId="36" type="noConversion"/>
  </si>
  <si>
    <t>宋旻訓</t>
    <phoneticPr fontId="36" type="noConversion"/>
  </si>
  <si>
    <t>百潔碘</t>
    <phoneticPr fontId="36" type="noConversion"/>
  </si>
  <si>
    <t>廖王秋容</t>
    <phoneticPr fontId="36" type="noConversion"/>
  </si>
  <si>
    <t>藥品乙批</t>
  </si>
  <si>
    <t>藥品乙批</t>
    <phoneticPr fontId="36" type="noConversion"/>
  </si>
  <si>
    <t>董方文</t>
    <phoneticPr fontId="36" type="noConversion"/>
  </si>
  <si>
    <t>何淑民</t>
    <phoneticPr fontId="36" type="noConversion"/>
  </si>
  <si>
    <t>氣墊床維修</t>
  </si>
  <si>
    <t>氣墊床維修</t>
    <phoneticPr fontId="36" type="noConversion"/>
  </si>
  <si>
    <t>李雪岑</t>
    <phoneticPr fontId="36" type="noConversion"/>
  </si>
  <si>
    <t>-</t>
    <phoneticPr fontId="36" type="noConversion"/>
  </si>
  <si>
    <t>804婦產科</t>
    <phoneticPr fontId="36" type="noConversion"/>
  </si>
  <si>
    <t>白宗仁</t>
    <phoneticPr fontId="36" type="noConversion"/>
  </si>
  <si>
    <t>行政作業費</t>
    <phoneticPr fontId="36" type="noConversion"/>
  </si>
  <si>
    <t>鍾孟妍</t>
    <phoneticPr fontId="36" type="noConversion"/>
  </si>
  <si>
    <t>804精神科(人不去)</t>
    <phoneticPr fontId="36" type="noConversion"/>
  </si>
  <si>
    <t>804感染科</t>
  </si>
  <si>
    <t>804抽血</t>
    <phoneticPr fontId="36" type="noConversion"/>
  </si>
  <si>
    <t>曾水坪</t>
    <phoneticPr fontId="36" type="noConversion"/>
  </si>
  <si>
    <t>804胸腔內科</t>
    <phoneticPr fontId="36" type="noConversion"/>
  </si>
  <si>
    <t>804精神科(下午)</t>
    <phoneticPr fontId="36" type="noConversion"/>
  </si>
  <si>
    <t>804精神科(人不去)</t>
    <phoneticPr fontId="36" type="noConversion"/>
  </si>
  <si>
    <t>張櫻枝</t>
    <phoneticPr fontId="36" type="noConversion"/>
  </si>
  <si>
    <t>804急診</t>
    <phoneticPr fontId="36" type="noConversion"/>
  </si>
  <si>
    <t>龍敏內科拿藥</t>
    <phoneticPr fontId="36" type="noConversion"/>
  </si>
  <si>
    <t>黃買英鸞</t>
    <phoneticPr fontId="36" type="noConversion"/>
  </si>
  <si>
    <t>龍敏出院疥瘡投藥/車資</t>
    <phoneticPr fontId="36" type="noConversion"/>
  </si>
  <si>
    <t>陳李菊</t>
    <phoneticPr fontId="36" type="noConversion"/>
  </si>
  <si>
    <t>804出院疥瘡投藥/車資</t>
  </si>
  <si>
    <t>804出院疥瘡投藥/車資</t>
    <phoneticPr fontId="36" type="noConversion"/>
  </si>
  <si>
    <t>朱盛國</t>
    <phoneticPr fontId="36" type="noConversion"/>
  </si>
  <si>
    <t>03/25 804出院疥瘡投藥/車資</t>
  </si>
  <si>
    <t>804電腦斷層攝影檢查</t>
  </si>
  <si>
    <t>804腎臟內科</t>
  </si>
  <si>
    <t>804抽血</t>
    <phoneticPr fontId="36" type="noConversion"/>
  </si>
  <si>
    <t>804心臟內科</t>
    <phoneticPr fontId="36" type="noConversion"/>
  </si>
  <si>
    <t>804腦神經脊椎外科</t>
  </si>
  <si>
    <t>804婦女疾病科</t>
  </si>
  <si>
    <t>804心臟內科(下午)</t>
    <phoneticPr fontId="36" type="noConversion"/>
  </si>
  <si>
    <t>804肝膽腸胃科(下午)</t>
    <phoneticPr fontId="36" type="noConversion"/>
  </si>
  <si>
    <t>804大腸肛門外科拿藥</t>
  </si>
  <si>
    <t>韓秋英</t>
    <phoneticPr fontId="36" type="noConversion"/>
  </si>
  <si>
    <t>113年5/10月費調整(5月:1000/31*22+113年6月~114年03月1000*10)</t>
    <phoneticPr fontId="36" type="noConversion"/>
  </si>
  <si>
    <t>周夏子</t>
    <phoneticPr fontId="36" type="noConversion"/>
  </si>
  <si>
    <t>804急診</t>
    <phoneticPr fontId="36" type="noConversion"/>
  </si>
  <si>
    <t>齊少華</t>
    <phoneticPr fontId="36" type="noConversion"/>
  </si>
  <si>
    <t>齊少華</t>
    <phoneticPr fontId="36" type="noConversion"/>
  </si>
  <si>
    <t>3/11-12全家購物</t>
    <phoneticPr fontId="36" type="noConversion"/>
  </si>
  <si>
    <t>楊明昌</t>
    <phoneticPr fontId="36" type="noConversion"/>
  </si>
  <si>
    <t>陳玉山</t>
    <phoneticPr fontId="36" type="noConversion"/>
  </si>
  <si>
    <t>林桂蘭</t>
    <phoneticPr fontId="36" type="noConversion"/>
  </si>
  <si>
    <t>陳鍾秋英</t>
    <phoneticPr fontId="36" type="noConversion"/>
  </si>
  <si>
    <t>姜禮通</t>
    <phoneticPr fontId="36" type="noConversion"/>
  </si>
  <si>
    <t>陳永波</t>
    <phoneticPr fontId="36" type="noConversion"/>
  </si>
  <si>
    <t>吳眼</t>
    <phoneticPr fontId="36" type="noConversion"/>
  </si>
  <si>
    <t>王立志</t>
    <phoneticPr fontId="36" type="noConversion"/>
  </si>
  <si>
    <t>徐信東</t>
    <phoneticPr fontId="36" type="noConversion"/>
  </si>
  <si>
    <t>-</t>
    <phoneticPr fontId="36" type="noConversion"/>
  </si>
  <si>
    <t>黃買英鸞</t>
    <phoneticPr fontId="36" type="noConversion"/>
  </si>
  <si>
    <t>804送檢車資</t>
    <phoneticPr fontId="36" type="noConversion"/>
  </si>
  <si>
    <t>潘玉英</t>
    <phoneticPr fontId="36" type="noConversion"/>
  </si>
  <si>
    <t>龍敏送檢車資</t>
    <phoneticPr fontId="36" type="noConversion"/>
  </si>
  <si>
    <t>簡維信</t>
    <phoneticPr fontId="36" type="noConversion"/>
  </si>
  <si>
    <t>804送檢車資</t>
    <phoneticPr fontId="36" type="noConversion"/>
  </si>
  <si>
    <t>蔡寶治</t>
    <phoneticPr fontId="36" type="noConversion"/>
  </si>
  <si>
    <t>林怡芬</t>
    <phoneticPr fontId="36" type="noConversion"/>
  </si>
  <si>
    <t>陳睿琳</t>
    <phoneticPr fontId="36" type="noConversion"/>
  </si>
  <si>
    <t>804送檢車資</t>
    <phoneticPr fontId="36" type="noConversion"/>
  </si>
  <si>
    <t>林金菊</t>
    <phoneticPr fontId="36" type="noConversion"/>
  </si>
  <si>
    <t>804送檢車資</t>
    <phoneticPr fontId="36" type="noConversion"/>
  </si>
  <si>
    <t>王聖虹</t>
    <phoneticPr fontId="36" type="noConversion"/>
  </si>
  <si>
    <t>804送檢車資</t>
    <phoneticPr fontId="36" type="noConversion"/>
  </si>
  <si>
    <t>804胸部超音波檢查</t>
    <phoneticPr fontId="36" type="noConversion"/>
  </si>
  <si>
    <t>江彥翔</t>
    <phoneticPr fontId="36" type="noConversion"/>
  </si>
  <si>
    <t>3月鼻胃管照護費</t>
    <phoneticPr fontId="36" type="noConversion"/>
  </si>
  <si>
    <t>3月鼻胃管照護費</t>
  </si>
  <si>
    <t>3月尿管照護費</t>
    <phoneticPr fontId="36" type="noConversion"/>
  </si>
  <si>
    <t>3月尿管照護費</t>
  </si>
  <si>
    <t>3月化痰照護費</t>
    <phoneticPr fontId="36" type="noConversion"/>
  </si>
  <si>
    <t>3月傷口照護費</t>
    <phoneticPr fontId="36" type="noConversion"/>
  </si>
  <si>
    <t>陳盈琤</t>
    <phoneticPr fontId="36" type="noConversion"/>
  </si>
  <si>
    <t>3月化痰照護費</t>
  </si>
  <si>
    <t>3月氧氣費用</t>
    <phoneticPr fontId="36" type="noConversion"/>
  </si>
  <si>
    <t>3月氧氣費用</t>
  </si>
  <si>
    <t>黃德謙</t>
    <phoneticPr fontId="36" type="noConversion"/>
  </si>
  <si>
    <t>3月化痰照顧費</t>
    <phoneticPr fontId="36" type="noConversion"/>
  </si>
  <si>
    <t>鄧龍傳</t>
    <phoneticPr fontId="36" type="noConversion"/>
  </si>
  <si>
    <t>804送檢車資</t>
    <phoneticPr fontId="36" type="noConversion"/>
  </si>
  <si>
    <t>賴吳淑英</t>
    <phoneticPr fontId="36" type="noConversion"/>
  </si>
  <si>
    <t>陳彭冬姜</t>
    <phoneticPr fontId="36" type="noConversion"/>
  </si>
  <si>
    <t>804送檢車資</t>
    <phoneticPr fontId="36" type="noConversion"/>
  </si>
  <si>
    <t>鍾志超</t>
    <phoneticPr fontId="36" type="noConversion"/>
  </si>
  <si>
    <t>連克夫</t>
    <phoneticPr fontId="36" type="noConversion"/>
  </si>
  <si>
    <t>周蕭字蕊</t>
    <phoneticPr fontId="36" type="noConversion"/>
  </si>
  <si>
    <t>804送檢車資</t>
    <phoneticPr fontId="36" type="noConversion"/>
  </si>
  <si>
    <t>邱秀卿</t>
    <phoneticPr fontId="36" type="noConversion"/>
  </si>
  <si>
    <t>黃強耀</t>
    <phoneticPr fontId="36" type="noConversion"/>
  </si>
  <si>
    <t>龍敏骨科</t>
    <phoneticPr fontId="36" type="noConversion"/>
  </si>
  <si>
    <t>何淑民</t>
    <phoneticPr fontId="36" type="noConversion"/>
  </si>
  <si>
    <t>804急診(夜間)</t>
    <phoneticPr fontId="36" type="noConversion"/>
  </si>
  <si>
    <t>王順利</t>
    <phoneticPr fontId="36" type="noConversion"/>
  </si>
  <si>
    <t>804急診後返回</t>
    <phoneticPr fontId="36" type="noConversion"/>
  </si>
  <si>
    <t>謝秀蓉</t>
    <phoneticPr fontId="36" type="noConversion"/>
  </si>
  <si>
    <t>804抽血</t>
    <phoneticPr fontId="36" type="noConversion"/>
  </si>
  <si>
    <t>游杰霖</t>
    <phoneticPr fontId="36" type="noConversion"/>
  </si>
  <si>
    <t>804一般外科</t>
    <phoneticPr fontId="36" type="noConversion"/>
  </si>
  <si>
    <t>葉振興</t>
    <phoneticPr fontId="36" type="noConversion"/>
  </si>
  <si>
    <t>804送檢車資</t>
    <phoneticPr fontId="36" type="noConversion"/>
  </si>
  <si>
    <t>蘇森園</t>
    <phoneticPr fontId="36" type="noConversion"/>
  </si>
  <si>
    <t>何淑民</t>
    <phoneticPr fontId="36" type="noConversion"/>
  </si>
  <si>
    <t>美德耐</t>
    <phoneticPr fontId="36" type="noConversion"/>
  </si>
  <si>
    <t>何淑民</t>
    <phoneticPr fontId="36" type="noConversion"/>
  </si>
  <si>
    <t>804證明書費</t>
    <phoneticPr fontId="36" type="noConversion"/>
  </si>
  <si>
    <t>姜金樟</t>
    <phoneticPr fontId="36" type="noConversion"/>
  </si>
  <si>
    <t>衛生紙</t>
    <phoneticPr fontId="36" type="noConversion"/>
  </si>
  <si>
    <t>陳源柏</t>
    <phoneticPr fontId="36" type="noConversion"/>
  </si>
  <si>
    <t>陳源柏</t>
    <phoneticPr fontId="36" type="noConversion"/>
  </si>
  <si>
    <t>黃金磷脂</t>
    <phoneticPr fontId="36" type="noConversion"/>
  </si>
  <si>
    <t>黃秋娟</t>
    <phoneticPr fontId="36" type="noConversion"/>
  </si>
  <si>
    <t>益肺佳</t>
  </si>
  <si>
    <t>益肺佳</t>
    <phoneticPr fontId="36" type="noConversion"/>
  </si>
  <si>
    <t>宋旻訓</t>
    <phoneticPr fontId="36" type="noConversion"/>
  </si>
  <si>
    <t>-</t>
    <phoneticPr fontId="36" type="noConversion"/>
  </si>
  <si>
    <t>-</t>
    <phoneticPr fontId="36" type="noConversion"/>
  </si>
  <si>
    <t>-</t>
    <phoneticPr fontId="36" type="noConversion"/>
  </si>
  <si>
    <t>-</t>
    <phoneticPr fontId="36" type="noConversion"/>
  </si>
  <si>
    <t>-</t>
    <phoneticPr fontId="36" type="noConversion"/>
  </si>
  <si>
    <t>804接出院新入住</t>
    <phoneticPr fontId="36" type="noConversion"/>
  </si>
  <si>
    <t>804接出院新入住</t>
    <phoneticPr fontId="36" type="noConversion"/>
  </si>
  <si>
    <t>-</t>
    <phoneticPr fontId="36" type="noConversion"/>
  </si>
  <si>
    <t>-</t>
    <phoneticPr fontId="36" type="noConversion"/>
  </si>
  <si>
    <t>黃秀松</t>
    <phoneticPr fontId="36" type="noConversion"/>
  </si>
  <si>
    <t>衣服洗標*15</t>
    <phoneticPr fontId="36" type="noConversion"/>
  </si>
  <si>
    <t>黃秀松</t>
    <phoneticPr fontId="36" type="noConversion"/>
  </si>
  <si>
    <t>入住疥瘡投藥</t>
    <phoneticPr fontId="36" type="noConversion"/>
  </si>
  <si>
    <t>醫療</t>
  </si>
  <si>
    <t>804急診(上月車資已計)</t>
  </si>
  <si>
    <t>02/22 804急診(上月車資已計)</t>
  </si>
  <si>
    <t>1-550</t>
  </si>
  <si>
    <t>804急診後返回(夜間)(上月車資已計)</t>
  </si>
  <si>
    <t>02/20 804急診後返回(夜間)(上月車資已計)</t>
  </si>
  <si>
    <t>02/19 804肝膽腸胃科(上月車資已計)</t>
  </si>
  <si>
    <t>1-690</t>
  </si>
  <si>
    <t>02/19 804腎臟內科拿藥(上月車資已計)</t>
  </si>
  <si>
    <t>804腸胃內科(上月車資已計)</t>
  </si>
  <si>
    <t>02/20 804腸胃內科(上月車資已計)</t>
  </si>
  <si>
    <t>804感染科(上月車資已計)</t>
  </si>
  <si>
    <t>02/20 804感染科(上月車資已計)</t>
  </si>
  <si>
    <t>02/20 804肝膽腸胃科(上月車資已計)</t>
  </si>
  <si>
    <t>02/20 804眼科(上月車資已計)</t>
  </si>
  <si>
    <t>804內分泌科(上月車資已計)</t>
  </si>
  <si>
    <t>02/20 804內分泌科(上月車資已計)</t>
  </si>
  <si>
    <t>804神經內科(上月車資已計)</t>
  </si>
  <si>
    <t>02/20 804神經內科(上月車資已計)</t>
  </si>
  <si>
    <t>1-296</t>
  </si>
  <si>
    <t>02/20 804風濕免疫科拿藥(上月車資已計)</t>
  </si>
  <si>
    <t>02/20 804眼科</t>
  </si>
  <si>
    <t>1-541</t>
  </si>
  <si>
    <t>02/20 804內分泌科拿藥(上月車資已計)</t>
  </si>
  <si>
    <t>804泌尿外科(上月車資已計)</t>
  </si>
  <si>
    <t>02/21 804泌尿外科(上月車資已計)</t>
  </si>
  <si>
    <t>804心臟血管外科(上月車資已計)</t>
  </si>
  <si>
    <t>02/21 804心臟血管外科(上月車資已計)</t>
  </si>
  <si>
    <t>02/21 804眼科(上月車資已計)</t>
  </si>
  <si>
    <t>1-464</t>
  </si>
  <si>
    <t>804抽血(上月車資已計)</t>
  </si>
  <si>
    <t>02/21 804抽血(上月車資已計)</t>
  </si>
  <si>
    <t>02/21 804內分泌科拿藥(上月車資已計)</t>
  </si>
  <si>
    <t>804腦神經暨脊椎外科拿藥(上月車資已計)</t>
  </si>
  <si>
    <t>02/21 804腦神經暨脊椎外科拿藥(上月車資已計)</t>
  </si>
  <si>
    <t>1-200</t>
  </si>
  <si>
    <t>804心臟內科拿藥(上月車資已計)</t>
  </si>
  <si>
    <t>02/21 804心臟內科拿藥(上月車資已計)</t>
  </si>
  <si>
    <t>1-250</t>
  </si>
  <si>
    <t>1-531</t>
  </si>
  <si>
    <t>804血液腫瘤科拿藥(上月車資已計)</t>
  </si>
  <si>
    <t>02/21 804血液腫瘤科拿藥(上月車資已計)</t>
  </si>
  <si>
    <t>1-433</t>
  </si>
  <si>
    <t>1-402</t>
  </si>
  <si>
    <t>2-183</t>
  </si>
  <si>
    <t>3-523</t>
  </si>
  <si>
    <t>3-454</t>
  </si>
  <si>
    <t>3-519</t>
  </si>
  <si>
    <t>1-562</t>
  </si>
  <si>
    <t>1-508</t>
  </si>
  <si>
    <t>1-415</t>
  </si>
  <si>
    <t>804血液腫瘤科(上月車資已計)</t>
  </si>
  <si>
    <t>02/24 804血液腫瘤科(上月車資已計)</t>
  </si>
  <si>
    <t>02/24 804神經內科(上月車資已計)</t>
  </si>
  <si>
    <t>1-767</t>
  </si>
  <si>
    <t>2-175</t>
  </si>
  <si>
    <t>02/24 804胸腔內科(上月車資已計)</t>
  </si>
  <si>
    <t>804整形外科(上月車資已計)</t>
  </si>
  <si>
    <t>02/24 804整形外科(上月車資已計)</t>
  </si>
  <si>
    <t>1-714</t>
  </si>
  <si>
    <t>02/24 804骨科(上月車資已計)</t>
  </si>
  <si>
    <t>1-409</t>
  </si>
  <si>
    <t>1-380</t>
  </si>
  <si>
    <t>804精神科(人不去)(上月車資已計)</t>
  </si>
  <si>
    <t>02/24 804精神科(人不去)(上月車資已計)</t>
  </si>
  <si>
    <t>02/24 804腎臟內科拿藥(上月車資已計)</t>
  </si>
  <si>
    <t>02/24 804內分泌科拿藥(上月車資已計)</t>
  </si>
  <si>
    <t>02/24 804心臟內科拿藥(上月車資已計)</t>
  </si>
  <si>
    <t>02/20 804胸腔內科拿藥(上月車資已計)</t>
  </si>
  <si>
    <t>02/18 804血液腫瘤科拿藥(上月車資已計)</t>
  </si>
  <si>
    <t>02/25 804胸腔內科(上月車資已計)</t>
  </si>
  <si>
    <t>2-118</t>
  </si>
  <si>
    <t>02/25 804心臟血管外科(上月車資已計)</t>
  </si>
  <si>
    <t>02/25 804血液腫瘤科拿藥(上月車資已計)</t>
  </si>
  <si>
    <t>1-167</t>
  </si>
  <si>
    <t>804泌尿外科拿藥(上月車資已計)</t>
  </si>
  <si>
    <t>02/25 804泌尿外科拿藥(上月車資已計)</t>
  </si>
  <si>
    <t>804居家照護科</t>
  </si>
  <si>
    <t>02/06 804居家照護科</t>
  </si>
  <si>
    <t>02/26 804骨科</t>
  </si>
  <si>
    <t>02/26 804胸腔內科</t>
  </si>
  <si>
    <t>1-530</t>
  </si>
  <si>
    <t>804皮膚科(人不去)</t>
  </si>
  <si>
    <t>02/26 804皮膚科(人不去)</t>
  </si>
  <si>
    <t>2-160</t>
  </si>
  <si>
    <t>02/26 804神經內科拿藥</t>
  </si>
  <si>
    <t>804一般外科拿藥</t>
  </si>
  <si>
    <t>02/26 804一般外科拿藥</t>
  </si>
  <si>
    <t>02/26 804肝膽腸胃科拿藥</t>
  </si>
  <si>
    <t>02/26 804胸腔內科拿藥</t>
  </si>
  <si>
    <t>02/26 804腎臟內科拿藥</t>
  </si>
  <si>
    <t>02/26 804內分泌科拿藥</t>
  </si>
  <si>
    <t>02/27 龍敏出院疥瘡投藥/車資</t>
  </si>
  <si>
    <t>3-470</t>
  </si>
  <si>
    <t>02/27 804出院疥瘡投藥/車資</t>
  </si>
  <si>
    <t>804內分泌科</t>
  </si>
  <si>
    <t>02/27 804內分泌科</t>
  </si>
  <si>
    <t>02/27 桃療精神科</t>
  </si>
  <si>
    <t>02/27 804肝膽腸胃科</t>
  </si>
  <si>
    <t>02/27 804家醫科</t>
  </si>
  <si>
    <t>804外科</t>
  </si>
  <si>
    <t>02/27 804外科</t>
  </si>
  <si>
    <t>3-461</t>
  </si>
  <si>
    <t>02/27 804心臟內科拿藥</t>
  </si>
  <si>
    <t>03/03 804電腦斷層攝影檢查</t>
  </si>
  <si>
    <t>03/03 804胸腔內科</t>
  </si>
  <si>
    <t>03/03 804骨科</t>
  </si>
  <si>
    <t>804心臟血管外科</t>
  </si>
  <si>
    <t>03/03 804心臟血管外科</t>
  </si>
  <si>
    <t>804神經內科</t>
  </si>
  <si>
    <t>03/03 804神經內科</t>
  </si>
  <si>
    <t>03/03 龍敏復健科(批價)</t>
  </si>
  <si>
    <t>804腸胃內科</t>
  </si>
  <si>
    <t>03/03 804腸胃內科</t>
  </si>
  <si>
    <t>03/03 804精神科</t>
  </si>
  <si>
    <t>1-765</t>
  </si>
  <si>
    <t>804精神科(鑑定)</t>
  </si>
  <si>
    <t>03/03 804精神科(鑑定)</t>
  </si>
  <si>
    <t>03/04 804腎臟內科</t>
  </si>
  <si>
    <t>1-486</t>
  </si>
  <si>
    <t>03/04 804精神科</t>
  </si>
  <si>
    <t>03/04 804泌尿外科</t>
  </si>
  <si>
    <t>03/05 804出院疥瘡投藥/車資</t>
  </si>
  <si>
    <t>龍敏神經科</t>
  </si>
  <si>
    <t>03/04 龍敏神經科</t>
  </si>
  <si>
    <t>03/04 804心臟內科拿藥</t>
  </si>
  <si>
    <t>03/04 804胸腔內科拿藥</t>
  </si>
  <si>
    <t>03/05 804眼科</t>
  </si>
  <si>
    <t>03/05 804肝膽腸胃科</t>
  </si>
  <si>
    <t>03/05 804神經內科</t>
  </si>
  <si>
    <t>03/05 804腎臟內科</t>
  </si>
  <si>
    <t>804風濕免疫科(人不去)</t>
  </si>
  <si>
    <t>03/05 804風濕免疫科(人不去)</t>
  </si>
  <si>
    <t>03/05 804精神科</t>
  </si>
  <si>
    <t>03/05 龍敏內科拿藥</t>
  </si>
  <si>
    <t>03/05 804泌尿外科拿藥</t>
  </si>
  <si>
    <t>03/05 804腦神經季脊椎外科拿藥</t>
  </si>
  <si>
    <t>03/05 804內分泌科拿藥</t>
  </si>
  <si>
    <t>1-585</t>
  </si>
  <si>
    <t>03/05 804心臟內科拿藥</t>
  </si>
  <si>
    <t>03/06 804感染科</t>
  </si>
  <si>
    <t>03/06 804眼科</t>
  </si>
  <si>
    <t>804急診後返回</t>
  </si>
  <si>
    <t>03/05 804急診後返回</t>
  </si>
  <si>
    <t>03/06 804肝膽腸胃科拿藥</t>
  </si>
  <si>
    <t>03/06 804心臟內科拿藥</t>
  </si>
  <si>
    <t>1-522</t>
  </si>
  <si>
    <t>03/07 804精神科</t>
  </si>
  <si>
    <t>03/07 龍敏內科</t>
  </si>
  <si>
    <t>03/07 804急診</t>
  </si>
  <si>
    <t>1-561</t>
  </si>
  <si>
    <t>03/07 804心臟內科拿藥</t>
  </si>
  <si>
    <t>1-745</t>
  </si>
  <si>
    <t>03/07 804神經內科拿藥</t>
  </si>
  <si>
    <t>龍欣耳鼻喉科</t>
  </si>
  <si>
    <t>03/08 龍欣耳鼻喉科</t>
  </si>
  <si>
    <t>804腎臟內科(上月車資已計)</t>
  </si>
  <si>
    <t>02/25 804腎臟內科(上月車資已計)</t>
  </si>
  <si>
    <t>02/25 804心臟內科拿藥(上月車資已計)</t>
  </si>
  <si>
    <t>804送檢車資</t>
  </si>
  <si>
    <t>03/03 804送檢車資</t>
  </si>
  <si>
    <t>1-058</t>
  </si>
  <si>
    <t>03/05 804送檢車資</t>
  </si>
  <si>
    <t>03/06 804送檢車資</t>
  </si>
  <si>
    <t>1-526</t>
  </si>
  <si>
    <t>03/07 804送檢車資</t>
  </si>
  <si>
    <t>03/08 804送檢車資</t>
  </si>
  <si>
    <t>3-547</t>
  </si>
  <si>
    <t>02/28 龍敏內科</t>
  </si>
  <si>
    <t>03/04 804送檢車資</t>
  </si>
  <si>
    <t>1-542</t>
  </si>
  <si>
    <t>03/10 龍敏復健科(批價)</t>
  </si>
  <si>
    <t>龍敏復健科</t>
  </si>
  <si>
    <t>03/10 龍敏復健科</t>
  </si>
  <si>
    <t>03/10 804電腦斷層攝影檢查</t>
  </si>
  <si>
    <t>03/10 804胸腔內科</t>
  </si>
  <si>
    <t>03/10 804神經內科</t>
  </si>
  <si>
    <t>03/10 804內分泌科</t>
  </si>
  <si>
    <t>03/10 804感染科</t>
  </si>
  <si>
    <t>804血液腫瘤科</t>
  </si>
  <si>
    <t>03/10 804血液腫瘤科</t>
  </si>
  <si>
    <t>03/10 804心臟內科</t>
  </si>
  <si>
    <t>03/10 804腎臟內科</t>
  </si>
  <si>
    <t>龍敏住院</t>
  </si>
  <si>
    <t>03/10 龍敏住院</t>
  </si>
  <si>
    <t>03/10 龍敏出院疥瘡投藥/車資</t>
  </si>
  <si>
    <t>804精神科(人不去)</t>
  </si>
  <si>
    <t>03/10 804精神科(人不去)</t>
  </si>
  <si>
    <t>03/10 804骨科</t>
  </si>
  <si>
    <t>03/10 804內分泌科拿藥</t>
  </si>
  <si>
    <t>804接出院新入住</t>
  </si>
  <si>
    <t>03/11 804接出院新入住</t>
  </si>
  <si>
    <t>03/11 804出院疥瘡投藥/車資</t>
  </si>
  <si>
    <t>03/11 龍敏出院疥瘡投藥/車資</t>
  </si>
  <si>
    <t>804抽血</t>
  </si>
  <si>
    <t>03/11 804抽血</t>
  </si>
  <si>
    <t>03/11 804泌尿外科</t>
  </si>
  <si>
    <t>804牙科</t>
  </si>
  <si>
    <t>03/11 804牙科</t>
  </si>
  <si>
    <t>3-495</t>
  </si>
  <si>
    <t>804心臟內科(人不去)</t>
  </si>
  <si>
    <t>03/11 804心臟內科(人不去)</t>
  </si>
  <si>
    <t>03/11 804心臟內科</t>
  </si>
  <si>
    <t>03/11 804血液腫瘤科</t>
  </si>
  <si>
    <t>03/11 804精神科</t>
  </si>
  <si>
    <t>03/11 804腎臟內科</t>
  </si>
  <si>
    <t>804肝膽腸胃科(下午)</t>
  </si>
  <si>
    <t>03/11 804肝膽腸胃科(下午)</t>
  </si>
  <si>
    <t>804耳鼻喉科(鑑定)</t>
  </si>
  <si>
    <t>03/11 804耳鼻喉科(鑑定)</t>
  </si>
  <si>
    <t>03/11 804心臟血管外科拿藥</t>
  </si>
  <si>
    <t>804血液腫瘤科拿藥</t>
  </si>
  <si>
    <t>03/11 804血液腫瘤科拿藥</t>
  </si>
  <si>
    <t>03/11 804神經內科拿藥</t>
  </si>
  <si>
    <t>03/12 龍敏復健科(批價)</t>
  </si>
  <si>
    <t>03/12 龍敏出院疥瘡投藥/車資</t>
  </si>
  <si>
    <t>龍敏風濕免疫科</t>
  </si>
  <si>
    <t>03/12 龍敏風濕免疫科</t>
  </si>
  <si>
    <t>03/12 804抽血</t>
  </si>
  <si>
    <t>804心電圖檢查</t>
  </si>
  <si>
    <t>03/12 804心電圖檢查</t>
  </si>
  <si>
    <t>03/12 804肝膽腸胃科</t>
  </si>
  <si>
    <t>03/12 804整形外科</t>
  </si>
  <si>
    <t>03/12 804內分泌科</t>
  </si>
  <si>
    <t>03/12 804耳鼻喉科(鑑定)</t>
  </si>
  <si>
    <t>03/12 804急診</t>
  </si>
  <si>
    <t>03/12 804心臟內科拿藥</t>
  </si>
  <si>
    <t>03/12 804一般外科拿藥</t>
  </si>
  <si>
    <t>03/13 804接出院新入住</t>
  </si>
  <si>
    <t>03/13 804抽血</t>
  </si>
  <si>
    <t>804一般外科</t>
  </si>
  <si>
    <t>03/13 804一般外科</t>
  </si>
  <si>
    <t>03/13 804牙科</t>
  </si>
  <si>
    <t>03/13 804心臟內科</t>
  </si>
  <si>
    <t>03/13 804內分泌科</t>
  </si>
  <si>
    <t>1-346</t>
  </si>
  <si>
    <t>桃療精神科(鑑定)</t>
  </si>
  <si>
    <t>03/13 桃療精神科(鑑定)</t>
  </si>
  <si>
    <t>03/13 804出院疥瘡投藥/車資</t>
  </si>
  <si>
    <t>03/13 龍敏住院</t>
  </si>
  <si>
    <t>3-512</t>
  </si>
  <si>
    <t>1-465</t>
  </si>
  <si>
    <t>804風濕免疫科拿藥</t>
  </si>
  <si>
    <t>03/13 804風濕免疫科拿藥</t>
  </si>
  <si>
    <t>3-324</t>
  </si>
  <si>
    <t>03/13 804內分泌科拿藥</t>
  </si>
  <si>
    <t>03/13 804肝膽腸胃科拿藥</t>
  </si>
  <si>
    <t>03/14 804電腦斷層攝影檢查</t>
  </si>
  <si>
    <t>03/14 804抽血</t>
  </si>
  <si>
    <t>03/14 804精神科</t>
  </si>
  <si>
    <t>03/14 804精神科(人不去)</t>
  </si>
  <si>
    <t>03/14 五福診所拿藥</t>
  </si>
  <si>
    <t>03/14 804出院疥瘡投藥/車資</t>
  </si>
  <si>
    <t>804婦產科</t>
  </si>
  <si>
    <t>03/14 804婦產科</t>
  </si>
  <si>
    <t>03/14 龍敏內科</t>
  </si>
  <si>
    <t>1-197</t>
  </si>
  <si>
    <t>1-471</t>
  </si>
  <si>
    <t>03/14 804心臟血管外科拿藥</t>
  </si>
  <si>
    <t>03/14 804血液腫瘤科拿藥</t>
  </si>
  <si>
    <t>03/14 804內分泌科拿藥</t>
  </si>
  <si>
    <t>03/17 804內分泌科</t>
  </si>
  <si>
    <t>03/17 804感染科</t>
  </si>
  <si>
    <t>03/17 804胸腔內科</t>
  </si>
  <si>
    <t>03/17 804心臟內科</t>
  </si>
  <si>
    <t>03/17 804泌尿外科</t>
  </si>
  <si>
    <t>03/17 804心電圖檢查</t>
  </si>
  <si>
    <t>03/17 804精神科</t>
  </si>
  <si>
    <t>03/17 804胸腔內科拿藥</t>
  </si>
  <si>
    <t>804精神科(下午)</t>
  </si>
  <si>
    <t>03/17 804精神科(下午)</t>
  </si>
  <si>
    <t>804胸腔內科(人不去)</t>
  </si>
  <si>
    <t>03/17 804胸腔內科(人不去)</t>
  </si>
  <si>
    <t>1-291</t>
  </si>
  <si>
    <t>1-738</t>
  </si>
  <si>
    <t>2-146</t>
  </si>
  <si>
    <t>03/15 804急診後返回</t>
  </si>
  <si>
    <t>804感染科拿藥</t>
  </si>
  <si>
    <t>03/17 804感染科拿藥</t>
  </si>
  <si>
    <t>804小兒外科拿藥</t>
  </si>
  <si>
    <t>03/17 804小兒外科拿藥</t>
  </si>
  <si>
    <t>1-525</t>
  </si>
  <si>
    <t>03/17 804神經內科拿藥</t>
  </si>
  <si>
    <t>03/17 804內分泌科拿藥</t>
  </si>
  <si>
    <t>1-175</t>
  </si>
  <si>
    <t>03/18 804出院疥瘡投藥/車資</t>
  </si>
  <si>
    <t>03/18 804抽血</t>
  </si>
  <si>
    <t>03/18 804電腦斷層攝影檢查</t>
  </si>
  <si>
    <t>804神經內科(下午)</t>
  </si>
  <si>
    <t>03/18 804神經內科(下午)</t>
  </si>
  <si>
    <t>03/18 804家醫科</t>
  </si>
  <si>
    <t>804急診轉龍敏住院</t>
  </si>
  <si>
    <t>03/18 804急診轉龍敏住院</t>
  </si>
  <si>
    <t>03/18 804急診後返回</t>
  </si>
  <si>
    <t>804家醫科拿藥</t>
  </si>
  <si>
    <t>03/18 804家醫科拿藥</t>
  </si>
  <si>
    <t>1-211</t>
  </si>
  <si>
    <t>03/03 804精神科(人不去)</t>
  </si>
  <si>
    <t>03/19 804心臟超音波檢查</t>
  </si>
  <si>
    <t>03/19 804裝攜帶式心電圖記錄檢查</t>
  </si>
  <si>
    <t>03/19 804肝膽腸胃科</t>
  </si>
  <si>
    <t>龍敏感染科</t>
  </si>
  <si>
    <t>03/19 龍敏感染科</t>
  </si>
  <si>
    <t>804胸部超音波檢查</t>
  </si>
  <si>
    <t>03/19 804胸部超音波檢查</t>
  </si>
  <si>
    <t>03/19 804心臟內科</t>
  </si>
  <si>
    <t>五福內科</t>
  </si>
  <si>
    <t>03/19 五福內科</t>
  </si>
  <si>
    <t>03/19 804急診</t>
  </si>
  <si>
    <t>1-105</t>
  </si>
  <si>
    <t>03/20 804風濕免疫科</t>
  </si>
  <si>
    <t>03/20 804風濕免疫科(人不去)</t>
  </si>
  <si>
    <t>03/20 804胸腔內科</t>
  </si>
  <si>
    <t>03/20 804眼科</t>
  </si>
  <si>
    <t>03/20 804肝膽腸胃科</t>
  </si>
  <si>
    <t>804腹部超音波檢查</t>
  </si>
  <si>
    <t>03/20 804腹部超音波檢查</t>
  </si>
  <si>
    <t>03/20 804急診後返回</t>
  </si>
  <si>
    <t>03/20 804神經內科拿藥</t>
  </si>
  <si>
    <t>03/21 龍敏出院疥瘡投藥/車資</t>
  </si>
  <si>
    <t>03/21 804骨科</t>
  </si>
  <si>
    <t>03/21 804精神科</t>
  </si>
  <si>
    <t>03/21 804眼科</t>
  </si>
  <si>
    <t>03/21 804家醫科</t>
  </si>
  <si>
    <t>03/21 804泌尿外科</t>
  </si>
  <si>
    <t>03/21 804做鑑定</t>
  </si>
  <si>
    <t>03/21 804抽血</t>
  </si>
  <si>
    <t>03/21 804急診後返回</t>
  </si>
  <si>
    <t>03/21 龍敏內科</t>
  </si>
  <si>
    <t>03/21 五福內科</t>
  </si>
  <si>
    <t>03/21 龍敏住院</t>
  </si>
  <si>
    <t>03/21 804神經內科拿藥</t>
  </si>
  <si>
    <t>03/21 804心臟內科拿藥</t>
  </si>
  <si>
    <t>03/21 804泌尿外科拿藥</t>
  </si>
  <si>
    <t>03/21 804眼科拿藥</t>
  </si>
  <si>
    <t>03/21 804內分泌科拿藥</t>
  </si>
  <si>
    <t>03/21 804腎臟內科拿藥</t>
  </si>
  <si>
    <t>03/21 804心臟血管外科拿藥</t>
  </si>
  <si>
    <t>03/21 804腦神經暨脊椎外科拿藥</t>
  </si>
  <si>
    <t>2-174</t>
  </si>
  <si>
    <t>03/19 桃療精神科拿藥(巡診)-精護</t>
  </si>
  <si>
    <t>1-031</t>
  </si>
  <si>
    <t>1-230</t>
  </si>
  <si>
    <t>1-263</t>
  </si>
  <si>
    <t>1-281</t>
  </si>
  <si>
    <t>1-521</t>
  </si>
  <si>
    <t>1-524</t>
  </si>
  <si>
    <t>1-534</t>
  </si>
  <si>
    <t>1-536</t>
  </si>
  <si>
    <t>1-543</t>
  </si>
  <si>
    <t>1-038</t>
  </si>
  <si>
    <t>1-043</t>
  </si>
  <si>
    <t>1-160</t>
  </si>
  <si>
    <t>1-311</t>
  </si>
  <si>
    <t>1-546</t>
  </si>
  <si>
    <t>1-739</t>
  </si>
  <si>
    <t>03/19 桃療精神科拿藥(巡診)-長照</t>
  </si>
  <si>
    <t>1-366</t>
  </si>
  <si>
    <t>1-452</t>
  </si>
  <si>
    <t>1-053</t>
  </si>
  <si>
    <t>1-274</t>
  </si>
  <si>
    <t>1-276</t>
  </si>
  <si>
    <t>1-299</t>
  </si>
  <si>
    <t>1-370</t>
  </si>
  <si>
    <t>1-441</t>
  </si>
  <si>
    <t>1-461</t>
  </si>
  <si>
    <t>1-582</t>
  </si>
  <si>
    <t>03/17 804精神科(人不去)</t>
  </si>
  <si>
    <t>03/24 804抽血</t>
  </si>
  <si>
    <t>03/24 804胸腔內科</t>
  </si>
  <si>
    <t>03/24 804骨科</t>
  </si>
  <si>
    <t>03/24 804家醫科</t>
  </si>
  <si>
    <t>03/24 804感染科</t>
  </si>
  <si>
    <t>03/24 804精神科(下午)</t>
  </si>
  <si>
    <t>03/24 804精神科(人不去)</t>
  </si>
  <si>
    <t>03/24 804精神科</t>
  </si>
  <si>
    <t>03/24 804肝膽腸胃科</t>
  </si>
  <si>
    <t>03/24 804急診</t>
  </si>
  <si>
    <t>03/24 龍敏內科拿藥</t>
  </si>
  <si>
    <t>03/24 804神經內科拿藥</t>
  </si>
  <si>
    <t>03/24 804精神科拿藥</t>
  </si>
  <si>
    <t>03/24 804胸腔內科拿藥</t>
  </si>
  <si>
    <t>03/25 龍敏出院疥瘡投藥/車資</t>
  </si>
  <si>
    <t>2-105</t>
  </si>
  <si>
    <t>03/25 804電腦斷層攝影檢查</t>
  </si>
  <si>
    <t>03/25 804抽血</t>
  </si>
  <si>
    <t>03/25 804胸腔內科</t>
  </si>
  <si>
    <t>03/25 804腎臟內科</t>
  </si>
  <si>
    <t>03/25 804心臟內科</t>
  </si>
  <si>
    <t>804心臟內科(下午)</t>
  </si>
  <si>
    <t>03/25 804心臟內科(下午)</t>
  </si>
  <si>
    <t>03/25 804腦神經脊椎外科</t>
  </si>
  <si>
    <t>03/25 804婦女疾病科</t>
  </si>
  <si>
    <t>03/25 804肝膽腸胃科</t>
  </si>
  <si>
    <t>03/25 804肝膽腸胃科(下午)</t>
  </si>
  <si>
    <t>03/25 804胸腔內科拿藥</t>
  </si>
  <si>
    <t>03/25 804神經內科拿藥</t>
  </si>
  <si>
    <t>03/25 804心臟內科拿藥</t>
  </si>
  <si>
    <t>03/25 804泌尿外科拿藥</t>
  </si>
  <si>
    <t>03/25 804大腸肛門外科拿藥</t>
  </si>
  <si>
    <t>03/16 804急診</t>
  </si>
  <si>
    <t>03/11 804急診</t>
  </si>
  <si>
    <t>03/11 804送檢車資</t>
  </si>
  <si>
    <t>龍敏送檢車資</t>
  </si>
  <si>
    <t>03/10 龍敏送檢車資</t>
  </si>
  <si>
    <t>03/15 804送檢車資</t>
  </si>
  <si>
    <t>03/17 804送檢車資</t>
  </si>
  <si>
    <t>03/18 804送檢車資</t>
  </si>
  <si>
    <t>03/21 804送檢車資</t>
  </si>
  <si>
    <t>03/25 804送檢車資</t>
  </si>
  <si>
    <t>03/24 804送檢車資</t>
  </si>
  <si>
    <t>03/19 804送檢車資</t>
  </si>
  <si>
    <t>03/13 804送檢車資</t>
  </si>
  <si>
    <t>龍敏骨科</t>
  </si>
  <si>
    <t>03/13 龍敏骨科</t>
  </si>
  <si>
    <t>804急診(夜間)</t>
  </si>
  <si>
    <t>02/27 804急診(夜間)</t>
  </si>
  <si>
    <t>03/16 804急診後返回</t>
  </si>
  <si>
    <t>03/20 804一般外科</t>
  </si>
  <si>
    <t>02/26 愛力安奶粉*1</t>
  </si>
  <si>
    <t>02/26 紅多酚蔓越莓*1</t>
  </si>
  <si>
    <t>02/26 尿管*1</t>
  </si>
  <si>
    <t>02/26 尿袋*1</t>
  </si>
  <si>
    <t>02/28 衛生紙*1</t>
  </si>
  <si>
    <t>02/28 血糖試紙*1</t>
  </si>
  <si>
    <t>03/01 約束手套(雙)*1</t>
  </si>
  <si>
    <t>03/01 鼻胃管*1</t>
  </si>
  <si>
    <t>2-066</t>
  </si>
  <si>
    <t>2-103</t>
  </si>
  <si>
    <t>2-051</t>
  </si>
  <si>
    <t>2-154</t>
  </si>
  <si>
    <t>03/02 紅牛高纖優蛋白配方奶粉1kg*3</t>
  </si>
  <si>
    <t>03/02 愛力安奶粉*1</t>
  </si>
  <si>
    <t>03/02 紅牛雙卡*1</t>
  </si>
  <si>
    <t>3-478</t>
  </si>
  <si>
    <t>02/27 蛋白素奶粉*1</t>
  </si>
  <si>
    <t>03/02 尿袋*1</t>
  </si>
  <si>
    <t>03/02 尿管*1</t>
  </si>
  <si>
    <t>03/02 鼻胃管*1</t>
  </si>
  <si>
    <t>03/04 紅多酚蔓越莓*1</t>
  </si>
  <si>
    <t>03/04 衛生紙*1</t>
  </si>
  <si>
    <t>03/04 衛生紙*2</t>
  </si>
  <si>
    <t>03/04 血糖試紙*1</t>
  </si>
  <si>
    <t>03/07 口罩(盒)*1</t>
  </si>
  <si>
    <t>03/07 衛生紙*1</t>
  </si>
  <si>
    <t>03/07 尿片*1</t>
  </si>
  <si>
    <t>03/07 看護墊*1</t>
  </si>
  <si>
    <t>03/07 尿布M*1</t>
  </si>
  <si>
    <t>03/10 血糖試紙*1</t>
  </si>
  <si>
    <t>03/11 愛力安奶粉*1</t>
  </si>
  <si>
    <t>03/11 紅牛高纖優蛋白配方奶粉1kg*3</t>
  </si>
  <si>
    <t>03/12 紅牛雙卡*1</t>
  </si>
  <si>
    <t>03/12 鼻胃管*1</t>
  </si>
  <si>
    <t>03/14 愛力安奶粉*1</t>
  </si>
  <si>
    <t>03/14 紅牛雙卡*1</t>
  </si>
  <si>
    <t>03/14 衛生紙*1</t>
  </si>
  <si>
    <t>1-333</t>
  </si>
  <si>
    <t>03/15 紅牛高纖優蛋白配方奶粉1kg*3</t>
  </si>
  <si>
    <t>03/15 紅牛雙卡*1</t>
  </si>
  <si>
    <t>03/16 愛力安奶粉*1</t>
  </si>
  <si>
    <t>03/18 凡士林400gm*1</t>
  </si>
  <si>
    <t>03/18 添寧復健褲M11片/包*1</t>
  </si>
  <si>
    <t>03/18 血糖試紙*1</t>
  </si>
  <si>
    <t>添寧復健褲L10片/包</t>
  </si>
  <si>
    <t>03/18 添寧復健褲L10片/包*2</t>
  </si>
  <si>
    <t>03/19 愛力安奶粉*1</t>
  </si>
  <si>
    <t>03/20 愛力安奶粉*1</t>
  </si>
  <si>
    <t>03/21 愛力安奶粉*1</t>
  </si>
  <si>
    <t>03/22 衛生紙*1</t>
  </si>
  <si>
    <t>03/22 藻體康*1</t>
  </si>
  <si>
    <t>03/22 PVC手套*1</t>
  </si>
  <si>
    <t>03/21 紅牛雙卡*1</t>
  </si>
  <si>
    <t>03/21 凡士林400gm*1</t>
  </si>
  <si>
    <t>03/22 依必朗潔膚液*1</t>
  </si>
  <si>
    <t>03/22 紅牛雙卡*1</t>
  </si>
  <si>
    <t>03/22 添寧復健褲L10片/包*2</t>
  </si>
  <si>
    <t>03/24 尿片*2-03/01, 03/08,</t>
  </si>
  <si>
    <t>03/24 尿片*4-02/22, 03/01, 03/08, 03/15</t>
  </si>
  <si>
    <t>03/24 尿片*1-03/15</t>
  </si>
  <si>
    <t>03/24 尿片*2-02/22, 03/08,</t>
  </si>
  <si>
    <t>03/24 尿片*3-03/01, 03/08, 03/15</t>
  </si>
  <si>
    <t>03/24 尿片*1-02/22,</t>
  </si>
  <si>
    <t>03/24 尿片*3-02/22, 03/08, 03/15</t>
  </si>
  <si>
    <t>03/24 尿片*3-02/22, 03/01, 03/15</t>
  </si>
  <si>
    <t>03/24 看護墊*2-03/01, 03/15</t>
  </si>
  <si>
    <t>03/24 看護墊*2-02/22, 3/8,</t>
  </si>
  <si>
    <t>03/24 看護墊*1-03/15</t>
  </si>
  <si>
    <t>03/24 看護墊*1-02/22,</t>
  </si>
  <si>
    <t>03/24 看護墊*1-3/8,</t>
  </si>
  <si>
    <t>03/24 看護墊*2-02/22, 03/15</t>
  </si>
  <si>
    <t>03/24 看護墊*3-02/22, 03/01, 3/8,</t>
  </si>
  <si>
    <t>03/24 尿布M*3-03/01, 3/8, 03/15</t>
  </si>
  <si>
    <t>03/24 尿布M*2-03/01, 03/15</t>
  </si>
  <si>
    <t>03/24 尿布M*1-03/15</t>
  </si>
  <si>
    <t>03/24 尿布M*4-02/22, 03/01, 3/8, 03/15</t>
  </si>
  <si>
    <t>03/24 尿布M*3-02/22, 03/01, 03/15</t>
  </si>
  <si>
    <t>03/24 尿布M*1-02/22,</t>
  </si>
  <si>
    <t>03/24 尿布M*3-02/22, 03/01, 3/8,</t>
  </si>
  <si>
    <t>03/24 尿布M*2-3/8, 03/15</t>
  </si>
  <si>
    <t>03/24 尿布M*2-03/01, 3/8,</t>
  </si>
  <si>
    <t>甘油球</t>
  </si>
  <si>
    <t>03/24 甘油球*3-03/15</t>
  </si>
  <si>
    <t>03/24 尿片*6-02/22, 03/01, 03/08, 03/15</t>
  </si>
  <si>
    <t>03/24 尿片*4-03/01, 03/08, 03/15</t>
  </si>
  <si>
    <t>尿布L</t>
  </si>
  <si>
    <t>03/24 尿布L*4-02/22, 03/01, 3/8, 03/15</t>
  </si>
  <si>
    <t>03/24 甘油球*3-03/01,</t>
  </si>
  <si>
    <t>03/24 尿片*8-02/22, 03/01, 03/08, 03/15</t>
  </si>
  <si>
    <t>03/24 尿布L*6-02/22, 03/01, 3/8, 03/15</t>
  </si>
  <si>
    <t>03/24 尿布L*1-03/15</t>
  </si>
  <si>
    <t>03/24 尿片*2-03/01, 03/15</t>
  </si>
  <si>
    <t>03/24 尿片*1-03/01,</t>
  </si>
  <si>
    <t>03/24 看護墊*1-03/01,</t>
  </si>
  <si>
    <t>03/24 尿布M*1-03/01,</t>
  </si>
  <si>
    <t>03/24 尿布L*2-03/01, 03/15</t>
  </si>
  <si>
    <t>03/24 尿片*2-02/22, 03/15</t>
  </si>
  <si>
    <t>03/24 尿片*1-03/08,</t>
  </si>
  <si>
    <t>03/24 尿片*4-02/22, 03/08, 03/15</t>
  </si>
  <si>
    <t>03/24 尿片*2-03/08, 03/15</t>
  </si>
  <si>
    <t>03/24 尿片*5-02/22, 03/01, 03/08, 03/15</t>
  </si>
  <si>
    <t>03/24 看護墊*3-02/22, 3/8, 03/15</t>
  </si>
  <si>
    <t>03/24 看護墊*3-03/01, 3/8, 03/15</t>
  </si>
  <si>
    <t>03/24 看護墊*2-3/8, 03/15</t>
  </si>
  <si>
    <t>03/24 看護墊*4-02/22, 03/01, 3/8, 03/15</t>
  </si>
  <si>
    <t>03/24 看護墊*2-03/01, 3/8,</t>
  </si>
  <si>
    <t>03/24 看護墊*2-02/22, 03/01,</t>
  </si>
  <si>
    <t>03/24 尿布M*2-02/22, 03/15</t>
  </si>
  <si>
    <t>03/24 尿布M*1-3/8,</t>
  </si>
  <si>
    <t>03/24 尿布M*2-03/01,</t>
  </si>
  <si>
    <t>03/24 尿布L*3-03/01, 3/8, 03/15</t>
  </si>
  <si>
    <t>03/24 尿布L*2-3/8, 03/15</t>
  </si>
  <si>
    <t>03/24 尿布L*5-02/22, 03/01, 3/8, 03/15</t>
  </si>
  <si>
    <t>03/24 尿布L*3-02/22, 03/01, 3/8,</t>
  </si>
  <si>
    <t>03/24 尿布L*1-3/8,</t>
  </si>
  <si>
    <t>03/24 尿布L*3-02/22, 3/8, 03/15</t>
  </si>
  <si>
    <t>03/24 甘油球*3-02/22,</t>
  </si>
  <si>
    <t>03/24 尿片*3-02/22, 03/01, 03/08,</t>
  </si>
  <si>
    <t>03/24 看護墊*3-02/22, 03/01, 03/15</t>
  </si>
  <si>
    <t>03/24 尿布L*1-02/22,</t>
  </si>
  <si>
    <t>03/24 甘油球*3-3/8,</t>
  </si>
  <si>
    <t>03/24 尿片*3-02/22, 03/01,</t>
  </si>
  <si>
    <t>03/24 尿片*5-02/22, 03/01, 03/15</t>
  </si>
  <si>
    <t>03/24 尿布M*5-02/22, 03/01, 3/8, 03/15</t>
  </si>
  <si>
    <t>03/24 尿片*4-03/01, 03/15</t>
  </si>
  <si>
    <t>03/24 尿片*5-02/22, 03/01, 03/08,</t>
  </si>
  <si>
    <t>03/24 尿布L*3-02/22, 03/01, 03/15</t>
  </si>
  <si>
    <t>03/24 衛生紙*1</t>
  </si>
  <si>
    <t>03/24 愛力安奶粉*1</t>
  </si>
  <si>
    <t>亞培益沛佳(38*24*5)</t>
  </si>
  <si>
    <t>03/04 亞培益沛佳(38*24*5)</t>
  </si>
  <si>
    <t>申請看戶補助費和補助款差額(住院1131214-1230)16天</t>
  </si>
  <si>
    <t>03/25 申請看戶補助費和補助款差額(住院1131214-1230)16天</t>
  </si>
  <si>
    <t>1131107國軍桃園總醫院居家照護科</t>
  </si>
  <si>
    <t>11/07 1131107國軍桃園總醫院居家照護科</t>
  </si>
  <si>
    <t>03/10 114年2月一對一復健</t>
  </si>
  <si>
    <t>去龍潭區公所代領新身障手冊車資</t>
  </si>
  <si>
    <t>03/03 去龍潭區公所代領新身障手冊車資</t>
  </si>
  <si>
    <t>804影像複製費</t>
  </si>
  <si>
    <t>03/03 804影像複製費</t>
  </si>
  <si>
    <t>03/04 五福拿藥自付額</t>
  </si>
  <si>
    <t>維修</t>
  </si>
  <si>
    <t>02/25 維修</t>
  </si>
  <si>
    <t>麥當勞</t>
  </si>
  <si>
    <t>02/27 麥當勞</t>
  </si>
  <si>
    <t>郵資</t>
  </si>
  <si>
    <t>03/03 郵資</t>
  </si>
  <si>
    <t>03/07 郵資</t>
  </si>
  <si>
    <t>03/10 郵資</t>
  </si>
  <si>
    <t>02/27 郵資</t>
  </si>
  <si>
    <t>03/05 郵資</t>
  </si>
  <si>
    <t>1-3月補助款差額(24000-15028)*3</t>
  </si>
  <si>
    <t>03/11 1-3月補助款差額(24000-15028)*3</t>
  </si>
  <si>
    <t>衣服洗標*8</t>
  </si>
  <si>
    <t>02/26 衣服洗標*8</t>
  </si>
  <si>
    <t>入住疥瘡投藥</t>
  </si>
  <si>
    <t>02/26 入住疥瘡投藥</t>
  </si>
  <si>
    <t>02/27 衣服洗標*2</t>
  </si>
  <si>
    <t>衣服洗標*23</t>
  </si>
  <si>
    <t>02/27 衣服洗標*23</t>
  </si>
  <si>
    <t>02/27 入住疥瘡投藥</t>
  </si>
  <si>
    <t>03/02 衣服洗標*2</t>
  </si>
  <si>
    <t>衣服洗標*6</t>
  </si>
  <si>
    <t>03/02 衣服洗標*6</t>
  </si>
  <si>
    <t>114年2月26龍敏復健*1</t>
  </si>
  <si>
    <t>03/25 114年2月26龍敏復健*1</t>
  </si>
  <si>
    <t>03/25 114年2月19.26龍敏復健*2</t>
  </si>
  <si>
    <t>114年2月19.21.26.28龍敏復健*4</t>
  </si>
  <si>
    <t>03/25 114年2月19.21.26.28龍敏復健*4</t>
  </si>
  <si>
    <t>03/25 114年2月14龍敏復健*1</t>
  </si>
  <si>
    <t>03/25 114年2月14.21.28龍敏復健*3</t>
  </si>
  <si>
    <t>114年2月21.28龍敏復健*2</t>
  </si>
  <si>
    <t>03/25 114年2月21.28龍敏復健*2</t>
  </si>
  <si>
    <t>114年2月14.21龍敏復健*2</t>
  </si>
  <si>
    <t>03/25 114年2月14.21龍敏復健*2</t>
  </si>
  <si>
    <t>02/26 益肺佳</t>
  </si>
  <si>
    <t>ENT棉棒</t>
  </si>
  <si>
    <t>03/18 ENT棉棒</t>
  </si>
  <si>
    <t>美德耐</t>
  </si>
  <si>
    <t>03/07 美德耐</t>
  </si>
  <si>
    <t>代墊尿布費</t>
  </si>
  <si>
    <t>03/20 代墊尿布費</t>
  </si>
  <si>
    <t>衣服洗標**14   (襪子7雙)</t>
  </si>
  <si>
    <t>03/22 衣服洗標**14   (襪子7雙)</t>
  </si>
  <si>
    <t>03/25 寢具送洗費用(03月)</t>
  </si>
  <si>
    <t>3/1開始調整月費</t>
  </si>
  <si>
    <t>03/25 3/1開始調整月費</t>
  </si>
  <si>
    <t>03/25 3月份驗血糖</t>
  </si>
  <si>
    <t>藻胺康(主任幫忙)</t>
  </si>
  <si>
    <t>03/24 藻胺康(主任幫忙)</t>
  </si>
  <si>
    <t>全方位救護車</t>
  </si>
  <si>
    <t>02/13 全方位救護車</t>
  </si>
  <si>
    <t>百潔碘</t>
  </si>
  <si>
    <t>03/18 百潔碘</t>
  </si>
  <si>
    <t>03/25 藥品乙批</t>
  </si>
  <si>
    <t>02/20 氣墊床維修</t>
  </si>
  <si>
    <t>行政作業費</t>
  </si>
  <si>
    <t>03/13 行政作業費</t>
  </si>
  <si>
    <t>113年5/10月費調整(5月:1000/31*22+113年6月~114年03月1000*10)</t>
  </si>
  <si>
    <t>03/25 113年5/10月費調整(5月:1000/31*22+113年6月~114年03月1000*10)</t>
  </si>
  <si>
    <t>3/11-12全家購物</t>
  </si>
  <si>
    <t>03/12 3/11-12全家購物</t>
  </si>
  <si>
    <t>03/18 五福拿藥自付額</t>
  </si>
  <si>
    <t>03/25 3月鼻胃管照護費</t>
  </si>
  <si>
    <t>03/25 3月尿管照護費</t>
  </si>
  <si>
    <t>03/25 3月化痰照護費</t>
  </si>
  <si>
    <t>3月傷口照護費</t>
  </si>
  <si>
    <t>03/25 3月傷口照護費</t>
  </si>
  <si>
    <t>03/25 3月氧氣費用</t>
  </si>
  <si>
    <t>3月化痰照顧費</t>
  </si>
  <si>
    <t>03/25 3月化痰照顧費</t>
  </si>
  <si>
    <t>03/05 美德耐</t>
  </si>
  <si>
    <t>804證明書費</t>
  </si>
  <si>
    <t>03/13 804證明書費</t>
  </si>
  <si>
    <t>黃金磷脂</t>
  </si>
  <si>
    <t>03/24 黃金磷脂</t>
  </si>
  <si>
    <t>03/24 益肺佳</t>
  </si>
  <si>
    <t>黃秀松</t>
  </si>
  <si>
    <t>衣服洗標*15</t>
  </si>
  <si>
    <t>03/25 衣服洗標*15</t>
  </si>
  <si>
    <t>03/25 入住疥瘡投藥</t>
  </si>
  <si>
    <t>農會</t>
  </si>
  <si>
    <t>購物</t>
  </si>
  <si>
    <t>02/26 農會購物</t>
  </si>
  <si>
    <t>03/05 農會購物</t>
  </si>
  <si>
    <t>03/12 農會購物</t>
  </si>
  <si>
    <t>03/19 農會購物</t>
  </si>
  <si>
    <t>2/20誤計成804眼科拿藥車資</t>
  </si>
  <si>
    <t>03/25 2/20誤計成804眼科拿藥車資</t>
  </si>
  <si>
    <t>補助款差額9月-2月(2154+3400*5)</t>
  </si>
  <si>
    <t>03/25 補助款差額9月-2月(2154+3400*5)</t>
  </si>
  <si>
    <t>補助款差額(12:-1067 01:4523 02-03:7028*2)</t>
  </si>
  <si>
    <t>03/25 補助款差額(12:-1067 01:4523 02-03:7028*2)</t>
  </si>
  <si>
    <t>補助款2/4調升(2:1973  3:2210</t>
  </si>
  <si>
    <t>03/25 補助款2/4調升(2:1973  3:2210</t>
  </si>
  <si>
    <t>4/9起月費調整(2000/30*8)</t>
  </si>
  <si>
    <t>03/25 4/9起月費調整(2000/30*8)</t>
  </si>
  <si>
    <t>4/27月費調整(2000/30*26)</t>
  </si>
  <si>
    <t>03/25 4/27月費調整(2000/30*26)</t>
  </si>
  <si>
    <t>4/29月費調整(2000/30*28)</t>
  </si>
  <si>
    <t>03/25 4/29月費調整(2000/30*28)</t>
  </si>
  <si>
    <t>補助款1-3月(3507+15028*2)</t>
  </si>
  <si>
    <t>03/25 補助款1-3月(3507+15028*2)</t>
  </si>
  <si>
    <t>補助款1-3月(9393+18785*2=46963)</t>
  </si>
  <si>
    <t>03/25 補助款1-3月(9393+18785*2=46963)</t>
  </si>
  <si>
    <t>03/25 住院退費 02/08-03/01 共23日</t>
  </si>
  <si>
    <t>03/25 住院退費 02/13-03/18 共35日</t>
  </si>
  <si>
    <t>03/25 住院退費 02/15-03/11 共26日</t>
  </si>
  <si>
    <t>03/25 住院退費 02/23-03/05 共12日</t>
  </si>
  <si>
    <t>03/25 住院退費 02/05-02/28 共24日</t>
  </si>
  <si>
    <t>03/25 住院退費 02/20-02/27 共8日</t>
  </si>
  <si>
    <t>03/25 住院退費 02/25-03/11 共16日</t>
  </si>
  <si>
    <t>03/25 住院退費 03/04-03/14 共11日</t>
  </si>
  <si>
    <t>03/25 住院退費 01/31-02/27 共28日</t>
  </si>
  <si>
    <t>03/25 住院退費 02/24-03/12 共18日</t>
  </si>
  <si>
    <t>03/25 住院退費 02/26-03/10 共14日</t>
  </si>
  <si>
    <t>03/25 住院退費 02/27-03/12 共15日</t>
  </si>
  <si>
    <t>03/25 住院退費 02/27-03/11 共14日</t>
  </si>
  <si>
    <t>03/25 住院退費 03/10-03/18 共9日</t>
  </si>
  <si>
    <t>03/25 住院退費 03/14-03/21 共8日</t>
  </si>
  <si>
    <t>補助款(2:6142 3:18425)</t>
  </si>
  <si>
    <t>03/25 補助款(2:6142 3:18425)</t>
  </si>
  <si>
    <t>補助款差額(01:3712 02~03:12499*2)</t>
  </si>
  <si>
    <t>03/25 補助款差額(01:3712 02~03:12499*2)</t>
  </si>
  <si>
    <t>03/25 ※"疥瘡投藥、寢具送洗費、衣服洗標"優免</t>
  </si>
  <si>
    <t>03/25 ※寢具自行清潔不包月、冷氣使用費優免、過年未返家優免</t>
  </si>
  <si>
    <t>03/25 ※"疥瘡投藥、寢具送洗費、衣服洗標、抽痰管"優免</t>
  </si>
  <si>
    <t>03/25 ※"拿藥車資(桃療除外)、寢具送洗費"優免</t>
  </si>
  <si>
    <t>03/25 ※"疥瘡投藥、寢具送洗費、衣服洗標、拿藥車資"優免</t>
  </si>
  <si>
    <t>03/25 ※家屬與主任協商若有2條管路留置只收其一的費用</t>
  </si>
  <si>
    <t>03/25 ※自110/3/28後過年未返家優免</t>
  </si>
  <si>
    <t>03/25 ※每月雜費由"實支實付"補助款給予(超過支付上限由家屬負擔)</t>
  </si>
  <si>
    <t>03/25 ※"疥瘡投藥、寢具送洗費、拿藥車資、衣服洗標"優免</t>
  </si>
  <si>
    <t>03/25 §包月"尿布"不計(已含在安置月費中，不能計價)</t>
  </si>
  <si>
    <t>03/25 ※"桃療巡診"優免</t>
  </si>
  <si>
    <t>03/25 ※"桃療拿藥、寢具送洗費、衣服洗標"優免</t>
  </si>
  <si>
    <t>03/25 ※"鼻胃管及尿管照護費、抽痰化痰費、疥瘡投藥、寢具送洗費、拿藥車資、衣服洗標"優免</t>
  </si>
  <si>
    <t>03/25 §包月"全雜費"(已取消改成實支實付，超過補助款上限由家屬支付)</t>
  </si>
  <si>
    <t>03/25 ※"疥瘡投藥、拿藥車資、寢具送洗費、衣服洗標"優免</t>
  </si>
  <si>
    <t>03/25 ※每月農會購物額度限600元以內</t>
  </si>
  <si>
    <t>03/25 ※自111/03/12後過年未返家優免</t>
  </si>
  <si>
    <t>03/25 ※每月向新竹縣政府請領鼻胃管照護費</t>
  </si>
  <si>
    <t>03/25 §包月"全雜費"</t>
  </si>
  <si>
    <t>03/25 ※與主任協定112年7月後(不含7月)不收鼻胃管照護費</t>
  </si>
  <si>
    <t>03/25 ※"疥瘡投藥、寢具送洗費、衣服洗標、長效針技術費"優免</t>
  </si>
  <si>
    <t>03/25 ※"鼻胃管及尿管照護費各計費限額為1500元"</t>
  </si>
  <si>
    <t>03/25 §包月"部分衛耗材"不計、※"寢具送洗費、拿藥車資"優免</t>
  </si>
  <si>
    <t>03/25 ※"疥瘡投藥、冷氣費、寢具送洗費、衣服洗標"優免</t>
  </si>
  <si>
    <t>登帳key3包</t>
    <phoneticPr fontId="36" type="noConversion"/>
  </si>
  <si>
    <t>3/31退住</t>
    <phoneticPr fontId="39" type="noConversion"/>
  </si>
  <si>
    <t>3/31辦理退住通報</t>
    <phoneticPr fontId="39" type="noConversion"/>
  </si>
  <si>
    <t>解緯英</t>
    <phoneticPr fontId="36" type="noConversion"/>
  </si>
  <si>
    <t>1-774</t>
  </si>
  <si>
    <t>H221534574</t>
  </si>
  <si>
    <t>0978370838、03-4930533</t>
  </si>
  <si>
    <t>林順良</t>
    <phoneticPr fontId="36" type="noConversion"/>
  </si>
  <si>
    <t>補助款差額(1-2月3911+3314)</t>
  </si>
  <si>
    <t>補助款差額(1-2月3911+3314)</t>
    <phoneticPr fontId="36" type="noConversion"/>
  </si>
  <si>
    <t>03/25 補助款差額(1-2月3911+3314)</t>
  </si>
  <si>
    <t>蘇正宗</t>
    <phoneticPr fontId="36" type="noConversion"/>
  </si>
  <si>
    <t>02/22 全方位救護車</t>
  </si>
  <si>
    <t>鄭陳月桂</t>
    <phoneticPr fontId="36" type="noConversion"/>
  </si>
  <si>
    <t>113年申請醫療補助</t>
  </si>
  <si>
    <t>113年申請醫療補助</t>
    <phoneticPr fontId="36" type="noConversion"/>
  </si>
  <si>
    <t>03/25 113年申請醫療補助</t>
  </si>
  <si>
    <t>-02/22, 03/01, 03/08,3/15</t>
  </si>
  <si>
    <t>-02/22, 03/01, 03/08,3/15</t>
    <phoneticPr fontId="36" type="noConversion"/>
  </si>
  <si>
    <t>-02/22, 03/01, 3/8,3/15</t>
  </si>
  <si>
    <t>-02/22, 03/01, 3/8,3/15</t>
    <phoneticPr fontId="36" type="noConversion"/>
  </si>
  <si>
    <t>03/24 尿片*8-02/22, 03/01, 03/08,3/15</t>
  </si>
  <si>
    <t>03/24 尿布L*6-02/22, 03/01, 3/8,3/15</t>
  </si>
  <si>
    <t>補助款差額113年(01-03月-925*3)+(04月~114年02月4324*11)</t>
  </si>
  <si>
    <t>補助款差額113年(01-03月-925*3)+(04月~114年02月4324*11)</t>
    <phoneticPr fontId="36" type="noConversion"/>
  </si>
  <si>
    <t>03/25 補助款差額113年(01-03月-925*3)+(04月~114年02月4324*11)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</si>
</sst>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3">
    <numFmt numFmtId="176" formatCode="_(* #,##0.00_);_(* \(#,##0.00\);_(* &quot;-&quot;??_);_(@_)"/>
    <numFmt numFmtId="177" formatCode="#,##0_);[Red]\(#,##0\)"/>
    <numFmt numFmtId="178" formatCode="m/d;@"/>
    <numFmt numFmtId="179" formatCode="&quot;缺&quot;#"/>
    <numFmt numFmtId="180" formatCode="#,##0_ "/>
    <numFmt numFmtId="181" formatCode="&quot;總&quot;&quot;計&quot;\ #\ &quot;元&quot;"/>
    <numFmt numFmtId="182" formatCode="0;[Red]0"/>
    <numFmt numFmtId="183" formatCode="0_ ;[Red]\-0\ "/>
    <numFmt numFmtId="184" formatCode="0_);[Red]\(0\)"/>
    <numFmt numFmtId="185" formatCode="&quot;編號：&quot;@"/>
    <numFmt numFmtId="186" formatCode="@&quot; 繳費通知單&quot;"/>
    <numFmt numFmtId="187" formatCode="[$-409]yyyy/m/d\ h:mm\ AM/PM&quot; 印製&quot;"/>
    <numFmt numFmtId="188" formatCode="#,##0_ ;[Red]\-#,##0\ "/>
    <numFmt numFmtId="189" formatCode="&quot;雜費小計&quot;\ #\ &quot;元&quot;"/>
    <numFmt numFmtId="190" formatCode="&quot;應收&quot;\ #,###\ &quot;元&quot;"/>
    <numFmt numFmtId="191" formatCode="&quot;製表時間 &quot;[$-409]yyyy/m/d\ h:mm\ AM/PM"/>
    <numFmt numFmtId="192" formatCode="@&quot; 月費通知：&quot;"/>
    <numFmt numFmtId="193" formatCode="&quot;雜費總計&quot;\ 0\ &quot;元&quot;"/>
    <numFmt numFmtId="194" formatCode="@&quot;月費&quot;"/>
    <numFmt numFmtId="195" formatCode="#"/>
    <numFmt numFmtId="196" formatCode="&quot;製表日期：&quot;[$-409]yyyy/mm/dd\ hh:mm\ AM/PM;@"/>
    <numFmt numFmtId="197" formatCode="yyyy/mm/dd"/>
    <numFmt numFmtId="198" formatCode="m&quot;月&quot;d&quot;日&quot;"/>
  </numFmts>
  <fonts count="141">
    <font>
      <sz val="12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12"/>
      <color theme="1"/>
      <name val="新細明體"/>
      <family val="2"/>
      <charset val="136"/>
    </font>
    <font>
      <sz val="12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12"/>
      <color theme="1"/>
      <name val="新細明體"/>
      <family val="1"/>
      <charset val="136"/>
      <scheme val="minor"/>
    </font>
    <font>
      <sz val="9"/>
      <name val="新細明體"/>
      <family val="2"/>
      <charset val="136"/>
    </font>
    <font>
      <sz val="12"/>
      <name val="新細明體"/>
      <family val="1"/>
      <charset val="136"/>
    </font>
    <font>
      <sz val="12"/>
      <name val="Times New Roman"/>
      <family val="1"/>
    </font>
    <font>
      <sz val="12"/>
      <name val="標楷體"/>
      <family val="4"/>
      <charset val="136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1"/>
      <charset val="136"/>
    </font>
    <font>
      <b/>
      <sz val="12"/>
      <color theme="1"/>
      <name val="新細明體"/>
      <family val="1"/>
      <charset val="136"/>
    </font>
    <font>
      <b/>
      <sz val="10"/>
      <color rgb="FFC00000"/>
      <name val="新細明體"/>
      <family val="1"/>
      <charset val="136"/>
      <scheme val="minor"/>
    </font>
    <font>
      <sz val="10"/>
      <color rgb="FFC00000"/>
      <name val="新細明體"/>
      <family val="1"/>
      <charset val="136"/>
      <scheme val="minor"/>
    </font>
    <font>
      <sz val="12"/>
      <color rgb="FFC00000"/>
      <name val="新細明體"/>
      <family val="2"/>
      <scheme val="minor"/>
    </font>
    <font>
      <sz val="12"/>
      <color theme="3" tint="-0.249977111117893"/>
      <name val="標楷體"/>
      <family val="4"/>
      <charset val="136"/>
    </font>
    <font>
      <sz val="12"/>
      <name val="新細明體"/>
      <family val="2"/>
      <charset val="136"/>
    </font>
    <font>
      <b/>
      <sz val="12"/>
      <name val="新細明體"/>
      <family val="1"/>
      <charset val="136"/>
      <scheme val="minor"/>
    </font>
    <font>
      <u/>
      <sz val="12"/>
      <name val="新細明體"/>
      <family val="2"/>
      <scheme val="minor"/>
    </font>
    <font>
      <sz val="12"/>
      <color theme="1"/>
      <name val="新細明體"/>
      <family val="2"/>
      <scheme val="minor"/>
    </font>
    <font>
      <sz val="12"/>
      <color theme="3" tint="-0.249977111117893"/>
      <name val="Times New Roman"/>
      <family val="1"/>
    </font>
    <font>
      <sz val="14"/>
      <color theme="3" tint="-0.249977111117893"/>
      <name val="Times New Roman"/>
      <family val="1"/>
    </font>
    <font>
      <sz val="12"/>
      <color theme="1"/>
      <name val="標楷體"/>
      <family val="4"/>
      <charset val="136"/>
    </font>
    <font>
      <sz val="12"/>
      <color theme="0"/>
      <name val="新細明體"/>
      <family val="2"/>
      <scheme val="minor"/>
    </font>
    <font>
      <b/>
      <sz val="14"/>
      <color rgb="FFFF0000"/>
      <name val="標楷體"/>
      <family val="4"/>
      <charset val="136"/>
    </font>
    <font>
      <sz val="14"/>
      <name val="新細明體"/>
      <family val="1"/>
      <charset val="136"/>
    </font>
    <font>
      <sz val="14"/>
      <color theme="1"/>
      <name val="新細明體"/>
      <family val="1"/>
      <charset val="136"/>
    </font>
    <font>
      <sz val="10"/>
      <name val="新細明體"/>
      <family val="1"/>
      <charset val="136"/>
    </font>
    <font>
      <sz val="10"/>
      <color theme="1"/>
      <name val="新細明體"/>
      <family val="1"/>
      <charset val="136"/>
    </font>
    <font>
      <sz val="11"/>
      <name val="新細明體"/>
      <family val="1"/>
      <charset val="136"/>
    </font>
    <font>
      <sz val="11"/>
      <color theme="1"/>
      <name val="新細明體"/>
      <family val="1"/>
      <charset val="136"/>
    </font>
    <font>
      <sz val="11"/>
      <color theme="1"/>
      <name val="新細明體"/>
      <family val="1"/>
      <charset val="136"/>
      <scheme val="minor"/>
    </font>
    <font>
      <b/>
      <sz val="16"/>
      <color theme="1"/>
      <name val="標楷體"/>
      <family val="4"/>
      <charset val="136"/>
    </font>
    <font>
      <b/>
      <sz val="12"/>
      <color theme="1"/>
      <name val="標楷體"/>
      <family val="4"/>
      <charset val="136"/>
    </font>
    <font>
      <sz val="12"/>
      <color theme="0"/>
      <name val="標楷體"/>
      <family val="4"/>
      <charset val="136"/>
    </font>
    <font>
      <sz val="12"/>
      <color theme="0"/>
      <name val="Times New Roman"/>
      <family val="1"/>
    </font>
    <font>
      <sz val="12"/>
      <color rgb="FFFF6600"/>
      <name val="標楷體"/>
      <family val="4"/>
      <charset val="136"/>
    </font>
    <font>
      <sz val="14"/>
      <color rgb="FF0000FF"/>
      <name val="標楷體"/>
      <family val="4"/>
      <charset val="136"/>
    </font>
    <font>
      <b/>
      <sz val="12"/>
      <color theme="1"/>
      <name val="新細明體"/>
      <family val="2"/>
      <scheme val="minor"/>
    </font>
    <font>
      <sz val="10"/>
      <color theme="1"/>
      <name val="新細明體"/>
      <family val="1"/>
      <charset val="136"/>
      <scheme val="minor"/>
    </font>
    <font>
      <sz val="12"/>
      <color theme="1"/>
      <name val="Times New Roman"/>
      <family val="1"/>
    </font>
    <font>
      <b/>
      <sz val="10.5"/>
      <color theme="4" tint="-0.249977111117893"/>
      <name val="Times New Roman"/>
      <family val="1"/>
    </font>
    <font>
      <b/>
      <sz val="16"/>
      <color theme="1"/>
      <name val="新細明體"/>
      <family val="1"/>
      <charset val="136"/>
      <scheme val="minor"/>
    </font>
    <font>
      <sz val="16"/>
      <color theme="1"/>
      <name val="新細明體"/>
      <family val="2"/>
      <scheme val="minor"/>
    </font>
    <font>
      <sz val="16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</font>
    <font>
      <b/>
      <sz val="13"/>
      <name val="新細明體"/>
      <family val="1"/>
      <charset val="136"/>
      <scheme val="minor"/>
    </font>
    <font>
      <i/>
      <sz val="11"/>
      <color theme="1" tint="0.34998626667073579"/>
      <name val="Times New Roman"/>
      <family val="1"/>
    </font>
    <font>
      <sz val="12"/>
      <name val="新細明體"/>
      <family val="2"/>
      <charset val="136"/>
      <scheme val="minor"/>
    </font>
    <font>
      <sz val="11"/>
      <name val="標楷體"/>
      <family val="4"/>
      <charset val="136"/>
    </font>
    <font>
      <sz val="11"/>
      <color theme="1"/>
      <name val="標楷體"/>
      <family val="4"/>
      <charset val="136"/>
    </font>
    <font>
      <sz val="12"/>
      <name val="新細明體"/>
      <family val="2"/>
      <scheme val="minor"/>
    </font>
    <font>
      <sz val="11"/>
      <color rgb="FF800000"/>
      <name val="標楷體"/>
      <family val="4"/>
      <charset val="136"/>
    </font>
    <font>
      <sz val="11"/>
      <color rgb="FF0000FF"/>
      <name val="標楷體"/>
      <family val="4"/>
      <charset val="136"/>
    </font>
    <font>
      <sz val="8"/>
      <name val="標楷體"/>
      <family val="4"/>
      <charset val="136"/>
    </font>
    <font>
      <sz val="12"/>
      <color theme="1"/>
      <name val="新細明體"/>
      <family val="2"/>
    </font>
    <font>
      <sz val="10"/>
      <color rgb="FFC00000"/>
      <name val="新細明體"/>
      <family val="1"/>
      <charset val="136"/>
    </font>
    <font>
      <b/>
      <sz val="10"/>
      <color rgb="FFFF0000"/>
      <name val="新細明體"/>
      <family val="1"/>
      <charset val="136"/>
    </font>
    <font>
      <b/>
      <sz val="10"/>
      <name val="新細明體"/>
      <family val="1"/>
      <charset val="136"/>
    </font>
    <font>
      <u/>
      <sz val="12"/>
      <color theme="10"/>
      <name val="新細明體"/>
      <family val="1"/>
      <charset val="136"/>
      <scheme val="minor"/>
    </font>
    <font>
      <sz val="12"/>
      <color indexed="8"/>
      <name val="新細明體"/>
      <family val="1"/>
      <charset val="136"/>
    </font>
    <font>
      <b/>
      <sz val="10"/>
      <color rgb="FFC00000"/>
      <name val="Times New Roman"/>
      <family val="1"/>
    </font>
    <font>
      <sz val="10"/>
      <name val="標楷體"/>
      <family val="4"/>
      <charset val="136"/>
    </font>
    <font>
      <sz val="10"/>
      <color theme="1"/>
      <name val="新細明體"/>
      <family val="2"/>
      <charset val="136"/>
    </font>
    <font>
      <sz val="11"/>
      <color rgb="FF008000"/>
      <name val="標楷體"/>
      <family val="4"/>
      <charset val="136"/>
    </font>
    <font>
      <b/>
      <sz val="11"/>
      <color theme="1"/>
      <name val="Times New Roman"/>
      <family val="1"/>
    </font>
    <font>
      <sz val="10"/>
      <color theme="1"/>
      <name val="Times New Roman"/>
      <family val="1"/>
    </font>
    <font>
      <sz val="8"/>
      <color theme="1"/>
      <name val="細明體"/>
      <family val="3"/>
      <charset val="136"/>
    </font>
    <font>
      <b/>
      <sz val="14"/>
      <name val="標楷體"/>
      <family val="4"/>
      <charset val="136"/>
    </font>
    <font>
      <u/>
      <sz val="14"/>
      <color theme="1"/>
      <name val="標楷體"/>
      <family val="4"/>
      <charset val="136"/>
    </font>
    <font>
      <u/>
      <sz val="12"/>
      <color theme="1"/>
      <name val="新細明體"/>
      <family val="1"/>
      <charset val="136"/>
      <scheme val="minor"/>
    </font>
    <font>
      <b/>
      <sz val="11"/>
      <color theme="1"/>
      <name val="標楷體"/>
      <family val="4"/>
      <charset val="136"/>
    </font>
    <font>
      <sz val="9"/>
      <name val="新細明體"/>
      <family val="1"/>
      <charset val="136"/>
      <scheme val="minor"/>
    </font>
    <font>
      <sz val="12"/>
      <color rgb="FFFF0000"/>
      <name val="標楷體"/>
      <family val="4"/>
      <charset val="136"/>
    </font>
    <font>
      <sz val="12"/>
      <color theme="4" tint="0.79998168889431442"/>
      <name val="新細明體"/>
      <family val="2"/>
      <scheme val="minor"/>
    </font>
    <font>
      <sz val="11"/>
      <color rgb="FFFF0000"/>
      <name val="標楷體"/>
      <family val="4"/>
      <charset val="136"/>
    </font>
    <font>
      <u/>
      <sz val="12"/>
      <color theme="10"/>
      <name val="新細明體"/>
      <family val="2"/>
      <scheme val="minor"/>
    </font>
    <font>
      <sz val="12"/>
      <color theme="0"/>
      <name val="新細明體"/>
      <family val="1"/>
      <charset val="136"/>
      <scheme val="minor"/>
    </font>
    <font>
      <sz val="10"/>
      <color rgb="FF0000FF"/>
      <name val="標楷體"/>
      <family val="4"/>
      <charset val="136"/>
    </font>
    <font>
      <sz val="11"/>
      <name val="新細明體"/>
      <family val="2"/>
      <charset val="136"/>
    </font>
    <font>
      <sz val="11"/>
      <color theme="1"/>
      <name val="新細明體"/>
      <family val="2"/>
      <charset val="136"/>
    </font>
    <font>
      <b/>
      <sz val="10"/>
      <color rgb="FF008000"/>
      <name val="標楷體"/>
      <family val="4"/>
      <charset val="136"/>
    </font>
    <font>
      <sz val="12"/>
      <color rgb="FFFF0000"/>
      <name val="新細明體"/>
      <family val="2"/>
      <scheme val="minor"/>
    </font>
    <font>
      <b/>
      <sz val="12"/>
      <color rgb="FFFF0000"/>
      <name val="新細明體"/>
      <family val="1"/>
      <charset val="136"/>
      <scheme val="minor"/>
    </font>
    <font>
      <sz val="12"/>
      <color rgb="FFFF0000"/>
      <name val="新細明體"/>
      <family val="1"/>
      <charset val="136"/>
      <scheme val="minor"/>
    </font>
    <font>
      <b/>
      <sz val="12"/>
      <color rgb="FF008000"/>
      <name val="標楷體"/>
      <family val="4"/>
      <charset val="136"/>
    </font>
    <font>
      <sz val="12"/>
      <color rgb="FF0000FF"/>
      <name val="標楷體"/>
      <family val="4"/>
      <charset val="136"/>
    </font>
    <font>
      <sz val="6"/>
      <color rgb="FFFF0000"/>
      <name val="新細明體"/>
      <family val="1"/>
      <charset val="136"/>
    </font>
    <font>
      <sz val="12"/>
      <name val="細明體"/>
      <family val="3"/>
      <charset val="136"/>
    </font>
    <font>
      <sz val="10"/>
      <name val="新細明體"/>
      <family val="1"/>
      <charset val="136"/>
      <scheme val="minor"/>
    </font>
    <font>
      <b/>
      <sz val="11"/>
      <name val="新細明體"/>
      <family val="1"/>
      <charset val="136"/>
      <scheme val="minor"/>
    </font>
    <font>
      <sz val="11"/>
      <name val="新細明體"/>
      <family val="1"/>
      <charset val="136"/>
      <scheme val="minor"/>
    </font>
    <font>
      <b/>
      <sz val="10"/>
      <color rgb="FFFF0000"/>
      <name val="新細明體"/>
      <family val="1"/>
      <charset val="136"/>
      <scheme val="minor"/>
    </font>
    <font>
      <sz val="8"/>
      <name val="新細明體"/>
      <family val="2"/>
      <charset val="136"/>
    </font>
    <font>
      <sz val="8"/>
      <name val="新細明體"/>
      <family val="1"/>
      <charset val="136"/>
    </font>
    <font>
      <b/>
      <u/>
      <sz val="11"/>
      <color rgb="FFFF00FF"/>
      <name val="標楷體"/>
      <family val="4"/>
      <charset val="136"/>
    </font>
    <font>
      <b/>
      <sz val="10"/>
      <color rgb="FF0000FF"/>
      <name val="標楷體"/>
      <family val="4"/>
      <charset val="136"/>
    </font>
    <font>
      <b/>
      <sz val="11"/>
      <color rgb="FFFF0000"/>
      <name val="標楷體"/>
      <family val="4"/>
      <charset val="136"/>
    </font>
    <font>
      <sz val="11"/>
      <color theme="1"/>
      <name val="新細明體"/>
      <family val="2"/>
      <scheme val="minor"/>
    </font>
    <font>
      <u/>
      <sz val="12"/>
      <color rgb="FFFF0000"/>
      <name val="新細明體"/>
      <family val="2"/>
      <scheme val="minor"/>
    </font>
    <font>
      <u/>
      <sz val="12"/>
      <color rgb="FF0000FF"/>
      <name val="新細明體"/>
      <family val="2"/>
      <scheme val="minor"/>
    </font>
    <font>
      <sz val="4"/>
      <name val="新細明體"/>
      <family val="2"/>
      <charset val="136"/>
    </font>
    <font>
      <b/>
      <sz val="12"/>
      <color rgb="FFC00000"/>
      <name val="細明體"/>
      <family val="3"/>
      <charset val="136"/>
    </font>
  </fonts>
  <fills count="2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DF0E3"/>
        <bgColor indexed="64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theme="7" tint="0.79998168889431442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4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mediumDashDot">
        <color theme="0"/>
      </top>
      <bottom/>
      <diagonal/>
    </border>
    <border>
      <left/>
      <right style="mediumDashDot">
        <color theme="0"/>
      </right>
      <top style="mediumDashDot">
        <color theme="0"/>
      </top>
      <bottom/>
      <diagonal/>
    </border>
    <border>
      <left style="mediumDashDot">
        <color theme="0"/>
      </left>
      <right/>
      <top/>
      <bottom/>
      <diagonal/>
    </border>
    <border>
      <left/>
      <right style="mediumDashDot">
        <color theme="0"/>
      </right>
      <top/>
      <bottom/>
      <diagonal/>
    </border>
    <border>
      <left style="mediumDashDot">
        <color theme="0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mediumDashDot">
        <color theme="0"/>
      </right>
      <top style="thin">
        <color theme="0" tint="-0.249977111117893"/>
      </top>
      <bottom style="thin">
        <color theme="0" tint="-0.249977111117893"/>
      </bottom>
      <diagonal/>
    </border>
    <border>
      <left style="mediumDashDot">
        <color theme="0"/>
      </left>
      <right/>
      <top/>
      <bottom style="mediumDashDot">
        <color theme="0"/>
      </bottom>
      <diagonal/>
    </border>
    <border>
      <left/>
      <right/>
      <top/>
      <bottom style="mediumDashDot">
        <color theme="0"/>
      </bottom>
      <diagonal/>
    </border>
    <border>
      <left/>
      <right style="mediumDashDot">
        <color theme="0"/>
      </right>
      <top/>
      <bottom style="mediumDashDot">
        <color theme="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ashDot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ashDot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medium">
        <color indexed="64"/>
      </right>
      <top style="dashDot">
        <color indexed="64"/>
      </top>
      <bottom style="dashDot">
        <color indexed="64"/>
      </bottom>
      <diagonal/>
    </border>
    <border>
      <left style="medium">
        <color indexed="64"/>
      </left>
      <right/>
      <top style="dashDot">
        <color indexed="64"/>
      </top>
      <bottom style="dashDot">
        <color indexed="64"/>
      </bottom>
      <diagonal/>
    </border>
    <border>
      <left/>
      <right style="medium">
        <color indexed="64"/>
      </right>
      <top style="dashDot">
        <color indexed="64"/>
      </top>
      <bottom style="dashDot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theme="9"/>
      </left>
      <right/>
      <top style="thin">
        <color theme="9"/>
      </top>
      <bottom/>
      <diagonal/>
    </border>
    <border>
      <left style="thin">
        <color theme="9"/>
      </left>
      <right/>
      <top style="medium">
        <color theme="9"/>
      </top>
      <bottom/>
      <diagonal/>
    </border>
    <border>
      <left/>
      <right/>
      <top style="thin">
        <color theme="9"/>
      </top>
      <bottom/>
      <diagonal/>
    </border>
    <border>
      <left/>
      <right/>
      <top style="medium">
        <color theme="9"/>
      </top>
      <bottom/>
      <diagonal/>
    </border>
    <border>
      <left style="thin">
        <color theme="9"/>
      </left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7"/>
      </left>
      <right style="thin">
        <color theme="7"/>
      </right>
      <top style="thin">
        <color theme="7"/>
      </top>
      <bottom style="thin">
        <color theme="7"/>
      </bottom>
      <diagonal/>
    </border>
  </borders>
  <cellStyleXfs count="540">
    <xf numFmtId="0" fontId="0" fillId="0" borderId="0"/>
    <xf numFmtId="0" fontId="37" fillId="0" borderId="0">
      <alignment vertical="center"/>
    </xf>
    <xf numFmtId="0" fontId="42" fillId="0" borderId="0"/>
    <xf numFmtId="0" fontId="42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35" fillId="0" borderId="0">
      <alignment vertical="center"/>
    </xf>
    <xf numFmtId="0" fontId="42" fillId="0" borderId="0"/>
    <xf numFmtId="176" fontId="42" fillId="0" borderId="0" applyFont="0" applyFill="0" applyBorder="0" applyAlignment="0" applyProtection="0"/>
    <xf numFmtId="0" fontId="57" fillId="0" borderId="0"/>
    <xf numFmtId="0" fontId="46" fillId="0" borderId="0" applyNumberFormat="0" applyFill="0" applyBorder="0" applyAlignment="0" applyProtection="0">
      <alignment vertical="center"/>
    </xf>
    <xf numFmtId="0" fontId="42" fillId="0" borderId="0">
      <alignment vertical="center"/>
    </xf>
    <xf numFmtId="0" fontId="34" fillId="0" borderId="0">
      <alignment vertical="center"/>
    </xf>
    <xf numFmtId="0" fontId="57" fillId="0" borderId="0"/>
    <xf numFmtId="0" fontId="34" fillId="0" borderId="0">
      <alignment vertical="center"/>
    </xf>
    <xf numFmtId="176" fontId="42" fillId="0" borderId="0" applyFont="0" applyFill="0" applyBorder="0" applyAlignment="0" applyProtection="0">
      <alignment vertical="center"/>
    </xf>
    <xf numFmtId="0" fontId="33" fillId="0" borderId="0">
      <alignment vertical="center"/>
    </xf>
    <xf numFmtId="0" fontId="57" fillId="0" borderId="0"/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2" fillId="0" borderId="0">
      <alignment vertical="center"/>
    </xf>
    <xf numFmtId="0" fontId="57" fillId="0" borderId="0"/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1" fillId="0" borderId="0">
      <alignment vertical="center"/>
    </xf>
    <xf numFmtId="0" fontId="30" fillId="0" borderId="0">
      <alignment vertical="center"/>
    </xf>
    <xf numFmtId="0" fontId="29" fillId="0" borderId="0">
      <alignment vertical="center"/>
    </xf>
    <xf numFmtId="0" fontId="28" fillId="0" borderId="0">
      <alignment vertical="center"/>
    </xf>
    <xf numFmtId="0" fontId="27" fillId="0" borderId="0">
      <alignment vertical="center"/>
    </xf>
    <xf numFmtId="0" fontId="26" fillId="0" borderId="0">
      <alignment vertical="center"/>
    </xf>
    <xf numFmtId="0" fontId="25" fillId="0" borderId="0">
      <alignment vertical="center"/>
    </xf>
    <xf numFmtId="0" fontId="24" fillId="0" borderId="0">
      <alignment vertical="center"/>
    </xf>
    <xf numFmtId="0" fontId="23" fillId="0" borderId="0">
      <alignment vertical="center"/>
    </xf>
    <xf numFmtId="0" fontId="22" fillId="0" borderId="0">
      <alignment vertical="center"/>
    </xf>
    <xf numFmtId="0" fontId="21" fillId="0" borderId="0">
      <alignment vertical="center"/>
    </xf>
    <xf numFmtId="0" fontId="20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57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57" fillId="0" borderId="0"/>
    <xf numFmtId="0" fontId="14" fillId="0" borderId="0">
      <alignment vertical="center"/>
    </xf>
    <xf numFmtId="0" fontId="57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40" fillId="0" borderId="0">
      <alignment vertical="center"/>
    </xf>
    <xf numFmtId="0" fontId="97" fillId="0" borderId="0" applyNumberFormat="0" applyFill="0" applyBorder="0" applyAlignment="0" applyProtection="0">
      <alignment vertical="center"/>
    </xf>
    <xf numFmtId="176" fontId="98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98" fillId="0" borderId="0">
      <alignment vertical="center"/>
    </xf>
    <xf numFmtId="0" fontId="40" fillId="0" borderId="0">
      <alignment vertical="center"/>
    </xf>
    <xf numFmtId="0" fontId="13" fillId="0" borderId="0">
      <alignment vertical="center"/>
    </xf>
    <xf numFmtId="0" fontId="37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176" fontId="98" fillId="0" borderId="0" applyFont="0" applyFill="0" applyBorder="0" applyAlignment="0" applyProtection="0">
      <alignment vertical="center"/>
    </xf>
    <xf numFmtId="176" fontId="42" fillId="0" borderId="0" applyFont="0" applyFill="0" applyBorder="0" applyAlignment="0" applyProtection="0"/>
    <xf numFmtId="9" fontId="40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4" fillId="0" borderId="0" applyNumberFormat="0" applyFill="0" applyBorder="0" applyAlignment="0" applyProtection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7" fillId="0" borderId="0"/>
    <xf numFmtId="176" fontId="42" fillId="0" borderId="0" applyFont="0" applyFill="0" applyBorder="0" applyAlignment="0" applyProtection="0"/>
    <xf numFmtId="0" fontId="46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450">
    <xf numFmtId="0" fontId="0" fillId="0" borderId="0" xfId="0"/>
    <xf numFmtId="0" fontId="0" fillId="0" borderId="0" xfId="0" applyAlignment="1">
      <alignment horizontal="center"/>
    </xf>
    <xf numFmtId="0" fontId="48" fillId="2" borderId="1" xfId="0" applyFont="1" applyFill="1" applyBorder="1" applyAlignment="1">
      <alignment horizontal="center" vertical="center"/>
    </xf>
    <xf numFmtId="177" fontId="48" fillId="2" borderId="2" xfId="0" applyNumberFormat="1" applyFont="1" applyFill="1" applyBorder="1" applyAlignment="1">
      <alignment vertical="center"/>
    </xf>
    <xf numFmtId="0" fontId="48" fillId="2" borderId="5" xfId="0" applyFont="1" applyFill="1" applyBorder="1" applyAlignment="1">
      <alignment horizontal="center" vertical="center"/>
    </xf>
    <xf numFmtId="177" fontId="48" fillId="2" borderId="6" xfId="0" applyNumberFormat="1" applyFont="1" applyFill="1" applyBorder="1" applyAlignment="1">
      <alignment vertical="center"/>
    </xf>
    <xf numFmtId="0" fontId="0" fillId="0" borderId="0" xfId="0" applyAlignment="1">
      <alignment horizontal="center" vertical="center" wrapText="1"/>
    </xf>
    <xf numFmtId="179" fontId="52" fillId="0" borderId="0" xfId="0" applyNumberFormat="1" applyFont="1" applyAlignment="1">
      <alignment horizontal="center"/>
    </xf>
    <xf numFmtId="0" fontId="0" fillId="0" borderId="0" xfId="0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0" fontId="0" fillId="0" borderId="0" xfId="0" applyAlignment="1">
      <alignment horizontal="left"/>
    </xf>
    <xf numFmtId="0" fontId="48" fillId="9" borderId="3" xfId="0" applyFont="1" applyFill="1" applyBorder="1" applyAlignment="1">
      <alignment horizontal="center" vertical="center"/>
    </xf>
    <xf numFmtId="177" fontId="48" fillId="9" borderId="4" xfId="0" applyNumberFormat="1" applyFont="1" applyFill="1" applyBorder="1" applyAlignment="1">
      <alignment horizontal="center" vertical="center"/>
    </xf>
    <xf numFmtId="0" fontId="48" fillId="2" borderId="9" xfId="0" applyFont="1" applyFill="1" applyBorder="1" applyAlignment="1">
      <alignment horizontal="center" vertical="center"/>
    </xf>
    <xf numFmtId="0" fontId="56" fillId="6" borderId="0" xfId="0" applyFont="1" applyFill="1" applyAlignment="1">
      <alignment horizontal="center"/>
    </xf>
    <xf numFmtId="0" fontId="0" fillId="0" borderId="0" xfId="0" pivotButton="1"/>
    <xf numFmtId="180" fontId="48" fillId="2" borderId="6" xfId="0" applyNumberFormat="1" applyFont="1" applyFill="1" applyBorder="1" applyAlignment="1">
      <alignment vertical="center"/>
    </xf>
    <xf numFmtId="0" fontId="0" fillId="0" borderId="14" xfId="0" applyBorder="1"/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2" xfId="0" applyBorder="1" applyAlignment="1">
      <alignment horizontal="center"/>
    </xf>
    <xf numFmtId="0" fontId="0" fillId="0" borderId="23" xfId="0" applyBorder="1"/>
    <xf numFmtId="0" fontId="53" fillId="0" borderId="0" xfId="0" applyFont="1" applyAlignment="1">
      <alignment horizontal="right"/>
    </xf>
    <xf numFmtId="0" fontId="59" fillId="0" borderId="0" xfId="0" applyFont="1"/>
    <xf numFmtId="0" fontId="0" fillId="0" borderId="0" xfId="0" applyAlignment="1">
      <alignment horizontal="left" indent="1"/>
    </xf>
    <xf numFmtId="0" fontId="60" fillId="0" borderId="0" xfId="0" applyFont="1"/>
    <xf numFmtId="0" fontId="0" fillId="0" borderId="0" xfId="0" applyAlignment="1">
      <alignment vertical="center"/>
    </xf>
    <xf numFmtId="0" fontId="72" fillId="2" borderId="0" xfId="0" applyFont="1" applyFill="1" applyAlignment="1">
      <alignment horizontal="right"/>
    </xf>
    <xf numFmtId="0" fontId="73" fillId="2" borderId="0" xfId="0" applyFont="1" applyFill="1"/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Protection="1">
      <protection hidden="1"/>
    </xf>
    <xf numFmtId="0" fontId="53" fillId="0" borderId="0" xfId="0" applyFont="1" applyAlignment="1" applyProtection="1">
      <alignment horizontal="right"/>
      <protection hidden="1"/>
    </xf>
    <xf numFmtId="0" fontId="58" fillId="0" borderId="0" xfId="0" applyFont="1" applyProtection="1">
      <protection hidden="1"/>
    </xf>
    <xf numFmtId="0" fontId="56" fillId="6" borderId="0" xfId="0" applyFont="1" applyFill="1" applyAlignment="1" applyProtection="1">
      <alignment horizontal="center"/>
      <protection hidden="1"/>
    </xf>
    <xf numFmtId="0" fontId="48" fillId="9" borderId="3" xfId="0" applyFont="1" applyFill="1" applyBorder="1" applyAlignment="1" applyProtection="1">
      <alignment horizontal="center" vertical="center"/>
      <protection hidden="1"/>
    </xf>
    <xf numFmtId="177" fontId="48" fillId="9" borderId="4" xfId="0" applyNumberFormat="1" applyFont="1" applyFill="1" applyBorder="1" applyAlignment="1" applyProtection="1">
      <alignment horizontal="center" vertical="center"/>
      <protection hidden="1"/>
    </xf>
    <xf numFmtId="0" fontId="48" fillId="2" borderId="5" xfId="0" applyFont="1" applyFill="1" applyBorder="1" applyAlignment="1" applyProtection="1">
      <alignment horizontal="center" vertical="center"/>
      <protection hidden="1"/>
    </xf>
    <xf numFmtId="0" fontId="48" fillId="2" borderId="1" xfId="0" applyFont="1" applyFill="1" applyBorder="1" applyAlignment="1" applyProtection="1">
      <alignment horizontal="center" vertical="center"/>
      <protection hidden="1"/>
    </xf>
    <xf numFmtId="49" fontId="0" fillId="0" borderId="0" xfId="0" applyNumberFormat="1" applyAlignment="1">
      <alignment horizontal="center" vertical="center"/>
    </xf>
    <xf numFmtId="185" fontId="58" fillId="0" borderId="0" xfId="0" applyNumberFormat="1" applyFont="1" applyAlignment="1">
      <alignment vertical="center"/>
    </xf>
    <xf numFmtId="0" fontId="48" fillId="2" borderId="32" xfId="0" applyFont="1" applyFill="1" applyBorder="1" applyAlignment="1" applyProtection="1">
      <alignment horizontal="center" vertical="center"/>
      <protection hidden="1"/>
    </xf>
    <xf numFmtId="0" fontId="48" fillId="2" borderId="34" xfId="0" applyFont="1" applyFill="1" applyBorder="1" applyAlignment="1" applyProtection="1">
      <alignment horizontal="center" vertical="center"/>
      <protection hidden="1"/>
    </xf>
    <xf numFmtId="177" fontId="78" fillId="2" borderId="6" xfId="0" applyNumberFormat="1" applyFont="1" applyFill="1" applyBorder="1" applyAlignment="1" applyProtection="1">
      <alignment vertical="center"/>
      <protection hidden="1"/>
    </xf>
    <xf numFmtId="177" fontId="78" fillId="2" borderId="2" xfId="0" applyNumberFormat="1" applyFont="1" applyFill="1" applyBorder="1" applyAlignment="1" applyProtection="1">
      <alignment vertical="center"/>
      <protection hidden="1"/>
    </xf>
    <xf numFmtId="177" fontId="78" fillId="2" borderId="33" xfId="0" applyNumberFormat="1" applyFont="1" applyFill="1" applyBorder="1" applyAlignment="1" applyProtection="1">
      <alignment vertical="center"/>
      <protection hidden="1"/>
    </xf>
    <xf numFmtId="180" fontId="73" fillId="0" borderId="0" xfId="0" applyNumberFormat="1" applyFont="1" applyProtection="1">
      <protection hidden="1"/>
    </xf>
    <xf numFmtId="180" fontId="78" fillId="2" borderId="6" xfId="0" applyNumberFormat="1" applyFont="1" applyFill="1" applyBorder="1" applyAlignment="1" applyProtection="1">
      <alignment horizontal="right" vertical="center"/>
      <protection hidden="1"/>
    </xf>
    <xf numFmtId="0" fontId="48" fillId="2" borderId="32" xfId="0" applyFont="1" applyFill="1" applyBorder="1" applyAlignment="1">
      <alignment horizontal="center" vertical="center"/>
    </xf>
    <xf numFmtId="0" fontId="48" fillId="2" borderId="34" xfId="0" applyFont="1" applyFill="1" applyBorder="1" applyAlignment="1">
      <alignment horizontal="center" vertical="center"/>
    </xf>
    <xf numFmtId="177" fontId="78" fillId="2" borderId="6" xfId="0" applyNumberFormat="1" applyFont="1" applyFill="1" applyBorder="1" applyAlignment="1">
      <alignment vertical="center"/>
    </xf>
    <xf numFmtId="177" fontId="78" fillId="2" borderId="2" xfId="0" applyNumberFormat="1" applyFont="1" applyFill="1" applyBorder="1" applyAlignment="1">
      <alignment vertical="center"/>
    </xf>
    <xf numFmtId="177" fontId="78" fillId="2" borderId="33" xfId="0" applyNumberFormat="1" applyFont="1" applyFill="1" applyBorder="1" applyAlignment="1">
      <alignment vertical="center"/>
    </xf>
    <xf numFmtId="188" fontId="78" fillId="0" borderId="8" xfId="0" applyNumberFormat="1" applyFont="1" applyBorder="1" applyAlignment="1">
      <alignment vertical="center"/>
    </xf>
    <xf numFmtId="188" fontId="78" fillId="0" borderId="2" xfId="0" applyNumberFormat="1" applyFont="1" applyBorder="1" applyAlignment="1">
      <alignment vertical="center"/>
    </xf>
    <xf numFmtId="188" fontId="78" fillId="0" borderId="6" xfId="0" applyNumberFormat="1" applyFont="1" applyBorder="1" applyAlignment="1">
      <alignment vertical="center"/>
    </xf>
    <xf numFmtId="0" fontId="0" fillId="0" borderId="3" xfId="0" applyBorder="1" applyAlignment="1">
      <alignment horizontal="center" vertical="center"/>
    </xf>
    <xf numFmtId="188" fontId="78" fillId="0" borderId="4" xfId="0" applyNumberFormat="1" applyFont="1" applyBorder="1" applyAlignment="1">
      <alignment vertical="center"/>
    </xf>
    <xf numFmtId="0" fontId="55" fillId="11" borderId="0" xfId="0" applyFont="1" applyFill="1" applyAlignment="1">
      <alignment horizontal="center" vertical="center"/>
    </xf>
    <xf numFmtId="178" fontId="55" fillId="11" borderId="0" xfId="0" applyNumberFormat="1" applyFont="1" applyFill="1" applyAlignment="1">
      <alignment horizontal="center" vertical="center"/>
    </xf>
    <xf numFmtId="0" fontId="55" fillId="0" borderId="0" xfId="0" applyFont="1" applyAlignment="1">
      <alignment horizontal="center" vertical="center"/>
    </xf>
    <xf numFmtId="0" fontId="38" fillId="0" borderId="0" xfId="0" applyFont="1" applyAlignment="1">
      <alignment horizontal="center" vertical="center"/>
    </xf>
    <xf numFmtId="0" fontId="0" fillId="7" borderId="0" xfId="0" applyFill="1" applyAlignment="1">
      <alignment horizontal="left" vertical="center" shrinkToFit="1"/>
    </xf>
    <xf numFmtId="0" fontId="38" fillId="0" borderId="0" xfId="0" applyFont="1" applyAlignment="1">
      <alignment horizontal="center" vertical="center" wrapText="1"/>
    </xf>
    <xf numFmtId="49" fontId="0" fillId="16" borderId="42" xfId="0" applyNumberFormat="1" applyFill="1" applyBorder="1" applyAlignment="1">
      <alignment horizontal="center" vertical="center"/>
    </xf>
    <xf numFmtId="49" fontId="0" fillId="0" borderId="41" xfId="0" applyNumberFormat="1" applyBorder="1" applyAlignment="1">
      <alignment horizontal="center" vertical="center"/>
    </xf>
    <xf numFmtId="49" fontId="0" fillId="16" borderId="44" xfId="0" applyNumberFormat="1" applyFill="1" applyBorder="1" applyAlignment="1">
      <alignment horizontal="center" vertical="center"/>
    </xf>
    <xf numFmtId="49" fontId="0" fillId="0" borderId="43" xfId="0" applyNumberFormat="1" applyBorder="1" applyAlignment="1">
      <alignment horizontal="center" vertical="center"/>
    </xf>
    <xf numFmtId="49" fontId="76" fillId="0" borderId="0" xfId="0" applyNumberFormat="1" applyFont="1" applyAlignment="1">
      <alignment horizontal="center" vertical="center"/>
    </xf>
    <xf numFmtId="49" fontId="76" fillId="0" borderId="45" xfId="0" applyNumberFormat="1" applyFont="1" applyBorder="1" applyAlignment="1">
      <alignment horizontal="center" vertical="center"/>
    </xf>
    <xf numFmtId="49" fontId="0" fillId="16" borderId="43" xfId="0" applyNumberFormat="1" applyFill="1" applyBorder="1" applyAlignment="1">
      <alignment horizontal="center" vertical="center"/>
    </xf>
    <xf numFmtId="49" fontId="0" fillId="16" borderId="41" xfId="0" applyNumberFormat="1" applyFill="1" applyBorder="1" applyAlignment="1">
      <alignment horizontal="center" vertical="center"/>
    </xf>
    <xf numFmtId="49" fontId="93" fillId="0" borderId="0" xfId="0" applyNumberFormat="1" applyFont="1" applyAlignment="1">
      <alignment horizontal="center" vertical="center"/>
    </xf>
    <xf numFmtId="194" fontId="0" fillId="0" borderId="7" xfId="0" applyNumberFormat="1" applyBorder="1" applyAlignment="1">
      <alignment horizontal="center" vertical="center"/>
    </xf>
    <xf numFmtId="0" fontId="47" fillId="6" borderId="0" xfId="0" applyFont="1" applyFill="1" applyAlignment="1">
      <alignment horizontal="center" vertical="center"/>
    </xf>
    <xf numFmtId="0" fontId="55" fillId="6" borderId="0" xfId="0" applyFont="1" applyFill="1" applyAlignment="1">
      <alignment horizontal="center" vertical="center"/>
    </xf>
    <xf numFmtId="178" fontId="47" fillId="6" borderId="0" xfId="0" applyNumberFormat="1" applyFont="1" applyFill="1" applyAlignment="1">
      <alignment horizontal="center" vertical="center"/>
    </xf>
    <xf numFmtId="0" fontId="47" fillId="7" borderId="0" xfId="0" applyFont="1" applyFill="1" applyAlignment="1">
      <alignment horizontal="center" vertical="center"/>
    </xf>
    <xf numFmtId="0" fontId="50" fillId="7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89" fillId="0" borderId="0" xfId="0" applyFont="1" applyAlignment="1">
      <alignment horizontal="center" vertical="center"/>
    </xf>
    <xf numFmtId="178" fontId="0" fillId="0" borderId="0" xfId="0" applyNumberFormat="1" applyAlignment="1">
      <alignment vertical="center"/>
    </xf>
    <xf numFmtId="0" fontId="0" fillId="7" borderId="0" xfId="0" applyFill="1" applyAlignment="1">
      <alignment vertical="center"/>
    </xf>
    <xf numFmtId="0" fontId="0" fillId="0" borderId="0" xfId="0" applyAlignment="1">
      <alignment horizontal="right" vertical="center"/>
    </xf>
    <xf numFmtId="0" fontId="51" fillId="7" borderId="0" xfId="0" applyFont="1" applyFill="1" applyAlignment="1">
      <alignment horizontal="center" vertical="center"/>
    </xf>
    <xf numFmtId="0" fontId="47" fillId="5" borderId="0" xfId="0" applyFont="1" applyFill="1" applyAlignment="1">
      <alignment horizontal="center" vertical="center"/>
    </xf>
    <xf numFmtId="0" fontId="55" fillId="5" borderId="0" xfId="0" applyFont="1" applyFill="1" applyAlignment="1">
      <alignment horizontal="center" vertical="center"/>
    </xf>
    <xf numFmtId="178" fontId="47" fillId="5" borderId="0" xfId="0" applyNumberFormat="1" applyFont="1" applyFill="1" applyAlignment="1">
      <alignment horizontal="center" vertical="center"/>
    </xf>
    <xf numFmtId="49" fontId="47" fillId="5" borderId="0" xfId="0" applyNumberFormat="1" applyFont="1" applyFill="1" applyAlignment="1">
      <alignment horizontal="center" vertical="center"/>
    </xf>
    <xf numFmtId="0" fontId="47" fillId="7" borderId="0" xfId="0" applyFont="1" applyFill="1" applyAlignment="1">
      <alignment horizontal="center" vertical="center" shrinkToFit="1"/>
    </xf>
    <xf numFmtId="0" fontId="0" fillId="5" borderId="0" xfId="0" applyFill="1" applyAlignment="1">
      <alignment horizontal="center" vertical="center"/>
    </xf>
    <xf numFmtId="49" fontId="0" fillId="0" borderId="0" xfId="0" applyNumberFormat="1" applyAlignment="1">
      <alignment vertical="center"/>
    </xf>
    <xf numFmtId="0" fontId="0" fillId="5" borderId="0" xfId="0" applyFill="1" applyAlignment="1">
      <alignment vertical="center"/>
    </xf>
    <xf numFmtId="0" fontId="47" fillId="3" borderId="0" xfId="0" applyFont="1" applyFill="1" applyAlignment="1">
      <alignment horizontal="center" vertical="center"/>
    </xf>
    <xf numFmtId="178" fontId="47" fillId="3" borderId="0" xfId="0" applyNumberFormat="1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vertical="center"/>
    </xf>
    <xf numFmtId="49" fontId="47" fillId="4" borderId="0" xfId="0" applyNumberFormat="1" applyFont="1" applyFill="1" applyAlignment="1">
      <alignment horizontal="center" vertical="center"/>
    </xf>
    <xf numFmtId="178" fontId="47" fillId="4" borderId="0" xfId="0" applyNumberFormat="1" applyFont="1" applyFill="1" applyAlignment="1">
      <alignment horizontal="center" vertical="center"/>
    </xf>
    <xf numFmtId="178" fontId="47" fillId="7" borderId="0" xfId="0" applyNumberFormat="1" applyFont="1" applyFill="1" applyAlignment="1">
      <alignment horizontal="center" vertical="center"/>
    </xf>
    <xf numFmtId="178" fontId="55" fillId="4" borderId="0" xfId="0" applyNumberFormat="1" applyFont="1" applyFill="1" applyAlignment="1">
      <alignment horizontal="center" vertical="center"/>
    </xf>
    <xf numFmtId="178" fontId="40" fillId="0" borderId="0" xfId="0" applyNumberFormat="1" applyFont="1" applyAlignment="1">
      <alignment horizontal="center" vertical="center"/>
    </xf>
    <xf numFmtId="178" fontId="40" fillId="7" borderId="0" xfId="0" applyNumberFormat="1" applyFont="1" applyFill="1" applyAlignment="1">
      <alignment horizontal="center" vertical="center"/>
    </xf>
    <xf numFmtId="0" fontId="38" fillId="0" borderId="0" xfId="0" applyFont="1" applyAlignment="1">
      <alignment vertical="center"/>
    </xf>
    <xf numFmtId="49" fontId="0" fillId="4" borderId="0" xfId="0" applyNumberFormat="1" applyFill="1" applyAlignment="1">
      <alignment horizontal="center" vertical="center"/>
    </xf>
    <xf numFmtId="178" fontId="0" fillId="7" borderId="0" xfId="0" applyNumberForma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0" borderId="0" xfId="0" applyAlignment="1">
      <alignment vertical="center" shrinkToFit="1"/>
    </xf>
    <xf numFmtId="0" fontId="105" fillId="0" borderId="0" xfId="0" applyFont="1" applyAlignment="1" applyProtection="1">
      <alignment horizontal="right" vertical="center"/>
      <protection hidden="1"/>
    </xf>
    <xf numFmtId="195" fontId="103" fillId="0" borderId="0" xfId="0" applyNumberFormat="1" applyFont="1" applyAlignment="1" applyProtection="1">
      <alignment horizontal="left" vertical="center"/>
      <protection hidden="1"/>
    </xf>
    <xf numFmtId="0" fontId="107" fillId="0" borderId="0" xfId="144" applyFont="1" applyAlignment="1" applyProtection="1">
      <alignment horizontal="left" vertical="center"/>
      <protection hidden="1"/>
    </xf>
    <xf numFmtId="196" fontId="108" fillId="0" borderId="0" xfId="144" applyNumberFormat="1" applyFont="1" applyAlignment="1" applyProtection="1">
      <alignment vertical="center" shrinkToFit="1"/>
      <protection hidden="1"/>
    </xf>
    <xf numFmtId="0" fontId="40" fillId="0" borderId="0" xfId="144" applyProtection="1">
      <alignment vertical="center"/>
      <protection hidden="1"/>
    </xf>
    <xf numFmtId="0" fontId="109" fillId="0" borderId="0" xfId="144" applyFont="1" applyAlignment="1">
      <alignment horizontal="center" vertical="center" wrapText="1"/>
    </xf>
    <xf numFmtId="0" fontId="109" fillId="0" borderId="0" xfId="144" applyFont="1" applyAlignment="1">
      <alignment horizontal="center" vertical="center"/>
    </xf>
    <xf numFmtId="0" fontId="103" fillId="0" borderId="0" xfId="144" applyFont="1" applyAlignment="1">
      <alignment horizontal="center" vertical="center"/>
    </xf>
    <xf numFmtId="0" fontId="104" fillId="0" borderId="0" xfId="144" applyFont="1" applyAlignment="1">
      <alignment horizontal="center" vertical="center" shrinkToFit="1"/>
    </xf>
    <xf numFmtId="0" fontId="78" fillId="0" borderId="0" xfId="144" applyFont="1" applyAlignment="1">
      <alignment horizontal="center" vertical="center" shrinkToFit="1"/>
    </xf>
    <xf numFmtId="0" fontId="60" fillId="0" borderId="0" xfId="144" applyFont="1" applyAlignment="1">
      <alignment horizontal="center" vertical="center" shrinkToFit="1"/>
    </xf>
    <xf numFmtId="195" fontId="78" fillId="0" borderId="0" xfId="144" applyNumberFormat="1" applyFont="1" applyAlignment="1">
      <alignment horizontal="center" vertical="center" shrinkToFit="1"/>
    </xf>
    <xf numFmtId="195" fontId="78" fillId="0" borderId="0" xfId="144" applyNumberFormat="1" applyFont="1" applyAlignment="1">
      <alignment horizontal="left" vertical="center"/>
    </xf>
    <xf numFmtId="0" fontId="104" fillId="0" borderId="0" xfId="144" applyFont="1" applyAlignment="1">
      <alignment horizontal="center" vertical="center"/>
    </xf>
    <xf numFmtId="0" fontId="104" fillId="0" borderId="0" xfId="144" applyFont="1" applyAlignment="1" applyProtection="1">
      <alignment horizontal="center" vertical="center"/>
      <protection hidden="1"/>
    </xf>
    <xf numFmtId="0" fontId="78" fillId="0" borderId="0" xfId="144" applyFont="1" applyAlignment="1" applyProtection="1">
      <alignment horizontal="center" vertical="center" shrinkToFit="1"/>
      <protection hidden="1"/>
    </xf>
    <xf numFmtId="195" fontId="78" fillId="0" borderId="0" xfId="144" applyNumberFormat="1" applyFont="1" applyAlignment="1" applyProtection="1">
      <alignment horizontal="center" vertical="center" shrinkToFit="1"/>
      <protection hidden="1"/>
    </xf>
    <xf numFmtId="195" fontId="78" fillId="0" borderId="0" xfId="144" applyNumberFormat="1" applyFont="1" applyAlignment="1" applyProtection="1">
      <alignment horizontal="left" vertical="center"/>
      <protection hidden="1"/>
    </xf>
    <xf numFmtId="195" fontId="68" fillId="0" borderId="0" xfId="144" applyNumberFormat="1" applyFont="1" applyAlignment="1">
      <alignment horizontal="left" vertical="center" wrapText="1"/>
    </xf>
    <xf numFmtId="195" fontId="68" fillId="0" borderId="0" xfId="144" applyNumberFormat="1" applyFont="1" applyAlignment="1" applyProtection="1">
      <alignment horizontal="left" vertical="center" wrapText="1"/>
      <protection hidden="1"/>
    </xf>
    <xf numFmtId="197" fontId="55" fillId="11" borderId="0" xfId="0" applyNumberFormat="1" applyFont="1" applyFill="1" applyAlignment="1">
      <alignment horizontal="center" vertical="center"/>
    </xf>
    <xf numFmtId="197" fontId="0" fillId="0" borderId="0" xfId="0" applyNumberFormat="1"/>
    <xf numFmtId="0" fontId="61" fillId="0" borderId="0" xfId="0" applyFont="1" applyProtection="1">
      <protection hidden="1"/>
    </xf>
    <xf numFmtId="0" fontId="107" fillId="0" borderId="0" xfId="144" applyFont="1" applyAlignment="1" applyProtection="1">
      <alignment horizontal="center" vertical="center"/>
      <protection hidden="1"/>
    </xf>
    <xf numFmtId="195" fontId="68" fillId="0" borderId="0" xfId="144" applyNumberFormat="1" applyFont="1" applyAlignment="1">
      <alignment horizontal="center" vertical="center" wrapText="1"/>
    </xf>
    <xf numFmtId="195" fontId="68" fillId="0" borderId="0" xfId="144" applyNumberFormat="1" applyFont="1" applyAlignment="1" applyProtection="1">
      <alignment horizontal="center" vertical="center" wrapText="1"/>
      <protection hidden="1"/>
    </xf>
    <xf numFmtId="0" fontId="40" fillId="0" borderId="0" xfId="144" applyAlignment="1" applyProtection="1">
      <alignment horizontal="center" vertical="center"/>
      <protection hidden="1"/>
    </xf>
    <xf numFmtId="0" fontId="40" fillId="0" borderId="0" xfId="144" applyAlignment="1" applyProtection="1">
      <alignment vertical="center" shrinkToFit="1"/>
      <protection hidden="1"/>
    </xf>
    <xf numFmtId="0" fontId="109" fillId="0" borderId="0" xfId="144" applyFont="1" applyAlignment="1">
      <alignment horizontal="center" vertical="center" shrinkToFit="1"/>
    </xf>
    <xf numFmtId="0" fontId="55" fillId="7" borderId="0" xfId="0" applyFont="1" applyFill="1" applyAlignment="1">
      <alignment horizontal="center" vertical="center" shrinkToFit="1"/>
    </xf>
    <xf numFmtId="0" fontId="55" fillId="7" borderId="0" xfId="0" applyFont="1" applyFill="1" applyAlignment="1">
      <alignment horizontal="center" vertical="center"/>
    </xf>
    <xf numFmtId="0" fontId="38" fillId="0" borderId="0" xfId="0" applyFont="1" applyAlignment="1">
      <alignment vertical="center" shrinkToFit="1"/>
    </xf>
    <xf numFmtId="0" fontId="38" fillId="7" borderId="0" xfId="0" applyFont="1" applyFill="1" applyAlignment="1">
      <alignment horizontal="left" vertical="center"/>
    </xf>
    <xf numFmtId="183" fontId="0" fillId="0" borderId="0" xfId="0" applyNumberFormat="1" applyAlignment="1">
      <alignment vertical="center"/>
    </xf>
    <xf numFmtId="0" fontId="0" fillId="7" borderId="0" xfId="0" applyFill="1" applyAlignment="1">
      <alignment horizontal="left" vertical="center"/>
    </xf>
    <xf numFmtId="0" fontId="120" fillId="0" borderId="0" xfId="0" applyFont="1" applyAlignment="1">
      <alignment horizontal="center" vertical="center"/>
    </xf>
    <xf numFmtId="0" fontId="121" fillId="0" borderId="0" xfId="0" applyFont="1" applyAlignment="1">
      <alignment horizontal="center" vertical="center"/>
    </xf>
    <xf numFmtId="0" fontId="122" fillId="0" borderId="0" xfId="0" applyFont="1" applyAlignment="1">
      <alignment horizontal="center" vertical="center"/>
    </xf>
    <xf numFmtId="193" fontId="0" fillId="0" borderId="0" xfId="0" applyNumberFormat="1" applyProtection="1">
      <protection hidden="1"/>
    </xf>
    <xf numFmtId="0" fontId="89" fillId="0" borderId="0" xfId="0" applyFont="1" applyAlignment="1">
      <alignment horizontal="center" vertical="center" shrinkToFit="1"/>
    </xf>
    <xf numFmtId="0" fontId="0" fillId="0" borderId="0" xfId="0" applyAlignment="1">
      <alignment horizontal="center" vertical="center" shrinkToFit="1"/>
    </xf>
    <xf numFmtId="192" fontId="0" fillId="0" borderId="0" xfId="0" applyNumberFormat="1" applyAlignment="1">
      <alignment vertical="center" shrinkToFit="1"/>
    </xf>
    <xf numFmtId="0" fontId="0" fillId="0" borderId="0" xfId="0" applyAlignment="1">
      <alignment horizontal="left" vertical="center"/>
    </xf>
    <xf numFmtId="198" fontId="0" fillId="0" borderId="0" xfId="0" applyNumberFormat="1" applyAlignment="1">
      <alignment vertical="center"/>
    </xf>
    <xf numFmtId="0" fontId="110" fillId="17" borderId="0" xfId="0" applyFont="1" applyFill="1" applyAlignment="1">
      <alignment horizontal="center" vertical="center" wrapText="1"/>
    </xf>
    <xf numFmtId="0" fontId="38" fillId="0" borderId="0" xfId="0" applyFont="1" applyAlignment="1">
      <alignment horizontal="center" shrinkToFit="1"/>
    </xf>
    <xf numFmtId="0" fontId="0" fillId="0" borderId="0" xfId="0" applyAlignment="1">
      <alignment horizontal="center" shrinkToFit="1"/>
    </xf>
    <xf numFmtId="178" fontId="38" fillId="0" borderId="0" xfId="0" applyNumberFormat="1" applyFont="1" applyAlignment="1">
      <alignment horizontal="center" shrinkToFit="1"/>
    </xf>
    <xf numFmtId="197" fontId="38" fillId="0" borderId="0" xfId="0" applyNumberFormat="1" applyFont="1" applyAlignment="1">
      <alignment shrinkToFit="1"/>
    </xf>
    <xf numFmtId="0" fontId="128" fillId="0" borderId="0" xfId="0" applyFont="1" applyAlignment="1">
      <alignment horizontal="center" vertical="center"/>
    </xf>
    <xf numFmtId="0" fontId="129" fillId="0" borderId="0" xfId="0" applyFont="1" applyAlignment="1">
      <alignment horizontal="center" vertical="center" wrapText="1"/>
    </xf>
    <xf numFmtId="0" fontId="69" fillId="0" borderId="0" xfId="0" applyFont="1"/>
    <xf numFmtId="0" fontId="121" fillId="0" borderId="0" xfId="0" applyFont="1" applyAlignment="1">
      <alignment horizontal="center" vertical="center" wrapText="1"/>
    </xf>
    <xf numFmtId="0" fontId="121" fillId="0" borderId="0" xfId="0" applyFont="1" applyAlignment="1">
      <alignment horizontal="center"/>
    </xf>
    <xf numFmtId="0" fontId="38" fillId="0" borderId="0" xfId="0" applyFont="1" applyAlignment="1">
      <alignment horizontal="right" shrinkToFit="1"/>
    </xf>
    <xf numFmtId="0" fontId="38" fillId="17" borderId="0" xfId="0" applyFont="1" applyFill="1" applyAlignment="1">
      <alignment horizontal="right" shrinkToFit="1"/>
    </xf>
    <xf numFmtId="0" fontId="38" fillId="0" borderId="0" xfId="0" applyFont="1" applyAlignment="1">
      <alignment horizontal="center" vertical="center" shrinkToFit="1"/>
    </xf>
    <xf numFmtId="0" fontId="38" fillId="0" borderId="0" xfId="0" applyFont="1"/>
    <xf numFmtId="0" fontId="127" fillId="0" borderId="0" xfId="0" applyFont="1" applyAlignment="1">
      <alignment horizontal="center" vertical="center" wrapText="1" shrinkToFit="1"/>
    </xf>
    <xf numFmtId="0" fontId="121" fillId="0" borderId="0" xfId="0" applyFont="1"/>
    <xf numFmtId="195" fontId="0" fillId="0" borderId="0" xfId="0" applyNumberFormat="1" applyProtection="1">
      <protection hidden="1"/>
    </xf>
    <xf numFmtId="0" fontId="38" fillId="17" borderId="0" xfId="0" applyFont="1" applyFill="1" applyAlignment="1">
      <alignment horizontal="center" vertical="center" wrapText="1"/>
    </xf>
    <xf numFmtId="198" fontId="38" fillId="0" borderId="0" xfId="0" applyNumberFormat="1" applyFont="1" applyAlignment="1">
      <alignment horizontal="center" shrinkToFit="1"/>
    </xf>
    <xf numFmtId="0" fontId="110" fillId="0" borderId="0" xfId="0" applyFont="1" applyAlignment="1">
      <alignment horizontal="center" vertical="center" wrapText="1"/>
    </xf>
    <xf numFmtId="195" fontId="0" fillId="7" borderId="0" xfId="0" applyNumberFormat="1" applyFill="1" applyAlignment="1">
      <alignment horizontal="left" vertical="center" shrinkToFit="1"/>
    </xf>
    <xf numFmtId="0" fontId="100" fillId="0" borderId="0" xfId="1" applyFont="1" applyAlignment="1" applyProtection="1">
      <alignment horizontal="left" vertical="center"/>
      <protection locked="0"/>
    </xf>
    <xf numFmtId="0" fontId="87" fillId="0" borderId="0" xfId="1" applyFont="1" applyAlignment="1" applyProtection="1">
      <alignment horizontal="center" vertical="center"/>
      <protection locked="0"/>
    </xf>
    <xf numFmtId="49" fontId="44" fillId="0" borderId="0" xfId="1" applyNumberFormat="1" applyFont="1" applyAlignment="1" applyProtection="1">
      <alignment horizontal="center" vertical="center" shrinkToFit="1"/>
      <protection locked="0"/>
    </xf>
    <xf numFmtId="0" fontId="44" fillId="0" borderId="0" xfId="1" applyFont="1" applyAlignment="1" applyProtection="1">
      <alignment horizontal="center" vertical="center" shrinkToFit="1"/>
      <protection locked="0"/>
    </xf>
    <xf numFmtId="0" fontId="87" fillId="0" borderId="0" xfId="1" applyFont="1" applyAlignment="1" applyProtection="1">
      <alignment horizontal="center" vertical="center" shrinkToFit="1"/>
      <protection locked="0"/>
    </xf>
    <xf numFmtId="49" fontId="92" fillId="0" borderId="0" xfId="1" applyNumberFormat="1" applyFont="1" applyAlignment="1" applyProtection="1">
      <alignment horizontal="center" vertical="center"/>
      <protection locked="0"/>
    </xf>
    <xf numFmtId="183" fontId="87" fillId="7" borderId="0" xfId="1" applyNumberFormat="1" applyFont="1" applyFill="1" applyAlignment="1" applyProtection="1">
      <alignment horizontal="center" vertical="center"/>
      <protection locked="0"/>
    </xf>
    <xf numFmtId="182" fontId="87" fillId="0" borderId="0" xfId="1" applyNumberFormat="1" applyFont="1" applyAlignment="1" applyProtection="1">
      <alignment horizontal="center" vertical="center"/>
      <protection locked="0"/>
    </xf>
    <xf numFmtId="49" fontId="87" fillId="0" borderId="0" xfId="1" applyNumberFormat="1" applyFont="1" applyAlignment="1" applyProtection="1">
      <alignment horizontal="center" vertical="center"/>
      <protection locked="0"/>
    </xf>
    <xf numFmtId="0" fontId="88" fillId="0" borderId="0" xfId="1" applyFont="1" applyProtection="1">
      <alignment vertical="center"/>
      <protection locked="0"/>
    </xf>
    <xf numFmtId="49" fontId="38" fillId="0" borderId="0" xfId="1" applyNumberFormat="1" applyFont="1" applyAlignment="1" applyProtection="1">
      <alignment horizontal="center" vertical="center" shrinkToFit="1"/>
      <protection locked="0"/>
    </xf>
    <xf numFmtId="0" fontId="43" fillId="0" borderId="0" xfId="1" applyFont="1" applyAlignment="1" applyProtection="1">
      <alignment horizontal="center" vertical="center" shrinkToFit="1"/>
      <protection locked="0"/>
    </xf>
    <xf numFmtId="0" fontId="54" fillId="0" borderId="0" xfId="1" applyFont="1" applyAlignment="1" applyProtection="1">
      <alignment horizontal="center" vertical="center" shrinkToFit="1"/>
      <protection locked="0"/>
    </xf>
    <xf numFmtId="0" fontId="131" fillId="0" borderId="0" xfId="1" applyFont="1" applyAlignment="1" applyProtection="1">
      <alignment horizontal="center" vertical="center" shrinkToFit="1"/>
      <protection locked="0"/>
    </xf>
    <xf numFmtId="49" fontId="54" fillId="0" borderId="0" xfId="1" applyNumberFormat="1" applyFont="1" applyAlignment="1" applyProtection="1">
      <alignment horizontal="center" vertical="center"/>
      <protection locked="0"/>
    </xf>
    <xf numFmtId="0" fontId="54" fillId="0" borderId="0" xfId="1" applyFont="1" applyAlignment="1" applyProtection="1">
      <alignment vertical="center" shrinkToFit="1"/>
      <protection locked="0"/>
    </xf>
    <xf numFmtId="0" fontId="34" fillId="0" borderId="0" xfId="12" applyProtection="1">
      <alignment vertical="center"/>
      <protection locked="0"/>
    </xf>
    <xf numFmtId="0" fontId="54" fillId="0" borderId="0" xfId="1" applyFont="1" applyProtection="1">
      <alignment vertical="center"/>
      <protection locked="0"/>
    </xf>
    <xf numFmtId="182" fontId="63" fillId="0" borderId="0" xfId="1" applyNumberFormat="1" applyFont="1" applyProtection="1">
      <alignment vertical="center"/>
      <protection locked="0"/>
    </xf>
    <xf numFmtId="0" fontId="94" fillId="0" borderId="0" xfId="1" applyFont="1" applyProtection="1">
      <alignment vertical="center"/>
      <protection locked="0"/>
    </xf>
    <xf numFmtId="0" fontId="117" fillId="0" borderId="0" xfId="1" applyFont="1" applyAlignment="1" applyProtection="1">
      <alignment horizontal="center" vertical="center" shrinkToFit="1"/>
      <protection locked="0"/>
    </xf>
    <xf numFmtId="49" fontId="69" fillId="0" borderId="0" xfId="12" applyNumberFormat="1" applyFont="1" applyAlignment="1" applyProtection="1">
      <alignment horizontal="left" vertical="center"/>
      <protection locked="0"/>
    </xf>
    <xf numFmtId="49" fontId="67" fillId="0" borderId="0" xfId="1" applyNumberFormat="1" applyFont="1" applyAlignment="1" applyProtection="1">
      <alignment horizontal="left" vertical="center"/>
      <protection locked="0"/>
    </xf>
    <xf numFmtId="0" fontId="65" fillId="0" borderId="0" xfId="1" applyFont="1" applyProtection="1">
      <alignment vertical="center"/>
      <protection locked="0"/>
    </xf>
    <xf numFmtId="0" fontId="37" fillId="0" borderId="0" xfId="1" applyProtection="1">
      <alignment vertical="center"/>
      <protection locked="0"/>
    </xf>
    <xf numFmtId="49" fontId="77" fillId="0" borderId="0" xfId="12" applyNumberFormat="1" applyFont="1" applyAlignment="1" applyProtection="1">
      <alignment horizontal="left" vertical="center"/>
      <protection locked="0"/>
    </xf>
    <xf numFmtId="0" fontId="67" fillId="0" borderId="0" xfId="1" applyFont="1" applyAlignment="1" applyProtection="1">
      <alignment horizontal="center" vertical="center" shrinkToFit="1"/>
      <protection locked="0"/>
    </xf>
    <xf numFmtId="0" fontId="125" fillId="0" borderId="0" xfId="1" applyFont="1" applyProtection="1">
      <alignment vertical="center"/>
      <protection locked="0"/>
    </xf>
    <xf numFmtId="0" fontId="83" fillId="0" borderId="0" xfId="1" applyFont="1" applyProtection="1">
      <alignment vertical="center"/>
      <protection locked="0"/>
    </xf>
    <xf numFmtId="0" fontId="43" fillId="0" borderId="0" xfId="0" applyFont="1" applyAlignment="1" applyProtection="1">
      <alignment horizontal="center" vertical="center" shrinkToFit="1"/>
      <protection locked="0"/>
    </xf>
    <xf numFmtId="0" fontId="95" fillId="0" borderId="0" xfId="1" applyFont="1" applyProtection="1">
      <alignment vertical="center"/>
      <protection locked="0"/>
    </xf>
    <xf numFmtId="0" fontId="42" fillId="0" borderId="0" xfId="1" applyFont="1" applyAlignment="1" applyProtection="1">
      <alignment horizontal="center" vertical="center" shrinkToFit="1"/>
      <protection locked="0"/>
    </xf>
    <xf numFmtId="0" fontId="96" fillId="0" borderId="0" xfId="1" applyFont="1" applyProtection="1">
      <alignment vertical="center"/>
      <protection locked="0"/>
    </xf>
    <xf numFmtId="0" fontId="132" fillId="0" borderId="0" xfId="1" applyFont="1" applyAlignment="1" applyProtection="1">
      <alignment horizontal="center" vertical="center" shrinkToFit="1"/>
      <protection locked="0"/>
    </xf>
    <xf numFmtId="0" fontId="126" fillId="0" borderId="0" xfId="1" applyFont="1" applyAlignment="1" applyProtection="1">
      <alignment horizontal="center" vertical="center" shrinkToFit="1"/>
      <protection locked="0"/>
    </xf>
    <xf numFmtId="49" fontId="83" fillId="0" borderId="0" xfId="1" applyNumberFormat="1" applyFont="1" applyAlignment="1" applyProtection="1">
      <alignment horizontal="left" vertical="center"/>
      <protection locked="0"/>
    </xf>
    <xf numFmtId="0" fontId="86" fillId="0" borderId="0" xfId="12" applyFont="1" applyProtection="1">
      <alignment vertical="center"/>
      <protection locked="0"/>
    </xf>
    <xf numFmtId="0" fontId="83" fillId="0" borderId="0" xfId="1" applyFont="1" applyAlignment="1" applyProtection="1">
      <alignment vertical="center" shrinkToFit="1"/>
      <protection locked="0"/>
    </xf>
    <xf numFmtId="0" fontId="38" fillId="0" borderId="0" xfId="1" applyFont="1" applyAlignment="1" applyProtection="1">
      <alignment horizontal="center" vertical="center" shrinkToFit="1"/>
      <protection locked="0"/>
    </xf>
    <xf numFmtId="0" fontId="101" fillId="0" borderId="0" xfId="1" applyFont="1" applyAlignment="1" applyProtection="1">
      <alignment horizontal="center" vertical="center"/>
      <protection locked="0"/>
    </xf>
    <xf numFmtId="0" fontId="37" fillId="0" borderId="0" xfId="1" applyAlignment="1" applyProtection="1">
      <alignment vertical="center" shrinkToFit="1"/>
      <protection locked="0"/>
    </xf>
    <xf numFmtId="49" fontId="37" fillId="0" borderId="0" xfId="1" applyNumberFormat="1" applyProtection="1">
      <alignment vertical="center"/>
      <protection locked="0"/>
    </xf>
    <xf numFmtId="183" fontId="64" fillId="0" borderId="0" xfId="1" applyNumberFormat="1" applyFont="1" applyProtection="1">
      <alignment vertical="center"/>
      <protection locked="0"/>
    </xf>
    <xf numFmtId="182" fontId="64" fillId="0" borderId="0" xfId="1" applyNumberFormat="1" applyFont="1" applyProtection="1">
      <alignment vertical="center"/>
      <protection locked="0"/>
    </xf>
    <xf numFmtId="0" fontId="66" fillId="0" borderId="0" xfId="1" applyFont="1" applyProtection="1">
      <alignment vertical="center"/>
      <protection locked="0"/>
    </xf>
    <xf numFmtId="0" fontId="118" fillId="0" borderId="0" xfId="1" applyFont="1" applyAlignment="1" applyProtection="1">
      <alignment horizontal="center" vertical="center"/>
      <protection locked="0"/>
    </xf>
    <xf numFmtId="49" fontId="68" fillId="0" borderId="0" xfId="1" applyNumberFormat="1" applyFont="1" applyAlignment="1" applyProtection="1">
      <alignment horizontal="left" vertical="center"/>
      <protection locked="0"/>
    </xf>
    <xf numFmtId="0" fontId="38" fillId="0" borderId="0" xfId="1" applyFont="1" applyAlignment="1" applyProtection="1">
      <alignment horizontal="center" vertical="center"/>
      <protection locked="0"/>
    </xf>
    <xf numFmtId="0" fontId="99" fillId="0" borderId="0" xfId="1" applyFont="1" applyAlignment="1">
      <alignment horizontal="center" vertical="center"/>
    </xf>
    <xf numFmtId="0" fontId="114" fillId="0" borderId="0" xfId="480" applyFill="1" applyBorder="1" applyAlignment="1" applyProtection="1">
      <alignment horizontal="center" vertical="center"/>
    </xf>
    <xf numFmtId="0" fontId="114" fillId="0" borderId="0" xfId="480" applyNumberFormat="1" applyFill="1" applyAlignment="1" applyProtection="1">
      <alignment horizontal="center" vertical="center"/>
    </xf>
    <xf numFmtId="0" fontId="34" fillId="0" borderId="0" xfId="12">
      <alignment vertical="center"/>
    </xf>
    <xf numFmtId="0" fontId="54" fillId="0" borderId="0" xfId="1" applyFont="1">
      <alignment vertical="center"/>
    </xf>
    <xf numFmtId="0" fontId="86" fillId="0" borderId="0" xfId="12" applyFont="1">
      <alignment vertical="center"/>
    </xf>
    <xf numFmtId="183" fontId="63" fillId="7" borderId="0" xfId="1" applyNumberFormat="1" applyFont="1" applyFill="1" applyAlignment="1">
      <alignment vertical="center" shrinkToFit="1"/>
    </xf>
    <xf numFmtId="183" fontId="63" fillId="0" borderId="0" xfId="1" applyNumberFormat="1" applyFont="1" applyAlignment="1">
      <alignment vertical="center" shrinkToFit="1"/>
    </xf>
    <xf numFmtId="0" fontId="87" fillId="0" borderId="0" xfId="1" applyFont="1" applyAlignment="1">
      <alignment horizontal="center" vertical="center"/>
    </xf>
    <xf numFmtId="0" fontId="65" fillId="0" borderId="0" xfId="1" applyFont="1">
      <alignment vertical="center"/>
    </xf>
    <xf numFmtId="0" fontId="66" fillId="0" borderId="0" xfId="1" applyFont="1">
      <alignment vertical="center"/>
    </xf>
    <xf numFmtId="0" fontId="42" fillId="0" borderId="0" xfId="2"/>
    <xf numFmtId="0" fontId="136" fillId="0" borderId="0" xfId="0" applyFont="1" applyAlignment="1">
      <alignment horizontal="center" vertical="center"/>
    </xf>
    <xf numFmtId="0" fontId="69" fillId="0" borderId="0" xfId="0" applyFon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indent="1"/>
      <protection hidden="1"/>
    </xf>
    <xf numFmtId="0" fontId="38" fillId="2" borderId="0" xfId="0" applyFont="1" applyFill="1" applyAlignment="1">
      <alignment horizontal="center" shrinkToFit="1"/>
    </xf>
    <xf numFmtId="178" fontId="38" fillId="2" borderId="0" xfId="0" applyNumberFormat="1" applyFont="1" applyFill="1" applyAlignment="1">
      <alignment horizontal="center" shrinkToFit="1"/>
    </xf>
    <xf numFmtId="197" fontId="38" fillId="2" borderId="0" xfId="0" applyNumberFormat="1" applyFont="1" applyFill="1" applyAlignment="1">
      <alignment shrinkToFit="1"/>
    </xf>
    <xf numFmtId="0" fontId="121" fillId="2" borderId="0" xfId="0" applyFont="1" applyFill="1" applyAlignment="1">
      <alignment horizontal="center"/>
    </xf>
    <xf numFmtId="0" fontId="129" fillId="2" borderId="0" xfId="0" applyFont="1" applyFill="1" applyAlignment="1">
      <alignment horizontal="center" vertical="center" wrapText="1"/>
    </xf>
    <xf numFmtId="0" fontId="121" fillId="2" borderId="0" xfId="0" applyFont="1" applyFill="1"/>
    <xf numFmtId="0" fontId="38" fillId="2" borderId="0" xfId="0" applyFont="1" applyFill="1" applyAlignment="1">
      <alignment horizontal="right" shrinkToFit="1"/>
    </xf>
    <xf numFmtId="0" fontId="121" fillId="2" borderId="0" xfId="0" applyFont="1" applyFill="1" applyAlignment="1">
      <alignment horizontal="center" vertical="center" wrapText="1"/>
    </xf>
    <xf numFmtId="0" fontId="38" fillId="2" borderId="0" xfId="0" applyFont="1" applyFill="1" applyAlignment="1">
      <alignment horizontal="center" vertical="center" wrapText="1"/>
    </xf>
    <xf numFmtId="0" fontId="38" fillId="2" borderId="0" xfId="0" applyFont="1" applyFill="1"/>
    <xf numFmtId="0" fontId="0" fillId="2" borderId="0" xfId="0" applyFill="1"/>
    <xf numFmtId="0" fontId="38" fillId="17" borderId="0" xfId="0" applyFont="1" applyFill="1" applyAlignment="1">
      <alignment horizontal="center" shrinkToFit="1"/>
    </xf>
    <xf numFmtId="178" fontId="38" fillId="17" borderId="0" xfId="0" applyNumberFormat="1" applyFont="1" applyFill="1" applyAlignment="1">
      <alignment horizontal="center" shrinkToFit="1"/>
    </xf>
    <xf numFmtId="197" fontId="38" fillId="17" borderId="0" xfId="0" applyNumberFormat="1" applyFont="1" applyFill="1" applyAlignment="1">
      <alignment shrinkToFit="1"/>
    </xf>
    <xf numFmtId="0" fontId="121" fillId="17" borderId="0" xfId="0" applyFont="1" applyFill="1" applyAlignment="1">
      <alignment horizontal="center"/>
    </xf>
    <xf numFmtId="0" fontId="129" fillId="17" borderId="0" xfId="0" applyFont="1" applyFill="1" applyAlignment="1">
      <alignment horizontal="center" vertical="center" wrapText="1"/>
    </xf>
    <xf numFmtId="0" fontId="121" fillId="17" borderId="0" xfId="0" applyFont="1" applyFill="1"/>
    <xf numFmtId="0" fontId="121" fillId="17" borderId="0" xfId="0" applyFont="1" applyFill="1" applyAlignment="1">
      <alignment horizontal="center" vertical="center" wrapText="1"/>
    </xf>
    <xf numFmtId="0" fontId="38" fillId="17" borderId="0" xfId="0" applyFont="1" applyFill="1"/>
    <xf numFmtId="0" fontId="0" fillId="17" borderId="0" xfId="0" applyFill="1"/>
    <xf numFmtId="198" fontId="126" fillId="2" borderId="0" xfId="3" applyNumberFormat="1" applyFont="1" applyFill="1" applyAlignment="1">
      <alignment horizontal="center" vertical="center" shrinkToFit="1"/>
    </xf>
    <xf numFmtId="178" fontId="47" fillId="4" borderId="0" xfId="0" applyNumberFormat="1" applyFont="1" applyFill="1" applyAlignment="1">
      <alignment vertical="center"/>
    </xf>
    <xf numFmtId="0" fontId="1" fillId="0" borderId="0" xfId="12" applyFont="1" applyProtection="1">
      <alignment vertical="center"/>
      <protection locked="0"/>
    </xf>
    <xf numFmtId="0" fontId="137" fillId="0" borderId="0" xfId="480" applyNumberFormat="1" applyFont="1" applyFill="1" applyAlignment="1" applyProtection="1">
      <alignment horizontal="center" vertical="center"/>
    </xf>
    <xf numFmtId="0" fontId="138" fillId="2" borderId="0" xfId="480" applyNumberFormat="1" applyFont="1" applyFill="1" applyAlignment="1" applyProtection="1">
      <alignment horizontal="center" vertical="center"/>
    </xf>
    <xf numFmtId="0" fontId="137" fillId="0" borderId="0" xfId="480" applyFont="1" applyFill="1" applyBorder="1" applyAlignment="1" applyProtection="1">
      <alignment horizontal="center" vertical="center"/>
    </xf>
    <xf numFmtId="198" fontId="126" fillId="2" borderId="46" xfId="3" applyNumberFormat="1" applyFont="1" applyFill="1" applyBorder="1" applyAlignment="1">
      <alignment horizontal="center" vertical="center" shrinkToFit="1"/>
    </xf>
    <xf numFmtId="0" fontId="114" fillId="2" borderId="0" xfId="480" applyNumberFormat="1" applyFill="1" applyAlignment="1" applyProtection="1">
      <alignment horizontal="center" vertical="center"/>
    </xf>
    <xf numFmtId="0" fontId="99" fillId="2" borderId="0" xfId="1" applyFont="1" applyFill="1" applyAlignment="1">
      <alignment horizontal="center" vertical="center"/>
    </xf>
    <xf numFmtId="49" fontId="38" fillId="2" borderId="0" xfId="1" applyNumberFormat="1" applyFont="1" applyFill="1" applyAlignment="1" applyProtection="1">
      <alignment horizontal="center" vertical="center" shrinkToFit="1"/>
      <protection locked="0"/>
    </xf>
    <xf numFmtId="0" fontId="43" fillId="2" borderId="0" xfId="1" applyFont="1" applyFill="1" applyAlignment="1" applyProtection="1">
      <alignment horizontal="center" vertical="center" shrinkToFit="1"/>
      <protection locked="0"/>
    </xf>
    <xf numFmtId="0" fontId="42" fillId="2" borderId="0" xfId="1" applyFont="1" applyFill="1" applyAlignment="1" applyProtection="1">
      <alignment horizontal="center" vertical="center" shrinkToFit="1"/>
      <protection locked="0"/>
    </xf>
    <xf numFmtId="0" fontId="131" fillId="2" borderId="0" xfId="1" applyFont="1" applyFill="1" applyAlignment="1" applyProtection="1">
      <alignment horizontal="center" vertical="center" shrinkToFit="1"/>
      <protection locked="0"/>
    </xf>
    <xf numFmtId="49" fontId="54" fillId="2" borderId="0" xfId="1" applyNumberFormat="1" applyFont="1" applyFill="1" applyAlignment="1" applyProtection="1">
      <alignment horizontal="center" vertical="center"/>
      <protection locked="0"/>
    </xf>
    <xf numFmtId="0" fontId="54" fillId="2" borderId="0" xfId="1" applyFont="1" applyFill="1" applyAlignment="1" applyProtection="1">
      <alignment vertical="center" shrinkToFit="1"/>
      <protection locked="0"/>
    </xf>
    <xf numFmtId="0" fontId="54" fillId="2" borderId="0" xfId="1" applyFont="1" applyFill="1" applyProtection="1">
      <alignment vertical="center"/>
      <protection locked="0"/>
    </xf>
    <xf numFmtId="0" fontId="54" fillId="2" borderId="0" xfId="1" applyFont="1" applyFill="1">
      <alignment vertical="center"/>
    </xf>
    <xf numFmtId="183" fontId="63" fillId="2" borderId="0" xfId="1" applyNumberFormat="1" applyFont="1" applyFill="1" applyAlignment="1">
      <alignment vertical="center" shrinkToFit="1"/>
    </xf>
    <xf numFmtId="182" fontId="63" fillId="2" borderId="0" xfId="1" applyNumberFormat="1" applyFont="1" applyFill="1" applyProtection="1">
      <alignment vertical="center"/>
      <protection locked="0"/>
    </xf>
    <xf numFmtId="0" fontId="67" fillId="2" borderId="0" xfId="1" applyFont="1" applyFill="1" applyAlignment="1" applyProtection="1">
      <alignment horizontal="center" vertical="center" shrinkToFit="1"/>
      <protection locked="0"/>
    </xf>
    <xf numFmtId="49" fontId="67" fillId="2" borderId="0" xfId="1" applyNumberFormat="1" applyFont="1" applyFill="1" applyAlignment="1" applyProtection="1">
      <alignment horizontal="left" vertical="center"/>
      <protection locked="0"/>
    </xf>
    <xf numFmtId="0" fontId="65" fillId="2" borderId="0" xfId="1" applyFont="1" applyFill="1">
      <alignment vertical="center"/>
    </xf>
    <xf numFmtId="0" fontId="37" fillId="2" borderId="0" xfId="1" applyFill="1" applyProtection="1">
      <alignment vertical="center"/>
      <protection locked="0"/>
    </xf>
    <xf numFmtId="0" fontId="114" fillId="2" borderId="0" xfId="480" applyFill="1" applyBorder="1" applyAlignment="1" applyProtection="1">
      <alignment horizontal="center" vertical="center"/>
    </xf>
    <xf numFmtId="0" fontId="54" fillId="2" borderId="0" xfId="1" applyFont="1" applyFill="1" applyAlignment="1" applyProtection="1">
      <alignment horizontal="center" vertical="center" shrinkToFit="1"/>
      <protection locked="0"/>
    </xf>
    <xf numFmtId="0" fontId="34" fillId="2" borderId="0" xfId="12" applyFill="1" applyProtection="1">
      <alignment vertical="center"/>
      <protection locked="0"/>
    </xf>
    <xf numFmtId="0" fontId="34" fillId="2" borderId="0" xfId="12" applyFill="1">
      <alignment vertical="center"/>
    </xf>
    <xf numFmtId="0" fontId="94" fillId="2" borderId="0" xfId="1" applyFont="1" applyFill="1" applyProtection="1">
      <alignment vertical="center"/>
      <protection locked="0"/>
    </xf>
    <xf numFmtId="0" fontId="117" fillId="2" borderId="0" xfId="1" applyFont="1" applyFill="1" applyAlignment="1" applyProtection="1">
      <alignment horizontal="center" vertical="center" shrinkToFit="1"/>
      <protection locked="0"/>
    </xf>
    <xf numFmtId="49" fontId="69" fillId="2" borderId="0" xfId="12" applyNumberFormat="1" applyFont="1" applyFill="1" applyAlignment="1" applyProtection="1">
      <alignment horizontal="left" vertical="center"/>
      <protection locked="0"/>
    </xf>
    <xf numFmtId="0" fontId="65" fillId="2" borderId="0" xfId="1" applyFont="1" applyFill="1" applyProtection="1">
      <alignment vertical="center"/>
      <protection locked="0"/>
    </xf>
    <xf numFmtId="0" fontId="132" fillId="2" borderId="0" xfId="1" applyFont="1" applyFill="1" applyAlignment="1" applyProtection="1">
      <alignment horizontal="center" vertical="center" shrinkToFit="1"/>
      <protection locked="0"/>
    </xf>
    <xf numFmtId="0" fontId="89" fillId="18" borderId="47" xfId="0" applyFont="1" applyFill="1" applyBorder="1" applyAlignment="1">
      <alignment horizontal="center" vertical="center" shrinkToFit="1"/>
    </xf>
    <xf numFmtId="0" fontId="114" fillId="17" borderId="0" xfId="480" applyNumberFormat="1" applyFill="1" applyAlignment="1" applyProtection="1">
      <alignment horizontal="center" vertical="center"/>
    </xf>
    <xf numFmtId="49" fontId="38" fillId="17" borderId="0" xfId="1" applyNumberFormat="1" applyFont="1" applyFill="1" applyAlignment="1" applyProtection="1">
      <alignment horizontal="center" vertical="center" shrinkToFit="1"/>
      <protection locked="0"/>
    </xf>
    <xf numFmtId="49" fontId="54" fillId="17" borderId="0" xfId="1" applyNumberFormat="1" applyFont="1" applyFill="1" applyAlignment="1" applyProtection="1">
      <alignment horizontal="center" vertical="center"/>
      <protection locked="0"/>
    </xf>
    <xf numFmtId="0" fontId="54" fillId="17" borderId="0" xfId="1" applyFont="1" applyFill="1" applyAlignment="1" applyProtection="1">
      <alignment vertical="center" shrinkToFit="1"/>
      <protection locked="0"/>
    </xf>
    <xf numFmtId="0" fontId="54" fillId="17" borderId="0" xfId="1" applyFont="1" applyFill="1" applyProtection="1">
      <alignment vertical="center"/>
      <protection locked="0"/>
    </xf>
    <xf numFmtId="0" fontId="54" fillId="17" borderId="0" xfId="1" applyFont="1" applyFill="1">
      <alignment vertical="center"/>
    </xf>
    <xf numFmtId="183" fontId="63" fillId="17" borderId="0" xfId="1" applyNumberFormat="1" applyFont="1" applyFill="1" applyAlignment="1">
      <alignment vertical="center" shrinkToFit="1"/>
    </xf>
    <xf numFmtId="0" fontId="65" fillId="17" borderId="0" xfId="1" applyFont="1" applyFill="1" applyProtection="1">
      <alignment vertical="center"/>
      <protection locked="0"/>
    </xf>
    <xf numFmtId="0" fontId="131" fillId="17" borderId="0" xfId="1" applyFont="1" applyFill="1" applyAlignment="1" applyProtection="1">
      <alignment horizontal="center" vertical="center" shrinkToFit="1"/>
      <protection locked="0"/>
    </xf>
    <xf numFmtId="0" fontId="99" fillId="17" borderId="0" xfId="1" applyFont="1" applyFill="1" applyAlignment="1">
      <alignment horizontal="center" vertical="center"/>
    </xf>
    <xf numFmtId="0" fontId="114" fillId="17" borderId="0" xfId="480" applyFill="1" applyBorder="1" applyAlignment="1" applyProtection="1">
      <alignment horizontal="center" vertical="center"/>
    </xf>
    <xf numFmtId="0" fontId="43" fillId="17" borderId="0" xfId="1" applyFont="1" applyFill="1" applyAlignment="1" applyProtection="1">
      <alignment horizontal="center" vertical="center" shrinkToFit="1"/>
      <protection locked="0"/>
    </xf>
    <xf numFmtId="0" fontId="54" fillId="17" borderId="0" xfId="1" applyFont="1" applyFill="1" applyAlignment="1" applyProtection="1">
      <alignment horizontal="center" vertical="center" shrinkToFit="1"/>
      <protection locked="0"/>
    </xf>
    <xf numFmtId="0" fontId="34" fillId="17" borderId="0" xfId="12" applyFill="1" applyProtection="1">
      <alignment vertical="center"/>
      <protection locked="0"/>
    </xf>
    <xf numFmtId="0" fontId="34" fillId="17" borderId="0" xfId="12" applyFill="1">
      <alignment vertical="center"/>
    </xf>
    <xf numFmtId="182" fontId="63" fillId="17" borderId="0" xfId="1" applyNumberFormat="1" applyFont="1" applyFill="1" applyProtection="1">
      <alignment vertical="center"/>
      <protection locked="0"/>
    </xf>
    <xf numFmtId="0" fontId="117" fillId="17" borderId="0" xfId="1" applyFont="1" applyFill="1" applyAlignment="1" applyProtection="1">
      <alignment horizontal="center" vertical="center" shrinkToFit="1"/>
      <protection locked="0"/>
    </xf>
    <xf numFmtId="49" fontId="67" fillId="17" borderId="0" xfId="1" applyNumberFormat="1" applyFont="1" applyFill="1" applyAlignment="1" applyProtection="1">
      <alignment horizontal="left" vertical="center"/>
      <protection locked="0"/>
    </xf>
    <xf numFmtId="0" fontId="43" fillId="17" borderId="0" xfId="0" applyFont="1" applyFill="1" applyAlignment="1" applyProtection="1">
      <alignment horizontal="center" vertical="center" shrinkToFit="1"/>
      <protection locked="0"/>
    </xf>
    <xf numFmtId="0" fontId="126" fillId="17" borderId="0" xfId="1" applyFont="1" applyFill="1" applyAlignment="1" applyProtection="1">
      <alignment horizontal="center" vertical="center" shrinkToFit="1"/>
      <protection locked="0"/>
    </xf>
    <xf numFmtId="0" fontId="137" fillId="2" borderId="0" xfId="480" applyNumberFormat="1" applyFont="1" applyFill="1" applyAlignment="1" applyProtection="1">
      <alignment horizontal="center" vertical="center"/>
    </xf>
    <xf numFmtId="0" fontId="114" fillId="0" borderId="0" xfId="480" applyFill="1" applyBorder="1" applyAlignment="1" applyProtection="1">
      <alignment vertical="center"/>
      <protection locked="0"/>
    </xf>
    <xf numFmtId="0" fontId="42" fillId="17" borderId="0" xfId="1" applyFont="1" applyFill="1" applyAlignment="1" applyProtection="1">
      <alignment horizontal="center" vertical="center" shrinkToFit="1"/>
      <protection locked="0"/>
    </xf>
    <xf numFmtId="0" fontId="132" fillId="17" borderId="0" xfId="1" applyFont="1" applyFill="1" applyAlignment="1" applyProtection="1">
      <alignment horizontal="center" vertical="center" shrinkToFit="1"/>
      <protection locked="0"/>
    </xf>
    <xf numFmtId="0" fontId="65" fillId="19" borderId="0" xfId="1" applyFont="1" applyFill="1" applyProtection="1">
      <alignment vertical="center"/>
      <protection locked="0"/>
    </xf>
    <xf numFmtId="0" fontId="0" fillId="4" borderId="0" xfId="0" applyFill="1" applyAlignment="1">
      <alignment horizontal="center" vertical="center"/>
    </xf>
    <xf numFmtId="0" fontId="68" fillId="0" borderId="0" xfId="0" applyFont="1" applyAlignment="1">
      <alignment horizontal="center" vertical="center" shrinkToFit="1"/>
    </xf>
    <xf numFmtId="178" fontId="40" fillId="0" borderId="0" xfId="0" applyNumberFormat="1" applyFont="1" applyAlignment="1">
      <alignment vertical="center"/>
    </xf>
    <xf numFmtId="0" fontId="40" fillId="0" borderId="0" xfId="0" applyFont="1" applyAlignment="1">
      <alignment horizontal="center" vertical="center"/>
    </xf>
    <xf numFmtId="0" fontId="67" fillId="17" borderId="0" xfId="1" applyFont="1" applyFill="1" applyAlignment="1" applyProtection="1">
      <alignment horizontal="center" vertical="center" shrinkToFit="1"/>
      <protection locked="0"/>
    </xf>
    <xf numFmtId="0" fontId="83" fillId="17" borderId="0" xfId="1" applyFont="1" applyFill="1" applyProtection="1">
      <alignment vertical="center"/>
      <protection locked="0"/>
    </xf>
    <xf numFmtId="0" fontId="139" fillId="0" borderId="0" xfId="1" applyFont="1" applyAlignment="1" applyProtection="1">
      <alignment vertical="center" wrapText="1" shrinkToFit="1"/>
      <protection locked="0"/>
    </xf>
    <xf numFmtId="49" fontId="69" fillId="17" borderId="0" xfId="12" applyNumberFormat="1" applyFont="1" applyFill="1" applyAlignment="1" applyProtection="1">
      <alignment horizontal="left" vertical="center"/>
      <protection locked="0"/>
    </xf>
    <xf numFmtId="198" fontId="89" fillId="0" borderId="0" xfId="0" applyNumberFormat="1" applyFont="1" applyAlignment="1">
      <alignment horizontal="center" vertical="center" shrinkToFit="1"/>
    </xf>
    <xf numFmtId="0" fontId="0" fillId="5" borderId="0" xfId="0" applyNumberFormat="1" applyFill="1" applyAlignment="1">
      <alignment horizontal="center" vertical="center"/>
    </xf>
    <xf numFmtId="0" fontId="0" fillId="0" borderId="0" xfId="0" applyNumberFormat="1" applyAlignment="1">
      <alignment horizontal="center" vertical="center" wrapText="1"/>
    </xf>
    <xf numFmtId="0" fontId="0" fillId="5" borderId="0" xfId="0" applyNumberFormat="1" applyFill="1" applyAlignment="1">
      <alignment vertical="center"/>
    </xf>
    <xf numFmtId="0" fontId="0" fillId="3" borderId="0" xfId="0" applyNumberFormat="1" applyFill="1" applyAlignment="1">
      <alignment horizontal="center" vertical="center"/>
    </xf>
    <xf numFmtId="0" fontId="0" fillId="7" borderId="0" xfId="0" applyNumberFormat="1" applyFill="1" applyAlignment="1">
      <alignment vertical="center"/>
    </xf>
    <xf numFmtId="0" fontId="0" fillId="3" borderId="0" xfId="0" applyNumberFormat="1" applyFill="1" applyAlignment="1">
      <alignment vertical="center"/>
    </xf>
    <xf numFmtId="0" fontId="0" fillId="7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 shrinkToFit="1"/>
    </xf>
    <xf numFmtId="178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vertical="center" shrinkToFit="1"/>
    </xf>
    <xf numFmtId="0" fontId="0" fillId="0" borderId="0" xfId="0" applyFill="1" applyAlignment="1">
      <alignment vertical="center"/>
    </xf>
    <xf numFmtId="0" fontId="0" fillId="7" borderId="0" xfId="0" applyNumberFormat="1" applyFill="1" applyAlignment="1">
      <alignment horizontal="left" vertical="center"/>
    </xf>
    <xf numFmtId="0" fontId="0" fillId="0" borderId="0" xfId="0" applyNumberFormat="1" applyFill="1" applyAlignment="1">
      <alignment horizontal="center" vertical="center" wrapText="1"/>
    </xf>
    <xf numFmtId="0" fontId="0" fillId="0" borderId="0" xfId="0" applyNumberFormat="1" applyFill="1" applyAlignment="1">
      <alignment vertical="center"/>
    </xf>
    <xf numFmtId="0" fontId="38" fillId="0" borderId="0" xfId="0" applyFont="1" applyFill="1" applyAlignment="1">
      <alignment horizontal="center" shrinkToFit="1"/>
    </xf>
    <xf numFmtId="178" fontId="38" fillId="0" borderId="0" xfId="0" applyNumberFormat="1" applyFont="1" applyFill="1" applyAlignment="1">
      <alignment horizontal="center" shrinkToFit="1"/>
    </xf>
    <xf numFmtId="0" fontId="38" fillId="0" borderId="0" xfId="0" applyNumberFormat="1" applyFont="1" applyFill="1" applyAlignment="1">
      <alignment horizontal="center" shrinkToFit="1"/>
    </xf>
    <xf numFmtId="197" fontId="38" fillId="0" borderId="0" xfId="0" applyNumberFormat="1" applyFont="1" applyFill="1" applyAlignment="1">
      <alignment shrinkToFit="1"/>
    </xf>
    <xf numFmtId="0" fontId="121" fillId="0" borderId="0" xfId="0" applyNumberFormat="1" applyFont="1" applyFill="1" applyAlignment="1">
      <alignment horizontal="center"/>
    </xf>
    <xf numFmtId="0" fontId="129" fillId="0" borderId="0" xfId="0" applyNumberFormat="1" applyFont="1" applyFill="1" applyAlignment="1">
      <alignment horizontal="center" vertical="center" wrapText="1"/>
    </xf>
    <xf numFmtId="0" fontId="121" fillId="0" borderId="0" xfId="0" applyNumberFormat="1" applyFont="1" applyFill="1"/>
    <xf numFmtId="0" fontId="38" fillId="0" borderId="0" xfId="0" applyNumberFormat="1" applyFont="1" applyFill="1" applyAlignment="1">
      <alignment horizontal="right" shrinkToFit="1"/>
    </xf>
    <xf numFmtId="0" fontId="121" fillId="0" borderId="0" xfId="0" applyNumberFormat="1" applyFont="1" applyFill="1" applyAlignment="1">
      <alignment horizontal="center" vertical="center" wrapText="1"/>
    </xf>
    <xf numFmtId="0" fontId="38" fillId="0" borderId="0" xfId="0" applyNumberFormat="1" applyFont="1" applyFill="1" applyAlignment="1">
      <alignment horizontal="center" vertical="center" wrapText="1"/>
    </xf>
    <xf numFmtId="0" fontId="38" fillId="0" borderId="0" xfId="0" applyFont="1" applyFill="1"/>
    <xf numFmtId="0" fontId="137" fillId="17" borderId="0" xfId="480" applyNumberFormat="1" applyFont="1" applyFill="1" applyAlignment="1" applyProtection="1">
      <alignment horizontal="center" vertical="center"/>
    </xf>
    <xf numFmtId="0" fontId="99" fillId="0" borderId="0" xfId="1" applyNumberFormat="1" applyFont="1" applyFill="1" applyAlignment="1" applyProtection="1">
      <alignment horizontal="center" vertical="center"/>
    </xf>
    <xf numFmtId="49" fontId="38" fillId="0" borderId="0" xfId="1" applyNumberFormat="1" applyFont="1" applyFill="1" applyAlignment="1" applyProtection="1">
      <alignment horizontal="center" vertical="center" shrinkToFit="1"/>
      <protection locked="0"/>
    </xf>
    <xf numFmtId="0" fontId="43" fillId="0" borderId="0" xfId="1" applyFont="1" applyFill="1" applyAlignment="1" applyProtection="1">
      <alignment horizontal="center" vertical="center" shrinkToFit="1"/>
      <protection locked="0"/>
    </xf>
    <xf numFmtId="0" fontId="42" fillId="0" borderId="0" xfId="1" applyFont="1" applyFill="1" applyAlignment="1" applyProtection="1">
      <alignment horizontal="center" vertical="center" shrinkToFit="1"/>
      <protection locked="0"/>
    </xf>
    <xf numFmtId="0" fontId="42" fillId="0" borderId="0" xfId="1" applyNumberFormat="1" applyFont="1" applyFill="1" applyAlignment="1" applyProtection="1">
      <alignment horizontal="center" vertical="center" shrinkToFit="1"/>
      <protection locked="0"/>
    </xf>
    <xf numFmtId="0" fontId="132" fillId="0" borderId="0" xfId="1" applyFont="1" applyFill="1" applyAlignment="1" applyProtection="1">
      <alignment horizontal="center" vertical="center" shrinkToFit="1"/>
      <protection locked="0"/>
    </xf>
    <xf numFmtId="49" fontId="54" fillId="0" borderId="0" xfId="1" applyNumberFormat="1" applyFont="1" applyFill="1" applyAlignment="1" applyProtection="1">
      <alignment horizontal="center" vertical="center"/>
      <protection locked="0"/>
    </xf>
    <xf numFmtId="0" fontId="54" fillId="0" borderId="0" xfId="1" applyFont="1" applyFill="1" applyAlignment="1" applyProtection="1">
      <alignment vertical="center" shrinkToFit="1"/>
      <protection locked="0"/>
    </xf>
    <xf numFmtId="0" fontId="54" fillId="0" borderId="0" xfId="1" applyFont="1" applyFill="1" applyProtection="1">
      <alignment vertical="center"/>
      <protection locked="0"/>
    </xf>
    <xf numFmtId="0" fontId="54" fillId="0" borderId="0" xfId="1" applyFont="1" applyFill="1" applyProtection="1">
      <alignment vertical="center"/>
    </xf>
    <xf numFmtId="0" fontId="54" fillId="0" borderId="0" xfId="1" applyNumberFormat="1" applyFont="1" applyFill="1" applyProtection="1">
      <alignment vertical="center"/>
      <protection locked="0"/>
    </xf>
    <xf numFmtId="183" fontId="63" fillId="0" borderId="0" xfId="1" applyNumberFormat="1" applyFont="1" applyFill="1" applyAlignment="1" applyProtection="1">
      <alignment vertical="center" shrinkToFit="1"/>
    </xf>
    <xf numFmtId="182" fontId="63" fillId="0" borderId="0" xfId="1" applyNumberFormat="1" applyFont="1" applyFill="1" applyProtection="1">
      <alignment vertical="center"/>
      <protection locked="0"/>
    </xf>
    <xf numFmtId="0" fontId="65" fillId="0" borderId="0" xfId="1" applyFont="1" applyFill="1" applyProtection="1">
      <alignment vertical="center"/>
      <protection locked="0"/>
    </xf>
    <xf numFmtId="0" fontId="67" fillId="0" borderId="0" xfId="1" applyFont="1" applyFill="1" applyAlignment="1" applyProtection="1">
      <alignment horizontal="center" vertical="center" shrinkToFit="1"/>
      <protection locked="0"/>
    </xf>
    <xf numFmtId="49" fontId="67" fillId="0" borderId="0" xfId="1" applyNumberFormat="1" applyFont="1" applyFill="1" applyAlignment="1" applyProtection="1">
      <alignment horizontal="left" vertical="center"/>
      <protection locked="0"/>
    </xf>
    <xf numFmtId="0" fontId="65" fillId="0" borderId="0" xfId="1" applyNumberFormat="1" applyFont="1" applyFill="1" applyProtection="1">
      <alignment vertical="center"/>
    </xf>
    <xf numFmtId="0" fontId="0" fillId="0" borderId="0" xfId="0" applyNumberFormat="1"/>
    <xf numFmtId="0" fontId="61" fillId="2" borderId="0" xfId="0" applyFont="1" applyFill="1" applyBorder="1"/>
    <xf numFmtId="49" fontId="38" fillId="17" borderId="0" xfId="2" applyNumberFormat="1" applyFont="1" applyFill="1" applyAlignment="1" applyProtection="1">
      <alignment horizontal="center" vertical="center" shrinkToFit="1"/>
      <protection locked="0"/>
    </xf>
    <xf numFmtId="0" fontId="87" fillId="8" borderId="0" xfId="1" applyFont="1" applyFill="1" applyAlignment="1" applyProtection="1">
      <alignment horizontal="center" vertical="center" shrinkToFit="1"/>
      <protection locked="0"/>
    </xf>
    <xf numFmtId="184" fontId="87" fillId="3" borderId="0" xfId="1" applyNumberFormat="1" applyFont="1" applyFill="1" applyAlignment="1" applyProtection="1">
      <alignment horizontal="center" vertical="center" shrinkToFit="1"/>
      <protection locked="0"/>
    </xf>
    <xf numFmtId="184" fontId="54" fillId="2" borderId="0" xfId="1" applyNumberFormat="1" applyFont="1" applyFill="1" applyAlignment="1" applyProtection="1">
      <alignment horizontal="center" vertical="center" shrinkToFit="1"/>
      <protection locked="0"/>
    </xf>
    <xf numFmtId="0" fontId="54" fillId="8" borderId="0" xfId="1" applyFont="1" applyFill="1" applyAlignment="1" applyProtection="1">
      <alignment horizontal="center" vertical="center" shrinkToFit="1"/>
      <protection locked="0"/>
    </xf>
    <xf numFmtId="184" fontId="54" fillId="3" borderId="0" xfId="1" applyNumberFormat="1" applyFont="1" applyFill="1" applyAlignment="1" applyProtection="1">
      <alignment horizontal="center" vertical="center" shrinkToFit="1"/>
      <protection locked="0"/>
    </xf>
    <xf numFmtId="184" fontId="54" fillId="17" borderId="0" xfId="1" applyNumberFormat="1" applyFont="1" applyFill="1" applyAlignment="1" applyProtection="1">
      <alignment horizontal="center" vertical="center" shrinkToFit="1"/>
      <protection locked="0"/>
    </xf>
    <xf numFmtId="184" fontId="54" fillId="0" borderId="0" xfId="1" applyNumberFormat="1" applyFont="1" applyAlignment="1" applyProtection="1">
      <alignment horizontal="center" vertical="center" shrinkToFit="1"/>
      <protection locked="0"/>
    </xf>
    <xf numFmtId="0" fontId="54" fillId="8" borderId="0" xfId="1" applyNumberFormat="1" applyFont="1" applyFill="1" applyAlignment="1" applyProtection="1">
      <alignment horizontal="center" vertical="center" shrinkToFit="1"/>
      <protection locked="0"/>
    </xf>
    <xf numFmtId="184" fontId="54" fillId="0" borderId="0" xfId="1" applyNumberFormat="1" applyFont="1" applyFill="1" applyAlignment="1" applyProtection="1">
      <alignment horizontal="center" vertical="center" shrinkToFit="1"/>
      <protection locked="0"/>
    </xf>
    <xf numFmtId="0" fontId="37" fillId="0" borderId="0" xfId="1" applyAlignment="1" applyProtection="1">
      <alignment horizontal="center" vertical="center" shrinkToFit="1"/>
      <protection locked="0"/>
    </xf>
    <xf numFmtId="184" fontId="37" fillId="0" borderId="0" xfId="1" applyNumberFormat="1" applyAlignment="1" applyProtection="1">
      <alignment horizontal="center" vertical="center" shrinkToFit="1"/>
      <protection locked="0"/>
    </xf>
    <xf numFmtId="0" fontId="0" fillId="6" borderId="0" xfId="0" applyNumberFormat="1" applyFill="1" applyAlignment="1">
      <alignment horizontal="center" vertical="center"/>
    </xf>
    <xf numFmtId="0" fontId="0" fillId="0" borderId="0" xfId="0" applyNumberFormat="1" applyFill="1" applyAlignment="1">
      <alignment vertical="center" shrinkToFit="1"/>
    </xf>
    <xf numFmtId="178" fontId="0" fillId="0" borderId="0" xfId="0" applyNumberFormat="1" applyFill="1" applyAlignment="1">
      <alignment vertical="center"/>
    </xf>
    <xf numFmtId="0" fontId="0" fillId="0" borderId="0" xfId="0" applyFill="1" applyAlignment="1">
      <alignment horizontal="right" vertical="center"/>
    </xf>
    <xf numFmtId="0" fontId="51" fillId="7" borderId="0" xfId="0" applyNumberFormat="1" applyFont="1" applyFill="1" applyAlignment="1">
      <alignment horizontal="center" vertical="center"/>
    </xf>
    <xf numFmtId="14" fontId="0" fillId="0" borderId="0" xfId="0" applyNumberFormat="1" applyAlignment="1">
      <alignment vertical="center"/>
    </xf>
    <xf numFmtId="195" fontId="0" fillId="0" borderId="0" xfId="0" applyNumberFormat="1" applyAlignment="1">
      <alignment vertical="center"/>
    </xf>
    <xf numFmtId="198" fontId="140" fillId="2" borderId="0" xfId="3" applyNumberFormat="1" applyFont="1" applyFill="1" applyAlignment="1">
      <alignment horizontal="center" vertical="center" shrinkToFit="1"/>
    </xf>
    <xf numFmtId="0" fontId="52" fillId="0" borderId="0" xfId="0" applyFont="1" applyAlignment="1">
      <alignment horizontal="center" vertical="center" shrinkToFit="1"/>
    </xf>
    <xf numFmtId="0" fontId="112" fillId="0" borderId="0" xfId="0" applyNumberFormat="1" applyFont="1"/>
    <xf numFmtId="0" fontId="112" fillId="0" borderId="0" xfId="0" applyNumberFormat="1" applyFont="1" applyProtection="1">
      <protection hidden="1"/>
    </xf>
    <xf numFmtId="0" fontId="0" fillId="0" borderId="0" xfId="0" applyNumberFormat="1" applyProtection="1">
      <protection hidden="1"/>
    </xf>
    <xf numFmtId="0" fontId="0" fillId="0" borderId="0" xfId="0" pivotButton="1" applyBorder="1" applyProtection="1">
      <protection hidden="1"/>
    </xf>
    <xf numFmtId="0" fontId="43" fillId="20" borderId="0" xfId="1" applyFont="1" applyFill="1" applyAlignment="1" applyProtection="1">
      <alignment horizontal="center" vertical="center" shrinkToFit="1"/>
      <protection locked="0"/>
    </xf>
    <xf numFmtId="0" fontId="43" fillId="20" borderId="0" xfId="1" quotePrefix="1" applyFont="1" applyFill="1" applyAlignment="1" applyProtection="1">
      <alignment horizontal="center" vertical="center" shrinkToFit="1"/>
      <protection locked="0"/>
    </xf>
    <xf numFmtId="0" fontId="43" fillId="20" borderId="0" xfId="0" applyFont="1" applyFill="1" applyAlignment="1" applyProtection="1">
      <alignment horizontal="center" vertical="center" shrinkToFit="1"/>
      <protection locked="0"/>
    </xf>
    <xf numFmtId="0" fontId="47" fillId="3" borderId="0" xfId="0" applyNumberFormat="1" applyFont="1" applyFill="1" applyAlignment="1">
      <alignment horizontal="center" vertical="center"/>
    </xf>
    <xf numFmtId="0" fontId="47" fillId="3" borderId="0" xfId="0" applyFont="1" applyFill="1" applyAlignment="1">
      <alignment horizontal="center" vertical="center" shrinkToFit="1"/>
    </xf>
    <xf numFmtId="0" fontId="47" fillId="7" borderId="0" xfId="0" applyNumberFormat="1" applyFont="1" applyFill="1" applyAlignment="1">
      <alignment horizontal="center" vertical="center"/>
    </xf>
    <xf numFmtId="0" fontId="47" fillId="3" borderId="0" xfId="0" applyNumberFormat="1" applyFont="1" applyFill="1" applyAlignment="1">
      <alignment horizontal="center" vertical="center" wrapText="1"/>
    </xf>
    <xf numFmtId="0" fontId="61" fillId="2" borderId="0" xfId="0" applyFont="1" applyFill="1"/>
    <xf numFmtId="0" fontId="104" fillId="0" borderId="0" xfId="0" applyFont="1" applyAlignment="1" applyProtection="1">
      <alignment horizontal="left" vertical="center"/>
      <protection hidden="1"/>
    </xf>
    <xf numFmtId="0" fontId="115" fillId="0" borderId="0" xfId="0" applyFont="1" applyAlignment="1" applyProtection="1">
      <alignment horizontal="right"/>
      <protection hidden="1"/>
    </xf>
    <xf numFmtId="0" fontId="49" fillId="9" borderId="39" xfId="0" applyFont="1" applyFill="1" applyBorder="1" applyAlignment="1" applyProtection="1">
      <alignment horizontal="center" vertical="center" shrinkToFit="1"/>
      <protection locked="0"/>
    </xf>
    <xf numFmtId="0" fontId="49" fillId="9" borderId="40" xfId="0" applyFont="1" applyFill="1" applyBorder="1" applyAlignment="1" applyProtection="1">
      <alignment horizontal="center" vertical="center" shrinkToFit="1"/>
      <protection locked="0"/>
    </xf>
    <xf numFmtId="193" fontId="84" fillId="10" borderId="10" xfId="0" applyNumberFormat="1" applyFont="1" applyFill="1" applyBorder="1" applyAlignment="1" applyProtection="1">
      <alignment horizontal="center" vertical="center" shrinkToFit="1"/>
      <protection hidden="1"/>
    </xf>
    <xf numFmtId="193" fontId="84" fillId="10" borderId="11" xfId="0" applyNumberFormat="1" applyFont="1" applyFill="1" applyBorder="1" applyAlignment="1" applyProtection="1">
      <alignment horizontal="center" vertical="center" shrinkToFit="1"/>
      <protection hidden="1"/>
    </xf>
    <xf numFmtId="193" fontId="84" fillId="10" borderId="12" xfId="0" applyNumberFormat="1" applyFont="1" applyFill="1" applyBorder="1" applyAlignment="1" applyProtection="1">
      <alignment horizontal="center" vertical="center" shrinkToFit="1"/>
      <protection hidden="1"/>
    </xf>
    <xf numFmtId="193" fontId="84" fillId="10" borderId="13" xfId="0" applyNumberFormat="1" applyFont="1" applyFill="1" applyBorder="1" applyAlignment="1" applyProtection="1">
      <alignment horizontal="center" vertical="center" shrinkToFit="1"/>
      <protection hidden="1"/>
    </xf>
    <xf numFmtId="187" fontId="0" fillId="0" borderId="0" xfId="0" applyNumberFormat="1" applyAlignment="1" applyProtection="1">
      <alignment horizontal="center" shrinkToFit="1"/>
      <protection hidden="1"/>
    </xf>
    <xf numFmtId="189" fontId="79" fillId="15" borderId="37" xfId="0" applyNumberFormat="1" applyFont="1" applyFill="1" applyBorder="1" applyAlignment="1" applyProtection="1">
      <alignment horizontal="center" vertical="center" shrinkToFit="1"/>
      <protection hidden="1"/>
    </xf>
    <xf numFmtId="189" fontId="79" fillId="15" borderId="38" xfId="0" applyNumberFormat="1" applyFont="1" applyFill="1" applyBorder="1" applyAlignment="1" applyProtection="1">
      <alignment horizontal="center" vertical="center" shrinkToFit="1"/>
      <protection hidden="1"/>
    </xf>
    <xf numFmtId="0" fontId="49" fillId="9" borderId="7" xfId="0" applyFont="1" applyFill="1" applyBorder="1" applyAlignment="1">
      <alignment horizontal="center" vertical="center"/>
    </xf>
    <xf numFmtId="0" fontId="49" fillId="9" borderId="8" xfId="0" applyFont="1" applyFill="1" applyBorder="1" applyAlignment="1">
      <alignment horizontal="center" vertical="center"/>
    </xf>
    <xf numFmtId="181" fontId="55" fillId="8" borderId="10" xfId="0" applyNumberFormat="1" applyFont="1" applyFill="1" applyBorder="1" applyAlignment="1">
      <alignment horizontal="center" vertical="center"/>
    </xf>
    <xf numFmtId="181" fontId="55" fillId="8" borderId="11" xfId="0" applyNumberFormat="1" applyFont="1" applyFill="1" applyBorder="1" applyAlignment="1">
      <alignment horizontal="center" vertical="center"/>
    </xf>
    <xf numFmtId="181" fontId="55" fillId="8" borderId="12" xfId="0" applyNumberFormat="1" applyFont="1" applyFill="1" applyBorder="1" applyAlignment="1">
      <alignment horizontal="center" vertical="center"/>
    </xf>
    <xf numFmtId="181" fontId="55" fillId="8" borderId="13" xfId="0" applyNumberFormat="1" applyFont="1" applyFill="1" applyBorder="1" applyAlignment="1">
      <alignment horizontal="center" vertical="center"/>
    </xf>
    <xf numFmtId="0" fontId="81" fillId="13" borderId="10" xfId="0" applyFont="1" applyFill="1" applyBorder="1" applyAlignment="1">
      <alignment horizontal="center" vertical="center"/>
    </xf>
    <xf numFmtId="0" fontId="82" fillId="13" borderId="12" xfId="0" applyFont="1" applyFill="1" applyBorder="1" applyAlignment="1">
      <alignment horizontal="center" vertical="center"/>
    </xf>
    <xf numFmtId="190" fontId="80" fillId="13" borderId="30" xfId="0" applyNumberFormat="1" applyFont="1" applyFill="1" applyBorder="1" applyAlignment="1">
      <alignment horizontal="center" vertical="center"/>
    </xf>
    <xf numFmtId="190" fontId="80" fillId="13" borderId="11" xfId="0" applyNumberFormat="1" applyFont="1" applyFill="1" applyBorder="1" applyAlignment="1">
      <alignment horizontal="center" vertical="center"/>
    </xf>
    <xf numFmtId="190" fontId="80" fillId="13" borderId="31" xfId="0" applyNumberFormat="1" applyFont="1" applyFill="1" applyBorder="1" applyAlignment="1">
      <alignment horizontal="center" vertical="center"/>
    </xf>
    <xf numFmtId="190" fontId="80" fillId="13" borderId="13" xfId="0" applyNumberFormat="1" applyFont="1" applyFill="1" applyBorder="1" applyAlignment="1">
      <alignment horizontal="center" vertical="center"/>
    </xf>
    <xf numFmtId="0" fontId="0" fillId="12" borderId="27" xfId="0" applyFill="1" applyBorder="1" applyAlignment="1">
      <alignment horizontal="center" vertical="center"/>
    </xf>
    <xf numFmtId="0" fontId="0" fillId="0" borderId="27" xfId="0" applyBorder="1" applyAlignment="1">
      <alignment horizontal="left" vertical="center"/>
    </xf>
    <xf numFmtId="0" fontId="47" fillId="12" borderId="28" xfId="0" applyFont="1" applyFill="1" applyBorder="1" applyAlignment="1">
      <alignment horizontal="center" vertical="center"/>
    </xf>
    <xf numFmtId="0" fontId="47" fillId="12" borderId="29" xfId="0" applyFont="1" applyFill="1" applyBorder="1" applyAlignment="1">
      <alignment horizontal="center" vertical="center"/>
    </xf>
    <xf numFmtId="193" fontId="55" fillId="10" borderId="10" xfId="0" applyNumberFormat="1" applyFont="1" applyFill="1" applyBorder="1" applyAlignment="1" applyProtection="1">
      <alignment horizontal="center" vertical="center"/>
      <protection hidden="1"/>
    </xf>
    <xf numFmtId="193" fontId="55" fillId="10" borderId="11" xfId="0" applyNumberFormat="1" applyFont="1" applyFill="1" applyBorder="1" applyAlignment="1" applyProtection="1">
      <alignment horizontal="center" vertical="center"/>
      <protection hidden="1"/>
    </xf>
    <xf numFmtId="193" fontId="55" fillId="10" borderId="12" xfId="0" applyNumberFormat="1" applyFont="1" applyFill="1" applyBorder="1" applyAlignment="1" applyProtection="1">
      <alignment horizontal="center" vertical="center"/>
      <protection hidden="1"/>
    </xf>
    <xf numFmtId="193" fontId="55" fillId="10" borderId="13" xfId="0" applyNumberFormat="1" applyFont="1" applyFill="1" applyBorder="1" applyAlignment="1" applyProtection="1">
      <alignment horizontal="center" vertical="center"/>
      <protection hidden="1"/>
    </xf>
    <xf numFmtId="189" fontId="79" fillId="15" borderId="35" xfId="0" applyNumberFormat="1" applyFont="1" applyFill="1" applyBorder="1" applyAlignment="1" applyProtection="1">
      <alignment horizontal="center" vertical="center"/>
      <protection hidden="1"/>
    </xf>
    <xf numFmtId="189" fontId="79" fillId="15" borderId="36" xfId="0" applyNumberFormat="1" applyFont="1" applyFill="1" applyBorder="1" applyAlignment="1" applyProtection="1">
      <alignment horizontal="center" vertical="center"/>
      <protection hidden="1"/>
    </xf>
    <xf numFmtId="186" fontId="70" fillId="0" borderId="0" xfId="0" applyNumberFormat="1" applyFont="1" applyAlignment="1">
      <alignment horizontal="center" vertical="center"/>
    </xf>
    <xf numFmtId="0" fontId="71" fillId="14" borderId="24" xfId="0" applyFont="1" applyFill="1" applyBorder="1" applyAlignment="1">
      <alignment horizontal="center"/>
    </xf>
    <xf numFmtId="0" fontId="71" fillId="14" borderId="25" xfId="0" applyFont="1" applyFill="1" applyBorder="1" applyAlignment="1">
      <alignment horizontal="center"/>
    </xf>
    <xf numFmtId="0" fontId="71" fillId="14" borderId="26" xfId="0" applyFont="1" applyFill="1" applyBorder="1" applyAlignment="1">
      <alignment horizontal="center"/>
    </xf>
    <xf numFmtId="191" fontId="85" fillId="0" borderId="0" xfId="0" applyNumberFormat="1" applyFont="1" applyAlignment="1">
      <alignment horizontal="center" shrinkToFit="1"/>
    </xf>
    <xf numFmtId="0" fontId="106" fillId="3" borderId="10" xfId="144" applyFont="1" applyFill="1" applyBorder="1" applyAlignment="1">
      <alignment horizontal="center" vertical="center"/>
    </xf>
    <xf numFmtId="0" fontId="106" fillId="3" borderId="30" xfId="144" applyFont="1" applyFill="1" applyBorder="1" applyAlignment="1">
      <alignment horizontal="center" vertical="center"/>
    </xf>
    <xf numFmtId="0" fontId="106" fillId="3" borderId="11" xfId="144" applyFont="1" applyFill="1" applyBorder="1" applyAlignment="1">
      <alignment horizontal="center" vertical="center"/>
    </xf>
  </cellXfs>
  <cellStyles count="540">
    <cellStyle name="一般" xfId="0" builtinId="0"/>
    <cellStyle name="一般 10" xfId="12"/>
    <cellStyle name="一般 10 10" xfId="375"/>
    <cellStyle name="一般 10 11" xfId="429"/>
    <cellStyle name="一般 10 12" xfId="484"/>
    <cellStyle name="一般 10 2" xfId="19"/>
    <cellStyle name="一般 10 2 10" xfId="430"/>
    <cellStyle name="一般 10 2 11" xfId="485"/>
    <cellStyle name="一般 10 2 2" xfId="28"/>
    <cellStyle name="一般 10 2 2 10" xfId="486"/>
    <cellStyle name="一般 10 2 2 2" xfId="60"/>
    <cellStyle name="一般 10 2 2 2 2" xfId="125"/>
    <cellStyle name="一般 10 2 2 2 3" xfId="152"/>
    <cellStyle name="一般 10 2 2 2 4" xfId="214"/>
    <cellStyle name="一般 10 2 2 2 5" xfId="269"/>
    <cellStyle name="一般 10 2 2 2 6" xfId="323"/>
    <cellStyle name="一般 10 2 2 2 7" xfId="378"/>
    <cellStyle name="一般 10 2 2 2 8" xfId="432"/>
    <cellStyle name="一般 10 2 2 2 9" xfId="487"/>
    <cellStyle name="一般 10 2 2 3" xfId="94"/>
    <cellStyle name="一般 10 2 2 4" xfId="151"/>
    <cellStyle name="一般 10 2 2 5" xfId="213"/>
    <cellStyle name="一般 10 2 2 6" xfId="268"/>
    <cellStyle name="一般 10 2 2 7" xfId="322"/>
    <cellStyle name="一般 10 2 2 8" xfId="377"/>
    <cellStyle name="一般 10 2 2 9" xfId="431"/>
    <cellStyle name="一般 10 2 3" xfId="52"/>
    <cellStyle name="一般 10 2 3 2" xfId="117"/>
    <cellStyle name="一般 10 2 3 3" xfId="153"/>
    <cellStyle name="一般 10 2 3 4" xfId="215"/>
    <cellStyle name="一般 10 2 3 5" xfId="270"/>
    <cellStyle name="一般 10 2 3 6" xfId="324"/>
    <cellStyle name="一般 10 2 3 7" xfId="379"/>
    <cellStyle name="一般 10 2 3 8" xfId="433"/>
    <cellStyle name="一般 10 2 3 9" xfId="488"/>
    <cellStyle name="一般 10 2 4" xfId="86"/>
    <cellStyle name="一般 10 2 5" xfId="150"/>
    <cellStyle name="一般 10 2 6" xfId="212"/>
    <cellStyle name="一般 10 2 7" xfId="267"/>
    <cellStyle name="一般 10 2 8" xfId="321"/>
    <cellStyle name="一般 10 2 9" xfId="376"/>
    <cellStyle name="一般 10 3" xfId="24"/>
    <cellStyle name="一般 10 3 10" xfId="489"/>
    <cellStyle name="一般 10 3 2" xfId="56"/>
    <cellStyle name="一般 10 3 2 2" xfId="121"/>
    <cellStyle name="一般 10 3 2 3" xfId="155"/>
    <cellStyle name="一般 10 3 2 4" xfId="217"/>
    <cellStyle name="一般 10 3 2 5" xfId="272"/>
    <cellStyle name="一般 10 3 2 6" xfId="326"/>
    <cellStyle name="一般 10 3 2 7" xfId="381"/>
    <cellStyle name="一般 10 3 2 8" xfId="435"/>
    <cellStyle name="一般 10 3 2 9" xfId="490"/>
    <cellStyle name="一般 10 3 3" xfId="90"/>
    <cellStyle name="一般 10 3 4" xfId="154"/>
    <cellStyle name="一般 10 3 5" xfId="216"/>
    <cellStyle name="一般 10 3 6" xfId="271"/>
    <cellStyle name="一般 10 3 7" xfId="325"/>
    <cellStyle name="一般 10 3 8" xfId="380"/>
    <cellStyle name="一般 10 3 9" xfId="434"/>
    <cellStyle name="一般 10 4" xfId="48"/>
    <cellStyle name="一般 10 4 2" xfId="113"/>
    <cellStyle name="一般 10 4 3" xfId="156"/>
    <cellStyle name="一般 10 4 4" xfId="218"/>
    <cellStyle name="一般 10 4 5" xfId="273"/>
    <cellStyle name="一般 10 4 6" xfId="327"/>
    <cellStyle name="一般 10 4 7" xfId="382"/>
    <cellStyle name="一般 10 4 8" xfId="436"/>
    <cellStyle name="一般 10 4 9" xfId="491"/>
    <cellStyle name="一般 10 5" xfId="82"/>
    <cellStyle name="一般 10 6" xfId="149"/>
    <cellStyle name="一般 10 7" xfId="211"/>
    <cellStyle name="一般 10 8" xfId="266"/>
    <cellStyle name="一般 10 9" xfId="320"/>
    <cellStyle name="一般 11" xfId="17"/>
    <cellStyle name="一般 12" xfId="16"/>
    <cellStyle name="一般 12 10" xfId="437"/>
    <cellStyle name="一般 12 11" xfId="492"/>
    <cellStyle name="一般 12 2" xfId="26"/>
    <cellStyle name="一般 12 2 10" xfId="493"/>
    <cellStyle name="一般 12 2 2" xfId="58"/>
    <cellStyle name="一般 12 2 2 2" xfId="123"/>
    <cellStyle name="一般 12 2 2 3" xfId="159"/>
    <cellStyle name="一般 12 2 2 4" xfId="221"/>
    <cellStyle name="一般 12 2 2 5" xfId="276"/>
    <cellStyle name="一般 12 2 2 6" xfId="330"/>
    <cellStyle name="一般 12 2 2 7" xfId="385"/>
    <cellStyle name="一般 12 2 2 8" xfId="439"/>
    <cellStyle name="一般 12 2 2 9" xfId="494"/>
    <cellStyle name="一般 12 2 3" xfId="92"/>
    <cellStyle name="一般 12 2 4" xfId="158"/>
    <cellStyle name="一般 12 2 5" xfId="220"/>
    <cellStyle name="一般 12 2 6" xfId="275"/>
    <cellStyle name="一般 12 2 7" xfId="329"/>
    <cellStyle name="一般 12 2 8" xfId="384"/>
    <cellStyle name="一般 12 2 9" xfId="438"/>
    <cellStyle name="一般 12 3" xfId="50"/>
    <cellStyle name="一般 12 3 2" xfId="115"/>
    <cellStyle name="一般 12 3 3" xfId="160"/>
    <cellStyle name="一般 12 3 4" xfId="222"/>
    <cellStyle name="一般 12 3 5" xfId="277"/>
    <cellStyle name="一般 12 3 6" xfId="331"/>
    <cellStyle name="一般 12 3 7" xfId="386"/>
    <cellStyle name="一般 12 3 8" xfId="440"/>
    <cellStyle name="一般 12 3 9" xfId="495"/>
    <cellStyle name="一般 12 4" xfId="84"/>
    <cellStyle name="一般 12 5" xfId="157"/>
    <cellStyle name="一般 12 6" xfId="219"/>
    <cellStyle name="一般 12 7" xfId="274"/>
    <cellStyle name="一般 12 8" xfId="328"/>
    <cellStyle name="一般 12 9" xfId="383"/>
    <cellStyle name="一般 13" xfId="22"/>
    <cellStyle name="一般 14" xfId="21"/>
    <cellStyle name="一般 14 10" xfId="496"/>
    <cellStyle name="一般 14 2" xfId="54"/>
    <cellStyle name="一般 14 2 2" xfId="119"/>
    <cellStyle name="一般 14 2 3" xfId="162"/>
    <cellStyle name="一般 14 2 4" xfId="224"/>
    <cellStyle name="一般 14 2 5" xfId="279"/>
    <cellStyle name="一般 14 2 6" xfId="333"/>
    <cellStyle name="一般 14 2 7" xfId="388"/>
    <cellStyle name="一般 14 2 8" xfId="442"/>
    <cellStyle name="一般 14 2 9" xfId="497"/>
    <cellStyle name="一般 14 3" xfId="88"/>
    <cellStyle name="一般 14 4" xfId="161"/>
    <cellStyle name="一般 14 5" xfId="223"/>
    <cellStyle name="一般 14 6" xfId="278"/>
    <cellStyle name="一般 14 7" xfId="332"/>
    <cellStyle name="一般 14 8" xfId="387"/>
    <cellStyle name="一般 14 9" xfId="441"/>
    <cellStyle name="一般 15" xfId="30"/>
    <cellStyle name="一般 15 10" xfId="498"/>
    <cellStyle name="一般 15 2" xfId="62"/>
    <cellStyle name="一般 15 2 2" xfId="127"/>
    <cellStyle name="一般 15 2 3" xfId="164"/>
    <cellStyle name="一般 15 2 4" xfId="226"/>
    <cellStyle name="一般 15 2 5" xfId="281"/>
    <cellStyle name="一般 15 2 6" xfId="335"/>
    <cellStyle name="一般 15 2 7" xfId="390"/>
    <cellStyle name="一般 15 2 8" xfId="444"/>
    <cellStyle name="一般 15 2 9" xfId="499"/>
    <cellStyle name="一般 15 3" xfId="96"/>
    <cellStyle name="一般 15 4" xfId="163"/>
    <cellStyle name="一般 15 5" xfId="225"/>
    <cellStyle name="一般 15 6" xfId="280"/>
    <cellStyle name="一般 15 7" xfId="334"/>
    <cellStyle name="一般 15 8" xfId="389"/>
    <cellStyle name="一般 15 9" xfId="443"/>
    <cellStyle name="一般 16" xfId="31"/>
    <cellStyle name="一般 16 10" xfId="500"/>
    <cellStyle name="一般 16 2" xfId="63"/>
    <cellStyle name="一般 16 2 2" xfId="128"/>
    <cellStyle name="一般 16 2 3" xfId="166"/>
    <cellStyle name="一般 16 2 4" xfId="228"/>
    <cellStyle name="一般 16 2 5" xfId="283"/>
    <cellStyle name="一般 16 2 6" xfId="337"/>
    <cellStyle name="一般 16 2 7" xfId="392"/>
    <cellStyle name="一般 16 2 8" xfId="446"/>
    <cellStyle name="一般 16 2 9" xfId="501"/>
    <cellStyle name="一般 16 3" xfId="97"/>
    <cellStyle name="一般 16 4" xfId="165"/>
    <cellStyle name="一般 16 5" xfId="227"/>
    <cellStyle name="一般 16 6" xfId="282"/>
    <cellStyle name="一般 16 7" xfId="336"/>
    <cellStyle name="一般 16 8" xfId="391"/>
    <cellStyle name="一般 16 9" xfId="445"/>
    <cellStyle name="一般 17" xfId="32"/>
    <cellStyle name="一般 17 10" xfId="502"/>
    <cellStyle name="一般 17 2" xfId="64"/>
    <cellStyle name="一般 17 2 2" xfId="129"/>
    <cellStyle name="一般 17 2 3" xfId="168"/>
    <cellStyle name="一般 17 2 4" xfId="230"/>
    <cellStyle name="一般 17 2 5" xfId="285"/>
    <cellStyle name="一般 17 2 6" xfId="339"/>
    <cellStyle name="一般 17 2 7" xfId="394"/>
    <cellStyle name="一般 17 2 8" xfId="448"/>
    <cellStyle name="一般 17 2 9" xfId="503"/>
    <cellStyle name="一般 17 3" xfId="98"/>
    <cellStyle name="一般 17 4" xfId="167"/>
    <cellStyle name="一般 17 5" xfId="229"/>
    <cellStyle name="一般 17 6" xfId="284"/>
    <cellStyle name="一般 17 7" xfId="338"/>
    <cellStyle name="一般 17 8" xfId="393"/>
    <cellStyle name="一般 17 9" xfId="447"/>
    <cellStyle name="一般 18" xfId="33"/>
    <cellStyle name="一般 18 10" xfId="504"/>
    <cellStyle name="一般 18 2" xfId="65"/>
    <cellStyle name="一般 18 2 2" xfId="130"/>
    <cellStyle name="一般 18 2 3" xfId="170"/>
    <cellStyle name="一般 18 2 4" xfId="232"/>
    <cellStyle name="一般 18 2 5" xfId="287"/>
    <cellStyle name="一般 18 2 6" xfId="341"/>
    <cellStyle name="一般 18 2 7" xfId="396"/>
    <cellStyle name="一般 18 2 8" xfId="450"/>
    <cellStyle name="一般 18 2 9" xfId="505"/>
    <cellStyle name="一般 18 3" xfId="99"/>
    <cellStyle name="一般 18 4" xfId="169"/>
    <cellStyle name="一般 18 5" xfId="231"/>
    <cellStyle name="一般 18 6" xfId="286"/>
    <cellStyle name="一般 18 7" xfId="340"/>
    <cellStyle name="一般 18 8" xfId="395"/>
    <cellStyle name="一般 18 9" xfId="449"/>
    <cellStyle name="一般 19" xfId="34"/>
    <cellStyle name="一般 19 10" xfId="506"/>
    <cellStyle name="一般 19 2" xfId="66"/>
    <cellStyle name="一般 19 2 2" xfId="131"/>
    <cellStyle name="一般 19 2 3" xfId="172"/>
    <cellStyle name="一般 19 2 4" xfId="234"/>
    <cellStyle name="一般 19 2 5" xfId="289"/>
    <cellStyle name="一般 19 2 6" xfId="343"/>
    <cellStyle name="一般 19 2 7" xfId="398"/>
    <cellStyle name="一般 19 2 8" xfId="452"/>
    <cellStyle name="一般 19 2 9" xfId="507"/>
    <cellStyle name="一般 19 3" xfId="100"/>
    <cellStyle name="一般 19 4" xfId="171"/>
    <cellStyle name="一般 19 5" xfId="233"/>
    <cellStyle name="一般 19 6" xfId="288"/>
    <cellStyle name="一般 19 7" xfId="342"/>
    <cellStyle name="一般 19 8" xfId="397"/>
    <cellStyle name="一般 19 9" xfId="451"/>
    <cellStyle name="一般 2" xfId="3"/>
    <cellStyle name="一般 2 2" xfId="11"/>
    <cellStyle name="一般 2 3" xfId="7"/>
    <cellStyle name="一般 2 4" xfId="144"/>
    <cellStyle name="一般 2 4 2" xfId="535"/>
    <cellStyle name="一般 20" xfId="35"/>
    <cellStyle name="一般 20 10" xfId="508"/>
    <cellStyle name="一般 20 2" xfId="67"/>
    <cellStyle name="一般 20 2 2" xfId="132"/>
    <cellStyle name="一般 20 2 3" xfId="174"/>
    <cellStyle name="一般 20 2 4" xfId="236"/>
    <cellStyle name="一般 20 2 5" xfId="291"/>
    <cellStyle name="一般 20 2 6" xfId="345"/>
    <cellStyle name="一般 20 2 7" xfId="400"/>
    <cellStyle name="一般 20 2 8" xfId="454"/>
    <cellStyle name="一般 20 2 9" xfId="509"/>
    <cellStyle name="一般 20 3" xfId="101"/>
    <cellStyle name="一般 20 4" xfId="173"/>
    <cellStyle name="一般 20 5" xfId="235"/>
    <cellStyle name="一般 20 6" xfId="290"/>
    <cellStyle name="一般 20 7" xfId="344"/>
    <cellStyle name="一般 20 8" xfId="399"/>
    <cellStyle name="一般 20 9" xfId="453"/>
    <cellStyle name="一般 21" xfId="36"/>
    <cellStyle name="一般 21 10" xfId="510"/>
    <cellStyle name="一般 21 2" xfId="68"/>
    <cellStyle name="一般 21 2 2" xfId="133"/>
    <cellStyle name="一般 21 2 3" xfId="176"/>
    <cellStyle name="一般 21 2 4" xfId="238"/>
    <cellStyle name="一般 21 2 5" xfId="293"/>
    <cellStyle name="一般 21 2 6" xfId="347"/>
    <cellStyle name="一般 21 2 7" xfId="402"/>
    <cellStyle name="一般 21 2 8" xfId="456"/>
    <cellStyle name="一般 21 2 9" xfId="511"/>
    <cellStyle name="一般 21 3" xfId="102"/>
    <cellStyle name="一般 21 4" xfId="175"/>
    <cellStyle name="一般 21 5" xfId="237"/>
    <cellStyle name="一般 21 6" xfId="292"/>
    <cellStyle name="一般 21 7" xfId="346"/>
    <cellStyle name="一般 21 8" xfId="401"/>
    <cellStyle name="一般 21 9" xfId="455"/>
    <cellStyle name="一般 22" xfId="37"/>
    <cellStyle name="一般 22 10" xfId="512"/>
    <cellStyle name="一般 22 2" xfId="69"/>
    <cellStyle name="一般 22 2 2" xfId="134"/>
    <cellStyle name="一般 22 2 3" xfId="178"/>
    <cellStyle name="一般 22 2 4" xfId="240"/>
    <cellStyle name="一般 22 2 5" xfId="295"/>
    <cellStyle name="一般 22 2 6" xfId="349"/>
    <cellStyle name="一般 22 2 7" xfId="404"/>
    <cellStyle name="一般 22 2 8" xfId="458"/>
    <cellStyle name="一般 22 2 9" xfId="513"/>
    <cellStyle name="一般 22 3" xfId="103"/>
    <cellStyle name="一般 22 4" xfId="177"/>
    <cellStyle name="一般 22 5" xfId="239"/>
    <cellStyle name="一般 22 6" xfId="294"/>
    <cellStyle name="一般 22 7" xfId="348"/>
    <cellStyle name="一般 22 8" xfId="403"/>
    <cellStyle name="一般 22 9" xfId="457"/>
    <cellStyle name="一般 23" xfId="38"/>
    <cellStyle name="一般 23 10" xfId="483"/>
    <cellStyle name="一般 23 11" xfId="539"/>
    <cellStyle name="一般 23 2" xfId="70"/>
    <cellStyle name="一般 23 2 2" xfId="135"/>
    <cellStyle name="一般 23 2 3" xfId="179"/>
    <cellStyle name="一般 23 2 4" xfId="241"/>
    <cellStyle name="一般 23 2 5" xfId="296"/>
    <cellStyle name="一般 23 2 6" xfId="350"/>
    <cellStyle name="一般 23 2 7" xfId="405"/>
    <cellStyle name="一般 23 2 8" xfId="459"/>
    <cellStyle name="一般 23 2 9" xfId="514"/>
    <cellStyle name="一般 23 3" xfId="104"/>
    <cellStyle name="一般 23 4" xfId="148"/>
    <cellStyle name="一般 23 5" xfId="210"/>
    <cellStyle name="一般 23 6" xfId="265"/>
    <cellStyle name="一般 23 7" xfId="319"/>
    <cellStyle name="一般 23 8" xfId="374"/>
    <cellStyle name="一般 23 9" xfId="428"/>
    <cellStyle name="一般 24" xfId="39"/>
    <cellStyle name="一般 24 10" xfId="515"/>
    <cellStyle name="一般 24 2" xfId="71"/>
    <cellStyle name="一般 24 2 2" xfId="136"/>
    <cellStyle name="一般 24 2 3" xfId="181"/>
    <cellStyle name="一般 24 2 4" xfId="243"/>
    <cellStyle name="一般 24 2 5" xfId="298"/>
    <cellStyle name="一般 24 2 6" xfId="352"/>
    <cellStyle name="一般 24 2 7" xfId="407"/>
    <cellStyle name="一般 24 2 8" xfId="461"/>
    <cellStyle name="一般 24 2 9" xfId="516"/>
    <cellStyle name="一般 24 3" xfId="105"/>
    <cellStyle name="一般 24 4" xfId="180"/>
    <cellStyle name="一般 24 5" xfId="242"/>
    <cellStyle name="一般 24 6" xfId="297"/>
    <cellStyle name="一般 24 7" xfId="351"/>
    <cellStyle name="一般 24 8" xfId="406"/>
    <cellStyle name="一般 24 9" xfId="460"/>
    <cellStyle name="一般 25" xfId="40"/>
    <cellStyle name="一般 25 2" xfId="72"/>
    <cellStyle name="一般 25 2 2" xfId="137"/>
    <cellStyle name="一般 25 3" xfId="106"/>
    <cellStyle name="一般 25 4" xfId="182"/>
    <cellStyle name="一般 26" xfId="41"/>
    <cellStyle name="一般 26 2" xfId="73"/>
    <cellStyle name="一般 26 2 2" xfId="138"/>
    <cellStyle name="一般 26 3" xfId="107"/>
    <cellStyle name="一般 26 4" xfId="183"/>
    <cellStyle name="一般 27" xfId="42"/>
    <cellStyle name="一般 27 10" xfId="517"/>
    <cellStyle name="一般 27 2" xfId="74"/>
    <cellStyle name="一般 27 2 2" xfId="139"/>
    <cellStyle name="一般 27 3" xfId="108"/>
    <cellStyle name="一般 27 4" xfId="184"/>
    <cellStyle name="一般 27 5" xfId="244"/>
    <cellStyle name="一般 27 6" xfId="299"/>
    <cellStyle name="一般 27 7" xfId="353"/>
    <cellStyle name="一般 27 8" xfId="408"/>
    <cellStyle name="一般 27 9" xfId="462"/>
    <cellStyle name="一般 28" xfId="43"/>
    <cellStyle name="一般 28 2" xfId="75"/>
    <cellStyle name="一般 28 2 2" xfId="140"/>
    <cellStyle name="一般 28 3" xfId="109"/>
    <cellStyle name="一般 29" xfId="44"/>
    <cellStyle name="一般 29 2" xfId="76"/>
    <cellStyle name="一般 29 2 2" xfId="141"/>
    <cellStyle name="一般 29 3" xfId="110"/>
    <cellStyle name="一般 3" xfId="4"/>
    <cellStyle name="一般 30" xfId="46"/>
    <cellStyle name="一般 31" xfId="45"/>
    <cellStyle name="一般 31 2" xfId="111"/>
    <cellStyle name="一般 32" xfId="77"/>
    <cellStyle name="一般 32 2" xfId="142"/>
    <cellStyle name="一般 33" xfId="78"/>
    <cellStyle name="一般 34" xfId="80"/>
    <cellStyle name="一般 35" xfId="79"/>
    <cellStyle name="一般 36" xfId="143"/>
    <cellStyle name="一般 37" xfId="206"/>
    <cellStyle name="一般 38" xfId="207"/>
    <cellStyle name="一般 39" xfId="208"/>
    <cellStyle name="一般 4" xfId="5"/>
    <cellStyle name="一般 40" xfId="262"/>
    <cellStyle name="一般 41" xfId="263"/>
    <cellStyle name="一般 42" xfId="317"/>
    <cellStyle name="一般 43" xfId="371"/>
    <cellStyle name="一般 44" xfId="372"/>
    <cellStyle name="一般 45" xfId="426"/>
    <cellStyle name="一般 46" xfId="481"/>
    <cellStyle name="一般 5" xfId="2"/>
    <cellStyle name="一般 6" xfId="1"/>
    <cellStyle name="一般 6 2" xfId="185"/>
    <cellStyle name="一般 7" xfId="9"/>
    <cellStyle name="一般 7 10" xfId="538"/>
    <cellStyle name="一般 7 2" xfId="186"/>
    <cellStyle name="一般 7 2 2" xfId="245"/>
    <cellStyle name="一般 7 2 3" xfId="300"/>
    <cellStyle name="一般 7 2 4" xfId="354"/>
    <cellStyle name="一般 7 2 5" xfId="409"/>
    <cellStyle name="一般 7 2 6" xfId="463"/>
    <cellStyle name="一般 7 2 7" xfId="518"/>
    <cellStyle name="一般 7 3" xfId="147"/>
    <cellStyle name="一般 7 4" xfId="209"/>
    <cellStyle name="一般 7 5" xfId="264"/>
    <cellStyle name="一般 7 6" xfId="318"/>
    <cellStyle name="一般 7 7" xfId="373"/>
    <cellStyle name="一般 7 8" xfId="427"/>
    <cellStyle name="一般 7 9" xfId="482"/>
    <cellStyle name="一般 8" xfId="6"/>
    <cellStyle name="一般 8 10" xfId="355"/>
    <cellStyle name="一般 8 11" xfId="410"/>
    <cellStyle name="一般 8 12" xfId="464"/>
    <cellStyle name="一般 8 13" xfId="519"/>
    <cellStyle name="一般 8 2" xfId="14"/>
    <cellStyle name="一般 8 2 10" xfId="411"/>
    <cellStyle name="一般 8 2 11" xfId="465"/>
    <cellStyle name="一般 8 2 12" xfId="520"/>
    <cellStyle name="一般 8 2 2" xfId="20"/>
    <cellStyle name="一般 8 2 2 10" xfId="466"/>
    <cellStyle name="一般 8 2 2 11" xfId="521"/>
    <cellStyle name="一般 8 2 2 2" xfId="29"/>
    <cellStyle name="一般 8 2 2 2 10" xfId="522"/>
    <cellStyle name="一般 8 2 2 2 2" xfId="61"/>
    <cellStyle name="一般 8 2 2 2 2 2" xfId="126"/>
    <cellStyle name="一般 8 2 2 2 2 3" xfId="191"/>
    <cellStyle name="一般 8 2 2 2 2 4" xfId="250"/>
    <cellStyle name="一般 8 2 2 2 2 5" xfId="305"/>
    <cellStyle name="一般 8 2 2 2 2 6" xfId="359"/>
    <cellStyle name="一般 8 2 2 2 2 7" xfId="414"/>
    <cellStyle name="一般 8 2 2 2 2 8" xfId="468"/>
    <cellStyle name="一般 8 2 2 2 2 9" xfId="523"/>
    <cellStyle name="一般 8 2 2 2 3" xfId="95"/>
    <cellStyle name="一般 8 2 2 2 4" xfId="190"/>
    <cellStyle name="一般 8 2 2 2 5" xfId="249"/>
    <cellStyle name="一般 8 2 2 2 6" xfId="304"/>
    <cellStyle name="一般 8 2 2 2 7" xfId="358"/>
    <cellStyle name="一般 8 2 2 2 8" xfId="413"/>
    <cellStyle name="一般 8 2 2 2 9" xfId="467"/>
    <cellStyle name="一般 8 2 2 3" xfId="53"/>
    <cellStyle name="一般 8 2 2 3 2" xfId="118"/>
    <cellStyle name="一般 8 2 2 3 3" xfId="192"/>
    <cellStyle name="一般 8 2 2 3 4" xfId="251"/>
    <cellStyle name="一般 8 2 2 3 5" xfId="306"/>
    <cellStyle name="一般 8 2 2 3 6" xfId="360"/>
    <cellStyle name="一般 8 2 2 3 7" xfId="415"/>
    <cellStyle name="一般 8 2 2 3 8" xfId="469"/>
    <cellStyle name="一般 8 2 2 3 9" xfId="524"/>
    <cellStyle name="一般 8 2 2 4" xfId="87"/>
    <cellStyle name="一般 8 2 2 5" xfId="189"/>
    <cellStyle name="一般 8 2 2 6" xfId="248"/>
    <cellStyle name="一般 8 2 2 7" xfId="303"/>
    <cellStyle name="一般 8 2 2 8" xfId="357"/>
    <cellStyle name="一般 8 2 2 9" xfId="412"/>
    <cellStyle name="一般 8 2 3" xfId="25"/>
    <cellStyle name="一般 8 2 3 10" xfId="525"/>
    <cellStyle name="一般 8 2 3 2" xfId="57"/>
    <cellStyle name="一般 8 2 3 2 2" xfId="122"/>
    <cellStyle name="一般 8 2 3 2 3" xfId="194"/>
    <cellStyle name="一般 8 2 3 2 4" xfId="253"/>
    <cellStyle name="一般 8 2 3 2 5" xfId="308"/>
    <cellStyle name="一般 8 2 3 2 6" xfId="362"/>
    <cellStyle name="一般 8 2 3 2 7" xfId="417"/>
    <cellStyle name="一般 8 2 3 2 8" xfId="471"/>
    <cellStyle name="一般 8 2 3 2 9" xfId="526"/>
    <cellStyle name="一般 8 2 3 3" xfId="91"/>
    <cellStyle name="一般 8 2 3 4" xfId="193"/>
    <cellStyle name="一般 8 2 3 5" xfId="252"/>
    <cellStyle name="一般 8 2 3 6" xfId="307"/>
    <cellStyle name="一般 8 2 3 7" xfId="361"/>
    <cellStyle name="一般 8 2 3 8" xfId="416"/>
    <cellStyle name="一般 8 2 3 9" xfId="470"/>
    <cellStyle name="一般 8 2 4" xfId="49"/>
    <cellStyle name="一般 8 2 4 2" xfId="114"/>
    <cellStyle name="一般 8 2 4 3" xfId="195"/>
    <cellStyle name="一般 8 2 4 4" xfId="254"/>
    <cellStyle name="一般 8 2 4 5" xfId="309"/>
    <cellStyle name="一般 8 2 4 6" xfId="363"/>
    <cellStyle name="一般 8 2 4 7" xfId="418"/>
    <cellStyle name="一般 8 2 4 8" xfId="472"/>
    <cellStyle name="一般 8 2 4 9" xfId="527"/>
    <cellStyle name="一般 8 2 5" xfId="83"/>
    <cellStyle name="一般 8 2 6" xfId="188"/>
    <cellStyle name="一般 8 2 7" xfId="247"/>
    <cellStyle name="一般 8 2 8" xfId="302"/>
    <cellStyle name="一般 8 2 9" xfId="356"/>
    <cellStyle name="一般 8 3" xfId="18"/>
    <cellStyle name="一般 8 3 10" xfId="473"/>
    <cellStyle name="一般 8 3 11" xfId="528"/>
    <cellStyle name="一般 8 3 2" xfId="27"/>
    <cellStyle name="一般 8 3 2 10" xfId="529"/>
    <cellStyle name="一般 8 3 2 2" xfId="59"/>
    <cellStyle name="一般 8 3 2 2 2" xfId="124"/>
    <cellStyle name="一般 8 3 2 2 3" xfId="198"/>
    <cellStyle name="一般 8 3 2 2 4" xfId="257"/>
    <cellStyle name="一般 8 3 2 2 5" xfId="312"/>
    <cellStyle name="一般 8 3 2 2 6" xfId="366"/>
    <cellStyle name="一般 8 3 2 2 7" xfId="421"/>
    <cellStyle name="一般 8 3 2 2 8" xfId="475"/>
    <cellStyle name="一般 8 3 2 2 9" xfId="530"/>
    <cellStyle name="一般 8 3 2 3" xfId="93"/>
    <cellStyle name="一般 8 3 2 4" xfId="197"/>
    <cellStyle name="一般 8 3 2 5" xfId="256"/>
    <cellStyle name="一般 8 3 2 6" xfId="311"/>
    <cellStyle name="一般 8 3 2 7" xfId="365"/>
    <cellStyle name="一般 8 3 2 8" xfId="420"/>
    <cellStyle name="一般 8 3 2 9" xfId="474"/>
    <cellStyle name="一般 8 3 3" xfId="51"/>
    <cellStyle name="一般 8 3 3 2" xfId="116"/>
    <cellStyle name="一般 8 3 3 3" xfId="199"/>
    <cellStyle name="一般 8 3 3 4" xfId="258"/>
    <cellStyle name="一般 8 3 3 5" xfId="313"/>
    <cellStyle name="一般 8 3 3 6" xfId="367"/>
    <cellStyle name="一般 8 3 3 7" xfId="422"/>
    <cellStyle name="一般 8 3 3 8" xfId="476"/>
    <cellStyle name="一般 8 3 3 9" xfId="531"/>
    <cellStyle name="一般 8 3 4" xfId="85"/>
    <cellStyle name="一般 8 3 5" xfId="196"/>
    <cellStyle name="一般 8 3 6" xfId="255"/>
    <cellStyle name="一般 8 3 7" xfId="310"/>
    <cellStyle name="一般 8 3 8" xfId="364"/>
    <cellStyle name="一般 8 3 9" xfId="419"/>
    <cellStyle name="一般 8 4" xfId="23"/>
    <cellStyle name="一般 8 4 10" xfId="532"/>
    <cellStyle name="一般 8 4 2" xfId="55"/>
    <cellStyle name="一般 8 4 2 2" xfId="120"/>
    <cellStyle name="一般 8 4 2 3" xfId="201"/>
    <cellStyle name="一般 8 4 2 4" xfId="260"/>
    <cellStyle name="一般 8 4 2 5" xfId="315"/>
    <cellStyle name="一般 8 4 2 6" xfId="369"/>
    <cellStyle name="一般 8 4 2 7" xfId="424"/>
    <cellStyle name="一般 8 4 2 8" xfId="478"/>
    <cellStyle name="一般 8 4 2 9" xfId="533"/>
    <cellStyle name="一般 8 4 3" xfId="89"/>
    <cellStyle name="一般 8 4 4" xfId="200"/>
    <cellStyle name="一般 8 4 5" xfId="259"/>
    <cellStyle name="一般 8 4 6" xfId="314"/>
    <cellStyle name="一般 8 4 7" xfId="368"/>
    <cellStyle name="一般 8 4 8" xfId="423"/>
    <cellStyle name="一般 8 4 9" xfId="477"/>
    <cellStyle name="一般 8 5" xfId="47"/>
    <cellStyle name="一般 8 5 2" xfId="112"/>
    <cellStyle name="一般 8 5 3" xfId="202"/>
    <cellStyle name="一般 8 5 4" xfId="261"/>
    <cellStyle name="一般 8 5 5" xfId="316"/>
    <cellStyle name="一般 8 5 6" xfId="370"/>
    <cellStyle name="一般 8 5 7" xfId="425"/>
    <cellStyle name="一般 8 5 8" xfId="479"/>
    <cellStyle name="一般 8 5 9" xfId="534"/>
    <cellStyle name="一般 8 6" xfId="81"/>
    <cellStyle name="一般 8 7" xfId="187"/>
    <cellStyle name="一般 8 8" xfId="246"/>
    <cellStyle name="一般 8 9" xfId="301"/>
    <cellStyle name="一般 9" xfId="13"/>
    <cellStyle name="千分位 2" xfId="8"/>
    <cellStyle name="千分位 2 2" xfId="146"/>
    <cellStyle name="千分位 2 2 2" xfId="536"/>
    <cellStyle name="千分位 3" xfId="15"/>
    <cellStyle name="千分位 4" xfId="203"/>
    <cellStyle name="千分位 5" xfId="204"/>
    <cellStyle name="百分比 2" xfId="205"/>
    <cellStyle name="超連結" xfId="480" builtinId="8"/>
    <cellStyle name="超連結 2" xfId="10"/>
    <cellStyle name="超連結 2 2" xfId="145"/>
    <cellStyle name="超連結 2 2 2" xfId="537"/>
  </cellStyles>
  <dxfs count="1180">
    <dxf>
      <border outline="0"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新細明體"/>
        <scheme val="minor"/>
      </font>
      <numFmt numFmtId="30" formatCode="@"/>
      <alignment horizontal="center" vertical="center" textRotation="0" wrapText="0" indent="0" justifyLastLine="0" shrinkToFit="0" readingOrder="0"/>
      <border diagonalUp="0" diagonalDown="0" outline="0">
        <left style="thin">
          <color theme="9"/>
        </left>
        <right style="thin">
          <color theme="9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numFmt numFmtId="195" formatCode="#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numFmt numFmtId="195" formatCode="#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1" readingOrder="0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numFmt numFmtId="195" formatCode="#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1" readingOrder="0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numFmt numFmtId="195" formatCode="#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1" readingOrder="0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新細明體"/>
        <scheme val="none"/>
      </font>
      <numFmt numFmtId="195" formatCode="#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新細明體"/>
        <scheme val="none"/>
      </font>
      <numFmt numFmtId="195" formatCode="#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標楷體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1" readingOrder="0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1" readingOrder="0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1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標楷體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color rgb="FFFF0000"/>
      </font>
    </dxf>
    <dxf>
      <font>
        <color rgb="FFFF0000"/>
      </font>
    </dxf>
    <dxf>
      <font>
        <color rgb="FFFF0000"/>
      </font>
    </dxf>
    <dxf>
      <fill>
        <patternFill>
          <bgColor rgb="FF0070C0"/>
        </patternFill>
      </fill>
    </dxf>
    <dxf>
      <fill>
        <patternFill>
          <bgColor rgb="FF996633"/>
        </patternFill>
      </fill>
    </dxf>
    <dxf>
      <fill>
        <patternFill>
          <bgColor theme="9"/>
        </patternFill>
      </fill>
    </dxf>
    <dxf>
      <fill>
        <patternFill>
          <bgColor theme="3" tint="0.59996337778862885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8" tint="-0.24994659260841701"/>
        </patternFill>
      </fill>
    </dxf>
    <dxf>
      <fill>
        <patternFill>
          <bgColor rgb="FF0070C0"/>
        </patternFill>
      </fill>
    </dxf>
    <dxf>
      <fill>
        <patternFill>
          <bgColor rgb="FF996633"/>
        </patternFill>
      </fill>
    </dxf>
    <dxf>
      <fill>
        <patternFill>
          <bgColor theme="9"/>
        </patternFill>
      </fill>
    </dxf>
    <dxf>
      <fill>
        <patternFill>
          <bgColor theme="3" tint="0.59996337778862885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8" tint="-0.24994659260841701"/>
        </patternFill>
      </fill>
    </dxf>
    <dxf>
      <fill>
        <patternFill>
          <bgColor rgb="FFFFC000"/>
        </patternFill>
      </fill>
    </dxf>
    <dxf>
      <fill>
        <patternFill>
          <bgColor rgb="FFFF00FF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 patternType="solid"/>
      </fill>
    </dxf>
    <dxf>
      <fill>
        <patternFill patternType="solid"/>
      </fill>
    </dxf>
    <dxf>
      <font>
        <color theme="0"/>
      </font>
    </dxf>
    <dxf>
      <font>
        <color theme="0"/>
      </font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 patternType="solid"/>
      </fill>
    </dxf>
    <dxf>
      <fill>
        <patternFill patternType="solid"/>
      </fill>
    </dxf>
    <dxf>
      <font>
        <color theme="0"/>
      </font>
    </dxf>
    <dxf>
      <font>
        <color theme="0"/>
      </font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 patternType="solid"/>
      </fill>
    </dxf>
    <dxf>
      <fill>
        <patternFill patternType="solid"/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 patternType="solid"/>
      </fill>
    </dxf>
    <dxf>
      <fill>
        <patternFill patternType="solid"/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 patternType="solid"/>
      </fill>
    </dxf>
    <dxf>
      <fill>
        <patternFill patternType="solid"/>
      </fill>
    </dxf>
    <dxf>
      <font>
        <color theme="0"/>
      </font>
    </dxf>
    <dxf>
      <font>
        <color theme="0"/>
      </font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 patternType="solid"/>
      </fill>
    </dxf>
    <dxf>
      <fill>
        <patternFill patternType="solid"/>
      </fill>
    </dxf>
    <dxf>
      <font>
        <color theme="0"/>
      </font>
    </dxf>
    <dxf>
      <font>
        <color theme="0"/>
      </font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 patternType="solid"/>
      </fill>
    </dxf>
    <dxf>
      <fill>
        <patternFill patternType="solid"/>
      </fill>
    </dxf>
    <dxf>
      <font>
        <color theme="0"/>
      </font>
    </dxf>
    <dxf>
      <font>
        <color theme="0"/>
      </font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 patternType="solid"/>
      </fill>
    </dxf>
    <dxf>
      <fill>
        <patternFill patternType="solid"/>
      </fill>
    </dxf>
    <dxf>
      <font>
        <color theme="0"/>
      </font>
    </dxf>
    <dxf>
      <font>
        <color theme="0"/>
      </font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 patternType="solid"/>
      </fill>
    </dxf>
    <dxf>
      <fill>
        <patternFill patternType="solid"/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 patternType="solid"/>
      </fill>
    </dxf>
    <dxf>
      <fill>
        <patternFill patternType="solid"/>
      </fill>
    </dxf>
    <dxf>
      <font>
        <color theme="0"/>
      </font>
    </dxf>
    <dxf>
      <font>
        <color theme="0"/>
      </font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 patternType="solid"/>
      </fill>
    </dxf>
    <dxf>
      <fill>
        <patternFill patternType="solid"/>
      </fill>
    </dxf>
    <dxf>
      <font>
        <color theme="0"/>
      </font>
    </dxf>
    <dxf>
      <font>
        <color theme="0"/>
      </font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 patternType="solid"/>
      </fill>
    </dxf>
    <dxf>
      <fill>
        <patternFill patternType="solid"/>
      </fill>
    </dxf>
    <dxf>
      <font>
        <color theme="0"/>
      </font>
    </dxf>
    <dxf>
      <font>
        <color theme="0"/>
      </font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 patternType="solid"/>
      </fill>
    </dxf>
    <dxf>
      <fill>
        <patternFill patternType="solid"/>
      </fill>
    </dxf>
    <dxf>
      <font>
        <color theme="0"/>
      </font>
    </dxf>
    <dxf>
      <font>
        <color theme="0"/>
      </font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 patternType="solid"/>
      </fill>
    </dxf>
    <dxf>
      <fill>
        <patternFill patternType="solid"/>
      </fill>
    </dxf>
    <dxf>
      <font>
        <color theme="0"/>
      </font>
    </dxf>
    <dxf>
      <font>
        <color theme="0"/>
      </font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 patternType="solid"/>
      </fill>
    </dxf>
    <dxf>
      <fill>
        <patternFill patternType="solid"/>
      </fill>
    </dxf>
    <dxf>
      <font>
        <color theme="0"/>
      </font>
    </dxf>
    <dxf>
      <font>
        <color theme="0"/>
      </font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 patternType="solid"/>
      </fill>
    </dxf>
    <dxf>
      <fill>
        <patternFill patternType="solid"/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 patternType="solid"/>
      </fill>
    </dxf>
    <dxf>
      <fill>
        <patternFill patternType="solid"/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 patternType="solid"/>
      </fill>
    </dxf>
    <dxf>
      <fill>
        <patternFill patternType="solid"/>
      </fill>
    </dxf>
    <dxf>
      <font>
        <color theme="0"/>
      </font>
    </dxf>
    <dxf>
      <font>
        <color theme="0"/>
      </font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 patternType="solid"/>
      </fill>
    </dxf>
    <dxf>
      <fill>
        <patternFill patternType="solid"/>
      </fill>
    </dxf>
    <dxf>
      <font>
        <color theme="0"/>
      </font>
    </dxf>
    <dxf>
      <font>
        <color theme="0"/>
      </font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 patternType="solid"/>
      </fill>
    </dxf>
    <dxf>
      <fill>
        <patternFill patternType="solid"/>
      </fill>
    </dxf>
    <dxf>
      <font>
        <color theme="0"/>
      </font>
    </dxf>
    <dxf>
      <font>
        <color theme="0"/>
      </font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 patternType="solid"/>
      </fill>
    </dxf>
    <dxf>
      <fill>
        <patternFill patternType="solid"/>
      </fill>
    </dxf>
    <dxf>
      <font>
        <color theme="0"/>
      </font>
    </dxf>
    <dxf>
      <font>
        <color theme="0"/>
      </font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 patternType="solid"/>
      </fill>
    </dxf>
    <dxf>
      <fill>
        <patternFill patternType="solid"/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 patternType="solid"/>
      </fill>
    </dxf>
    <dxf>
      <fill>
        <patternFill patternType="solid"/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 patternType="solid"/>
      </fill>
    </dxf>
    <dxf>
      <fill>
        <patternFill patternType="solid"/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 patternType="solid"/>
      </fill>
    </dxf>
    <dxf>
      <fill>
        <patternFill patternType="solid"/>
      </fill>
    </dxf>
    <dxf>
      <font>
        <color theme="0"/>
      </font>
    </dxf>
    <dxf>
      <font>
        <color theme="0"/>
      </font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 patternType="solid"/>
      </fill>
    </dxf>
    <dxf>
      <fill>
        <patternFill patternType="solid"/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 patternType="solid"/>
      </fill>
    </dxf>
    <dxf>
      <fill>
        <patternFill patternType="solid"/>
      </fill>
    </dxf>
    <dxf>
      <font>
        <color theme="0"/>
      </font>
    </dxf>
    <dxf>
      <font>
        <color theme="0"/>
      </font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 patternType="solid"/>
      </fill>
    </dxf>
    <dxf>
      <fill>
        <patternFill patternType="solid"/>
      </fill>
    </dxf>
    <dxf>
      <font>
        <color theme="0"/>
      </font>
    </dxf>
    <dxf>
      <font>
        <color theme="0"/>
      </font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 patternType="solid"/>
      </fill>
    </dxf>
    <dxf>
      <fill>
        <patternFill patternType="solid"/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 patternType="solid"/>
      </fill>
    </dxf>
    <dxf>
      <fill>
        <patternFill patternType="solid"/>
      </fill>
    </dxf>
    <dxf>
      <font>
        <color theme="0"/>
      </font>
    </dxf>
    <dxf>
      <font>
        <color theme="0"/>
      </font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 patternType="solid"/>
      </fill>
    </dxf>
    <dxf>
      <fill>
        <patternFill patternType="solid"/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 patternType="solid"/>
      </fill>
    </dxf>
    <dxf>
      <fill>
        <patternFill patternType="solid"/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 patternType="solid"/>
      </fill>
    </dxf>
    <dxf>
      <fill>
        <patternFill patternType="solid"/>
      </fill>
    </dxf>
    <dxf>
      <font>
        <color theme="0"/>
      </font>
    </dxf>
    <dxf>
      <font>
        <color theme="0"/>
      </font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 patternType="solid"/>
      </fill>
    </dxf>
    <dxf>
      <fill>
        <patternFill patternType="solid"/>
      </fill>
    </dxf>
    <dxf>
      <font>
        <color theme="0"/>
      </font>
    </dxf>
    <dxf>
      <font>
        <color theme="0"/>
      </font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 patternType="solid"/>
      </fill>
    </dxf>
    <dxf>
      <fill>
        <patternFill patternType="solid"/>
      </fill>
    </dxf>
    <dxf>
      <font>
        <color theme="0"/>
      </font>
    </dxf>
    <dxf>
      <font>
        <color theme="0"/>
      </font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 patternType="solid"/>
      </fill>
    </dxf>
    <dxf>
      <fill>
        <patternFill patternType="solid"/>
      </fill>
    </dxf>
    <dxf>
      <font>
        <color theme="0"/>
      </font>
    </dxf>
    <dxf>
      <font>
        <color theme="0"/>
      </font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 patternType="solid"/>
      </fill>
    </dxf>
    <dxf>
      <fill>
        <patternFill patternType="solid"/>
      </fill>
    </dxf>
    <dxf>
      <font>
        <color theme="0"/>
      </font>
    </dxf>
    <dxf>
      <font>
        <color theme="0"/>
      </font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 patternType="solid"/>
      </fill>
    </dxf>
    <dxf>
      <fill>
        <patternFill patternType="solid"/>
      </fill>
    </dxf>
    <dxf>
      <font>
        <color theme="0"/>
      </font>
    </dxf>
    <dxf>
      <font>
        <color theme="0"/>
      </font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 patternType="solid"/>
      </fill>
    </dxf>
    <dxf>
      <fill>
        <patternFill patternType="solid"/>
      </fill>
    </dxf>
    <dxf>
      <font>
        <color theme="0"/>
      </font>
    </dxf>
    <dxf>
      <font>
        <color theme="0"/>
      </font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 patternType="solid"/>
      </fill>
    </dxf>
    <dxf>
      <fill>
        <patternFill patternType="solid"/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 patternType="solid"/>
      </fill>
    </dxf>
    <dxf>
      <fill>
        <patternFill patternType="solid"/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 patternType="solid"/>
      </fill>
    </dxf>
    <dxf>
      <fill>
        <patternFill patternType="solid"/>
      </fill>
    </dxf>
    <dxf>
      <font>
        <color theme="0"/>
      </font>
    </dxf>
    <dxf>
      <font>
        <color theme="0"/>
      </font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 patternType="solid"/>
      </fill>
    </dxf>
    <dxf>
      <fill>
        <patternFill patternType="solid"/>
      </fill>
    </dxf>
    <dxf>
      <font>
        <color theme="0"/>
      </font>
    </dxf>
    <dxf>
      <font>
        <color theme="0"/>
      </font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 patternType="solid"/>
      </fill>
    </dxf>
    <dxf>
      <fill>
        <patternFill patternType="solid"/>
      </fill>
    </dxf>
    <dxf>
      <font>
        <color theme="0"/>
      </font>
    </dxf>
    <dxf>
      <font>
        <color theme="0"/>
      </font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 patternType="solid"/>
      </fill>
    </dxf>
    <dxf>
      <fill>
        <patternFill patternType="solid"/>
      </fill>
    </dxf>
    <dxf>
      <font>
        <color theme="0"/>
      </font>
    </dxf>
    <dxf>
      <font>
        <color theme="0"/>
      </font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 patternType="solid"/>
      </fill>
    </dxf>
    <dxf>
      <fill>
        <patternFill patternType="solid"/>
      </fill>
    </dxf>
    <dxf>
      <font>
        <color theme="0"/>
      </font>
    </dxf>
    <dxf>
      <font>
        <color theme="0"/>
      </font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 patternType="solid"/>
      </fill>
    </dxf>
    <dxf>
      <fill>
        <patternFill patternType="solid"/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 patternType="solid"/>
      </fill>
    </dxf>
    <dxf>
      <fill>
        <patternFill patternType="solid"/>
      </fill>
    </dxf>
    <dxf>
      <font>
        <color theme="0"/>
      </font>
    </dxf>
    <dxf>
      <font>
        <color theme="0"/>
      </font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 patternType="solid"/>
      </fill>
    </dxf>
    <dxf>
      <fill>
        <patternFill patternType="solid"/>
      </fill>
    </dxf>
    <dxf>
      <font>
        <color theme="0"/>
      </font>
    </dxf>
    <dxf>
      <font>
        <color theme="0"/>
      </font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 patternType="solid"/>
      </fill>
    </dxf>
    <dxf>
      <fill>
        <patternFill patternType="solid"/>
      </fill>
    </dxf>
    <dxf>
      <font>
        <color theme="0"/>
      </font>
    </dxf>
    <dxf>
      <font>
        <color theme="0"/>
      </font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 patternType="solid"/>
      </fill>
    </dxf>
    <dxf>
      <fill>
        <patternFill patternType="solid"/>
      </fill>
    </dxf>
    <dxf>
      <font>
        <color theme="0"/>
      </font>
    </dxf>
    <dxf>
      <font>
        <color theme="0"/>
      </font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 patternType="solid"/>
      </fill>
    </dxf>
    <dxf>
      <fill>
        <patternFill patternType="solid"/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 patternType="solid"/>
      </fill>
    </dxf>
    <dxf>
      <fill>
        <patternFill patternType="solid"/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 patternType="solid"/>
      </fill>
    </dxf>
    <dxf>
      <fill>
        <patternFill patternType="solid"/>
      </fill>
    </dxf>
    <dxf>
      <font>
        <color theme="0"/>
      </font>
    </dxf>
    <dxf>
      <font>
        <color theme="0"/>
      </font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 patternType="solid"/>
      </fill>
    </dxf>
    <dxf>
      <fill>
        <patternFill patternType="solid"/>
      </fill>
    </dxf>
    <dxf>
      <font>
        <color theme="0"/>
      </font>
    </dxf>
    <dxf>
      <font>
        <color theme="0"/>
      </font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 patternType="solid"/>
      </fill>
    </dxf>
    <dxf>
      <fill>
        <patternFill patternType="solid"/>
      </fill>
    </dxf>
    <dxf>
      <font>
        <color theme="0"/>
      </font>
    </dxf>
    <dxf>
      <font>
        <color theme="0"/>
      </font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 patternType="solid"/>
      </fill>
    </dxf>
    <dxf>
      <fill>
        <patternFill patternType="solid"/>
      </fill>
    </dxf>
    <dxf>
      <font>
        <color theme="0"/>
      </font>
    </dxf>
    <dxf>
      <font>
        <color theme="0"/>
      </font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 patternType="solid"/>
      </fill>
    </dxf>
    <dxf>
      <fill>
        <patternFill patternType="solid"/>
      </fill>
    </dxf>
    <dxf>
      <font>
        <color theme="0"/>
      </font>
    </dxf>
    <dxf>
      <font>
        <color theme="0"/>
      </font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 patternType="solid"/>
      </fill>
    </dxf>
    <dxf>
      <fill>
        <patternFill patternType="solid"/>
      </fill>
    </dxf>
    <dxf>
      <font>
        <color theme="0"/>
      </font>
    </dxf>
    <dxf>
      <font>
        <color theme="0"/>
      </font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 patternType="solid"/>
      </fill>
    </dxf>
    <dxf>
      <fill>
        <patternFill patternType="solid"/>
      </fill>
    </dxf>
    <dxf>
      <font>
        <color theme="0"/>
      </font>
    </dxf>
    <dxf>
      <font>
        <color theme="0"/>
      </font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 patternType="solid"/>
      </fill>
    </dxf>
    <dxf>
      <fill>
        <patternFill patternType="solid"/>
      </fill>
    </dxf>
    <dxf>
      <font>
        <color theme="0"/>
      </font>
    </dxf>
    <dxf>
      <font>
        <color theme="0"/>
      </font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 patternType="solid"/>
      </fill>
    </dxf>
    <dxf>
      <fill>
        <patternFill patternType="solid"/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 patternType="solid"/>
      </fill>
    </dxf>
    <dxf>
      <fill>
        <patternFill patternType="solid"/>
      </fill>
    </dxf>
    <dxf>
      <font>
        <color theme="0"/>
      </font>
    </dxf>
    <dxf>
      <font>
        <color theme="0"/>
      </font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 patternType="solid"/>
      </fill>
    </dxf>
    <dxf>
      <fill>
        <patternFill patternType="solid"/>
      </fill>
    </dxf>
    <dxf>
      <font>
        <color theme="0"/>
      </font>
    </dxf>
    <dxf>
      <font>
        <color theme="0"/>
      </font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 patternType="solid"/>
      </fill>
    </dxf>
    <dxf>
      <fill>
        <patternFill patternType="solid"/>
      </fill>
    </dxf>
    <dxf>
      <font>
        <color theme="0"/>
      </font>
    </dxf>
    <dxf>
      <font>
        <color theme="0"/>
      </font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 patternType="solid"/>
      </fill>
    </dxf>
    <dxf>
      <fill>
        <patternFill patternType="solid"/>
      </fill>
    </dxf>
    <dxf>
      <font>
        <color theme="0"/>
      </font>
    </dxf>
    <dxf>
      <font>
        <color theme="0"/>
      </font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 patternType="solid"/>
      </fill>
    </dxf>
    <dxf>
      <fill>
        <patternFill patternType="solid"/>
      </fill>
    </dxf>
    <dxf>
      <font>
        <color theme="0"/>
      </font>
    </dxf>
    <dxf>
      <font>
        <color theme="0"/>
      </font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 patternType="solid"/>
      </fill>
    </dxf>
    <dxf>
      <fill>
        <patternFill patternType="solid"/>
      </fill>
    </dxf>
    <dxf>
      <font>
        <color theme="0"/>
      </font>
    </dxf>
    <dxf>
      <font>
        <color theme="0"/>
      </font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 patternType="solid"/>
      </fill>
    </dxf>
    <dxf>
      <fill>
        <patternFill patternType="solid"/>
      </fill>
    </dxf>
    <dxf>
      <font>
        <color theme="0"/>
      </font>
    </dxf>
    <dxf>
      <font>
        <color theme="0"/>
      </font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 patternType="solid"/>
      </fill>
    </dxf>
    <dxf>
      <fill>
        <patternFill patternType="solid"/>
      </fill>
    </dxf>
    <dxf>
      <font>
        <color theme="0"/>
      </font>
    </dxf>
    <dxf>
      <font>
        <color theme="0"/>
      </font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 patternType="solid"/>
      </fill>
    </dxf>
    <dxf>
      <fill>
        <patternFill patternType="solid"/>
      </fill>
    </dxf>
    <dxf>
      <font>
        <color theme="0"/>
      </font>
    </dxf>
    <dxf>
      <font>
        <color theme="0"/>
      </font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 patternType="solid"/>
      </fill>
    </dxf>
    <dxf>
      <fill>
        <patternFill patternType="solid"/>
      </fill>
    </dxf>
    <dxf>
      <font>
        <color theme="0"/>
      </font>
    </dxf>
    <dxf>
      <font>
        <color theme="0"/>
      </font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 patternType="solid"/>
      </fill>
    </dxf>
    <dxf>
      <fill>
        <patternFill patternType="solid"/>
      </fill>
    </dxf>
    <dxf>
      <font>
        <color theme="0"/>
      </font>
    </dxf>
    <dxf>
      <font>
        <color theme="0"/>
      </font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 patternType="solid"/>
      </fill>
    </dxf>
    <dxf>
      <fill>
        <patternFill patternType="solid"/>
      </fill>
    </dxf>
    <dxf>
      <font>
        <color theme="0"/>
      </font>
    </dxf>
    <dxf>
      <font>
        <color theme="0"/>
      </font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 patternType="solid"/>
      </fill>
    </dxf>
    <dxf>
      <fill>
        <patternFill patternType="solid"/>
      </fill>
    </dxf>
    <dxf>
      <font>
        <color theme="0"/>
      </font>
    </dxf>
    <dxf>
      <font>
        <color theme="0"/>
      </font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 patternType="solid"/>
      </fill>
    </dxf>
    <dxf>
      <fill>
        <patternFill patternType="solid"/>
      </fill>
    </dxf>
    <dxf>
      <font>
        <color theme="0"/>
      </font>
    </dxf>
    <dxf>
      <font>
        <color theme="0"/>
      </font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 patternType="solid"/>
      </fill>
    </dxf>
    <dxf>
      <fill>
        <patternFill patternType="solid"/>
      </fill>
    </dxf>
    <dxf>
      <font>
        <color theme="0"/>
      </font>
    </dxf>
    <dxf>
      <font>
        <color theme="0"/>
      </font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 patternType="solid"/>
      </fill>
    </dxf>
    <dxf>
      <fill>
        <patternFill patternType="solid"/>
      </fill>
    </dxf>
    <dxf>
      <font>
        <color theme="0"/>
      </font>
    </dxf>
    <dxf>
      <font>
        <color theme="0"/>
      </font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 patternType="solid"/>
      </fill>
    </dxf>
    <dxf>
      <fill>
        <patternFill patternType="solid"/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 patternType="solid"/>
      </fill>
    </dxf>
    <dxf>
      <fill>
        <patternFill patternType="solid"/>
      </fill>
    </dxf>
    <dxf>
      <font>
        <color theme="0"/>
      </font>
    </dxf>
    <dxf>
      <font>
        <color theme="0"/>
      </font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 patternType="solid"/>
      </fill>
    </dxf>
    <dxf>
      <fill>
        <patternFill patternType="solid"/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 patternType="solid"/>
      </fill>
    </dxf>
    <dxf>
      <fill>
        <patternFill patternType="solid"/>
      </fill>
    </dxf>
    <dxf>
      <font>
        <color theme="0"/>
      </font>
    </dxf>
    <dxf>
      <font>
        <color theme="0"/>
      </font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 patternType="solid"/>
      </fill>
    </dxf>
    <dxf>
      <fill>
        <patternFill patternType="solid"/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 patternType="solid"/>
      </fill>
    </dxf>
    <dxf>
      <fill>
        <patternFill patternType="solid"/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 patternType="solid"/>
      </fill>
    </dxf>
    <dxf>
      <fill>
        <patternFill patternType="solid"/>
      </fill>
    </dxf>
    <dxf>
      <font>
        <color theme="0"/>
      </font>
    </dxf>
    <dxf>
      <font>
        <color theme="0"/>
      </font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 patternType="solid"/>
      </fill>
    </dxf>
    <dxf>
      <fill>
        <patternFill patternType="solid"/>
      </fill>
    </dxf>
    <dxf>
      <font>
        <color theme="0"/>
      </font>
    </dxf>
    <dxf>
      <font>
        <color theme="0"/>
      </font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 patternType="solid"/>
      </fill>
    </dxf>
    <dxf>
      <fill>
        <patternFill patternType="solid"/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 patternType="solid"/>
      </fill>
    </dxf>
    <dxf>
      <fill>
        <patternFill patternType="solid"/>
      </fill>
    </dxf>
    <dxf>
      <font>
        <color theme="0"/>
      </font>
    </dxf>
    <dxf>
      <font>
        <color theme="0"/>
      </font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 patternType="solid"/>
      </fill>
    </dxf>
    <dxf>
      <fill>
        <patternFill patternType="solid"/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 patternType="solid"/>
      </fill>
    </dxf>
    <dxf>
      <fill>
        <patternFill patternType="solid"/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 patternType="solid"/>
      </fill>
    </dxf>
    <dxf>
      <fill>
        <patternFill patternType="solid"/>
      </fill>
    </dxf>
    <dxf>
      <font>
        <color theme="0"/>
      </font>
    </dxf>
    <dxf>
      <font>
        <color theme="0"/>
      </font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 patternType="solid"/>
      </fill>
    </dxf>
    <dxf>
      <fill>
        <patternFill patternType="solid"/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 patternType="solid"/>
      </fill>
    </dxf>
    <dxf>
      <fill>
        <patternFill patternType="solid"/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 patternType="solid"/>
      </fill>
    </dxf>
    <dxf>
      <fill>
        <patternFill patternType="solid"/>
      </fill>
    </dxf>
    <dxf>
      <font>
        <color theme="0"/>
      </font>
    </dxf>
    <dxf>
      <font>
        <color theme="0"/>
      </font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 patternType="solid"/>
      </fill>
    </dxf>
    <dxf>
      <fill>
        <patternFill patternType="solid"/>
      </fill>
    </dxf>
    <dxf>
      <font>
        <color theme="0"/>
      </font>
    </dxf>
    <dxf>
      <font>
        <color theme="0"/>
      </font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 patternType="solid"/>
      </fill>
    </dxf>
    <dxf>
      <fill>
        <patternFill patternType="solid"/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 patternType="solid"/>
      </fill>
    </dxf>
    <dxf>
      <fill>
        <patternFill patternType="solid"/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 patternType="solid"/>
      </fill>
    </dxf>
    <dxf>
      <fill>
        <patternFill patternType="solid"/>
      </fill>
    </dxf>
    <dxf>
      <font>
        <color theme="0"/>
      </font>
    </dxf>
    <dxf>
      <font>
        <color theme="0"/>
      </font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 patternType="solid"/>
      </fill>
    </dxf>
    <dxf>
      <fill>
        <patternFill patternType="solid"/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 patternType="solid"/>
      </fill>
    </dxf>
    <dxf>
      <fill>
        <patternFill patternType="solid"/>
      </fill>
    </dxf>
    <dxf>
      <font>
        <color theme="0"/>
      </font>
    </dxf>
    <dxf>
      <font>
        <color theme="0"/>
      </font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 patternType="solid"/>
      </fill>
    </dxf>
    <dxf>
      <fill>
        <patternFill patternType="solid"/>
      </fill>
    </dxf>
    <dxf>
      <font>
        <color theme="0"/>
      </font>
    </dxf>
    <dxf>
      <font>
        <color theme="0"/>
      </font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 patternType="solid"/>
      </fill>
    </dxf>
    <dxf>
      <fill>
        <patternFill patternType="solid"/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 patternType="solid"/>
      </fill>
    </dxf>
    <dxf>
      <fill>
        <patternFill patternType="solid"/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 patternType="solid"/>
      </fill>
    </dxf>
    <dxf>
      <fill>
        <patternFill patternType="solid"/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 patternType="solid"/>
      </fill>
    </dxf>
    <dxf>
      <fill>
        <patternFill patternType="solid"/>
      </fill>
    </dxf>
    <dxf>
      <font>
        <color theme="0"/>
      </font>
    </dxf>
    <dxf>
      <font>
        <color theme="0"/>
      </font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 patternType="solid"/>
      </fill>
    </dxf>
    <dxf>
      <fill>
        <patternFill patternType="solid"/>
      </fill>
    </dxf>
    <dxf>
      <font>
        <color theme="0"/>
      </font>
    </dxf>
    <dxf>
      <font>
        <color theme="0"/>
      </font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 patternType="solid"/>
      </fill>
    </dxf>
    <dxf>
      <fill>
        <patternFill patternType="solid"/>
      </fill>
    </dxf>
    <dxf>
      <font>
        <color theme="0"/>
      </font>
    </dxf>
    <dxf>
      <font>
        <color theme="0"/>
      </font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 patternType="solid"/>
      </fill>
    </dxf>
    <dxf>
      <fill>
        <patternFill patternType="solid"/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 patternType="solid"/>
      </fill>
    </dxf>
    <dxf>
      <fill>
        <patternFill patternType="solid"/>
      </fill>
    </dxf>
    <dxf>
      <font>
        <color theme="0"/>
      </font>
    </dxf>
    <dxf>
      <font>
        <color theme="0"/>
      </font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 patternType="solid"/>
      </fill>
    </dxf>
    <dxf>
      <fill>
        <patternFill patternType="solid"/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 patternType="solid"/>
      </fill>
    </dxf>
    <dxf>
      <fill>
        <patternFill patternType="solid"/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 patternType="solid"/>
      </fill>
    </dxf>
    <dxf>
      <fill>
        <patternFill patternType="solid"/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 patternType="solid"/>
      </fill>
    </dxf>
    <dxf>
      <fill>
        <patternFill patternType="solid"/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 patternType="solid"/>
      </fill>
    </dxf>
    <dxf>
      <fill>
        <patternFill patternType="solid"/>
      </fill>
    </dxf>
    <dxf>
      <font>
        <color theme="0"/>
      </font>
    </dxf>
    <dxf>
      <font>
        <color theme="0"/>
      </font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 patternType="solid"/>
      </fill>
    </dxf>
    <dxf>
      <fill>
        <patternFill patternType="solid"/>
      </fill>
    </dxf>
    <dxf>
      <font>
        <color theme="0"/>
      </font>
    </dxf>
    <dxf>
      <font>
        <color theme="0"/>
      </font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 patternType="solid"/>
      </fill>
    </dxf>
    <dxf>
      <fill>
        <patternFill patternType="solid"/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 patternType="solid"/>
      </fill>
    </dxf>
    <dxf>
      <fill>
        <patternFill patternType="solid"/>
      </fill>
    </dxf>
    <dxf>
      <font>
        <color theme="4" tint="0.79998168889431442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 patternType="solid"/>
      </fill>
    </dxf>
    <dxf>
      <fill>
        <patternFill patternType="solid"/>
      </fill>
    </dxf>
    <dxf>
      <font>
        <color theme="4" tint="0.79998168889431442"/>
      </font>
    </dxf>
    <dxf>
      <font>
        <color theme="4" tint="0.79998168889431442"/>
      </font>
    </dxf>
    <dxf>
      <font>
        <color theme="4" tint="0.79998168889431442"/>
      </font>
    </dxf>
    <dxf>
      <font>
        <color theme="4" tint="0.79998168889431442"/>
      </font>
    </dxf>
    <dxf>
      <font>
        <color theme="0"/>
      </font>
    </dxf>
    <dxf>
      <font>
        <color theme="0"/>
      </font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 patternType="solid"/>
      </fill>
    </dxf>
    <dxf>
      <fill>
        <patternFill patternType="solid"/>
      </fill>
    </dxf>
    <dxf>
      <font>
        <color theme="0"/>
      </font>
    </dxf>
    <dxf>
      <font>
        <color theme="0"/>
      </font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 patternType="solid"/>
      </fill>
    </dxf>
    <dxf>
      <fill>
        <patternFill patternType="solid"/>
      </fill>
    </dxf>
    <dxf>
      <font>
        <color theme="0"/>
      </font>
    </dxf>
    <dxf>
      <font>
        <color theme="0"/>
      </font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 patternType="solid"/>
      </fill>
    </dxf>
    <dxf>
      <fill>
        <patternFill patternType="solid"/>
      </fill>
    </dxf>
    <dxf>
      <font>
        <color theme="0"/>
      </font>
    </dxf>
    <dxf>
      <font>
        <color theme="0"/>
      </font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 patternType="solid"/>
      </fill>
    </dxf>
    <dxf>
      <fill>
        <patternFill patternType="solid"/>
      </fill>
    </dxf>
    <dxf>
      <font>
        <color theme="0"/>
      </font>
    </dxf>
    <dxf>
      <font>
        <color theme="0"/>
      </font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 patternType="solid"/>
      </fill>
    </dxf>
    <dxf>
      <fill>
        <patternFill patternType="solid"/>
      </fill>
    </dxf>
    <dxf>
      <font>
        <color auto="1"/>
      </font>
    </dxf>
    <dxf>
      <font>
        <color auto="1"/>
      </font>
    </dxf>
    <dxf>
      <border>
        <left/>
        <right/>
        <top/>
        <bottom/>
      </border>
    </dxf>
    <dxf>
      <border>
        <left/>
        <right/>
        <top/>
        <bottom/>
      </border>
    </dxf>
    <dxf>
      <font>
        <u/>
      </font>
    </dxf>
    <dxf>
      <font>
        <u/>
      </font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ont>
        <color auto="1"/>
      </font>
    </dxf>
    <dxf>
      <font>
        <color theme="3" tint="0.79998168889431442"/>
      </font>
    </dxf>
    <dxf>
      <alignment horizontal="center" readingOrder="0"/>
    </dxf>
    <dxf>
      <alignment horizontal="center" readingOrder="0"/>
    </dxf>
    <dxf>
      <font>
        <u/>
        <color rgb="FFFF0000"/>
      </font>
    </dxf>
    <dxf>
      <font>
        <u/>
        <color rgb="FFFF0000"/>
      </font>
    </dxf>
    <dxf>
      <font>
        <color rgb="FFFF0000"/>
      </font>
    </dxf>
    <dxf>
      <fill>
        <patternFill>
          <bgColor rgb="FFFF0000"/>
        </patternFill>
      </fill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rgb="FFFF0000"/>
        <name val="新細明體"/>
        <scheme val="minor"/>
      </font>
      <numFmt numFmtId="0" formatCode="General"/>
      <fill>
        <patternFill patternType="none">
          <bgColor auto="1"/>
        </patternFill>
      </fill>
    </dxf>
    <dxf>
      <font>
        <strike val="0"/>
        <outline val="0"/>
        <shadow val="0"/>
        <u val="none"/>
        <vertAlign val="baseline"/>
        <sz val="12"/>
        <color auto="1"/>
        <name val="新細明體"/>
        <scheme val="minor"/>
      </font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新細明體"/>
        <scheme val="minor"/>
      </font>
      <numFmt numFmtId="0" formatCode="General"/>
      <fill>
        <patternFill patternType="none">
          <fgColor theme="9" tint="0.79998168889431442"/>
          <bgColor auto="1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0000"/>
        <name val="新細明體"/>
        <scheme val="minor"/>
      </font>
      <numFmt numFmtId="0" formatCode="General"/>
      <fill>
        <patternFill patternType="none">
          <fgColor theme="9" tint="0.79998168889431442"/>
          <bgColor auto="1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新細明體"/>
        <scheme val="minor"/>
      </font>
      <numFmt numFmtId="0" formatCode="General"/>
      <fill>
        <patternFill patternType="none">
          <bgColor auto="1"/>
        </patternFill>
      </fill>
      <alignment horizontal="right" vertical="bottom" textRotation="0" wrapText="0" indent="0" justifyLastLine="0" shrinkToFit="1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0000"/>
        <name val="新細明體"/>
        <scheme val="minor"/>
      </font>
      <numFmt numFmtId="0" formatCode="General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新細明體"/>
        <scheme val="minor"/>
      </font>
      <numFmt numFmtId="0" formatCode="General"/>
      <fill>
        <patternFill patternType="none">
          <fgColor theme="9" tint="0.79998168889431442"/>
          <bgColor auto="1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新細明體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新細明體"/>
        <scheme val="minor"/>
      </font>
      <numFmt numFmtId="0" formatCode="General"/>
      <fill>
        <patternFill patternType="none">
          <fgColor theme="9" tint="0.79998168889431442"/>
          <bgColor auto="1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0000"/>
        <name val="新細明體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新細明體"/>
        <scheme val="minor"/>
      </font>
      <numFmt numFmtId="197" formatCode="yyyy/mm/dd"/>
      <fill>
        <patternFill patternType="none">
          <fgColor theme="9" tint="0.79998168889431442"/>
          <bgColor auto="1"/>
        </patternFill>
      </fill>
      <alignment vertical="bottom" textRotation="0" wrapTex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新細明體"/>
        <scheme val="minor"/>
      </font>
      <numFmt numFmtId="197" formatCode="yyyy/mm/dd"/>
      <fill>
        <patternFill patternType="none">
          <fgColor theme="9" tint="0.79998168889431442"/>
          <bgColor auto="1"/>
        </patternFill>
      </fill>
      <alignment vertical="bottom" textRotation="0" wrapTex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新細明體"/>
        <scheme val="minor"/>
      </font>
      <numFmt numFmtId="0" formatCode="General"/>
      <fill>
        <patternFill patternType="none">
          <fgColor theme="9" tint="0.79998168889431442"/>
          <bgColor auto="1"/>
        </patternFill>
      </fill>
      <alignment horizontal="center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新細明體"/>
        <scheme val="minor"/>
      </font>
      <numFmt numFmtId="178" formatCode="m/d;@"/>
      <fill>
        <patternFill patternType="none">
          <fgColor theme="9" tint="0.79998168889431442"/>
          <bgColor auto="1"/>
        </patternFill>
      </fill>
      <alignment horizontal="center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新細明體"/>
        <scheme val="minor"/>
      </font>
      <fill>
        <patternFill patternType="none">
          <fgColor theme="9" tint="0.79998168889431442"/>
          <bgColor auto="1"/>
        </patternFill>
      </fill>
      <alignment horizontal="center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新細明體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1" readingOrder="0"/>
    </dxf>
    <dxf>
      <font>
        <strike val="0"/>
        <outline val="0"/>
        <shadow val="0"/>
        <u val="none"/>
        <vertAlign val="baseline"/>
        <sz val="12"/>
        <color auto="1"/>
        <name val="新細明體"/>
        <scheme val="minor"/>
      </font>
      <fill>
        <patternFill patternType="none">
          <bgColor auto="1"/>
        </patternFill>
      </fill>
    </dxf>
    <dxf>
      <font>
        <strike val="0"/>
        <outline val="0"/>
        <shadow val="0"/>
        <u val="none"/>
        <vertAlign val="baseline"/>
        <sz val="12"/>
        <color auto="1"/>
        <name val="新細明體"/>
        <scheme val="minor"/>
      </font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新細明體"/>
        <scheme val="minor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rgb="FFFF0000"/>
        <name val="新細明體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</font>
      <fill>
        <patternFill>
          <bgColor rgb="FFFFFF00"/>
        </patternFill>
      </fill>
    </dxf>
    <dxf>
      <border>
        <left/>
        <top/>
      </border>
    </dxf>
    <dxf>
      <font>
        <name val="標楷體"/>
        <scheme val="none"/>
      </font>
    </dxf>
    <dxf>
      <font>
        <sz val="14"/>
      </font>
    </dxf>
    <dxf>
      <font>
        <color auto="1"/>
      </font>
    </dxf>
    <dxf>
      <font>
        <color auto="1"/>
      </font>
    </dxf>
    <dxf>
      <border>
        <left/>
        <right/>
        <top/>
        <bottom/>
      </border>
    </dxf>
    <dxf>
      <border>
        <left/>
        <right/>
        <top/>
        <bottom/>
      </border>
    </dxf>
    <dxf>
      <font>
        <u/>
      </font>
    </dxf>
    <dxf>
      <font>
        <u/>
      </font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ont>
        <color auto="1"/>
      </font>
    </dxf>
    <dxf>
      <font>
        <color theme="3" tint="0.79998168889431442"/>
      </font>
    </dxf>
    <dxf>
      <alignment horizontal="center" readingOrder="0"/>
    </dxf>
    <dxf>
      <alignment horizontal="center" readingOrder="0"/>
    </dxf>
    <dxf>
      <border>
        <left/>
        <top/>
      </border>
    </dxf>
    <dxf>
      <font>
        <sz val="14"/>
      </font>
    </dxf>
    <dxf>
      <font>
        <name val="標楷體"/>
        <scheme val="none"/>
      </font>
    </dxf>
    <dxf>
      <font>
        <color auto="1"/>
      </font>
    </dxf>
    <dxf>
      <font>
        <color auto="1"/>
      </font>
    </dxf>
    <dxf>
      <border>
        <left/>
        <right/>
        <top/>
        <bottom/>
      </border>
    </dxf>
    <dxf>
      <border>
        <left/>
        <right/>
        <top/>
        <bottom/>
      </border>
    </dxf>
    <dxf>
      <font>
        <u/>
      </font>
    </dxf>
    <dxf>
      <font>
        <u/>
      </font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ont>
        <color auto="1"/>
      </font>
    </dxf>
    <dxf>
      <font>
        <color theme="3" tint="0.79998168889431442"/>
      </font>
    </dxf>
    <dxf>
      <alignment horizontal="center" readingOrder="0"/>
    </dxf>
    <dxf>
      <alignment horizontal="center" readingOrder="0"/>
    </dxf>
    <dxf>
      <numFmt numFmtId="0" formatCode="General"/>
      <fill>
        <patternFill patternType="solid">
          <fgColor indexed="64"/>
          <bgColor theme="9" tint="0.59999389629810485"/>
        </patternFill>
      </fill>
      <alignment vertical="center" textRotation="0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fill>
        <patternFill>
          <fgColor indexed="64"/>
          <bgColor theme="5" tint="0.59999389629810485"/>
        </patternFill>
      </fill>
      <alignment vertical="center" textRotation="0" indent="0" justifyLastLine="0" shrinkToFit="0" readingOrder="0"/>
    </dxf>
    <dxf>
      <numFmt numFmtId="178" formatCode="m/d;@"/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numFmt numFmtId="178" formatCode="m/d;@"/>
      <alignment horizontal="center" vertical="center" textRotation="0" wrapText="0" indent="0" justifyLastLine="0" shrinkToFit="0" readingOrder="0"/>
    </dxf>
    <dxf>
      <numFmt numFmtId="178" formatCode="m/d;@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</dxf>
    <dxf>
      <alignment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新細明體"/>
        <scheme val="minor"/>
      </font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ill>
        <patternFill>
          <bgColor rgb="FFFF0000"/>
        </patternFill>
      </fill>
    </dxf>
    <dxf>
      <numFmt numFmtId="0" formatCode="General"/>
      <fill>
        <patternFill patternType="none">
          <fgColor indexed="64"/>
          <bgColor indexed="65"/>
        </patternFill>
      </fill>
      <alignment vertical="center" textRotation="0" indent="0" justifyLastLine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numFmt numFmtId="0" formatCode="General"/>
      <fill>
        <patternFill patternType="solid">
          <fgColor indexed="64"/>
          <bgColor theme="5" tint="0.59999389629810485"/>
        </patternFill>
      </fill>
      <alignment horizontal="left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vertical="center" textRotation="0" indent="0" justifyLastLine="0" readingOrder="0"/>
    </dxf>
    <dxf>
      <fill>
        <patternFill patternType="none">
          <fgColor indexed="64"/>
          <bgColor indexed="65"/>
        </patternFill>
      </fill>
      <alignment vertical="center" textRotation="0" wrapText="0" indent="0" justifyLastLine="0" shrinkToFit="1" readingOrder="0"/>
    </dxf>
    <dxf>
      <numFmt numFmtId="178" formatCode="m/d;@"/>
      <fill>
        <patternFill patternType="solid">
          <fgColor indexed="64"/>
          <bgColor theme="5" tint="0.59999389629810485"/>
        </patternFill>
      </fill>
      <alignment horizontal="center" vertical="center" textRotation="0" wrapText="0" indent="0" justifyLastLine="0" shrinkToFit="0" readingOrder="0"/>
    </dxf>
    <dxf>
      <numFmt numFmtId="178" formatCode="m/d;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5" tint="0.59999389629810485"/>
        </patternFill>
      </fill>
      <alignment horizontal="center" vertical="center" textRotation="0" wrapText="0" indent="0" justifyLastLine="0" shrinkToFit="0" readingOrder="0"/>
    </dxf>
    <dxf>
      <alignment vertical="center" textRotation="0" indent="0" justifyLastLine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新細明體"/>
        <scheme val="minor"/>
      </font>
      <numFmt numFmtId="0" formatCode="General"/>
      <fill>
        <patternFill patternType="none">
          <fgColor indexed="64"/>
          <bgColor theme="5" tint="0.59999389629810485"/>
        </patternFill>
      </fill>
      <alignment horizontal="center" vertical="center" textRotation="0" wrapText="0" indent="0" justifyLastLine="0" shrinkToFit="0" readingOrder="0"/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alignment horizontal="general" vertical="center" textRotation="0" wrapText="0" indent="0" justifyLastLine="0" shrinkToFit="0" readingOrder="0"/>
    </dxf>
    <dxf>
      <numFmt numFmtId="183" formatCode="0_ ;[Red]\-0\ "/>
      <alignment horizontal="general" vertical="center" textRotation="0" wrapText="0" indent="0" justifyLastLine="0" shrinkToFit="0" readingOrder="0"/>
    </dxf>
    <dxf>
      <numFmt numFmtId="183" formatCode="0_ ;[Red]\-0\ "/>
      <alignment horizontal="general" vertical="center" textRotation="0" wrapText="0" indent="0" justifyLastLine="0" shrinkToFit="0" readingOrder="0"/>
    </dxf>
    <dxf>
      <numFmt numFmtId="183" formatCode="0_ ;[Red]\-0\ "/>
      <alignment horizontal="general" vertical="center" textRotation="0" wrapText="0" indent="0" justifyLastLine="0" shrinkToFit="0" readingOrder="0"/>
    </dxf>
    <dxf>
      <numFmt numFmtId="178" formatCode="m/d;@"/>
      <alignment horizontal="general" vertical="center" textRotation="0" wrapText="0" indent="0" justifyLastLine="0" shrinkToFit="0" readingOrder="0"/>
    </dxf>
    <dxf>
      <numFmt numFmtId="178" formatCode="m/d;@"/>
      <alignment horizontal="general" vertical="center" textRotation="0" wrapText="0" indent="0" justifyLastLine="0" shrinkToFit="0" readingOrder="0"/>
    </dxf>
    <dxf>
      <numFmt numFmtId="195" formatCode="#"/>
      <alignment horizontal="general" vertical="center" textRotation="0" wrapText="0" indent="0" justifyLastLine="0" shrinkToFit="0" readingOrder="0"/>
    </dxf>
    <dxf>
      <numFmt numFmtId="178" formatCode="m/d;@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178" formatCode="m/d;@"/>
      <alignment horizontal="general" vertical="center" textRotation="0" wrapText="0" indent="0" justifyLastLine="0" shrinkToFit="0" readingOrder="0"/>
    </dxf>
    <dxf>
      <numFmt numFmtId="178" formatCode="m/d;@"/>
      <alignment horizontal="general" vertical="center" textRotation="0" wrapText="0" indent="0" justifyLastLine="0" shrinkToFit="0" readingOrder="0"/>
    </dxf>
    <dxf>
      <numFmt numFmtId="198" formatCode="m&quot;月&quot;d&quot;日&quot;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新細明體"/>
        <scheme val="minor"/>
      </font>
      <fill>
        <patternFill patternType="none">
          <bgColor auto="1"/>
        </patternFill>
      </fill>
      <alignment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新細明體"/>
        <scheme val="minor"/>
      </font>
      <numFmt numFmtId="178" formatCode="m/d;@"/>
      <fill>
        <patternFill patternType="none"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新細明體"/>
        <scheme val="minor"/>
      </font>
      <numFmt numFmtId="178" formatCode="m/d;@"/>
      <fill>
        <patternFill patternType="none"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新細明體"/>
        <scheme val="minor"/>
      </font>
      <numFmt numFmtId="178" formatCode="m/d;@"/>
      <fill>
        <patternFill>
          <bgColor theme="5" tint="0.5999938962981048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新細明體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新細明體"/>
        <scheme val="minor"/>
      </font>
      <numFmt numFmtId="0" formatCode="General"/>
      <fill>
        <patternFill patternType="none"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新細明體"/>
        <scheme val="minor"/>
      </font>
      <numFmt numFmtId="178" formatCode="m/d;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新細明體"/>
        <scheme val="minor"/>
      </font>
      <numFmt numFmtId="178" formatCode="m/d;@"/>
      <fill>
        <patternFill patternType="none"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新細明體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1" readingOrder="0"/>
    </dxf>
    <dxf>
      <numFmt numFmtId="0" formatCode="General"/>
      <fill>
        <patternFill>
          <fgColor indexed="64"/>
          <bgColor theme="6" tint="0.59999389629810485"/>
        </patternFill>
      </fill>
      <alignment horizontal="center" vertical="center" textRotation="0" wrapText="0" indent="0" justifyLastLine="0" shrinkToFit="0" readingOrder="0"/>
    </dxf>
    <dxf>
      <alignment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新細明體"/>
        <scheme val="minor"/>
      </font>
      <fill>
        <patternFill patternType="solid">
          <fgColor indexed="64"/>
          <bgColor theme="6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>
          <bgColor rgb="FFFF0000"/>
        </patternFill>
      </fill>
    </dxf>
    <dxf>
      <numFmt numFmtId="0" formatCode="General"/>
      <fill>
        <patternFill patternType="solid">
          <fgColor indexed="64"/>
          <bgColor theme="7" tint="0.59999389629810485"/>
        </patternFill>
      </fill>
      <alignment vertical="center" textRotation="0" indent="0" justifyLastLine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195" formatCode="#"/>
      <fill>
        <patternFill>
          <fgColor indexed="64"/>
          <bgColor theme="5" tint="0.59999389629810485"/>
        </patternFill>
      </fill>
      <alignment horizontal="left" vertical="center" textRotation="0" wrapText="0" indent="0" justifyLastLine="0" shrinkToFit="1" readingOrder="0"/>
    </dxf>
    <dxf>
      <numFmt numFmtId="30" formatCode="@"/>
      <alignment vertical="center" textRotation="0" indent="0" justifyLastLine="0" readingOrder="0"/>
    </dxf>
    <dxf>
      <alignment horizontal="center" vertical="center" textRotation="0" wrapText="0" indent="0" justifyLastLine="0" shrinkToFit="0" readingOrder="0"/>
    </dxf>
    <dxf>
      <numFmt numFmtId="178" formatCode="m/d;@"/>
      <alignment horizontal="center" vertical="center" textRotation="0" wrapText="0" indent="0" justifyLastLine="0" shrinkToFit="0" readingOrder="0"/>
    </dxf>
    <dxf>
      <numFmt numFmtId="178" formatCode="m/d;@"/>
      <alignment horizontal="center" vertical="center" textRotation="0" wrapText="0" indent="0" justifyLastLine="0" shrinkToFit="0" readingOrder="0"/>
    </dxf>
    <dxf>
      <font>
        <color auto="1"/>
      </font>
      <alignment horizontal="center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</dxf>
    <dxf>
      <alignment vertical="center" textRotation="0" indent="0" justifyLastLine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新細明體"/>
        <scheme val="minor"/>
      </font>
      <fill>
        <patternFill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</dxf>
    <dxf>
      <font>
        <b/>
        <i val="0"/>
      </font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b val="0"/>
        <strike val="0"/>
        <outline val="0"/>
        <shadow val="0"/>
        <u val="none"/>
        <vertAlign val="baseline"/>
        <sz val="10"/>
        <color rgb="FFC00000"/>
        <name val="新細明體"/>
        <scheme val="minor"/>
      </font>
      <numFmt numFmtId="0" formatCode="General"/>
      <fill>
        <patternFill>
          <fgColor indexed="64"/>
          <bgColor theme="5" tint="0.59999389629810485"/>
        </patternFill>
      </fill>
      <alignment horizontal="center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right" vertical="center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178" formatCode="m/d;@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1" readingOrder="0"/>
    </dxf>
    <dxf>
      <numFmt numFmtId="178" formatCode="m/d;@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178" formatCode="m/d;@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color auto="1"/>
        <name val="細明體"/>
        <scheme val="none"/>
      </font>
      <numFmt numFmtId="198" formatCode="m&quot;月&quot;d&quot;日&quot;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新細明體"/>
        <scheme val="minor"/>
      </font>
      <fill>
        <patternFill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color rgb="FFC00000"/>
      </font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rgb="FFFF0000"/>
        </patternFill>
      </fill>
    </dxf>
    <dxf>
      <border>
        <left/>
        <right/>
        <top/>
        <bottom/>
      </border>
    </dxf>
    <dxf>
      <protection hidden="1"/>
    </dxf>
    <dxf>
      <font>
        <color theme="4" tint="0.79998168889431442"/>
      </font>
    </dxf>
    <dxf>
      <font>
        <color theme="4" tint="0.79998168889431442"/>
      </font>
    </dxf>
    <dxf>
      <font>
        <color theme="4" tint="0.79998168889431442"/>
      </font>
    </dxf>
    <dxf>
      <font>
        <color theme="4" tint="0.79998168889431442"/>
      </font>
    </dxf>
    <dxf>
      <font>
        <color theme="4" tint="0.79998168889431442"/>
      </font>
    </dxf>
    <dxf>
      <font>
        <color auto="1"/>
      </font>
    </dxf>
    <dxf>
      <font>
        <color auto="1"/>
      </font>
    </dxf>
    <dxf>
      <border>
        <left/>
        <right/>
        <top/>
        <bottom/>
      </border>
    </dxf>
    <dxf>
      <font>
        <u/>
      </font>
    </dxf>
    <dxf>
      <font>
        <u/>
      </font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ont>
        <color auto="1"/>
      </font>
    </dxf>
    <dxf>
      <font>
        <color theme="3" tint="0.79998168889431442"/>
      </font>
    </dxf>
    <dxf>
      <alignment horizontal="center" readingOrder="0"/>
    </dxf>
    <dxf>
      <alignment horizontal="center" readingOrder="0"/>
    </dxf>
    <dxf>
      <font>
        <b/>
        <i val="0"/>
        <color rgb="FFFF0000"/>
      </font>
      <fill>
        <patternFill patternType="none">
          <bgColor auto="1"/>
        </patternFill>
      </fill>
    </dxf>
    <dxf>
      <font>
        <u/>
        <color rgb="FFFF0000"/>
      </font>
    </dxf>
    <dxf>
      <font>
        <strike val="0"/>
        <outline val="0"/>
        <shadow val="0"/>
        <u val="none"/>
        <vertAlign val="baseline"/>
        <sz val="10"/>
        <color auto="1"/>
        <name val="新細明體"/>
        <scheme val="none"/>
      </font>
      <numFmt numFmtId="0" formatCode="General"/>
      <fill>
        <patternFill patternType="none">
          <fgColor indexed="64"/>
          <bgColor auto="1"/>
        </patternFill>
      </fill>
      <protection locked="1" hidden="0"/>
    </dxf>
    <dxf>
      <font>
        <strike val="0"/>
        <outline val="0"/>
        <shadow val="0"/>
        <u val="none"/>
        <vertAlign val="baseline"/>
        <sz val="11"/>
        <color auto="1"/>
        <name val="新細明體"/>
        <scheme val="none"/>
      </font>
      <numFmt numFmtId="30" formatCode="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1"/>
        <color auto="1"/>
        <name val="新細明體"/>
        <scheme val="none"/>
      </font>
      <numFmt numFmtId="30" formatCode="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1"/>
        <color auto="1"/>
        <name val="新細明體"/>
        <scheme val="none"/>
      </font>
      <numFmt numFmtId="30" formatCode="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新細明體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1" readingOrder="0"/>
      <protection locked="0" hidden="0"/>
    </dxf>
    <dxf>
      <font>
        <strike val="0"/>
        <outline val="0"/>
        <shadow val="0"/>
        <u val="none"/>
        <vertAlign val="baseline"/>
        <sz val="10"/>
        <color auto="1"/>
        <name val="新細明體"/>
        <scheme val="none"/>
      </font>
      <fill>
        <patternFill patternType="none">
          <fgColor indexed="64"/>
          <bgColor auto="1"/>
        </patternFill>
      </fill>
      <protection locked="0" hidden="0"/>
    </dxf>
    <dxf>
      <font>
        <strike val="0"/>
        <outline val="0"/>
        <shadow val="0"/>
        <u val="none"/>
        <vertAlign val="baseline"/>
        <sz val="12"/>
        <color auto="1"/>
      </font>
      <fill>
        <patternFill patternType="none">
          <fgColor indexed="64"/>
          <bgColor auto="1"/>
        </patternFill>
      </fill>
      <protection locked="0" hidden="0"/>
    </dxf>
    <dxf>
      <font>
        <strike val="0"/>
        <outline val="0"/>
        <shadow val="0"/>
        <u val="none"/>
        <vertAlign val="baseline"/>
        <sz val="12"/>
        <color auto="1"/>
      </font>
      <fill>
        <patternFill patternType="none">
          <fgColor indexed="64"/>
          <bgColor auto="1"/>
        </patternFill>
      </fill>
      <protection locked="0" hidden="0"/>
    </dxf>
    <dxf>
      <font>
        <strike val="0"/>
        <outline val="0"/>
        <shadow val="0"/>
        <u val="none"/>
        <vertAlign val="baseline"/>
        <sz val="12"/>
        <color auto="1"/>
      </font>
      <numFmt numFmtId="184" formatCode="0_);[Red]\(0\)"/>
      <fill>
        <patternFill patternType="none">
          <fgColor indexed="64"/>
          <bgColor theme="9" tint="0.59999389629810485"/>
        </patternFill>
      </fill>
      <alignment horizontal="center" vertical="center" textRotation="0" wrapText="0" indent="0" justifyLastLine="0" shrinkToFit="1" readingOrder="0"/>
      <protection locked="0" hidden="0"/>
    </dxf>
    <dxf>
      <font>
        <strike val="0"/>
        <outline val="0"/>
        <shadow val="0"/>
        <u val="none"/>
        <vertAlign val="baseline"/>
        <sz val="12"/>
        <color auto="1"/>
      </font>
      <numFmt numFmtId="0" formatCode="General"/>
      <fill>
        <patternFill patternType="solid">
          <fgColor indexed="64"/>
          <bgColor theme="3" tint="0.79998168889431442"/>
        </patternFill>
      </fill>
      <alignment horizontal="center" vertical="center" textRotation="0" wrapText="0" indent="0" justifyLastLine="0" shrinkToFit="1" readingOrder="0"/>
      <protection locked="0" hidden="0"/>
    </dxf>
    <dxf>
      <font>
        <strike val="0"/>
        <outline val="0"/>
        <shadow val="0"/>
        <u val="none"/>
        <vertAlign val="baseline"/>
        <sz val="12"/>
        <color auto="1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1" readingOrder="0"/>
      <protection locked="0" hidden="0"/>
    </dxf>
    <dxf>
      <font>
        <strike val="0"/>
        <outline val="0"/>
        <shadow val="0"/>
        <u val="none"/>
        <vertAlign val="baseline"/>
        <sz val="12"/>
        <color auto="1"/>
      </font>
      <fill>
        <patternFill patternType="none">
          <fgColor indexed="64"/>
          <bgColor auto="1"/>
        </patternFill>
      </fill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新細明體"/>
        <scheme val="none"/>
      </font>
      <numFmt numFmtId="182" formatCode="0;[Red]0"/>
      <fill>
        <patternFill patternType="none">
          <fgColor indexed="64"/>
          <bgColor auto="1"/>
        </patternFill>
      </fill>
      <protection locked="0" hidden="0"/>
    </dxf>
    <dxf>
      <font>
        <strike val="0"/>
        <outline val="0"/>
        <shadow val="0"/>
        <u val="none"/>
        <vertAlign val="baseline"/>
        <sz val="14"/>
        <color auto="1"/>
        <name val="新細明體"/>
        <scheme val="none"/>
      </font>
      <numFmt numFmtId="183" formatCode="0_ ;[Red]\-0\ "/>
      <fill>
        <patternFill patternType="none">
          <fgColor indexed="64"/>
          <bgColor theme="5" tint="0.59999389629810485"/>
        </patternFill>
      </fill>
      <alignment horizontal="general" vertical="center" textRotation="0" wrapText="0" indent="0" justifyLastLine="0" shrinkToFit="1" readingOrder="0"/>
      <protection locked="1" hidden="0"/>
    </dxf>
    <dxf>
      <font>
        <strike val="0"/>
        <outline val="0"/>
        <shadow val="0"/>
        <u val="none"/>
        <vertAlign val="baseline"/>
        <sz val="12"/>
        <color auto="1"/>
      </font>
      <numFmt numFmtId="0" formatCode="General"/>
      <fill>
        <patternFill patternType="none">
          <fgColor indexed="64"/>
          <bgColor auto="1"/>
        </patternFill>
      </fill>
      <protection locked="0" hidden="0"/>
    </dxf>
    <dxf>
      <font>
        <strike val="0"/>
        <outline val="0"/>
        <shadow val="0"/>
        <u val="none"/>
        <vertAlign val="baseline"/>
        <sz val="12"/>
        <color auto="1"/>
      </font>
      <fill>
        <patternFill patternType="none">
          <fgColor indexed="64"/>
          <bgColor auto="1"/>
        </patternFill>
      </fill>
      <protection locked="0" hidden="0"/>
    </dxf>
    <dxf>
      <font>
        <strike val="0"/>
        <outline val="0"/>
        <shadow val="0"/>
        <u val="none"/>
        <vertAlign val="baseline"/>
        <sz val="12"/>
        <color auto="1"/>
      </font>
      <fill>
        <patternFill patternType="none">
          <fgColor indexed="64"/>
          <bgColor auto="1"/>
        </patternFill>
      </fill>
      <protection locked="0" hidden="0"/>
    </dxf>
    <dxf>
      <font>
        <strike val="0"/>
        <outline val="0"/>
        <shadow val="0"/>
        <u val="none"/>
        <vertAlign val="baseline"/>
        <sz val="12"/>
        <color auto="1"/>
      </font>
      <fill>
        <patternFill patternType="none">
          <fgColor indexed="64"/>
          <bgColor auto="1"/>
        </patternFill>
      </fill>
      <protection locked="0" hidden="0"/>
    </dxf>
    <dxf>
      <font>
        <strike val="0"/>
        <outline val="0"/>
        <shadow val="0"/>
        <u val="none"/>
        <vertAlign val="baseline"/>
        <sz val="12"/>
        <color auto="1"/>
      </font>
      <fill>
        <patternFill patternType="none">
          <fgColor indexed="64"/>
          <bgColor auto="1"/>
        </patternFill>
      </fill>
      <protection locked="1" hidden="0"/>
    </dxf>
    <dxf>
      <font>
        <strike val="0"/>
        <outline val="0"/>
        <shadow val="0"/>
        <u val="none"/>
        <vertAlign val="baseline"/>
        <sz val="12"/>
        <color auto="1"/>
      </font>
      <fill>
        <patternFill patternType="none">
          <fgColor indexed="64"/>
          <bgColor auto="1"/>
        </patternFill>
      </fill>
      <protection locked="0" hidden="0"/>
    </dxf>
    <dxf>
      <font>
        <strike val="0"/>
        <outline val="0"/>
        <shadow val="0"/>
        <u val="none"/>
        <vertAlign val="baseline"/>
        <sz val="12"/>
        <color auto="1"/>
      </font>
      <fill>
        <patternFill patternType="none">
          <fgColor indexed="64"/>
          <bgColor auto="1"/>
        </patternFill>
      </fill>
      <protection locked="0" hidden="0"/>
    </dxf>
    <dxf>
      <font>
        <strike val="0"/>
        <outline val="0"/>
        <shadow val="0"/>
        <u val="none"/>
        <vertAlign val="baseline"/>
        <sz val="12"/>
        <color auto="1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1" readingOrder="0"/>
      <protection locked="0" hidden="0"/>
    </dxf>
    <dxf>
      <font>
        <strike val="0"/>
        <outline val="0"/>
        <shadow val="0"/>
        <u val="none"/>
        <vertAlign val="baseline"/>
        <sz val="12"/>
        <color auto="1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8"/>
        <color auto="1"/>
        <name val="新細明體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1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新細明體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1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新細明體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1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新細明體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1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1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新細明體"/>
        <scheme val="minor"/>
      </font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1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新細明體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protection locked="1" hidden="0"/>
    </dxf>
    <dxf>
      <font>
        <b/>
        <strike val="0"/>
        <outline val="0"/>
        <shadow val="0"/>
        <u val="none"/>
        <vertAlign val="baseline"/>
        <sz val="10"/>
        <color rgb="FFC00000"/>
        <name val="Times New Roman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protection locked="1" hidden="0"/>
    </dxf>
    <dxf>
      <font>
        <strike val="0"/>
        <outline val="0"/>
        <shadow val="0"/>
        <u val="none"/>
        <vertAlign val="baseline"/>
        <sz val="12"/>
        <color auto="1"/>
      </font>
      <fill>
        <patternFill patternType="none">
          <fgColor indexed="64"/>
          <bgColor auto="1"/>
        </patternFill>
      </fill>
      <protection locked="0" hidden="0"/>
    </dxf>
    <dxf>
      <font>
        <strike val="0"/>
        <outline val="0"/>
        <shadow val="0"/>
        <u val="none"/>
        <vertAlign val="baseline"/>
        <sz val="11"/>
        <color auto="1"/>
        <name val="標楷體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protection locked="0" hidden="0"/>
    </dxf>
    <dxf>
      <font>
        <color rgb="FFFF0000"/>
      </font>
    </dxf>
    <dxf>
      <font>
        <b val="0"/>
        <i val="0"/>
        <color rgb="FFFF0000"/>
      </font>
    </dxf>
    <dxf>
      <fill>
        <patternFill>
          <bgColor theme="9" tint="0.59996337778862885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Medium9"/>
  <colors>
    <mruColors>
      <color rgb="FF0000FF"/>
      <color rgb="FFFDF0E3"/>
      <color rgb="FFFCEAD8"/>
      <color rgb="FFFEF9F4"/>
      <color rgb="FFFFFF99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3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2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1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ctrlProps/ctrlProp5.xml><?xml version="1.0" encoding="utf-8"?>
<formControlPr xmlns="http://schemas.microsoft.com/office/spreadsheetml/2009/9/main" objectType="Button" lockText="1"/>
</file>

<file path=xl/ctrlProps/ctrlProp6.xml><?xml version="1.0" encoding="utf-8"?>
<formControlPr xmlns="http://schemas.microsoft.com/office/spreadsheetml/2009/9/main" objectType="Button" lockText="1"/>
</file>

<file path=xl/ctrlProps/ctrlProp7.xml><?xml version="1.0" encoding="utf-8"?>
<formControlPr xmlns="http://schemas.microsoft.com/office/spreadsheetml/2009/9/main" objectType="Button" lockText="1"/>
</file>

<file path=xl/ctrlProps/ctrlProp8.xml><?xml version="1.0" encoding="utf-8"?>
<formControlPr xmlns="http://schemas.microsoft.com/office/spreadsheetml/2009/9/main" objectType="Button" lockText="1"/>
</file>

<file path=xl/ctrlProps/ctrlProp9.xml><?xml version="1.0" encoding="utf-8"?>
<formControlPr xmlns="http://schemas.microsoft.com/office/spreadsheetml/2009/9/main" objectType="Button" lockText="1"/>
</file>

<file path=xl/ctrlProps/ctrlProp10.xml><?xml version="1.0" encoding="utf-8"?>
<formControlPr xmlns="http://schemas.microsoft.com/office/spreadsheetml/2009/9/main" objectType="Button" lockText="1"/>
</file>

<file path=xl/ctrlProps/ctrlProp11.xml><?xml version="1.0" encoding="utf-8"?>
<formControlPr xmlns="http://schemas.microsoft.com/office/spreadsheetml/2009/9/main" objectType="Button" lockText="1"/>
</file>

<file path=xl/ctrlProps/ctrlProp12.xml><?xml version="1.0" encoding="utf-8"?>
<formControlPr xmlns="http://schemas.microsoft.com/office/spreadsheetml/2009/9/main" objectType="Button" lockText="1"/>
</file>

<file path=xl/ctrlProps/ctrlProp13.xml><?xml version="1.0" encoding="utf-8"?>
<formControlPr xmlns="http://schemas.microsoft.com/office/spreadsheetml/2009/9/main" objectType="Button" lockText="1"/>
</file>

<file path=xl/ctrlProps/ctrlProp14.xml><?xml version="1.0" encoding="utf-8"?>
<formControlPr xmlns="http://schemas.microsoft.com/office/spreadsheetml/2009/9/main" objectType="Button" lockText="1"/>
</file>

<file path=xl/ctrlProps/ctrlProp15.xml><?xml version="1.0" encoding="utf-8"?>
<formControlPr xmlns="http://schemas.microsoft.com/office/spreadsheetml/2009/9/main" objectType="Button" lockText="1"/>
</file>

<file path=xl/ctrlProps/ctrlProp16.xml><?xml version="1.0" encoding="utf-8"?>
<formControlPr xmlns="http://schemas.microsoft.com/office/spreadsheetml/2009/9/main" objectType="Button" lockText="1"/>
</file>

<file path=xl/ctrlProps/ctrlProp17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31805</xdr:colOff>
          <xdr:row>0</xdr:row>
          <xdr:rowOff>31805</xdr:rowOff>
        </xdr:from>
        <xdr:to>
          <xdr:col>1</xdr:col>
          <xdr:colOff>206734</xdr:colOff>
          <xdr:row>0</xdr:row>
          <xdr:rowOff>190831</xdr:rowOff>
        </xdr:to>
        <xdr:sp macro="" textlink="">
          <xdr:nvSpPr>
            <xdr:cNvPr id="14337" name="Button 1" hidden="1">
              <a:extLst>
                <a:ext uri="{63B3BB69-23CF-44E3-9099-C40C66FF867C}">
                  <a14:compatExt spid="_x0000_s14337"/>
                </a:ext>
                <a:ext uri="{FF2B5EF4-FFF2-40B4-BE49-F238E27FC236}">
                  <a16:creationId xmlns:a16="http://schemas.microsoft.com/office/drawing/2014/main" id="{00000000-0008-0000-0000-000001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zh-TW" altLang="en-US" sz="1100" b="0" i="0" u="none" strike="noStrike" baseline="0">
                  <a:solidFill>
                    <a:srgbClr val="FF0000"/>
                  </a:solidFill>
                  <a:latin typeface="標楷體"/>
                  <a:ea typeface="標楷體"/>
                </a:rPr>
                <a:t>增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516835</xdr:colOff>
          <xdr:row>0</xdr:row>
          <xdr:rowOff>31805</xdr:rowOff>
        </xdr:from>
        <xdr:to>
          <xdr:col>1</xdr:col>
          <xdr:colOff>667910</xdr:colOff>
          <xdr:row>0</xdr:row>
          <xdr:rowOff>190831</xdr:rowOff>
        </xdr:to>
        <xdr:sp macro="" textlink="">
          <xdr:nvSpPr>
            <xdr:cNvPr id="14338" name="Button 2" hidden="1">
              <a:extLst>
                <a:ext uri="{63B3BB69-23CF-44E3-9099-C40C66FF867C}">
                  <a14:compatExt spid="_x0000_s14338"/>
                </a:ext>
                <a:ext uri="{FF2B5EF4-FFF2-40B4-BE49-F238E27FC236}">
                  <a16:creationId xmlns:a16="http://schemas.microsoft.com/office/drawing/2014/main" id="{00000000-0008-0000-0000-000002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zh-TW" altLang="en-US" sz="1000" b="0" i="0" u="none" strike="noStrike" baseline="0">
                  <a:solidFill>
                    <a:srgbClr val="0000FF"/>
                  </a:solidFill>
                  <a:latin typeface="標楷體"/>
                  <a:ea typeface="標楷體"/>
                </a:rPr>
                <a:t>印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31805</xdr:colOff>
          <xdr:row>0</xdr:row>
          <xdr:rowOff>31805</xdr:rowOff>
        </xdr:from>
        <xdr:to>
          <xdr:col>25</xdr:col>
          <xdr:colOff>500932</xdr:colOff>
          <xdr:row>0</xdr:row>
          <xdr:rowOff>182880</xdr:rowOff>
        </xdr:to>
        <xdr:sp macro="" textlink="">
          <xdr:nvSpPr>
            <xdr:cNvPr id="14339" name="Button 3" hidden="1">
              <a:extLst>
                <a:ext uri="{63B3BB69-23CF-44E3-9099-C40C66FF867C}">
                  <a14:compatExt spid="_x0000_s14339"/>
                </a:ext>
                <a:ext uri="{FF2B5EF4-FFF2-40B4-BE49-F238E27FC236}">
                  <a16:creationId xmlns:a16="http://schemas.microsoft.com/office/drawing/2014/main" id="{00000000-0008-0000-0000-000003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zh-TW" altLang="en-US" sz="1000" b="1" i="0" u="none" strike="noStrike" baseline="0">
                  <a:solidFill>
                    <a:srgbClr val="008000"/>
                  </a:solidFill>
                  <a:latin typeface="標楷體"/>
                  <a:ea typeface="標楷體"/>
                </a:rPr>
                <a:t>欠費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87464</xdr:colOff>
          <xdr:row>0</xdr:row>
          <xdr:rowOff>31805</xdr:rowOff>
        </xdr:from>
        <xdr:to>
          <xdr:col>32</xdr:col>
          <xdr:colOff>429370</xdr:colOff>
          <xdr:row>0</xdr:row>
          <xdr:rowOff>190831</xdr:rowOff>
        </xdr:to>
        <xdr:sp macro="" textlink="">
          <xdr:nvSpPr>
            <xdr:cNvPr id="14340" name="Button 4" hidden="1">
              <a:extLst>
                <a:ext uri="{63B3BB69-23CF-44E3-9099-C40C66FF867C}">
                  <a14:compatExt spid="_x0000_s14340"/>
                </a:ext>
                <a:ext uri="{FF2B5EF4-FFF2-40B4-BE49-F238E27FC236}">
                  <a16:creationId xmlns:a16="http://schemas.microsoft.com/office/drawing/2014/main" id="{00000000-0008-0000-0000-000004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zh-TW" altLang="en-US" sz="1000" b="1" i="0" u="none" strike="noStrike" baseline="0">
                  <a:solidFill>
                    <a:srgbClr val="0000FF"/>
                  </a:solidFill>
                  <a:latin typeface="標楷體"/>
                  <a:ea typeface="標楷體"/>
                </a:rPr>
                <a:t>線上查月費用</a:t>
              </a:r>
            </a:p>
          </xdr:txBody>
        </xdr:sp>
        <xdr:clientData fPrintsWithSheet="0"/>
      </xdr:twoCellAnchor>
    </mc:Choice>
    <mc:Fallback/>
  </mc:AlternateContent>
  <xdr:twoCellAnchor>
    <xdr:from>
      <xdr:col>33</xdr:col>
      <xdr:colOff>34636</xdr:colOff>
      <xdr:row>0</xdr:row>
      <xdr:rowOff>20783</xdr:rowOff>
    </xdr:from>
    <xdr:to>
      <xdr:col>34</xdr:col>
      <xdr:colOff>173182</xdr:colOff>
      <xdr:row>0</xdr:row>
      <xdr:rowOff>192993</xdr:rowOff>
    </xdr:to>
    <xdr:sp macro="[0]!提醒月費1" textlink="">
      <xdr:nvSpPr>
        <xdr:cNvPr id="2" name="圓角矩形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12524509" y="20783"/>
          <a:ext cx="755073" cy="172210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900">
              <a:latin typeface="標楷體" panose="03000509000000000000" pitchFamily="65" charset="-120"/>
              <a:ea typeface="標楷體" panose="03000509000000000000" pitchFamily="65" charset="-120"/>
            </a:rPr>
            <a:t>提醒月費</a:t>
          </a:r>
          <a:r>
            <a:rPr lang="en-US" altLang="zh-TW" sz="900">
              <a:latin typeface="標楷體" panose="03000509000000000000" pitchFamily="65" charset="-120"/>
              <a:ea typeface="標楷體" panose="03000509000000000000" pitchFamily="65" charset="-120"/>
            </a:rPr>
            <a:t>1</a:t>
          </a:r>
          <a:endParaRPr lang="zh-TW" altLang="en-US" sz="900">
            <a:latin typeface="標楷體" panose="03000509000000000000" pitchFamily="65" charset="-120"/>
            <a:ea typeface="標楷體" panose="03000509000000000000" pitchFamily="65" charset="-120"/>
          </a:endParaRPr>
        </a:p>
      </xdr:txBody>
    </xdr:sp>
    <xdr:clientData/>
  </xdr:twoCellAnchor>
  <xdr:twoCellAnchor>
    <xdr:from>
      <xdr:col>34</xdr:col>
      <xdr:colOff>297872</xdr:colOff>
      <xdr:row>0</xdr:row>
      <xdr:rowOff>20783</xdr:rowOff>
    </xdr:from>
    <xdr:to>
      <xdr:col>35</xdr:col>
      <xdr:colOff>436418</xdr:colOff>
      <xdr:row>0</xdr:row>
      <xdr:rowOff>192993</xdr:rowOff>
    </xdr:to>
    <xdr:sp macro="[0]!提醒月費2" textlink="">
      <xdr:nvSpPr>
        <xdr:cNvPr id="8" name="圓角矩形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13404272" y="20783"/>
          <a:ext cx="755073" cy="172210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900">
              <a:latin typeface="標楷體" panose="03000509000000000000" pitchFamily="65" charset="-120"/>
              <a:ea typeface="標楷體" panose="03000509000000000000" pitchFamily="65" charset="-120"/>
            </a:rPr>
            <a:t>提醒月費</a:t>
          </a:r>
          <a:r>
            <a:rPr lang="en-US" altLang="zh-TW" sz="900">
              <a:latin typeface="標楷體" panose="03000509000000000000" pitchFamily="65" charset="-120"/>
              <a:ea typeface="標楷體" panose="03000509000000000000" pitchFamily="65" charset="-120"/>
            </a:rPr>
            <a:t>2</a:t>
          </a:r>
          <a:endParaRPr lang="zh-TW" altLang="en-US" sz="900">
            <a:latin typeface="標楷體" panose="03000509000000000000" pitchFamily="65" charset="-120"/>
            <a:ea typeface="標楷體" panose="03000509000000000000" pitchFamily="65" charset="-120"/>
          </a:endParaRPr>
        </a:p>
      </xdr:txBody>
    </xdr:sp>
    <xdr:clientData/>
  </xdr:twoCellAnchor>
  <xdr:twoCellAnchor>
    <xdr:from>
      <xdr:col>35</xdr:col>
      <xdr:colOff>547255</xdr:colOff>
      <xdr:row>0</xdr:row>
      <xdr:rowOff>20783</xdr:rowOff>
    </xdr:from>
    <xdr:to>
      <xdr:col>37</xdr:col>
      <xdr:colOff>69273</xdr:colOff>
      <xdr:row>0</xdr:row>
      <xdr:rowOff>192993</xdr:rowOff>
    </xdr:to>
    <xdr:sp macro="[0]!提醒月費3" textlink="">
      <xdr:nvSpPr>
        <xdr:cNvPr id="9" name="圓角矩形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14270182" y="20783"/>
          <a:ext cx="755073" cy="172210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900">
              <a:latin typeface="標楷體" panose="03000509000000000000" pitchFamily="65" charset="-120"/>
              <a:ea typeface="標楷體" panose="03000509000000000000" pitchFamily="65" charset="-120"/>
            </a:rPr>
            <a:t>提醒月費</a:t>
          </a:r>
          <a:r>
            <a:rPr lang="en-US" altLang="zh-TW" sz="900">
              <a:latin typeface="標楷體" panose="03000509000000000000" pitchFamily="65" charset="-120"/>
              <a:ea typeface="標楷體" panose="03000509000000000000" pitchFamily="65" charset="-120"/>
            </a:rPr>
            <a:t>3</a:t>
          </a:r>
          <a:endParaRPr lang="zh-TW" altLang="en-US" sz="900">
            <a:latin typeface="標楷體" panose="03000509000000000000" pitchFamily="65" charset="-120"/>
            <a:ea typeface="標楷體" panose="03000509000000000000" pitchFamily="65" charset="-12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182880</xdr:colOff>
          <xdr:row>2</xdr:row>
          <xdr:rowOff>182880</xdr:rowOff>
        </xdr:from>
        <xdr:to>
          <xdr:col>9</xdr:col>
          <xdr:colOff>373711</xdr:colOff>
          <xdr:row>4</xdr:row>
          <xdr:rowOff>87464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zh-TW" altLang="en-US" sz="1400" b="1" i="0" u="none" strike="noStrike" baseline="0">
                  <a:solidFill>
                    <a:srgbClr val="FF0000"/>
                  </a:solidFill>
                  <a:latin typeface="標楷體"/>
                  <a:ea typeface="標楷體"/>
                </a:rPr>
                <a:t>重整資料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182880</xdr:colOff>
          <xdr:row>0</xdr:row>
          <xdr:rowOff>111318</xdr:rowOff>
        </xdr:from>
        <xdr:to>
          <xdr:col>8</xdr:col>
          <xdr:colOff>540689</xdr:colOff>
          <xdr:row>2</xdr:row>
          <xdr:rowOff>0</xdr:rowOff>
        </xdr:to>
        <xdr:sp macro="" textlink="">
          <xdr:nvSpPr>
            <xdr:cNvPr id="1032" name="Button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1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zh-TW" altLang="en-US" sz="1400" b="0" i="0" u="none" strike="noStrike" baseline="0">
                  <a:solidFill>
                    <a:srgbClr val="0000FF"/>
                  </a:solidFill>
                  <a:latin typeface="標楷體"/>
                  <a:ea typeface="標楷體"/>
                </a:rPr>
                <a:t>雜費查詢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143123</xdr:colOff>
          <xdr:row>20</xdr:row>
          <xdr:rowOff>31805</xdr:rowOff>
        </xdr:from>
        <xdr:to>
          <xdr:col>9</xdr:col>
          <xdr:colOff>326003</xdr:colOff>
          <xdr:row>21</xdr:row>
          <xdr:rowOff>87464</xdr:rowOff>
        </xdr:to>
        <xdr:sp macro="" textlink="">
          <xdr:nvSpPr>
            <xdr:cNvPr id="1034" name="Button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1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zh-TW" altLang="en-US" sz="1100" b="0" i="0" u="none" strike="noStrike" baseline="0">
                  <a:solidFill>
                    <a:srgbClr val="FF0000"/>
                  </a:solidFill>
                  <a:latin typeface="標楷體"/>
                  <a:ea typeface="標楷體"/>
                </a:rPr>
                <a:t>※雜費另創新月份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182880</xdr:colOff>
          <xdr:row>13</xdr:row>
          <xdr:rowOff>15903</xdr:rowOff>
        </xdr:from>
        <xdr:to>
          <xdr:col>9</xdr:col>
          <xdr:colOff>333955</xdr:colOff>
          <xdr:row>14</xdr:row>
          <xdr:rowOff>87464</xdr:rowOff>
        </xdr:to>
        <xdr:sp macro="" textlink="">
          <xdr:nvSpPr>
            <xdr:cNvPr id="1039" name="Button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1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zh-TW" altLang="en-US" sz="1200" b="0" i="0" u="none" strike="noStrike" baseline="0">
                  <a:solidFill>
                    <a:srgbClr val="FF6600"/>
                  </a:solidFill>
                  <a:latin typeface="標楷體"/>
                  <a:ea typeface="標楷體"/>
                </a:rPr>
                <a:t>單筆重印登記雜費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143123</xdr:colOff>
          <xdr:row>15</xdr:row>
          <xdr:rowOff>31805</xdr:rowOff>
        </xdr:from>
        <xdr:to>
          <xdr:col>9</xdr:col>
          <xdr:colOff>333955</xdr:colOff>
          <xdr:row>16</xdr:row>
          <xdr:rowOff>87464</xdr:rowOff>
        </xdr:to>
        <xdr:sp macro="" textlink="">
          <xdr:nvSpPr>
            <xdr:cNvPr id="1040" name="Button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1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zh-TW" altLang="en-US" sz="1100" b="0" i="0" u="none" strike="noStrike" baseline="0">
                  <a:solidFill>
                    <a:srgbClr val="0000FF"/>
                  </a:solidFill>
                  <a:latin typeface="標楷體"/>
                  <a:ea typeface="標楷體"/>
                </a:rPr>
                <a:t>單筆修正收費表金額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182880</xdr:colOff>
          <xdr:row>10</xdr:row>
          <xdr:rowOff>135172</xdr:rowOff>
        </xdr:from>
        <xdr:to>
          <xdr:col>9</xdr:col>
          <xdr:colOff>341906</xdr:colOff>
          <xdr:row>11</xdr:row>
          <xdr:rowOff>182880</xdr:rowOff>
        </xdr:to>
        <xdr:sp macro="" textlink="">
          <xdr:nvSpPr>
            <xdr:cNvPr id="1041" name="Button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1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zh-TW" altLang="en-US" sz="1200" b="1" i="0" u="none" strike="noStrike" baseline="0">
                  <a:solidFill>
                    <a:srgbClr val="008000"/>
                  </a:solidFill>
                  <a:latin typeface="標楷體"/>
                  <a:ea typeface="標楷體"/>
                </a:rPr>
                <a:t>備份此檔</a:t>
              </a:r>
            </a:p>
          </xdr:txBody>
        </xdr:sp>
        <xdr:clientData fPrintsWithSheet="0"/>
      </xdr:twoCellAnchor>
    </mc:Choice>
    <mc:Fallback/>
  </mc:AlternateContent>
  <xdr:twoCellAnchor editAs="oneCell">
    <xdr:from>
      <xdr:col>11</xdr:col>
      <xdr:colOff>79828</xdr:colOff>
      <xdr:row>0</xdr:row>
      <xdr:rowOff>108857</xdr:rowOff>
    </xdr:from>
    <xdr:to>
      <xdr:col>12</xdr:col>
      <xdr:colOff>558804</xdr:colOff>
      <xdr:row>1</xdr:row>
      <xdr:rowOff>188686</xdr:rowOff>
    </xdr:to>
    <xdr:sp macro="[0]!由雜費至繳費" textlink="">
      <xdr:nvSpPr>
        <xdr:cNvPr id="2" name="圓角矩形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11190514" y="108857"/>
          <a:ext cx="1095829" cy="283029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  <a:ln w="12700">
          <a:solidFill>
            <a:schemeClr val="accent2">
              <a:lumMod val="60000"/>
              <a:lumOff val="40000"/>
            </a:schemeClr>
          </a:solidFill>
        </a:ln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300">
              <a:solidFill>
                <a:srgbClr val="C00000"/>
              </a:solidFill>
              <a:latin typeface="標楷體" panose="03000509000000000000" pitchFamily="65" charset="-120"/>
              <a:ea typeface="標楷體" panose="03000509000000000000" pitchFamily="65" charset="-120"/>
            </a:rPr>
            <a:t>繳費紀錄</a:t>
          </a:r>
        </a:p>
      </xdr:txBody>
    </xdr:sp>
    <xdr:clientData fPrintsWithSheet="0"/>
  </xdr:twoCellAnchor>
  <xdr:twoCellAnchor editAs="oneCell">
    <xdr:from>
      <xdr:col>9</xdr:col>
      <xdr:colOff>137885</xdr:colOff>
      <xdr:row>0</xdr:row>
      <xdr:rowOff>108857</xdr:rowOff>
    </xdr:from>
    <xdr:to>
      <xdr:col>10</xdr:col>
      <xdr:colOff>616865</xdr:colOff>
      <xdr:row>1</xdr:row>
      <xdr:rowOff>188686</xdr:rowOff>
    </xdr:to>
    <xdr:sp macro="[0]!由雜費至明細" textlink="">
      <xdr:nvSpPr>
        <xdr:cNvPr id="10" name="圓角矩形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/>
      </xdr:nvSpPr>
      <xdr:spPr>
        <a:xfrm>
          <a:off x="10014856" y="108857"/>
          <a:ext cx="1095831" cy="283029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  <a:ln w="12700">
          <a:solidFill>
            <a:schemeClr val="accent6">
              <a:lumMod val="75000"/>
            </a:schemeClr>
          </a:solidFill>
        </a:ln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300">
              <a:solidFill>
                <a:schemeClr val="accent6">
                  <a:lumMod val="75000"/>
                </a:schemeClr>
              </a:solidFill>
              <a:latin typeface="標楷體" panose="03000509000000000000" pitchFamily="65" charset="-120"/>
              <a:ea typeface="標楷體" panose="03000509000000000000" pitchFamily="65" charset="-120"/>
            </a:rPr>
            <a:t>明細顯示</a:t>
          </a:r>
        </a:p>
      </xdr:txBody>
    </xdr:sp>
    <xdr:clientData fPrintsWithSheet="0"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143123</xdr:colOff>
          <xdr:row>25</xdr:row>
          <xdr:rowOff>111318</xdr:rowOff>
        </xdr:from>
        <xdr:to>
          <xdr:col>9</xdr:col>
          <xdr:colOff>326003</xdr:colOff>
          <xdr:row>26</xdr:row>
          <xdr:rowOff>151075</xdr:rowOff>
        </xdr:to>
        <xdr:sp macro="" textlink="">
          <xdr:nvSpPr>
            <xdr:cNvPr id="1042" name="Button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1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zh-TW" altLang="en-US" sz="1100" b="1" i="0" u="sng" strike="noStrike" baseline="0">
                  <a:solidFill>
                    <a:srgbClr val="FF00FF"/>
                  </a:solidFill>
                  <a:latin typeface="標楷體"/>
                  <a:ea typeface="標楷體"/>
                </a:rPr>
                <a:t>★收費表創新年度</a:t>
              </a:r>
            </a:p>
          </xdr:txBody>
        </xdr:sp>
        <xdr:clientData fPrintsWithSheet="0"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0</xdr:row>
          <xdr:rowOff>15903</xdr:rowOff>
        </xdr:from>
        <xdr:to>
          <xdr:col>15</xdr:col>
          <xdr:colOff>95416</xdr:colOff>
          <xdr:row>1</xdr:row>
          <xdr:rowOff>0</xdr:rowOff>
        </xdr:to>
        <xdr:sp macro="" textlink="">
          <xdr:nvSpPr>
            <xdr:cNvPr id="12289" name="Button 1" hidden="1">
              <a:extLst>
                <a:ext uri="{63B3BB69-23CF-44E3-9099-C40C66FF867C}">
                  <a14:compatExt spid="_x0000_s12289"/>
                </a:ext>
                <a:ext uri="{FF2B5EF4-FFF2-40B4-BE49-F238E27FC236}">
                  <a16:creationId xmlns:a16="http://schemas.microsoft.com/office/drawing/2014/main" id="{00000000-0008-0000-0200-000001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zh-TW" altLang="en-US" sz="1100" b="0" i="0" u="none" strike="noStrike" baseline="0">
                  <a:solidFill>
                    <a:srgbClr val="800000"/>
                  </a:solidFill>
                  <a:latin typeface="標楷體"/>
                  <a:ea typeface="標楷體"/>
                </a:rPr>
                <a:t>姓名搜尋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326003</xdr:colOff>
          <xdr:row>0</xdr:row>
          <xdr:rowOff>31805</xdr:rowOff>
        </xdr:from>
        <xdr:to>
          <xdr:col>16</xdr:col>
          <xdr:colOff>516835</xdr:colOff>
          <xdr:row>1</xdr:row>
          <xdr:rowOff>0</xdr:rowOff>
        </xdr:to>
        <xdr:sp macro="" textlink="">
          <xdr:nvSpPr>
            <xdr:cNvPr id="12290" name="Button 2" hidden="1">
              <a:extLst>
                <a:ext uri="{63B3BB69-23CF-44E3-9099-C40C66FF867C}">
                  <a14:compatExt spid="_x0000_s12290"/>
                </a:ext>
                <a:ext uri="{FF2B5EF4-FFF2-40B4-BE49-F238E27FC236}">
                  <a16:creationId xmlns:a16="http://schemas.microsoft.com/office/drawing/2014/main" id="{00000000-0008-0000-0200-000002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zh-TW" altLang="en-US" sz="1100" b="0" i="0" u="none" strike="noStrike" baseline="0">
                  <a:solidFill>
                    <a:srgbClr val="0000FF"/>
                  </a:solidFill>
                  <a:latin typeface="標楷體"/>
                  <a:ea typeface="標楷體"/>
                </a:rPr>
                <a:t>顯示全部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111318</xdr:colOff>
          <xdr:row>0</xdr:row>
          <xdr:rowOff>15903</xdr:rowOff>
        </xdr:from>
        <xdr:to>
          <xdr:col>18</xdr:col>
          <xdr:colOff>190831</xdr:colOff>
          <xdr:row>1</xdr:row>
          <xdr:rowOff>0</xdr:rowOff>
        </xdr:to>
        <xdr:sp macro="" textlink="">
          <xdr:nvSpPr>
            <xdr:cNvPr id="12292" name="Button 4" hidden="1">
              <a:extLst>
                <a:ext uri="{63B3BB69-23CF-44E3-9099-C40C66FF867C}">
                  <a14:compatExt spid="_x0000_s12292"/>
                </a:ext>
                <a:ext uri="{FF2B5EF4-FFF2-40B4-BE49-F238E27FC236}">
                  <a16:creationId xmlns:a16="http://schemas.microsoft.com/office/drawing/2014/main" id="{00000000-0008-0000-0200-000004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zh-TW" altLang="en-US" sz="1100" b="0" i="0" u="none" strike="noStrike" baseline="0">
                  <a:solidFill>
                    <a:srgbClr val="008000"/>
                  </a:solidFill>
                  <a:latin typeface="標楷體"/>
                  <a:ea typeface="標楷體"/>
                </a:rPr>
                <a:t>804收據</a:t>
              </a:r>
            </a:p>
          </xdr:txBody>
        </xdr:sp>
        <xdr:clientData fPrintsWithSheet="0"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477078</xdr:colOff>
          <xdr:row>0</xdr:row>
          <xdr:rowOff>0</xdr:rowOff>
        </xdr:from>
        <xdr:to>
          <xdr:col>14</xdr:col>
          <xdr:colOff>31805</xdr:colOff>
          <xdr:row>1</xdr:row>
          <xdr:rowOff>0</xdr:rowOff>
        </xdr:to>
        <xdr:sp macro="" textlink="">
          <xdr:nvSpPr>
            <xdr:cNvPr id="18433" name="Button 1" hidden="1">
              <a:extLst>
                <a:ext uri="{63B3BB69-23CF-44E3-9099-C40C66FF867C}">
                  <a14:compatExt spid="_x0000_s18433"/>
                </a:ext>
                <a:ext uri="{FF2B5EF4-FFF2-40B4-BE49-F238E27FC236}">
                  <a16:creationId xmlns:a16="http://schemas.microsoft.com/office/drawing/2014/main" id="{00000000-0008-0000-0500-000001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zh-TW" altLang="en-US" sz="1100" b="1" i="0" u="none" strike="noStrike" baseline="0">
                  <a:solidFill>
                    <a:srgbClr val="FF0000"/>
                  </a:solidFill>
                  <a:latin typeface="標楷體"/>
                  <a:ea typeface="標楷體"/>
                </a:rPr>
                <a:t>沖銷查詢(先點該費用再按)</a:t>
              </a:r>
            </a:p>
          </xdr:txBody>
        </xdr:sp>
        <xdr:clientData fPrintsWithSheet="0"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absolute">
        <xdr:from>
          <xdr:col>2</xdr:col>
          <xdr:colOff>946205</xdr:colOff>
          <xdr:row>0</xdr:row>
          <xdr:rowOff>413468</xdr:rowOff>
        </xdr:from>
        <xdr:to>
          <xdr:col>3</xdr:col>
          <xdr:colOff>373711</xdr:colOff>
          <xdr:row>2</xdr:row>
          <xdr:rowOff>87464</xdr:rowOff>
        </xdr:to>
        <xdr:sp macro="" textlink="">
          <xdr:nvSpPr>
            <xdr:cNvPr id="10242" name="Button 2" hidden="1">
              <a:extLst>
                <a:ext uri="{63B3BB69-23CF-44E3-9099-C40C66FF867C}">
                  <a14:compatExt spid="_x0000_s10242"/>
                </a:ext>
                <a:ext uri="{FF2B5EF4-FFF2-40B4-BE49-F238E27FC236}">
                  <a16:creationId xmlns:a16="http://schemas.microsoft.com/office/drawing/2014/main" id="{00000000-0008-0000-0B00-000002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zh-TW" altLang="en-US" sz="1200" b="0" i="0" u="none" strike="noStrike" baseline="0">
                  <a:solidFill>
                    <a:srgbClr val="FF0000"/>
                  </a:solidFill>
                  <a:latin typeface="標楷體"/>
                  <a:ea typeface="標楷體"/>
                </a:rPr>
                <a:t>編號查詢</a:t>
              </a:r>
            </a:p>
            <a:p>
              <a:pPr algn="ctr" rtl="0">
                <a:defRPr sz="1000"/>
              </a:pPr>
              <a:r>
                <a:rPr lang="zh-TW" altLang="en-US" sz="1200" b="0" i="0" u="none" strike="noStrike" baseline="0">
                  <a:solidFill>
                    <a:srgbClr val="FF0000"/>
                  </a:solidFill>
                  <a:latin typeface="標楷體"/>
                  <a:ea typeface="標楷體"/>
                </a:rPr>
                <a:t>編號查詢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3</xdr:col>
          <xdr:colOff>477078</xdr:colOff>
          <xdr:row>0</xdr:row>
          <xdr:rowOff>413468</xdr:rowOff>
        </xdr:from>
        <xdr:to>
          <xdr:col>5</xdr:col>
          <xdr:colOff>413468</xdr:colOff>
          <xdr:row>2</xdr:row>
          <xdr:rowOff>87464</xdr:rowOff>
        </xdr:to>
        <xdr:sp macro="" textlink="">
          <xdr:nvSpPr>
            <xdr:cNvPr id="10244" name="Button 4" hidden="1">
              <a:extLst>
                <a:ext uri="{63B3BB69-23CF-44E3-9099-C40C66FF867C}">
                  <a14:compatExt spid="_x0000_s10244"/>
                </a:ext>
                <a:ext uri="{FF2B5EF4-FFF2-40B4-BE49-F238E27FC236}">
                  <a16:creationId xmlns:a16="http://schemas.microsoft.com/office/drawing/2014/main" id="{00000000-0008-0000-0B00-000004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zh-TW" altLang="en-US" sz="1200" b="0" i="0" u="none" strike="noStrike" baseline="0">
                  <a:solidFill>
                    <a:srgbClr val="0000FF"/>
                  </a:solidFill>
                  <a:latin typeface="標楷體"/>
                  <a:ea typeface="標楷體"/>
                </a:rPr>
                <a:t>轉存PDF</a:t>
              </a:r>
            </a:p>
          </xdr:txBody>
        </xdr:sp>
        <xdr:clientData fPrintsWithSheet="0"/>
      </xdr:twoCellAnchor>
    </mc:Choice>
    <mc:Fallback/>
  </mc:AlternateContent>
</xdr:wsDr>
</file>

<file path=xl/pivotCache/_rels/pivotCacheDefinition1.xml.rels><?xml version="1.0" encoding="UTF-8" standalone="yes"?>
<Relationships xmlns="http://schemas.openxmlformats.org/package/2006/relationships"><Relationship Id="rId2" Type="http://schemas.microsoft.com/office/2006/relationships/xlExternalLinkPath/xlPathMissing" Target="202006&#26376;&#38620;&#36027;.xlsm" TargetMode="External"/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2" Type="http://schemas.microsoft.com/office/2006/relationships/xlExternalLinkPath/xlPathMissing" Target="202503&#26376;&#38620;&#36027;.xlsm" TargetMode="External"/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2" Type="http://schemas.microsoft.com/office/2006/relationships/xlExternalLinkPath/xlPathMissing" Target="202503&#26376;&#38620;&#36027;.xlsm" TargetMode="External"/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作者" refreshedDate="44008.673345717594" createdVersion="4" refreshedVersion="4" minRefreshableVersion="3" recordCount="2663">
  <cacheSource type="worksheet">
    <worksheetSource name="整合" r:id="rId2"/>
  </cacheSource>
  <cacheFields count="13">
    <cacheField name="編號" numFmtId="0">
      <sharedItems/>
    </cacheField>
    <cacheField name="姓名" numFmtId="0">
      <sharedItems containsBlank="1" count="341">
        <s v="陳麗如"/>
        <s v="李雪岑"/>
        <s v="梅台生"/>
        <s v="王鴻圖"/>
        <s v="何淑民"/>
        <s v="王李金花"/>
        <s v="王蘇淑容"/>
        <s v="古雲富"/>
        <s v="朱元灯"/>
        <s v="江國明"/>
        <s v="吳麗霞"/>
        <s v="呂邱完"/>
        <s v="呂美玉"/>
        <s v="李延林"/>
        <s v="李俊輝"/>
        <s v="李秋香"/>
        <s v="李新香"/>
        <s v="沈捷"/>
        <s v="卓沛蓁"/>
        <s v="周夏子"/>
        <s v="周國材"/>
        <s v="易魏愛蓮"/>
        <s v="林志昇"/>
        <s v="林美玲"/>
        <s v="林森雄"/>
        <s v="邱秀卿"/>
        <s v="邱俊嶸"/>
        <s v="邱漢鎮"/>
        <s v="姜仁双"/>
        <s v="孫劉秀琴"/>
        <s v="徐玉盛"/>
        <s v="徐逸廷"/>
        <s v="殷竹明"/>
        <s v="袁明隆"/>
        <s v="張正燁"/>
        <s v="張旺聠"/>
        <s v="張建助"/>
        <s v="張胡素錦"/>
        <s v="張葉香妹"/>
        <s v="張燮銘"/>
        <s v="梁秀陸"/>
        <s v="梁鴻輝"/>
        <s v="莊雅勝"/>
        <s v="許福"/>
        <s v="陳正章"/>
        <s v="陳啟聰"/>
        <s v="彭碧英"/>
        <s v="曾秀娟"/>
        <s v="曾龍興"/>
        <s v="游榮松"/>
        <s v="黃足銀"/>
        <s v="黃富英"/>
        <s v="黃德文"/>
        <s v="楊美玉"/>
        <s v="葉振興"/>
        <s v="葉楊招坤"/>
        <s v="廖文德"/>
        <s v="劉光弘"/>
        <s v="蔡有田"/>
        <s v="蔡黃秀里"/>
        <s v="鄭家平"/>
        <s v="賴曾香妹"/>
        <s v="謝文忠"/>
        <s v="謝如珍"/>
        <s v="鍾尚文"/>
        <s v="鍾淑端"/>
        <s v="蘇正宗"/>
        <s v="王晨安"/>
        <s v="林秋子"/>
        <s v="邱國盛"/>
        <s v="洪嬌"/>
        <s v="廖瑋庭"/>
        <s v="蔡明志"/>
        <s v="蔡淑真"/>
        <s v="賴葉素"/>
        <s v="王政鈞"/>
        <s v="宋淑桃"/>
        <s v="李金英"/>
        <s v="張錦登"/>
        <s v="陳四村"/>
        <s v="陳秀英"/>
        <s v="劉玉墩"/>
        <s v="毛璽嘉"/>
        <s v="王玲娟"/>
        <s v="汪素靜"/>
        <s v="汪買英雀"/>
        <s v="陳細忠"/>
        <s v="謝國安"/>
        <s v="王添財"/>
        <s v="孟月美"/>
        <s v="林清萍"/>
        <s v="邱怡瑛"/>
        <s v="倪金蘭"/>
        <s v="袁明師"/>
        <s v="張瑞本"/>
        <s v="許榮長"/>
        <s v="郭寧珍"/>
        <s v="陳仁昌"/>
        <s v="陳永波"/>
        <s v="陳錦耀"/>
        <s v="黃榮輝"/>
        <s v="楊忠誠"/>
        <s v="鄭永順"/>
        <s v="蕭麗英"/>
        <s v="謝至中"/>
        <s v="謝秀蓉"/>
        <s v="王誠中"/>
        <s v="吳陳美玉"/>
        <s v="李洪水萍"/>
        <s v="林青春"/>
        <s v="林美伶"/>
        <s v="林慶源"/>
        <s v="徐劉有妹"/>
        <s v="郭馨蔚"/>
        <s v="陳愛珠"/>
        <s v="陳睿琳"/>
        <s v="陳趙美"/>
        <s v="彭美鈴"/>
        <s v="黃品森"/>
        <s v="黃桂美"/>
        <s v="塗基評"/>
        <s v="蔡碧雲"/>
        <s v="丁樹山"/>
        <s v="徐鈞"/>
        <s v="黃阿碧"/>
        <s v="鄧家睿"/>
        <s v="呂學川"/>
        <s v="周霖"/>
        <s v="陳李美妹"/>
        <s v="陳寶生"/>
        <s v="吳兆鴻"/>
        <s v="黃莉英"/>
        <s v="黃買英鸞"/>
        <s v="楊小燕"/>
        <s v="江桂"/>
        <s v="呂正春"/>
        <s v="姜禮通"/>
        <s v="張如傑"/>
        <s v="張俊業"/>
        <s v="連李鳳雪"/>
        <s v="陳宜萱"/>
        <s v="陳健生"/>
        <s v="陳鍾秋英"/>
        <s v="曾金蘭"/>
        <s v="黃朝木"/>
        <s v="蔡俊義"/>
        <s v="龔秀蘭"/>
        <s v="邱烽昌"/>
        <s v="邱許瑞"/>
        <s v="陳李菊"/>
        <s v="曾原楓"/>
        <s v="劉德雄"/>
        <s v="林徐寶玉"/>
        <s v="范楊明美"/>
        <s v="王中慶"/>
        <s v="王立志"/>
        <s v="王聖虹"/>
        <s v="平若望"/>
        <s v="甘陳富"/>
        <s v="朱盛國"/>
        <s v="江業楠"/>
        <s v="江鳳蘭"/>
        <s v="吳思賢"/>
        <s v="吳栩臻"/>
        <s v="李徐寶猜"/>
        <s v="李淑芳"/>
        <s v="李淑蘭"/>
        <s v="林金菊"/>
        <s v="林陳登妹"/>
        <s v="洪清溪"/>
        <s v="徐汶偉"/>
        <s v="殷秀麗"/>
        <s v="常萬國"/>
        <s v="張秀玉"/>
        <s v="張孟吉"/>
        <s v="張金蘭"/>
        <s v="張盛乾"/>
        <s v="張惠芳"/>
        <s v="張賴花"/>
        <s v="張鶴齡"/>
        <s v="許詩郁"/>
        <s v="陳明義"/>
        <s v="陳芸芸"/>
        <s v="陳屘"/>
        <s v="陳徐蝦妹"/>
        <s v="陳國增"/>
        <s v="陳淑資"/>
        <s v="喻謝寶琴"/>
        <s v="彭世然"/>
        <s v="彭健勲"/>
        <s v="彭棽煇"/>
        <s v="曾慧茹"/>
        <s v="黃宏振"/>
        <s v="黃建富"/>
        <s v="黃進來"/>
        <s v="黃德謙"/>
        <s v="楊兆來"/>
        <s v="葉文媛"/>
        <s v="詹紫萍"/>
        <s v="廖素萍"/>
        <s v="劉巧婷"/>
        <s v="劉信俊"/>
        <s v="劉哲亮"/>
        <s v="劉清龍"/>
        <s v="劉慧君"/>
        <s v="劉賢德"/>
        <s v="蔡月照"/>
        <s v="蔡寶治"/>
        <s v="鄭月英"/>
        <s v="鄭卉方"/>
        <s v="薛鳳潔"/>
        <s v="謝運"/>
        <s v="鍾元"/>
        <s v="鍾豔優"/>
        <s v="韓秋英"/>
        <s v="簡佳淋"/>
        <s v="羅守鏿"/>
        <s v="蘇森園"/>
        <s v="姚淑宜"/>
        <s v="陳添發"/>
        <s v="李朝弦"/>
        <s v="姚威羽"/>
        <s v="胡廖秀毛"/>
        <s v="張櫻枝"/>
        <s v="洪武雄"/>
        <s v="楊月雲"/>
        <s v="李永貴"/>
        <s v="徐明堂"/>
        <s v="王李碧玉"/>
        <s v="朱月桃"/>
        <s v="丁勇誌"/>
        <s v="林桂蘭"/>
        <s v="陳育泉"/>
        <s v="李新興"/>
        <s v="邱喜妹"/>
        <s v="黃文吉"/>
        <s v="王華代"/>
        <s v="吳美蘭"/>
        <s v="吳世雲"/>
        <s v="陳宜貞"/>
        <s v="何添棠"/>
        <s v="翁藝"/>
        <s v="蔡增福"/>
        <s v="鄧姜金連"/>
        <s v="戴章輝"/>
        <s v="" u="1"/>
        <s v="謝 運" u="1"/>
        <m u="1"/>
        <s v="張春蘭" u="1"/>
        <s v="陳文發" u="1"/>
        <s v="朱醮" u="1"/>
        <s v="唐黃梅" u="1"/>
        <s v="林克韋" u="1"/>
        <s v="邱彭秀香" u="1"/>
        <s v="黃良" u="1"/>
        <s v="周文斌" u="1"/>
        <s v="胡珈祿" u="1"/>
        <s v="王文斌" u="1"/>
        <s v="金永明" u="1"/>
        <s v="陳文虎" u="1"/>
        <s v="黃寶蓮" u="1"/>
        <s v="余玉健" u="1"/>
        <s v="戴錦和" u="1"/>
        <s v="葉玉嬌" u="1"/>
        <s v="陳朝" u="1"/>
        <s v="向張素" u="1"/>
        <s v="曾國鑫" u="1"/>
        <s v="徐曾三妹" u="1"/>
        <s v="羅邱月花" u="1"/>
        <s v="曾泳寬" u="1"/>
        <s v="黃玉梅" u="1"/>
        <s v="陳萬璋" u="1"/>
        <s v="魏戴吟如" u="1"/>
        <s v="蔡童貴" u="1"/>
        <s v="郭林女" u="1"/>
        <s v="彭美玲" u="1"/>
        <s v="林惠玉" u="1"/>
        <s v="楊長樂" u="1"/>
        <s v="洪智勇" u="1"/>
        <s v="萬榮川" u="1"/>
        <s v="陳章鴻" u="1"/>
        <s v="陳緝熙" u="1"/>
        <s v="彭德標" u="1"/>
        <s v="張旺联" u="1"/>
        <s v="呂東亮" u="1"/>
        <s v="孟坤兌" u="1"/>
        <s v="廖麗娟" u="1"/>
        <s v="李傳盛" u="1"/>
        <s v="羅國雲" u="1"/>
        <s v="卓寶石" u="1"/>
        <s v="朱蔡秋月" u="1"/>
        <s v="楊龔金枝" u="1"/>
        <s v="梁敬寬" u="1"/>
        <s v="王昭雄" u="1"/>
        <s v="任啟全" u="1"/>
        <s v="蔡高山" u="1"/>
        <s v="許鄭美玉" u="1"/>
        <s v="傅文峰" u="1"/>
        <s v="李榮春" u="1"/>
        <s v="黃永年" u="1"/>
        <s v="黃琪瑞" u="1"/>
        <s v="吳銀花" u="1"/>
        <s v="張劉阿菊" u="1"/>
        <s v="張英華" u="1"/>
        <s v="朱光松" u="1"/>
        <s v="翁國幹" u="1"/>
        <s v="徐明存" u="1"/>
        <s v="陳謝盡妹" u="1"/>
        <s v="呂子淇" u="1"/>
        <s v="陳忠平" u="1"/>
        <s v="黃金墩" u="1"/>
        <s v="曾華" u="1"/>
        <s v="王蔡秀春" u="1"/>
        <s v="陳許却" u="1"/>
        <s v="黃鈺棋" u="1"/>
        <s v="陳欽德" u="1"/>
        <s v="顏文南" u="1"/>
        <s v="徐真妹" u="1"/>
        <s v="王君玉" u="1"/>
        <s v="游世文" u="1"/>
        <s v="李陳淑漂" u="1"/>
        <s v="宋道魁" u="1"/>
        <s v="范冬香" u="1"/>
        <s v="陳薏" u="1"/>
        <s v="呂富雄" u="1"/>
        <s v="鄭吉宏" u="1"/>
        <s v="高一山" u="1"/>
        <s v="黃仁宏" u="1"/>
        <s v="古麗青" u="1"/>
        <s v="蘇玉美" u="1"/>
        <s v="郭江素珠" u="1"/>
        <s v="楊富瑤" u="1"/>
        <s v="林榮章" u="1"/>
        <s v="邱李妹" u="1"/>
        <s v="馬誠義" u="1"/>
        <s v="鄧瓊英" u="1"/>
        <s v="戴國平" u="1"/>
        <s v="李萬國" u="1"/>
        <s v="朱呂秀英" u="1"/>
        <s v="翁葉桂英" u="1"/>
        <s v="張國郎" u="1"/>
      </sharedItems>
    </cacheField>
    <cacheField name="日期" numFmtId="178">
      <sharedItems containsSemiMixedTypes="0" containsNonDate="0" containsDate="1" containsString="0" minDate="2019-09-04T00:00:00" maxDate="2020-06-26T00:00:00"/>
    </cacheField>
    <cacheField name="類別" numFmtId="178">
      <sharedItems containsBlank="1" count="7">
        <s v="醫療"/>
        <s v="耗材"/>
        <s v="其他"/>
        <s v="農會"/>
        <s v="沖銷"/>
        <s v="" u="1"/>
        <m u="1"/>
      </sharedItems>
    </cacheField>
    <cacheField name="項目" numFmtId="0">
      <sharedItems/>
    </cacheField>
    <cacheField name="項目2" numFmtId="178">
      <sharedItems containsBlank="1"/>
    </cacheField>
    <cacheField name="日期&amp;項目" numFmtId="0">
      <sharedItems containsMixedTypes="1" containsNumber="1" containsInteger="1" minValue="0" maxValue="0" count="667">
        <s v="09/04 804居家照護科(補欠費)(108/9/4)"/>
        <s v="05/11 懷寧胸腔內科(住院)(懷寧載)"/>
        <s v="05/21 龍敏住院醫療(5/13-5/21)"/>
        <s v="05/22 804急診(已返回)"/>
        <s v="05/23 懷寧住院(5/23-6/11)"/>
        <s v="05/23 804住院後看診(腦神經脊椎外科)(車資上月已結)"/>
        <s v="05/23 804住院醫療(5/22-5/23)"/>
        <s v="05/25 804精神科拿藥"/>
        <s v="05/25 桃療精神科拿藥"/>
        <s v="05/25 804神經內科拿藥"/>
        <s v="05/25 804感染科"/>
        <s v="05/25 804送檢車資"/>
        <s v="05/25 804內分泌科拿藥"/>
        <s v="05/25 懷寧胸腔內科拿藥"/>
        <s v="05/25 804精神科"/>
        <s v="05/25 804腎臟內科拿藥"/>
        <s v="05/25 804泌尿外科"/>
        <s v="05/25 懷寧內科拿藥"/>
        <s v="05/25 懷寧胸腔內科(懷寧載)"/>
        <s v="05/25 龍敏送檢車資"/>
        <s v="05/25 804感染科拿藥"/>
        <s v="05/25 804皮膚科"/>
        <s v="05/25 804精神科(急診住院)"/>
        <s v="05/25 804抽血"/>
        <s v="05/25 龍敏出院疥瘡投藥/車資"/>
        <s v="05/25 804肝膽腸胃科拿藥"/>
        <s v="05/25 804精神科(鑑定)"/>
        <s v="05/25 804心臟內科拿藥"/>
        <s v="05/25 804眼科"/>
        <s v="05/26 804精神科拿藥"/>
        <s v="05/26 804放射科(檢查)"/>
        <s v="05/26 804內分泌科拿藥"/>
        <s v="05/26 804骨科拿藥"/>
        <s v="05/26 804皮膚科拿藥(主護安排)"/>
        <s v="05/26 804外科"/>
        <s v="05/26 804內視鏡(檢查)"/>
        <s v="05/26 804送檢車資"/>
        <s v="05/26 804抽血"/>
        <s v="05/26 804胸腔內科"/>
        <s v="05/26 804一般外科"/>
        <s v="05/26 桃療住院(主任1000&amp;計程車2800)"/>
        <s v="05/27 5/13桃療急診後轉桃醫住院醫療(5/13-5/27)(家屬自付)"/>
        <s v="05/27 署立桃園醫院出院疥瘡投藥/車資"/>
        <s v="05/27 804送檢車資"/>
        <s v="05/27 804心臟內科拿藥"/>
        <s v="05/27 804整形外科"/>
        <s v="05/27 804腦電波檢查"/>
        <s v="05/27 龍敏胸腔內科"/>
        <s v="05/27 龍敏風濕免疫科"/>
        <s v="05/28 804感染科拿藥"/>
        <s v="05/28 804心臟內科拿藥"/>
        <s v="05/28 804腦神經暨脊椎外科"/>
        <s v="05/28 804抽血"/>
        <s v="05/28 804送檢車資"/>
        <s v="05/28 804風濕免疫科拿藥"/>
        <s v="05/28 804住院"/>
        <s v="05/29 804精神科"/>
        <s v="05/29 龍敏胸腔內科"/>
        <s v="05/29 懷寧出院疥瘡投藥/車資(懷寧載)"/>
        <s v="05/29 懷寧住院醫療(5/11-5/29)"/>
        <s v="05/29 804精神科拿藥"/>
        <s v="05/29 龍敏放射科/電腦斷層檢查"/>
        <s v="05/29 懷寧內科拿藥"/>
        <s v="05/29 804整形外科"/>
        <s v="05/29 龍敏內科"/>
        <s v="05/29 804內分泌科拿藥"/>
        <s v="05/29 804送檢車資"/>
        <s v="05/29 804出院疥瘡投藥/車資"/>
        <s v="05/29 804住院醫療(5/28-5/29)"/>
        <s v="05/29 804血液腫瘤科拿藥"/>
        <s v="06/01 桃療精神科(另派車)"/>
        <s v="06/01 804送檢車資"/>
        <s v="06/01 804精神科拿藥"/>
        <s v="06/01 804眼科"/>
        <s v="06/01 804泌尿外科拿藥"/>
        <s v="06/01 懷寧胸腔內科拿藥"/>
        <s v="06/01 804感染科拿藥"/>
        <s v="06/01 龍敏胸腔內科"/>
        <s v="06/01 804一般外科"/>
        <s v="06/01 804小兒外科拿藥"/>
        <s v="06/01 804心臟內科拿藥"/>
        <s v="06/01 804肝膽腸胃科拿藥"/>
        <s v="06/01 804胸腔內科拿藥"/>
        <s v="06/01 804抽血(家屬自帶)"/>
        <s v="06/02 804送檢車資"/>
        <s v="06/02 804腎臟內科"/>
        <s v="06/02 804急診(已返回)"/>
        <s v="06/02 804精神科"/>
        <s v="06/02 804內分泌科拿藥"/>
        <s v="06/02 804胸腔內科拿藥"/>
        <s v="06/02 804心臟內科"/>
        <s v="06/02 804精神科拿藥"/>
        <s v="06/03 804胸腔內科"/>
        <s v="06/03 804耳鼻喉科"/>
        <s v="06/03 804抽血"/>
        <s v="06/03 804腎臟內科"/>
        <s v="06/03 804腸胃內科"/>
        <s v="06/03 804內分泌科拿藥"/>
        <s v="06/03 桃療出院疥瘡投藥/車資"/>
        <s v="06/03 804泌尿外科拿藥"/>
        <s v="06/03 804整形外科"/>
        <s v="06/03 804神經內科拿藥"/>
        <s v="06/03 804心臟內科拿藥"/>
        <s v="06/03 804腎臟內科拿藥"/>
        <s v="06/03 804精神科拿藥"/>
        <s v="06/04 804感染科拿藥"/>
        <s v="06/04 804送檢車資"/>
        <s v="06/04 804急診(住院)"/>
        <s v="06/04 懷寧家醫科拿藥"/>
        <s v="06/04 804風濕免疫科拿藥"/>
        <s v="06/04 804心臟內科拿藥"/>
        <s v="06/04 804眼科拿藥"/>
        <s v="06/04 804泌尿外科"/>
        <s v="06/04 804精神科(鑑定)"/>
        <s v="06/05 804精神科拿藥"/>
        <s v="06/05 龍敏胸腔內科"/>
        <s v="06/05 804送檢車資"/>
        <s v="06/05 龍敏胸腔內科拿藥"/>
        <s v="06/05 懷寧內科拿藥"/>
        <s v="06/05 804精神科"/>
        <s v="06/06 804送檢車資"/>
        <s v="06/06 大學眼科"/>
        <s v="06/08 804精神科拿藥"/>
        <s v="06/08 804送檢車資"/>
        <s v="06/08 桃療一般精神科(鑑定)"/>
        <s v="06/08 804感染科"/>
        <s v="06/08 804泌尿外科拿藥"/>
        <s v="06/08 桃療一般精神科"/>
        <s v="06/08 懷寧胸腔內科拿藥"/>
        <s v="06/08 懷寧出院疥瘡投藥/車資(懷寧載)"/>
        <s v="06/08 804感染科拿藥"/>
        <s v="06/08 804肝膽腸胃科"/>
        <s v="06/08 804骨科"/>
        <s v="06/08 804精神科"/>
        <s v="06/08 804急診(晚上7點)(6/9返回)"/>
        <s v="06/08 804腎臟內科拿藥"/>
        <s v="06/09 804眼科拿藥"/>
        <s v="06/09 804腎臟內科"/>
        <s v="06/09 804內分泌科拿藥"/>
        <s v="06/09 804直腸外科"/>
        <s v="06/09 804皮膚科"/>
        <s v="06/09 804神經內科"/>
        <s v="06/09 804眼科"/>
        <s v="06/09 804血液腫瘤科拿藥"/>
        <s v="06/09 804急診後返回"/>
        <s v="06/09 804心臟內科拿藥"/>
        <s v="06/09 804急診(6/10返回)"/>
        <s v="06/10 桃療精神科拿藥"/>
        <s v="06/10 楊延壽精神科"/>
        <s v="06/10 龍敏胸腔內科拿藥"/>
        <s v="06/10 804內分泌科拿藥"/>
        <s v="06/10 懷寧住院(懷寧載)"/>
        <s v="06/10 804整形外科"/>
        <s v="06/10 804肝膽腸胃科"/>
        <s v="06/10 804風濕免疫科拿藥"/>
        <s v="06/10 804急診(住院)"/>
        <s v="06/10 林口長庚呼吸胸腔科"/>
        <s v="06/11 804抽血"/>
        <s v="06/11 懷寧出院疥瘡投藥/懷寧載回"/>
        <s v="06/11 懷寧出院疥瘡投藥/懷寧載回(5/26-6/2)"/>
        <s v="06/11 804心臟內科拿藥"/>
        <s v="06/11 龍敏住院"/>
        <s v="06/11 懷寧出院疥瘡投藥/懷寧載回(5/21-6/2)"/>
        <s v="06/11 804一般外科拿藥"/>
        <s v="06/11 懷寧出院疥瘡投藥/懷寧載回(5/1-6/11)"/>
        <s v="06/11 804感染科"/>
        <s v="06/11 804急診(已返回)"/>
        <s v="06/11 龍敏送檢車資"/>
        <s v="06/12 804送檢車資"/>
        <s v="06/12 804精神科"/>
        <s v="06/12 804血液腫瘤科拿藥"/>
        <s v="06/12 804精神科拿藥"/>
        <s v="06/12 龍敏胸腔內科"/>
        <s v="06/12 懷寧住院醫療(6/12-6/19)"/>
        <s v="06/12 龍敏內科拿藥"/>
        <s v="06/12 804整形外科"/>
        <s v="06/12 804內分泌科拿藥"/>
        <s v="06/12 804急診(已返回)(凌晨3點)"/>
        <s v="06/12 804胸腔內科"/>
        <s v="06/13 804送檢車資"/>
        <s v="06/13 804出院疥瘡投藥/車資"/>
        <s v="06/13 804住院醫療(5/27-6/13)(家屬已結)"/>
        <s v="06/13 804胸腔內科(家屬已結)"/>
        <s v="06/13 龍敏送檢車資"/>
        <s v="06/15 804送檢車資"/>
        <s v="06/15 804內分泌科"/>
        <s v="06/15 804急診(晚上)(6/16早上轉懷寧住院)"/>
        <s v="06/15 龍敏復健科"/>
        <s v="06/15 804精神科拿藥"/>
        <s v="06/15 804內分泌科拿藥"/>
        <s v="06/15 龍敏內科拿藥"/>
        <s v="06/15 龍敏放射科檢查"/>
        <s v="06/15 804神經內科拿藥"/>
        <s v="06/15 804眼科"/>
        <s v="06/15 804肝膽腸胃科"/>
        <s v="06/15 龍敏送檢車資"/>
        <s v="06/15 804急診住院"/>
        <s v="06/15 804精神科(鑑定)"/>
        <s v="06/15 804小兒外科拿藥"/>
        <s v="06/15 林口長庚支氣管鏡檢查(阿弟哥載)"/>
        <s v="06/15 804急診(已返回)"/>
        <s v="06/15 804肝膽腸胃科拿藥"/>
        <s v="06/16 804放射科(影像複製費)"/>
        <s v="06/16 804內分泌科拿藥"/>
        <s v="06/16 804抽血(空腹)"/>
        <s v="06/16 804送檢車資"/>
        <s v="06/16 804胸腔內科"/>
        <s v="06/16 804血液腫瘤科拿藥"/>
        <s v="06/16 804心臟內科拿藥"/>
        <s v="06/16 龍敏消化內科拿藥"/>
        <s v="06/16 龍敏神經科(復健車載)"/>
        <s v="06/17 804胸腔內科拿藥"/>
        <s v="06/17 804骨科拿藥"/>
        <s v="06/17 龍敏復健科"/>
        <s v="06/17 804整形外科"/>
        <s v="06/17 804肝膽腸胃科"/>
        <s v="06/17 804腹部超音波檢查"/>
        <s v="06/17 804送檢車資"/>
        <s v="06/17 804神經內科拿藥"/>
        <s v="06/17 804風濕免疫科拿藥"/>
        <s v="06/17 804泌尿外科拿藥"/>
        <s v="06/17 龍敏神經科拿藥"/>
        <s v="06/17 林口長庚胸腔外科(早上)(阿弟哥載)"/>
        <s v="06/17 林口長庚胸腔外科(阿弟哥載)(住院)(傍晚)"/>
        <s v="06/18 804感染科拿藥"/>
        <s v="06/18 龍敏腎臟內科(鑑定)"/>
        <s v="06/18 懷寧出院疥瘡投藥/車資(機構載)"/>
        <s v="06/18 懷寧住院看護費(6/14-6/18)"/>
        <s v="06/18 804急診後返回"/>
        <s v="06/18 804泌尿外科"/>
        <s v="06/19 龍敏胸腔內科"/>
        <s v="06/19 804腎臟內科拿藥"/>
        <s v="06/19 804心臟內科拿藥"/>
        <s v="06/19 懷寧出院疥瘡投藥/車資(懷寧載)"/>
        <s v="06/19 龍敏內科(出院看診)"/>
        <s v="06/19 龍敏出院疥瘡投藥/車資"/>
        <s v="06/19 龍敏住院醫療(6/11-6/19)"/>
        <s v="06/19 桃療一般精神科拿藥"/>
        <s v="06/19 804急診(住院)"/>
        <s v="06/19 804精神科拿藥"/>
        <s v="06/19 804骨科"/>
        <s v="06/19 804胸腔內科"/>
        <s v="06/19 804精神科"/>
        <s v="06/20 804送檢車資"/>
        <s v="06/20 陳牙醫牙科"/>
        <s v="06/21 804送檢車資"/>
        <s v="06/22 804精神科拿藥"/>
        <s v="06/22 桃療精神科拿藥(車資優免)"/>
        <s v="06/22 龍敏復健科"/>
        <s v="06/22 804心臟內科"/>
        <s v="06/22 804骨科"/>
        <s v="06/22 804腸胃內科"/>
        <s v="06/22 804精神科"/>
        <s v="06/22 懷寧胸腔內科拿藥"/>
        <s v="06/22 龍敏內科拿藥"/>
        <s v="06/22 804精神科(鑑定)"/>
        <s v="06/22 804急診後住院"/>
        <s v="06/22 804出院疥瘡投藥/車資"/>
        <s v="06/22 804住院醫療(6/10-6/22)"/>
        <s v="06/22 懷寧住院"/>
        <s v="06/22 804心臟內科拿藥"/>
        <s v="06/22 804眼科"/>
        <s v="06/22 804急診後返回"/>
        <s v="06/22 804腦神經暨脊椎外科拿藥"/>
        <s v="06/22 懷寧胸腔內科(懷寧載)"/>
        <s v="06/23 懷寧出院回到機構後送804ER(6/24轉懷寧住院)"/>
        <s v="06/23 804精神科拿藥"/>
        <s v="06/23 804腎臟內科拿藥"/>
        <s v="06/23 804心臟內科拿藥"/>
        <s v="06/23 804腦神經暨脊椎外科拿藥"/>
        <s v="06/23 804出院疥瘡投藥/車資(家屬送回)(6/4-6/23)"/>
        <s v="06/23 804內分泌科拿藥"/>
        <s v="06/23 804內分泌科"/>
        <s v="06/23 804胸腔內科"/>
        <s v="06/23 804腎臟內科"/>
        <s v="06/23 804腹部超音波(檢查)"/>
        <s v="06/23 林口長庚出院疥瘡投藥/車資(阿弟哥載)(6/17-6/23)"/>
        <s v="06/23 林口長庚住院(6/17-6/22看護已結$11500)"/>
        <s v="06/23 龍敏消化內科"/>
        <s v="06/24 804一般外科拿藥"/>
        <s v="06/24 804耳鼻喉科"/>
        <s v="06/24 804婦產科"/>
        <s v="06/24 804心臟內科拿藥"/>
        <s v="06/24 804肝膽腸胃科拿藥"/>
        <s v="06/24 804牙科"/>
        <s v="06/24 804整形外科"/>
        <s v="06/24 804內分泌科拿藥"/>
        <s v="06/24 龍敏內科拿藥"/>
        <s v="06/24 804腦神經外科拿藥"/>
        <s v="06/24 龍敏胸腔內科拿藥"/>
        <s v="06/24 陳牙醫牙科"/>
        <s v="05/25 雙卡*1"/>
        <s v="05/25 口罩(片)*1"/>
        <s v="05/25 愛力安*1"/>
        <s v="05/26 雙卡*1"/>
        <s v="05/26 PVC手套*1"/>
        <s v="05/26 愛力安*1"/>
        <s v="05/26 紅多酚*1"/>
        <s v="05/26 口罩(片)*1"/>
        <s v="05/27 愛力安*1"/>
        <s v="05/27 口罩(片)*1"/>
        <s v="05/27 衛生紙*1"/>
        <s v="05/28 衛生紙*1"/>
        <s v="05/28 紅多酚*1"/>
        <s v="05/28 雙卡*1"/>
        <s v="05/28 愛力安*1"/>
        <s v="05/29 衛生紙*1"/>
        <s v="05/29 愛力安*1"/>
        <s v="05/29 雙卡*1"/>
        <s v="05/29 金愛力安*2"/>
        <s v="05/29 口罩(片)*1"/>
        <s v="05/29 紅多酚*1"/>
        <s v="05/31 愛力安*1"/>
        <s v="05/31 雙卡*1"/>
        <s v="05/31 口罩(片)*1"/>
        <s v="05/31 益肺佳*1"/>
        <s v="05/31 衛生紙*1"/>
        <s v="05/31 金愛力安*2"/>
        <s v="05/31 3號電池*2"/>
        <s v="05/31 添寧復健褲L10片/包*1"/>
        <s v="06/01 衛生紙*1"/>
        <s v="06/01 雙卡*1"/>
        <s v="06/01 口罩(片)*1"/>
        <s v="06/02 口罩(片)*1"/>
        <s v="06/02 紅多酚*1"/>
        <s v="06/03 紅多酚*1"/>
        <s v="06/03 衛生紙*1"/>
        <s v="06/03 雙卡*1"/>
        <s v="06/03 益肺佳*1"/>
        <s v="06/03 口罩(片)*1"/>
        <s v="06/03 愛力安*1"/>
        <s v="06/04 口罩(片)*1"/>
        <s v="06/04 愛力安*1"/>
        <s v="06/05 衛生紙*1"/>
        <s v="06/05 愛力安*1"/>
        <s v="06/05 口罩(片)*1"/>
        <s v="06/05 血糖試紙*1"/>
        <s v="06/05 益肺佳*1"/>
        <s v="06/05 添寧復健褲L10片/包*2"/>
        <s v="06/06 紅多酚*1"/>
        <s v="06/06 約束手套*1"/>
        <s v="06/07 愛力安*1"/>
        <s v="06/07 衛生紙*1"/>
        <s v="06/07 紅多酚*1"/>
        <s v="06/07 金愛力安*2"/>
        <s v="06/07 3號電池*2"/>
        <s v="06/07 愛力安奶蛋白*1"/>
        <s v="06/07 口罩(片)*1"/>
        <s v="06/07 蔓益菌*1"/>
        <s v="06/07 金愛力安*1"/>
        <s v="06/08 愛力安*1"/>
        <s v="06/08 口罩(片)*1"/>
        <s v="06/08 金愛力安*2"/>
        <s v="06/09 蔓益菌*1"/>
        <s v="06/09 雙卡*1"/>
        <s v="06/09 口罩(片)*1"/>
        <s v="06/09 愛力安*1"/>
        <s v="06/09 血糖試紙*1"/>
        <s v="06/09 益肺佳*1"/>
        <s v="06/10 血糖試紙*1"/>
        <s v="06/10 雙卡*1"/>
        <s v="06/10 口罩(片)*1"/>
        <s v="06/10 愛力安*1"/>
        <s v="06/10 愛力安奶蛋白*1"/>
        <s v="06/10 3號電池*2"/>
        <s v="06/11 紅多酚*1"/>
        <s v="06/11 蔓益菌*1"/>
        <s v="06/11 口罩(片)*1"/>
        <s v="06/11 愛力安*1"/>
        <s v="06/11 雙卡*1"/>
        <s v="06/12 口罩(片)*1"/>
        <s v="06/12 紅多酚*1"/>
        <s v="06/13 愛力安*1"/>
        <s v="06/13 益肺佳*1"/>
        <s v="06/13 金愛力安*2"/>
        <s v="06/13 紅多酚*1"/>
        <s v="06/13 雙卡*1"/>
        <s v="06/14 衛生紙*1"/>
        <s v="06/15 口罩(片)*1"/>
        <s v="06/15 愛力安*1"/>
        <s v="06/16 口罩(片)*1"/>
        <s v="06/16 愛力安奶蛋白*1"/>
        <s v="06/16 紅多酚*1"/>
        <s v="06/17 益肺佳*1"/>
        <s v="06/17 紅多酚*1"/>
        <s v="06/17 口罩(片)*1"/>
        <s v="06/17 愛力安*1"/>
        <s v="06/18 PVC手套*1"/>
        <s v="06/18 衛生紙*1"/>
        <s v="06/18 愛力安*1"/>
        <s v="06/18 紅多酚*1"/>
        <s v="06/18 口罩(片)*1"/>
        <s v="06/19 愛力安*1"/>
        <s v="06/19 口罩(片)*1"/>
        <s v="06/19 雙卡*1"/>
        <s v="06/20 甘油球*3-5/30."/>
        <s v="06/20 看護墊*4-5/30.6/13.6/20."/>
        <s v="06/20 尿布L*4-5/23.5/30.6/6.6/20."/>
        <s v="06/20 看護墊*4-5/23.6/13.6/20."/>
        <s v="06/20 尿片*3-5/23.6/6.6/13."/>
        <s v="06/20 尿布M*4-5/30.6/6.6/13.6/20."/>
        <s v="06/20 看護墊*3-5/23.5/30.6/13."/>
        <s v="06/20 尿片*5-5/23.5/30.6/6.6/13."/>
        <s v="06/20 尿布L*4-5/23.5/30.6/6.6/13."/>
        <s v="06/20 看護墊*1-6/13."/>
        <s v="06/20 看護墊*2-6/6.6/20."/>
        <s v="06/20 尿片*4-5/23.5/30.6/6.6/13."/>
        <s v="06/20 尿布M*4-5/23.5/30.6/6.6/13."/>
        <s v="06/20 看護墊*1-5/30."/>
        <s v="06/20 尿片*5-5/23.5/30.6/6.6/13.6/20."/>
        <s v="06/20 尿布M*5-5/23.5/30.6/6.6/20."/>
        <s v="06/20 尿片*3-5/30.6/6.6/13."/>
        <s v="06/20 尿布M*5-5/23.5/30.6/6.6/13.6/20."/>
        <s v="06/20 看護墊*3-5/30.6/6.6/20."/>
        <s v="06/20 尿布L*5-5/23.5/30.6/6.6/13.6/20."/>
        <s v="06/20 看護墊*4-5/23.5/30.6/6.6/13."/>
        <s v="06/20 尿片*1-5/21(送醫院)"/>
        <s v="06/20 尿片*2-5/23.6/6."/>
        <s v="06/20 看護墊*3-5/30.6/6.6/13."/>
        <s v="06/20 甘油球*3-6/6."/>
        <s v="06/20 尿片*8-5/23.5/30.6/6.6/13.6/20."/>
        <s v="06/20 尿布L*8-5/23.5/30.6/6.6/13.6/20."/>
        <s v="06/20 看護墊*2-5/30.6/13."/>
        <s v="06/20 看護墊*1-6/20."/>
        <s v="06/20 看護墊*3-5/23.6/6.6/20."/>
        <s v="06/20 尿布M*3-5/23.6/6.6/20."/>
        <s v="06/20 看護墊*3-5/30.6/13.6/20."/>
        <s v="06/20 尿片*6-5/23.5/30.6/6.6/13.6/20."/>
        <s v="06/20 尿布M*5-5/23.5/30.6/6.6/13."/>
        <s v="06/20 尿布M*6-5/23.5/30.6/6.6/13.6/20."/>
        <s v="06/20 尿布M*3-5/30.6/6.6/20."/>
        <s v="06/20 看護墊*2-5/30.6/6."/>
        <s v="06/20 尿片*1-5/30."/>
        <s v="06/20 尿布M*1-5/30."/>
        <s v="06/20 尿片*10-5/23.5/30.6/6.6/13.6/20."/>
        <s v="06/20 尿布L*6-5/23.5/30.6/6.6/13.6/20."/>
        <s v="06/20 甘油球*3-6/20."/>
        <s v="06/20 尿片*9-5/23.5/30.6/6.6/13.6/20."/>
        <s v="06/20 尿布L*7-5/23.5/30.6/6.6/13.6/20."/>
        <s v="06/20 尿片*8-5/23.6/6.6/13.6/20."/>
        <s v="06/20 尿布M*4-5/23.6/6.6/13.6/20."/>
        <s v="06/20 雙卡*1"/>
        <s v="06/20 尿片*7-5/23.5/30.6/6.6/13.6/20."/>
        <s v="06/20 看護墊*2-5/23.6/20."/>
        <s v="06/20 尿片*7-5/30.6/6.6/13.6/20."/>
        <s v="06/20 尿布L*5-5/30.6/6.6/13.6/20."/>
        <s v="06/20 尿布M*4-5/30.6/6.6/20."/>
        <s v="06/20 蒸氣潮濕瓶*1-5/30"/>
        <s v="06/20 尿片*5-5/23.6/6.6/13.6/20."/>
        <s v="06/20 尿布L*3-6/6.6/13.6/20."/>
        <s v="06/20 看護墊*3-5/23.6/6.6/13."/>
        <s v="06/20 看護墊*2-5/23.6/13."/>
        <s v="06/20 看護墊*2-5/23.5/30."/>
        <s v="06/20 尿片*6-5/23.6/6.6/13.6/20."/>
        <s v="06/20 看護墊*2-6/6.6/13."/>
        <s v="06/20 尿片*1-6/12(送醫院)"/>
        <s v="06/20 尿布M*1-6/12(送醫院)"/>
        <s v="06/20 看護墊*1-6/12(送醫院)"/>
        <s v="06/20 看護墊*2-5/30.6/20."/>
        <s v="06/20 尿布M*3-5/30.6/6.6/13."/>
        <s v="06/20 尿布M*3-6/6.6/13.6/20."/>
        <s v="06/20 3CC空針*2-每月2次"/>
        <s v="06/20 長效針技術費*2-每月2次"/>
        <s v="06/20 尿片*4-5/23.5/30.6/6."/>
        <s v="06/20 尿布M*1-6/6."/>
        <s v="06/20 看護墊*1-5/23."/>
        <s v="06/20 看護墊*1-6/6."/>
        <s v="06/20 看護墊*2-5/30."/>
        <s v="06/20 尿布M*4-5/23.5/30.6/13.6/20."/>
        <s v="06/20 尿布M*2-5/30.6/13."/>
        <s v="06/20 看護墊*2-5/23.6/6."/>
        <s v="06/20 尿片*2-5/23.6/13."/>
        <s v="06/20 尿布M*3-5/23.6/13.6/20."/>
        <s v="06/20 看護墊*4-5/23.6/6.6/13.6/20."/>
        <s v="06/20 尿片*1-6/13."/>
        <s v="06/20 尿片*2-5/21.6/20(送醫院)"/>
        <s v="06/20 尿片*2-6/6.6/13."/>
        <s v="06/20 尿布M*2-5/21.6/20(送醫院)"/>
        <s v="06/20 尿布M*2-6/6.6/13."/>
        <s v="06/20 尿布M*1-6/13."/>
        <s v="06/20 尿片*2-5/23.5/30."/>
        <s v="06/20 尿布M*2-5/23.5/30."/>
        <s v="06/20 尿片*2-6/6.6/20."/>
        <s v="06/20 尿布L*2-6/6.6/13."/>
        <s v="06/20 尿布M*1-5/23."/>
        <s v="06/20 看護墊*4-5/30.6/6.6/13.6/20."/>
        <s v="06/20 尿片*2-5/30.6/6."/>
        <s v="06/20 尿布L*1-6/6."/>
        <s v="06/20 添寧復健褲L10片/包*1-6/6"/>
        <s v="06/20 尿布L*2-5/23.6/20."/>
        <s v="06/20 尿布M*2-5/30.6/6."/>
        <s v="06/20 愛力安*1"/>
        <s v="06/20 尿片*3-5/23.5/30.6/20."/>
        <s v="06/20 甘油球*1-5/30."/>
        <s v="06/20 看護墊*2-6/6.6/20"/>
        <s v="06/20 看護墊*3-5/30.6/13."/>
        <s v="06/20 尿布L*2-5/23.6/13."/>
        <s v="06/20 尿袋*1-6/6"/>
        <s v="06/20 尿管*1-6/6"/>
        <s v="06/20 抽痰管*2-5/30.6/7"/>
        <s v="06/20 尿布L*4-5/30.6/6.6/13.6/20."/>
        <s v="06/20 尿片*2-5/30."/>
        <s v="06/20 尿布L*3-5/23.5/30."/>
        <s v="06/20 尿布L*10-5/23.5/30.6/6.6/13.6/20."/>
        <s v="06/20 尿片*3-5/23.5/30.6/13."/>
        <s v="06/20 尿布M*3-5/23.5/30.6/13."/>
        <s v="06/20 看護墊*4-5/23.5/30.6/6."/>
        <s v="06/20 尿片*5-5/30.6/6.6/13.6/20."/>
        <s v="06/20 看護墊*3-5/23.6/13.6/20."/>
        <s v="06/20 尿布M*7-5/23.5/30.6/6.6/13.6/20."/>
        <s v="06/20 尿片*1-6/6."/>
        <s v="06/20 尿布L*2-5/30.6/6."/>
        <s v="06/20 尿片*4-5/30.6/6.6/13.6/20."/>
        <s v="06/20 尿布M*3-5/30.6/13.6/20."/>
        <s v="06/20 尿布M*2-6/6.6/20."/>
        <s v="06/20 衛生紙*1"/>
        <s v="06/20 尿片*6-5/30.6/6.6/13.6/20."/>
        <s v="06/20 尿片*6-6/6.6/13.6/20."/>
        <s v="06/20 尿布L*4-6/6.6/13.6/20."/>
        <s v="06/20 尿布M*4-5/23.5/30.6/6.6/20."/>
        <s v="06/20 尿布L*1-5/30."/>
        <s v="06/20 看護墊*2-5/23."/>
        <s v="06/20 尿片*1-5/23."/>
        <s v="06/20 尿布L*3-5/23.6/6.6/13."/>
        <s v="06/20 尿布M*2-5/23.6/6."/>
        <s v="06/20 尿片*4-5/23.5/30.6/13.6/20."/>
        <s v="06/20 看護墊*5-5/23.5/30.6/6.6/13.6/20."/>
        <s v="06/20 尿布M*3-5/23.6/6.6/13."/>
        <s v="06/21 金愛力安*2"/>
        <s v="06/21 愛力安*1"/>
        <s v="06/21 紅多酚*1"/>
        <s v="06/21 金愛力安*1"/>
        <s v="06/21 3號電池*2"/>
        <s v="06/22 衛生紙*1"/>
        <s v="06/22 益肺佳*1"/>
        <s v="06/22 愛力安*1"/>
        <s v="06/22 血糖試紙*1"/>
        <s v="06/22 口罩(片)*1"/>
        <s v="06/22 金愛力安*2"/>
        <s v="06/22 雙卡*1"/>
        <s v="06/22 金愛力安*1"/>
        <s v="06/23 血糖試紙*1"/>
        <s v="06/23 愛力安*1"/>
        <s v="06/23 紅多酚*1"/>
        <s v="06/23 口罩(片)*1"/>
        <s v="06/24 口罩(片)*1"/>
        <s v="06/25 尿袋*1"/>
        <s v="05/22 住院購物"/>
        <s v="05/26 住院看護零用金"/>
        <s v="05/28 已請領看護補助繳回住宿式補助(4/6-4/25)"/>
        <s v="05/29 桌扇"/>
        <s v="05/29 109年5月測血糖"/>
        <s v="05/29 衣服三件褲子三件"/>
        <s v="05/29 郵寄收據郵資"/>
        <s v="05/29 褲子三件"/>
        <s v="05/29 衣服洗標*6"/>
        <s v="05/29 已請領看護補助繳回住宿式補助(4/8-4/24)共16日"/>
        <s v="05/29 衣服二件褲子二件"/>
        <s v="05/29 電話卡"/>
        <s v="05/30 空氣清淨機LG$14300元(家屬6/1已付)"/>
        <s v="06/01 衣服洗標*6"/>
        <s v="06/01 補收5月-6月氧氣費(4/28開始用氧)"/>
        <s v="06/01 郵寄身障手冊郵資"/>
        <s v="06/02 澄康舒(糖尿病控制)"/>
        <s v="06/03 衣服洗標*3"/>
        <s v="06/03 蒸餾水"/>
        <s v="06/05 郵寄健保卡"/>
        <s v="06/05 109年5月一對一復健"/>
        <s v="06/05 美德耐"/>
        <s v="06/05 愛心卡儲值"/>
        <s v="06/05 行政規費(戶籍謄本*2)=90、補助代辦車資600元"/>
        <s v="06/06 衣服洗標*2"/>
        <s v="06/07 郵寄機構扣除額文件"/>
        <s v="06/07 已請領看護補助退回住宿式補助(4/29-5/12)"/>
        <s v="06/07 住宿式補助自4/20調降(繳回期間4/20-5/31)"/>
        <s v="06/08 衣服洗標*9"/>
        <s v="06/08 郵寄掛號郵資(診斷書、評估表、入住證)"/>
        <s v="06/08 衣服洗標*1"/>
        <s v="06/09 手錶維修"/>
        <s v="06/11 郵寄108年繳費證明和入住證明(使用者補助)"/>
        <s v="06/12 毛巾"/>
        <s v="06/12 牙刷"/>
        <s v="06/12 牙膏"/>
        <s v="06/12 衣服洗標*4"/>
        <s v="06/13 804住院醫療購物(5/27-6/13)(家屬已結)"/>
        <s v="06/14 衣服洗標*2"/>
        <s v="06/14 衣服洗標*3"/>
        <s v="06/15 郵政儲匯業務工本費(存摺印鑑)+車資600元"/>
        <s v="06/15 已請領看護補助退回住宿式補助(9日)"/>
        <s v="06/15 郵寄醫療意願書"/>
        <s v="06/16 美德耐"/>
        <s v="06/16 電話卡"/>
        <s v="06/17 郵寄收據郵資"/>
        <s v="06/19 使用者補助方案代辦費"/>
        <s v="06/19 蒸餾水"/>
        <s v="06/20 林口長庚醫療購物"/>
        <s v="06/21 桃療住院繳費單"/>
        <s v="06/23 寄同意書郵資"/>
        <s v="06/23 衣服洗標*4"/>
        <s v="06/23 桌扇"/>
        <s v="06/23 輪椅腳踏板"/>
        <s v="06/24 郵寄掛號(入住證明、身障手冊)"/>
        <s v="06/24 郵寄住宿式補助資料"/>
        <s v="06/25 109年6月份寢具送洗費"/>
        <s v="06/25 109年6月份寢具送洗費(入住優免)"/>
        <s v="06/25 已退109年6月補助款(30日)，退回2日補助款"/>
        <s v="06/25 應繳回住宿式補助7日(109/6/12-109/6/19)"/>
        <s v="06/25 應繳回109/4/7-109/5/21住院逾30天住宿補助折半金額"/>
        <s v="05/27 農會購物"/>
        <s v="06/03 農會購物"/>
        <s v="06/10 農會購物"/>
        <s v="06/17 農會購物"/>
        <s v="06/24 農會購物"/>
        <s v="05/28 看護補助(4/6-4/25)"/>
        <s v="05/28 看護補助(4/29-5/9)"/>
        <s v="05/29 看護補助(4/8-4/24)"/>
        <s v="06/04 住院零用金"/>
        <s v="06/07 看護補助4/29-5/12"/>
        <s v="06/15 看護補助4/27-5/6"/>
        <s v="06/25 包月&quot;鼻胃管&quot;不計"/>
        <s v="06/25 ※寢具自行清潔不包月"/>
        <s v="06/25 住院退費 06/15-06/23 共9日"/>
        <s v="06/25 寢具送洗費(住院退)"/>
        <s v="06/25 住院退費 05/13-05/27 共15日"/>
        <s v="06/25 住院退費 05/23-06/11 共20日"/>
        <s v="06/25 ※寢具自行清潔不包月、冷氣使用費優免"/>
        <s v="06/25 包月&quot;甘油球.尿布類.拿藥送檢車資優免&quot;不計"/>
        <s v="06/25 住院退費 06/04-06/23 共20日"/>
        <s v="06/25 住院退費 05/26-06/02 共8日"/>
        <s v="06/25 住院退費 05/11-05/29 共19日"/>
        <s v="06/25 ※&quot;血糖、抽痰管、鼻胃管、氣切&quot;優免"/>
        <s v="06/25 住院退費 04/21-06/03 共44日"/>
        <s v="06/25 住院退費 06/10-06/18 共9日"/>
        <s v="06/25 包月&quot;鼻胃管優免.愛力安&quot;不計"/>
        <s v="06/25 住院退費 06/12-06/19 共8日"/>
        <s v="06/25 住院退費 06/11-06/19 共9日"/>
        <s v="06/25 包月&quot;尿布類&quot;不計"/>
        <s v="06/25 包月&quot;鼻胃管、尿管(袋)&quot;不計"/>
        <s v="06/25 住院退費 02/02-02/10 共9日"/>
        <s v="06/25 住院退費 05/12-06/02 共22日"/>
        <s v="06/25 住院退費 05/13-06/09 共28日"/>
        <s v="06/25 住院退費 05/31-06/08 共9日"/>
        <s v="06/25 住院退費 06/12-06/25 共14日"/>
        <s v="06/25 另計(帳本)&quot;益肺佳&quot;"/>
        <s v="06/25 另計(帳本)&quot;1對1復健&quot;"/>
        <s v="06/25 包月&quot;送檢車資優免&quot;不計"/>
        <s v="06/25 住院退費 05/25-06/13 共20日"/>
        <s v="06/25 ※3M無痛保護膜1瓶優免為390元"/>
        <s v="06/25 住院退費 06/08-06/20 共13日"/>
        <s v="06/25 包月&quot;鼻胃管.抽痰管.尿布類&quot;不計"/>
        <s v="06/25 包月&quot;鼻胃管.抽痰管&quot;不計"/>
        <s v="06/25 住院退費 06/01-06/08 共8日"/>
        <s v="06/25 另計(帳本)&quot;營養品&quot;"/>
        <s v="06/25 住院退費 02/03-02/11 共9日"/>
        <s v="06/25 住院退費 04/15-04/22 共8日"/>
        <s v="06/25 ※每月農會購物額度限600元以內"/>
        <s v="06/25 住院退費 05/01-06/11 共42日"/>
        <s v="06/25 包月&quot;尿管(袋)&quot;不計"/>
        <s v="06/25 包月&quot;鼻胃管、尿管(袋)、尿布類、氧氣類&quot;不計"/>
        <s v="06/25 住院退費 06/10-06/22 共13日"/>
        <s v="06/25 住院退費 06/17-06/23 共7日"/>
        <s v="06/25 住院退費 05/28-05/29 共2日"/>
        <s v="06/25 ※血糖試紙(優惠600元/包)退還"/>
        <s v="06/25 包月&quot;衛耗材.隨同司機看診車資&quot;不計"/>
        <s v="06/25 看護補助(109/4/7-109/5/21)"/>
        <s v="06/25 ※若有購買醋，則不列入帳上，另外記帳放收費本"/>
        <n v="0" u="1"/>
      </sharedItems>
    </cacheField>
    <cacheField name="數量" numFmtId="0">
      <sharedItems containsBlank="1" containsMixedTypes="1" containsNumber="1" containsInteger="1" minValue="1" maxValue="31"/>
    </cacheField>
    <cacheField name="單價" numFmtId="0">
      <sharedItems containsBlank="1" containsMixedTypes="1" containsNumber="1" containsInteger="1" minValue="0" maxValue="13300"/>
    </cacheField>
    <cacheField name="費用" numFmtId="0">
      <sharedItems containsMixedTypes="1" containsNumber="1" containsInteger="1" minValue="-52800" maxValue="26160"/>
    </cacheField>
    <cacheField name="看護費" numFmtId="0">
      <sharedItems containsBlank="1" containsMixedTypes="1" containsNumber="1" containsInteger="1" minValue="0" maxValue="26400"/>
    </cacheField>
    <cacheField name="車資" numFmtId="0">
      <sharedItems containsBlank="1" containsMixedTypes="1" containsNumber="1" containsInteger="1" minValue="0" maxValue="3800"/>
    </cacheField>
    <cacheField name="檢查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作者" refreshedDate="45749.557243634263" createdVersion="6" refreshedVersion="6" minRefreshableVersion="3" recordCount="2417">
  <cacheSource type="worksheet">
    <worksheetSource name="整合" r:id="rId2"/>
  </cacheSource>
  <cacheFields count="13">
    <cacheField name="編號" numFmtId="0">
      <sharedItems/>
    </cacheField>
    <cacheField name="姓名" numFmtId="198">
      <sharedItems containsBlank="1" count="567">
        <s v="梁進光"/>
        <s v="李淑香"/>
        <s v="王楊金妹"/>
        <s v="張翹鑫"/>
        <s v="游杰霖"/>
        <s v="王蘭玉"/>
        <s v="宋邱素卿"/>
        <s v="沈蘭英"/>
        <s v="卓沛蓁"/>
        <s v="邱吳星"/>
        <s v="張春江"/>
        <s v="曾秀娟"/>
        <s v="黃買英鸞"/>
        <s v="黃龍眉"/>
        <s v="劉德雄"/>
        <s v="謝文忠"/>
        <s v="鍾豔優"/>
        <s v="王中慶"/>
        <s v="白宗仁"/>
        <s v="江彥翔"/>
        <s v="李家祥"/>
        <s v="李雪岑"/>
        <s v="李㨗卿"/>
        <s v="周蕭字蕊"/>
        <s v="周霖"/>
        <s v="官純琴"/>
        <s v="林怡芬"/>
        <s v="林金菊"/>
        <s v="林淑玲"/>
        <s v="林清萍"/>
        <s v="邱秀卿"/>
        <s v="范楊明美"/>
        <s v="倪金蘭"/>
        <s v="徐信東"/>
        <s v="徐燕翼"/>
        <s v="翁藝"/>
        <s v="高鴻英"/>
        <s v="張水松"/>
        <s v="張如傑"/>
        <s v="張瑞本"/>
        <s v="梁億郎"/>
        <s v="許振登"/>
        <s v="連克夫"/>
        <s v="郭馨蔚"/>
        <s v="陳王麵"/>
        <s v="陳柏宏"/>
        <s v="陳盈琤"/>
        <s v="陳愛珠"/>
        <s v="陳源柏"/>
        <s v="陳錦耀"/>
        <s v="陳鍾秋英"/>
        <s v="彭趙梅蘭"/>
        <s v="楊小燕"/>
        <s v="楊玉霙"/>
        <s v="楊家倫"/>
        <s v="葉振興"/>
        <s v="鄒榮義"/>
        <s v="廖瑋庭"/>
        <s v="劉光弘"/>
        <s v="鄧萍姬"/>
        <s v="鄧群陵"/>
        <s v="鄧龍傳"/>
        <s v="盧立農"/>
        <s v="謝如珍"/>
        <s v="鍾淑端"/>
        <s v="蘇建華"/>
        <s v="簡維信"/>
        <s v="王昌平"/>
        <s v="江秀鳳"/>
        <s v="吳亞平"/>
        <s v="巫楊妙春"/>
        <s v="林昇祺"/>
        <s v="徐台美"/>
        <s v="莊訓青"/>
        <s v="陳宜萱"/>
        <s v="喻謝寶琴"/>
        <s v="曾水坪"/>
        <s v="曾源邦"/>
        <s v="解緯英"/>
        <s v="潘易昌"/>
        <s v="蘇正宗"/>
        <s v="王義雄"/>
        <s v="吳柯靜"/>
        <s v="李朝弦"/>
        <s v="林美玲"/>
        <s v="張賴花"/>
        <s v="黃秋娟"/>
        <s v="黃瑞土"/>
        <s v="楊陳美月"/>
        <s v="葉楊招坤"/>
        <s v="鍾志超"/>
        <s v="鍾尚文"/>
        <s v="韓秋英"/>
        <s v="周得福"/>
        <s v="殷秀麗"/>
        <s v="梅台生"/>
        <s v="董方文"/>
        <s v="劉春蘭"/>
        <s v="何淑民"/>
        <s v="何添棠"/>
        <s v="吳眼"/>
        <s v="呂美玉"/>
        <s v="梁秀陸"/>
        <s v="劉志強"/>
        <s v="過秀英"/>
        <s v="羅守鏿"/>
        <s v="吳崑山"/>
        <s v="尚建德"/>
        <s v="林道朋"/>
        <s v="邱怡靜"/>
        <s v="姜禮通"/>
        <s v="張生書"/>
        <s v="張鶴齡"/>
        <s v="黃介嶽"/>
        <s v="劉章"/>
        <s v="蔣崑明"/>
        <s v="鄭靜心"/>
        <s v="謝志平"/>
        <s v="謝秀蓉"/>
        <s v="謝明華"/>
        <s v="姜仁双"/>
        <s v="廖素萍"/>
        <s v="謝新正"/>
        <s v="李新香"/>
        <s v="徐逸廷"/>
        <s v="陳睿琳"/>
        <s v="曾彩霞"/>
        <s v="齊少華"/>
        <s v="張金蘭"/>
        <s v="許台英"/>
        <s v="郭李呂玉"/>
        <s v="劉哲亮"/>
        <s v="王誠中"/>
        <s v="林陳登妹"/>
        <s v="林蔡美媛"/>
        <s v="黃信洪"/>
        <s v="蔡寶治"/>
        <s v="謝月梅"/>
        <s v="李俊輝"/>
        <s v="李秋湄"/>
        <s v="林宜田"/>
        <s v="袁憲芝"/>
        <s v="潘玉英"/>
        <s v="駱來發"/>
        <s v="林順良"/>
        <s v="張俊業"/>
        <s v="張晴瑜"/>
        <s v="陳青洋"/>
        <s v="黃強耀"/>
        <s v="楊明昌"/>
        <s v="鍾孟妍"/>
        <s v="林麗香"/>
        <s v="陳玉山"/>
        <s v="陳彭冬姜"/>
        <s v="賴吳淑英"/>
        <s v="謝桂美"/>
        <s v="羅蕭秀枝"/>
        <s v="鐘芬束"/>
        <s v="王玲娟"/>
        <s v="朱盛國"/>
        <s v="徐汶偉"/>
        <s v="張武正"/>
        <s v="陳啟聰"/>
        <s v="麥春蘭"/>
        <s v="塗基評"/>
        <s v="賴曾香妹"/>
        <s v="謝雲嬌"/>
        <s v="朱月桃"/>
        <s v="李銀珍"/>
        <s v="周亞君"/>
        <s v="苗麗貞"/>
        <s v="劉清龍"/>
        <s v="蘇森園"/>
        <s v="王順利"/>
        <s v="周夏子"/>
        <s v="王晨安"/>
        <s v="呂正春"/>
        <s v="徐玉盛"/>
        <s v="張胡素錦"/>
        <s v="連李鳳雪"/>
        <s v="曾妮妮"/>
        <s v="駱張美玉"/>
        <s v="王聖虹"/>
        <s v="王萬珉"/>
        <s v="汪買英雀"/>
        <s v="周宜益"/>
        <s v="林彩金"/>
        <s v="張旺聠"/>
        <s v="王秀萍"/>
        <s v="王蘇淑容"/>
        <s v="古雲富"/>
        <s v="甘陳富"/>
        <s v="江國明"/>
        <s v="江業楠"/>
        <s v="吳思賢"/>
        <s v="吳栩臻"/>
        <s v="宋旻訓"/>
        <s v="李定倫"/>
        <s v="李洪水萍"/>
        <s v="李淑芳"/>
        <s v="李淑蘭"/>
        <s v="邱顯能"/>
        <s v="姜金樟"/>
        <s v="洪尚伯"/>
        <s v="孫劉秀琴"/>
        <s v="常萬國"/>
        <s v="張秀玉"/>
        <s v="張秀榆"/>
        <s v="張孟吉"/>
        <s v="張櫻枝"/>
        <s v="許詩郁"/>
        <s v="陳宜貞"/>
        <s v="陳明義"/>
        <s v="陳芸芸"/>
        <s v="陳徐蝦妹"/>
        <s v="陳淑資"/>
        <s v="陳細忠"/>
        <s v="陳勝雄"/>
        <s v="陳新妹"/>
        <s v="陳寶生"/>
        <s v="彭世然"/>
        <s v="曾慧茹"/>
        <s v="黃建富"/>
        <s v="黃桂香"/>
        <s v="黃進來"/>
        <s v="葉文媛"/>
        <s v="廖麗玲"/>
        <s v="劉信俊"/>
        <s v="劉賢德"/>
        <s v="鄭月英"/>
        <s v="謝國安"/>
        <s v="簡佳淋"/>
        <s v="羅玉金"/>
        <s v="林徐寶玉"/>
        <s v="陳李菊"/>
        <s v="邱許瑞"/>
        <s v="王立志"/>
        <s v="李昌雄"/>
        <s v="林桂蘭"/>
        <s v="姚威羽"/>
        <s v="許寶蓮"/>
        <s v="陳永波"/>
        <s v="陳育泉"/>
        <s v="楊月雲"/>
        <s v="戴章輝"/>
        <s v="鄭陳月桂"/>
        <s v="蕭王阿密"/>
        <s v="張惠芳"/>
        <s v="楊玉齡"/>
        <s v="林麗梅"/>
        <s v="莊坤鐘"/>
        <s v="周國材"/>
        <s v="呂學川"/>
        <s v="胡勝松"/>
        <s v="黃秀松"/>
        <s v="黃林美枝"/>
        <s v="黃德謙"/>
        <s v="廖王秋容"/>
        <s v="" u="1"/>
        <m u="1"/>
        <s v="黃榮輝" u="1"/>
        <s v="李榮春" u="1"/>
        <s v="黃良" u="1"/>
        <s v="陳吉雄" u="1"/>
        <s v="薛鳳潔" u="1"/>
        <s v="陳文虎" u="1"/>
        <s v="呂子淇" u="1"/>
        <s v="張盛乾" u="1"/>
        <s v="王文斌" u="1"/>
        <s v="王秉華" u="1"/>
        <s v="王鴻圖" u="1"/>
        <s v="江桂" u="1"/>
        <s v="許鈺家" u="1"/>
        <s v="林玉桂" u="1"/>
        <s v="李陳淑漂" u="1"/>
        <s v="李金英" u="1"/>
        <s v="蔡奉旭" u="1"/>
        <s v="彭李六妹" u="1"/>
        <s v="陳謝盡妹" u="1"/>
        <s v="邱彭秀香" u="1"/>
        <s v="張雲祥" u="1"/>
        <s v="陳忠平" u="1"/>
        <s v="洪武雄" u="1"/>
        <s v="戴錦和" u="1"/>
        <s v="卓寶石" u="1"/>
        <s v="蔡文宗" u="1"/>
        <s v="王添財" u="1"/>
        <s v="張旺联" u="1"/>
        <s v="沈捷" u="1"/>
        <s v="陳淑美" u="1"/>
        <s v="蔡黃秀里" u="1"/>
        <s v="詹紫萍" u="1"/>
        <s v="葉玉嬌" u="1"/>
        <s v="黃德文" u="1"/>
        <s v="蔡碧雲" u="1"/>
        <s v="廖麗娟" u="1"/>
        <s v="古麗青" u="1"/>
        <s v="吳美蘭" u="1"/>
        <s v="陳添發" u="1"/>
        <s v="許榮長" u="1"/>
        <s v="張春蘭" u="1"/>
        <s v="汪素淨" u="1"/>
        <s v="張國郎" u="1"/>
        <s v="江鳳蘭" u="1"/>
        <s v="劉吳春蓮" u="1"/>
        <s v="陳仁昌" u="1"/>
        <s v="陳林鳳嬌" u="1"/>
        <s v="林惠玉" u="1"/>
        <s v="莊雅勝" u="1"/>
        <s v="林森雄" u="1"/>
        <s v="鄧近辰" u="1"/>
        <s v="朱蔡秋月" u="1"/>
        <s v="吳麗霞" u="1"/>
        <s v="吳世雲" u="1"/>
        <s v="丁勇誌" u="1"/>
        <s v="向張素" u="1"/>
        <s v="陳許却" u="1"/>
        <s v="張燮銘" u="1"/>
        <s v="曾華" u="1"/>
        <s v="梁敬寬" u="1"/>
        <s v="吳陳美玉" u="1"/>
        <s v="陳秀英" u="1"/>
        <s v="黃琪瑞" u="1"/>
        <s v="蔡長順" u="1"/>
        <s v="曾金蘭" u="1"/>
        <s v="劉安平" u="1"/>
        <s v="李茂財" u="1"/>
        <s v="王李碧玉" u="1"/>
        <s v="胡廖秀毛" u="1"/>
        <s v="邱李妹" u="1"/>
        <s v="劉巧婷" u="1"/>
        <s v="周文斌" u="1"/>
        <s v="林青春" u="1"/>
        <s v="范春蓮" u="1"/>
        <s v="陳健生" u="1"/>
        <s v="蔡義德" u="1"/>
        <s v="徐曾三妹" u="1"/>
        <s v="王蔡秀春" u="1"/>
        <s v="邱怡瑛" u="1"/>
        <s v="姚淑宜" u="1"/>
        <s v="游水田" u="1"/>
        <s v="彭美鈴" u="1"/>
        <s v="余玉健" u="1"/>
        <s v="邱喜妹" u="1"/>
        <s v="張劉阿菊" u="1"/>
        <s v="楊長樂" u="1"/>
        <s v="羅國雲" u="1"/>
        <s v="黃朝木" u="1"/>
        <s v="張錦登" u="1"/>
        <s v="彭棽煇" u="1"/>
        <s v="蔡月照" u="1"/>
        <s v="簡火炎" u="1"/>
        <s v="廖文德" u="1"/>
        <s v="宗林瑞妹" u="1"/>
        <s v="朱呂秀英" u="1"/>
        <s v="宋淑桃" u="1"/>
        <s v="林榮章" u="1"/>
        <s v="林美伶" u="1"/>
        <s v="張葉香妹" u="1"/>
        <s v="王昭雄" u="1"/>
        <s v="游世文" u="1"/>
        <s v="鄭明聰" u="1"/>
        <s v="李安邦" u="1"/>
        <s v="彭健勲" u="1"/>
        <s v="陳忠信" u="1"/>
        <s v="蔡明志" u="1"/>
        <s v=" 彭棽煇" u="1"/>
        <s v="陳沼男" u="1"/>
        <s v="連成" u="1"/>
        <s v="鄭永順" u="1"/>
        <s v="陳薏" u="1"/>
        <s v="孟坤兌" u="1"/>
        <s v="唐黃梅" u="1"/>
        <s v="蔡銘鎮" u="1"/>
        <s v="黃足銀" u="1"/>
        <s v="楊美玉" u="1"/>
        <s v="林玉鳳" u="1"/>
        <s v="高慶堂" u="1"/>
        <s v="高一山" u="1"/>
        <s v="李廖香" u="1"/>
        <s v="翁國幹" u="1"/>
        <s v="洪嬌" u="1"/>
        <s v="張英華" u="1"/>
        <s v="王華代" u="1"/>
        <s v="盧胡月嬌" u="1"/>
        <s v="李秋香" u="1"/>
        <s v="丁樹山" u="1"/>
        <s v="林克韋" u="1"/>
        <s v="李俊鋒" u="1"/>
        <s v="陳石川" u="1"/>
        <s v="吳兆鴻" u="1"/>
        <s v="李文照" u="1"/>
        <s v="陳天國" u="1"/>
        <s v="許鄭美玉" u="1"/>
        <s v="朱醮" u="1"/>
        <s v="李數華" u="1"/>
        <s v="郭國雄" u="1"/>
        <s v="涂慈綾" u="1"/>
        <s v="黃永年" u="1"/>
        <s v="余許梅妹" u="1"/>
        <s v="徐鈞" u="1"/>
        <s v="鄧瓊英" u="1"/>
        <s v="陳四村" u="1"/>
        <s v="彭仁華" u="1"/>
        <s v="林秀政" u="1"/>
        <s v="黃生億" u="1"/>
        <s v="朱理仁" u="1"/>
        <s v="龔秀蘭" u="1"/>
        <s v="蔡有田" u="1"/>
        <s v="吳政夫" u="1"/>
        <s v="郭寧珍" u="1"/>
        <s v="梁鴻輝" u="1"/>
        <s v="毛璽嘉" u="1"/>
        <s v="彭美玲" u="1"/>
        <s v="李徐寶猜" u="1"/>
        <s v="黃桂美" u="1"/>
        <s v="曾原楓" u="1"/>
        <s v="鄭家平" u="1"/>
        <s v="楊富瑤" u="1"/>
        <s v="馬誠義" u="1"/>
        <s v="林武宏" u="1"/>
        <s v="陳國增" u="1"/>
        <s v="袁明師" u="1"/>
        <s v="林志昇" u="1"/>
        <s v="黃莉英" u="1"/>
        <s v="羅美容" u="1"/>
        <s v="李延林" u="1"/>
        <s v="郭林女" u="1"/>
        <s v="高清春" u="1"/>
        <s v="鄭吉宏" u="1"/>
        <s v="黃文吉" u="1"/>
        <s v="簡雲山" u="1"/>
        <s v="羅福妹" u="1"/>
        <s v="鄭永川" u="1"/>
        <s v="徐倩枝" u="1"/>
        <s v="曾泳寬" u="1"/>
        <s v="譚香蘭" u="1"/>
        <s v="洪健一" u="1"/>
        <s v="宋道魁" u="1"/>
        <s v="魏戴吟如" u="1"/>
        <s v="李永貴" u="1"/>
        <s v="王政鈞" u="1"/>
        <s v="丘育杰" u="1"/>
        <s v="黃玉梅" u="1"/>
        <s v="于忠華" u="1"/>
        <s v="王肇全" u="1"/>
        <s v="黃木川" u="1"/>
        <s v="胡珈祿" u="1"/>
        <s v="劉玉墩" u="1"/>
        <s v="李傳盛" u="1"/>
        <s v="王之發" u="1"/>
        <s v="陳麗華" u="1"/>
        <s v="翁葉桂英" u="1"/>
        <s v="陳萬璋" u="1"/>
        <s v="呂東亮" u="1"/>
        <s v="平若望" u="1"/>
        <s v="謝 運" u="1"/>
        <s v="李春櫻" u="1"/>
        <s v="汪素靜" u="1"/>
        <s v="蔡童貴" u="1"/>
        <s v="彭德標" u="1"/>
        <s v="萬榮川" u="1"/>
        <s v="林秋子" u="1"/>
        <s v="謝至中" u="1"/>
        <s v="楊龔金枝" u="1"/>
        <s v="黃世弘" u="1"/>
        <s v="朱元灯" u="1"/>
        <s v="范冬香" u="1"/>
        <s v="楊蔣寶鳳" u="1"/>
        <s v="杜竹燕" u="1"/>
        <s v="楊兆來" u="1"/>
        <s v="陳章鴻" u="1"/>
        <s v="顏文南" u="1"/>
        <s v="蔡高山" u="1"/>
        <s v="陳欽德" u="1"/>
        <s v="施煙墻" u="1"/>
        <s v="陳建銘" u="1"/>
        <s v="曹燿𧭼" u="1"/>
        <s v="呂邱完" u="1"/>
        <s v="孟月美" u="1"/>
        <s v="王李金花" u="1"/>
        <s v="陳朝" u="1"/>
        <s v="閻徐五妹" u="1"/>
        <s v="李新興" u="1"/>
        <s v="蔡俊義" u="1"/>
        <s v="鄧姜金蓮" u="1"/>
        <s v="邱漢鎮" u="1"/>
        <s v="陳緝熙" u="1"/>
        <s v="戴國平" u="1"/>
        <s v="黃寶蓮" u="1"/>
        <s v="陳屘" u="1"/>
        <s v="陳茂仁" u="1"/>
        <s v="賴葉素" u="1"/>
        <s v="徐真妹" u="1"/>
        <s v="徐劉有妹" u="1"/>
        <s v="鄧姜金連" u="1"/>
        <s v="邱鳳英" u="1"/>
        <s v="殷竹明" u="1"/>
        <s v="洪素蘭" u="1"/>
        <s v="林宏烈" u="1"/>
        <s v="劉邦帝" u="1"/>
        <s v="林慶源" u="1"/>
        <s v="陳張阿英" u="1"/>
        <s v="曾龍興" u="1"/>
        <s v="曾萬峰" u="1"/>
        <s v="吳進益" u="1"/>
        <s v="黃鈺棋" u="1"/>
        <s v="王君玉" u="1"/>
        <s v="許龍雄" u="1"/>
        <s v="鍾元" u="1"/>
        <s v="蘇玉美" u="1"/>
        <s v="徐明存" u="1"/>
        <s v="許福" u="1"/>
        <s v="張建助" u="1"/>
        <s v="陳秀鳳" u="1"/>
        <s v="謝運" u="1"/>
        <s v="陳趙美" u="1"/>
        <s v="黃仁宏" u="1"/>
        <s v="鄧家睿" u="1"/>
        <s v="張世玉" u="1"/>
        <s v="羅邱月花" u="1"/>
        <s v="易魏愛蓮" u="1"/>
        <s v="彭碧英" u="1"/>
        <s v="黃阿碧" u="1"/>
        <s v="黃宏振" u="1"/>
        <s v="陳麗如" u="1"/>
        <s v="袁明隆" u="1"/>
        <s v="邱俊嶸" u="1"/>
        <s v="郭江素珠" u="1"/>
        <s v="洪清溪" u="1"/>
        <s v="曾國鑫" u="1"/>
        <s v="卓邱阿粉" u="1"/>
        <s v="任啟全" u="1"/>
        <s v="黃金墩" u="1"/>
        <s v="蔡淑真" u="1"/>
        <s v="徐漢文" u="1"/>
        <s v="呂富雄" u="1"/>
        <s v="朱光松" u="1"/>
        <s v="蕭麗英" u="1"/>
        <s v="吳銀花" u="1"/>
        <s v="蔡盛村" u="1"/>
        <s v="邱國盛" u="1"/>
        <s v="蔡王芙蓉" u="1"/>
        <s v="李萬國" u="1"/>
        <s v="楊忠誠" u="1"/>
        <s v="傅文峰" u="1"/>
        <s v="許秋霞" u="1"/>
        <s v="游榮松" u="1"/>
        <s v="黃富英" u="1"/>
        <s v="金永明" u="1"/>
        <s v="李希陽" u="1"/>
        <s v="鄭卉方" u="1"/>
        <s v="洪智勇" u="1"/>
        <s v="蔡增福" u="1"/>
        <s v="黃品森" u="1"/>
        <s v="許明享" u="1"/>
        <s v="陳正章" u="1"/>
        <s v="蘇玉梅" u="1"/>
        <s v="徐明堂" u="1"/>
        <s v="李坤茂" u="1"/>
        <s v="劉慧君" u="1"/>
        <s v="吳金松" u="1"/>
        <s v="張正燁" u="1"/>
        <s v="解瑋英" u="1"/>
        <s v="邱烽昌" u="1"/>
        <s v="陳文發" u="1"/>
        <s v="陳李美妹" u="1"/>
      </sharedItems>
    </cacheField>
    <cacheField name="日期" numFmtId="178">
      <sharedItems containsSemiMixedTypes="0" containsNonDate="0" containsDate="1" containsString="0" minDate="2025-02-06T00:00:00" maxDate="2025-11-08T00:00:00"/>
    </cacheField>
    <cacheField name="類別" numFmtId="178">
      <sharedItems containsBlank="1" count="7">
        <s v="醫療"/>
        <s v="耗材"/>
        <s v="其他"/>
        <s v="農會"/>
        <s v="沖銷"/>
        <s v="" u="1"/>
        <m u="1"/>
      </sharedItems>
    </cacheField>
    <cacheField name="項目" numFmtId="0">
      <sharedItems/>
    </cacheField>
    <cacheField name="項目2" numFmtId="178">
      <sharedItems containsBlank="1"/>
    </cacheField>
    <cacheField name="日期&amp;項目" numFmtId="0">
      <sharedItems containsMixedTypes="1" containsNumber="1" containsInteger="1" minValue="0" maxValue="0" count="567">
        <s v="02/06 804居家照護科"/>
        <s v="02/18 804血液腫瘤科拿藥(上月車資已計)"/>
        <s v="02/19 804腎臟內科拿藥(上月車資已計)"/>
        <s v="02/19 804肝膽腸胃科(上月車資已計)"/>
        <s v="02/20 804肝膽腸胃科(上月車資已計)"/>
        <s v="02/20 804腸胃內科(上月車資已計)"/>
        <s v="02/20 804風濕免疫科拿藥(上月車資已計)"/>
        <s v="02/20 804眼科(上月車資已計)"/>
        <s v="02/20 804神經內科(上月車資已計)"/>
        <s v="02/20 804感染科(上月車資已計)"/>
        <s v="02/20 804眼科"/>
        <s v="02/20 804內分泌科拿藥(上月車資已計)"/>
        <s v="02/20 804內分泌科(上月車資已計)"/>
        <s v="02/20 804急診後返回(夜間)(上月車資已計)"/>
        <s v="02/20 804胸腔內科拿藥(上月車資已計)"/>
        <s v="02/21 804精神科拿藥(上月車資已計)"/>
        <s v="02/21 804內分泌科拿藥(上月車資已計)"/>
        <s v="02/21 804眼科拿藥(上月車資已計)"/>
        <s v="02/21 804精神科(上月車資已計)"/>
        <s v="02/21 804心臟血管外科(上月車資已計)"/>
        <s v="02/21 804眼科(上月車資已計)"/>
        <s v="02/21 804腦神經暨脊椎外科拿藥(上月車資已計)"/>
        <s v="02/21 804心臟內科拿藥(上月車資已計)"/>
        <s v="02/21 804血液腫瘤科拿藥(上月車資已計)"/>
        <s v="02/21 804抽血(上月車資已計)"/>
        <s v="02/21 804泌尿外科(上月車資已計)"/>
        <s v="02/22 804急診(上月車資已計)"/>
        <s v="02/24 804精神科拿藥(上月車資已計)"/>
        <s v="02/24 804心臟內科拿藥(上月車資已計)"/>
        <s v="02/24 804神經內科(上月車資已計)"/>
        <s v="02/24 804心臟內科(上月車資已計)"/>
        <s v="02/24 804精神科(上月車資已計)"/>
        <s v="02/24 804骨科(上月車資已計)"/>
        <s v="02/24 804內分泌科拿藥(上月車資已計)"/>
        <s v="02/24 804胸腔內科(上月車資已計)"/>
        <s v="02/24 804血液腫瘤科(上月車資已計)"/>
        <s v="02/24 804精神科(人不去)(上月車資已計)"/>
        <s v="02/24 804腎臟內科拿藥(上月車資已計)"/>
        <s v="02/24 804整形外科(上月車資已計)"/>
        <s v="02/25 804胸腔內科拿藥(上月車資已計)"/>
        <s v="02/25 804心臟血管外科(上月車資已計)"/>
        <s v="02/25 804胸腔內科(上月車資已計)"/>
        <s v="02/25 804血液腫瘤科拿藥(上月車資已計)"/>
        <s v="02/25 804心臟內科拿藥(上月車資已計)"/>
        <s v="02/25 804腎臟內科(上月車資已計)"/>
        <s v="02/25 804泌尿外科拿藥(上月車資已計)"/>
        <s v="02/26 龍敏內科"/>
        <s v="02/26 804腎臟內科拿藥"/>
        <s v="02/26 804皮膚科(人不去)"/>
        <s v="02/26 804胸腔內科拿藥"/>
        <s v="02/26 804神經內科拿藥"/>
        <s v="02/26 804肝膽腸胃科拿藥"/>
        <s v="02/26 804一般外科拿藥"/>
        <s v="02/26 804胸腔內科"/>
        <s v="02/26 804骨科"/>
        <s v="02/26 804內分泌科拿藥"/>
        <s v="02/27 804急診(夜間)"/>
        <s v="02/27 龍敏出院疥瘡投藥/車資"/>
        <s v="02/27 804外科"/>
        <s v="02/27 804出院疥瘡投藥/車資"/>
        <s v="02/27 804心臟內科拿藥"/>
        <s v="02/27 804家醫科"/>
        <s v="02/27 804內分泌科"/>
        <s v="02/27 桃療精神科"/>
        <s v="02/27 804肝膽腸胃科"/>
        <s v="02/28 龍敏內科"/>
        <s v="03/03 804神經內科"/>
        <s v="03/03 804胸腔內科"/>
        <s v="03/03 804精神科"/>
        <s v="03/03 804精神科拿藥"/>
        <s v="03/03 804骨科"/>
        <s v="03/03 804送檢車資"/>
        <s v="03/03 804精神科(鑑定)"/>
        <s v="03/03 龍敏內科拿藥"/>
        <s v="03/03 804心臟血管外科"/>
        <s v="03/03 804精神科(人不去)"/>
        <s v="03/03 804腸胃內科"/>
        <s v="03/03 龍敏復健科(批價)"/>
        <s v="03/03 804電腦斷層攝影檢查"/>
        <s v="03/04 804泌尿外科"/>
        <s v="03/04 804胸腔內科"/>
        <s v="03/04 804送檢車資"/>
        <s v="03/04 804胸腔內科拿藥"/>
        <s v="03/04 804心臟內科拿藥"/>
        <s v="03/04 804泌尿外科拿藥"/>
        <s v="03/04 龍敏神經科"/>
        <s v="03/04 804腎臟內科"/>
        <s v="03/04 804精神科"/>
        <s v="03/05 804出院疥瘡投藥/車資"/>
        <s v="03/05 804風濕免疫科(人不去)"/>
        <s v="03/05 804肝膽腸胃科"/>
        <s v="03/05 804腎臟內科"/>
        <s v="03/05 804腦神經季脊椎外科拿藥"/>
        <s v="03/05 804內分泌科拿藥"/>
        <s v="03/05 804泌尿外科拿藥"/>
        <s v="03/05 804心臟內科拿藥"/>
        <s v="03/05 804急診後返回"/>
        <s v="03/05 龍敏內科拿藥"/>
        <s v="03/05 804送檢車資"/>
        <s v="03/05 804神經內科"/>
        <s v="03/05 804眼科"/>
        <s v="03/05 804精神科"/>
        <s v="03/06 804肝膽腸胃科拿藥"/>
        <s v="03/06 804心臟內科拿藥"/>
        <s v="03/06 804眼科"/>
        <s v="03/06 804送檢車資"/>
        <s v="03/06 804感染科"/>
        <s v="03/07 804精神科拿藥"/>
        <s v="03/07 804送檢車資"/>
        <s v="03/07 804急診"/>
        <s v="03/07 804心臟內科拿藥"/>
        <s v="03/07 804神經內科拿藥"/>
        <s v="03/07 804整形外科"/>
        <s v="03/07 龍敏內科"/>
        <s v="03/07 804精神科"/>
        <s v="03/08 五福診所拿藥"/>
        <s v="03/08 804送檢車資"/>
        <s v="03/08 龍欣耳鼻喉科"/>
        <s v="03/10 龍敏復健科(批價)"/>
        <s v="03/10 804精神科拿藥"/>
        <s v="03/10 804精神科"/>
        <s v="03/10 804胸腔內科"/>
        <s v="03/10 龍敏出院疥瘡投藥/車資"/>
        <s v="03/10 龍敏復健科"/>
        <s v="03/10 804精神科(人不去)"/>
        <s v="03/10 804感染科"/>
        <s v="03/10 804內分泌科拿藥"/>
        <s v="03/10 804電腦斷層攝影檢查"/>
        <s v="03/10 804心臟內科"/>
        <s v="03/10 804血液腫瘤科"/>
        <s v="03/10 804腎臟內科"/>
        <s v="03/10 龍敏住院"/>
        <s v="03/10 龍敏送檢車資"/>
        <s v="03/10 804內分泌科"/>
        <s v="03/10 804神經內科"/>
        <s v="03/10 804骨科"/>
        <s v="03/11 804胸腔內科"/>
        <s v="03/11 804抽血"/>
        <s v="03/11 804泌尿外科"/>
        <s v="03/11 804心臟內科(人不去)"/>
        <s v="03/11 804胸腔內科拿藥"/>
        <s v="03/11 804耳鼻喉科(鑑定)"/>
        <s v="03/11 804泌尿外科拿藥"/>
        <s v="03/11 804神經內科拿藥"/>
        <s v="03/11 804牙科"/>
        <s v="03/11 804出院疥瘡投藥/車資"/>
        <s v="03/11 804血液腫瘤科拿藥"/>
        <s v="03/11 804接出院新入住"/>
        <s v="03/11 804送檢車資"/>
        <s v="03/11 龍敏出院疥瘡投藥/車資"/>
        <s v="03/11 804急診"/>
        <s v="03/11 804心臟血管外科拿藥"/>
        <s v="03/11 804腎臟內科"/>
        <s v="03/11 804心臟內科"/>
        <s v="03/11 804血液腫瘤科"/>
        <s v="03/11 804肝膽腸胃科(下午)"/>
        <s v="03/11 804精神科"/>
        <s v="03/12 804肝膽腸胃科"/>
        <s v="03/12 804耳鼻喉科(鑑定)"/>
        <s v="03/12 804一般外科拿藥"/>
        <s v="03/12 804抽血"/>
        <s v="03/12 804心臟內科拿藥"/>
        <s v="03/12 龍敏復健科(批價)"/>
        <s v="03/12 804急診"/>
        <s v="03/12 龍敏出院疥瘡投藥/車資"/>
        <s v="03/12 龍敏風濕免疫科"/>
        <s v="03/12 804心電圖檢查"/>
        <s v="03/12 804整形外科"/>
        <s v="03/12 804內分泌科"/>
        <s v="03/13 804心臟內科拿藥"/>
        <s v="03/13 桃療精神科(鑑定)"/>
        <s v="03/13 804出院疥瘡投藥/車資"/>
        <s v="03/13 804肝膽腸胃科拿藥"/>
        <s v="03/13 804送檢車資"/>
        <s v="03/13 804接出院新入住"/>
        <s v="03/13 804牙科"/>
        <s v="03/13 804抽血"/>
        <s v="03/13 804心臟內科"/>
        <s v="03/13 桃療精神科"/>
        <s v="03/13 龍敏骨科"/>
        <s v="03/13 804內分泌科"/>
        <s v="03/13 龍敏住院"/>
        <s v="03/13 804風濕免疫科拿藥"/>
        <s v="03/13 804一般外科"/>
        <s v="03/13 804內分泌科拿藥"/>
        <s v="03/14 804精神科拿藥"/>
        <s v="03/14 五福診所拿藥"/>
        <s v="03/14 804心臟內科拿藥"/>
        <s v="03/14 龍敏內科拿藥"/>
        <s v="03/14 804心臟血管外科拿藥"/>
        <s v="03/14 804腎臟內科拿藥"/>
        <s v="03/14 804精神科(人不去)"/>
        <s v="03/14 804婦產科"/>
        <s v="03/14 804精神科"/>
        <s v="03/14 804血液腫瘤科拿藥"/>
        <s v="03/14 804電腦斷層攝影檢查"/>
        <s v="03/14 804出院疥瘡投藥/車資"/>
        <s v="03/14 龍敏內科"/>
        <s v="03/14 804內分泌科拿藥"/>
        <s v="03/14 804抽血"/>
        <s v="03/15 804急診後返回"/>
        <s v="03/15 804送檢車資"/>
        <s v="03/16 804急診後返回"/>
        <s v="03/16 804急診"/>
        <s v="03/17 804精神科拿藥"/>
        <s v="03/17 804內分泌科拿藥"/>
        <s v="03/17 804內分泌科"/>
        <s v="03/17 804精神科(下午)"/>
        <s v="03/17 804送檢車資"/>
        <s v="03/17 804小兒外科拿藥"/>
        <s v="03/17 804神經內科拿藥"/>
        <s v="03/17 804精神科"/>
        <s v="03/17 804感染科拿藥"/>
        <s v="03/17 804胸腔內科"/>
        <s v="03/17 804胸腔內科拿藥"/>
        <s v="03/17 804泌尿外科"/>
        <s v="03/17 804心臟內科"/>
        <s v="03/17 804胸腔內科(人不去)"/>
        <s v="03/17 804感染科"/>
        <s v="03/17 804精神科(人不去)"/>
        <s v="03/17 804心電圖檢查"/>
        <s v="03/18 804急診轉龍敏住院"/>
        <s v="03/18 804送檢車資"/>
        <s v="03/18 804胸腔內科拿藥"/>
        <s v="03/18 龍敏出院疥瘡投藥/車資"/>
        <s v="03/18 804抽血"/>
        <s v="03/18 804家醫科拿藥"/>
        <s v="03/18 804胸腔內科"/>
        <s v="03/18 804出院疥瘡投藥/車資"/>
        <s v="03/18 804神經內科(下午)"/>
        <s v="03/18 804家醫科"/>
        <s v="03/18 804電腦斷層攝影檢查"/>
        <s v="03/18 804急診後返回"/>
        <s v="03/19 桃療精神科拿藥(巡診)-精護"/>
        <s v="03/19 桃療精神科拿藥(巡診)-長照"/>
        <s v="03/19 804心臟超音波檢查"/>
        <s v="03/19 804肝膽腸胃科"/>
        <s v="03/19 龍敏內科拿藥"/>
        <s v="03/19 804心臟內科"/>
        <s v="03/19 五福內科"/>
        <s v="03/19 804送檢車資"/>
        <s v="03/19 804裝攜帶式心電圖記錄檢查"/>
        <s v="03/19 龍敏感染科"/>
        <s v="03/19 804急診"/>
        <s v="03/19 804胸部超音波檢查"/>
        <s v="03/20 804腹部超音波檢查"/>
        <s v="03/20 804風濕免疫科(人不去)"/>
        <s v="03/20 804肝膽腸胃科"/>
        <s v="03/20 804風濕免疫科"/>
        <s v="03/20 804神經內科拿藥"/>
        <s v="03/20 804眼科"/>
        <s v="03/20 804一般外科"/>
        <s v="03/20 804急診後返回"/>
        <s v="03/20 804胸腔內科"/>
        <s v="03/21 804精神科拿藥"/>
        <s v="03/21 804送檢車資"/>
        <s v="03/21 龍敏住院"/>
        <s v="03/21 804眼科拿藥"/>
        <s v="03/21 804腎臟內科拿藥"/>
        <s v="03/21 804內分泌科拿藥"/>
        <s v="03/21 804心臟血管外科拿藥"/>
        <s v="03/21 804心臟內科拿藥"/>
        <s v="03/21 804眼科"/>
        <s v="03/21 804抽血"/>
        <s v="03/21 804腦神經暨脊椎外科拿藥"/>
        <s v="03/21 804家醫科"/>
        <s v="03/21 804精神科"/>
        <s v="03/21 五福內科"/>
        <s v="03/21 804做鑑定"/>
        <s v="03/21 龍敏內科"/>
        <s v="03/21 龍敏出院疥瘡投藥/車資"/>
        <s v="03/21 804泌尿外科拿藥"/>
        <s v="03/21 804骨科"/>
        <s v="03/21 804神經內科拿藥"/>
        <s v="03/21 804急診後返回"/>
        <s v="03/21 804泌尿外科"/>
        <s v="03/24 804神經內科拿藥"/>
        <s v="03/24 804精神科拿藥"/>
        <s v="03/24 804骨科"/>
        <s v="03/24 804家醫科"/>
        <s v="03/24 804精神科"/>
        <s v="03/24 804胸腔內科"/>
        <s v="03/24 804抽血"/>
        <s v="03/24 804胸腔內科拿藥"/>
        <s v="03/24 804急診"/>
        <s v="03/24 804送檢車資"/>
        <s v="03/24 804肝膽腸胃科"/>
        <s v="03/24 804精神科(下午)"/>
        <s v="03/24 龍敏內科拿藥"/>
        <s v="03/24 804感染科"/>
        <s v="03/24 804精神科(人不去)"/>
        <s v="03/25 804胸腔內科拿藥"/>
        <s v="03/25 804出院疥瘡投藥/車資"/>
        <s v="03/25 804神經內科拿藥"/>
        <s v="03/25 804電腦斷層攝影檢查"/>
        <s v="03/25 804抽血"/>
        <s v="03/25 804心臟內科(下午)"/>
        <s v="03/25 804腎臟內科"/>
        <s v="03/25 804胸腔內科"/>
        <s v="03/25 804肝膽腸胃科"/>
        <s v="03/25 804泌尿外科拿藥"/>
        <s v="03/25 804腦神經脊椎外科"/>
        <s v="03/25 804心臟內科"/>
        <s v="03/25 龍敏出院疥瘡投藥/車資"/>
        <s v="03/25 804大腸肛門外科拿藥"/>
        <s v="03/25 804肝膽腸胃科(下午)"/>
        <s v="03/25 804送檢車資"/>
        <s v="03/25 804心臟內科拿藥"/>
        <s v="03/25 804婦女疾病科"/>
        <s v="02/26 衛生紙*1"/>
        <s v="02/26 依必朗潔膚液*1"/>
        <s v="02/26 尿袋*1"/>
        <s v="02/26 尿管*1"/>
        <s v="02/26 紅多酚蔓越莓*1"/>
        <s v="02/26 蛋白素奶粉*1"/>
        <s v="02/26 愛力安奶粉*1"/>
        <s v="02/27 愛力安奶粉*1"/>
        <s v="02/27 蛋白素奶粉*1"/>
        <s v="02/28 血糖試紙*1"/>
        <s v="02/28 衛生紙*1"/>
        <s v="03/01 約束手套(雙)*1"/>
        <s v="03/01 鼻胃管*1"/>
        <s v="03/02 藻體康*1"/>
        <s v="03/02 PVC手套*1"/>
        <s v="03/02 尿袋*1"/>
        <s v="03/02 尿管*1"/>
        <s v="03/02 鼻胃管*1"/>
        <s v="03/02 愛力安奶粉*1"/>
        <s v="03/02 紅牛高纖優蛋白配方奶粉1kg*3"/>
        <s v="03/02 紅牛雙卡*1"/>
        <s v="03/04 紅多酚蔓越莓*1"/>
        <s v="03/04 衛生紙*2"/>
        <s v="03/04 血糖試紙*1"/>
        <s v="03/04 衛生紙*1"/>
        <s v="03/07 尿片*1"/>
        <s v="03/07 尿布M*1"/>
        <s v="03/07 看護墊*1"/>
        <s v="03/07 血糖試紙*1"/>
        <s v="03/07 衛生紙*1"/>
        <s v="03/07 口罩(盒)*1"/>
        <s v="03/08 PVC手套*1"/>
        <s v="03/10 血糖試紙*1"/>
        <s v="03/11 衛生紙*1"/>
        <s v="03/11 紅牛高纖優蛋白配方奶粉1kg*3"/>
        <s v="03/11 愛力安奶粉*1"/>
        <s v="03/12 愛力安奶粉*1"/>
        <s v="03/12 紅牛雙卡*1"/>
        <s v="03/12 鼻胃管*1"/>
        <s v="03/12 蛋白素奶粉*1"/>
        <s v="03/14 紅多酚蔓越莓*1"/>
        <s v="03/14 蔓益菌保健品*1"/>
        <s v="03/14 愛力安奶粉*1"/>
        <s v="03/14 衛生紙*1"/>
        <s v="03/14 紅牛雙卡*1"/>
        <s v="03/15 藻體康*1"/>
        <s v="03/15 PVC手套*1"/>
        <s v="03/15 紅牛高纖優蛋白配方奶粉1kg*3"/>
        <s v="03/15 紅牛雙卡*1"/>
        <s v="03/16 衛生紙*1"/>
        <s v="03/16 凡士林400gm*1"/>
        <s v="03/16 愛力安奶粉*1"/>
        <s v="03/18 愛力安奶粉*1"/>
        <s v="03/18 凡士林400gm*1"/>
        <s v="03/18 衛生紙*1"/>
        <s v="03/18 添寧復健褲L10片/包*2"/>
        <s v="03/18 添寧復健褲M11片/包*1"/>
        <s v="03/18 血糖試紙*1"/>
        <s v="03/19 愛力安奶粉*1"/>
        <s v="03/20 愛力安奶粉*1"/>
        <s v="03/21 愛力安奶粉*1"/>
        <s v="03/21 凡士林400gm*1"/>
        <s v="03/21 紅牛雙卡*1"/>
        <s v="03/22 PVC手套*1"/>
        <s v="03/22 衛生紙*1"/>
        <s v="03/22 依必朗潔膚液*1"/>
        <s v="03/22 藻體康*1"/>
        <s v="03/22 紅牛雙卡*1"/>
        <s v="03/22 添寧復健褲L10片/包*2"/>
        <s v="03/24 甘油球*3-02/22,"/>
        <s v="03/24 尿片*4-02/22, 03/01, 03/08, 03/15"/>
        <s v="03/24 尿布L*1-3/8,"/>
        <s v="03/24 看護墊*1-02/22,"/>
        <s v="03/24 尿片*5-02/22, 03/01, 03/08, 03/15"/>
        <s v="03/24 尿布M*4-02/22, 03/01, 3/8, 03/15"/>
        <s v="03/24 看護墊*2-03/01, 03/15"/>
        <s v="03/24 甘油球*3-03/01,"/>
        <s v="03/24 尿片*1-03/15"/>
        <s v="03/24 尿布M*2-03/01, 03/15"/>
        <s v="03/24 尿片*6-02/22, 03/01, 03/08, 03/15"/>
        <s v="03/24 看護墊*2-02/22, 3/8,"/>
        <s v="03/24 尿片*2-03/01, 03/15"/>
        <s v="03/24 尿片*1-03/01,"/>
        <s v="03/24 尿片*8-02/22, 03/01, 03/08,3/15"/>
        <s v="03/24 尿布L*6-02/22, 03/01, 3/8,3/15"/>
        <s v="03/24 看護墊*1-03/15"/>
        <s v="03/24 尿片*8-02/22, 03/01, 03/08, 03/15"/>
        <s v="03/24 尿布M*3-02/22, 03/01, 3/8,"/>
        <s v="03/24 甘油球*3-3/8,"/>
        <s v="03/24 尿布L*4-02/22, 03/01, 3/8, 03/15"/>
        <s v="03/24 看護墊*3-02/22, 03/01, 03/15"/>
        <s v="03/24 甘油球*3-03/15"/>
        <s v="03/24 尿片*1-02/22,"/>
        <s v="03/24 尿布M*1-02/22,"/>
        <s v="03/24 尿布M*2-02/22, 03/15"/>
        <s v="03/24 尿片*4-03/01, 03/15"/>
        <s v="03/24 尿片*3-02/22, 03/01,"/>
        <s v="03/24 尿布L*3-02/22, 03/01, 3/8,"/>
        <s v="03/24 看護墊*2-03/01, 3/8,"/>
        <s v="03/24 尿片*2-02/22, 03/08,"/>
        <s v="03/24 尿布M*2-3/8, 03/15"/>
        <s v="03/24 看護墊*3-02/22, 3/8, 03/15"/>
        <s v="03/24 尿布M*1-3/8,"/>
        <s v="03/24 看護墊*2-3/8, 03/15"/>
        <s v="03/24 尿片*4-03/01, 03/08, 03/15"/>
        <s v="03/24 尿布L*1-03/15"/>
        <s v="03/24 尿布M*2-03/01, 3/8,"/>
        <s v="03/24 尿布L*2-03/01, 03/15"/>
        <s v="03/24 看護墊*2-02/22, 03/01,"/>
        <s v="03/24 尿片*5-02/22, 03/01, 03/08,"/>
        <s v="03/24 尿布M*1-03/15"/>
        <s v="03/24 看護墊*4-02/22, 03/01, 3/8, 03/15"/>
        <s v="03/24 尿片*5-02/22, 03/01, 03/15"/>
        <s v="03/24 尿布L*6-02/22, 03/01, 3/8, 03/15"/>
        <s v="03/24 尿片*3-03/01, 03/08, 03/15"/>
        <s v="03/24 尿布M*1-03/01,"/>
        <s v="03/24 看護墊*1-03/01,"/>
        <s v="03/24 尿片*3-02/22, 03/01, 03/08,"/>
        <s v="03/24 看護墊*3-02/22, 03/01, 3/8,"/>
        <s v="03/24 尿布M*2-03/01,"/>
        <s v="03/24 衛生紙*1"/>
        <s v="03/24 尿片*1-03/08,"/>
        <s v="03/24 看護墊*3-03/01, 3/8, 03/15"/>
        <s v="03/24 尿布M*3-03/01, 3/8, 03/15"/>
        <s v="03/24 看護墊*2-02/22, 03/15"/>
        <s v="03/24 尿布L*2-3/8, 03/15"/>
        <s v="03/24 尿布L*3-02/22, 3/8, 03/15"/>
        <s v="03/24 尿片*3-02/22, 03/01, 03/15"/>
        <s v="03/24 看護墊*1-3/8,"/>
        <s v="03/24 愛力安奶粉*1"/>
        <s v="03/24 尿布M*3-02/22, 03/01, 03/15"/>
        <s v="03/24 尿布M*5-02/22, 03/01, 3/8, 03/15"/>
        <s v="03/24 尿布L*1-02/22,"/>
        <s v="03/24 尿布L*3-02/22, 03/01, 03/15"/>
        <s v="03/24 尿片*2-03/01, 03/08,"/>
        <s v="03/24 尿片*4-02/22, 03/08, 03/15"/>
        <s v="03/24 尿布L*5-02/22, 03/01, 3/8, 03/15"/>
        <s v="03/24 尿片*2-02/22, 03/15"/>
        <s v="03/24 尿布L*3-03/01, 3/8, 03/15"/>
        <s v="03/24 尿片*2-03/08, 03/15"/>
        <s v="03/24 尿片*3-02/22, 03/08, 03/15"/>
        <s v="02/13 全方位救護車"/>
        <s v="02/20 氣墊床維修"/>
        <s v="02/22 全方位救護車"/>
        <s v="02/25 維修"/>
        <s v="02/26 益肺佳"/>
        <s v="02/26 入住疥瘡投藥"/>
        <s v="02/26 衣服洗標*8"/>
        <s v="02/27 衣服洗標*2"/>
        <s v="02/27 郵資"/>
        <s v="02/27 入住疥瘡投藥"/>
        <s v="02/27 衣服洗標*23"/>
        <s v="02/27 麥當勞"/>
        <s v="03/02 衣服洗標*2"/>
        <s v="03/02 衣服洗標*6"/>
        <s v="03/03 郵資"/>
        <s v="03/03 804影像複製費"/>
        <s v="03/03 去龍潭區公所代領新身障手冊車資"/>
        <s v="03/04 五福拿藥自付額"/>
        <s v="03/04 亞培益沛佳(38*24*5)"/>
        <s v="03/05 美德耐"/>
        <s v="03/05 郵資"/>
        <s v="03/07 郵資"/>
        <s v="03/07 美德耐"/>
        <s v="03/10 114年2月一對一復健"/>
        <s v="03/10 郵資"/>
        <s v="03/11 1-3月補助款差額(24000-15028)*3"/>
        <s v="03/12 3/11-12全家購物"/>
        <s v="03/13 行政作業費"/>
        <s v="03/13 804證明書費"/>
        <s v="03/18 五福拿藥自付額"/>
        <s v="03/18 ENT棉棒"/>
        <s v="03/18 百潔碘"/>
        <s v="03/20 代墊尿布費"/>
        <s v="03/22 衣服洗標**14   (襪子7雙)"/>
        <s v="03/24 益肺佳"/>
        <s v="03/24 黃金磷脂"/>
        <s v="03/24 藻胺康(主任幫忙)"/>
        <s v="03/25 114年2月14龍敏復健*1"/>
        <s v="03/25 寢具送洗費用(03月)"/>
        <s v="03/25 3月鼻胃管照護費"/>
        <s v="03/25 3月尿管照護費"/>
        <s v="03/25 3月份驗血糖"/>
        <s v="03/25 3月化痰照顧費"/>
        <s v="03/25 3月傷口照護費"/>
        <s v="03/25 3月化痰照護費"/>
        <s v="03/25 3月氧氣費用"/>
        <s v="03/25 申請看戶補助費和補助款差額(住院1131214-1230)16天"/>
        <s v="03/25 114年2月14.21.28龍敏復健*3"/>
        <s v="03/25 補助款差額(1-2月3911+3314)"/>
        <s v="03/25 114年2月26龍敏復健*1"/>
        <s v="03/25 入住疥瘡投藥"/>
        <s v="03/25 衣服洗標*15"/>
        <s v="03/25 114年2月19.26龍敏復健*2"/>
        <s v="03/25 114年2月21.28龍敏復健*2"/>
        <s v="03/25 藥品乙批"/>
        <s v="03/25 3/1開始調整月費"/>
        <s v="03/25 補助款差額113年(01-03月-925*3)+(04月~114年02月4324*11)"/>
        <s v="03/25 114年2月19.21.26.28龍敏復健*4"/>
        <s v="03/25 113年5/10月費調整(5月:1000/31*22+113年6月~114年03月1000*10)"/>
        <s v="03/25 114年2月14.21龍敏復健*2"/>
        <s v="11/07 1131107國軍桃園總醫院居家照護科"/>
        <s v="02/26 農會購物"/>
        <s v="03/05 農會購物"/>
        <s v="03/12 農會購物"/>
        <s v="03/19 農會購物"/>
        <s v="03/25 ※&quot;疥瘡投藥、寢具送洗費、衣服洗標&quot;優免"/>
        <s v="03/25 ※寢具自行清潔不包月、冷氣使用費優免、過年未返家優免"/>
        <s v="03/25 住院退費 02/23-03/05 共12日"/>
        <s v="03/25 住院退費 02/27-03/12 共15日"/>
        <s v="03/25 住院退費 01/31-02/27 共28日"/>
        <s v="03/25 住院退費 02/20-02/27 共8日"/>
        <s v="03/25 ※&quot;疥瘡投藥、寢具送洗費、衣服洗標、抽痰管&quot;優免"/>
        <s v="03/25 4/29月費調整(2000/30*28)"/>
        <s v="03/25 ※&quot;拿藥車資(桃療除外)、寢具送洗費&quot;優免"/>
        <s v="03/25 住院退費 02/26-03/10 共14日"/>
        <s v="03/25 ※&quot;疥瘡投藥、寢具送洗費、衣服洗標、拿藥車資&quot;優免"/>
        <s v="03/25 ※家屬與主任協商若有2條管路留置只收其一的費用"/>
        <s v="03/25 ※自110/3/28後過年未返家優免"/>
        <s v="03/25 補助款2/4調升(2:1973  3:2210"/>
        <s v="03/25 住院退費 02/13-03/18 共35日"/>
        <s v="03/25 補助款差額(12:-1067 01:4523 02-03:7028*2)"/>
        <s v="03/25 ※每月雜費由&quot;實支實付&quot;補助款給予(超過支付上限由家屬負擔)"/>
        <s v="03/25 ※&quot;疥瘡投藥、寢具送洗費、拿藥車資、衣服洗標&quot;優免"/>
        <s v="03/25 4/27月費調整(2000/30*26)"/>
        <s v="03/25 §包月&quot;尿布&quot;不計(已含在安置月費中，不能計價)"/>
        <s v="03/25 ※&quot;桃療巡診&quot;優免"/>
        <s v="03/25 ※&quot;桃療拿藥、寢具送洗費、衣服洗標&quot;優免"/>
        <s v="03/25 補助款1-3月(3507+15028*2)"/>
        <s v="03/25 ※&quot;鼻胃管及尿管照護費、抽痰化痰費、疥瘡投藥、寢具送洗費、拿藥車資、衣服洗標&quot;優免"/>
        <s v="03/25 住院退費 02/25-03/11 共16日"/>
        <s v="03/25 住院退費 02/24-03/12 共18日"/>
        <s v="03/25 §包月&quot;全雜費&quot;(已取消改成實支實付，超過補助款上限由家屬支付)"/>
        <s v="03/25 ※&quot;疥瘡投藥、拿藥車資、寢具送洗費、衣服洗標&quot;優免"/>
        <s v="03/25 ※每月農會購物額度限600元以內"/>
        <s v="03/25 ※自111/03/12後過年未返家優免"/>
        <s v="03/25 4/9起月費調整(2000/30*8)"/>
        <s v="03/25 ※每月向新竹縣政府請領鼻胃管照護費"/>
        <s v="03/25 2/20誤計成804眼科拿藥車資"/>
        <s v="03/25 §包月&quot;全雜費&quot;"/>
        <s v="03/25 住院退費 03/04-03/14 共11日"/>
        <s v="03/25 住院退費 03/10-03/18 共9日"/>
        <s v="03/25 住院退費 03/14-03/21 共8日"/>
        <s v="03/25 ※與主任協定112年7月後(不含7月)不收鼻胃管照護費"/>
        <s v="03/25 住院退費 02/27-03/11 共14日"/>
        <s v="03/25 ※&quot;疥瘡投藥、寢具送洗費、衣服洗標、長效針技術費&quot;優免"/>
        <s v="03/25 補助款1-3月(9393+18785*2=46963)"/>
        <s v="03/25 補助款(2:6142 3:18425)"/>
        <s v="03/25 補助款差額9月-2月(2154+3400*5)"/>
        <s v="03/25 住院退費 02/08-03/01 共23日"/>
        <s v="03/25 補助款差額(01:3712 02~03:12499*2)"/>
        <s v="03/25 113年申請醫療補助"/>
        <s v="03/25 ※&quot;鼻胃管及尿管照護費各計費限額為1500元&quot;"/>
        <s v="03/25 §包月&quot;部分衛耗材&quot;不計、※&quot;寢具送洗費、拿藥車資&quot;優免"/>
        <s v="03/25 ※&quot;疥瘡投藥、冷氣費、寢具送洗費、衣服洗標&quot;優免"/>
        <s v="03/25 住院退費 02/15-03/11 共26日"/>
        <s v="03/25 住院退費 02/05-02/28 共24日"/>
        <n v="0" u="1"/>
      </sharedItems>
    </cacheField>
    <cacheField name="數量" numFmtId="0">
      <sharedItems containsDate="1" containsBlank="1" containsMixedTypes="1" minDate="1899-12-31T00:00:00" maxDate="1900-04-30T00:00:00"/>
    </cacheField>
    <cacheField name="單價" numFmtId="0">
      <sharedItems containsDate="1" containsBlank="1" containsMixedTypes="1" minDate="1900-01-03T00:00:00" maxDate="2022-08-17T00:00:00"/>
    </cacheField>
    <cacheField name="費用" numFmtId="0">
      <sharedItems containsBlank="1" containsMixedTypes="1" containsNumber="1" containsInteger="1" minValue="-46963" maxValue="44789"/>
    </cacheField>
    <cacheField name="看護費" numFmtId="0">
      <sharedItems containsBlank="1" containsMixedTypes="1" containsNumber="1" containsInteger="1" minValue="0" maxValue="16650"/>
    </cacheField>
    <cacheField name="車資" numFmtId="0">
      <sharedItems containsBlank="1" containsMixedTypes="1" containsNumber="1" containsInteger="1" minValue="0" maxValue="1200"/>
    </cacheField>
    <cacheField name="檢查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作者" refreshedDate="45749.557243981479" createdVersion="6" refreshedVersion="6" minRefreshableVersion="3" recordCount="2417">
  <cacheSource type="worksheet">
    <worksheetSource name="整合" r:id="rId2"/>
  </cacheSource>
  <cacheFields count="13">
    <cacheField name="編號" numFmtId="0">
      <sharedItems/>
    </cacheField>
    <cacheField name="姓名" numFmtId="198">
      <sharedItems containsBlank="1" count="567">
        <s v="梁進光"/>
        <s v="李淑香"/>
        <s v="王楊金妹"/>
        <s v="張翹鑫"/>
        <s v="游杰霖"/>
        <s v="王蘭玉"/>
        <s v="宋邱素卿"/>
        <s v="沈蘭英"/>
        <s v="卓沛蓁"/>
        <s v="邱吳星"/>
        <s v="張春江"/>
        <s v="曾秀娟"/>
        <s v="黃買英鸞"/>
        <s v="黃龍眉"/>
        <s v="劉德雄"/>
        <s v="謝文忠"/>
        <s v="鍾豔優"/>
        <s v="王中慶"/>
        <s v="白宗仁"/>
        <s v="江彥翔"/>
        <s v="李家祥"/>
        <s v="李雪岑"/>
        <s v="李㨗卿"/>
        <s v="周蕭字蕊"/>
        <s v="周霖"/>
        <s v="官純琴"/>
        <s v="林怡芬"/>
        <s v="林金菊"/>
        <s v="林淑玲"/>
        <s v="林清萍"/>
        <s v="邱秀卿"/>
        <s v="范楊明美"/>
        <s v="倪金蘭"/>
        <s v="徐信東"/>
        <s v="徐燕翼"/>
        <s v="翁藝"/>
        <s v="高鴻英"/>
        <s v="張水松"/>
        <s v="張如傑"/>
        <s v="張瑞本"/>
        <s v="梁億郎"/>
        <s v="許振登"/>
        <s v="連克夫"/>
        <s v="郭馨蔚"/>
        <s v="陳王麵"/>
        <s v="陳柏宏"/>
        <s v="陳盈琤"/>
        <s v="陳愛珠"/>
        <s v="陳源柏"/>
        <s v="陳錦耀"/>
        <s v="陳鍾秋英"/>
        <s v="彭趙梅蘭"/>
        <s v="楊小燕"/>
        <s v="楊玉霙"/>
        <s v="楊家倫"/>
        <s v="葉振興"/>
        <s v="鄒榮義"/>
        <s v="廖瑋庭"/>
        <s v="劉光弘"/>
        <s v="鄧萍姬"/>
        <s v="鄧群陵"/>
        <s v="鄧龍傳"/>
        <s v="盧立農"/>
        <s v="謝如珍"/>
        <s v="鍾淑端"/>
        <s v="蘇建華"/>
        <s v="簡維信"/>
        <s v="王昌平"/>
        <s v="江秀鳳"/>
        <s v="吳亞平"/>
        <s v="巫楊妙春"/>
        <s v="林昇祺"/>
        <s v="徐台美"/>
        <s v="莊訓青"/>
        <s v="陳宜萱"/>
        <s v="喻謝寶琴"/>
        <s v="曾水坪"/>
        <s v="曾源邦"/>
        <s v="解緯英"/>
        <s v="潘易昌"/>
        <s v="蘇正宗"/>
        <s v="王義雄"/>
        <s v="吳柯靜"/>
        <s v="李朝弦"/>
        <s v="林美玲"/>
        <s v="張賴花"/>
        <s v="黃秋娟"/>
        <s v="黃瑞土"/>
        <s v="楊陳美月"/>
        <s v="葉楊招坤"/>
        <s v="鍾志超"/>
        <s v="鍾尚文"/>
        <s v="韓秋英"/>
        <s v="周得福"/>
        <s v="殷秀麗"/>
        <s v="梅台生"/>
        <s v="董方文"/>
        <s v="劉春蘭"/>
        <s v="何淑民"/>
        <s v="何添棠"/>
        <s v="吳眼"/>
        <s v="呂美玉"/>
        <s v="梁秀陸"/>
        <s v="劉志強"/>
        <s v="過秀英"/>
        <s v="羅守鏿"/>
        <s v="吳崑山"/>
        <s v="尚建德"/>
        <s v="林道朋"/>
        <s v="邱怡靜"/>
        <s v="姜禮通"/>
        <s v="張生書"/>
        <s v="張鶴齡"/>
        <s v="黃介嶽"/>
        <s v="劉章"/>
        <s v="蔣崑明"/>
        <s v="鄭靜心"/>
        <s v="謝志平"/>
        <s v="謝秀蓉"/>
        <s v="謝明華"/>
        <s v="姜仁双"/>
        <s v="廖素萍"/>
        <s v="謝新正"/>
        <s v="李新香"/>
        <s v="徐逸廷"/>
        <s v="陳睿琳"/>
        <s v="曾彩霞"/>
        <s v="齊少華"/>
        <s v="張金蘭"/>
        <s v="許台英"/>
        <s v="郭李呂玉"/>
        <s v="劉哲亮"/>
        <s v="王誠中"/>
        <s v="林陳登妹"/>
        <s v="林蔡美媛"/>
        <s v="黃信洪"/>
        <s v="蔡寶治"/>
        <s v="謝月梅"/>
        <s v="李俊輝"/>
        <s v="李秋湄"/>
        <s v="林宜田"/>
        <s v="袁憲芝"/>
        <s v="潘玉英"/>
        <s v="駱來發"/>
        <s v="林順良"/>
        <s v="張俊業"/>
        <s v="張晴瑜"/>
        <s v="陳青洋"/>
        <s v="黃強耀"/>
        <s v="楊明昌"/>
        <s v="鍾孟妍"/>
        <s v="林麗香"/>
        <s v="陳玉山"/>
        <s v="陳彭冬姜"/>
        <s v="賴吳淑英"/>
        <s v="謝桂美"/>
        <s v="羅蕭秀枝"/>
        <s v="鐘芬束"/>
        <s v="王玲娟"/>
        <s v="朱盛國"/>
        <s v="徐汶偉"/>
        <s v="張武正"/>
        <s v="陳啟聰"/>
        <s v="麥春蘭"/>
        <s v="塗基評"/>
        <s v="賴曾香妹"/>
        <s v="謝雲嬌"/>
        <s v="朱月桃"/>
        <s v="李銀珍"/>
        <s v="周亞君"/>
        <s v="苗麗貞"/>
        <s v="劉清龍"/>
        <s v="蘇森園"/>
        <s v="王順利"/>
        <s v="周夏子"/>
        <s v="王晨安"/>
        <s v="呂正春"/>
        <s v="徐玉盛"/>
        <s v="張胡素錦"/>
        <s v="連李鳳雪"/>
        <s v="曾妮妮"/>
        <s v="駱張美玉"/>
        <s v="王聖虹"/>
        <s v="王萬珉"/>
        <s v="汪買英雀"/>
        <s v="周宜益"/>
        <s v="林彩金"/>
        <s v="張旺聠"/>
        <s v="王秀萍"/>
        <s v="王蘇淑容"/>
        <s v="古雲富"/>
        <s v="甘陳富"/>
        <s v="江國明"/>
        <s v="江業楠"/>
        <s v="吳思賢"/>
        <s v="吳栩臻"/>
        <s v="宋旻訓"/>
        <s v="李定倫"/>
        <s v="李洪水萍"/>
        <s v="李淑芳"/>
        <s v="李淑蘭"/>
        <s v="邱顯能"/>
        <s v="姜金樟"/>
        <s v="洪尚伯"/>
        <s v="孫劉秀琴"/>
        <s v="常萬國"/>
        <s v="張秀玉"/>
        <s v="張秀榆"/>
        <s v="張孟吉"/>
        <s v="張櫻枝"/>
        <s v="許詩郁"/>
        <s v="陳宜貞"/>
        <s v="陳明義"/>
        <s v="陳芸芸"/>
        <s v="陳徐蝦妹"/>
        <s v="陳淑資"/>
        <s v="陳細忠"/>
        <s v="陳勝雄"/>
        <s v="陳新妹"/>
        <s v="陳寶生"/>
        <s v="彭世然"/>
        <s v="曾慧茹"/>
        <s v="黃建富"/>
        <s v="黃桂香"/>
        <s v="黃進來"/>
        <s v="葉文媛"/>
        <s v="廖麗玲"/>
        <s v="劉信俊"/>
        <s v="劉賢德"/>
        <s v="鄭月英"/>
        <s v="謝國安"/>
        <s v="簡佳淋"/>
        <s v="羅玉金"/>
        <s v="林徐寶玉"/>
        <s v="陳李菊"/>
        <s v="邱許瑞"/>
        <s v="王立志"/>
        <s v="李昌雄"/>
        <s v="林桂蘭"/>
        <s v="姚威羽"/>
        <s v="許寶蓮"/>
        <s v="陳永波"/>
        <s v="陳育泉"/>
        <s v="楊月雲"/>
        <s v="戴章輝"/>
        <s v="鄭陳月桂"/>
        <s v="蕭王阿密"/>
        <s v="張惠芳"/>
        <s v="楊玉齡"/>
        <s v="林麗梅"/>
        <s v="莊坤鐘"/>
        <s v="周國材"/>
        <s v="呂學川"/>
        <s v="胡勝松"/>
        <s v="黃秀松"/>
        <s v="黃林美枝"/>
        <s v="黃德謙"/>
        <s v="廖王秋容"/>
        <s v="" u="1"/>
        <m u="1"/>
        <s v="黃榮輝" u="1"/>
        <s v="李榮春" u="1"/>
        <s v="黃良" u="1"/>
        <s v="陳吉雄" u="1"/>
        <s v="薛鳳潔" u="1"/>
        <s v="陳文虎" u="1"/>
        <s v="呂子淇" u="1"/>
        <s v="張盛乾" u="1"/>
        <s v="王文斌" u="1"/>
        <s v="王秉華" u="1"/>
        <s v="王鴻圖" u="1"/>
        <s v="江桂" u="1"/>
        <s v="許鈺家" u="1"/>
        <s v="林玉桂" u="1"/>
        <s v="李陳淑漂" u="1"/>
        <s v="李金英" u="1"/>
        <s v="蔡奉旭" u="1"/>
        <s v="彭李六妹" u="1"/>
        <s v="陳謝盡妹" u="1"/>
        <s v="邱彭秀香" u="1"/>
        <s v="張雲祥" u="1"/>
        <s v="陳忠平" u="1"/>
        <s v="洪武雄" u="1"/>
        <s v="戴錦和" u="1"/>
        <s v="卓寶石" u="1"/>
        <s v="蔡文宗" u="1"/>
        <s v="王添財" u="1"/>
        <s v="張旺联" u="1"/>
        <s v="沈捷" u="1"/>
        <s v="陳淑美" u="1"/>
        <s v="蔡黃秀里" u="1"/>
        <s v="詹紫萍" u="1"/>
        <s v="葉玉嬌" u="1"/>
        <s v="黃德文" u="1"/>
        <s v="蔡碧雲" u="1"/>
        <s v="廖麗娟" u="1"/>
        <s v="古麗青" u="1"/>
        <s v="吳美蘭" u="1"/>
        <s v="陳添發" u="1"/>
        <s v="許榮長" u="1"/>
        <s v="張春蘭" u="1"/>
        <s v="汪素淨" u="1"/>
        <s v="張國郎" u="1"/>
        <s v="江鳳蘭" u="1"/>
        <s v="劉吳春蓮" u="1"/>
        <s v="陳仁昌" u="1"/>
        <s v="陳林鳳嬌" u="1"/>
        <s v="林惠玉" u="1"/>
        <s v="莊雅勝" u="1"/>
        <s v="林森雄" u="1"/>
        <s v="鄧近辰" u="1"/>
        <s v="朱蔡秋月" u="1"/>
        <s v="吳麗霞" u="1"/>
        <s v="吳世雲" u="1"/>
        <s v="丁勇誌" u="1"/>
        <s v="向張素" u="1"/>
        <s v="陳許却" u="1"/>
        <s v="張燮銘" u="1"/>
        <s v="曾華" u="1"/>
        <s v="梁敬寬" u="1"/>
        <s v="吳陳美玉" u="1"/>
        <s v="陳秀英" u="1"/>
        <s v="黃琪瑞" u="1"/>
        <s v="蔡長順" u="1"/>
        <s v="曾金蘭" u="1"/>
        <s v="劉安平" u="1"/>
        <s v="李茂財" u="1"/>
        <s v="王李碧玉" u="1"/>
        <s v="胡廖秀毛" u="1"/>
        <s v="邱李妹" u="1"/>
        <s v="劉巧婷" u="1"/>
        <s v="周文斌" u="1"/>
        <s v="林青春" u="1"/>
        <s v="范春蓮" u="1"/>
        <s v="陳健生" u="1"/>
        <s v="蔡義德" u="1"/>
        <s v="徐曾三妹" u="1"/>
        <s v="王蔡秀春" u="1"/>
        <s v="邱怡瑛" u="1"/>
        <s v="姚淑宜" u="1"/>
        <s v="游水田" u="1"/>
        <s v="彭美鈴" u="1"/>
        <s v="余玉健" u="1"/>
        <s v="邱喜妹" u="1"/>
        <s v="張劉阿菊" u="1"/>
        <s v="楊長樂" u="1"/>
        <s v="羅國雲" u="1"/>
        <s v="黃朝木" u="1"/>
        <s v="張錦登" u="1"/>
        <s v="彭棽煇" u="1"/>
        <s v="蔡月照" u="1"/>
        <s v="簡火炎" u="1"/>
        <s v="廖文德" u="1"/>
        <s v="宗林瑞妹" u="1"/>
        <s v="朱呂秀英" u="1"/>
        <s v="宋淑桃" u="1"/>
        <s v="林榮章" u="1"/>
        <s v="林美伶" u="1"/>
        <s v="張葉香妹" u="1"/>
        <s v="王昭雄" u="1"/>
        <s v="游世文" u="1"/>
        <s v="鄭明聰" u="1"/>
        <s v="李安邦" u="1"/>
        <s v="彭健勲" u="1"/>
        <s v="陳忠信" u="1"/>
        <s v="蔡明志" u="1"/>
        <s v=" 彭棽煇" u="1"/>
        <s v="陳沼男" u="1"/>
        <s v="連成" u="1"/>
        <s v="鄭永順" u="1"/>
        <s v="陳薏" u="1"/>
        <s v="孟坤兌" u="1"/>
        <s v="唐黃梅" u="1"/>
        <s v="蔡銘鎮" u="1"/>
        <s v="黃足銀" u="1"/>
        <s v="楊美玉" u="1"/>
        <s v="林玉鳳" u="1"/>
        <s v="高慶堂" u="1"/>
        <s v="高一山" u="1"/>
        <s v="李廖香" u="1"/>
        <s v="翁國幹" u="1"/>
        <s v="洪嬌" u="1"/>
        <s v="張英華" u="1"/>
        <s v="王華代" u="1"/>
        <s v="盧胡月嬌" u="1"/>
        <s v="李秋香" u="1"/>
        <s v="丁樹山" u="1"/>
        <s v="林克韋" u="1"/>
        <s v="李俊鋒" u="1"/>
        <s v="陳石川" u="1"/>
        <s v="吳兆鴻" u="1"/>
        <s v="李文照" u="1"/>
        <s v="陳天國" u="1"/>
        <s v="許鄭美玉" u="1"/>
        <s v="朱醮" u="1"/>
        <s v="李數華" u="1"/>
        <s v="郭國雄" u="1"/>
        <s v="涂慈綾" u="1"/>
        <s v="黃永年" u="1"/>
        <s v="余許梅妹" u="1"/>
        <s v="徐鈞" u="1"/>
        <s v="鄧瓊英" u="1"/>
        <s v="陳四村" u="1"/>
        <s v="彭仁華" u="1"/>
        <s v="林秀政" u="1"/>
        <s v="黃生億" u="1"/>
        <s v="朱理仁" u="1"/>
        <s v="龔秀蘭" u="1"/>
        <s v="蔡有田" u="1"/>
        <s v="吳政夫" u="1"/>
        <s v="郭寧珍" u="1"/>
        <s v="梁鴻輝" u="1"/>
        <s v="毛璽嘉" u="1"/>
        <s v="彭美玲" u="1"/>
        <s v="李徐寶猜" u="1"/>
        <s v="黃桂美" u="1"/>
        <s v="曾原楓" u="1"/>
        <s v="鄭家平" u="1"/>
        <s v="楊富瑤" u="1"/>
        <s v="馬誠義" u="1"/>
        <s v="林武宏" u="1"/>
        <s v="陳國增" u="1"/>
        <s v="袁明師" u="1"/>
        <s v="林志昇" u="1"/>
        <s v="黃莉英" u="1"/>
        <s v="羅美容" u="1"/>
        <s v="李延林" u="1"/>
        <s v="郭林女" u="1"/>
        <s v="高清春" u="1"/>
        <s v="鄭吉宏" u="1"/>
        <s v="黃文吉" u="1"/>
        <s v="簡雲山" u="1"/>
        <s v="羅福妹" u="1"/>
        <s v="鄭永川" u="1"/>
        <s v="徐倩枝" u="1"/>
        <s v="曾泳寬" u="1"/>
        <s v="譚香蘭" u="1"/>
        <s v="洪健一" u="1"/>
        <s v="宋道魁" u="1"/>
        <s v="魏戴吟如" u="1"/>
        <s v="李永貴" u="1"/>
        <s v="王政鈞" u="1"/>
        <s v="丘育杰" u="1"/>
        <s v="黃玉梅" u="1"/>
        <s v="于忠華" u="1"/>
        <s v="王肇全" u="1"/>
        <s v="黃木川" u="1"/>
        <s v="胡珈祿" u="1"/>
        <s v="劉玉墩" u="1"/>
        <s v="李傳盛" u="1"/>
        <s v="王之發" u="1"/>
        <s v="陳麗華" u="1"/>
        <s v="翁葉桂英" u="1"/>
        <s v="陳萬璋" u="1"/>
        <s v="呂東亮" u="1"/>
        <s v="平若望" u="1"/>
        <s v="謝 運" u="1"/>
        <s v="李春櫻" u="1"/>
        <s v="汪素靜" u="1"/>
        <s v="蔡童貴" u="1"/>
        <s v="彭德標" u="1"/>
        <s v="萬榮川" u="1"/>
        <s v="林秋子" u="1"/>
        <s v="謝至中" u="1"/>
        <s v="楊龔金枝" u="1"/>
        <s v="黃世弘" u="1"/>
        <s v="朱元灯" u="1"/>
        <s v="范冬香" u="1"/>
        <s v="楊蔣寶鳳" u="1"/>
        <s v="杜竹燕" u="1"/>
        <s v="楊兆來" u="1"/>
        <s v="陳章鴻" u="1"/>
        <s v="顏文南" u="1"/>
        <s v="蔡高山" u="1"/>
        <s v="陳欽德" u="1"/>
        <s v="施煙墻" u="1"/>
        <s v="陳建銘" u="1"/>
        <s v="曹燿𧭼" u="1"/>
        <s v="呂邱完" u="1"/>
        <s v="孟月美" u="1"/>
        <s v="王李金花" u="1"/>
        <s v="陳朝" u="1"/>
        <s v="閻徐五妹" u="1"/>
        <s v="李新興" u="1"/>
        <s v="蔡俊義" u="1"/>
        <s v="鄧姜金蓮" u="1"/>
        <s v="邱漢鎮" u="1"/>
        <s v="陳緝熙" u="1"/>
        <s v="戴國平" u="1"/>
        <s v="黃寶蓮" u="1"/>
        <s v="陳屘" u="1"/>
        <s v="陳茂仁" u="1"/>
        <s v="賴葉素" u="1"/>
        <s v="徐真妹" u="1"/>
        <s v="徐劉有妹" u="1"/>
        <s v="鄧姜金連" u="1"/>
        <s v="邱鳳英" u="1"/>
        <s v="殷竹明" u="1"/>
        <s v="洪素蘭" u="1"/>
        <s v="林宏烈" u="1"/>
        <s v="劉邦帝" u="1"/>
        <s v="林慶源" u="1"/>
        <s v="陳張阿英" u="1"/>
        <s v="曾龍興" u="1"/>
        <s v="曾萬峰" u="1"/>
        <s v="吳進益" u="1"/>
        <s v="黃鈺棋" u="1"/>
        <s v="王君玉" u="1"/>
        <s v="許龍雄" u="1"/>
        <s v="鍾元" u="1"/>
        <s v="蘇玉美" u="1"/>
        <s v="徐明存" u="1"/>
        <s v="許福" u="1"/>
        <s v="張建助" u="1"/>
        <s v="陳秀鳳" u="1"/>
        <s v="謝運" u="1"/>
        <s v="陳趙美" u="1"/>
        <s v="黃仁宏" u="1"/>
        <s v="鄧家睿" u="1"/>
        <s v="張世玉" u="1"/>
        <s v="羅邱月花" u="1"/>
        <s v="易魏愛蓮" u="1"/>
        <s v="彭碧英" u="1"/>
        <s v="黃阿碧" u="1"/>
        <s v="黃宏振" u="1"/>
        <s v="陳麗如" u="1"/>
        <s v="袁明隆" u="1"/>
        <s v="邱俊嶸" u="1"/>
        <s v="郭江素珠" u="1"/>
        <s v="洪清溪" u="1"/>
        <s v="曾國鑫" u="1"/>
        <s v="卓邱阿粉" u="1"/>
        <s v="任啟全" u="1"/>
        <s v="黃金墩" u="1"/>
        <s v="蔡淑真" u="1"/>
        <s v="徐漢文" u="1"/>
        <s v="呂富雄" u="1"/>
        <s v="朱光松" u="1"/>
        <s v="蕭麗英" u="1"/>
        <s v="吳銀花" u="1"/>
        <s v="蔡盛村" u="1"/>
        <s v="邱國盛" u="1"/>
        <s v="蔡王芙蓉" u="1"/>
        <s v="李萬國" u="1"/>
        <s v="楊忠誠" u="1"/>
        <s v="傅文峰" u="1"/>
        <s v="許秋霞" u="1"/>
        <s v="游榮松" u="1"/>
        <s v="黃富英" u="1"/>
        <s v="金永明" u="1"/>
        <s v="李希陽" u="1"/>
        <s v="鄭卉方" u="1"/>
        <s v="洪智勇" u="1"/>
        <s v="蔡增福" u="1"/>
        <s v="黃品森" u="1"/>
        <s v="許明享" u="1"/>
        <s v="陳正章" u="1"/>
        <s v="蘇玉梅" u="1"/>
        <s v="徐明堂" u="1"/>
        <s v="李坤茂" u="1"/>
        <s v="劉慧君" u="1"/>
        <s v="吳金松" u="1"/>
        <s v="張正燁" u="1"/>
        <s v="解瑋英" u="1"/>
        <s v="邱烽昌" u="1"/>
        <s v="陳文發" u="1"/>
        <s v="陳李美妹" u="1"/>
      </sharedItems>
    </cacheField>
    <cacheField name="日期" numFmtId="178">
      <sharedItems containsSemiMixedTypes="0" containsNonDate="0" containsDate="1" containsString="0" minDate="2025-02-06T00:00:00" maxDate="2025-11-08T00:00:00"/>
    </cacheField>
    <cacheField name="類別" numFmtId="178">
      <sharedItems containsBlank="1" count="7">
        <s v="醫療"/>
        <s v="耗材"/>
        <s v="其他"/>
        <s v="農會"/>
        <s v="沖銷"/>
        <s v="" u="1"/>
        <m u="1"/>
      </sharedItems>
    </cacheField>
    <cacheField name="項目" numFmtId="0">
      <sharedItems/>
    </cacheField>
    <cacheField name="項目2" numFmtId="178">
      <sharedItems containsBlank="1"/>
    </cacheField>
    <cacheField name="日期&amp;項目" numFmtId="0">
      <sharedItems containsMixedTypes="1" containsNumber="1" containsInteger="1" minValue="0" maxValue="0" count="567">
        <s v="02/06 804居家照護科"/>
        <s v="02/18 804血液腫瘤科拿藥(上月車資已計)"/>
        <s v="02/19 804腎臟內科拿藥(上月車資已計)"/>
        <s v="02/19 804肝膽腸胃科(上月車資已計)"/>
        <s v="02/20 804肝膽腸胃科(上月車資已計)"/>
        <s v="02/20 804腸胃內科(上月車資已計)"/>
        <s v="02/20 804風濕免疫科拿藥(上月車資已計)"/>
        <s v="02/20 804眼科(上月車資已計)"/>
        <s v="02/20 804神經內科(上月車資已計)"/>
        <s v="02/20 804感染科(上月車資已計)"/>
        <s v="02/20 804眼科"/>
        <s v="02/20 804內分泌科拿藥(上月車資已計)"/>
        <s v="02/20 804內分泌科(上月車資已計)"/>
        <s v="02/20 804急診後返回(夜間)(上月車資已計)"/>
        <s v="02/20 804胸腔內科拿藥(上月車資已計)"/>
        <s v="02/21 804精神科拿藥(上月車資已計)"/>
        <s v="02/21 804內分泌科拿藥(上月車資已計)"/>
        <s v="02/21 804眼科拿藥(上月車資已計)"/>
        <s v="02/21 804精神科(上月車資已計)"/>
        <s v="02/21 804心臟血管外科(上月車資已計)"/>
        <s v="02/21 804眼科(上月車資已計)"/>
        <s v="02/21 804腦神經暨脊椎外科拿藥(上月車資已計)"/>
        <s v="02/21 804心臟內科拿藥(上月車資已計)"/>
        <s v="02/21 804血液腫瘤科拿藥(上月車資已計)"/>
        <s v="02/21 804抽血(上月車資已計)"/>
        <s v="02/21 804泌尿外科(上月車資已計)"/>
        <s v="02/22 804急診(上月車資已計)"/>
        <s v="02/24 804精神科拿藥(上月車資已計)"/>
        <s v="02/24 804心臟內科拿藥(上月車資已計)"/>
        <s v="02/24 804神經內科(上月車資已計)"/>
        <s v="02/24 804心臟內科(上月車資已計)"/>
        <s v="02/24 804精神科(上月車資已計)"/>
        <s v="02/24 804骨科(上月車資已計)"/>
        <s v="02/24 804內分泌科拿藥(上月車資已計)"/>
        <s v="02/24 804胸腔內科(上月車資已計)"/>
        <s v="02/24 804血液腫瘤科(上月車資已計)"/>
        <s v="02/24 804精神科(人不去)(上月車資已計)"/>
        <s v="02/24 804腎臟內科拿藥(上月車資已計)"/>
        <s v="02/24 804整形外科(上月車資已計)"/>
        <s v="02/25 804胸腔內科拿藥(上月車資已計)"/>
        <s v="02/25 804心臟血管外科(上月車資已計)"/>
        <s v="02/25 804胸腔內科(上月車資已計)"/>
        <s v="02/25 804血液腫瘤科拿藥(上月車資已計)"/>
        <s v="02/25 804心臟內科拿藥(上月車資已計)"/>
        <s v="02/25 804腎臟內科(上月車資已計)"/>
        <s v="02/25 804泌尿外科拿藥(上月車資已計)"/>
        <s v="02/26 龍敏內科"/>
        <s v="02/26 804腎臟內科拿藥"/>
        <s v="02/26 804皮膚科(人不去)"/>
        <s v="02/26 804胸腔內科拿藥"/>
        <s v="02/26 804神經內科拿藥"/>
        <s v="02/26 804肝膽腸胃科拿藥"/>
        <s v="02/26 804一般外科拿藥"/>
        <s v="02/26 804胸腔內科"/>
        <s v="02/26 804骨科"/>
        <s v="02/26 804內分泌科拿藥"/>
        <s v="02/27 804急診(夜間)"/>
        <s v="02/27 龍敏出院疥瘡投藥/車資"/>
        <s v="02/27 804外科"/>
        <s v="02/27 804出院疥瘡投藥/車資"/>
        <s v="02/27 804心臟內科拿藥"/>
        <s v="02/27 804家醫科"/>
        <s v="02/27 804內分泌科"/>
        <s v="02/27 桃療精神科"/>
        <s v="02/27 804肝膽腸胃科"/>
        <s v="02/28 龍敏內科"/>
        <s v="03/03 804神經內科"/>
        <s v="03/03 804胸腔內科"/>
        <s v="03/03 804精神科"/>
        <s v="03/03 804精神科拿藥"/>
        <s v="03/03 804骨科"/>
        <s v="03/03 804送檢車資"/>
        <s v="03/03 804精神科(鑑定)"/>
        <s v="03/03 龍敏內科拿藥"/>
        <s v="03/03 804心臟血管外科"/>
        <s v="03/03 804精神科(人不去)"/>
        <s v="03/03 804腸胃內科"/>
        <s v="03/03 龍敏復健科(批價)"/>
        <s v="03/03 804電腦斷層攝影檢查"/>
        <s v="03/04 804泌尿外科"/>
        <s v="03/04 804胸腔內科"/>
        <s v="03/04 804送檢車資"/>
        <s v="03/04 804胸腔內科拿藥"/>
        <s v="03/04 804心臟內科拿藥"/>
        <s v="03/04 804泌尿外科拿藥"/>
        <s v="03/04 龍敏神經科"/>
        <s v="03/04 804腎臟內科"/>
        <s v="03/04 804精神科"/>
        <s v="03/05 804出院疥瘡投藥/車資"/>
        <s v="03/05 804風濕免疫科(人不去)"/>
        <s v="03/05 804肝膽腸胃科"/>
        <s v="03/05 804腎臟內科"/>
        <s v="03/05 804腦神經季脊椎外科拿藥"/>
        <s v="03/05 804內分泌科拿藥"/>
        <s v="03/05 804泌尿外科拿藥"/>
        <s v="03/05 804心臟內科拿藥"/>
        <s v="03/05 804急診後返回"/>
        <s v="03/05 龍敏內科拿藥"/>
        <s v="03/05 804送檢車資"/>
        <s v="03/05 804神經內科"/>
        <s v="03/05 804眼科"/>
        <s v="03/05 804精神科"/>
        <s v="03/06 804肝膽腸胃科拿藥"/>
        <s v="03/06 804心臟內科拿藥"/>
        <s v="03/06 804眼科"/>
        <s v="03/06 804送檢車資"/>
        <s v="03/06 804感染科"/>
        <s v="03/07 804精神科拿藥"/>
        <s v="03/07 804送檢車資"/>
        <s v="03/07 804急診"/>
        <s v="03/07 804心臟內科拿藥"/>
        <s v="03/07 804神經內科拿藥"/>
        <s v="03/07 804整形外科"/>
        <s v="03/07 龍敏內科"/>
        <s v="03/07 804精神科"/>
        <s v="03/08 五福診所拿藥"/>
        <s v="03/08 804送檢車資"/>
        <s v="03/08 龍欣耳鼻喉科"/>
        <s v="03/10 龍敏復健科(批價)"/>
        <s v="03/10 804精神科拿藥"/>
        <s v="03/10 804精神科"/>
        <s v="03/10 804胸腔內科"/>
        <s v="03/10 龍敏出院疥瘡投藥/車資"/>
        <s v="03/10 龍敏復健科"/>
        <s v="03/10 804精神科(人不去)"/>
        <s v="03/10 804感染科"/>
        <s v="03/10 804內分泌科拿藥"/>
        <s v="03/10 804電腦斷層攝影檢查"/>
        <s v="03/10 804心臟內科"/>
        <s v="03/10 804血液腫瘤科"/>
        <s v="03/10 804腎臟內科"/>
        <s v="03/10 龍敏住院"/>
        <s v="03/10 龍敏送檢車資"/>
        <s v="03/10 804內分泌科"/>
        <s v="03/10 804神經內科"/>
        <s v="03/10 804骨科"/>
        <s v="03/11 804胸腔內科"/>
        <s v="03/11 804抽血"/>
        <s v="03/11 804泌尿外科"/>
        <s v="03/11 804心臟內科(人不去)"/>
        <s v="03/11 804胸腔內科拿藥"/>
        <s v="03/11 804耳鼻喉科(鑑定)"/>
        <s v="03/11 804泌尿外科拿藥"/>
        <s v="03/11 804神經內科拿藥"/>
        <s v="03/11 804牙科"/>
        <s v="03/11 804出院疥瘡投藥/車資"/>
        <s v="03/11 804血液腫瘤科拿藥"/>
        <s v="03/11 804接出院新入住"/>
        <s v="03/11 804送檢車資"/>
        <s v="03/11 龍敏出院疥瘡投藥/車資"/>
        <s v="03/11 804急診"/>
        <s v="03/11 804心臟血管外科拿藥"/>
        <s v="03/11 804腎臟內科"/>
        <s v="03/11 804心臟內科"/>
        <s v="03/11 804血液腫瘤科"/>
        <s v="03/11 804肝膽腸胃科(下午)"/>
        <s v="03/11 804精神科"/>
        <s v="03/12 804肝膽腸胃科"/>
        <s v="03/12 804耳鼻喉科(鑑定)"/>
        <s v="03/12 804一般外科拿藥"/>
        <s v="03/12 804抽血"/>
        <s v="03/12 804心臟內科拿藥"/>
        <s v="03/12 龍敏復健科(批價)"/>
        <s v="03/12 804急診"/>
        <s v="03/12 龍敏出院疥瘡投藥/車資"/>
        <s v="03/12 龍敏風濕免疫科"/>
        <s v="03/12 804心電圖檢查"/>
        <s v="03/12 804整形外科"/>
        <s v="03/12 804內分泌科"/>
        <s v="03/13 804心臟內科拿藥"/>
        <s v="03/13 桃療精神科(鑑定)"/>
        <s v="03/13 804出院疥瘡投藥/車資"/>
        <s v="03/13 804肝膽腸胃科拿藥"/>
        <s v="03/13 804送檢車資"/>
        <s v="03/13 804接出院新入住"/>
        <s v="03/13 804牙科"/>
        <s v="03/13 804抽血"/>
        <s v="03/13 804心臟內科"/>
        <s v="03/13 桃療精神科"/>
        <s v="03/13 龍敏骨科"/>
        <s v="03/13 804內分泌科"/>
        <s v="03/13 龍敏住院"/>
        <s v="03/13 804風濕免疫科拿藥"/>
        <s v="03/13 804一般外科"/>
        <s v="03/13 804內分泌科拿藥"/>
        <s v="03/14 804精神科拿藥"/>
        <s v="03/14 五福診所拿藥"/>
        <s v="03/14 804心臟內科拿藥"/>
        <s v="03/14 龍敏內科拿藥"/>
        <s v="03/14 804心臟血管外科拿藥"/>
        <s v="03/14 804腎臟內科拿藥"/>
        <s v="03/14 804精神科(人不去)"/>
        <s v="03/14 804婦產科"/>
        <s v="03/14 804精神科"/>
        <s v="03/14 804血液腫瘤科拿藥"/>
        <s v="03/14 804電腦斷層攝影檢查"/>
        <s v="03/14 804出院疥瘡投藥/車資"/>
        <s v="03/14 龍敏內科"/>
        <s v="03/14 804內分泌科拿藥"/>
        <s v="03/14 804抽血"/>
        <s v="03/15 804急診後返回"/>
        <s v="03/15 804送檢車資"/>
        <s v="03/16 804急診後返回"/>
        <s v="03/16 804急診"/>
        <s v="03/17 804精神科拿藥"/>
        <s v="03/17 804內分泌科拿藥"/>
        <s v="03/17 804內分泌科"/>
        <s v="03/17 804精神科(下午)"/>
        <s v="03/17 804送檢車資"/>
        <s v="03/17 804小兒外科拿藥"/>
        <s v="03/17 804神經內科拿藥"/>
        <s v="03/17 804精神科"/>
        <s v="03/17 804感染科拿藥"/>
        <s v="03/17 804胸腔內科"/>
        <s v="03/17 804胸腔內科拿藥"/>
        <s v="03/17 804泌尿外科"/>
        <s v="03/17 804心臟內科"/>
        <s v="03/17 804胸腔內科(人不去)"/>
        <s v="03/17 804感染科"/>
        <s v="03/17 804精神科(人不去)"/>
        <s v="03/17 804心電圖檢查"/>
        <s v="03/18 804急診轉龍敏住院"/>
        <s v="03/18 804送檢車資"/>
        <s v="03/18 804胸腔內科拿藥"/>
        <s v="03/18 龍敏出院疥瘡投藥/車資"/>
        <s v="03/18 804抽血"/>
        <s v="03/18 804家醫科拿藥"/>
        <s v="03/18 804胸腔內科"/>
        <s v="03/18 804出院疥瘡投藥/車資"/>
        <s v="03/18 804神經內科(下午)"/>
        <s v="03/18 804家醫科"/>
        <s v="03/18 804電腦斷層攝影檢查"/>
        <s v="03/18 804急診後返回"/>
        <s v="03/19 桃療精神科拿藥(巡診)-精護"/>
        <s v="03/19 桃療精神科拿藥(巡診)-長照"/>
        <s v="03/19 804心臟超音波檢查"/>
        <s v="03/19 804肝膽腸胃科"/>
        <s v="03/19 龍敏內科拿藥"/>
        <s v="03/19 804心臟內科"/>
        <s v="03/19 五福內科"/>
        <s v="03/19 804送檢車資"/>
        <s v="03/19 804裝攜帶式心電圖記錄檢查"/>
        <s v="03/19 龍敏感染科"/>
        <s v="03/19 804急診"/>
        <s v="03/19 804胸部超音波檢查"/>
        <s v="03/20 804腹部超音波檢查"/>
        <s v="03/20 804風濕免疫科(人不去)"/>
        <s v="03/20 804肝膽腸胃科"/>
        <s v="03/20 804風濕免疫科"/>
        <s v="03/20 804神經內科拿藥"/>
        <s v="03/20 804眼科"/>
        <s v="03/20 804一般外科"/>
        <s v="03/20 804急診後返回"/>
        <s v="03/20 804胸腔內科"/>
        <s v="03/21 804精神科拿藥"/>
        <s v="03/21 804送檢車資"/>
        <s v="03/21 龍敏住院"/>
        <s v="03/21 804眼科拿藥"/>
        <s v="03/21 804腎臟內科拿藥"/>
        <s v="03/21 804內分泌科拿藥"/>
        <s v="03/21 804心臟血管外科拿藥"/>
        <s v="03/21 804心臟內科拿藥"/>
        <s v="03/21 804眼科"/>
        <s v="03/21 804抽血"/>
        <s v="03/21 804腦神經暨脊椎外科拿藥"/>
        <s v="03/21 804家醫科"/>
        <s v="03/21 804精神科"/>
        <s v="03/21 五福內科"/>
        <s v="03/21 804做鑑定"/>
        <s v="03/21 龍敏內科"/>
        <s v="03/21 龍敏出院疥瘡投藥/車資"/>
        <s v="03/21 804泌尿外科拿藥"/>
        <s v="03/21 804骨科"/>
        <s v="03/21 804神經內科拿藥"/>
        <s v="03/21 804急診後返回"/>
        <s v="03/21 804泌尿外科"/>
        <s v="03/24 804神經內科拿藥"/>
        <s v="03/24 804精神科拿藥"/>
        <s v="03/24 804骨科"/>
        <s v="03/24 804家醫科"/>
        <s v="03/24 804精神科"/>
        <s v="03/24 804胸腔內科"/>
        <s v="03/24 804抽血"/>
        <s v="03/24 804胸腔內科拿藥"/>
        <s v="03/24 804急診"/>
        <s v="03/24 804送檢車資"/>
        <s v="03/24 804肝膽腸胃科"/>
        <s v="03/24 804精神科(下午)"/>
        <s v="03/24 龍敏內科拿藥"/>
        <s v="03/24 804感染科"/>
        <s v="03/24 804精神科(人不去)"/>
        <s v="03/25 804胸腔內科拿藥"/>
        <s v="03/25 804出院疥瘡投藥/車資"/>
        <s v="03/25 804神經內科拿藥"/>
        <s v="03/25 804電腦斷層攝影檢查"/>
        <s v="03/25 804抽血"/>
        <s v="03/25 804心臟內科(下午)"/>
        <s v="03/25 804腎臟內科"/>
        <s v="03/25 804胸腔內科"/>
        <s v="03/25 804肝膽腸胃科"/>
        <s v="03/25 804泌尿外科拿藥"/>
        <s v="03/25 804腦神經脊椎外科"/>
        <s v="03/25 804心臟內科"/>
        <s v="03/25 龍敏出院疥瘡投藥/車資"/>
        <s v="03/25 804大腸肛門外科拿藥"/>
        <s v="03/25 804肝膽腸胃科(下午)"/>
        <s v="03/25 804送檢車資"/>
        <s v="03/25 804心臟內科拿藥"/>
        <s v="03/25 804婦女疾病科"/>
        <s v="02/26 衛生紙*1"/>
        <s v="02/26 依必朗潔膚液*1"/>
        <s v="02/26 尿袋*1"/>
        <s v="02/26 尿管*1"/>
        <s v="02/26 紅多酚蔓越莓*1"/>
        <s v="02/26 蛋白素奶粉*1"/>
        <s v="02/26 愛力安奶粉*1"/>
        <s v="02/27 愛力安奶粉*1"/>
        <s v="02/27 蛋白素奶粉*1"/>
        <s v="02/28 血糖試紙*1"/>
        <s v="02/28 衛生紙*1"/>
        <s v="03/01 約束手套(雙)*1"/>
        <s v="03/01 鼻胃管*1"/>
        <s v="03/02 藻體康*1"/>
        <s v="03/02 PVC手套*1"/>
        <s v="03/02 尿袋*1"/>
        <s v="03/02 尿管*1"/>
        <s v="03/02 鼻胃管*1"/>
        <s v="03/02 愛力安奶粉*1"/>
        <s v="03/02 紅牛高纖優蛋白配方奶粉1kg*3"/>
        <s v="03/02 紅牛雙卡*1"/>
        <s v="03/04 紅多酚蔓越莓*1"/>
        <s v="03/04 衛生紙*2"/>
        <s v="03/04 血糖試紙*1"/>
        <s v="03/04 衛生紙*1"/>
        <s v="03/07 尿片*1"/>
        <s v="03/07 尿布M*1"/>
        <s v="03/07 看護墊*1"/>
        <s v="03/07 血糖試紙*1"/>
        <s v="03/07 衛生紙*1"/>
        <s v="03/07 口罩(盒)*1"/>
        <s v="03/08 PVC手套*1"/>
        <s v="03/10 血糖試紙*1"/>
        <s v="03/11 衛生紙*1"/>
        <s v="03/11 紅牛高纖優蛋白配方奶粉1kg*3"/>
        <s v="03/11 愛力安奶粉*1"/>
        <s v="03/12 愛力安奶粉*1"/>
        <s v="03/12 紅牛雙卡*1"/>
        <s v="03/12 鼻胃管*1"/>
        <s v="03/12 蛋白素奶粉*1"/>
        <s v="03/14 紅多酚蔓越莓*1"/>
        <s v="03/14 蔓益菌保健品*1"/>
        <s v="03/14 愛力安奶粉*1"/>
        <s v="03/14 衛生紙*1"/>
        <s v="03/14 紅牛雙卡*1"/>
        <s v="03/15 藻體康*1"/>
        <s v="03/15 PVC手套*1"/>
        <s v="03/15 紅牛高纖優蛋白配方奶粉1kg*3"/>
        <s v="03/15 紅牛雙卡*1"/>
        <s v="03/16 衛生紙*1"/>
        <s v="03/16 凡士林400gm*1"/>
        <s v="03/16 愛力安奶粉*1"/>
        <s v="03/18 愛力安奶粉*1"/>
        <s v="03/18 凡士林400gm*1"/>
        <s v="03/18 衛生紙*1"/>
        <s v="03/18 添寧復健褲L10片/包*2"/>
        <s v="03/18 添寧復健褲M11片/包*1"/>
        <s v="03/18 血糖試紙*1"/>
        <s v="03/19 愛力安奶粉*1"/>
        <s v="03/20 愛力安奶粉*1"/>
        <s v="03/21 愛力安奶粉*1"/>
        <s v="03/21 凡士林400gm*1"/>
        <s v="03/21 紅牛雙卡*1"/>
        <s v="03/22 PVC手套*1"/>
        <s v="03/22 衛生紙*1"/>
        <s v="03/22 依必朗潔膚液*1"/>
        <s v="03/22 藻體康*1"/>
        <s v="03/22 紅牛雙卡*1"/>
        <s v="03/22 添寧復健褲L10片/包*2"/>
        <s v="03/24 甘油球*3-02/22,"/>
        <s v="03/24 尿片*4-02/22, 03/01, 03/08, 03/15"/>
        <s v="03/24 尿布L*1-3/8,"/>
        <s v="03/24 看護墊*1-02/22,"/>
        <s v="03/24 尿片*5-02/22, 03/01, 03/08, 03/15"/>
        <s v="03/24 尿布M*4-02/22, 03/01, 3/8, 03/15"/>
        <s v="03/24 看護墊*2-03/01, 03/15"/>
        <s v="03/24 甘油球*3-03/01,"/>
        <s v="03/24 尿片*1-03/15"/>
        <s v="03/24 尿布M*2-03/01, 03/15"/>
        <s v="03/24 尿片*6-02/22, 03/01, 03/08, 03/15"/>
        <s v="03/24 看護墊*2-02/22, 3/8,"/>
        <s v="03/24 尿片*2-03/01, 03/15"/>
        <s v="03/24 尿片*1-03/01,"/>
        <s v="03/24 尿片*8-02/22, 03/01, 03/08,3/15"/>
        <s v="03/24 尿布L*6-02/22, 03/01, 3/8,3/15"/>
        <s v="03/24 看護墊*1-03/15"/>
        <s v="03/24 尿片*8-02/22, 03/01, 03/08, 03/15"/>
        <s v="03/24 尿布M*3-02/22, 03/01, 3/8,"/>
        <s v="03/24 甘油球*3-3/8,"/>
        <s v="03/24 尿布L*4-02/22, 03/01, 3/8, 03/15"/>
        <s v="03/24 看護墊*3-02/22, 03/01, 03/15"/>
        <s v="03/24 甘油球*3-03/15"/>
        <s v="03/24 尿片*1-02/22,"/>
        <s v="03/24 尿布M*1-02/22,"/>
        <s v="03/24 尿布M*2-02/22, 03/15"/>
        <s v="03/24 尿片*4-03/01, 03/15"/>
        <s v="03/24 尿片*3-02/22, 03/01,"/>
        <s v="03/24 尿布L*3-02/22, 03/01, 3/8,"/>
        <s v="03/24 看護墊*2-03/01, 3/8,"/>
        <s v="03/24 尿片*2-02/22, 03/08,"/>
        <s v="03/24 尿布M*2-3/8, 03/15"/>
        <s v="03/24 看護墊*3-02/22, 3/8, 03/15"/>
        <s v="03/24 尿布M*1-3/8,"/>
        <s v="03/24 看護墊*2-3/8, 03/15"/>
        <s v="03/24 尿片*4-03/01, 03/08, 03/15"/>
        <s v="03/24 尿布L*1-03/15"/>
        <s v="03/24 尿布M*2-03/01, 3/8,"/>
        <s v="03/24 尿布L*2-03/01, 03/15"/>
        <s v="03/24 看護墊*2-02/22, 03/01,"/>
        <s v="03/24 尿片*5-02/22, 03/01, 03/08,"/>
        <s v="03/24 尿布M*1-03/15"/>
        <s v="03/24 看護墊*4-02/22, 03/01, 3/8, 03/15"/>
        <s v="03/24 尿片*5-02/22, 03/01, 03/15"/>
        <s v="03/24 尿布L*6-02/22, 03/01, 3/8, 03/15"/>
        <s v="03/24 尿片*3-03/01, 03/08, 03/15"/>
        <s v="03/24 尿布M*1-03/01,"/>
        <s v="03/24 看護墊*1-03/01,"/>
        <s v="03/24 尿片*3-02/22, 03/01, 03/08,"/>
        <s v="03/24 看護墊*3-02/22, 03/01, 3/8,"/>
        <s v="03/24 尿布M*2-03/01,"/>
        <s v="03/24 衛生紙*1"/>
        <s v="03/24 尿片*1-03/08,"/>
        <s v="03/24 看護墊*3-03/01, 3/8, 03/15"/>
        <s v="03/24 尿布M*3-03/01, 3/8, 03/15"/>
        <s v="03/24 看護墊*2-02/22, 03/15"/>
        <s v="03/24 尿布L*2-3/8, 03/15"/>
        <s v="03/24 尿布L*3-02/22, 3/8, 03/15"/>
        <s v="03/24 尿片*3-02/22, 03/01, 03/15"/>
        <s v="03/24 看護墊*1-3/8,"/>
        <s v="03/24 愛力安奶粉*1"/>
        <s v="03/24 尿布M*3-02/22, 03/01, 03/15"/>
        <s v="03/24 尿布M*5-02/22, 03/01, 3/8, 03/15"/>
        <s v="03/24 尿布L*1-02/22,"/>
        <s v="03/24 尿布L*3-02/22, 03/01, 03/15"/>
        <s v="03/24 尿片*2-03/01, 03/08,"/>
        <s v="03/24 尿片*4-02/22, 03/08, 03/15"/>
        <s v="03/24 尿布L*5-02/22, 03/01, 3/8, 03/15"/>
        <s v="03/24 尿片*2-02/22, 03/15"/>
        <s v="03/24 尿布L*3-03/01, 3/8, 03/15"/>
        <s v="03/24 尿片*2-03/08, 03/15"/>
        <s v="03/24 尿片*3-02/22, 03/08, 03/15"/>
        <s v="02/13 全方位救護車"/>
        <s v="02/20 氣墊床維修"/>
        <s v="02/22 全方位救護車"/>
        <s v="02/25 維修"/>
        <s v="02/26 益肺佳"/>
        <s v="02/26 入住疥瘡投藥"/>
        <s v="02/26 衣服洗標*8"/>
        <s v="02/27 衣服洗標*2"/>
        <s v="02/27 郵資"/>
        <s v="02/27 入住疥瘡投藥"/>
        <s v="02/27 衣服洗標*23"/>
        <s v="02/27 麥當勞"/>
        <s v="03/02 衣服洗標*2"/>
        <s v="03/02 衣服洗標*6"/>
        <s v="03/03 郵資"/>
        <s v="03/03 804影像複製費"/>
        <s v="03/03 去龍潭區公所代領新身障手冊車資"/>
        <s v="03/04 五福拿藥自付額"/>
        <s v="03/04 亞培益沛佳(38*24*5)"/>
        <s v="03/05 美德耐"/>
        <s v="03/05 郵資"/>
        <s v="03/07 郵資"/>
        <s v="03/07 美德耐"/>
        <s v="03/10 114年2月一對一復健"/>
        <s v="03/10 郵資"/>
        <s v="03/11 1-3月補助款差額(24000-15028)*3"/>
        <s v="03/12 3/11-12全家購物"/>
        <s v="03/13 行政作業費"/>
        <s v="03/13 804證明書費"/>
        <s v="03/18 五福拿藥自付額"/>
        <s v="03/18 ENT棉棒"/>
        <s v="03/18 百潔碘"/>
        <s v="03/20 代墊尿布費"/>
        <s v="03/22 衣服洗標**14   (襪子7雙)"/>
        <s v="03/24 益肺佳"/>
        <s v="03/24 黃金磷脂"/>
        <s v="03/24 藻胺康(主任幫忙)"/>
        <s v="03/25 114年2月14龍敏復健*1"/>
        <s v="03/25 寢具送洗費用(03月)"/>
        <s v="03/25 3月鼻胃管照護費"/>
        <s v="03/25 3月尿管照護費"/>
        <s v="03/25 3月份驗血糖"/>
        <s v="03/25 3月化痰照顧費"/>
        <s v="03/25 3月傷口照護費"/>
        <s v="03/25 3月化痰照護費"/>
        <s v="03/25 3月氧氣費用"/>
        <s v="03/25 申請看戶補助費和補助款差額(住院1131214-1230)16天"/>
        <s v="03/25 114年2月14.21.28龍敏復健*3"/>
        <s v="03/25 補助款差額(1-2月3911+3314)"/>
        <s v="03/25 114年2月26龍敏復健*1"/>
        <s v="03/25 入住疥瘡投藥"/>
        <s v="03/25 衣服洗標*15"/>
        <s v="03/25 114年2月19.26龍敏復健*2"/>
        <s v="03/25 114年2月21.28龍敏復健*2"/>
        <s v="03/25 藥品乙批"/>
        <s v="03/25 3/1開始調整月費"/>
        <s v="03/25 補助款差額113年(01-03月-925*3)+(04月~114年02月4324*11)"/>
        <s v="03/25 114年2月19.21.26.28龍敏復健*4"/>
        <s v="03/25 113年5/10月費調整(5月:1000/31*22+113年6月~114年03月1000*10)"/>
        <s v="03/25 114年2月14.21龍敏復健*2"/>
        <s v="11/07 1131107國軍桃園總醫院居家照護科"/>
        <s v="02/26 農會購物"/>
        <s v="03/05 農會購物"/>
        <s v="03/12 農會購物"/>
        <s v="03/19 農會購物"/>
        <s v="03/25 ※&quot;疥瘡投藥、寢具送洗費、衣服洗標&quot;優免"/>
        <s v="03/25 ※寢具自行清潔不包月、冷氣使用費優免、過年未返家優免"/>
        <s v="03/25 住院退費 02/23-03/05 共12日"/>
        <s v="03/25 住院退費 02/27-03/12 共15日"/>
        <s v="03/25 住院退費 01/31-02/27 共28日"/>
        <s v="03/25 住院退費 02/20-02/27 共8日"/>
        <s v="03/25 ※&quot;疥瘡投藥、寢具送洗費、衣服洗標、抽痰管&quot;優免"/>
        <s v="03/25 4/29月費調整(2000/30*28)"/>
        <s v="03/25 ※&quot;拿藥車資(桃療除外)、寢具送洗費&quot;優免"/>
        <s v="03/25 住院退費 02/26-03/10 共14日"/>
        <s v="03/25 ※&quot;疥瘡投藥、寢具送洗費、衣服洗標、拿藥車資&quot;優免"/>
        <s v="03/25 ※家屬與主任協商若有2條管路留置只收其一的費用"/>
        <s v="03/25 ※自110/3/28後過年未返家優免"/>
        <s v="03/25 補助款2/4調升(2:1973  3:2210"/>
        <s v="03/25 住院退費 02/13-03/18 共35日"/>
        <s v="03/25 補助款差額(12:-1067 01:4523 02-03:7028*2)"/>
        <s v="03/25 ※每月雜費由&quot;實支實付&quot;補助款給予(超過支付上限由家屬負擔)"/>
        <s v="03/25 ※&quot;疥瘡投藥、寢具送洗費、拿藥車資、衣服洗標&quot;優免"/>
        <s v="03/25 4/27月費調整(2000/30*26)"/>
        <s v="03/25 §包月&quot;尿布&quot;不計(已含在安置月費中，不能計價)"/>
        <s v="03/25 ※&quot;桃療巡診&quot;優免"/>
        <s v="03/25 ※&quot;桃療拿藥、寢具送洗費、衣服洗標&quot;優免"/>
        <s v="03/25 補助款1-3月(3507+15028*2)"/>
        <s v="03/25 ※&quot;鼻胃管及尿管照護費、抽痰化痰費、疥瘡投藥、寢具送洗費、拿藥車資、衣服洗標&quot;優免"/>
        <s v="03/25 住院退費 02/25-03/11 共16日"/>
        <s v="03/25 住院退費 02/24-03/12 共18日"/>
        <s v="03/25 §包月&quot;全雜費&quot;(已取消改成實支實付，超過補助款上限由家屬支付)"/>
        <s v="03/25 ※&quot;疥瘡投藥、拿藥車資、寢具送洗費、衣服洗標&quot;優免"/>
        <s v="03/25 ※每月農會購物額度限600元以內"/>
        <s v="03/25 ※自111/03/12後過年未返家優免"/>
        <s v="03/25 4/9起月費調整(2000/30*8)"/>
        <s v="03/25 ※每月向新竹縣政府請領鼻胃管照護費"/>
        <s v="03/25 2/20誤計成804眼科拿藥車資"/>
        <s v="03/25 §包月&quot;全雜費&quot;"/>
        <s v="03/25 住院退費 03/04-03/14 共11日"/>
        <s v="03/25 住院退費 03/10-03/18 共9日"/>
        <s v="03/25 住院退費 03/14-03/21 共8日"/>
        <s v="03/25 ※與主任協定112年7月後(不含7月)不收鼻胃管照護費"/>
        <s v="03/25 住院退費 02/27-03/11 共14日"/>
        <s v="03/25 ※&quot;疥瘡投藥、寢具送洗費、衣服洗標、長效針技術費&quot;優免"/>
        <s v="03/25 補助款1-3月(9393+18785*2=46963)"/>
        <s v="03/25 補助款(2:6142 3:18425)"/>
        <s v="03/25 補助款差額9月-2月(2154+3400*5)"/>
        <s v="03/25 住院退費 02/08-03/01 共23日"/>
        <s v="03/25 補助款差額(01:3712 02~03:12499*2)"/>
        <s v="03/25 113年申請醫療補助"/>
        <s v="03/25 ※&quot;鼻胃管及尿管照護費各計費限額為1500元&quot;"/>
        <s v="03/25 §包月&quot;部分衛耗材&quot;不計、※&quot;寢具送洗費、拿藥車資&quot;優免"/>
        <s v="03/25 ※&quot;疥瘡投藥、冷氣費、寢具送洗費、衣服洗標&quot;優免"/>
        <s v="03/25 住院退費 02/15-03/11 共26日"/>
        <s v="03/25 住院退費 02/05-02/28 共24日"/>
        <n v="0" u="1"/>
      </sharedItems>
    </cacheField>
    <cacheField name="數量" numFmtId="0">
      <sharedItems containsDate="1" containsBlank="1" containsMixedTypes="1" minDate="1899-12-31T00:00:00" maxDate="1900-04-30T00:00:00"/>
    </cacheField>
    <cacheField name="單價" numFmtId="0">
      <sharedItems containsDate="1" containsBlank="1" containsMixedTypes="1" minDate="1900-01-03T00:00:00" maxDate="2022-08-17T00:00:00"/>
    </cacheField>
    <cacheField name="費用" numFmtId="0">
      <sharedItems containsBlank="1" containsMixedTypes="1" containsNumber="1" containsInteger="1" minValue="-46963" maxValue="44789"/>
    </cacheField>
    <cacheField name="看護費" numFmtId="0">
      <sharedItems containsBlank="1" containsMixedTypes="1" containsNumber="1" containsInteger="1" minValue="0" maxValue="16650"/>
    </cacheField>
    <cacheField name="車資" numFmtId="0">
      <sharedItems containsBlank="1" containsMixedTypes="1" containsNumber="1" containsInteger="1" minValue="0" maxValue="1200"/>
    </cacheField>
    <cacheField name="檢查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663">
  <r>
    <s v="2-094"/>
    <x v="0"/>
    <d v="2019-09-04T00:00:00"/>
    <x v="0"/>
    <s v="804居家照護科(補欠費)(108/9/4)"/>
    <m/>
    <x v="0"/>
    <s v=""/>
    <s v=""/>
    <n v="78"/>
    <n v="0"/>
    <n v="0"/>
    <s v=""/>
  </r>
  <r>
    <s v="1-404"/>
    <x v="1"/>
    <d v="2020-05-11T00:00:00"/>
    <x v="0"/>
    <s v="懷寧胸腔內科(住院)(懷寧載)"/>
    <m/>
    <x v="1"/>
    <s v=""/>
    <s v=""/>
    <n v="50"/>
    <n v="0"/>
    <n v="0"/>
    <s v=""/>
  </r>
  <r>
    <s v="2-094"/>
    <x v="0"/>
    <d v="2020-05-21T00:00:00"/>
    <x v="0"/>
    <s v="龍敏住院醫療(5/13-5/21)"/>
    <m/>
    <x v="2"/>
    <s v=""/>
    <s v=""/>
    <n v="3383"/>
    <n v="0"/>
    <n v="0"/>
    <s v=""/>
  </r>
  <r>
    <s v="1-493"/>
    <x v="2"/>
    <d v="2020-05-22T00:00:00"/>
    <x v="0"/>
    <s v="804急診(已返回)"/>
    <m/>
    <x v="3"/>
    <s v=""/>
    <s v=""/>
    <n v="100"/>
    <n v="300"/>
    <n v="600"/>
    <s v=""/>
  </r>
  <r>
    <s v="2-113"/>
    <x v="3"/>
    <d v="2020-05-23T00:00:00"/>
    <x v="0"/>
    <s v="懷寧住院(5/23-6/11)"/>
    <m/>
    <x v="4"/>
    <s v=""/>
    <s v=""/>
    <n v="200"/>
    <n v="19000"/>
    <n v="0"/>
    <s v=""/>
  </r>
  <r>
    <s v="1-367"/>
    <x v="4"/>
    <d v="2020-05-23T00:00:00"/>
    <x v="0"/>
    <s v="804住院後看診(腦神經脊椎外科)(車資上月已結)"/>
    <m/>
    <x v="5"/>
    <s v=""/>
    <s v=""/>
    <n v="100"/>
    <n v="150"/>
    <n v="0"/>
    <s v=""/>
  </r>
  <r>
    <s v="1-367"/>
    <x v="4"/>
    <d v="2020-05-23T00:00:00"/>
    <x v="0"/>
    <s v="804住院醫療(5/22-5/23)"/>
    <m/>
    <x v="6"/>
    <s v=""/>
    <s v=""/>
    <n v="26160"/>
    <n v="2200"/>
    <n v="0"/>
    <s v=""/>
  </r>
  <r>
    <s v="3-162"/>
    <x v="5"/>
    <d v="2020-05-25T00:00:00"/>
    <x v="0"/>
    <s v="804精神科拿藥"/>
    <m/>
    <x v="7"/>
    <s v=""/>
    <s v=""/>
    <n v="100"/>
    <n v="0"/>
    <n v="300"/>
    <s v=""/>
  </r>
  <r>
    <s v="3-489"/>
    <x v="6"/>
    <d v="2020-05-25T00:00:00"/>
    <x v="0"/>
    <s v="桃療精神科拿藥"/>
    <m/>
    <x v="8"/>
    <s v=""/>
    <s v=""/>
    <n v="80"/>
    <n v="0"/>
    <n v="300"/>
    <s v=""/>
  </r>
  <r>
    <s v="1-105"/>
    <x v="7"/>
    <d v="2020-05-25T00:00:00"/>
    <x v="0"/>
    <s v="804神經內科拿藥"/>
    <m/>
    <x v="9"/>
    <s v=""/>
    <s v=""/>
    <n v="100"/>
    <n v="0"/>
    <n v="300"/>
    <s v=""/>
  </r>
  <r>
    <s v="3-467"/>
    <x v="8"/>
    <d v="2020-05-25T00:00:00"/>
    <x v="0"/>
    <s v="桃療精神科拿藥"/>
    <m/>
    <x v="8"/>
    <s v=""/>
    <s v=""/>
    <n v="80"/>
    <n v="0"/>
    <n v="300"/>
    <s v=""/>
  </r>
  <r>
    <s v="1-461"/>
    <x v="9"/>
    <d v="2020-05-25T00:00:00"/>
    <x v="0"/>
    <s v="804神經內科拿藥"/>
    <m/>
    <x v="9"/>
    <s v=""/>
    <s v=""/>
    <n v="100"/>
    <n v="0"/>
    <n v="300"/>
    <s v=""/>
  </r>
  <r>
    <s v="1-139"/>
    <x v="10"/>
    <d v="2020-05-25T00:00:00"/>
    <x v="0"/>
    <s v="804感染科"/>
    <m/>
    <x v="10"/>
    <s v=""/>
    <s v=""/>
    <n v="130"/>
    <n v="200"/>
    <n v="600"/>
    <s v=""/>
  </r>
  <r>
    <s v="3-450"/>
    <x v="11"/>
    <d v="2020-05-25T00:00:00"/>
    <x v="0"/>
    <s v="桃療精神科拿藥"/>
    <m/>
    <x v="8"/>
    <s v=""/>
    <s v=""/>
    <n v="0"/>
    <n v="0"/>
    <n v="300"/>
    <s v=""/>
  </r>
  <r>
    <s v="3-470"/>
    <x v="12"/>
    <d v="2020-05-25T00:00:00"/>
    <x v="0"/>
    <s v="桃療精神科拿藥"/>
    <m/>
    <x v="8"/>
    <s v=""/>
    <s v=""/>
    <n v="0"/>
    <n v="0"/>
    <n v="300"/>
    <s v=""/>
  </r>
  <r>
    <s v="1-307"/>
    <x v="13"/>
    <d v="2020-05-25T00:00:00"/>
    <x v="0"/>
    <s v="804送檢車資"/>
    <m/>
    <x v="11"/>
    <s v=""/>
    <s v=""/>
    <n v="0"/>
    <n v="0"/>
    <n v="300"/>
    <s v=""/>
  </r>
  <r>
    <s v="1-542"/>
    <x v="14"/>
    <d v="2020-05-25T00:00:00"/>
    <x v="0"/>
    <s v="804精神科拿藥"/>
    <m/>
    <x v="7"/>
    <s v=""/>
    <s v=""/>
    <n v="60"/>
    <n v="0"/>
    <n v="300"/>
    <s v=""/>
  </r>
  <r>
    <s v="1-516"/>
    <x v="15"/>
    <d v="2020-05-25T00:00:00"/>
    <x v="0"/>
    <s v="804內分泌科拿藥"/>
    <m/>
    <x v="12"/>
    <s v=""/>
    <s v=""/>
    <n v="100"/>
    <n v="0"/>
    <n v="300"/>
    <s v=""/>
  </r>
  <r>
    <s v="3-452"/>
    <x v="16"/>
    <d v="2020-05-25T00:00:00"/>
    <x v="0"/>
    <s v="桃療精神科拿藥"/>
    <m/>
    <x v="8"/>
    <s v=""/>
    <s v=""/>
    <n v="0"/>
    <n v="0"/>
    <n v="300"/>
    <s v=""/>
  </r>
  <r>
    <s v="2-093"/>
    <x v="17"/>
    <d v="2020-05-25T00:00:00"/>
    <x v="0"/>
    <s v="懷寧胸腔內科拿藥"/>
    <m/>
    <x v="13"/>
    <s v=""/>
    <s v=""/>
    <n v="110"/>
    <n v="0"/>
    <n v="0"/>
    <s v=""/>
  </r>
  <r>
    <s v="3-475"/>
    <x v="18"/>
    <d v="2020-05-25T00:00:00"/>
    <x v="0"/>
    <s v="桃療精神科拿藥"/>
    <m/>
    <x v="8"/>
    <s v=""/>
    <s v=""/>
    <n v="80"/>
    <n v="0"/>
    <n v="300"/>
    <s v=""/>
  </r>
  <r>
    <s v="1-589"/>
    <x v="19"/>
    <d v="2020-05-25T00:00:00"/>
    <x v="0"/>
    <s v="804精神科"/>
    <m/>
    <x v="14"/>
    <s v=""/>
    <s v=""/>
    <n v="0"/>
    <n v="200"/>
    <n v="600"/>
    <s v=""/>
  </r>
  <r>
    <s v="1-568"/>
    <x v="20"/>
    <d v="2020-05-25T00:00:00"/>
    <x v="0"/>
    <s v="804腎臟內科拿藥"/>
    <m/>
    <x v="15"/>
    <s v=""/>
    <s v=""/>
    <n v="110"/>
    <n v="0"/>
    <n v="0"/>
    <s v=""/>
  </r>
  <r>
    <s v="1-568"/>
    <x v="20"/>
    <d v="2020-05-25T00:00:00"/>
    <x v="0"/>
    <s v="804精神科"/>
    <m/>
    <x v="14"/>
    <s v=""/>
    <s v=""/>
    <n v="60"/>
    <n v="250"/>
    <n v="600"/>
    <s v=""/>
  </r>
  <r>
    <s v="3-480"/>
    <x v="21"/>
    <d v="2020-05-25T00:00:00"/>
    <x v="0"/>
    <s v="桃療精神科拿藥"/>
    <m/>
    <x v="8"/>
    <s v=""/>
    <s v=""/>
    <n v="0"/>
    <n v="0"/>
    <n v="300"/>
    <s v=""/>
  </r>
  <r>
    <s v="1-293"/>
    <x v="22"/>
    <d v="2020-05-25T00:00:00"/>
    <x v="0"/>
    <s v="804泌尿外科"/>
    <m/>
    <x v="16"/>
    <s v=""/>
    <s v=""/>
    <n v="110"/>
    <n v="550"/>
    <n v="600"/>
    <s v=""/>
  </r>
  <r>
    <s v="1-293"/>
    <x v="22"/>
    <d v="2020-05-25T00:00:00"/>
    <x v="0"/>
    <s v="804精神科"/>
    <m/>
    <x v="14"/>
    <s v=""/>
    <s v=""/>
    <n v="60"/>
    <n v="0"/>
    <n v="0"/>
    <s v=""/>
  </r>
  <r>
    <s v="1-554"/>
    <x v="23"/>
    <d v="2020-05-25T00:00:00"/>
    <x v="0"/>
    <s v="804精神科拿藥"/>
    <m/>
    <x v="7"/>
    <s v=""/>
    <s v=""/>
    <n v="100"/>
    <n v="0"/>
    <n v="300"/>
    <s v=""/>
  </r>
  <r>
    <s v="3-491"/>
    <x v="24"/>
    <d v="2020-05-25T00:00:00"/>
    <x v="0"/>
    <s v="懷寧內科拿藥"/>
    <m/>
    <x v="17"/>
    <s v=""/>
    <s v=""/>
    <n v="250"/>
    <n v="0"/>
    <n v="0"/>
    <s v=""/>
  </r>
  <r>
    <s v="1-433"/>
    <x v="25"/>
    <d v="2020-05-25T00:00:00"/>
    <x v="0"/>
    <s v="804精神科拿藥"/>
    <m/>
    <x v="7"/>
    <s v=""/>
    <s v=""/>
    <n v="60"/>
    <n v="0"/>
    <n v="300"/>
    <s v=""/>
  </r>
  <r>
    <s v="1-171"/>
    <x v="26"/>
    <d v="2020-05-25T00:00:00"/>
    <x v="0"/>
    <s v="懷寧胸腔內科(懷寧載)"/>
    <m/>
    <x v="18"/>
    <s v=""/>
    <s v=""/>
    <s v="－"/>
    <s v="－"/>
    <s v="－"/>
    <s v=""/>
  </r>
  <r>
    <s v="1-532"/>
    <x v="27"/>
    <d v="2020-05-25T00:00:00"/>
    <x v="0"/>
    <s v="804精神科拿藥"/>
    <m/>
    <x v="7"/>
    <s v=""/>
    <s v=""/>
    <n v="60"/>
    <n v="0"/>
    <n v="300"/>
    <s v=""/>
  </r>
  <r>
    <s v="1-022"/>
    <x v="28"/>
    <d v="2020-05-25T00:00:00"/>
    <x v="0"/>
    <s v="龍敏送檢車資"/>
    <m/>
    <x v="19"/>
    <s v=""/>
    <s v=""/>
    <n v="0"/>
    <n v="0"/>
    <n v="300"/>
    <s v=""/>
  </r>
  <r>
    <s v="1-022"/>
    <x v="28"/>
    <d v="2020-05-25T00:00:00"/>
    <x v="0"/>
    <s v="懷寧胸腔內科(懷寧載)"/>
    <m/>
    <x v="18"/>
    <s v=""/>
    <s v=""/>
    <s v="－"/>
    <s v="－"/>
    <s v="－"/>
    <s v=""/>
  </r>
  <r>
    <s v="1-452"/>
    <x v="29"/>
    <d v="2020-05-25T00:00:00"/>
    <x v="0"/>
    <s v="804精神科拿藥"/>
    <m/>
    <x v="7"/>
    <s v=""/>
    <s v=""/>
    <n v="0"/>
    <n v="0"/>
    <n v="300"/>
    <s v=""/>
  </r>
  <r>
    <s v="1-525"/>
    <x v="30"/>
    <d v="2020-05-25T00:00:00"/>
    <x v="0"/>
    <s v="懷寧胸腔內科(懷寧載)"/>
    <m/>
    <x v="18"/>
    <s v=""/>
    <s v=""/>
    <n v="170"/>
    <n v="0"/>
    <n v="0"/>
    <s v=""/>
  </r>
  <r>
    <s v="1-585"/>
    <x v="31"/>
    <d v="2020-05-25T00:00:00"/>
    <x v="0"/>
    <s v="804感染科拿藥"/>
    <m/>
    <x v="20"/>
    <s v=""/>
    <s v=""/>
    <n v="100"/>
    <n v="0"/>
    <n v="300"/>
    <s v=""/>
  </r>
  <r>
    <s v="1-538"/>
    <x v="32"/>
    <d v="2020-05-25T00:00:00"/>
    <x v="0"/>
    <s v="804精神科拿藥"/>
    <m/>
    <x v="7"/>
    <s v=""/>
    <s v=""/>
    <n v="100"/>
    <n v="0"/>
    <n v="300"/>
    <s v=""/>
  </r>
  <r>
    <s v="1-501"/>
    <x v="33"/>
    <d v="2020-05-25T00:00:00"/>
    <x v="0"/>
    <s v="804精神科拿藥"/>
    <m/>
    <x v="7"/>
    <s v=""/>
    <s v=""/>
    <n v="60"/>
    <n v="0"/>
    <n v="300"/>
    <s v=""/>
  </r>
  <r>
    <s v="3-473"/>
    <x v="34"/>
    <d v="2020-05-25T00:00:00"/>
    <x v="0"/>
    <s v="桃療精神科拿藥"/>
    <m/>
    <x v="8"/>
    <s v=""/>
    <s v=""/>
    <n v="80"/>
    <n v="0"/>
    <n v="300"/>
    <s v=""/>
  </r>
  <r>
    <s v="1-211"/>
    <x v="35"/>
    <d v="2020-05-25T00:00:00"/>
    <x v="0"/>
    <s v="804精神科"/>
    <m/>
    <x v="14"/>
    <s v=""/>
    <s v=""/>
    <n v="110"/>
    <n v="200"/>
    <n v="600"/>
    <s v=""/>
  </r>
  <r>
    <s v="3-440"/>
    <x v="36"/>
    <d v="2020-05-25T00:00:00"/>
    <x v="0"/>
    <s v="桃療精神科拿藥"/>
    <m/>
    <x v="8"/>
    <s v=""/>
    <s v=""/>
    <n v="0"/>
    <n v="0"/>
    <n v="300"/>
    <s v=""/>
  </r>
  <r>
    <s v="1-555"/>
    <x v="37"/>
    <d v="2020-05-25T00:00:00"/>
    <x v="0"/>
    <s v="804皮膚科"/>
    <m/>
    <x v="21"/>
    <s v=""/>
    <s v=""/>
    <n v="0"/>
    <n v="200"/>
    <n v="600"/>
    <s v=""/>
  </r>
  <r>
    <s v="1-590"/>
    <x v="38"/>
    <d v="2020-05-25T00:00:00"/>
    <x v="0"/>
    <s v="804精神科(急診住院)"/>
    <m/>
    <x v="22"/>
    <s v=""/>
    <s v=""/>
    <n v="608"/>
    <n v="6060"/>
    <n v="600"/>
    <s v=""/>
  </r>
  <r>
    <s v="1-314"/>
    <x v="39"/>
    <d v="2020-05-25T00:00:00"/>
    <x v="0"/>
    <s v="懷寧胸腔內科(懷寧載)"/>
    <m/>
    <x v="18"/>
    <s v=""/>
    <s v=""/>
    <s v="－"/>
    <s v="－"/>
    <s v="－"/>
    <s v=""/>
  </r>
  <r>
    <s v="3-461"/>
    <x v="40"/>
    <d v="2020-05-25T00:00:00"/>
    <x v="0"/>
    <s v="804抽血"/>
    <m/>
    <x v="23"/>
    <s v=""/>
    <s v=""/>
    <n v="0"/>
    <n v="200"/>
    <n v="600"/>
    <s v=""/>
  </r>
  <r>
    <s v="1-584"/>
    <x v="41"/>
    <d v="2020-05-25T00:00:00"/>
    <x v="0"/>
    <s v="804精神科"/>
    <m/>
    <x v="14"/>
    <s v=""/>
    <s v=""/>
    <n v="60"/>
    <n v="250"/>
    <n v="600"/>
    <s v=""/>
  </r>
  <r>
    <s v="2-104"/>
    <x v="42"/>
    <d v="2020-05-25T00:00:00"/>
    <x v="0"/>
    <s v="804精神科拿藥"/>
    <m/>
    <x v="7"/>
    <s v=""/>
    <s v=""/>
    <n v="60"/>
    <n v="0"/>
    <n v="300"/>
    <s v=""/>
  </r>
  <r>
    <s v="3-486"/>
    <x v="43"/>
    <d v="2020-05-25T00:00:00"/>
    <x v="0"/>
    <s v="桃療精神科拿藥"/>
    <m/>
    <x v="8"/>
    <s v=""/>
    <s v=""/>
    <n v="250"/>
    <n v="0"/>
    <n v="300"/>
    <s v=""/>
  </r>
  <r>
    <s v="2-012"/>
    <x v="44"/>
    <d v="2020-05-25T00:00:00"/>
    <x v="0"/>
    <s v="龍敏出院疥瘡投藥/車資"/>
    <m/>
    <x v="24"/>
    <s v=""/>
    <s v=""/>
    <n v="300"/>
    <n v="0"/>
    <n v="600"/>
    <s v=""/>
  </r>
  <r>
    <s v="1-473"/>
    <x v="45"/>
    <d v="2020-05-25T00:00:00"/>
    <x v="0"/>
    <s v="804精神科拿藥"/>
    <m/>
    <x v="7"/>
    <s v=""/>
    <s v=""/>
    <n v="60"/>
    <n v="0"/>
    <n v="300"/>
    <s v=""/>
  </r>
  <r>
    <s v="3-492"/>
    <x v="46"/>
    <d v="2020-05-25T00:00:00"/>
    <x v="0"/>
    <s v="桃療精神科拿藥"/>
    <m/>
    <x v="8"/>
    <s v=""/>
    <s v=""/>
    <n v="80"/>
    <n v="0"/>
    <n v="300"/>
    <s v=""/>
  </r>
  <r>
    <s v="1-556"/>
    <x v="47"/>
    <d v="2020-05-25T00:00:00"/>
    <x v="0"/>
    <s v="804肝膽腸胃科拿藥"/>
    <m/>
    <x v="25"/>
    <s v=""/>
    <s v=""/>
    <n v="340"/>
    <n v="0"/>
    <n v="300"/>
    <s v=""/>
  </r>
  <r>
    <s v="3-414"/>
    <x v="48"/>
    <d v="2020-05-25T00:00:00"/>
    <x v="0"/>
    <s v="桃療精神科拿藥"/>
    <m/>
    <x v="8"/>
    <s v=""/>
    <s v=""/>
    <n v="0"/>
    <n v="0"/>
    <n v="300"/>
    <s v=""/>
  </r>
  <r>
    <s v="3-373"/>
    <x v="49"/>
    <d v="2020-05-25T00:00:00"/>
    <x v="0"/>
    <s v="804精神科(鑑定)"/>
    <m/>
    <x v="26"/>
    <s v=""/>
    <s v=""/>
    <n v="200"/>
    <n v="250"/>
    <n v="600"/>
    <s v=""/>
  </r>
  <r>
    <s v="1-264"/>
    <x v="50"/>
    <d v="2020-05-25T00:00:00"/>
    <x v="0"/>
    <s v="804精神科"/>
    <m/>
    <x v="14"/>
    <s v=""/>
    <s v=""/>
    <n v="0"/>
    <n v="250"/>
    <n v="600"/>
    <s v=""/>
  </r>
  <r>
    <s v="3-469"/>
    <x v="51"/>
    <d v="2020-05-25T00:00:00"/>
    <x v="0"/>
    <s v="桃療精神科拿藥"/>
    <m/>
    <x v="8"/>
    <s v=""/>
    <s v=""/>
    <n v="90"/>
    <n v="0"/>
    <n v="300"/>
    <s v=""/>
  </r>
  <r>
    <s v="3-499"/>
    <x v="52"/>
    <d v="2020-05-25T00:00:00"/>
    <x v="0"/>
    <s v="龍敏送檢車資"/>
    <m/>
    <x v="19"/>
    <s v=""/>
    <s v=""/>
    <n v="0"/>
    <n v="0"/>
    <n v="300"/>
    <s v=""/>
  </r>
  <r>
    <s v="3-498"/>
    <x v="53"/>
    <d v="2020-05-25T00:00:00"/>
    <x v="0"/>
    <s v="桃療精神科拿藥"/>
    <m/>
    <x v="8"/>
    <s v=""/>
    <s v=""/>
    <n v="0"/>
    <n v="0"/>
    <n v="300"/>
    <s v=""/>
  </r>
  <r>
    <s v="1-510"/>
    <x v="54"/>
    <d v="2020-05-25T00:00:00"/>
    <x v="0"/>
    <s v="804精神科拿藥"/>
    <m/>
    <x v="7"/>
    <s v=""/>
    <s v=""/>
    <n v="60"/>
    <n v="0"/>
    <n v="300"/>
    <s v=""/>
  </r>
  <r>
    <s v="1-284"/>
    <x v="55"/>
    <d v="2020-05-25T00:00:00"/>
    <x v="0"/>
    <s v="804精神科拿藥"/>
    <m/>
    <x v="7"/>
    <s v=""/>
    <s v=""/>
    <n v="60"/>
    <n v="0"/>
    <n v="300"/>
    <s v=""/>
  </r>
  <r>
    <s v="1-591"/>
    <x v="56"/>
    <d v="2020-05-25T00:00:00"/>
    <x v="0"/>
    <s v="804精神科(鑑定)"/>
    <m/>
    <x v="26"/>
    <s v=""/>
    <s v=""/>
    <n v="440"/>
    <n v="250"/>
    <n v="600"/>
    <s v=""/>
  </r>
  <r>
    <s v="1-531"/>
    <x v="57"/>
    <d v="2020-05-25T00:00:00"/>
    <x v="0"/>
    <s v="804心臟內科拿藥"/>
    <m/>
    <x v="27"/>
    <s v=""/>
    <s v=""/>
    <n v="100"/>
    <n v="0"/>
    <n v="0"/>
    <s v=""/>
  </r>
  <r>
    <s v="1-531"/>
    <x v="57"/>
    <d v="2020-05-25T00:00:00"/>
    <x v="0"/>
    <s v="804眼科"/>
    <m/>
    <x v="28"/>
    <s v=""/>
    <s v=""/>
    <n v="100"/>
    <n v="250"/>
    <n v="600"/>
    <s v=""/>
  </r>
  <r>
    <s v="1-531"/>
    <x v="57"/>
    <d v="2020-05-25T00:00:00"/>
    <x v="0"/>
    <s v="804精神科拿藥"/>
    <m/>
    <x v="7"/>
    <s v=""/>
    <s v=""/>
    <n v="60"/>
    <n v="0"/>
    <n v="0"/>
    <s v=""/>
  </r>
  <r>
    <s v="3-479"/>
    <x v="58"/>
    <d v="2020-05-25T00:00:00"/>
    <x v="0"/>
    <s v="桃療精神科拿藥"/>
    <m/>
    <x v="8"/>
    <s v=""/>
    <s v=""/>
    <n v="210"/>
    <n v="0"/>
    <n v="300"/>
    <s v=""/>
  </r>
  <r>
    <s v="3-501"/>
    <x v="59"/>
    <d v="2020-05-25T00:00:00"/>
    <x v="0"/>
    <s v="804肝膽腸胃科拿藥"/>
    <m/>
    <x v="25"/>
    <s v=""/>
    <s v=""/>
    <n v="130"/>
    <n v="0"/>
    <n v="300"/>
    <s v=""/>
  </r>
  <r>
    <s v="3-501"/>
    <x v="59"/>
    <d v="2020-05-25T00:00:00"/>
    <x v="0"/>
    <s v="桃療精神科拿藥"/>
    <m/>
    <x v="8"/>
    <s v=""/>
    <s v=""/>
    <n v="0"/>
    <n v="0"/>
    <n v="300"/>
    <s v=""/>
  </r>
  <r>
    <s v="1-444"/>
    <x v="60"/>
    <d v="2020-05-25T00:00:00"/>
    <x v="0"/>
    <s v="804精神科拿藥"/>
    <m/>
    <x v="7"/>
    <s v=""/>
    <s v=""/>
    <n v="60"/>
    <n v="0"/>
    <n v="300"/>
    <s v=""/>
  </r>
  <r>
    <s v="3-324"/>
    <x v="61"/>
    <d v="2020-05-25T00:00:00"/>
    <x v="0"/>
    <s v="桃療精神科拿藥"/>
    <m/>
    <x v="8"/>
    <s v=""/>
    <s v=""/>
    <n v="0"/>
    <n v="0"/>
    <n v="300"/>
    <s v=""/>
  </r>
  <r>
    <s v="1-296"/>
    <x v="62"/>
    <d v="2020-05-25T00:00:00"/>
    <x v="0"/>
    <s v="龍敏送檢車資"/>
    <m/>
    <x v="19"/>
    <s v=""/>
    <s v=""/>
    <n v="0"/>
    <n v="0"/>
    <n v="300"/>
    <s v=""/>
  </r>
  <r>
    <s v="1-580"/>
    <x v="63"/>
    <d v="2020-05-25T00:00:00"/>
    <x v="0"/>
    <s v="804精神科"/>
    <m/>
    <x v="14"/>
    <s v=""/>
    <s v=""/>
    <n v="100"/>
    <n v="250"/>
    <n v="600"/>
    <s v=""/>
  </r>
  <r>
    <s v="1-167"/>
    <x v="64"/>
    <d v="2020-05-25T00:00:00"/>
    <x v="0"/>
    <s v="804精神科拿藥"/>
    <m/>
    <x v="7"/>
    <s v=""/>
    <s v=""/>
    <n v="60"/>
    <n v="0"/>
    <n v="300"/>
    <s v=""/>
  </r>
  <r>
    <s v="1-250"/>
    <x v="65"/>
    <d v="2020-05-25T00:00:00"/>
    <x v="0"/>
    <s v="804眼科"/>
    <m/>
    <x v="28"/>
    <s v=""/>
    <s v=""/>
    <n v="130"/>
    <n v="200"/>
    <n v="600"/>
    <s v=""/>
  </r>
  <r>
    <s v="1-477"/>
    <x v="66"/>
    <d v="2020-05-25T00:00:00"/>
    <x v="0"/>
    <s v="804精神科拿藥"/>
    <m/>
    <x v="7"/>
    <s v=""/>
    <s v=""/>
    <n v="60"/>
    <n v="0"/>
    <n v="300"/>
    <s v=""/>
  </r>
  <r>
    <s v="1-565"/>
    <x v="67"/>
    <d v="2020-05-26T00:00:00"/>
    <x v="0"/>
    <s v="804精神科拿藥"/>
    <m/>
    <x v="29"/>
    <s v=""/>
    <s v=""/>
    <n v="60"/>
    <n v="0"/>
    <n v="300"/>
    <s v=""/>
  </r>
  <r>
    <s v="1-307"/>
    <x v="13"/>
    <d v="2020-05-26T00:00:00"/>
    <x v="0"/>
    <s v="804放射科(檢查)"/>
    <m/>
    <x v="30"/>
    <s v=""/>
    <s v=""/>
    <n v="0"/>
    <n v="200"/>
    <n v="600"/>
    <s v=""/>
  </r>
  <r>
    <s v="3-452"/>
    <x v="16"/>
    <d v="2020-05-26T00:00:00"/>
    <x v="0"/>
    <s v="804內分泌科拿藥"/>
    <m/>
    <x v="31"/>
    <s v=""/>
    <s v=""/>
    <n v="100"/>
    <n v="0"/>
    <n v="300"/>
    <s v=""/>
  </r>
  <r>
    <s v="1-235"/>
    <x v="68"/>
    <d v="2020-05-26T00:00:00"/>
    <x v="0"/>
    <s v="804骨科拿藥"/>
    <m/>
    <x v="32"/>
    <s v=""/>
    <s v=""/>
    <n v="110"/>
    <n v="0"/>
    <n v="300"/>
    <s v=""/>
  </r>
  <r>
    <s v="2-137"/>
    <x v="69"/>
    <d v="2020-05-26T00:00:00"/>
    <x v="0"/>
    <s v="804皮膚科拿藥(主護安排)"/>
    <m/>
    <x v="33"/>
    <s v=""/>
    <s v=""/>
    <n v="340"/>
    <n v="150"/>
    <n v="300"/>
    <s v=""/>
  </r>
  <r>
    <s v="1-437"/>
    <x v="70"/>
    <d v="2020-05-26T00:00:00"/>
    <x v="0"/>
    <s v="804內分泌科拿藥"/>
    <m/>
    <x v="31"/>
    <s v=""/>
    <s v=""/>
    <n v="0"/>
    <n v="0"/>
    <n v="300"/>
    <s v=""/>
  </r>
  <r>
    <s v="1-452"/>
    <x v="29"/>
    <d v="2020-05-26T00:00:00"/>
    <x v="0"/>
    <s v="804外科"/>
    <m/>
    <x v="34"/>
    <s v=""/>
    <s v=""/>
    <n v="0"/>
    <n v="200"/>
    <n v="600"/>
    <s v=""/>
  </r>
  <r>
    <s v="1-525"/>
    <x v="30"/>
    <d v="2020-05-26T00:00:00"/>
    <x v="0"/>
    <s v="804內視鏡(檢查)"/>
    <m/>
    <x v="35"/>
    <s v=""/>
    <s v=""/>
    <n v="0"/>
    <n v="250"/>
    <n v="600"/>
    <s v=""/>
  </r>
  <r>
    <s v="1-525"/>
    <x v="30"/>
    <d v="2020-05-26T00:00:00"/>
    <x v="0"/>
    <s v="804送檢車資"/>
    <m/>
    <x v="36"/>
    <s v=""/>
    <s v=""/>
    <n v="0"/>
    <n v="0"/>
    <n v="0"/>
    <s v=""/>
  </r>
  <r>
    <s v="1-508"/>
    <x v="71"/>
    <d v="2020-05-26T00:00:00"/>
    <x v="0"/>
    <s v="804送檢車資"/>
    <m/>
    <x v="36"/>
    <s v=""/>
    <s v=""/>
    <n v="0"/>
    <n v="0"/>
    <n v="300"/>
    <s v=""/>
  </r>
  <r>
    <s v="2-134"/>
    <x v="72"/>
    <d v="2020-05-26T00:00:00"/>
    <x v="0"/>
    <s v="804抽血"/>
    <m/>
    <x v="37"/>
    <s v=""/>
    <s v=""/>
    <n v="0"/>
    <n v="0"/>
    <n v="0"/>
    <s v=""/>
  </r>
  <r>
    <s v="2-134"/>
    <x v="72"/>
    <d v="2020-05-26T00:00:00"/>
    <x v="0"/>
    <s v="804胸腔內科"/>
    <m/>
    <x v="38"/>
    <s v=""/>
    <s v=""/>
    <n v="540"/>
    <n v="250"/>
    <n v="600"/>
    <s v=""/>
  </r>
  <r>
    <s v="1-260"/>
    <x v="73"/>
    <d v="2020-05-26T00:00:00"/>
    <x v="0"/>
    <s v="804內分泌科拿藥"/>
    <m/>
    <x v="31"/>
    <s v=""/>
    <s v=""/>
    <n v="100"/>
    <n v="0"/>
    <n v="300"/>
    <s v=""/>
  </r>
  <r>
    <s v="1-549"/>
    <x v="74"/>
    <d v="2020-05-26T00:00:00"/>
    <x v="0"/>
    <s v="804一般外科"/>
    <m/>
    <x v="39"/>
    <s v=""/>
    <s v=""/>
    <n v="110"/>
    <n v="200"/>
    <n v="600"/>
    <s v=""/>
  </r>
  <r>
    <s v="1-296"/>
    <x v="62"/>
    <d v="2020-05-26T00:00:00"/>
    <x v="0"/>
    <s v="桃療住院(主任1000&amp;計程車2800)"/>
    <m/>
    <x v="40"/>
    <s v=""/>
    <s v=""/>
    <s v="－"/>
    <n v="0"/>
    <n v="3800"/>
    <s v=""/>
  </r>
  <r>
    <s v="1-587"/>
    <x v="75"/>
    <d v="2020-05-27T00:00:00"/>
    <x v="0"/>
    <s v="5/13桃療急診後轉桃醫住院醫療(5/13-5/27)(家屬自付)"/>
    <m/>
    <x v="41"/>
    <s v=""/>
    <s v=""/>
    <n v="0"/>
    <n v="0"/>
    <n v="0"/>
    <s v=""/>
  </r>
  <r>
    <s v="1-587"/>
    <x v="75"/>
    <d v="2020-05-27T00:00:00"/>
    <x v="0"/>
    <s v="署立桃園醫院出院疥瘡投藥/車資"/>
    <m/>
    <x v="42"/>
    <s v=""/>
    <s v=""/>
    <n v="300"/>
    <n v="0"/>
    <n v="1000"/>
    <s v=""/>
  </r>
  <r>
    <s v="1-365"/>
    <x v="76"/>
    <d v="2020-05-27T00:00:00"/>
    <x v="0"/>
    <s v="804送檢車資"/>
    <m/>
    <x v="43"/>
    <s v=""/>
    <s v=""/>
    <n v="0"/>
    <n v="0"/>
    <n v="300"/>
    <s v=""/>
  </r>
  <r>
    <s v="3-446"/>
    <x v="77"/>
    <d v="2020-05-27T00:00:00"/>
    <x v="0"/>
    <s v="804心臟內科拿藥"/>
    <m/>
    <x v="44"/>
    <s v=""/>
    <s v=""/>
    <n v="0"/>
    <n v="0"/>
    <n v="300"/>
    <s v=""/>
  </r>
  <r>
    <s v="1-568"/>
    <x v="20"/>
    <d v="2020-05-27T00:00:00"/>
    <x v="0"/>
    <s v="804心臟內科拿藥"/>
    <m/>
    <x v="44"/>
    <s v=""/>
    <s v=""/>
    <n v="110"/>
    <n v="0"/>
    <n v="300"/>
    <s v=""/>
  </r>
  <r>
    <s v="1-437"/>
    <x v="70"/>
    <d v="2020-05-27T00:00:00"/>
    <x v="0"/>
    <s v="804整形外科"/>
    <m/>
    <x v="45"/>
    <s v=""/>
    <s v=""/>
    <n v="0"/>
    <n v="200"/>
    <n v="600"/>
    <s v=""/>
  </r>
  <r>
    <s v="1-525"/>
    <x v="30"/>
    <d v="2020-05-27T00:00:00"/>
    <x v="0"/>
    <s v="804腦電波檢查"/>
    <m/>
    <x v="46"/>
    <s v=""/>
    <s v=""/>
    <n v="0"/>
    <n v="200"/>
    <n v="600"/>
    <s v=""/>
  </r>
  <r>
    <s v="3-444"/>
    <x v="78"/>
    <d v="2020-05-27T00:00:00"/>
    <x v="0"/>
    <s v="804心臟內科拿藥"/>
    <m/>
    <x v="44"/>
    <s v=""/>
    <s v=""/>
    <n v="110"/>
    <n v="0"/>
    <n v="300"/>
    <s v=""/>
  </r>
  <r>
    <s v="2-136"/>
    <x v="79"/>
    <d v="2020-05-27T00:00:00"/>
    <x v="0"/>
    <s v="804腦電波檢查"/>
    <m/>
    <x v="46"/>
    <s v=""/>
    <s v=""/>
    <n v="0"/>
    <n v="200"/>
    <n v="600"/>
    <s v=""/>
  </r>
  <r>
    <s v="1-360"/>
    <x v="80"/>
    <d v="2020-05-27T00:00:00"/>
    <x v="0"/>
    <s v="804心臟內科拿藥"/>
    <m/>
    <x v="44"/>
    <s v=""/>
    <s v=""/>
    <n v="0"/>
    <n v="0"/>
    <n v="300"/>
    <s v=""/>
  </r>
  <r>
    <s v="2-094"/>
    <x v="0"/>
    <d v="2020-05-27T00:00:00"/>
    <x v="0"/>
    <s v="龍敏胸腔內科"/>
    <m/>
    <x v="47"/>
    <s v=""/>
    <s v=""/>
    <n v="250"/>
    <n v="0"/>
    <n v="600"/>
    <s v=""/>
  </r>
  <r>
    <s v="1-510"/>
    <x v="54"/>
    <d v="2020-05-27T00:00:00"/>
    <x v="0"/>
    <s v="804送檢車資"/>
    <m/>
    <x v="43"/>
    <s v=""/>
    <s v=""/>
    <n v="0"/>
    <n v="0"/>
    <n v="300"/>
    <s v=""/>
  </r>
  <r>
    <s v="1-512"/>
    <x v="81"/>
    <d v="2020-05-27T00:00:00"/>
    <x v="0"/>
    <s v="龍敏風濕免疫科"/>
    <m/>
    <x v="48"/>
    <s v=""/>
    <s v=""/>
    <n v="120"/>
    <n v="0"/>
    <n v="600"/>
    <s v=""/>
  </r>
  <r>
    <s v="1-298"/>
    <x v="82"/>
    <d v="2020-05-28T00:00:00"/>
    <x v="0"/>
    <s v="804感染科拿藥"/>
    <m/>
    <x v="49"/>
    <s v=""/>
    <s v=""/>
    <n v="150"/>
    <n v="0"/>
    <n v="300"/>
    <s v=""/>
  </r>
  <r>
    <s v="1-390"/>
    <x v="83"/>
    <d v="2020-05-28T00:00:00"/>
    <x v="0"/>
    <s v="804心臟內科拿藥"/>
    <m/>
    <x v="50"/>
    <s v=""/>
    <s v=""/>
    <n v="110"/>
    <n v="0"/>
    <n v="300"/>
    <s v=""/>
  </r>
  <r>
    <s v="1-367"/>
    <x v="4"/>
    <d v="2020-05-28T00:00:00"/>
    <x v="0"/>
    <s v="804腦神經暨脊椎外科"/>
    <m/>
    <x v="51"/>
    <s v=""/>
    <s v=""/>
    <n v="0"/>
    <n v="200"/>
    <n v="600"/>
    <s v=""/>
  </r>
  <r>
    <s v="2-133"/>
    <x v="84"/>
    <d v="2020-05-28T00:00:00"/>
    <x v="0"/>
    <s v="804抽血"/>
    <m/>
    <x v="52"/>
    <s v=""/>
    <s v=""/>
    <n v="0"/>
    <n v="200"/>
    <n v="600"/>
    <s v=""/>
  </r>
  <r>
    <s v="1-175"/>
    <x v="85"/>
    <d v="2020-05-28T00:00:00"/>
    <x v="0"/>
    <s v="804心臟內科拿藥"/>
    <m/>
    <x v="50"/>
    <s v=""/>
    <s v=""/>
    <n v="0"/>
    <n v="0"/>
    <n v="300"/>
    <s v=""/>
  </r>
  <r>
    <s v="1-235"/>
    <x v="68"/>
    <d v="2020-05-28T00:00:00"/>
    <x v="0"/>
    <s v="804心臟內科拿藥"/>
    <m/>
    <x v="50"/>
    <s v=""/>
    <s v=""/>
    <n v="110"/>
    <n v="0"/>
    <n v="300"/>
    <s v=""/>
  </r>
  <r>
    <s v="1-235"/>
    <x v="68"/>
    <d v="2020-05-28T00:00:00"/>
    <x v="0"/>
    <s v="804送檢車資"/>
    <m/>
    <x v="53"/>
    <s v=""/>
    <s v=""/>
    <n v="0"/>
    <n v="0"/>
    <n v="0"/>
    <s v=""/>
  </r>
  <r>
    <s v="1-441"/>
    <x v="86"/>
    <d v="2020-05-28T00:00:00"/>
    <x v="0"/>
    <s v="804風濕免疫科拿藥"/>
    <m/>
    <x v="54"/>
    <s v=""/>
    <s v=""/>
    <n v="100"/>
    <n v="0"/>
    <n v="300"/>
    <s v=""/>
  </r>
  <r>
    <s v="2-134"/>
    <x v="72"/>
    <d v="2020-05-28T00:00:00"/>
    <x v="0"/>
    <s v="804住院"/>
    <m/>
    <x v="55"/>
    <s v=""/>
    <s v=""/>
    <s v="－"/>
    <s v="－"/>
    <n v="600"/>
    <s v=""/>
  </r>
  <r>
    <s v="1-274"/>
    <x v="87"/>
    <d v="2020-05-28T00:00:00"/>
    <x v="0"/>
    <s v="804送檢車資"/>
    <m/>
    <x v="53"/>
    <s v=""/>
    <s v=""/>
    <n v="0"/>
    <n v="0"/>
    <n v="300"/>
    <s v=""/>
  </r>
  <r>
    <s v="1-567"/>
    <x v="88"/>
    <d v="2020-05-29T00:00:00"/>
    <x v="0"/>
    <s v="804精神科"/>
    <m/>
    <x v="56"/>
    <s v=""/>
    <s v=""/>
    <n v="60"/>
    <n v="200"/>
    <n v="600"/>
    <s v=""/>
  </r>
  <r>
    <s v="1-365"/>
    <x v="76"/>
    <d v="2020-05-29T00:00:00"/>
    <x v="0"/>
    <s v="龍敏胸腔內科"/>
    <m/>
    <x v="57"/>
    <s v=""/>
    <s v=""/>
    <n v="250"/>
    <n v="250"/>
    <n v="600"/>
    <s v=""/>
  </r>
  <r>
    <s v="1-404"/>
    <x v="1"/>
    <d v="2020-05-29T00:00:00"/>
    <x v="0"/>
    <s v="懷寧出院疥瘡投藥/車資(懷寧載)"/>
    <m/>
    <x v="58"/>
    <s v=""/>
    <s v=""/>
    <n v="300"/>
    <n v="0"/>
    <n v="800"/>
    <s v=""/>
  </r>
  <r>
    <s v="1-404"/>
    <x v="1"/>
    <d v="2020-05-29T00:00:00"/>
    <x v="0"/>
    <s v="懷寧住院醫療(5/11-5/29)"/>
    <m/>
    <x v="59"/>
    <s v=""/>
    <s v=""/>
    <n v="5799"/>
    <n v="18000"/>
    <n v="0"/>
    <s v=""/>
  </r>
  <r>
    <s v="1-175"/>
    <x v="85"/>
    <d v="2020-05-29T00:00:00"/>
    <x v="0"/>
    <s v="804精神科拿藥"/>
    <m/>
    <x v="60"/>
    <s v=""/>
    <s v=""/>
    <n v="0"/>
    <n v="0"/>
    <n v="300"/>
    <s v=""/>
  </r>
  <r>
    <s v="3-425"/>
    <x v="89"/>
    <d v="2020-05-29T00:00:00"/>
    <x v="0"/>
    <s v="龍敏胸腔內科"/>
    <m/>
    <x v="57"/>
    <s v=""/>
    <s v=""/>
    <n v="0"/>
    <n v="250"/>
    <n v="600"/>
    <s v=""/>
  </r>
  <r>
    <s v="3-480"/>
    <x v="21"/>
    <d v="2020-05-29T00:00:00"/>
    <x v="0"/>
    <s v="龍敏胸腔內科"/>
    <m/>
    <x v="57"/>
    <s v=""/>
    <s v=""/>
    <n v="0"/>
    <n v="250"/>
    <n v="600"/>
    <s v=""/>
  </r>
  <r>
    <s v="1-235"/>
    <x v="68"/>
    <d v="2020-05-29T00:00:00"/>
    <x v="0"/>
    <s v="龍敏放射科/電腦斷層檢查"/>
    <m/>
    <x v="61"/>
    <s v=""/>
    <s v=""/>
    <n v="0"/>
    <n v="250"/>
    <n v="600"/>
    <s v=""/>
  </r>
  <r>
    <s v="3-454"/>
    <x v="90"/>
    <d v="2020-05-29T00:00:00"/>
    <x v="0"/>
    <s v="804精神科"/>
    <m/>
    <x v="56"/>
    <s v=""/>
    <s v=""/>
    <n v="60"/>
    <n v="200"/>
    <n v="600"/>
    <s v=""/>
  </r>
  <r>
    <s v="1-481"/>
    <x v="91"/>
    <d v="2020-05-29T00:00:00"/>
    <x v="0"/>
    <s v="804精神科拿藥"/>
    <m/>
    <x v="60"/>
    <s v=""/>
    <s v=""/>
    <n v="100"/>
    <n v="0"/>
    <n v="300"/>
    <s v=""/>
  </r>
  <r>
    <s v="2-137"/>
    <x v="69"/>
    <d v="2020-05-29T00:00:00"/>
    <x v="0"/>
    <s v="懷寧內科拿藥"/>
    <m/>
    <x v="62"/>
    <s v=""/>
    <s v=""/>
    <n v="250"/>
    <n v="0"/>
    <n v="0"/>
    <s v=""/>
  </r>
  <r>
    <s v="1-022"/>
    <x v="28"/>
    <d v="2020-05-29T00:00:00"/>
    <x v="0"/>
    <s v="龍敏胸腔內科"/>
    <m/>
    <x v="57"/>
    <s v=""/>
    <s v=""/>
    <n v="0"/>
    <n v="250"/>
    <n v="600"/>
    <s v=""/>
  </r>
  <r>
    <s v="1-402"/>
    <x v="92"/>
    <d v="2020-05-29T00:00:00"/>
    <x v="0"/>
    <s v="804精神科"/>
    <m/>
    <x v="56"/>
    <s v=""/>
    <s v=""/>
    <n v="310"/>
    <n v="200"/>
    <n v="600"/>
    <s v=""/>
  </r>
  <r>
    <s v="1-557"/>
    <x v="93"/>
    <d v="2020-05-29T00:00:00"/>
    <x v="0"/>
    <s v="804整形外科"/>
    <m/>
    <x v="63"/>
    <s v=""/>
    <s v=""/>
    <n v="130"/>
    <n v="200"/>
    <n v="600"/>
    <s v=""/>
  </r>
  <r>
    <s v="1-557"/>
    <x v="93"/>
    <d v="2020-05-29T00:00:00"/>
    <x v="0"/>
    <s v="懷寧內科拿藥"/>
    <m/>
    <x v="62"/>
    <s v=""/>
    <s v=""/>
    <n v="250"/>
    <n v="0"/>
    <n v="0"/>
    <s v=""/>
  </r>
  <r>
    <s v="3-440"/>
    <x v="36"/>
    <d v="2020-05-29T00:00:00"/>
    <x v="0"/>
    <s v="龍敏胸腔內科"/>
    <m/>
    <x v="57"/>
    <s v=""/>
    <s v=""/>
    <n v="130"/>
    <n v="250"/>
    <n v="600"/>
    <s v=""/>
  </r>
  <r>
    <s v="1-500"/>
    <x v="94"/>
    <d v="2020-05-29T00:00:00"/>
    <x v="0"/>
    <s v="804精神科"/>
    <m/>
    <x v="56"/>
    <s v=""/>
    <s v=""/>
    <n v="100"/>
    <n v="300"/>
    <n v="600"/>
    <s v=""/>
  </r>
  <r>
    <s v="1-500"/>
    <x v="94"/>
    <d v="2020-05-29T00:00:00"/>
    <x v="0"/>
    <s v="龍敏胸腔內科"/>
    <m/>
    <x v="57"/>
    <s v=""/>
    <s v=""/>
    <n v="0"/>
    <n v="0"/>
    <n v="600"/>
    <s v=""/>
  </r>
  <r>
    <s v="1-584"/>
    <x v="41"/>
    <d v="2020-05-29T00:00:00"/>
    <x v="0"/>
    <s v="804精神科"/>
    <m/>
    <x v="56"/>
    <s v=""/>
    <s v=""/>
    <n v="60"/>
    <n v="200"/>
    <n v="600"/>
    <s v=""/>
  </r>
  <r>
    <s v="1-575"/>
    <x v="95"/>
    <d v="2020-05-29T00:00:00"/>
    <x v="0"/>
    <s v="804精神科拿藥"/>
    <m/>
    <x v="60"/>
    <s v=""/>
    <s v=""/>
    <n v="60"/>
    <n v="0"/>
    <n v="300"/>
    <s v=""/>
  </r>
  <r>
    <s v="1-358"/>
    <x v="96"/>
    <d v="2020-05-29T00:00:00"/>
    <x v="0"/>
    <s v="龍敏內科"/>
    <m/>
    <x v="64"/>
    <s v=""/>
    <s v=""/>
    <n v="50"/>
    <n v="0"/>
    <n v="600"/>
    <s v=""/>
  </r>
  <r>
    <s v="1-329"/>
    <x v="97"/>
    <d v="2020-05-29T00:00:00"/>
    <x v="0"/>
    <s v="804精神科"/>
    <m/>
    <x v="56"/>
    <s v=""/>
    <s v=""/>
    <n v="60"/>
    <n v="200"/>
    <n v="600"/>
    <s v=""/>
  </r>
  <r>
    <s v="2-086"/>
    <x v="98"/>
    <d v="2020-05-29T00:00:00"/>
    <x v="0"/>
    <s v="懷寧內科拿藥"/>
    <m/>
    <x v="62"/>
    <s v=""/>
    <s v=""/>
    <n v="150"/>
    <n v="0"/>
    <n v="0"/>
    <s v=""/>
  </r>
  <r>
    <s v="1-450"/>
    <x v="99"/>
    <d v="2020-05-29T00:00:00"/>
    <x v="0"/>
    <s v="804精神科拿藥"/>
    <m/>
    <x v="60"/>
    <s v=""/>
    <s v=""/>
    <n v="60"/>
    <n v="0"/>
    <n v="300"/>
    <s v=""/>
  </r>
  <r>
    <s v="3-459"/>
    <x v="100"/>
    <d v="2020-05-29T00:00:00"/>
    <x v="0"/>
    <s v="804精神科拿藥"/>
    <m/>
    <x v="60"/>
    <s v=""/>
    <s v=""/>
    <n v="100"/>
    <n v="0"/>
    <n v="300"/>
    <s v=""/>
  </r>
  <r>
    <s v="3-499"/>
    <x v="52"/>
    <d v="2020-05-29T00:00:00"/>
    <x v="0"/>
    <s v="龍敏胸腔內科"/>
    <m/>
    <x v="57"/>
    <s v=""/>
    <s v=""/>
    <n v="0"/>
    <n v="250"/>
    <n v="600"/>
    <s v=""/>
  </r>
  <r>
    <s v="1-309"/>
    <x v="101"/>
    <d v="2020-05-29T00:00:00"/>
    <x v="0"/>
    <s v="804內分泌科拿藥"/>
    <m/>
    <x v="65"/>
    <s v=""/>
    <s v=""/>
    <n v="100"/>
    <n v="0"/>
    <n v="300"/>
    <s v=""/>
  </r>
  <r>
    <s v="1-508"/>
    <x v="71"/>
    <d v="2020-05-29T00:00:00"/>
    <x v="0"/>
    <s v="804精神科"/>
    <m/>
    <x v="56"/>
    <s v=""/>
    <s v=""/>
    <n v="60"/>
    <n v="200"/>
    <n v="600"/>
    <s v=""/>
  </r>
  <r>
    <s v="1-531"/>
    <x v="57"/>
    <d v="2020-05-29T00:00:00"/>
    <x v="0"/>
    <s v="804送檢車資"/>
    <m/>
    <x v="66"/>
    <s v=""/>
    <s v=""/>
    <n v="0"/>
    <n v="0"/>
    <n v="300"/>
    <s v=""/>
  </r>
  <r>
    <s v="2-134"/>
    <x v="72"/>
    <d v="2020-05-29T00:00:00"/>
    <x v="0"/>
    <s v="804出院疥瘡投藥/車資"/>
    <m/>
    <x v="67"/>
    <s v=""/>
    <s v=""/>
    <n v="300"/>
    <n v="0"/>
    <n v="600"/>
    <s v=""/>
  </r>
  <r>
    <s v="2-134"/>
    <x v="72"/>
    <d v="2020-05-29T00:00:00"/>
    <x v="0"/>
    <s v="804住院醫療(5/28-5/29)"/>
    <m/>
    <x v="68"/>
    <s v=""/>
    <s v=""/>
    <n v="2786"/>
    <n v="2350"/>
    <n v="0"/>
    <s v=""/>
  </r>
  <r>
    <s v="2-099"/>
    <x v="102"/>
    <d v="2020-05-29T00:00:00"/>
    <x v="0"/>
    <s v="龍敏內科"/>
    <m/>
    <x v="64"/>
    <s v=""/>
    <s v=""/>
    <n v="70"/>
    <n v="0"/>
    <n v="600"/>
    <s v=""/>
  </r>
  <r>
    <s v="1-321"/>
    <x v="103"/>
    <d v="2020-05-29T00:00:00"/>
    <x v="0"/>
    <s v="804血液腫瘤科拿藥"/>
    <m/>
    <x v="69"/>
    <s v=""/>
    <s v=""/>
    <n v="10"/>
    <n v="0"/>
    <n v="300"/>
    <s v=""/>
  </r>
  <r>
    <s v="1-321"/>
    <x v="103"/>
    <d v="2020-05-29T00:00:00"/>
    <x v="0"/>
    <s v="龍敏胸腔內科"/>
    <m/>
    <x v="57"/>
    <s v=""/>
    <s v=""/>
    <n v="130"/>
    <n v="250"/>
    <n v="600"/>
    <s v=""/>
  </r>
  <r>
    <s v="1-586"/>
    <x v="104"/>
    <d v="2020-05-29T00:00:00"/>
    <x v="0"/>
    <s v="804精神科"/>
    <m/>
    <x v="56"/>
    <s v=""/>
    <s v=""/>
    <n v="60"/>
    <n v="200"/>
    <n v="600"/>
    <s v=""/>
  </r>
  <r>
    <s v="1-479"/>
    <x v="105"/>
    <d v="2020-05-29T00:00:00"/>
    <x v="0"/>
    <s v="804送檢車資"/>
    <m/>
    <x v="66"/>
    <s v=""/>
    <s v=""/>
    <n v="0"/>
    <n v="0"/>
    <n v="300"/>
    <s v=""/>
  </r>
  <r>
    <s v="1-587"/>
    <x v="75"/>
    <d v="2020-06-01T00:00:00"/>
    <x v="0"/>
    <s v="桃療精神科(另派車)"/>
    <m/>
    <x v="70"/>
    <s v=""/>
    <s v=""/>
    <n v="80"/>
    <n v="250"/>
    <n v="1400"/>
    <s v=""/>
  </r>
  <r>
    <s v="1-526"/>
    <x v="106"/>
    <d v="2020-06-01T00:00:00"/>
    <x v="0"/>
    <s v="804送檢車資"/>
    <m/>
    <x v="71"/>
    <s v=""/>
    <s v=""/>
    <n v="0"/>
    <n v="0"/>
    <n v="300"/>
    <s v=""/>
  </r>
  <r>
    <s v="3-474"/>
    <x v="107"/>
    <d v="2020-06-01T00:00:00"/>
    <x v="0"/>
    <s v="804精神科拿藥"/>
    <m/>
    <x v="72"/>
    <s v=""/>
    <s v=""/>
    <n v="60"/>
    <n v="0"/>
    <n v="300"/>
    <s v=""/>
  </r>
  <r>
    <s v="3-470"/>
    <x v="12"/>
    <d v="2020-06-01T00:00:00"/>
    <x v="0"/>
    <s v="804眼科"/>
    <m/>
    <x v="73"/>
    <s v=""/>
    <s v=""/>
    <n v="110"/>
    <n v="200"/>
    <n v="600"/>
    <s v=""/>
  </r>
  <r>
    <s v="1-307"/>
    <x v="13"/>
    <d v="2020-06-01T00:00:00"/>
    <x v="0"/>
    <s v="804精神科拿藥"/>
    <m/>
    <x v="72"/>
    <s v=""/>
    <s v=""/>
    <n v="0"/>
    <n v="0"/>
    <n v="300"/>
    <s v=""/>
  </r>
  <r>
    <s v="1-281"/>
    <x v="108"/>
    <d v="2020-06-01T00:00:00"/>
    <x v="0"/>
    <s v="804精神科拿藥"/>
    <m/>
    <x v="72"/>
    <s v=""/>
    <s v=""/>
    <n v="60"/>
    <n v="0"/>
    <n v="300"/>
    <s v=""/>
  </r>
  <r>
    <s v="1-516"/>
    <x v="15"/>
    <d v="2020-06-01T00:00:00"/>
    <x v="0"/>
    <s v="804送檢車資"/>
    <m/>
    <x v="71"/>
    <s v=""/>
    <s v=""/>
    <n v="0"/>
    <n v="0"/>
    <n v="300"/>
    <s v=""/>
  </r>
  <r>
    <s v="1-404"/>
    <x v="1"/>
    <d v="2020-06-01T00:00:00"/>
    <x v="0"/>
    <s v="桃療精神科(另派車)"/>
    <m/>
    <x v="70"/>
    <s v=""/>
    <s v=""/>
    <n v="80"/>
    <n v="250"/>
    <n v="1400"/>
    <s v=""/>
  </r>
  <r>
    <s v="3-425"/>
    <x v="89"/>
    <d v="2020-06-01T00:00:00"/>
    <x v="0"/>
    <s v="804精神科拿藥"/>
    <m/>
    <x v="72"/>
    <s v=""/>
    <s v=""/>
    <n v="0"/>
    <n v="0"/>
    <n v="300"/>
    <s v=""/>
  </r>
  <r>
    <s v="1-293"/>
    <x v="22"/>
    <d v="2020-06-01T00:00:00"/>
    <x v="0"/>
    <s v="804泌尿外科拿藥"/>
    <m/>
    <x v="74"/>
    <s v=""/>
    <s v=""/>
    <n v="190"/>
    <n v="0"/>
    <n v="300"/>
    <s v=""/>
  </r>
  <r>
    <s v="1-228"/>
    <x v="109"/>
    <d v="2020-06-01T00:00:00"/>
    <x v="0"/>
    <s v="804送檢車資"/>
    <m/>
    <x v="71"/>
    <s v=""/>
    <s v=""/>
    <n v="0"/>
    <n v="0"/>
    <n v="300"/>
    <s v=""/>
  </r>
  <r>
    <s v="2-065"/>
    <x v="110"/>
    <d v="2020-06-01T00:00:00"/>
    <x v="0"/>
    <s v="懷寧胸腔內科拿藥"/>
    <m/>
    <x v="75"/>
    <s v=""/>
    <s v=""/>
    <n v="70"/>
    <n v="0"/>
    <n v="0"/>
    <s v=""/>
  </r>
  <r>
    <s v="2-072"/>
    <x v="111"/>
    <d v="2020-06-01T00:00:00"/>
    <x v="0"/>
    <s v="804精神科拿藥"/>
    <m/>
    <x v="72"/>
    <s v=""/>
    <s v=""/>
    <n v="100"/>
    <n v="0"/>
    <n v="300"/>
    <s v=""/>
  </r>
  <r>
    <s v="1-585"/>
    <x v="31"/>
    <d v="2020-06-01T00:00:00"/>
    <x v="0"/>
    <s v="804感染科拿藥"/>
    <m/>
    <x v="76"/>
    <s v=""/>
    <s v=""/>
    <n v="100"/>
    <n v="0"/>
    <n v="300"/>
    <s v=""/>
  </r>
  <r>
    <s v="3-413"/>
    <x v="112"/>
    <d v="2020-06-01T00:00:00"/>
    <x v="0"/>
    <s v="804精神科拿藥"/>
    <m/>
    <x v="72"/>
    <s v=""/>
    <s v=""/>
    <n v="60"/>
    <n v="0"/>
    <n v="300"/>
    <s v=""/>
  </r>
  <r>
    <s v="1-555"/>
    <x v="37"/>
    <d v="2020-06-01T00:00:00"/>
    <x v="0"/>
    <s v="804眼科"/>
    <m/>
    <x v="73"/>
    <s v=""/>
    <s v=""/>
    <n v="0"/>
    <n v="200"/>
    <n v="600"/>
    <s v=""/>
  </r>
  <r>
    <s v="1-562"/>
    <x v="113"/>
    <d v="2020-06-01T00:00:00"/>
    <x v="0"/>
    <s v="804精神科拿藥"/>
    <m/>
    <x v="72"/>
    <s v=""/>
    <s v=""/>
    <n v="60"/>
    <n v="0"/>
    <n v="300"/>
    <s v=""/>
  </r>
  <r>
    <s v="2-012"/>
    <x v="44"/>
    <d v="2020-06-01T00:00:00"/>
    <x v="0"/>
    <s v="龍敏胸腔內科"/>
    <m/>
    <x v="77"/>
    <s v=""/>
    <s v=""/>
    <n v="50"/>
    <s v="－"/>
    <n v="600"/>
    <s v=""/>
  </r>
  <r>
    <s v="3-462"/>
    <x v="114"/>
    <d v="2020-06-01T00:00:00"/>
    <x v="0"/>
    <s v="804眼科"/>
    <m/>
    <x v="73"/>
    <s v=""/>
    <s v=""/>
    <n v="100"/>
    <n v="200"/>
    <n v="600"/>
    <s v=""/>
  </r>
  <r>
    <s v="1-058"/>
    <x v="115"/>
    <d v="2020-06-01T00:00:00"/>
    <x v="0"/>
    <s v="804一般外科"/>
    <m/>
    <x v="78"/>
    <s v=""/>
    <s v=""/>
    <n v="190"/>
    <n v="200"/>
    <n v="600"/>
    <s v=""/>
  </r>
  <r>
    <s v="1-504"/>
    <x v="116"/>
    <d v="2020-06-01T00:00:00"/>
    <x v="0"/>
    <s v="804小兒外科拿藥"/>
    <m/>
    <x v="79"/>
    <s v=""/>
    <s v=""/>
    <n v="110"/>
    <n v="0"/>
    <n v="300"/>
    <s v=""/>
  </r>
  <r>
    <s v="2-101"/>
    <x v="117"/>
    <d v="2020-06-01T00:00:00"/>
    <x v="0"/>
    <s v="804精神科拿藥"/>
    <m/>
    <x v="72"/>
    <s v=""/>
    <s v=""/>
    <n v="270"/>
    <n v="0"/>
    <n v="300"/>
    <s v=""/>
  </r>
  <r>
    <s v="2-101"/>
    <x v="117"/>
    <d v="2020-06-01T00:00:00"/>
    <x v="0"/>
    <s v="懷寧胸腔內科拿藥"/>
    <m/>
    <x v="75"/>
    <s v=""/>
    <s v=""/>
    <n v="250"/>
    <n v="0"/>
    <n v="0"/>
    <s v=""/>
  </r>
  <r>
    <s v="1-593"/>
    <x v="118"/>
    <d v="2020-06-01T00:00:00"/>
    <x v="0"/>
    <s v="桃療精神科(另派車)"/>
    <m/>
    <x v="70"/>
    <s v=""/>
    <s v=""/>
    <n v="330"/>
    <n v="250"/>
    <n v="1400"/>
    <s v=""/>
  </r>
  <r>
    <s v="1-484"/>
    <x v="119"/>
    <d v="2020-06-01T00:00:00"/>
    <x v="0"/>
    <s v="804精神科拿藥"/>
    <m/>
    <x v="72"/>
    <s v=""/>
    <s v=""/>
    <n v="60"/>
    <n v="0"/>
    <n v="300"/>
    <s v=""/>
  </r>
  <r>
    <s v="1-465"/>
    <x v="120"/>
    <d v="2020-06-01T00:00:00"/>
    <x v="0"/>
    <s v="804心臟內科拿藥"/>
    <m/>
    <x v="80"/>
    <s v=""/>
    <s v=""/>
    <n v="0"/>
    <n v="0"/>
    <n v="300"/>
    <s v=""/>
  </r>
  <r>
    <s v="1-512"/>
    <x v="81"/>
    <d v="2020-06-01T00:00:00"/>
    <x v="0"/>
    <s v="804肝膽腸胃科拿藥"/>
    <m/>
    <x v="81"/>
    <s v=""/>
    <s v=""/>
    <n v="110"/>
    <n v="0"/>
    <n v="300"/>
    <s v=""/>
  </r>
  <r>
    <s v="1-512"/>
    <x v="81"/>
    <d v="2020-06-01T00:00:00"/>
    <x v="0"/>
    <s v="804精神科拿藥"/>
    <m/>
    <x v="72"/>
    <s v=""/>
    <s v=""/>
    <n v="290"/>
    <n v="0"/>
    <n v="0"/>
    <s v=""/>
  </r>
  <r>
    <s v="2-134"/>
    <x v="72"/>
    <d v="2020-06-01T00:00:00"/>
    <x v="0"/>
    <s v="804胸腔內科拿藥"/>
    <m/>
    <x v="82"/>
    <s v=""/>
    <s v=""/>
    <n v="540"/>
    <n v="0"/>
    <n v="300"/>
    <s v=""/>
  </r>
  <r>
    <s v="2-134"/>
    <x v="72"/>
    <d v="2020-06-01T00:00:00"/>
    <x v="0"/>
    <s v="804精神科拿藥"/>
    <m/>
    <x v="72"/>
    <s v=""/>
    <s v=""/>
    <n v="400"/>
    <n v="0"/>
    <n v="0"/>
    <s v=""/>
  </r>
  <r>
    <s v="3-468"/>
    <x v="121"/>
    <d v="2020-06-01T00:00:00"/>
    <x v="0"/>
    <s v="804精神科拿藥"/>
    <m/>
    <x v="72"/>
    <s v=""/>
    <s v=""/>
    <n v="110"/>
    <n v="0"/>
    <n v="300"/>
    <s v=""/>
  </r>
  <r>
    <s v="1-444"/>
    <x v="60"/>
    <d v="2020-06-01T00:00:00"/>
    <x v="0"/>
    <s v="804肝膽腸胃科拿藥"/>
    <m/>
    <x v="81"/>
    <s v=""/>
    <s v=""/>
    <n v="110"/>
    <n v="0"/>
    <n v="300"/>
    <s v=""/>
  </r>
  <r>
    <s v="1-479"/>
    <x v="105"/>
    <d v="2020-06-01T00:00:00"/>
    <x v="0"/>
    <s v="804抽血(家屬自帶)"/>
    <m/>
    <x v="83"/>
    <s v=""/>
    <s v=""/>
    <n v="0"/>
    <n v="0"/>
    <n v="0"/>
    <s v=""/>
  </r>
  <r>
    <s v="2-114"/>
    <x v="122"/>
    <d v="2020-06-02T00:00:00"/>
    <x v="0"/>
    <s v="804送檢車資"/>
    <m/>
    <x v="84"/>
    <s v=""/>
    <s v=""/>
    <n v="0"/>
    <n v="0"/>
    <n v="300"/>
    <s v=""/>
  </r>
  <r>
    <s v="1-567"/>
    <x v="88"/>
    <d v="2020-06-02T00:00:00"/>
    <x v="0"/>
    <s v="804腎臟內科"/>
    <m/>
    <x v="85"/>
    <s v=""/>
    <s v=""/>
    <n v="110"/>
    <n v="200"/>
    <n v="600"/>
    <s v=""/>
  </r>
  <r>
    <s v="1-281"/>
    <x v="108"/>
    <d v="2020-06-02T00:00:00"/>
    <x v="0"/>
    <s v="804急診(已返回)"/>
    <m/>
    <x v="86"/>
    <s v=""/>
    <s v=""/>
    <n v="600"/>
    <n v="240"/>
    <n v="600"/>
    <s v=""/>
  </r>
  <r>
    <s v="2-132"/>
    <x v="123"/>
    <d v="2020-06-02T00:00:00"/>
    <x v="0"/>
    <s v="804精神科"/>
    <m/>
    <x v="87"/>
    <s v=""/>
    <s v=""/>
    <n v="60"/>
    <n v="200"/>
    <n v="600"/>
    <s v=""/>
  </r>
  <r>
    <s v="3-461"/>
    <x v="40"/>
    <d v="2020-06-02T00:00:00"/>
    <x v="0"/>
    <s v="804內分泌科拿藥"/>
    <m/>
    <x v="88"/>
    <s v=""/>
    <s v=""/>
    <n v="110"/>
    <n v="0"/>
    <n v="300"/>
    <s v=""/>
  </r>
  <r>
    <s v="3-485"/>
    <x v="124"/>
    <d v="2020-06-02T00:00:00"/>
    <x v="0"/>
    <s v="804胸腔內科拿藥"/>
    <m/>
    <x v="89"/>
    <s v=""/>
    <s v=""/>
    <n v="100"/>
    <n v="0"/>
    <n v="300"/>
    <s v=""/>
  </r>
  <r>
    <s v="1-508"/>
    <x v="71"/>
    <d v="2020-06-02T00:00:00"/>
    <x v="0"/>
    <s v="804心臟內科"/>
    <m/>
    <x v="90"/>
    <s v=""/>
    <s v=""/>
    <n v="110"/>
    <n v="200"/>
    <n v="600"/>
    <s v=""/>
  </r>
  <r>
    <s v="1-576"/>
    <x v="125"/>
    <d v="2020-06-02T00:00:00"/>
    <x v="0"/>
    <s v="804精神科拿藥"/>
    <m/>
    <x v="91"/>
    <s v=""/>
    <s v=""/>
    <n v="60"/>
    <n v="0"/>
    <n v="300"/>
    <s v=""/>
  </r>
  <r>
    <s v="2-114"/>
    <x v="122"/>
    <d v="2020-06-03T00:00:00"/>
    <x v="0"/>
    <s v="804胸腔內科"/>
    <m/>
    <x v="92"/>
    <s v=""/>
    <s v=""/>
    <n v="0"/>
    <n v="200"/>
    <n v="600"/>
    <s v=""/>
  </r>
  <r>
    <s v="1-565"/>
    <x v="67"/>
    <d v="2020-06-03T00:00:00"/>
    <x v="0"/>
    <s v="804耳鼻喉科"/>
    <m/>
    <x v="93"/>
    <s v=""/>
    <s v=""/>
    <n v="130"/>
    <n v="0"/>
    <n v="600"/>
    <s v=""/>
  </r>
  <r>
    <s v="1-518"/>
    <x v="126"/>
    <d v="2020-06-03T00:00:00"/>
    <x v="0"/>
    <s v="804抽血"/>
    <m/>
    <x v="94"/>
    <s v=""/>
    <s v=""/>
    <n v="0"/>
    <n v="200"/>
    <n v="600"/>
    <s v=""/>
  </r>
  <r>
    <s v="1-365"/>
    <x v="76"/>
    <d v="2020-06-03T00:00:00"/>
    <x v="0"/>
    <s v="804腎臟內科"/>
    <m/>
    <x v="95"/>
    <s v=""/>
    <s v=""/>
    <n v="110"/>
    <n v="0"/>
    <n v="0"/>
    <s v=""/>
  </r>
  <r>
    <s v="1-365"/>
    <x v="76"/>
    <d v="2020-06-03T00:00:00"/>
    <x v="0"/>
    <s v="804腸胃內科"/>
    <m/>
    <x v="96"/>
    <s v=""/>
    <s v=""/>
    <n v="110"/>
    <n v="250"/>
    <n v="600"/>
    <s v=""/>
  </r>
  <r>
    <s v="1-404"/>
    <x v="1"/>
    <d v="2020-06-03T00:00:00"/>
    <x v="0"/>
    <s v="804內分泌科拿藥"/>
    <m/>
    <x v="97"/>
    <s v=""/>
    <s v=""/>
    <n v="110"/>
    <n v="0"/>
    <n v="300"/>
    <s v=""/>
  </r>
  <r>
    <s v="1-571"/>
    <x v="127"/>
    <d v="2020-06-03T00:00:00"/>
    <x v="0"/>
    <s v="桃療出院疥瘡投藥/車資"/>
    <m/>
    <x v="98"/>
    <s v=""/>
    <s v=""/>
    <n v="300"/>
    <n v="0"/>
    <n v="1000"/>
    <s v=""/>
  </r>
  <r>
    <s v="3-480"/>
    <x v="21"/>
    <d v="2020-06-03T00:00:00"/>
    <x v="0"/>
    <s v="804泌尿外科拿藥"/>
    <m/>
    <x v="99"/>
    <s v=""/>
    <s v=""/>
    <n v="0"/>
    <n v="0"/>
    <n v="300"/>
    <s v=""/>
  </r>
  <r>
    <s v="1-437"/>
    <x v="70"/>
    <d v="2020-06-03T00:00:00"/>
    <x v="0"/>
    <s v="804整形外科"/>
    <m/>
    <x v="100"/>
    <s v=""/>
    <s v=""/>
    <n v="0"/>
    <n v="200"/>
    <n v="600"/>
    <s v=""/>
  </r>
  <r>
    <s v="2-116"/>
    <x v="128"/>
    <d v="2020-06-03T00:00:00"/>
    <x v="0"/>
    <s v="804神經內科拿藥"/>
    <m/>
    <x v="101"/>
    <s v=""/>
    <s v=""/>
    <n v="110"/>
    <n v="0"/>
    <n v="300"/>
    <s v=""/>
  </r>
  <r>
    <s v="1-043"/>
    <x v="129"/>
    <d v="2020-06-03T00:00:00"/>
    <x v="0"/>
    <s v="804心臟內科拿藥"/>
    <m/>
    <x v="102"/>
    <s v=""/>
    <s v=""/>
    <n v="100"/>
    <n v="0"/>
    <n v="300"/>
    <s v=""/>
  </r>
  <r>
    <s v="1-510"/>
    <x v="54"/>
    <d v="2020-06-03T00:00:00"/>
    <x v="0"/>
    <s v="804腎臟內科拿藥"/>
    <m/>
    <x v="103"/>
    <s v=""/>
    <s v=""/>
    <n v="100"/>
    <n v="0"/>
    <n v="300"/>
    <s v=""/>
  </r>
  <r>
    <s v="1-479"/>
    <x v="105"/>
    <d v="2020-06-03T00:00:00"/>
    <x v="0"/>
    <s v="804精神科拿藥"/>
    <m/>
    <x v="104"/>
    <s v=""/>
    <s v=""/>
    <n v="60"/>
    <n v="0"/>
    <n v="300"/>
    <s v=""/>
  </r>
  <r>
    <s v="1-298"/>
    <x v="82"/>
    <d v="2020-06-04T00:00:00"/>
    <x v="0"/>
    <s v="804感染科拿藥"/>
    <m/>
    <x v="105"/>
    <s v=""/>
    <s v=""/>
    <n v="150"/>
    <n v="0"/>
    <n v="300"/>
    <s v=""/>
  </r>
  <r>
    <s v="1-567"/>
    <x v="88"/>
    <d v="2020-06-04T00:00:00"/>
    <x v="0"/>
    <s v="804送檢車資"/>
    <m/>
    <x v="106"/>
    <s v=""/>
    <s v=""/>
    <n v="0"/>
    <n v="0"/>
    <n v="300"/>
    <s v=""/>
  </r>
  <r>
    <s v="1-588"/>
    <x v="130"/>
    <d v="2020-06-04T00:00:00"/>
    <x v="0"/>
    <s v="804急診(住院)"/>
    <m/>
    <x v="107"/>
    <s v=""/>
    <s v=""/>
    <s v="－"/>
    <n v="1680"/>
    <n v="600"/>
    <s v=""/>
  </r>
  <r>
    <s v="1-404"/>
    <x v="1"/>
    <d v="2020-06-04T00:00:00"/>
    <x v="0"/>
    <s v="懷寧家醫科拿藥"/>
    <m/>
    <x v="108"/>
    <s v=""/>
    <s v=""/>
    <n v="170"/>
    <n v="0"/>
    <n v="0"/>
    <s v=""/>
  </r>
  <r>
    <s v="1-493"/>
    <x v="2"/>
    <d v="2020-06-04T00:00:00"/>
    <x v="0"/>
    <s v="804風濕免疫科拿藥"/>
    <m/>
    <x v="109"/>
    <s v=""/>
    <s v=""/>
    <n v="0"/>
    <n v="0"/>
    <n v="300"/>
    <s v=""/>
  </r>
  <r>
    <s v="3-497"/>
    <x v="131"/>
    <d v="2020-06-04T00:00:00"/>
    <x v="0"/>
    <s v="804心臟內科拿藥"/>
    <m/>
    <x v="110"/>
    <s v=""/>
    <s v=""/>
    <n v="0"/>
    <n v="0"/>
    <n v="300"/>
    <s v=""/>
  </r>
  <r>
    <s v="1-541"/>
    <x v="132"/>
    <d v="2020-06-04T00:00:00"/>
    <x v="0"/>
    <s v="804送檢車資"/>
    <m/>
    <x v="106"/>
    <s v=""/>
    <s v=""/>
    <n v="0"/>
    <n v="0"/>
    <n v="300"/>
    <s v=""/>
  </r>
  <r>
    <s v="1-354"/>
    <x v="133"/>
    <d v="2020-06-04T00:00:00"/>
    <x v="0"/>
    <s v="804眼科拿藥"/>
    <m/>
    <x v="111"/>
    <s v=""/>
    <s v=""/>
    <n v="100"/>
    <n v="0"/>
    <n v="300"/>
    <s v=""/>
  </r>
  <r>
    <s v="2-134"/>
    <x v="72"/>
    <d v="2020-06-04T00:00:00"/>
    <x v="0"/>
    <s v="804泌尿外科"/>
    <m/>
    <x v="112"/>
    <s v=""/>
    <s v=""/>
    <n v="240"/>
    <n v="400"/>
    <n v="0"/>
    <s v=""/>
  </r>
  <r>
    <s v="2-134"/>
    <x v="72"/>
    <d v="2020-06-04T00:00:00"/>
    <x v="0"/>
    <s v="804精神科(鑑定)"/>
    <m/>
    <x v="113"/>
    <s v=""/>
    <s v=""/>
    <s v="－"/>
    <s v="－"/>
    <n v="600"/>
    <s v=""/>
  </r>
  <r>
    <s v="1-418"/>
    <x v="134"/>
    <d v="2020-06-05T00:00:00"/>
    <x v="0"/>
    <s v="804精神科拿藥"/>
    <m/>
    <x v="114"/>
    <s v=""/>
    <s v=""/>
    <n v="60"/>
    <n v="0"/>
    <n v="300"/>
    <s v=""/>
  </r>
  <r>
    <s v="1-172"/>
    <x v="135"/>
    <d v="2020-06-05T00:00:00"/>
    <x v="0"/>
    <s v="804精神科拿藥"/>
    <m/>
    <x v="114"/>
    <s v=""/>
    <s v=""/>
    <n v="100"/>
    <n v="0"/>
    <n v="300"/>
    <s v=""/>
  </r>
  <r>
    <s v="1-307"/>
    <x v="13"/>
    <d v="2020-06-05T00:00:00"/>
    <x v="0"/>
    <s v="龍敏胸腔內科"/>
    <m/>
    <x v="115"/>
    <s v=""/>
    <s v=""/>
    <n v="0"/>
    <n v="250"/>
    <n v="600"/>
    <s v=""/>
  </r>
  <r>
    <s v="3-446"/>
    <x v="77"/>
    <d v="2020-06-05T00:00:00"/>
    <x v="0"/>
    <s v="804精神科拿藥"/>
    <m/>
    <x v="114"/>
    <s v=""/>
    <s v=""/>
    <n v="0"/>
    <n v="0"/>
    <n v="300"/>
    <s v=""/>
  </r>
  <r>
    <s v="1-404"/>
    <x v="1"/>
    <d v="2020-06-05T00:00:00"/>
    <x v="0"/>
    <s v="804送檢車資"/>
    <m/>
    <x v="116"/>
    <s v=""/>
    <s v=""/>
    <n v="0"/>
    <n v="0"/>
    <n v="300"/>
    <s v=""/>
  </r>
  <r>
    <s v="3-475"/>
    <x v="18"/>
    <d v="2020-06-05T00:00:00"/>
    <x v="0"/>
    <s v="龍敏胸腔內科"/>
    <m/>
    <x v="115"/>
    <s v=""/>
    <s v=""/>
    <n v="110"/>
    <n v="250"/>
    <n v="600"/>
    <s v=""/>
  </r>
  <r>
    <s v="1-293"/>
    <x v="22"/>
    <d v="2020-06-05T00:00:00"/>
    <x v="0"/>
    <s v="龍敏胸腔內科"/>
    <m/>
    <x v="115"/>
    <s v=""/>
    <s v=""/>
    <n v="210"/>
    <n v="250"/>
    <n v="600"/>
    <s v=""/>
  </r>
  <r>
    <s v="1-235"/>
    <x v="68"/>
    <d v="2020-06-05T00:00:00"/>
    <x v="0"/>
    <s v="龍敏胸腔內科"/>
    <m/>
    <x v="115"/>
    <s v=""/>
    <s v=""/>
    <n v="250"/>
    <n v="250"/>
    <n v="600"/>
    <s v=""/>
  </r>
  <r>
    <s v="3-454"/>
    <x v="90"/>
    <d v="2020-06-05T00:00:00"/>
    <x v="0"/>
    <s v="龍敏胸腔內科"/>
    <m/>
    <x v="115"/>
    <s v=""/>
    <s v=""/>
    <n v="170"/>
    <n v="250"/>
    <n v="600"/>
    <s v=""/>
  </r>
  <r>
    <s v="2-130"/>
    <x v="136"/>
    <d v="2020-06-05T00:00:00"/>
    <x v="0"/>
    <s v="龍敏胸腔內科拿藥"/>
    <m/>
    <x v="117"/>
    <s v=""/>
    <s v=""/>
    <n v="180"/>
    <n v="0"/>
    <n v="300"/>
    <s v=""/>
  </r>
  <r>
    <s v="1-437"/>
    <x v="70"/>
    <d v="2020-06-05T00:00:00"/>
    <x v="0"/>
    <s v="804送檢車資"/>
    <m/>
    <x v="116"/>
    <s v=""/>
    <s v=""/>
    <n v="0"/>
    <n v="0"/>
    <n v="300"/>
    <s v=""/>
  </r>
  <r>
    <s v="1-501"/>
    <x v="33"/>
    <d v="2020-06-05T00:00:00"/>
    <x v="0"/>
    <s v="龍敏胸腔內科"/>
    <m/>
    <x v="115"/>
    <s v=""/>
    <s v=""/>
    <n v="130"/>
    <n v="250"/>
    <n v="600"/>
    <s v=""/>
  </r>
  <r>
    <s v="1-200"/>
    <x v="137"/>
    <d v="2020-06-05T00:00:00"/>
    <x v="0"/>
    <s v="龍敏胸腔內科"/>
    <m/>
    <x v="115"/>
    <s v=""/>
    <s v=""/>
    <n v="210"/>
    <n v="250"/>
    <n v="600"/>
    <s v=""/>
  </r>
  <r>
    <s v="3-495"/>
    <x v="138"/>
    <d v="2020-06-05T00:00:00"/>
    <x v="0"/>
    <s v="懷寧內科拿藥"/>
    <m/>
    <x v="118"/>
    <s v=""/>
    <s v=""/>
    <n v="250"/>
    <n v="0"/>
    <n v="0"/>
    <s v=""/>
  </r>
  <r>
    <s v="3-440"/>
    <x v="36"/>
    <d v="2020-06-05T00:00:00"/>
    <x v="0"/>
    <s v="龍敏胸腔內科"/>
    <m/>
    <x v="115"/>
    <s v=""/>
    <s v=""/>
    <n v="130"/>
    <n v="250"/>
    <n v="600"/>
    <s v=""/>
  </r>
  <r>
    <s v="3-444"/>
    <x v="78"/>
    <d v="2020-06-05T00:00:00"/>
    <x v="0"/>
    <s v="龍敏胸腔內科"/>
    <m/>
    <x v="115"/>
    <s v=""/>
    <s v=""/>
    <n v="110"/>
    <n v="250"/>
    <n v="600"/>
    <s v=""/>
  </r>
  <r>
    <s v="1-291"/>
    <x v="139"/>
    <d v="2020-06-05T00:00:00"/>
    <x v="0"/>
    <s v="804精神科拿藥"/>
    <m/>
    <x v="114"/>
    <s v=""/>
    <s v=""/>
    <n v="0"/>
    <n v="0"/>
    <n v="300"/>
    <s v=""/>
  </r>
  <r>
    <s v="1-380"/>
    <x v="140"/>
    <d v="2020-06-05T00:00:00"/>
    <x v="0"/>
    <s v="804精神科"/>
    <m/>
    <x v="119"/>
    <s v=""/>
    <s v=""/>
    <n v="60"/>
    <n v="200"/>
    <n v="600"/>
    <s v=""/>
  </r>
  <r>
    <s v="1-182"/>
    <x v="141"/>
    <d v="2020-06-05T00:00:00"/>
    <x v="0"/>
    <s v="804精神科拿藥"/>
    <m/>
    <x v="114"/>
    <s v=""/>
    <s v=""/>
    <n v="0"/>
    <n v="0"/>
    <n v="300"/>
    <s v=""/>
  </r>
  <r>
    <s v="1-473"/>
    <x v="45"/>
    <d v="2020-06-05T00:00:00"/>
    <x v="0"/>
    <s v="龍敏胸腔內科"/>
    <m/>
    <x v="115"/>
    <s v=""/>
    <s v=""/>
    <n v="190"/>
    <n v="250"/>
    <n v="600"/>
    <s v=""/>
  </r>
  <r>
    <s v="1-441"/>
    <x v="86"/>
    <d v="2020-06-05T00:00:00"/>
    <x v="0"/>
    <s v="804精神科拿藥"/>
    <m/>
    <x v="114"/>
    <s v=""/>
    <s v=""/>
    <n v="60"/>
    <n v="0"/>
    <n v="300"/>
    <s v=""/>
  </r>
  <r>
    <s v="1-483"/>
    <x v="142"/>
    <d v="2020-06-05T00:00:00"/>
    <x v="0"/>
    <s v="804精神科拿藥"/>
    <m/>
    <x v="114"/>
    <s v=""/>
    <s v=""/>
    <n v="250"/>
    <n v="0"/>
    <n v="300"/>
    <s v=""/>
  </r>
  <r>
    <s v="2-094"/>
    <x v="0"/>
    <d v="2020-06-05T00:00:00"/>
    <x v="0"/>
    <s v="804精神科拿藥"/>
    <m/>
    <x v="114"/>
    <s v=""/>
    <s v=""/>
    <n v="230"/>
    <n v="0"/>
    <n v="300"/>
    <s v=""/>
  </r>
  <r>
    <s v="3-492"/>
    <x v="46"/>
    <d v="2020-06-05T00:00:00"/>
    <x v="0"/>
    <s v="龍敏胸腔內科"/>
    <m/>
    <x v="115"/>
    <s v=""/>
    <s v=""/>
    <n v="130"/>
    <n v="250"/>
    <n v="600"/>
    <s v=""/>
  </r>
  <r>
    <s v="2-128"/>
    <x v="143"/>
    <d v="2020-06-05T00:00:00"/>
    <x v="0"/>
    <s v="804精神科"/>
    <m/>
    <x v="119"/>
    <s v=""/>
    <s v=""/>
    <n v="60"/>
    <n v="200"/>
    <n v="600"/>
    <s v=""/>
  </r>
  <r>
    <s v="2-054"/>
    <x v="144"/>
    <d v="2020-06-05T00:00:00"/>
    <x v="0"/>
    <s v="804精神科拿藥"/>
    <m/>
    <x v="114"/>
    <s v=""/>
    <s v=""/>
    <n v="0"/>
    <n v="0"/>
    <n v="300"/>
    <s v=""/>
  </r>
  <r>
    <s v="3-499"/>
    <x v="52"/>
    <d v="2020-06-05T00:00:00"/>
    <x v="0"/>
    <s v="龍敏胸腔內科"/>
    <m/>
    <x v="115"/>
    <s v=""/>
    <s v=""/>
    <n v="0"/>
    <n v="250"/>
    <n v="600"/>
    <s v=""/>
  </r>
  <r>
    <s v="1-354"/>
    <x v="133"/>
    <d v="2020-06-05T00:00:00"/>
    <x v="0"/>
    <s v="龍敏胸腔內科"/>
    <m/>
    <x v="115"/>
    <s v=""/>
    <s v=""/>
    <n v="0"/>
    <n v="250"/>
    <n v="600"/>
    <s v=""/>
  </r>
  <r>
    <s v="1-309"/>
    <x v="101"/>
    <d v="2020-06-05T00:00:00"/>
    <x v="0"/>
    <s v="804精神科"/>
    <m/>
    <x v="119"/>
    <s v=""/>
    <s v=""/>
    <n v="60"/>
    <n v="200"/>
    <n v="600"/>
    <s v=""/>
  </r>
  <r>
    <s v="1-472"/>
    <x v="145"/>
    <d v="2020-06-05T00:00:00"/>
    <x v="0"/>
    <s v="804精神科拿藥"/>
    <m/>
    <x v="114"/>
    <s v=""/>
    <s v=""/>
    <n v="60"/>
    <n v="0"/>
    <n v="300"/>
    <s v=""/>
  </r>
  <r>
    <s v="3-468"/>
    <x v="121"/>
    <d v="2020-06-05T00:00:00"/>
    <x v="0"/>
    <s v="龍敏胸腔內科"/>
    <m/>
    <x v="115"/>
    <s v=""/>
    <s v=""/>
    <n v="150"/>
    <n v="250"/>
    <n v="600"/>
    <s v=""/>
  </r>
  <r>
    <s v="1-479"/>
    <x v="105"/>
    <d v="2020-06-05T00:00:00"/>
    <x v="0"/>
    <s v="龍敏胸腔內科"/>
    <m/>
    <x v="115"/>
    <s v=""/>
    <s v=""/>
    <n v="170"/>
    <n v="250"/>
    <n v="600"/>
    <s v=""/>
  </r>
  <r>
    <s v="1-477"/>
    <x v="66"/>
    <d v="2020-06-05T00:00:00"/>
    <x v="0"/>
    <s v="龍敏胸腔內科"/>
    <m/>
    <x v="115"/>
    <s v=""/>
    <s v=""/>
    <n v="190"/>
    <n v="250"/>
    <n v="600"/>
    <s v=""/>
  </r>
  <r>
    <s v="1-175"/>
    <x v="85"/>
    <d v="2020-06-06T00:00:00"/>
    <x v="0"/>
    <s v="804送檢車資"/>
    <m/>
    <x v="120"/>
    <s v=""/>
    <s v=""/>
    <n v="0"/>
    <n v="0"/>
    <n v="300"/>
    <s v=""/>
  </r>
  <r>
    <s v="1-373"/>
    <x v="146"/>
    <d v="2020-06-06T00:00:00"/>
    <x v="0"/>
    <s v="大學眼科"/>
    <m/>
    <x v="121"/>
    <s v=""/>
    <s v=""/>
    <n v="100"/>
    <n v="0"/>
    <n v="600"/>
    <s v=""/>
  </r>
  <r>
    <s v="3-162"/>
    <x v="5"/>
    <d v="2020-06-08T00:00:00"/>
    <x v="0"/>
    <s v="804精神科拿藥"/>
    <m/>
    <x v="122"/>
    <s v=""/>
    <s v=""/>
    <n v="100"/>
    <n v="0"/>
    <n v="300"/>
    <s v=""/>
  </r>
  <r>
    <s v="1-367"/>
    <x v="4"/>
    <d v="2020-06-08T00:00:00"/>
    <x v="0"/>
    <s v="804送檢車資"/>
    <m/>
    <x v="123"/>
    <s v=""/>
    <s v=""/>
    <n v="0"/>
    <n v="0"/>
    <n v="300"/>
    <s v=""/>
  </r>
  <r>
    <s v="1-542"/>
    <x v="14"/>
    <d v="2020-06-08T00:00:00"/>
    <x v="0"/>
    <s v="804精神科拿藥"/>
    <m/>
    <x v="122"/>
    <s v=""/>
    <s v=""/>
    <n v="60"/>
    <n v="0"/>
    <n v="300"/>
    <s v=""/>
  </r>
  <r>
    <s v="1-404"/>
    <x v="1"/>
    <d v="2020-06-08T00:00:00"/>
    <x v="0"/>
    <s v="桃療一般精神科(鑑定)"/>
    <m/>
    <x v="124"/>
    <s v=""/>
    <s v=""/>
    <n v="80"/>
    <n v="0"/>
    <n v="1000"/>
    <s v=""/>
  </r>
  <r>
    <s v="2-133"/>
    <x v="84"/>
    <d v="2020-06-08T00:00:00"/>
    <x v="0"/>
    <s v="804感染科"/>
    <m/>
    <x v="125"/>
    <s v=""/>
    <s v=""/>
    <n v="186"/>
    <n v="200"/>
    <n v="600"/>
    <s v=""/>
  </r>
  <r>
    <s v="1-589"/>
    <x v="19"/>
    <d v="2020-06-08T00:00:00"/>
    <x v="0"/>
    <s v="804精神科拿藥"/>
    <m/>
    <x v="122"/>
    <s v=""/>
    <s v=""/>
    <n v="0"/>
    <n v="0"/>
    <n v="300"/>
    <s v=""/>
  </r>
  <r>
    <s v="1-568"/>
    <x v="20"/>
    <d v="2020-06-08T00:00:00"/>
    <x v="0"/>
    <s v="804精神科拿藥"/>
    <m/>
    <x v="122"/>
    <s v=""/>
    <s v=""/>
    <n v="60"/>
    <n v="0"/>
    <n v="300"/>
    <s v=""/>
  </r>
  <r>
    <s v="1-571"/>
    <x v="127"/>
    <d v="2020-06-08T00:00:00"/>
    <x v="0"/>
    <s v="804泌尿外科拿藥"/>
    <m/>
    <x v="126"/>
    <s v=""/>
    <s v=""/>
    <n v="110"/>
    <n v="0"/>
    <n v="300"/>
    <s v=""/>
  </r>
  <r>
    <s v="1-554"/>
    <x v="23"/>
    <d v="2020-06-08T00:00:00"/>
    <x v="0"/>
    <s v="804精神科拿藥"/>
    <m/>
    <x v="122"/>
    <s v=""/>
    <s v=""/>
    <n v="310"/>
    <n v="0"/>
    <n v="300"/>
    <s v=""/>
  </r>
  <r>
    <s v="1-433"/>
    <x v="25"/>
    <d v="2020-06-08T00:00:00"/>
    <x v="0"/>
    <s v="804精神科拿藥"/>
    <m/>
    <x v="122"/>
    <s v=""/>
    <s v=""/>
    <n v="60"/>
    <n v="0"/>
    <n v="300"/>
    <s v=""/>
  </r>
  <r>
    <s v="1-583"/>
    <x v="147"/>
    <d v="2020-06-08T00:00:00"/>
    <x v="0"/>
    <s v="桃療一般精神科"/>
    <m/>
    <x v="127"/>
    <s v=""/>
    <s v=""/>
    <n v="160"/>
    <n v="0"/>
    <n v="1000"/>
    <s v=""/>
  </r>
  <r>
    <s v="3-478"/>
    <x v="148"/>
    <d v="2020-06-08T00:00:00"/>
    <x v="0"/>
    <s v="懷寧胸腔內科拿藥"/>
    <m/>
    <x v="128"/>
    <s v=""/>
    <s v=""/>
    <n v="250"/>
    <n v="0"/>
    <n v="0"/>
    <s v=""/>
  </r>
  <r>
    <s v="1-532"/>
    <x v="27"/>
    <d v="2020-06-08T00:00:00"/>
    <x v="0"/>
    <s v="804精神科拿藥"/>
    <m/>
    <x v="122"/>
    <s v=""/>
    <s v=""/>
    <n v="60"/>
    <n v="0"/>
    <n v="300"/>
    <s v=""/>
  </r>
  <r>
    <s v="1-402"/>
    <x v="92"/>
    <d v="2020-06-08T00:00:00"/>
    <x v="0"/>
    <s v="懷寧出院疥瘡投藥/車資(懷寧載)"/>
    <m/>
    <x v="129"/>
    <s v=""/>
    <s v=""/>
    <n v="300"/>
    <n v="0"/>
    <s v="－"/>
    <s v=""/>
  </r>
  <r>
    <s v="1-452"/>
    <x v="29"/>
    <d v="2020-06-08T00:00:00"/>
    <x v="0"/>
    <s v="804精神科拿藥"/>
    <m/>
    <x v="122"/>
    <s v=""/>
    <s v=""/>
    <n v="0"/>
    <n v="0"/>
    <n v="300"/>
    <s v=""/>
  </r>
  <r>
    <s v="1-585"/>
    <x v="31"/>
    <d v="2020-06-08T00:00:00"/>
    <x v="0"/>
    <s v="804感染科拿藥"/>
    <m/>
    <x v="130"/>
    <s v=""/>
    <s v=""/>
    <n v="100"/>
    <n v="0"/>
    <n v="300"/>
    <s v=""/>
  </r>
  <r>
    <s v="1-538"/>
    <x v="32"/>
    <d v="2020-06-08T00:00:00"/>
    <x v="0"/>
    <s v="804精神科拿藥"/>
    <m/>
    <x v="122"/>
    <s v=""/>
    <s v=""/>
    <n v="100"/>
    <n v="0"/>
    <n v="300"/>
    <s v=""/>
  </r>
  <r>
    <s v="1-557"/>
    <x v="93"/>
    <d v="2020-06-08T00:00:00"/>
    <x v="0"/>
    <s v="804肝膽腸胃科"/>
    <m/>
    <x v="131"/>
    <s v=""/>
    <s v=""/>
    <n v="110"/>
    <n v="250"/>
    <n v="600"/>
    <s v=""/>
  </r>
  <r>
    <s v="1-501"/>
    <x v="33"/>
    <d v="2020-06-08T00:00:00"/>
    <x v="0"/>
    <s v="804精神科拿藥"/>
    <m/>
    <x v="122"/>
    <s v=""/>
    <s v=""/>
    <n v="60"/>
    <n v="0"/>
    <n v="300"/>
    <s v=""/>
  </r>
  <r>
    <s v="2-086"/>
    <x v="98"/>
    <d v="2020-06-08T00:00:00"/>
    <x v="0"/>
    <s v="懷寧出院疥瘡投藥/車資(懷寧載)"/>
    <m/>
    <x v="129"/>
    <s v=""/>
    <s v=""/>
    <n v="300"/>
    <n v="0"/>
    <s v="－"/>
    <s v=""/>
  </r>
  <r>
    <s v="2-105"/>
    <x v="149"/>
    <d v="2020-06-08T00:00:00"/>
    <x v="0"/>
    <s v="懷寧胸腔內科拿藥"/>
    <m/>
    <x v="128"/>
    <s v=""/>
    <s v=""/>
    <n v="50"/>
    <n v="0"/>
    <n v="0"/>
    <s v=""/>
  </r>
  <r>
    <s v="1-473"/>
    <x v="45"/>
    <d v="2020-06-08T00:00:00"/>
    <x v="0"/>
    <s v="804精神科拿藥"/>
    <m/>
    <x v="122"/>
    <s v=""/>
    <s v=""/>
    <n v="60"/>
    <n v="0"/>
    <n v="300"/>
    <s v=""/>
  </r>
  <r>
    <s v="1-364"/>
    <x v="150"/>
    <d v="2020-06-08T00:00:00"/>
    <x v="0"/>
    <s v="804骨科"/>
    <m/>
    <x v="132"/>
    <s v=""/>
    <s v=""/>
    <n v="130"/>
    <n v="200"/>
    <n v="600"/>
    <s v=""/>
  </r>
  <r>
    <s v="1-264"/>
    <x v="50"/>
    <d v="2020-06-08T00:00:00"/>
    <x v="0"/>
    <s v="804精神科"/>
    <m/>
    <x v="133"/>
    <s v=""/>
    <s v=""/>
    <n v="0"/>
    <n v="250"/>
    <n v="600"/>
    <s v=""/>
  </r>
  <r>
    <s v="1-541"/>
    <x v="132"/>
    <d v="2020-06-08T00:00:00"/>
    <x v="0"/>
    <s v="804肝膽腸胃科"/>
    <m/>
    <x v="131"/>
    <s v=""/>
    <s v=""/>
    <n v="3385"/>
    <n v="250"/>
    <n v="600"/>
    <s v=""/>
  </r>
  <r>
    <s v="1-541"/>
    <x v="132"/>
    <d v="2020-06-08T00:00:00"/>
    <x v="0"/>
    <s v="804急診(晚上7點)(6/9返回)"/>
    <m/>
    <x v="134"/>
    <s v=""/>
    <s v=""/>
    <n v="100"/>
    <n v="2040"/>
    <n v="1200"/>
    <s v=""/>
  </r>
  <r>
    <s v="1-510"/>
    <x v="54"/>
    <d v="2020-06-08T00:00:00"/>
    <x v="0"/>
    <s v="804精神科拿藥"/>
    <m/>
    <x v="122"/>
    <s v=""/>
    <s v=""/>
    <n v="160"/>
    <n v="0"/>
    <n v="300"/>
    <s v=""/>
  </r>
  <r>
    <s v="1-284"/>
    <x v="55"/>
    <d v="2020-06-08T00:00:00"/>
    <x v="0"/>
    <s v="804精神科拿藥"/>
    <m/>
    <x v="122"/>
    <s v=""/>
    <s v=""/>
    <n v="60"/>
    <n v="0"/>
    <n v="300"/>
    <s v=""/>
  </r>
  <r>
    <s v="1-591"/>
    <x v="56"/>
    <d v="2020-06-08T00:00:00"/>
    <x v="0"/>
    <s v="804精神科拿藥"/>
    <m/>
    <x v="122"/>
    <s v=""/>
    <s v=""/>
    <n v="440"/>
    <n v="0"/>
    <n v="300"/>
    <s v=""/>
  </r>
  <r>
    <s v="1-531"/>
    <x v="57"/>
    <d v="2020-06-08T00:00:00"/>
    <x v="0"/>
    <s v="804精神科拿藥"/>
    <m/>
    <x v="122"/>
    <s v=""/>
    <s v=""/>
    <n v="60"/>
    <n v="0"/>
    <n v="300"/>
    <s v=""/>
  </r>
  <r>
    <s v="1-550"/>
    <x v="151"/>
    <d v="2020-06-08T00:00:00"/>
    <x v="0"/>
    <s v="懷寧胸腔內科拿藥"/>
    <m/>
    <x v="128"/>
    <s v=""/>
    <s v=""/>
    <n v="250"/>
    <n v="0"/>
    <n v="0"/>
    <s v=""/>
  </r>
  <r>
    <s v="1-444"/>
    <x v="60"/>
    <d v="2020-06-08T00:00:00"/>
    <x v="0"/>
    <s v="804精神科拿藥"/>
    <m/>
    <x v="122"/>
    <s v=""/>
    <s v=""/>
    <n v="60"/>
    <n v="0"/>
    <n v="300"/>
    <s v=""/>
  </r>
  <r>
    <s v="1-580"/>
    <x v="63"/>
    <d v="2020-06-08T00:00:00"/>
    <x v="0"/>
    <s v="804精神科拿藥"/>
    <m/>
    <x v="122"/>
    <s v=""/>
    <s v=""/>
    <n v="60"/>
    <n v="0"/>
    <n v="300"/>
    <s v=""/>
  </r>
  <r>
    <s v="1-274"/>
    <x v="87"/>
    <d v="2020-06-08T00:00:00"/>
    <x v="0"/>
    <s v="804腎臟內科拿藥"/>
    <m/>
    <x v="135"/>
    <s v=""/>
    <s v=""/>
    <n v="100"/>
    <n v="0"/>
    <n v="300"/>
    <s v=""/>
  </r>
  <r>
    <s v="1-167"/>
    <x v="64"/>
    <d v="2020-06-08T00:00:00"/>
    <x v="0"/>
    <s v="804精神科拿藥"/>
    <m/>
    <x v="122"/>
    <s v=""/>
    <s v=""/>
    <n v="60"/>
    <n v="0"/>
    <n v="300"/>
    <s v=""/>
  </r>
  <r>
    <s v="1-477"/>
    <x v="66"/>
    <d v="2020-06-08T00:00:00"/>
    <x v="0"/>
    <s v="804精神科拿藥"/>
    <m/>
    <x v="122"/>
    <s v=""/>
    <s v=""/>
    <n v="60"/>
    <n v="0"/>
    <n v="300"/>
    <s v=""/>
  </r>
  <r>
    <s v="1-390"/>
    <x v="83"/>
    <d v="2020-06-09T00:00:00"/>
    <x v="0"/>
    <s v="804眼科拿藥"/>
    <m/>
    <x v="136"/>
    <s v=""/>
    <s v=""/>
    <n v="110"/>
    <n v="0"/>
    <n v="300"/>
    <s v=""/>
  </r>
  <r>
    <s v="1-567"/>
    <x v="88"/>
    <d v="2020-06-09T00:00:00"/>
    <x v="0"/>
    <s v="804腎臟內科"/>
    <m/>
    <x v="137"/>
    <s v=""/>
    <s v=""/>
    <n v="110"/>
    <n v="200"/>
    <n v="600"/>
    <s v=""/>
  </r>
  <r>
    <s v="1-307"/>
    <x v="13"/>
    <d v="2020-06-09T00:00:00"/>
    <x v="0"/>
    <s v="804內分泌科拿藥"/>
    <m/>
    <x v="138"/>
    <s v=""/>
    <s v=""/>
    <n v="0"/>
    <n v="0"/>
    <n v="0"/>
    <s v=""/>
  </r>
  <r>
    <s v="1-307"/>
    <x v="13"/>
    <d v="2020-06-09T00:00:00"/>
    <x v="0"/>
    <s v="804直腸外科"/>
    <m/>
    <x v="139"/>
    <s v=""/>
    <s v=""/>
    <n v="0"/>
    <n v="200"/>
    <n v="600"/>
    <s v=""/>
  </r>
  <r>
    <s v="1-571"/>
    <x v="127"/>
    <d v="2020-06-09T00:00:00"/>
    <x v="0"/>
    <s v="804皮膚科"/>
    <m/>
    <x v="140"/>
    <s v=""/>
    <s v=""/>
    <n v="130"/>
    <n v="0"/>
    <n v="0"/>
    <s v=""/>
  </r>
  <r>
    <s v="1-571"/>
    <x v="127"/>
    <d v="2020-06-09T00:00:00"/>
    <x v="0"/>
    <s v="804神經內科"/>
    <m/>
    <x v="141"/>
    <s v=""/>
    <s v=""/>
    <n v="110"/>
    <n v="0"/>
    <n v="0"/>
    <s v=""/>
  </r>
  <r>
    <s v="1-571"/>
    <x v="127"/>
    <d v="2020-06-09T00:00:00"/>
    <x v="0"/>
    <s v="804眼科"/>
    <m/>
    <x v="142"/>
    <s v=""/>
    <s v=""/>
    <n v="170"/>
    <n v="300"/>
    <n v="600"/>
    <s v=""/>
  </r>
  <r>
    <s v="1-235"/>
    <x v="68"/>
    <d v="2020-06-09T00:00:00"/>
    <x v="0"/>
    <s v="804血液腫瘤科拿藥"/>
    <m/>
    <x v="143"/>
    <s v=""/>
    <s v=""/>
    <n v="110"/>
    <n v="0"/>
    <n v="300"/>
    <s v=""/>
  </r>
  <r>
    <s v="1-594"/>
    <x v="152"/>
    <d v="2020-06-09T00:00:00"/>
    <x v="0"/>
    <s v="804急診後返回"/>
    <m/>
    <x v="144"/>
    <s v=""/>
    <s v=""/>
    <n v="600"/>
    <n v="660"/>
    <n v="600"/>
    <s v=""/>
  </r>
  <r>
    <s v="1-464"/>
    <x v="153"/>
    <d v="2020-06-09T00:00:00"/>
    <x v="0"/>
    <s v="804眼科"/>
    <m/>
    <x v="142"/>
    <s v=""/>
    <s v=""/>
    <n v="110"/>
    <n v="200"/>
    <n v="600"/>
    <s v=""/>
  </r>
  <r>
    <s v="1-585"/>
    <x v="31"/>
    <d v="2020-06-09T00:00:00"/>
    <x v="0"/>
    <s v="804神經內科"/>
    <m/>
    <x v="141"/>
    <s v=""/>
    <s v=""/>
    <n v="150"/>
    <n v="250"/>
    <n v="600"/>
    <s v=""/>
  </r>
  <r>
    <s v="3-373"/>
    <x v="49"/>
    <d v="2020-06-09T00:00:00"/>
    <x v="0"/>
    <s v="804內分泌科拿藥"/>
    <m/>
    <x v="138"/>
    <s v=""/>
    <s v=""/>
    <n v="100"/>
    <n v="0"/>
    <n v="300"/>
    <s v=""/>
  </r>
  <r>
    <s v="1-284"/>
    <x v="55"/>
    <d v="2020-06-09T00:00:00"/>
    <x v="0"/>
    <s v="804心臟內科拿藥"/>
    <m/>
    <x v="145"/>
    <s v=""/>
    <s v=""/>
    <n v="230"/>
    <n v="0"/>
    <n v="300"/>
    <s v=""/>
  </r>
  <r>
    <s v="1-531"/>
    <x v="57"/>
    <d v="2020-06-09T00:00:00"/>
    <x v="0"/>
    <s v="804內分泌科拿藥"/>
    <m/>
    <x v="138"/>
    <s v=""/>
    <s v=""/>
    <n v="100"/>
    <n v="0"/>
    <n v="300"/>
    <s v=""/>
  </r>
  <r>
    <s v="1-586"/>
    <x v="104"/>
    <d v="2020-06-09T00:00:00"/>
    <x v="0"/>
    <s v="804急診(6/10返回)"/>
    <m/>
    <x v="146"/>
    <s v=""/>
    <s v=""/>
    <n v="600"/>
    <n v="3120"/>
    <n v="600"/>
    <s v=""/>
  </r>
  <r>
    <s v="1-415"/>
    <x v="154"/>
    <d v="2020-06-10T00:00:00"/>
    <x v="0"/>
    <s v="桃療精神科拿藥"/>
    <m/>
    <x v="147"/>
    <s v=""/>
    <s v=""/>
    <n v="80"/>
    <n v="0"/>
    <n v="300"/>
    <s v=""/>
  </r>
  <r>
    <s v="1-569"/>
    <x v="155"/>
    <d v="2020-06-10T00:00:00"/>
    <x v="0"/>
    <s v="桃療精神科拿藥"/>
    <m/>
    <x v="147"/>
    <s v=""/>
    <s v=""/>
    <n v="80"/>
    <n v="0"/>
    <n v="300"/>
    <s v=""/>
  </r>
  <r>
    <s v="1-587"/>
    <x v="75"/>
    <d v="2020-06-10T00:00:00"/>
    <x v="0"/>
    <s v="桃療精神科拿藥"/>
    <m/>
    <x v="147"/>
    <s v=""/>
    <s v=""/>
    <n v="80"/>
    <n v="0"/>
    <n v="300"/>
    <s v=""/>
  </r>
  <r>
    <s v="1-390"/>
    <x v="83"/>
    <d v="2020-06-10T00:00:00"/>
    <x v="0"/>
    <s v="桃療精神科拿藥"/>
    <m/>
    <x v="147"/>
    <s v=""/>
    <s v=""/>
    <n v="80"/>
    <n v="0"/>
    <n v="300"/>
    <s v=""/>
  </r>
  <r>
    <s v="1-521"/>
    <x v="156"/>
    <d v="2020-06-10T00:00:00"/>
    <x v="0"/>
    <s v="桃療精神科拿藥"/>
    <m/>
    <x v="147"/>
    <s v=""/>
    <s v=""/>
    <n v="0"/>
    <n v="0"/>
    <n v="300"/>
    <s v=""/>
  </r>
  <r>
    <s v="1-526"/>
    <x v="106"/>
    <d v="2020-06-10T00:00:00"/>
    <x v="0"/>
    <s v="桃療精神科拿藥"/>
    <m/>
    <x v="147"/>
    <s v=""/>
    <s v=""/>
    <n v="0"/>
    <n v="0"/>
    <n v="300"/>
    <s v=""/>
  </r>
  <r>
    <s v="1-519"/>
    <x v="157"/>
    <d v="2020-06-10T00:00:00"/>
    <x v="0"/>
    <s v="楊延壽精神科"/>
    <m/>
    <x v="148"/>
    <s v=""/>
    <s v=""/>
    <n v="0"/>
    <n v="0"/>
    <n v="600"/>
    <s v=""/>
  </r>
  <r>
    <s v="1-543"/>
    <x v="158"/>
    <d v="2020-06-10T00:00:00"/>
    <x v="0"/>
    <s v="桃療精神科拿藥"/>
    <m/>
    <x v="147"/>
    <s v=""/>
    <s v=""/>
    <n v="0"/>
    <n v="0"/>
    <n v="300"/>
    <s v=""/>
  </r>
  <r>
    <s v="3-467"/>
    <x v="8"/>
    <d v="2020-06-10T00:00:00"/>
    <x v="0"/>
    <s v="龍敏胸腔內科拿藥"/>
    <m/>
    <x v="149"/>
    <s v=""/>
    <s v=""/>
    <n v="50"/>
    <n v="0"/>
    <n v="300"/>
    <s v=""/>
  </r>
  <r>
    <s v="1-346"/>
    <x v="159"/>
    <d v="2020-06-10T00:00:00"/>
    <x v="0"/>
    <s v="桃療精神科拿藥"/>
    <m/>
    <x v="147"/>
    <s v=""/>
    <s v=""/>
    <n v="80"/>
    <n v="0"/>
    <n v="300"/>
    <s v=""/>
  </r>
  <r>
    <s v="1-461"/>
    <x v="9"/>
    <d v="2020-06-10T00:00:00"/>
    <x v="0"/>
    <s v="桃療精神科拿藥"/>
    <m/>
    <x v="147"/>
    <s v=""/>
    <s v=""/>
    <n v="0"/>
    <n v="0"/>
    <n v="300"/>
    <s v=""/>
  </r>
  <r>
    <s v="1-299"/>
    <x v="160"/>
    <d v="2020-06-10T00:00:00"/>
    <x v="0"/>
    <s v="桃療精神科拿藥"/>
    <m/>
    <x v="147"/>
    <s v=""/>
    <s v=""/>
    <n v="0"/>
    <n v="0"/>
    <n v="300"/>
    <s v=""/>
  </r>
  <r>
    <s v="1-384"/>
    <x v="161"/>
    <d v="2020-06-10T00:00:00"/>
    <x v="0"/>
    <s v="桃療精神科拿藥"/>
    <m/>
    <x v="147"/>
    <s v=""/>
    <s v=""/>
    <n v="0"/>
    <n v="0"/>
    <n v="300"/>
    <s v=""/>
  </r>
  <r>
    <s v="1-367"/>
    <x v="4"/>
    <d v="2020-06-10T00:00:00"/>
    <x v="0"/>
    <s v="桃療精神科拿藥"/>
    <m/>
    <x v="147"/>
    <s v=""/>
    <s v=""/>
    <n v="0"/>
    <n v="0"/>
    <n v="300"/>
    <s v=""/>
  </r>
  <r>
    <s v="1-311"/>
    <x v="162"/>
    <d v="2020-06-10T00:00:00"/>
    <x v="0"/>
    <s v="桃療精神科拿藥"/>
    <m/>
    <x v="147"/>
    <s v=""/>
    <s v=""/>
    <n v="80"/>
    <n v="0"/>
    <n v="300"/>
    <s v=""/>
  </r>
  <r>
    <s v="1-490"/>
    <x v="163"/>
    <d v="2020-06-10T00:00:00"/>
    <x v="0"/>
    <s v="桃療精神科拿藥"/>
    <m/>
    <x v="147"/>
    <s v=""/>
    <s v=""/>
    <n v="520"/>
    <n v="0"/>
    <n v="300"/>
    <s v=""/>
  </r>
  <r>
    <s v="1-139"/>
    <x v="10"/>
    <d v="2020-06-10T00:00:00"/>
    <x v="0"/>
    <s v="桃療精神科拿藥"/>
    <m/>
    <x v="147"/>
    <s v=""/>
    <s v=""/>
    <n v="80"/>
    <n v="0"/>
    <n v="300"/>
    <s v=""/>
  </r>
  <r>
    <s v="1-518"/>
    <x v="126"/>
    <d v="2020-06-10T00:00:00"/>
    <x v="0"/>
    <s v="桃療精神科拿藥"/>
    <m/>
    <x v="147"/>
    <s v=""/>
    <s v=""/>
    <n v="0"/>
    <n v="0"/>
    <n v="300"/>
    <s v=""/>
  </r>
  <r>
    <s v="1-365"/>
    <x v="76"/>
    <d v="2020-06-10T00:00:00"/>
    <x v="0"/>
    <s v="楊延壽精神科"/>
    <m/>
    <x v="148"/>
    <s v=""/>
    <s v=""/>
    <n v="0"/>
    <n v="0"/>
    <n v="600"/>
    <s v=""/>
  </r>
  <r>
    <s v="1-516"/>
    <x v="15"/>
    <d v="2020-06-10T00:00:00"/>
    <x v="0"/>
    <s v="桃療精神科拿藥"/>
    <m/>
    <x v="147"/>
    <s v=""/>
    <s v=""/>
    <n v="0"/>
    <n v="0"/>
    <n v="300"/>
    <s v=""/>
  </r>
  <r>
    <s v="1-577"/>
    <x v="164"/>
    <d v="2020-06-10T00:00:00"/>
    <x v="0"/>
    <s v="桃療精神科拿藥"/>
    <m/>
    <x v="147"/>
    <s v=""/>
    <s v=""/>
    <n v="440"/>
    <n v="0"/>
    <n v="300"/>
    <s v=""/>
  </r>
  <r>
    <s v="1-536"/>
    <x v="165"/>
    <d v="2020-06-10T00:00:00"/>
    <x v="0"/>
    <s v="桃療精神科拿藥"/>
    <m/>
    <x v="147"/>
    <s v=""/>
    <s v=""/>
    <n v="80"/>
    <n v="0"/>
    <n v="300"/>
    <s v=""/>
  </r>
  <r>
    <s v="1-520"/>
    <x v="166"/>
    <d v="2020-06-10T00:00:00"/>
    <x v="0"/>
    <s v="桃療精神科拿藥"/>
    <m/>
    <x v="147"/>
    <s v=""/>
    <s v=""/>
    <n v="0"/>
    <n v="0"/>
    <n v="300"/>
    <s v=""/>
  </r>
  <r>
    <s v="1-404"/>
    <x v="1"/>
    <d v="2020-06-10T00:00:00"/>
    <x v="0"/>
    <s v="桃療精神科拿藥"/>
    <m/>
    <x v="147"/>
    <s v=""/>
    <s v=""/>
    <n v="80"/>
    <n v="0"/>
    <n v="300"/>
    <s v=""/>
  </r>
  <r>
    <s v="1-571"/>
    <x v="127"/>
    <d v="2020-06-10T00:00:00"/>
    <x v="0"/>
    <s v="桃療精神科拿藥"/>
    <m/>
    <x v="147"/>
    <s v=""/>
    <s v=""/>
    <n v="550"/>
    <n v="0"/>
    <n v="300"/>
    <s v=""/>
  </r>
  <r>
    <s v="3-480"/>
    <x v="21"/>
    <d v="2020-06-10T00:00:00"/>
    <x v="0"/>
    <s v="804內分泌科拿藥"/>
    <m/>
    <x v="150"/>
    <s v=""/>
    <s v=""/>
    <n v="0"/>
    <n v="0"/>
    <n v="300"/>
    <s v=""/>
  </r>
  <r>
    <s v="1-432"/>
    <x v="167"/>
    <d v="2020-06-10T00:00:00"/>
    <x v="0"/>
    <s v="桃療精神科拿藥"/>
    <m/>
    <x v="147"/>
    <s v=""/>
    <s v=""/>
    <n v="0"/>
    <n v="0"/>
    <n v="300"/>
    <s v=""/>
  </r>
  <r>
    <s v="1-228"/>
    <x v="109"/>
    <d v="2020-06-10T00:00:00"/>
    <x v="0"/>
    <s v="桃療精神科拿藥"/>
    <m/>
    <x v="147"/>
    <s v=""/>
    <s v=""/>
    <n v="80"/>
    <n v="0"/>
    <n v="300"/>
    <s v=""/>
  </r>
  <r>
    <s v="1-235"/>
    <x v="68"/>
    <d v="2020-06-10T00:00:00"/>
    <x v="0"/>
    <s v="桃療精神科拿藥"/>
    <m/>
    <x v="147"/>
    <s v=""/>
    <s v=""/>
    <n v="0"/>
    <n v="0"/>
    <n v="300"/>
    <s v=""/>
  </r>
  <r>
    <s v="1-594"/>
    <x v="152"/>
    <d v="2020-06-10T00:00:00"/>
    <x v="0"/>
    <s v="懷寧住院(懷寧載)"/>
    <m/>
    <x v="151"/>
    <s v=""/>
    <s v=""/>
    <n v="0"/>
    <n v="0"/>
    <n v="0"/>
    <s v=""/>
  </r>
  <r>
    <s v="1-561"/>
    <x v="168"/>
    <d v="2020-06-10T00:00:00"/>
    <x v="0"/>
    <s v="桃療精神科拿藥"/>
    <m/>
    <x v="147"/>
    <s v=""/>
    <s v=""/>
    <n v="440"/>
    <n v="0"/>
    <n v="300"/>
    <s v=""/>
  </r>
  <r>
    <s v="1-171"/>
    <x v="26"/>
    <d v="2020-06-10T00:00:00"/>
    <x v="0"/>
    <s v="桃療精神科拿藥"/>
    <m/>
    <x v="147"/>
    <s v=""/>
    <s v=""/>
    <n v="0"/>
    <n v="0"/>
    <n v="300"/>
    <s v=""/>
  </r>
  <r>
    <s v="1-022"/>
    <x v="28"/>
    <d v="2020-06-10T00:00:00"/>
    <x v="0"/>
    <s v="桃療精神科拿藥"/>
    <m/>
    <x v="147"/>
    <s v=""/>
    <s v=""/>
    <n v="0"/>
    <n v="0"/>
    <n v="300"/>
    <s v=""/>
  </r>
  <r>
    <s v="1-134"/>
    <x v="169"/>
    <d v="2020-06-10T00:00:00"/>
    <x v="0"/>
    <s v="楊延壽精神科"/>
    <m/>
    <x v="148"/>
    <s v=""/>
    <s v=""/>
    <n v="0"/>
    <n v="0"/>
    <n v="600"/>
    <s v=""/>
  </r>
  <r>
    <s v="1-437"/>
    <x v="70"/>
    <d v="2020-06-10T00:00:00"/>
    <x v="0"/>
    <s v="804整形外科"/>
    <m/>
    <x v="152"/>
    <s v=""/>
    <s v=""/>
    <n v="0"/>
    <n v="200"/>
    <n v="600"/>
    <s v=""/>
  </r>
  <r>
    <s v="1-437"/>
    <x v="70"/>
    <d v="2020-06-10T00:00:00"/>
    <x v="0"/>
    <s v="桃療精神科拿藥"/>
    <m/>
    <x v="147"/>
    <s v=""/>
    <s v=""/>
    <n v="0"/>
    <n v="0"/>
    <n v="300"/>
    <s v=""/>
  </r>
  <r>
    <s v="1-464"/>
    <x v="153"/>
    <d v="2020-06-10T00:00:00"/>
    <x v="0"/>
    <s v="桃療精神科拿藥"/>
    <m/>
    <x v="147"/>
    <s v=""/>
    <s v=""/>
    <n v="0"/>
    <n v="0"/>
    <n v="300"/>
    <s v=""/>
  </r>
  <r>
    <s v="1-439"/>
    <x v="170"/>
    <d v="2020-06-10T00:00:00"/>
    <x v="0"/>
    <s v="桃療精神科拿藥"/>
    <m/>
    <x v="147"/>
    <s v=""/>
    <s v=""/>
    <n v="80"/>
    <n v="0"/>
    <n v="300"/>
    <s v=""/>
  </r>
  <r>
    <s v="1-530"/>
    <x v="171"/>
    <d v="2020-06-10T00:00:00"/>
    <x v="0"/>
    <s v="桃療精神科拿藥"/>
    <m/>
    <x v="147"/>
    <s v=""/>
    <s v=""/>
    <n v="80"/>
    <n v="0"/>
    <n v="300"/>
    <s v=""/>
  </r>
  <r>
    <s v="1-557"/>
    <x v="93"/>
    <d v="2020-06-10T00:00:00"/>
    <x v="0"/>
    <s v="桃療精神科拿藥"/>
    <m/>
    <x v="147"/>
    <s v=""/>
    <s v=""/>
    <n v="0"/>
    <n v="0"/>
    <n v="300"/>
    <s v=""/>
  </r>
  <r>
    <s v="1-038"/>
    <x v="172"/>
    <d v="2020-06-10T00:00:00"/>
    <x v="0"/>
    <s v="桃療精神科拿藥"/>
    <m/>
    <x v="147"/>
    <s v=""/>
    <s v=""/>
    <n v="0"/>
    <n v="0"/>
    <n v="300"/>
    <s v=""/>
  </r>
  <r>
    <s v="1-200"/>
    <x v="137"/>
    <d v="2020-06-10T00:00:00"/>
    <x v="0"/>
    <s v="桃療精神科拿藥"/>
    <m/>
    <x v="147"/>
    <s v=""/>
    <s v=""/>
    <n v="80"/>
    <n v="0"/>
    <n v="300"/>
    <s v=""/>
  </r>
  <r>
    <s v="1-230"/>
    <x v="173"/>
    <d v="2020-06-10T00:00:00"/>
    <x v="0"/>
    <s v="桃療精神科拿藥"/>
    <m/>
    <x v="147"/>
    <s v=""/>
    <s v=""/>
    <n v="80"/>
    <n v="0"/>
    <n v="300"/>
    <s v=""/>
  </r>
  <r>
    <s v="1-546"/>
    <x v="174"/>
    <d v="2020-06-10T00:00:00"/>
    <x v="0"/>
    <s v="桃療精神科拿藥"/>
    <m/>
    <x v="147"/>
    <s v=""/>
    <s v=""/>
    <n v="80"/>
    <n v="0"/>
    <n v="300"/>
    <s v=""/>
  </r>
  <r>
    <s v="1-522"/>
    <x v="175"/>
    <d v="2020-06-10T00:00:00"/>
    <x v="0"/>
    <s v="桃療精神科拿藥"/>
    <m/>
    <x v="147"/>
    <s v=""/>
    <s v=""/>
    <n v="0"/>
    <n v="0"/>
    <n v="300"/>
    <s v=""/>
  </r>
  <r>
    <s v="1-555"/>
    <x v="37"/>
    <d v="2020-06-10T00:00:00"/>
    <x v="0"/>
    <s v="桃療精神科拿藥"/>
    <m/>
    <x v="147"/>
    <s v=""/>
    <s v=""/>
    <n v="0"/>
    <n v="0"/>
    <n v="300"/>
    <s v=""/>
  </r>
  <r>
    <s v="1-157"/>
    <x v="176"/>
    <d v="2020-06-10T00:00:00"/>
    <x v="0"/>
    <s v="桃療精神科拿藥"/>
    <m/>
    <x v="147"/>
    <s v=""/>
    <s v=""/>
    <n v="80"/>
    <n v="0"/>
    <n v="300"/>
    <s v=""/>
  </r>
  <r>
    <s v="1-333"/>
    <x v="177"/>
    <d v="2020-06-10T00:00:00"/>
    <x v="0"/>
    <s v="桃療精神科拿藥"/>
    <m/>
    <x v="147"/>
    <s v=""/>
    <s v=""/>
    <n v="80"/>
    <n v="0"/>
    <n v="300"/>
    <s v=""/>
  </r>
  <r>
    <s v="1-270"/>
    <x v="178"/>
    <d v="2020-06-10T00:00:00"/>
    <x v="0"/>
    <s v="桃療精神科拿藥"/>
    <m/>
    <x v="147"/>
    <s v=""/>
    <s v=""/>
    <n v="0"/>
    <n v="0"/>
    <n v="300"/>
    <s v=""/>
  </r>
  <r>
    <s v="1-511"/>
    <x v="179"/>
    <d v="2020-06-10T00:00:00"/>
    <x v="0"/>
    <s v="桃療精神科拿藥"/>
    <m/>
    <x v="147"/>
    <s v=""/>
    <s v=""/>
    <n v="80"/>
    <n v="0"/>
    <n v="300"/>
    <s v=""/>
  </r>
  <r>
    <s v="1-493"/>
    <x v="2"/>
    <d v="2020-06-10T00:00:00"/>
    <x v="0"/>
    <s v="桃療精神科拿藥"/>
    <m/>
    <x v="147"/>
    <s v=""/>
    <s v=""/>
    <n v="0"/>
    <n v="0"/>
    <n v="300"/>
    <s v=""/>
  </r>
  <r>
    <s v="1-515"/>
    <x v="180"/>
    <d v="2020-06-10T00:00:00"/>
    <x v="0"/>
    <s v="桃療精神科拿藥"/>
    <m/>
    <x v="147"/>
    <s v=""/>
    <s v=""/>
    <n v="80"/>
    <n v="0"/>
    <n v="300"/>
    <s v=""/>
  </r>
  <r>
    <s v="1-358"/>
    <x v="96"/>
    <d v="2020-06-10T00:00:00"/>
    <x v="0"/>
    <s v="楊延壽精神科"/>
    <m/>
    <x v="148"/>
    <s v=""/>
    <s v=""/>
    <n v="0"/>
    <n v="0"/>
    <n v="600"/>
    <s v=""/>
  </r>
  <r>
    <s v="1-360"/>
    <x v="80"/>
    <d v="2020-06-10T00:00:00"/>
    <x v="0"/>
    <s v="桃療精神科拿藥"/>
    <m/>
    <x v="147"/>
    <s v=""/>
    <s v=""/>
    <n v="0"/>
    <n v="0"/>
    <n v="300"/>
    <s v=""/>
  </r>
  <r>
    <s v="1-097"/>
    <x v="181"/>
    <d v="2020-06-10T00:00:00"/>
    <x v="0"/>
    <s v="桃療精神科拿藥"/>
    <m/>
    <x v="147"/>
    <s v=""/>
    <s v=""/>
    <n v="0"/>
    <n v="0"/>
    <n v="300"/>
    <s v=""/>
  </r>
  <r>
    <s v="1-534"/>
    <x v="182"/>
    <d v="2020-06-10T00:00:00"/>
    <x v="0"/>
    <s v="桃療精神科拿藥"/>
    <m/>
    <x v="147"/>
    <s v=""/>
    <s v=""/>
    <n v="80"/>
    <n v="0"/>
    <n v="300"/>
    <s v=""/>
  </r>
  <r>
    <s v="1-475"/>
    <x v="183"/>
    <d v="2020-06-10T00:00:00"/>
    <x v="0"/>
    <s v="桃療精神科拿藥"/>
    <m/>
    <x v="147"/>
    <s v=""/>
    <s v=""/>
    <n v="0"/>
    <n v="0"/>
    <n v="300"/>
    <s v=""/>
  </r>
  <r>
    <s v="1-342"/>
    <x v="184"/>
    <d v="2020-06-10T00:00:00"/>
    <x v="0"/>
    <s v="桃療精神科拿藥"/>
    <m/>
    <x v="147"/>
    <s v=""/>
    <s v=""/>
    <n v="0"/>
    <n v="0"/>
    <n v="300"/>
    <s v=""/>
  </r>
  <r>
    <s v="1-473"/>
    <x v="45"/>
    <d v="2020-06-10T00:00:00"/>
    <x v="0"/>
    <s v="804肝膽腸胃科"/>
    <m/>
    <x v="153"/>
    <s v=""/>
    <s v=""/>
    <n v="110"/>
    <n v="200"/>
    <n v="600"/>
    <s v=""/>
  </r>
  <r>
    <s v="1-337"/>
    <x v="185"/>
    <d v="2020-06-10T00:00:00"/>
    <x v="0"/>
    <s v="804風濕免疫科拿藥"/>
    <m/>
    <x v="154"/>
    <s v=""/>
    <s v=""/>
    <n v="110"/>
    <n v="0"/>
    <n v="300"/>
    <s v=""/>
  </r>
  <r>
    <s v="1-337"/>
    <x v="185"/>
    <d v="2020-06-10T00:00:00"/>
    <x v="0"/>
    <s v="桃療精神科拿藥"/>
    <m/>
    <x v="147"/>
    <s v=""/>
    <s v=""/>
    <n v="80"/>
    <n v="0"/>
    <n v="300"/>
    <s v=""/>
  </r>
  <r>
    <s v="1-280"/>
    <x v="186"/>
    <d v="2020-06-10T00:00:00"/>
    <x v="0"/>
    <s v="桃療精神科拿藥"/>
    <m/>
    <x v="147"/>
    <s v=""/>
    <s v=""/>
    <n v="80"/>
    <n v="0"/>
    <n v="300"/>
    <s v=""/>
  </r>
  <r>
    <s v="1-058"/>
    <x v="115"/>
    <d v="2020-06-10T00:00:00"/>
    <x v="0"/>
    <s v="桃療精神科拿藥"/>
    <m/>
    <x v="147"/>
    <s v=""/>
    <s v=""/>
    <n v="80"/>
    <n v="0"/>
    <n v="300"/>
    <s v=""/>
  </r>
  <r>
    <s v="1-504"/>
    <x v="116"/>
    <d v="2020-06-10T00:00:00"/>
    <x v="0"/>
    <s v="桃療精神科拿藥"/>
    <m/>
    <x v="147"/>
    <s v=""/>
    <s v=""/>
    <n v="440"/>
    <n v="0"/>
    <n v="300"/>
    <s v=""/>
  </r>
  <r>
    <s v="1-043"/>
    <x v="129"/>
    <d v="2020-06-10T00:00:00"/>
    <x v="0"/>
    <s v="桃療精神科拿藥"/>
    <m/>
    <x v="147"/>
    <s v=""/>
    <s v=""/>
    <n v="0"/>
    <n v="0"/>
    <n v="300"/>
    <s v=""/>
  </r>
  <r>
    <s v="1-409"/>
    <x v="187"/>
    <d v="2020-06-10T00:00:00"/>
    <x v="0"/>
    <s v="桃療精神科拿藥"/>
    <m/>
    <x v="147"/>
    <s v=""/>
    <s v=""/>
    <n v="0"/>
    <n v="0"/>
    <n v="300"/>
    <s v=""/>
  </r>
  <r>
    <s v="1-276"/>
    <x v="188"/>
    <d v="2020-06-10T00:00:00"/>
    <x v="0"/>
    <s v="桃療精神科拿藥"/>
    <m/>
    <x v="147"/>
    <s v=""/>
    <s v=""/>
    <n v="310"/>
    <n v="0"/>
    <n v="300"/>
    <s v=""/>
  </r>
  <r>
    <s v="1-498"/>
    <x v="189"/>
    <d v="2020-06-10T00:00:00"/>
    <x v="0"/>
    <s v="桃療精神科拿藥"/>
    <m/>
    <x v="147"/>
    <s v=""/>
    <s v=""/>
    <n v="80"/>
    <n v="0"/>
    <n v="300"/>
    <s v=""/>
  </r>
  <r>
    <s v="1-443"/>
    <x v="190"/>
    <d v="2020-06-10T00:00:00"/>
    <x v="0"/>
    <s v="桃療精神科拿藥"/>
    <m/>
    <x v="147"/>
    <s v=""/>
    <s v=""/>
    <n v="0"/>
    <n v="0"/>
    <n v="300"/>
    <s v=""/>
  </r>
  <r>
    <s v="1-556"/>
    <x v="47"/>
    <d v="2020-06-10T00:00:00"/>
    <x v="0"/>
    <s v="桃療精神科拿藥"/>
    <m/>
    <x v="147"/>
    <s v=""/>
    <s v=""/>
    <n v="80"/>
    <n v="0"/>
    <n v="300"/>
    <s v=""/>
  </r>
  <r>
    <s v="1-109"/>
    <x v="191"/>
    <d v="2020-06-10T00:00:00"/>
    <x v="0"/>
    <s v="桃療精神科拿藥"/>
    <m/>
    <x v="147"/>
    <s v=""/>
    <s v=""/>
    <n v="0"/>
    <n v="0"/>
    <n v="300"/>
    <s v=""/>
  </r>
  <r>
    <s v="1-548"/>
    <x v="192"/>
    <d v="2020-06-10T00:00:00"/>
    <x v="0"/>
    <s v="桃療精神科拿藥"/>
    <m/>
    <x v="147"/>
    <s v=""/>
    <s v=""/>
    <n v="80"/>
    <n v="0"/>
    <n v="300"/>
    <s v=""/>
  </r>
  <r>
    <s v="1-160"/>
    <x v="193"/>
    <d v="2020-06-10T00:00:00"/>
    <x v="0"/>
    <s v="桃療精神科拿藥"/>
    <m/>
    <x v="147"/>
    <s v=""/>
    <s v=""/>
    <n v="80"/>
    <n v="0"/>
    <n v="300"/>
    <s v=""/>
  </r>
  <r>
    <s v="1-541"/>
    <x v="132"/>
    <d v="2020-06-10T00:00:00"/>
    <x v="0"/>
    <s v="804急診(住院)"/>
    <m/>
    <x v="155"/>
    <s v=""/>
    <s v=""/>
    <s v="－"/>
    <n v="1260"/>
    <n v="600"/>
    <s v=""/>
  </r>
  <r>
    <s v="1-541"/>
    <x v="132"/>
    <d v="2020-06-10T00:00:00"/>
    <x v="0"/>
    <s v="桃療精神科拿藥"/>
    <m/>
    <x v="147"/>
    <s v=""/>
    <s v=""/>
    <n v="0"/>
    <n v="0"/>
    <n v="300"/>
    <s v=""/>
  </r>
  <r>
    <s v="1-370"/>
    <x v="194"/>
    <d v="2020-06-10T00:00:00"/>
    <x v="0"/>
    <s v="桃療精神科拿藥"/>
    <m/>
    <x v="147"/>
    <s v=""/>
    <s v=""/>
    <n v="0"/>
    <n v="0"/>
    <n v="300"/>
    <s v=""/>
  </r>
  <r>
    <s v="1-253"/>
    <x v="195"/>
    <d v="2020-06-10T00:00:00"/>
    <x v="0"/>
    <s v="桃療精神科拿藥"/>
    <m/>
    <x v="147"/>
    <s v=""/>
    <s v=""/>
    <n v="80"/>
    <n v="0"/>
    <n v="300"/>
    <s v=""/>
  </r>
  <r>
    <s v="1-465"/>
    <x v="120"/>
    <d v="2020-06-10T00:00:00"/>
    <x v="0"/>
    <s v="桃療精神科拿藥"/>
    <m/>
    <x v="147"/>
    <s v=""/>
    <s v=""/>
    <n v="80"/>
    <n v="0"/>
    <n v="300"/>
    <s v=""/>
  </r>
  <r>
    <s v="1-354"/>
    <x v="133"/>
    <d v="2020-06-10T00:00:00"/>
    <x v="0"/>
    <s v="桃療精神科拿藥"/>
    <m/>
    <x v="147"/>
    <s v=""/>
    <s v=""/>
    <n v="0"/>
    <n v="0"/>
    <n v="300"/>
    <s v=""/>
  </r>
  <r>
    <s v="1-375"/>
    <x v="196"/>
    <d v="2020-06-10T00:00:00"/>
    <x v="0"/>
    <s v="桃療精神科拿藥"/>
    <m/>
    <x v="147"/>
    <s v=""/>
    <s v=""/>
    <n v="0"/>
    <n v="0"/>
    <n v="300"/>
    <s v=""/>
  </r>
  <r>
    <s v="1-263"/>
    <x v="197"/>
    <d v="2020-06-10T00:00:00"/>
    <x v="0"/>
    <s v="桃療精神科拿藥"/>
    <m/>
    <x v="147"/>
    <s v=""/>
    <s v=""/>
    <n v="520"/>
    <n v="0"/>
    <n v="300"/>
    <s v=""/>
  </r>
  <r>
    <s v="1-480"/>
    <x v="198"/>
    <d v="2020-06-10T00:00:00"/>
    <x v="0"/>
    <s v="桃療精神科拿藥"/>
    <m/>
    <x v="147"/>
    <s v=""/>
    <s v=""/>
    <n v="0"/>
    <n v="0"/>
    <n v="300"/>
    <s v=""/>
  </r>
  <r>
    <s v="1-486"/>
    <x v="199"/>
    <d v="2020-06-10T00:00:00"/>
    <x v="0"/>
    <s v="桃療精神科拿藥"/>
    <m/>
    <x v="147"/>
    <s v=""/>
    <s v=""/>
    <n v="80"/>
    <n v="0"/>
    <n v="300"/>
    <s v=""/>
  </r>
  <r>
    <s v="1-363"/>
    <x v="200"/>
    <d v="2020-06-10T00:00:00"/>
    <x v="0"/>
    <s v="桃療精神科拿藥"/>
    <m/>
    <x v="147"/>
    <s v=""/>
    <s v=""/>
    <n v="0"/>
    <n v="0"/>
    <n v="300"/>
    <s v=""/>
  </r>
  <r>
    <s v="1-582"/>
    <x v="201"/>
    <d v="2020-06-10T00:00:00"/>
    <x v="0"/>
    <s v="桃療精神科拿藥"/>
    <m/>
    <x v="147"/>
    <s v=""/>
    <s v=""/>
    <n v="0"/>
    <n v="0"/>
    <n v="300"/>
    <s v=""/>
  </r>
  <r>
    <s v="1-551"/>
    <x v="202"/>
    <d v="2020-06-10T00:00:00"/>
    <x v="0"/>
    <s v="桃療精神科拿藥"/>
    <m/>
    <x v="147"/>
    <s v=""/>
    <s v=""/>
    <n v="0"/>
    <n v="0"/>
    <n v="300"/>
    <s v=""/>
  </r>
  <r>
    <s v="1-197"/>
    <x v="203"/>
    <d v="2020-06-10T00:00:00"/>
    <x v="0"/>
    <s v="桃療精神科拿藥"/>
    <m/>
    <x v="147"/>
    <s v=""/>
    <s v=""/>
    <n v="80"/>
    <n v="0"/>
    <n v="300"/>
    <s v=""/>
  </r>
  <r>
    <s v="1-550"/>
    <x v="151"/>
    <d v="2020-06-10T00:00:00"/>
    <x v="0"/>
    <s v="林口長庚呼吸胸腔科"/>
    <m/>
    <x v="156"/>
    <s v=""/>
    <s v=""/>
    <n v="5150"/>
    <n v="350"/>
    <n v="2500"/>
    <s v=""/>
  </r>
  <r>
    <s v="1-550"/>
    <x v="151"/>
    <d v="2020-06-10T00:00:00"/>
    <x v="0"/>
    <s v="桃療精神科拿藥"/>
    <m/>
    <x v="147"/>
    <s v=""/>
    <s v=""/>
    <s v="－"/>
    <n v="0"/>
    <n v="300"/>
    <s v=""/>
  </r>
  <r>
    <s v="1-152"/>
    <x v="204"/>
    <d v="2020-06-10T00:00:00"/>
    <x v="0"/>
    <s v="桃療精神科拿藥"/>
    <m/>
    <x v="147"/>
    <s v=""/>
    <s v=""/>
    <n v="0"/>
    <n v="0"/>
    <n v="300"/>
    <s v=""/>
  </r>
  <r>
    <s v="1-438"/>
    <x v="205"/>
    <d v="2020-06-10T00:00:00"/>
    <x v="0"/>
    <s v="桃療精神科拿藥"/>
    <m/>
    <x v="147"/>
    <s v=""/>
    <s v=""/>
    <n v="0"/>
    <n v="0"/>
    <n v="300"/>
    <s v=""/>
  </r>
  <r>
    <s v="1-203"/>
    <x v="206"/>
    <d v="2020-06-10T00:00:00"/>
    <x v="0"/>
    <s v="桃療精神科拿藥"/>
    <m/>
    <x v="147"/>
    <s v=""/>
    <s v=""/>
    <n v="80"/>
    <n v="0"/>
    <n v="300"/>
    <s v=""/>
  </r>
  <r>
    <s v="1-260"/>
    <x v="73"/>
    <d v="2020-06-10T00:00:00"/>
    <x v="0"/>
    <s v="桃療精神科拿藥"/>
    <m/>
    <x v="147"/>
    <s v=""/>
    <s v=""/>
    <n v="0"/>
    <n v="0"/>
    <n v="300"/>
    <s v=""/>
  </r>
  <r>
    <s v="3-501"/>
    <x v="59"/>
    <d v="2020-06-10T00:00:00"/>
    <x v="0"/>
    <s v="804內分泌科拿藥"/>
    <m/>
    <x v="150"/>
    <s v=""/>
    <s v=""/>
    <n v="110"/>
    <n v="0"/>
    <n v="300"/>
    <s v=""/>
  </r>
  <r>
    <s v="1-023"/>
    <x v="207"/>
    <d v="2020-06-10T00:00:00"/>
    <x v="0"/>
    <s v="桃療精神科拿藥"/>
    <m/>
    <x v="147"/>
    <s v=""/>
    <s v=""/>
    <n v="0"/>
    <n v="0"/>
    <n v="300"/>
    <s v=""/>
  </r>
  <r>
    <s v="1-031"/>
    <x v="208"/>
    <d v="2020-06-10T00:00:00"/>
    <x v="0"/>
    <s v="桃療精神科拿藥"/>
    <m/>
    <x v="147"/>
    <s v=""/>
    <s v=""/>
    <n v="0"/>
    <n v="0"/>
    <n v="300"/>
    <s v=""/>
  </r>
  <r>
    <s v="1-024"/>
    <x v="209"/>
    <d v="2020-06-10T00:00:00"/>
    <x v="0"/>
    <s v="桃療精神科拿藥"/>
    <m/>
    <x v="147"/>
    <s v=""/>
    <s v=""/>
    <n v="0"/>
    <n v="0"/>
    <n v="300"/>
    <s v=""/>
  </r>
  <r>
    <s v="1-321"/>
    <x v="103"/>
    <d v="2020-06-10T00:00:00"/>
    <x v="0"/>
    <s v="桃療精神科拿藥"/>
    <m/>
    <x v="147"/>
    <s v=""/>
    <s v=""/>
    <n v="340"/>
    <n v="0"/>
    <n v="300"/>
    <s v=""/>
  </r>
  <r>
    <s v="1-549"/>
    <x v="74"/>
    <d v="2020-06-10T00:00:00"/>
    <x v="0"/>
    <s v="桃療精神科拿藥"/>
    <m/>
    <x v="147"/>
    <s v=""/>
    <s v=""/>
    <n v="0"/>
    <n v="0"/>
    <n v="300"/>
    <s v=""/>
  </r>
  <r>
    <s v="1-055"/>
    <x v="210"/>
    <d v="2020-06-10T00:00:00"/>
    <x v="0"/>
    <s v="桃療精神科拿藥"/>
    <m/>
    <x v="147"/>
    <s v=""/>
    <s v=""/>
    <n v="0"/>
    <n v="0"/>
    <n v="300"/>
    <s v=""/>
  </r>
  <r>
    <s v="1-296"/>
    <x v="62"/>
    <d v="2020-06-10T00:00:00"/>
    <x v="0"/>
    <s v="桃療精神科拿藥"/>
    <m/>
    <x v="147"/>
    <s v=""/>
    <s v=""/>
    <n v="0"/>
    <n v="0"/>
    <n v="300"/>
    <s v=""/>
  </r>
  <r>
    <s v="1-479"/>
    <x v="105"/>
    <d v="2020-06-10T00:00:00"/>
    <x v="0"/>
    <s v="804內分泌科拿藥"/>
    <m/>
    <x v="150"/>
    <s v=""/>
    <s v=""/>
    <n v="110"/>
    <n v="0"/>
    <n v="300"/>
    <s v=""/>
  </r>
  <r>
    <s v="1-274"/>
    <x v="87"/>
    <d v="2020-06-10T00:00:00"/>
    <x v="0"/>
    <s v="桃療精神科拿藥"/>
    <m/>
    <x v="147"/>
    <s v=""/>
    <s v=""/>
    <n v="0"/>
    <n v="0"/>
    <n v="300"/>
    <s v=""/>
  </r>
  <r>
    <s v="1-425"/>
    <x v="211"/>
    <d v="2020-06-10T00:00:00"/>
    <x v="0"/>
    <s v="桃療精神科拿藥"/>
    <m/>
    <x v="147"/>
    <s v=""/>
    <s v=""/>
    <n v="80"/>
    <n v="0"/>
    <n v="300"/>
    <s v=""/>
  </r>
  <r>
    <s v="1-528"/>
    <x v="212"/>
    <d v="2020-06-10T00:00:00"/>
    <x v="0"/>
    <s v="桃療精神科拿藥"/>
    <m/>
    <x v="147"/>
    <s v=""/>
    <s v=""/>
    <n v="80"/>
    <n v="0"/>
    <n v="300"/>
    <s v=""/>
  </r>
  <r>
    <s v="1-250"/>
    <x v="65"/>
    <d v="2020-06-10T00:00:00"/>
    <x v="0"/>
    <s v="桃療精神科拿藥"/>
    <m/>
    <x v="147"/>
    <s v=""/>
    <s v=""/>
    <n v="80"/>
    <n v="0"/>
    <n v="300"/>
    <s v=""/>
  </r>
  <r>
    <s v="1-142"/>
    <x v="213"/>
    <d v="2020-06-10T00:00:00"/>
    <x v="0"/>
    <s v="桃療精神科拿藥"/>
    <m/>
    <x v="147"/>
    <s v=""/>
    <s v=""/>
    <n v="0"/>
    <n v="0"/>
    <n v="300"/>
    <s v=""/>
  </r>
  <r>
    <s v="1-579"/>
    <x v="214"/>
    <d v="2020-06-10T00:00:00"/>
    <x v="0"/>
    <s v="桃療精神科拿藥"/>
    <m/>
    <x v="147"/>
    <s v=""/>
    <s v=""/>
    <n v="0"/>
    <n v="0"/>
    <n v="300"/>
    <s v=""/>
  </r>
  <r>
    <s v="1-366"/>
    <x v="215"/>
    <d v="2020-06-10T00:00:00"/>
    <x v="0"/>
    <s v="桃療精神科拿藥"/>
    <m/>
    <x v="147"/>
    <s v=""/>
    <s v=""/>
    <n v="0"/>
    <n v="0"/>
    <n v="300"/>
    <s v=""/>
  </r>
  <r>
    <s v="1-398"/>
    <x v="216"/>
    <d v="2020-06-10T00:00:00"/>
    <x v="0"/>
    <s v="桃療精神科拿藥"/>
    <m/>
    <x v="147"/>
    <s v=""/>
    <s v=""/>
    <n v="230"/>
    <n v="0"/>
    <n v="300"/>
    <s v=""/>
  </r>
  <r>
    <s v="1-053"/>
    <x v="217"/>
    <d v="2020-06-10T00:00:00"/>
    <x v="0"/>
    <s v="桃療精神科拿藥"/>
    <m/>
    <x v="147"/>
    <s v=""/>
    <s v=""/>
    <n v="80"/>
    <n v="0"/>
    <n v="300"/>
    <s v=""/>
  </r>
  <r>
    <s v="1-373"/>
    <x v="146"/>
    <d v="2020-06-10T00:00:00"/>
    <x v="0"/>
    <s v="桃療精神科拿藥"/>
    <m/>
    <x v="147"/>
    <s v=""/>
    <s v=""/>
    <n v="80"/>
    <n v="0"/>
    <n v="300"/>
    <s v=""/>
  </r>
  <r>
    <s v="3-162"/>
    <x v="5"/>
    <d v="2020-06-11T00:00:00"/>
    <x v="0"/>
    <s v="804抽血"/>
    <m/>
    <x v="157"/>
    <s v=""/>
    <s v=""/>
    <n v="0"/>
    <n v="200"/>
    <n v="600"/>
    <s v=""/>
  </r>
  <r>
    <s v="2-113"/>
    <x v="3"/>
    <d v="2020-06-11T00:00:00"/>
    <x v="0"/>
    <s v="懷寧出院疥瘡投藥/懷寧載回"/>
    <m/>
    <x v="158"/>
    <s v=""/>
    <s v=""/>
    <n v="300"/>
    <n v="0"/>
    <n v="800"/>
    <s v=""/>
  </r>
  <r>
    <s v="1-139"/>
    <x v="10"/>
    <d v="2020-06-11T00:00:00"/>
    <x v="0"/>
    <s v="懷寧出院疥瘡投藥/懷寧載回(5/26-6/2)"/>
    <m/>
    <x v="159"/>
    <s v=""/>
    <s v=""/>
    <n v="300"/>
    <n v="0"/>
    <n v="0"/>
    <s v=""/>
  </r>
  <r>
    <s v="1-577"/>
    <x v="164"/>
    <d v="2020-06-11T00:00:00"/>
    <x v="0"/>
    <s v="804心臟內科拿藥"/>
    <m/>
    <x v="160"/>
    <s v=""/>
    <s v=""/>
    <n v="210"/>
    <n v="0"/>
    <n v="300"/>
    <s v=""/>
  </r>
  <r>
    <s v="2-137"/>
    <x v="69"/>
    <d v="2020-06-11T00:00:00"/>
    <x v="0"/>
    <s v="龍敏住院"/>
    <m/>
    <x v="161"/>
    <s v=""/>
    <s v=""/>
    <s v="－"/>
    <n v="0"/>
    <n v="600"/>
    <s v=""/>
  </r>
  <r>
    <s v="2-112"/>
    <x v="218"/>
    <d v="2020-06-11T00:00:00"/>
    <x v="0"/>
    <s v="懷寧出院疥瘡投藥/懷寧載回(5/21-6/2)"/>
    <m/>
    <x v="162"/>
    <s v=""/>
    <s v=""/>
    <n v="300"/>
    <n v="0"/>
    <n v="0"/>
    <s v=""/>
  </r>
  <r>
    <s v="1-437"/>
    <x v="70"/>
    <d v="2020-06-11T00:00:00"/>
    <x v="0"/>
    <s v="804一般外科拿藥"/>
    <m/>
    <x v="163"/>
    <s v=""/>
    <s v=""/>
    <n v="0"/>
    <n v="0"/>
    <n v="300"/>
    <s v=""/>
  </r>
  <r>
    <s v="1-503"/>
    <x v="219"/>
    <d v="2020-06-11T00:00:00"/>
    <x v="0"/>
    <s v="懷寧出院疥瘡投藥/懷寧載回(5/1-6/11)"/>
    <m/>
    <x v="164"/>
    <s v=""/>
    <s v=""/>
    <n v="300"/>
    <n v="0"/>
    <n v="0"/>
    <s v=""/>
  </r>
  <r>
    <s v="1-364"/>
    <x v="150"/>
    <d v="2020-06-11T00:00:00"/>
    <x v="0"/>
    <s v="804一般外科拿藥"/>
    <m/>
    <x v="163"/>
    <s v=""/>
    <s v=""/>
    <n v="270"/>
    <n v="0"/>
    <n v="300"/>
    <s v=""/>
  </r>
  <r>
    <s v="1-593"/>
    <x v="118"/>
    <d v="2020-06-11T00:00:00"/>
    <x v="0"/>
    <s v="804感染科"/>
    <m/>
    <x v="165"/>
    <s v=""/>
    <s v=""/>
    <n v="100"/>
    <n v="200"/>
    <n v="600"/>
    <s v=""/>
  </r>
  <r>
    <s v="1-586"/>
    <x v="104"/>
    <d v="2020-06-11T00:00:00"/>
    <x v="0"/>
    <s v="804急診(已返回)"/>
    <m/>
    <x v="166"/>
    <s v=""/>
    <s v=""/>
    <n v="600"/>
    <n v="300"/>
    <n v="600"/>
    <s v=""/>
  </r>
  <r>
    <s v="1-398"/>
    <x v="216"/>
    <d v="2020-06-11T00:00:00"/>
    <x v="0"/>
    <s v="龍敏送檢車資"/>
    <m/>
    <x v="167"/>
    <s v=""/>
    <s v=""/>
    <n v="0"/>
    <n v="0"/>
    <n v="300"/>
    <s v=""/>
  </r>
  <r>
    <s v="3-162"/>
    <x v="5"/>
    <d v="2020-06-12T00:00:00"/>
    <x v="0"/>
    <s v="804送檢車資"/>
    <m/>
    <x v="168"/>
    <s v=""/>
    <s v=""/>
    <n v="0"/>
    <n v="0"/>
    <n v="300"/>
    <s v=""/>
  </r>
  <r>
    <s v="1-567"/>
    <x v="88"/>
    <d v="2020-06-12T00:00:00"/>
    <x v="0"/>
    <s v="804精神科"/>
    <m/>
    <x v="169"/>
    <s v=""/>
    <s v=""/>
    <n v="60"/>
    <n v="200"/>
    <n v="600"/>
    <s v=""/>
  </r>
  <r>
    <s v="1-519"/>
    <x v="157"/>
    <d v="2020-06-12T00:00:00"/>
    <x v="0"/>
    <s v="804送檢車資"/>
    <m/>
    <x v="168"/>
    <s v=""/>
    <s v=""/>
    <n v="0"/>
    <n v="0"/>
    <n v="300"/>
    <s v=""/>
  </r>
  <r>
    <s v="1-518"/>
    <x v="126"/>
    <d v="2020-06-12T00:00:00"/>
    <x v="0"/>
    <s v="804血液腫瘤科拿藥"/>
    <m/>
    <x v="170"/>
    <s v=""/>
    <s v=""/>
    <n v="104"/>
    <n v="0"/>
    <n v="300"/>
    <s v=""/>
  </r>
  <r>
    <s v="1-175"/>
    <x v="85"/>
    <d v="2020-06-12T00:00:00"/>
    <x v="0"/>
    <s v="804精神科拿藥"/>
    <m/>
    <x v="171"/>
    <s v=""/>
    <s v=""/>
    <n v="0"/>
    <n v="0"/>
    <n v="300"/>
    <s v=""/>
  </r>
  <r>
    <s v="1-568"/>
    <x v="20"/>
    <d v="2020-06-12T00:00:00"/>
    <x v="0"/>
    <s v="龍敏胸腔內科"/>
    <m/>
    <x v="172"/>
    <s v=""/>
    <s v=""/>
    <n v="170"/>
    <n v="250"/>
    <n v="600"/>
    <s v=""/>
  </r>
  <r>
    <s v="3-454"/>
    <x v="90"/>
    <d v="2020-06-12T00:00:00"/>
    <x v="0"/>
    <s v="804精神科拿藥"/>
    <m/>
    <x v="171"/>
    <s v=""/>
    <s v=""/>
    <n v="60"/>
    <n v="0"/>
    <n v="300"/>
    <s v=""/>
  </r>
  <r>
    <s v="1-481"/>
    <x v="91"/>
    <d v="2020-06-12T00:00:00"/>
    <x v="0"/>
    <s v="804精神科拿藥"/>
    <m/>
    <x v="171"/>
    <s v=""/>
    <s v=""/>
    <n v="100"/>
    <n v="0"/>
    <n v="300"/>
    <s v=""/>
  </r>
  <r>
    <s v="1-481"/>
    <x v="91"/>
    <d v="2020-06-12T00:00:00"/>
    <x v="0"/>
    <s v="龍敏胸腔內科"/>
    <m/>
    <x v="172"/>
    <s v=""/>
    <s v=""/>
    <n v="0"/>
    <n v="250"/>
    <n v="600"/>
    <s v=""/>
  </r>
  <r>
    <s v="1-481"/>
    <x v="91"/>
    <d v="2020-06-12T00:00:00"/>
    <x v="0"/>
    <s v="懷寧住院醫療(6/12-6/19)"/>
    <m/>
    <x v="173"/>
    <s v=""/>
    <s v=""/>
    <n v="400"/>
    <n v="7000"/>
    <n v="0"/>
    <s v=""/>
  </r>
  <r>
    <s v="1-022"/>
    <x v="28"/>
    <d v="2020-06-12T00:00:00"/>
    <x v="0"/>
    <s v="龍敏胸腔內科"/>
    <m/>
    <x v="172"/>
    <s v=""/>
    <s v=""/>
    <n v="0"/>
    <n v="250"/>
    <n v="600"/>
    <s v=""/>
  </r>
  <r>
    <s v="1-134"/>
    <x v="169"/>
    <d v="2020-06-12T00:00:00"/>
    <x v="0"/>
    <s v="龍敏內科拿藥"/>
    <m/>
    <x v="174"/>
    <s v=""/>
    <s v=""/>
    <n v="0"/>
    <n v="0"/>
    <n v="0"/>
    <s v=""/>
  </r>
  <r>
    <s v="1-134"/>
    <x v="169"/>
    <d v="2020-06-12T00:00:00"/>
    <x v="0"/>
    <s v="龍敏胸腔內科"/>
    <m/>
    <x v="172"/>
    <s v=""/>
    <s v=""/>
    <n v="0"/>
    <n v="250"/>
    <n v="600"/>
    <s v=""/>
  </r>
  <r>
    <s v="1-402"/>
    <x v="92"/>
    <d v="2020-06-12T00:00:00"/>
    <x v="0"/>
    <s v="804精神科"/>
    <m/>
    <x v="169"/>
    <s v=""/>
    <s v=""/>
    <n v="250"/>
    <n v="200"/>
    <n v="600"/>
    <s v=""/>
  </r>
  <r>
    <s v="1-557"/>
    <x v="93"/>
    <d v="2020-06-12T00:00:00"/>
    <x v="0"/>
    <s v="804整形外科"/>
    <m/>
    <x v="175"/>
    <s v=""/>
    <s v=""/>
    <n v="2074"/>
    <n v="200"/>
    <n v="600"/>
    <s v=""/>
  </r>
  <r>
    <s v="1-501"/>
    <x v="33"/>
    <d v="2020-06-12T00:00:00"/>
    <x v="0"/>
    <s v="龍敏胸腔內科"/>
    <m/>
    <x v="172"/>
    <s v=""/>
    <s v=""/>
    <n v="130"/>
    <n v="250"/>
    <n v="600"/>
    <s v=""/>
  </r>
  <r>
    <s v="1-230"/>
    <x v="173"/>
    <d v="2020-06-12T00:00:00"/>
    <x v="0"/>
    <s v="804內分泌科拿藥"/>
    <m/>
    <x v="176"/>
    <s v=""/>
    <s v=""/>
    <n v="230"/>
    <n v="0"/>
    <n v="300"/>
    <s v=""/>
  </r>
  <r>
    <s v="1-500"/>
    <x v="94"/>
    <d v="2020-06-12T00:00:00"/>
    <x v="0"/>
    <s v="804精神科拿藥"/>
    <m/>
    <x v="171"/>
    <s v=""/>
    <s v=""/>
    <n v="60"/>
    <n v="0"/>
    <n v="300"/>
    <s v=""/>
  </r>
  <r>
    <s v="3-444"/>
    <x v="78"/>
    <d v="2020-06-12T00:00:00"/>
    <x v="0"/>
    <s v="804精神科拿藥"/>
    <m/>
    <x v="171"/>
    <s v=""/>
    <s v=""/>
    <n v="60"/>
    <n v="0"/>
    <n v="300"/>
    <s v=""/>
  </r>
  <r>
    <s v="1-584"/>
    <x v="41"/>
    <d v="2020-06-12T00:00:00"/>
    <x v="0"/>
    <s v="804精神科拿藥"/>
    <m/>
    <x v="171"/>
    <s v=""/>
    <s v=""/>
    <n v="60"/>
    <n v="0"/>
    <n v="300"/>
    <s v=""/>
  </r>
  <r>
    <s v="3-486"/>
    <x v="43"/>
    <d v="2020-06-12T00:00:00"/>
    <x v="0"/>
    <s v="龍敏胸腔內科"/>
    <m/>
    <x v="172"/>
    <s v=""/>
    <s v=""/>
    <n v="190"/>
    <n v="250"/>
    <n v="600"/>
    <s v=""/>
  </r>
  <r>
    <s v="1-329"/>
    <x v="97"/>
    <d v="2020-06-12T00:00:00"/>
    <x v="0"/>
    <s v="804精神科拿藥"/>
    <m/>
    <x v="171"/>
    <s v=""/>
    <s v=""/>
    <n v="60"/>
    <n v="0"/>
    <n v="300"/>
    <s v=""/>
  </r>
  <r>
    <s v="1-360"/>
    <x v="80"/>
    <d v="2020-06-12T00:00:00"/>
    <x v="0"/>
    <s v="龍敏胸腔內科"/>
    <m/>
    <x v="172"/>
    <s v=""/>
    <s v=""/>
    <n v="0"/>
    <n v="250"/>
    <n v="600"/>
    <s v=""/>
  </r>
  <r>
    <s v="1-473"/>
    <x v="45"/>
    <d v="2020-06-12T00:00:00"/>
    <x v="0"/>
    <s v="龍敏胸腔內科"/>
    <m/>
    <x v="172"/>
    <s v=""/>
    <s v=""/>
    <n v="190"/>
    <n v="250"/>
    <n v="600"/>
    <s v=""/>
  </r>
  <r>
    <s v="1-450"/>
    <x v="99"/>
    <d v="2020-06-12T00:00:00"/>
    <x v="0"/>
    <s v="804精神科拿藥"/>
    <m/>
    <x v="171"/>
    <s v=""/>
    <s v=""/>
    <n v="60"/>
    <n v="0"/>
    <n v="300"/>
    <s v=""/>
  </r>
  <r>
    <s v="1-043"/>
    <x v="129"/>
    <d v="2020-06-12T00:00:00"/>
    <x v="0"/>
    <s v="804急診(已返回)(凌晨3點)"/>
    <m/>
    <x v="177"/>
    <s v=""/>
    <s v=""/>
    <n v="300"/>
    <n v="360"/>
    <n v="1200"/>
    <s v=""/>
  </r>
  <r>
    <s v="3-492"/>
    <x v="46"/>
    <d v="2020-06-12T00:00:00"/>
    <x v="0"/>
    <s v="龍敏胸腔內科"/>
    <m/>
    <x v="172"/>
    <s v=""/>
    <s v=""/>
    <n v="170"/>
    <n v="250"/>
    <n v="600"/>
    <s v=""/>
  </r>
  <r>
    <s v="1-593"/>
    <x v="118"/>
    <d v="2020-06-12T00:00:00"/>
    <x v="0"/>
    <s v="804精神科"/>
    <m/>
    <x v="169"/>
    <s v=""/>
    <s v=""/>
    <n v="60"/>
    <n v="200"/>
    <n v="600"/>
    <s v=""/>
  </r>
  <r>
    <s v="3-469"/>
    <x v="51"/>
    <d v="2020-06-12T00:00:00"/>
    <x v="0"/>
    <s v="龍敏內科拿藥"/>
    <m/>
    <x v="174"/>
    <s v=""/>
    <s v=""/>
    <n v="50"/>
    <n v="0"/>
    <n v="300"/>
    <s v=""/>
  </r>
  <r>
    <s v="3-459"/>
    <x v="100"/>
    <d v="2020-06-12T00:00:00"/>
    <x v="0"/>
    <s v="804精神科拿藥"/>
    <m/>
    <x v="171"/>
    <s v=""/>
    <s v=""/>
    <n v="100"/>
    <n v="0"/>
    <n v="300"/>
    <s v=""/>
  </r>
  <r>
    <s v="1-508"/>
    <x v="71"/>
    <d v="2020-06-12T00:00:00"/>
    <x v="0"/>
    <s v="804精神科"/>
    <m/>
    <x v="169"/>
    <s v=""/>
    <s v=""/>
    <n v="60"/>
    <n v="200"/>
    <n v="600"/>
    <s v=""/>
  </r>
  <r>
    <s v="3-468"/>
    <x v="121"/>
    <d v="2020-06-12T00:00:00"/>
    <x v="0"/>
    <s v="龍敏胸腔內科"/>
    <m/>
    <x v="172"/>
    <s v=""/>
    <s v=""/>
    <s v="－"/>
    <s v="－"/>
    <n v="600"/>
    <s v=""/>
  </r>
  <r>
    <s v="2-099"/>
    <x v="102"/>
    <d v="2020-06-12T00:00:00"/>
    <x v="0"/>
    <s v="龍敏內科拿藥"/>
    <m/>
    <x v="174"/>
    <s v=""/>
    <s v=""/>
    <n v="110"/>
    <n v="0"/>
    <n v="300"/>
    <s v=""/>
  </r>
  <r>
    <s v="1-444"/>
    <x v="60"/>
    <d v="2020-06-12T00:00:00"/>
    <x v="0"/>
    <s v="龍敏胸腔內科"/>
    <m/>
    <x v="172"/>
    <s v=""/>
    <s v=""/>
    <n v="250"/>
    <n v="250"/>
    <n v="600"/>
    <s v=""/>
  </r>
  <r>
    <s v="1-321"/>
    <x v="103"/>
    <d v="2020-06-12T00:00:00"/>
    <x v="0"/>
    <s v="龍敏胸腔內科"/>
    <m/>
    <x v="172"/>
    <s v=""/>
    <s v=""/>
    <n v="170"/>
    <n v="250"/>
    <n v="600"/>
    <s v=""/>
  </r>
  <r>
    <s v="1-586"/>
    <x v="104"/>
    <d v="2020-06-12T00:00:00"/>
    <x v="0"/>
    <s v="804胸腔內科"/>
    <m/>
    <x v="178"/>
    <s v=""/>
    <s v=""/>
    <n v="110"/>
    <n v="250"/>
    <n v="600"/>
    <s v=""/>
  </r>
  <r>
    <s v="1-586"/>
    <x v="104"/>
    <d v="2020-06-12T00:00:00"/>
    <x v="0"/>
    <s v="804精神科"/>
    <m/>
    <x v="169"/>
    <s v=""/>
    <s v=""/>
    <n v="310"/>
    <n v="0"/>
    <n v="0"/>
    <s v=""/>
  </r>
  <r>
    <s v="2-118"/>
    <x v="220"/>
    <d v="2020-06-13T00:00:00"/>
    <x v="0"/>
    <s v="804送檢車資"/>
    <m/>
    <x v="179"/>
    <s v=""/>
    <s v=""/>
    <n v="0"/>
    <n v="0"/>
    <n v="300"/>
    <s v=""/>
  </r>
  <r>
    <s v="1-590"/>
    <x v="38"/>
    <d v="2020-06-13T00:00:00"/>
    <x v="0"/>
    <s v="804出院疥瘡投藥/車資"/>
    <m/>
    <x v="180"/>
    <s v=""/>
    <s v=""/>
    <n v="300"/>
    <n v="0"/>
    <n v="600"/>
    <s v=""/>
  </r>
  <r>
    <s v="1-590"/>
    <x v="38"/>
    <d v="2020-06-13T00:00:00"/>
    <x v="0"/>
    <s v="804住院醫療(5/27-6/13)(家屬已結)"/>
    <m/>
    <x v="181"/>
    <s v=""/>
    <s v=""/>
    <n v="0"/>
    <n v="0"/>
    <n v="0"/>
    <s v=""/>
  </r>
  <r>
    <s v="1-590"/>
    <x v="38"/>
    <d v="2020-06-13T00:00:00"/>
    <x v="0"/>
    <s v="804胸腔內科(家屬已結)"/>
    <m/>
    <x v="182"/>
    <s v=""/>
    <s v=""/>
    <n v="0"/>
    <n v="0"/>
    <n v="0"/>
    <s v=""/>
  </r>
  <r>
    <s v="1-398"/>
    <x v="216"/>
    <d v="2020-06-13T00:00:00"/>
    <x v="0"/>
    <s v="龍敏送檢車資"/>
    <m/>
    <x v="183"/>
    <s v=""/>
    <s v=""/>
    <n v="0"/>
    <n v="0"/>
    <n v="300"/>
    <s v=""/>
  </r>
  <r>
    <s v="2-114"/>
    <x v="122"/>
    <d v="2020-06-15T00:00:00"/>
    <x v="0"/>
    <s v="804送檢車資"/>
    <m/>
    <x v="184"/>
    <s v=""/>
    <s v=""/>
    <n v="0"/>
    <n v="0"/>
    <n v="300"/>
    <s v=""/>
  </r>
  <r>
    <s v="1-526"/>
    <x v="106"/>
    <d v="2020-06-15T00:00:00"/>
    <x v="0"/>
    <s v="804內分泌科"/>
    <m/>
    <x v="185"/>
    <s v=""/>
    <s v=""/>
    <n v="100"/>
    <n v="200"/>
    <n v="600"/>
    <s v=""/>
  </r>
  <r>
    <s v="2-113"/>
    <x v="3"/>
    <d v="2020-06-15T00:00:00"/>
    <x v="0"/>
    <s v="804急診(晚上)(6/16早上轉懷寧住院)"/>
    <m/>
    <x v="186"/>
    <s v=""/>
    <s v=""/>
    <n v="100"/>
    <n v="1320"/>
    <n v="1200"/>
    <s v=""/>
  </r>
  <r>
    <s v="1-367"/>
    <x v="4"/>
    <d v="2020-06-15T00:00:00"/>
    <x v="0"/>
    <s v="龍敏復健科"/>
    <m/>
    <x v="187"/>
    <s v=""/>
    <s v=""/>
    <n v="0"/>
    <n v="0"/>
    <n v="0"/>
    <s v=""/>
  </r>
  <r>
    <s v="2-118"/>
    <x v="220"/>
    <d v="2020-06-15T00:00:00"/>
    <x v="0"/>
    <s v="龍敏復健科"/>
    <m/>
    <x v="187"/>
    <s v=""/>
    <s v=""/>
    <n v="50"/>
    <n v="0"/>
    <n v="0"/>
    <s v=""/>
  </r>
  <r>
    <s v="2-065"/>
    <x v="110"/>
    <d v="2020-06-15T00:00:00"/>
    <x v="0"/>
    <s v="804精神科拿藥"/>
    <m/>
    <x v="188"/>
    <s v=""/>
    <s v=""/>
    <n v="60"/>
    <n v="0"/>
    <n v="300"/>
    <s v=""/>
  </r>
  <r>
    <s v="1-561"/>
    <x v="168"/>
    <d v="2020-06-15T00:00:00"/>
    <x v="0"/>
    <s v="804內分泌科拿藥"/>
    <m/>
    <x v="189"/>
    <s v=""/>
    <s v=""/>
    <n v="310"/>
    <n v="0"/>
    <n v="300"/>
    <s v=""/>
  </r>
  <r>
    <s v="2-051"/>
    <x v="221"/>
    <d v="2020-06-15T00:00:00"/>
    <x v="0"/>
    <s v="龍敏內科拿藥"/>
    <m/>
    <x v="190"/>
    <s v=""/>
    <s v=""/>
    <n v="0"/>
    <n v="0"/>
    <n v="300"/>
    <s v=""/>
  </r>
  <r>
    <s v="1-022"/>
    <x v="28"/>
    <d v="2020-06-15T00:00:00"/>
    <x v="0"/>
    <s v="龍敏放射科檢查"/>
    <m/>
    <x v="191"/>
    <s v=""/>
    <s v=""/>
    <n v="0"/>
    <s v="－"/>
    <n v="600"/>
    <s v=""/>
  </r>
  <r>
    <s v="2-129"/>
    <x v="222"/>
    <d v="2020-06-15T00:00:00"/>
    <x v="0"/>
    <s v="804精神科拿藥"/>
    <m/>
    <x v="188"/>
    <s v=""/>
    <s v=""/>
    <n v="60"/>
    <n v="0"/>
    <n v="300"/>
    <s v=""/>
  </r>
  <r>
    <s v="1-452"/>
    <x v="29"/>
    <d v="2020-06-15T00:00:00"/>
    <x v="0"/>
    <s v="龍敏復健科"/>
    <m/>
    <x v="187"/>
    <s v=""/>
    <s v=""/>
    <n v="0"/>
    <n v="0"/>
    <n v="0"/>
    <s v=""/>
  </r>
  <r>
    <s v="1-525"/>
    <x v="30"/>
    <d v="2020-06-15T00:00:00"/>
    <x v="0"/>
    <s v="804神經內科拿藥"/>
    <m/>
    <x v="192"/>
    <s v=""/>
    <s v=""/>
    <n v="110"/>
    <n v="0"/>
    <n v="300"/>
    <s v=""/>
  </r>
  <r>
    <s v="2-132"/>
    <x v="123"/>
    <d v="2020-06-15T00:00:00"/>
    <x v="0"/>
    <s v="龍敏復健科"/>
    <m/>
    <x v="187"/>
    <s v=""/>
    <s v=""/>
    <n v="0"/>
    <n v="0"/>
    <n v="0"/>
    <s v=""/>
  </r>
  <r>
    <s v="1-595"/>
    <x v="223"/>
    <d v="2020-06-15T00:00:00"/>
    <x v="0"/>
    <s v="804眼科"/>
    <m/>
    <x v="193"/>
    <s v=""/>
    <s v=""/>
    <n v="0"/>
    <n v="200"/>
    <n v="600"/>
    <s v=""/>
  </r>
  <r>
    <s v="1-511"/>
    <x v="179"/>
    <d v="2020-06-15T00:00:00"/>
    <x v="0"/>
    <s v="804肝膽腸胃科"/>
    <m/>
    <x v="194"/>
    <s v=""/>
    <s v=""/>
    <n v="110"/>
    <n v="200"/>
    <n v="600"/>
    <s v=""/>
  </r>
  <r>
    <s v="1-473"/>
    <x v="45"/>
    <d v="2020-06-15T00:00:00"/>
    <x v="0"/>
    <s v="龍敏送檢車資"/>
    <m/>
    <x v="195"/>
    <s v=""/>
    <s v=""/>
    <n v="0"/>
    <n v="0"/>
    <n v="300"/>
    <s v=""/>
  </r>
  <r>
    <s v="1-593"/>
    <x v="118"/>
    <d v="2020-06-15T00:00:00"/>
    <x v="0"/>
    <s v="804急診住院"/>
    <m/>
    <x v="196"/>
    <s v=""/>
    <s v=""/>
    <s v="－"/>
    <n v="240"/>
    <n v="600"/>
    <s v=""/>
  </r>
  <r>
    <s v="1-354"/>
    <x v="133"/>
    <d v="2020-06-15T00:00:00"/>
    <x v="0"/>
    <s v="龍敏復健科"/>
    <m/>
    <x v="187"/>
    <s v=""/>
    <s v=""/>
    <n v="0"/>
    <n v="0"/>
    <n v="0"/>
    <s v=""/>
  </r>
  <r>
    <s v="1-510"/>
    <x v="54"/>
    <d v="2020-06-15T00:00:00"/>
    <x v="0"/>
    <s v="804精神科(鑑定)"/>
    <m/>
    <x v="197"/>
    <s v=""/>
    <s v=""/>
    <n v="0"/>
    <n v="200"/>
    <n v="600"/>
    <s v=""/>
  </r>
  <r>
    <s v="1-363"/>
    <x v="200"/>
    <d v="2020-06-15T00:00:00"/>
    <x v="0"/>
    <s v="804小兒外科拿藥"/>
    <m/>
    <x v="198"/>
    <s v=""/>
    <s v=""/>
    <n v="100"/>
    <n v="0"/>
    <n v="300"/>
    <s v=""/>
  </r>
  <r>
    <s v="1-512"/>
    <x v="81"/>
    <d v="2020-06-15T00:00:00"/>
    <x v="0"/>
    <s v="804內分泌科拿藥"/>
    <m/>
    <x v="189"/>
    <s v=""/>
    <s v=""/>
    <n v="110"/>
    <n v="0"/>
    <n v="300"/>
    <s v=""/>
  </r>
  <r>
    <s v="1-550"/>
    <x v="151"/>
    <d v="2020-06-15T00:00:00"/>
    <x v="0"/>
    <s v="804內分泌科拿藥"/>
    <m/>
    <x v="189"/>
    <s v=""/>
    <s v=""/>
    <n v="110"/>
    <n v="0"/>
    <n v="300"/>
    <s v=""/>
  </r>
  <r>
    <s v="1-550"/>
    <x v="151"/>
    <d v="2020-06-15T00:00:00"/>
    <x v="0"/>
    <s v="林口長庚支氣管鏡檢查(阿弟哥載)"/>
    <m/>
    <x v="199"/>
    <s v=""/>
    <s v=""/>
    <n v="0"/>
    <n v="500"/>
    <n v="2500"/>
    <s v=""/>
  </r>
  <r>
    <s v="2-134"/>
    <x v="72"/>
    <d v="2020-06-15T00:00:00"/>
    <x v="0"/>
    <s v="804精神科(鑑定)"/>
    <m/>
    <x v="197"/>
    <s v=""/>
    <s v=""/>
    <s v="－"/>
    <n v="200"/>
    <n v="600"/>
    <s v=""/>
  </r>
  <r>
    <s v="1-260"/>
    <x v="73"/>
    <d v="2020-06-15T00:00:00"/>
    <x v="0"/>
    <s v="804急診(已返回)"/>
    <m/>
    <x v="200"/>
    <s v=""/>
    <s v=""/>
    <n v="300"/>
    <n v="360"/>
    <n v="600"/>
    <s v=""/>
  </r>
  <r>
    <s v="1-260"/>
    <x v="73"/>
    <d v="2020-06-15T00:00:00"/>
    <x v="0"/>
    <s v="龍敏復健科"/>
    <m/>
    <x v="187"/>
    <s v=""/>
    <s v=""/>
    <n v="0"/>
    <n v="0"/>
    <n v="0"/>
    <s v=""/>
  </r>
  <r>
    <s v="3-501"/>
    <x v="59"/>
    <d v="2020-06-15T00:00:00"/>
    <x v="0"/>
    <s v="804肝膽腸胃科拿藥"/>
    <m/>
    <x v="201"/>
    <s v=""/>
    <s v=""/>
    <n v="110"/>
    <n v="0"/>
    <n v="300"/>
    <s v=""/>
  </r>
  <r>
    <s v="3-468"/>
    <x v="121"/>
    <d v="2020-06-15T00:00:00"/>
    <x v="0"/>
    <s v="龍敏送檢車資"/>
    <m/>
    <x v="195"/>
    <s v=""/>
    <s v=""/>
    <n v="0"/>
    <n v="0"/>
    <n v="300"/>
    <s v=""/>
  </r>
  <r>
    <s v="2-113"/>
    <x v="3"/>
    <d v="2020-06-16T00:00:00"/>
    <x v="0"/>
    <s v="804放射科(影像複製費)"/>
    <m/>
    <x v="202"/>
    <s v=""/>
    <s v=""/>
    <n v="200"/>
    <n v="0"/>
    <n v="0"/>
    <s v=""/>
  </r>
  <r>
    <s v="1-365"/>
    <x v="76"/>
    <d v="2020-06-16T00:00:00"/>
    <x v="0"/>
    <s v="804內分泌科拿藥"/>
    <m/>
    <x v="203"/>
    <s v=""/>
    <s v=""/>
    <n v="130"/>
    <n v="0"/>
    <n v="300"/>
    <s v=""/>
  </r>
  <r>
    <s v="3-452"/>
    <x v="16"/>
    <d v="2020-06-16T00:00:00"/>
    <x v="0"/>
    <s v="804抽血(空腹)"/>
    <m/>
    <x v="204"/>
    <s v=""/>
    <s v=""/>
    <n v="0"/>
    <n v="200"/>
    <n v="600"/>
    <s v=""/>
  </r>
  <r>
    <s v="1-175"/>
    <x v="85"/>
    <d v="2020-06-16T00:00:00"/>
    <x v="0"/>
    <s v="804內分泌科拿藥"/>
    <m/>
    <x v="203"/>
    <s v=""/>
    <s v=""/>
    <n v="0"/>
    <n v="0"/>
    <n v="300"/>
    <s v=""/>
  </r>
  <r>
    <s v="1-568"/>
    <x v="20"/>
    <d v="2020-06-16T00:00:00"/>
    <x v="0"/>
    <s v="804送檢車資"/>
    <m/>
    <x v="205"/>
    <s v=""/>
    <s v=""/>
    <n v="0"/>
    <n v="0"/>
    <n v="300"/>
    <s v=""/>
  </r>
  <r>
    <s v="1-561"/>
    <x v="168"/>
    <d v="2020-06-16T00:00:00"/>
    <x v="0"/>
    <s v="804送檢車資"/>
    <m/>
    <x v="205"/>
    <s v=""/>
    <s v=""/>
    <n v="0"/>
    <n v="0"/>
    <n v="300"/>
    <s v=""/>
  </r>
  <r>
    <s v="3-434"/>
    <x v="224"/>
    <d v="2020-06-16T00:00:00"/>
    <x v="0"/>
    <s v="804胸腔內科"/>
    <m/>
    <x v="206"/>
    <s v=""/>
    <s v=""/>
    <n v="0"/>
    <n v="250"/>
    <n v="600"/>
    <s v=""/>
  </r>
  <r>
    <s v="1-437"/>
    <x v="70"/>
    <d v="2020-06-16T00:00:00"/>
    <x v="0"/>
    <s v="804血液腫瘤科拿藥"/>
    <m/>
    <x v="207"/>
    <s v=""/>
    <s v=""/>
    <n v="0"/>
    <n v="0"/>
    <n v="300"/>
    <s v=""/>
  </r>
  <r>
    <s v="2-132"/>
    <x v="123"/>
    <d v="2020-06-16T00:00:00"/>
    <x v="0"/>
    <s v="804心臟內科拿藥"/>
    <m/>
    <x v="208"/>
    <s v=""/>
    <s v=""/>
    <n v="100"/>
    <n v="0"/>
    <n v="300"/>
    <s v=""/>
  </r>
  <r>
    <s v="3-486"/>
    <x v="43"/>
    <d v="2020-06-16T00:00:00"/>
    <x v="0"/>
    <s v="龍敏消化內科拿藥"/>
    <m/>
    <x v="209"/>
    <s v=""/>
    <s v=""/>
    <n v="50"/>
    <n v="0"/>
    <n v="300"/>
    <s v=""/>
  </r>
  <r>
    <s v="3-462"/>
    <x v="114"/>
    <d v="2020-06-16T00:00:00"/>
    <x v="0"/>
    <s v="龍敏神經科(復健車載)"/>
    <m/>
    <x v="210"/>
    <s v=""/>
    <s v=""/>
    <n v="0"/>
    <n v="0"/>
    <n v="0"/>
    <s v=""/>
  </r>
  <r>
    <s v="1-058"/>
    <x v="115"/>
    <d v="2020-06-16T00:00:00"/>
    <x v="0"/>
    <s v="804心臟內科拿藥"/>
    <m/>
    <x v="208"/>
    <s v=""/>
    <s v=""/>
    <n v="110"/>
    <n v="0"/>
    <n v="300"/>
    <s v=""/>
  </r>
  <r>
    <s v="3-414"/>
    <x v="48"/>
    <d v="2020-06-16T00:00:00"/>
    <x v="0"/>
    <s v="龍敏神經科(復健車載)"/>
    <m/>
    <x v="210"/>
    <s v=""/>
    <s v=""/>
    <n v="50"/>
    <n v="0"/>
    <n v="0"/>
    <s v=""/>
  </r>
  <r>
    <s v="3-498"/>
    <x v="53"/>
    <d v="2020-06-16T00:00:00"/>
    <x v="0"/>
    <s v="龍敏神經科(復健車載)"/>
    <m/>
    <x v="210"/>
    <s v=""/>
    <s v=""/>
    <n v="0"/>
    <n v="0"/>
    <n v="0"/>
    <s v=""/>
  </r>
  <r>
    <s v="3-324"/>
    <x v="61"/>
    <d v="2020-06-16T00:00:00"/>
    <x v="0"/>
    <s v="龍敏神經科(復健車載)"/>
    <m/>
    <x v="210"/>
    <s v=""/>
    <s v=""/>
    <n v="50"/>
    <n v="0"/>
    <n v="0"/>
    <s v=""/>
  </r>
  <r>
    <s v="1-366"/>
    <x v="215"/>
    <d v="2020-06-16T00:00:00"/>
    <x v="0"/>
    <s v="龍敏神經科(復健車載)"/>
    <m/>
    <x v="210"/>
    <s v=""/>
    <s v=""/>
    <n v="0"/>
    <n v="0"/>
    <n v="0"/>
    <s v=""/>
  </r>
  <r>
    <s v="2-114"/>
    <x v="122"/>
    <d v="2020-06-17T00:00:00"/>
    <x v="0"/>
    <s v="804胸腔內科拿藥"/>
    <m/>
    <x v="211"/>
    <s v=""/>
    <s v=""/>
    <n v="0"/>
    <n v="0"/>
    <n v="300"/>
    <s v=""/>
  </r>
  <r>
    <s v="1-565"/>
    <x v="67"/>
    <d v="2020-06-17T00:00:00"/>
    <x v="0"/>
    <s v="804骨科拿藥"/>
    <m/>
    <x v="212"/>
    <s v=""/>
    <s v=""/>
    <n v="210"/>
    <n v="0"/>
    <n v="300"/>
    <s v=""/>
  </r>
  <r>
    <s v="1-384"/>
    <x v="161"/>
    <d v="2020-06-17T00:00:00"/>
    <x v="0"/>
    <s v="龍敏復健科"/>
    <m/>
    <x v="213"/>
    <s v=""/>
    <s v=""/>
    <n v="50"/>
    <n v="0"/>
    <n v="0"/>
    <s v=""/>
  </r>
  <r>
    <s v="1-437"/>
    <x v="70"/>
    <d v="2020-06-17T00:00:00"/>
    <x v="0"/>
    <s v="804整形外科"/>
    <m/>
    <x v="214"/>
    <s v=""/>
    <s v=""/>
    <n v="0"/>
    <n v="200"/>
    <n v="600"/>
    <s v=""/>
  </r>
  <r>
    <s v="1-525"/>
    <x v="30"/>
    <d v="2020-06-17T00:00:00"/>
    <x v="0"/>
    <s v="804肝膽腸胃科"/>
    <m/>
    <x v="215"/>
    <s v=""/>
    <s v=""/>
    <n v="110"/>
    <n v="200"/>
    <n v="600"/>
    <s v=""/>
  </r>
  <r>
    <s v="1-557"/>
    <x v="93"/>
    <d v="2020-06-17T00:00:00"/>
    <x v="0"/>
    <s v="804腹部超音波檢查"/>
    <m/>
    <x v="216"/>
    <s v=""/>
    <s v=""/>
    <n v="0"/>
    <n v="200"/>
    <n v="600"/>
    <s v=""/>
  </r>
  <r>
    <s v="1-200"/>
    <x v="137"/>
    <d v="2020-06-17T00:00:00"/>
    <x v="0"/>
    <s v="龍敏復健科"/>
    <m/>
    <x v="213"/>
    <s v=""/>
    <s v=""/>
    <n v="50"/>
    <n v="0"/>
    <n v="0"/>
    <s v=""/>
  </r>
  <r>
    <s v="3-440"/>
    <x v="36"/>
    <d v="2020-06-17T00:00:00"/>
    <x v="0"/>
    <s v="804送檢車資"/>
    <m/>
    <x v="217"/>
    <s v=""/>
    <s v=""/>
    <n v="0"/>
    <n v="0"/>
    <n v="300"/>
    <s v=""/>
  </r>
  <r>
    <s v="2-136"/>
    <x v="79"/>
    <d v="2020-06-17T00:00:00"/>
    <x v="0"/>
    <s v="804神經內科拿藥"/>
    <m/>
    <x v="218"/>
    <s v=""/>
    <s v=""/>
    <n v="100"/>
    <n v="0"/>
    <n v="300"/>
    <s v=""/>
  </r>
  <r>
    <s v="1-450"/>
    <x v="99"/>
    <d v="2020-06-17T00:00:00"/>
    <x v="0"/>
    <s v="804風濕免疫科拿藥"/>
    <m/>
    <x v="219"/>
    <s v=""/>
    <s v=""/>
    <n v="100"/>
    <n v="0"/>
    <n v="300"/>
    <s v=""/>
  </r>
  <r>
    <s v="3-373"/>
    <x v="49"/>
    <d v="2020-06-17T00:00:00"/>
    <x v="0"/>
    <s v="804泌尿外科拿藥"/>
    <m/>
    <x v="220"/>
    <s v=""/>
    <s v=""/>
    <n v="100"/>
    <n v="0"/>
    <n v="300"/>
    <s v=""/>
  </r>
  <r>
    <s v="2-066"/>
    <x v="225"/>
    <d v="2020-06-17T00:00:00"/>
    <x v="0"/>
    <s v="804神經內科拿藥"/>
    <m/>
    <x v="218"/>
    <s v=""/>
    <s v=""/>
    <n v="100"/>
    <n v="0"/>
    <n v="300"/>
    <s v=""/>
  </r>
  <r>
    <s v="1-512"/>
    <x v="81"/>
    <d v="2020-06-17T00:00:00"/>
    <x v="0"/>
    <s v="804風濕免疫科拿藥"/>
    <m/>
    <x v="219"/>
    <s v=""/>
    <s v=""/>
    <n v="110"/>
    <n v="0"/>
    <n v="300"/>
    <s v=""/>
  </r>
  <r>
    <s v="1-551"/>
    <x v="202"/>
    <d v="2020-06-17T00:00:00"/>
    <x v="0"/>
    <s v="龍敏神經科拿藥"/>
    <m/>
    <x v="221"/>
    <s v=""/>
    <s v=""/>
    <n v="0"/>
    <n v="0"/>
    <n v="300"/>
    <s v=""/>
  </r>
  <r>
    <s v="1-550"/>
    <x v="151"/>
    <d v="2020-06-17T00:00:00"/>
    <x v="0"/>
    <s v="林口長庚胸腔外科(早上)(阿弟哥載)"/>
    <m/>
    <x v="222"/>
    <s v=""/>
    <s v=""/>
    <n v="150"/>
    <n v="450"/>
    <n v="2500"/>
    <s v=""/>
  </r>
  <r>
    <s v="1-550"/>
    <x v="151"/>
    <d v="2020-06-17T00:00:00"/>
    <x v="0"/>
    <s v="林口長庚胸腔外科(阿弟哥載)(住院)(傍晚)"/>
    <m/>
    <x v="223"/>
    <s v=""/>
    <s v=""/>
    <s v="－"/>
    <s v="－"/>
    <n v="2500"/>
    <s v=""/>
  </r>
  <r>
    <s v="1-298"/>
    <x v="82"/>
    <d v="2020-06-18T00:00:00"/>
    <x v="0"/>
    <s v="804感染科拿藥"/>
    <m/>
    <x v="224"/>
    <s v=""/>
    <s v=""/>
    <n v="150"/>
    <n v="0"/>
    <n v="300"/>
    <s v=""/>
  </r>
  <r>
    <s v="2-138"/>
    <x v="226"/>
    <d v="2020-06-18T00:00:00"/>
    <x v="0"/>
    <s v="龍敏腎臟內科(鑑定)"/>
    <m/>
    <x v="225"/>
    <s v=""/>
    <s v=""/>
    <n v="0"/>
    <n v="0"/>
    <n v="600"/>
    <s v=""/>
  </r>
  <r>
    <s v="1-594"/>
    <x v="152"/>
    <d v="2020-06-18T00:00:00"/>
    <x v="0"/>
    <s v="懷寧出院疥瘡投藥/車資(機構載)"/>
    <m/>
    <x v="226"/>
    <s v=""/>
    <s v=""/>
    <n v="300"/>
    <n v="0"/>
    <n v="1000"/>
    <s v=""/>
  </r>
  <r>
    <s v="1-594"/>
    <x v="152"/>
    <d v="2020-06-18T00:00:00"/>
    <x v="0"/>
    <s v="懷寧住院看護費(6/14-6/18)"/>
    <m/>
    <x v="227"/>
    <s v=""/>
    <s v=""/>
    <n v="0"/>
    <n v="9200"/>
    <n v="0"/>
    <s v=""/>
  </r>
  <r>
    <s v="3-498"/>
    <x v="53"/>
    <d v="2020-06-18T00:00:00"/>
    <x v="0"/>
    <s v="804急診後返回"/>
    <m/>
    <x v="228"/>
    <s v=""/>
    <s v=""/>
    <n v="100"/>
    <n v="360"/>
    <n v="600"/>
    <s v=""/>
  </r>
  <r>
    <s v="2-134"/>
    <x v="72"/>
    <d v="2020-06-18T00:00:00"/>
    <x v="0"/>
    <s v="804泌尿外科"/>
    <m/>
    <x v="229"/>
    <s v=""/>
    <s v=""/>
    <n v="340"/>
    <n v="200"/>
    <n v="600"/>
    <s v=""/>
  </r>
  <r>
    <s v="1-569"/>
    <x v="155"/>
    <d v="2020-06-19T00:00:00"/>
    <x v="0"/>
    <s v="龍敏胸腔內科"/>
    <m/>
    <x v="230"/>
    <s v=""/>
    <s v=""/>
    <n v="130"/>
    <n v="250"/>
    <n v="600"/>
    <s v=""/>
  </r>
  <r>
    <s v="3-162"/>
    <x v="5"/>
    <d v="2020-06-19T00:00:00"/>
    <x v="0"/>
    <s v="804腎臟內科拿藥"/>
    <m/>
    <x v="231"/>
    <s v=""/>
    <s v=""/>
    <n v="0"/>
    <n v="0"/>
    <n v="300"/>
    <s v=""/>
  </r>
  <r>
    <s v="1-567"/>
    <x v="88"/>
    <d v="2020-06-19T00:00:00"/>
    <x v="0"/>
    <s v="龍敏胸腔內科"/>
    <m/>
    <x v="230"/>
    <s v=""/>
    <s v=""/>
    <n v="130"/>
    <n v="250"/>
    <n v="600"/>
    <s v=""/>
  </r>
  <r>
    <s v="1-105"/>
    <x v="7"/>
    <d v="2020-06-19T00:00:00"/>
    <x v="0"/>
    <s v="龍敏胸腔內科"/>
    <m/>
    <x v="230"/>
    <s v=""/>
    <s v=""/>
    <n v="0"/>
    <n v="250"/>
    <n v="600"/>
    <s v=""/>
  </r>
  <r>
    <s v="1-367"/>
    <x v="4"/>
    <d v="2020-06-19T00:00:00"/>
    <x v="0"/>
    <s v="804腎臟內科拿藥"/>
    <m/>
    <x v="231"/>
    <s v=""/>
    <s v=""/>
    <n v="0"/>
    <n v="0"/>
    <n v="300"/>
    <s v=""/>
  </r>
  <r>
    <s v="3-474"/>
    <x v="107"/>
    <d v="2020-06-19T00:00:00"/>
    <x v="0"/>
    <s v="龍敏胸腔內科"/>
    <m/>
    <x v="230"/>
    <s v=""/>
    <s v=""/>
    <n v="130"/>
    <n v="250"/>
    <n v="600"/>
    <s v=""/>
  </r>
  <r>
    <s v="1-139"/>
    <x v="10"/>
    <d v="2020-06-19T00:00:00"/>
    <x v="0"/>
    <s v="804心臟內科拿藥"/>
    <m/>
    <x v="232"/>
    <s v=""/>
    <s v=""/>
    <n v="110"/>
    <n v="0"/>
    <n v="300"/>
    <s v=""/>
  </r>
  <r>
    <s v="3-446"/>
    <x v="77"/>
    <d v="2020-06-19T00:00:00"/>
    <x v="0"/>
    <s v="龍敏胸腔內科"/>
    <m/>
    <x v="230"/>
    <s v=""/>
    <s v=""/>
    <n v="0"/>
    <n v="250"/>
    <n v="600"/>
    <s v=""/>
  </r>
  <r>
    <s v="1-175"/>
    <x v="85"/>
    <d v="2020-06-19T00:00:00"/>
    <x v="0"/>
    <s v="龍敏胸腔內科"/>
    <m/>
    <x v="230"/>
    <s v=""/>
    <s v=""/>
    <n v="0"/>
    <n v="250"/>
    <n v="600"/>
    <s v=""/>
  </r>
  <r>
    <s v="3-475"/>
    <x v="18"/>
    <d v="2020-06-19T00:00:00"/>
    <x v="0"/>
    <s v="龍敏胸腔內科"/>
    <m/>
    <x v="230"/>
    <s v=""/>
    <s v=""/>
    <n v="170"/>
    <n v="250"/>
    <n v="600"/>
    <s v=""/>
  </r>
  <r>
    <s v="1-481"/>
    <x v="91"/>
    <d v="2020-06-19T00:00:00"/>
    <x v="0"/>
    <s v="懷寧出院疥瘡投藥/車資(懷寧載)"/>
    <m/>
    <x v="233"/>
    <s v=""/>
    <s v=""/>
    <n v="300"/>
    <n v="0"/>
    <n v="800"/>
    <s v=""/>
  </r>
  <r>
    <s v="2-137"/>
    <x v="69"/>
    <d v="2020-06-19T00:00:00"/>
    <x v="0"/>
    <s v="龍敏內科(出院看診)"/>
    <m/>
    <x v="234"/>
    <s v=""/>
    <s v=""/>
    <n v="15"/>
    <n v="0"/>
    <n v="0"/>
    <s v=""/>
  </r>
  <r>
    <s v="2-137"/>
    <x v="69"/>
    <d v="2020-06-19T00:00:00"/>
    <x v="0"/>
    <s v="龍敏出院疥瘡投藥/車資"/>
    <m/>
    <x v="235"/>
    <s v=""/>
    <s v=""/>
    <n v="300"/>
    <n v="0"/>
    <n v="600"/>
    <s v=""/>
  </r>
  <r>
    <s v="2-137"/>
    <x v="69"/>
    <d v="2020-06-19T00:00:00"/>
    <x v="0"/>
    <s v="龍敏住院醫療(6/11-6/19)"/>
    <m/>
    <x v="236"/>
    <s v=""/>
    <s v=""/>
    <n v="3202"/>
    <n v="0"/>
    <n v="0"/>
    <s v=""/>
  </r>
  <r>
    <s v="1-583"/>
    <x v="147"/>
    <d v="2020-06-19T00:00:00"/>
    <x v="0"/>
    <s v="桃療一般精神科拿藥"/>
    <m/>
    <x v="237"/>
    <s v=""/>
    <s v=""/>
    <n v="0"/>
    <n v="0"/>
    <n v="300"/>
    <s v=""/>
  </r>
  <r>
    <s v="1-022"/>
    <x v="28"/>
    <d v="2020-06-19T00:00:00"/>
    <x v="0"/>
    <s v="龍敏胸腔內科"/>
    <m/>
    <x v="230"/>
    <s v=""/>
    <s v=""/>
    <n v="0"/>
    <n v="250"/>
    <n v="600"/>
    <s v=""/>
  </r>
  <r>
    <s v="1-134"/>
    <x v="169"/>
    <d v="2020-06-19T00:00:00"/>
    <x v="0"/>
    <s v="804急診(住院)"/>
    <m/>
    <x v="238"/>
    <s v=""/>
    <s v=""/>
    <s v="－"/>
    <s v="－"/>
    <n v="600"/>
    <s v=""/>
  </r>
  <r>
    <s v="1-134"/>
    <x v="169"/>
    <d v="2020-06-19T00:00:00"/>
    <x v="0"/>
    <s v="龍敏胸腔內科"/>
    <m/>
    <x v="230"/>
    <s v=""/>
    <s v=""/>
    <n v="0"/>
    <n v="250"/>
    <n v="600"/>
    <s v=""/>
  </r>
  <r>
    <s v="1-402"/>
    <x v="92"/>
    <d v="2020-06-19T00:00:00"/>
    <x v="0"/>
    <s v="804精神科拿藥"/>
    <m/>
    <x v="239"/>
    <s v=""/>
    <s v=""/>
    <n v="310"/>
    <n v="0"/>
    <n v="300"/>
    <s v=""/>
  </r>
  <r>
    <s v="2-132"/>
    <x v="123"/>
    <d v="2020-06-19T00:00:00"/>
    <x v="0"/>
    <s v="804骨科"/>
    <m/>
    <x v="240"/>
    <s v=""/>
    <s v=""/>
    <n v="142"/>
    <n v="250"/>
    <n v="600"/>
    <s v=""/>
  </r>
  <r>
    <s v="1-501"/>
    <x v="33"/>
    <d v="2020-06-19T00:00:00"/>
    <x v="0"/>
    <s v="龍敏胸腔內科"/>
    <m/>
    <x v="230"/>
    <s v=""/>
    <s v=""/>
    <n v="130"/>
    <n v="250"/>
    <n v="600"/>
    <s v=""/>
  </r>
  <r>
    <s v="1-211"/>
    <x v="35"/>
    <d v="2020-06-19T00:00:00"/>
    <x v="0"/>
    <s v="龍敏胸腔內科"/>
    <m/>
    <x v="230"/>
    <s v=""/>
    <s v=""/>
    <n v="230"/>
    <n v="250"/>
    <n v="600"/>
    <s v=""/>
  </r>
  <r>
    <s v="1-500"/>
    <x v="94"/>
    <d v="2020-06-19T00:00:00"/>
    <x v="0"/>
    <s v="804精神科拿藥"/>
    <m/>
    <x v="239"/>
    <s v=""/>
    <s v=""/>
    <n v="60"/>
    <n v="0"/>
    <n v="300"/>
    <s v=""/>
  </r>
  <r>
    <s v="1-590"/>
    <x v="38"/>
    <d v="2020-06-19T00:00:00"/>
    <x v="0"/>
    <s v="804胸腔內科"/>
    <m/>
    <x v="241"/>
    <s v=""/>
    <s v=""/>
    <n v="130"/>
    <n v="200"/>
    <n v="600"/>
    <s v=""/>
  </r>
  <r>
    <s v="1-584"/>
    <x v="41"/>
    <d v="2020-06-19T00:00:00"/>
    <x v="0"/>
    <s v="804精神科拿藥"/>
    <m/>
    <x v="239"/>
    <s v=""/>
    <s v=""/>
    <n v="60"/>
    <n v="0"/>
    <n v="300"/>
    <s v=""/>
  </r>
  <r>
    <s v="1-473"/>
    <x v="45"/>
    <d v="2020-06-19T00:00:00"/>
    <x v="0"/>
    <s v="龍敏胸腔內科"/>
    <m/>
    <x v="230"/>
    <s v=""/>
    <s v=""/>
    <n v="190"/>
    <n v="250"/>
    <n v="600"/>
    <s v=""/>
  </r>
  <r>
    <s v="2-128"/>
    <x v="143"/>
    <d v="2020-06-19T00:00:00"/>
    <x v="0"/>
    <s v="804精神科拿藥"/>
    <m/>
    <x v="239"/>
    <s v=""/>
    <s v=""/>
    <n v="60"/>
    <n v="0"/>
    <n v="300"/>
    <s v=""/>
  </r>
  <r>
    <s v="1-309"/>
    <x v="101"/>
    <d v="2020-06-19T00:00:00"/>
    <x v="0"/>
    <s v="804精神科"/>
    <m/>
    <x v="242"/>
    <s v=""/>
    <s v=""/>
    <n v="60"/>
    <n v="200"/>
    <n v="600"/>
    <s v=""/>
  </r>
  <r>
    <s v="1-472"/>
    <x v="145"/>
    <d v="2020-06-19T00:00:00"/>
    <x v="0"/>
    <s v="龍敏胸腔內科"/>
    <m/>
    <x v="230"/>
    <s v=""/>
    <s v=""/>
    <n v="130"/>
    <n v="250"/>
    <n v="600"/>
    <s v=""/>
  </r>
  <r>
    <s v="3-468"/>
    <x v="121"/>
    <d v="2020-06-19T00:00:00"/>
    <x v="0"/>
    <s v="龍敏胸腔內科"/>
    <m/>
    <x v="230"/>
    <s v=""/>
    <s v=""/>
    <s v="－"/>
    <n v="250"/>
    <n v="600"/>
    <s v=""/>
  </r>
  <r>
    <s v="3-324"/>
    <x v="61"/>
    <d v="2020-06-19T00:00:00"/>
    <x v="0"/>
    <s v="龍敏胸腔內科"/>
    <m/>
    <x v="230"/>
    <s v=""/>
    <s v=""/>
    <n v="90"/>
    <n v="250"/>
    <n v="600"/>
    <s v=""/>
  </r>
  <r>
    <s v="1-398"/>
    <x v="216"/>
    <d v="2020-06-19T00:00:00"/>
    <x v="0"/>
    <s v="龍敏胸腔內科"/>
    <m/>
    <x v="230"/>
    <s v=""/>
    <s v=""/>
    <n v="170"/>
    <n v="250"/>
    <n v="600"/>
    <s v=""/>
  </r>
  <r>
    <s v="1-235"/>
    <x v="68"/>
    <d v="2020-06-20T00:00:00"/>
    <x v="0"/>
    <s v="804送檢車資"/>
    <m/>
    <x v="243"/>
    <s v=""/>
    <s v=""/>
    <n v="0"/>
    <n v="0"/>
    <n v="300"/>
    <s v=""/>
  </r>
  <r>
    <s v="1-024"/>
    <x v="209"/>
    <d v="2020-06-20T00:00:00"/>
    <x v="0"/>
    <s v="陳牙醫牙科"/>
    <m/>
    <x v="244"/>
    <s v=""/>
    <s v=""/>
    <s v="－"/>
    <n v="0"/>
    <n v="600"/>
    <s v=""/>
  </r>
  <r>
    <s v="1-473"/>
    <x v="45"/>
    <d v="2020-06-21T00:00:00"/>
    <x v="0"/>
    <s v="804送檢車資"/>
    <m/>
    <x v="245"/>
    <s v=""/>
    <s v=""/>
    <n v="0"/>
    <n v="0"/>
    <n v="300"/>
    <s v=""/>
  </r>
  <r>
    <s v="3-162"/>
    <x v="5"/>
    <d v="2020-06-22T00:00:00"/>
    <x v="0"/>
    <s v="804精神科拿藥"/>
    <m/>
    <x v="246"/>
    <s v=""/>
    <s v=""/>
    <n v="190"/>
    <n v="0"/>
    <n v="300"/>
    <s v=""/>
  </r>
  <r>
    <s v="3-489"/>
    <x v="6"/>
    <d v="2020-06-22T00:00:00"/>
    <x v="0"/>
    <s v="桃療精神科拿藥(車資優免)"/>
    <m/>
    <x v="247"/>
    <s v=""/>
    <s v=""/>
    <n v="80"/>
    <n v="0"/>
    <n v="0"/>
    <s v=""/>
  </r>
  <r>
    <s v="3-467"/>
    <x v="8"/>
    <d v="2020-06-22T00:00:00"/>
    <x v="0"/>
    <s v="桃療精神科拿藥(車資優免)"/>
    <m/>
    <x v="247"/>
    <s v=""/>
    <s v=""/>
    <n v="80"/>
    <n v="0"/>
    <n v="0"/>
    <s v=""/>
  </r>
  <r>
    <s v="3-450"/>
    <x v="11"/>
    <d v="2020-06-22T00:00:00"/>
    <x v="0"/>
    <s v="桃療精神科拿藥(車資優免)"/>
    <m/>
    <x v="247"/>
    <s v=""/>
    <s v=""/>
    <n v="0"/>
    <n v="0"/>
    <n v="0"/>
    <s v=""/>
  </r>
  <r>
    <s v="3-470"/>
    <x v="12"/>
    <d v="2020-06-22T00:00:00"/>
    <x v="0"/>
    <s v="桃療精神科拿藥(車資優免)"/>
    <m/>
    <x v="247"/>
    <s v=""/>
    <s v=""/>
    <n v="0"/>
    <n v="0"/>
    <n v="0"/>
    <s v=""/>
  </r>
  <r>
    <s v="1-542"/>
    <x v="14"/>
    <d v="2020-06-22T00:00:00"/>
    <x v="0"/>
    <s v="804精神科拿藥"/>
    <m/>
    <x v="246"/>
    <s v=""/>
    <s v=""/>
    <n v="60"/>
    <n v="0"/>
    <n v="300"/>
    <s v=""/>
  </r>
  <r>
    <s v="3-452"/>
    <x v="16"/>
    <d v="2020-06-22T00:00:00"/>
    <x v="0"/>
    <s v="桃療精神科拿藥(車資優免)"/>
    <m/>
    <x v="247"/>
    <s v=""/>
    <s v=""/>
    <n v="0"/>
    <n v="0"/>
    <n v="0"/>
    <s v=""/>
  </r>
  <r>
    <s v="1-175"/>
    <x v="85"/>
    <d v="2020-06-22T00:00:00"/>
    <x v="0"/>
    <s v="龍敏復健科"/>
    <m/>
    <x v="248"/>
    <s v=""/>
    <s v=""/>
    <n v="0"/>
    <n v="0"/>
    <n v="0"/>
    <s v=""/>
  </r>
  <r>
    <s v="3-475"/>
    <x v="18"/>
    <d v="2020-06-22T00:00:00"/>
    <x v="0"/>
    <s v="桃療精神科拿藥(車資優免)"/>
    <m/>
    <x v="247"/>
    <s v=""/>
    <s v=""/>
    <n v="80"/>
    <n v="0"/>
    <n v="0"/>
    <s v=""/>
  </r>
  <r>
    <s v="1-589"/>
    <x v="19"/>
    <d v="2020-06-22T00:00:00"/>
    <x v="0"/>
    <s v="804精神科拿藥"/>
    <m/>
    <x v="246"/>
    <s v=""/>
    <s v=""/>
    <n v="0"/>
    <n v="0"/>
    <n v="300"/>
    <s v=""/>
  </r>
  <r>
    <s v="1-568"/>
    <x v="20"/>
    <d v="2020-06-22T00:00:00"/>
    <x v="0"/>
    <s v="804精神科拿藥"/>
    <m/>
    <x v="246"/>
    <s v=""/>
    <s v=""/>
    <n v="60"/>
    <n v="0"/>
    <n v="300"/>
    <s v=""/>
  </r>
  <r>
    <s v="3-480"/>
    <x v="21"/>
    <d v="2020-06-22T00:00:00"/>
    <x v="0"/>
    <s v="桃療精神科拿藥(車資優免)"/>
    <m/>
    <x v="247"/>
    <s v=""/>
    <s v=""/>
    <n v="0"/>
    <n v="0"/>
    <n v="0"/>
    <s v=""/>
  </r>
  <r>
    <s v="1-293"/>
    <x v="22"/>
    <d v="2020-06-22T00:00:00"/>
    <x v="0"/>
    <s v="804精神科拿藥"/>
    <m/>
    <x v="246"/>
    <s v=""/>
    <s v=""/>
    <n v="60"/>
    <n v="0"/>
    <n v="300"/>
    <s v=""/>
  </r>
  <r>
    <s v="1-554"/>
    <x v="23"/>
    <d v="2020-06-22T00:00:00"/>
    <x v="0"/>
    <s v="804精神科拿藥"/>
    <m/>
    <x v="246"/>
    <s v=""/>
    <s v=""/>
    <n v="60"/>
    <n v="0"/>
    <n v="300"/>
    <s v=""/>
  </r>
  <r>
    <s v="1-594"/>
    <x v="152"/>
    <d v="2020-06-22T00:00:00"/>
    <x v="0"/>
    <s v="804心臟內科"/>
    <m/>
    <x v="249"/>
    <s v=""/>
    <s v=""/>
    <n v="210"/>
    <n v="0"/>
    <n v="0"/>
    <s v=""/>
  </r>
  <r>
    <s v="1-594"/>
    <x v="152"/>
    <d v="2020-06-22T00:00:00"/>
    <x v="0"/>
    <s v="804骨科"/>
    <m/>
    <x v="250"/>
    <s v=""/>
    <s v=""/>
    <n v="130"/>
    <n v="250"/>
    <n v="600"/>
    <s v=""/>
  </r>
  <r>
    <s v="1-594"/>
    <x v="152"/>
    <d v="2020-06-22T00:00:00"/>
    <x v="0"/>
    <s v="804腸胃內科"/>
    <m/>
    <x v="251"/>
    <s v=""/>
    <s v=""/>
    <n v="110"/>
    <n v="0"/>
    <n v="0"/>
    <s v=""/>
  </r>
  <r>
    <s v="1-594"/>
    <x v="152"/>
    <d v="2020-06-22T00:00:00"/>
    <x v="0"/>
    <s v="804精神科"/>
    <m/>
    <x v="252"/>
    <s v=""/>
    <s v=""/>
    <n v="110"/>
    <n v="0"/>
    <n v="0"/>
    <s v=""/>
  </r>
  <r>
    <s v="3-491"/>
    <x v="24"/>
    <d v="2020-06-22T00:00:00"/>
    <x v="0"/>
    <s v="懷寧胸腔內科拿藥"/>
    <m/>
    <x v="253"/>
    <s v=""/>
    <s v=""/>
    <n v="250"/>
    <n v="0"/>
    <n v="0"/>
    <s v=""/>
  </r>
  <r>
    <s v="1-433"/>
    <x v="25"/>
    <d v="2020-06-22T00:00:00"/>
    <x v="0"/>
    <s v="804精神科拿藥"/>
    <m/>
    <x v="246"/>
    <s v=""/>
    <s v=""/>
    <n v="60"/>
    <n v="0"/>
    <n v="300"/>
    <s v=""/>
  </r>
  <r>
    <s v="1-171"/>
    <x v="26"/>
    <d v="2020-06-22T00:00:00"/>
    <x v="0"/>
    <s v="懷寧胸腔內科拿藥"/>
    <m/>
    <x v="253"/>
    <s v=""/>
    <s v=""/>
    <s v="－"/>
    <n v="0"/>
    <n v="0"/>
    <s v=""/>
  </r>
  <r>
    <s v="2-137"/>
    <x v="69"/>
    <d v="2020-06-22T00:00:00"/>
    <x v="0"/>
    <s v="龍敏內科拿藥"/>
    <m/>
    <x v="254"/>
    <s v=""/>
    <s v=""/>
    <n v="50"/>
    <n v="0"/>
    <n v="300"/>
    <s v=""/>
  </r>
  <r>
    <s v="1-532"/>
    <x v="27"/>
    <d v="2020-06-22T00:00:00"/>
    <x v="0"/>
    <s v="804精神科拿藥"/>
    <m/>
    <x v="246"/>
    <s v=""/>
    <s v=""/>
    <n v="60"/>
    <n v="0"/>
    <n v="300"/>
    <s v=""/>
  </r>
  <r>
    <s v="2-130"/>
    <x v="136"/>
    <d v="2020-06-22T00:00:00"/>
    <x v="0"/>
    <s v="804精神科拿藥"/>
    <m/>
    <x v="246"/>
    <s v=""/>
    <s v=""/>
    <n v="110"/>
    <n v="0"/>
    <n v="300"/>
    <s v=""/>
  </r>
  <r>
    <s v="1-452"/>
    <x v="29"/>
    <d v="2020-06-22T00:00:00"/>
    <x v="0"/>
    <s v="804精神科拿藥"/>
    <m/>
    <x v="246"/>
    <s v=""/>
    <s v=""/>
    <n v="0"/>
    <n v="0"/>
    <n v="300"/>
    <s v=""/>
  </r>
  <r>
    <s v="1-525"/>
    <x v="30"/>
    <d v="2020-06-22T00:00:00"/>
    <x v="0"/>
    <s v="懷寧胸腔內科拿藥"/>
    <m/>
    <x v="253"/>
    <s v=""/>
    <s v=""/>
    <n v="170"/>
    <n v="0"/>
    <n v="0"/>
    <s v=""/>
  </r>
  <r>
    <s v="2-117"/>
    <x v="227"/>
    <d v="2020-06-22T00:00:00"/>
    <x v="0"/>
    <s v="龍敏內科拿藥"/>
    <m/>
    <x v="254"/>
    <s v=""/>
    <s v=""/>
    <n v="0"/>
    <n v="0"/>
    <n v="300"/>
    <s v=""/>
  </r>
  <r>
    <s v="1-538"/>
    <x v="32"/>
    <d v="2020-06-22T00:00:00"/>
    <x v="0"/>
    <s v="804精神科拿藥"/>
    <m/>
    <x v="246"/>
    <s v=""/>
    <s v=""/>
    <n v="60"/>
    <n v="0"/>
    <n v="300"/>
    <s v=""/>
  </r>
  <r>
    <s v="1-501"/>
    <x v="33"/>
    <d v="2020-06-22T00:00:00"/>
    <x v="0"/>
    <s v="804精神科拿藥"/>
    <m/>
    <x v="246"/>
    <s v=""/>
    <s v=""/>
    <s v="－"/>
    <n v="0"/>
    <n v="300"/>
    <s v=""/>
  </r>
  <r>
    <s v="3-473"/>
    <x v="34"/>
    <d v="2020-06-22T00:00:00"/>
    <x v="0"/>
    <s v="桃療精神科拿藥(車資優免)"/>
    <m/>
    <x v="247"/>
    <s v=""/>
    <s v=""/>
    <n v="80"/>
    <n v="0"/>
    <n v="0"/>
    <s v=""/>
  </r>
  <r>
    <s v="1-211"/>
    <x v="35"/>
    <d v="2020-06-22T00:00:00"/>
    <x v="0"/>
    <s v="804精神科(鑑定)"/>
    <m/>
    <x v="255"/>
    <s v=""/>
    <s v=""/>
    <n v="110"/>
    <n v="250"/>
    <n v="600"/>
    <s v=""/>
  </r>
  <r>
    <s v="3-440"/>
    <x v="36"/>
    <d v="2020-06-22T00:00:00"/>
    <x v="0"/>
    <s v="桃療精神科拿藥(車資優免)"/>
    <m/>
    <x v="247"/>
    <s v=""/>
    <s v=""/>
    <n v="0"/>
    <n v="0"/>
    <n v="0"/>
    <s v=""/>
  </r>
  <r>
    <s v="1-590"/>
    <x v="38"/>
    <d v="2020-06-22T00:00:00"/>
    <x v="0"/>
    <s v="804心臟內科"/>
    <m/>
    <x v="249"/>
    <s v=""/>
    <s v=""/>
    <n v="110"/>
    <n v="0"/>
    <n v="0"/>
    <s v=""/>
  </r>
  <r>
    <s v="1-590"/>
    <x v="38"/>
    <d v="2020-06-22T00:00:00"/>
    <x v="0"/>
    <s v="804精神科"/>
    <m/>
    <x v="252"/>
    <s v=""/>
    <s v=""/>
    <n v="60"/>
    <n v="250"/>
    <n v="600"/>
    <s v=""/>
  </r>
  <r>
    <s v="1-314"/>
    <x v="39"/>
    <d v="2020-06-22T00:00:00"/>
    <x v="0"/>
    <s v="懷寧胸腔內科拿藥"/>
    <m/>
    <x v="253"/>
    <s v=""/>
    <s v=""/>
    <s v="－"/>
    <n v="0"/>
    <n v="0"/>
    <s v=""/>
  </r>
  <r>
    <s v="1-575"/>
    <x v="95"/>
    <d v="2020-06-22T00:00:00"/>
    <x v="0"/>
    <s v="804精神科"/>
    <m/>
    <x v="252"/>
    <s v=""/>
    <s v=""/>
    <n v="60"/>
    <n v="200"/>
    <n v="600"/>
    <s v=""/>
  </r>
  <r>
    <s v="3-486"/>
    <x v="43"/>
    <d v="2020-06-22T00:00:00"/>
    <x v="0"/>
    <s v="桃療精神科拿藥(車資優免)"/>
    <m/>
    <x v="247"/>
    <s v=""/>
    <s v=""/>
    <n v="250"/>
    <n v="0"/>
    <n v="0"/>
    <s v=""/>
  </r>
  <r>
    <s v="1-358"/>
    <x v="96"/>
    <d v="2020-06-22T00:00:00"/>
    <x v="0"/>
    <s v="龍敏復健科"/>
    <m/>
    <x v="248"/>
    <s v=""/>
    <s v=""/>
    <n v="50"/>
    <n v="0"/>
    <n v="0"/>
    <s v=""/>
  </r>
  <r>
    <s v="1-473"/>
    <x v="45"/>
    <d v="2020-06-22T00:00:00"/>
    <x v="0"/>
    <s v="804精神科拿藥"/>
    <m/>
    <x v="246"/>
    <s v=""/>
    <s v=""/>
    <n v="60"/>
    <n v="0"/>
    <n v="300"/>
    <s v=""/>
  </r>
  <r>
    <s v="1-498"/>
    <x v="189"/>
    <d v="2020-06-22T00:00:00"/>
    <x v="0"/>
    <s v="804急診後住院"/>
    <m/>
    <x v="256"/>
    <s v=""/>
    <s v=""/>
    <s v="－"/>
    <s v="－"/>
    <n v="600"/>
    <s v=""/>
  </r>
  <r>
    <s v="3-492"/>
    <x v="46"/>
    <d v="2020-06-22T00:00:00"/>
    <x v="0"/>
    <s v="桃療精神科拿藥(車資優免)"/>
    <m/>
    <x v="247"/>
    <s v=""/>
    <s v=""/>
    <n v="80"/>
    <n v="0"/>
    <n v="0"/>
    <s v=""/>
  </r>
  <r>
    <s v="3-414"/>
    <x v="48"/>
    <d v="2020-06-22T00:00:00"/>
    <x v="0"/>
    <s v="桃療精神科拿藥(車資優免)"/>
    <m/>
    <x v="247"/>
    <s v=""/>
    <s v=""/>
    <n v="0"/>
    <n v="0"/>
    <n v="0"/>
    <s v=""/>
  </r>
  <r>
    <s v="1-264"/>
    <x v="50"/>
    <d v="2020-06-22T00:00:00"/>
    <x v="0"/>
    <s v="804精神科"/>
    <m/>
    <x v="252"/>
    <s v=""/>
    <s v=""/>
    <n v="0"/>
    <n v="200"/>
    <n v="600"/>
    <s v=""/>
  </r>
  <r>
    <s v="3-469"/>
    <x v="51"/>
    <d v="2020-06-22T00:00:00"/>
    <x v="0"/>
    <s v="桃療精神科拿藥(車資優免)"/>
    <m/>
    <x v="247"/>
    <s v=""/>
    <s v=""/>
    <n v="90"/>
    <n v="0"/>
    <n v="0"/>
    <s v=""/>
  </r>
  <r>
    <s v="1-541"/>
    <x v="132"/>
    <d v="2020-06-22T00:00:00"/>
    <x v="0"/>
    <s v="804出院疥瘡投藥/車資"/>
    <m/>
    <x v="257"/>
    <s v=""/>
    <s v=""/>
    <n v="300"/>
    <n v="0"/>
    <n v="600"/>
    <s v=""/>
  </r>
  <r>
    <s v="1-541"/>
    <x v="132"/>
    <d v="2020-06-22T00:00:00"/>
    <x v="0"/>
    <s v="804住院醫療(6/10-6/22)"/>
    <m/>
    <x v="258"/>
    <s v=""/>
    <s v=""/>
    <n v="118"/>
    <n v="26400"/>
    <n v="0"/>
    <s v=""/>
  </r>
  <r>
    <s v="1-541"/>
    <x v="132"/>
    <d v="2020-06-22T00:00:00"/>
    <x v="0"/>
    <s v="804腸胃內科"/>
    <m/>
    <x v="251"/>
    <s v=""/>
    <s v=""/>
    <n v="100"/>
    <n v="0"/>
    <n v="0"/>
    <s v=""/>
  </r>
  <r>
    <s v="1-253"/>
    <x v="195"/>
    <d v="2020-06-22T00:00:00"/>
    <x v="0"/>
    <s v="龍敏內科拿藥"/>
    <m/>
    <x v="254"/>
    <s v=""/>
    <s v=""/>
    <n v="50"/>
    <n v="0"/>
    <n v="300"/>
    <s v=""/>
  </r>
  <r>
    <s v="3-498"/>
    <x v="53"/>
    <d v="2020-06-22T00:00:00"/>
    <x v="0"/>
    <s v="懷寧住院"/>
    <m/>
    <x v="259"/>
    <s v=""/>
    <s v=""/>
    <s v="－"/>
    <n v="0"/>
    <n v="0"/>
    <s v=""/>
  </r>
  <r>
    <s v="1-510"/>
    <x v="54"/>
    <d v="2020-06-22T00:00:00"/>
    <x v="0"/>
    <s v="804精神科拿藥"/>
    <m/>
    <x v="246"/>
    <s v=""/>
    <s v=""/>
    <n v="60"/>
    <n v="0"/>
    <n v="300"/>
    <s v=""/>
  </r>
  <r>
    <s v="1-284"/>
    <x v="55"/>
    <d v="2020-06-22T00:00:00"/>
    <x v="0"/>
    <s v="804精神科拿藥"/>
    <m/>
    <x v="246"/>
    <s v=""/>
    <s v=""/>
    <n v="60"/>
    <n v="0"/>
    <n v="300"/>
    <s v=""/>
  </r>
  <r>
    <s v="1-591"/>
    <x v="56"/>
    <d v="2020-06-22T00:00:00"/>
    <x v="0"/>
    <s v="804精神科"/>
    <m/>
    <x v="252"/>
    <s v=""/>
    <s v=""/>
    <n v="440"/>
    <n v="200"/>
    <n v="600"/>
    <s v=""/>
  </r>
  <r>
    <s v="1-531"/>
    <x v="57"/>
    <d v="2020-06-22T00:00:00"/>
    <x v="0"/>
    <s v="804心臟內科拿藥"/>
    <m/>
    <x v="260"/>
    <s v=""/>
    <s v=""/>
    <n v="100"/>
    <n v="0"/>
    <n v="0"/>
    <s v=""/>
  </r>
  <r>
    <s v="1-531"/>
    <x v="57"/>
    <d v="2020-06-22T00:00:00"/>
    <x v="0"/>
    <s v="804眼科"/>
    <m/>
    <x v="261"/>
    <s v=""/>
    <s v=""/>
    <n v="100"/>
    <n v="200"/>
    <n v="600"/>
    <s v=""/>
  </r>
  <r>
    <s v="1-531"/>
    <x v="57"/>
    <d v="2020-06-22T00:00:00"/>
    <x v="0"/>
    <s v="804精神科拿藥"/>
    <m/>
    <x v="246"/>
    <s v=""/>
    <s v=""/>
    <n v="100"/>
    <n v="0"/>
    <n v="0"/>
    <s v=""/>
  </r>
  <r>
    <s v="3-479"/>
    <x v="58"/>
    <d v="2020-06-22T00:00:00"/>
    <x v="0"/>
    <s v="桃療精神科拿藥(車資優免)"/>
    <m/>
    <x v="247"/>
    <s v=""/>
    <s v=""/>
    <n v="210"/>
    <n v="0"/>
    <n v="0"/>
    <s v=""/>
  </r>
  <r>
    <s v="1-260"/>
    <x v="73"/>
    <d v="2020-06-22T00:00:00"/>
    <x v="0"/>
    <s v="804急診後返回"/>
    <m/>
    <x v="262"/>
    <s v=""/>
    <s v=""/>
    <s v="－"/>
    <n v="840"/>
    <n v="600"/>
    <s v=""/>
  </r>
  <r>
    <s v="3-501"/>
    <x v="59"/>
    <d v="2020-06-22T00:00:00"/>
    <x v="0"/>
    <s v="桃療精神科拿藥(車資優免)"/>
    <m/>
    <x v="247"/>
    <s v=""/>
    <s v=""/>
    <n v="0"/>
    <n v="0"/>
    <n v="0"/>
    <s v=""/>
  </r>
  <r>
    <s v="3-468"/>
    <x v="121"/>
    <d v="2020-06-22T00:00:00"/>
    <x v="0"/>
    <s v="804腦神經暨脊椎外科拿藥"/>
    <m/>
    <x v="263"/>
    <s v=""/>
    <s v=""/>
    <n v="110"/>
    <n v="0"/>
    <n v="300"/>
    <s v=""/>
  </r>
  <r>
    <s v="1-444"/>
    <x v="60"/>
    <d v="2020-06-22T00:00:00"/>
    <x v="0"/>
    <s v="804精神科拿藥"/>
    <m/>
    <x v="246"/>
    <s v=""/>
    <s v=""/>
    <n v="60"/>
    <n v="0"/>
    <n v="300"/>
    <s v=""/>
  </r>
  <r>
    <s v="3-324"/>
    <x v="61"/>
    <d v="2020-06-22T00:00:00"/>
    <x v="0"/>
    <s v="桃療精神科拿藥(車資優免)"/>
    <m/>
    <x v="247"/>
    <s v=""/>
    <s v=""/>
    <n v="80"/>
    <n v="0"/>
    <n v="0"/>
    <s v=""/>
  </r>
  <r>
    <s v="1-580"/>
    <x v="63"/>
    <d v="2020-06-22T00:00:00"/>
    <x v="0"/>
    <s v="804精神科拿藥"/>
    <m/>
    <x v="246"/>
    <s v=""/>
    <s v=""/>
    <n v="60"/>
    <n v="0"/>
    <n v="300"/>
    <s v=""/>
  </r>
  <r>
    <s v="1-586"/>
    <x v="104"/>
    <d v="2020-06-22T00:00:00"/>
    <x v="0"/>
    <s v="懷寧胸腔內科(懷寧載)"/>
    <m/>
    <x v="264"/>
    <s v=""/>
    <s v=""/>
    <n v="70"/>
    <n v="0"/>
    <n v="0"/>
    <s v=""/>
  </r>
  <r>
    <s v="1-167"/>
    <x v="64"/>
    <d v="2020-06-22T00:00:00"/>
    <x v="0"/>
    <s v="804精神科拿藥"/>
    <m/>
    <x v="246"/>
    <s v=""/>
    <s v=""/>
    <n v="60"/>
    <n v="0"/>
    <n v="300"/>
    <s v=""/>
  </r>
  <r>
    <s v="1-250"/>
    <x v="65"/>
    <d v="2020-06-22T00:00:00"/>
    <x v="0"/>
    <s v="804眼科"/>
    <m/>
    <x v="261"/>
    <s v=""/>
    <s v=""/>
    <n v="130"/>
    <n v="200"/>
    <n v="600"/>
    <s v=""/>
  </r>
  <r>
    <s v="1-477"/>
    <x v="66"/>
    <d v="2020-06-22T00:00:00"/>
    <x v="0"/>
    <s v="804精神科拿藥"/>
    <m/>
    <x v="246"/>
    <s v=""/>
    <s v=""/>
    <n v="60"/>
    <n v="0"/>
    <n v="300"/>
    <s v=""/>
  </r>
  <r>
    <s v="2-084"/>
    <x v="228"/>
    <d v="2020-06-23T00:00:00"/>
    <x v="0"/>
    <s v="懷寧出院回到機構後送804ER(6/24轉懷寧住院)"/>
    <m/>
    <x v="265"/>
    <s v=""/>
    <s v=""/>
    <n v="500"/>
    <n v="2160"/>
    <n v="600"/>
    <s v=""/>
  </r>
  <r>
    <s v="1-565"/>
    <x v="67"/>
    <d v="2020-06-23T00:00:00"/>
    <x v="0"/>
    <s v="804精神科拿藥"/>
    <m/>
    <x v="266"/>
    <s v=""/>
    <s v=""/>
    <n v="60"/>
    <n v="0"/>
    <n v="300"/>
    <s v=""/>
  </r>
  <r>
    <s v="1-567"/>
    <x v="88"/>
    <d v="2020-06-23T00:00:00"/>
    <x v="0"/>
    <s v="804腎臟內科拿藥"/>
    <m/>
    <x v="267"/>
    <s v=""/>
    <s v=""/>
    <n v="110"/>
    <n v="0"/>
    <n v="300"/>
    <s v=""/>
  </r>
  <r>
    <s v="1-519"/>
    <x v="157"/>
    <d v="2020-06-23T00:00:00"/>
    <x v="0"/>
    <s v="804腎臟內科拿藥"/>
    <m/>
    <x v="267"/>
    <s v=""/>
    <s v=""/>
    <n v="100"/>
    <n v="0"/>
    <n v="300"/>
    <s v=""/>
  </r>
  <r>
    <s v="1-418"/>
    <x v="134"/>
    <d v="2020-06-23T00:00:00"/>
    <x v="0"/>
    <s v="804心臟內科拿藥"/>
    <m/>
    <x v="268"/>
    <s v=""/>
    <s v=""/>
    <n v="60"/>
    <n v="0"/>
    <n v="300"/>
    <s v=""/>
  </r>
  <r>
    <s v="1-367"/>
    <x v="4"/>
    <d v="2020-06-23T00:00:00"/>
    <x v="0"/>
    <s v="804腦神經暨脊椎外科拿藥"/>
    <m/>
    <x v="269"/>
    <s v=""/>
    <s v=""/>
    <n v="0"/>
    <n v="0"/>
    <n v="300"/>
    <s v=""/>
  </r>
  <r>
    <s v="1-588"/>
    <x v="130"/>
    <d v="2020-06-23T00:00:00"/>
    <x v="0"/>
    <s v="804出院疥瘡投藥/車資(家屬送回)(6/4-6/23)"/>
    <m/>
    <x v="270"/>
    <s v=""/>
    <s v=""/>
    <n v="300"/>
    <n v="0"/>
    <n v="0"/>
    <s v=""/>
  </r>
  <r>
    <s v="2-118"/>
    <x v="220"/>
    <d v="2020-06-23T00:00:00"/>
    <x v="0"/>
    <s v="804內分泌科拿藥"/>
    <m/>
    <x v="271"/>
    <s v=""/>
    <s v=""/>
    <n v="110"/>
    <n v="0"/>
    <n v="300"/>
    <s v=""/>
  </r>
  <r>
    <s v="3-452"/>
    <x v="16"/>
    <d v="2020-06-23T00:00:00"/>
    <x v="0"/>
    <s v="804內分泌科拿藥"/>
    <m/>
    <x v="271"/>
    <s v=""/>
    <s v=""/>
    <n v="100"/>
    <n v="0"/>
    <n v="300"/>
    <s v=""/>
  </r>
  <r>
    <s v="1-568"/>
    <x v="20"/>
    <d v="2020-06-23T00:00:00"/>
    <x v="0"/>
    <s v="804內分泌科拿藥"/>
    <m/>
    <x v="271"/>
    <s v=""/>
    <s v=""/>
    <n v="110"/>
    <n v="0"/>
    <n v="300"/>
    <s v=""/>
  </r>
  <r>
    <s v="1-590"/>
    <x v="38"/>
    <d v="2020-06-23T00:00:00"/>
    <x v="0"/>
    <s v="804內分泌科"/>
    <m/>
    <x v="272"/>
    <s v=""/>
    <s v=""/>
    <n v="110"/>
    <n v="250"/>
    <n v="600"/>
    <s v=""/>
  </r>
  <r>
    <s v="1-590"/>
    <x v="38"/>
    <d v="2020-06-23T00:00:00"/>
    <x v="0"/>
    <s v="804胸腔內科"/>
    <m/>
    <x v="273"/>
    <s v=""/>
    <s v=""/>
    <n v="170"/>
    <n v="0"/>
    <n v="0"/>
    <s v=""/>
  </r>
  <r>
    <s v="1-590"/>
    <x v="38"/>
    <d v="2020-06-23T00:00:00"/>
    <x v="0"/>
    <s v="804腎臟內科"/>
    <m/>
    <x v="274"/>
    <s v=""/>
    <s v=""/>
    <n v="110"/>
    <n v="0"/>
    <n v="0"/>
    <s v=""/>
  </r>
  <r>
    <s v="3-461"/>
    <x v="40"/>
    <d v="2020-06-23T00:00:00"/>
    <x v="0"/>
    <s v="804腹部超音波(檢查)"/>
    <m/>
    <x v="275"/>
    <s v=""/>
    <s v=""/>
    <n v="0"/>
    <n v="200"/>
    <n v="600"/>
    <s v=""/>
  </r>
  <r>
    <s v="1-475"/>
    <x v="183"/>
    <d v="2020-06-23T00:00:00"/>
    <x v="0"/>
    <s v="804心臟內科拿藥"/>
    <m/>
    <x v="268"/>
    <s v=""/>
    <s v=""/>
    <n v="110"/>
    <n v="0"/>
    <n v="300"/>
    <s v=""/>
  </r>
  <r>
    <s v="1-510"/>
    <x v="54"/>
    <d v="2020-06-23T00:00:00"/>
    <x v="0"/>
    <s v="804腹部超音波(檢查)"/>
    <m/>
    <x v="275"/>
    <s v=""/>
    <s v=""/>
    <n v="0"/>
    <n v="200"/>
    <n v="600"/>
    <s v=""/>
  </r>
  <r>
    <s v="1-550"/>
    <x v="151"/>
    <d v="2020-06-23T00:00:00"/>
    <x v="0"/>
    <s v="林口長庚出院疥瘡投藥/車資(阿弟哥載)(6/17-6/23)"/>
    <m/>
    <x v="276"/>
    <s v=""/>
    <s v=""/>
    <n v="300"/>
    <n v="0"/>
    <n v="2500"/>
    <s v=""/>
  </r>
  <r>
    <s v="1-550"/>
    <x v="151"/>
    <d v="2020-06-23T00:00:00"/>
    <x v="0"/>
    <s v="林口長庚住院(6/17-6/22看護已結$11500)"/>
    <m/>
    <x v="277"/>
    <s v=""/>
    <s v=""/>
    <n v="5825"/>
    <n v="2300"/>
    <n v="0"/>
    <s v=""/>
  </r>
  <r>
    <s v="1-203"/>
    <x v="206"/>
    <d v="2020-06-23T00:00:00"/>
    <x v="0"/>
    <s v="龍敏消化內科"/>
    <m/>
    <x v="278"/>
    <s v=""/>
    <s v=""/>
    <n v="50"/>
    <n v="0"/>
    <n v="600"/>
    <s v=""/>
  </r>
  <r>
    <s v="1-477"/>
    <x v="66"/>
    <d v="2020-06-23T00:00:00"/>
    <x v="0"/>
    <s v="804腎臟內科拿藥"/>
    <m/>
    <x v="267"/>
    <s v=""/>
    <s v=""/>
    <n v="110"/>
    <n v="0"/>
    <n v="300"/>
    <s v=""/>
  </r>
  <r>
    <s v="1-390"/>
    <x v="83"/>
    <d v="2020-06-24T00:00:00"/>
    <x v="0"/>
    <s v="804一般外科拿藥"/>
    <m/>
    <x v="279"/>
    <s v=""/>
    <s v=""/>
    <n v="110"/>
    <n v="0"/>
    <n v="300"/>
    <s v=""/>
  </r>
  <r>
    <s v="1-565"/>
    <x v="67"/>
    <d v="2020-06-24T00:00:00"/>
    <x v="0"/>
    <s v="804耳鼻喉科"/>
    <m/>
    <x v="280"/>
    <s v=""/>
    <s v=""/>
    <s v="－"/>
    <s v="－"/>
    <n v="0"/>
    <s v=""/>
  </r>
  <r>
    <s v="1-565"/>
    <x v="67"/>
    <d v="2020-06-24T00:00:00"/>
    <x v="0"/>
    <s v="804婦產科"/>
    <m/>
    <x v="281"/>
    <s v=""/>
    <s v=""/>
    <n v="150"/>
    <n v="200"/>
    <n v="600"/>
    <s v=""/>
  </r>
  <r>
    <s v="1-519"/>
    <x v="157"/>
    <d v="2020-06-24T00:00:00"/>
    <x v="0"/>
    <s v="804心臟內科拿藥"/>
    <m/>
    <x v="282"/>
    <s v=""/>
    <s v=""/>
    <n v="100"/>
    <n v="0"/>
    <n v="0"/>
    <s v=""/>
  </r>
  <r>
    <s v="1-519"/>
    <x v="157"/>
    <d v="2020-06-24T00:00:00"/>
    <x v="0"/>
    <s v="804肝膽腸胃科拿藥"/>
    <m/>
    <x v="283"/>
    <s v=""/>
    <s v=""/>
    <n v="100"/>
    <n v="0"/>
    <n v="300"/>
    <s v=""/>
  </r>
  <r>
    <s v="1-594"/>
    <x v="152"/>
    <d v="2020-06-24T00:00:00"/>
    <x v="0"/>
    <s v="804牙科"/>
    <m/>
    <x v="284"/>
    <s v=""/>
    <s v=""/>
    <n v="150"/>
    <n v="200"/>
    <n v="600"/>
    <s v=""/>
  </r>
  <r>
    <s v="1-557"/>
    <x v="93"/>
    <d v="2020-06-24T00:00:00"/>
    <x v="0"/>
    <s v="804整形外科"/>
    <m/>
    <x v="285"/>
    <s v=""/>
    <s v=""/>
    <n v="110"/>
    <n v="200"/>
    <n v="600"/>
    <s v=""/>
  </r>
  <r>
    <s v="3-440"/>
    <x v="36"/>
    <d v="2020-06-24T00:00:00"/>
    <x v="0"/>
    <s v="804內分泌科拿藥"/>
    <m/>
    <x v="286"/>
    <s v=""/>
    <s v=""/>
    <n v="110"/>
    <n v="0"/>
    <n v="300"/>
    <s v=""/>
  </r>
  <r>
    <s v="1-358"/>
    <x v="96"/>
    <d v="2020-06-24T00:00:00"/>
    <x v="0"/>
    <s v="龍敏內科拿藥"/>
    <m/>
    <x v="287"/>
    <s v=""/>
    <s v=""/>
    <n v="50"/>
    <n v="0"/>
    <n v="300"/>
    <s v=""/>
  </r>
  <r>
    <s v="1-473"/>
    <x v="45"/>
    <d v="2020-06-24T00:00:00"/>
    <x v="0"/>
    <s v="804腦神經外科拿藥"/>
    <m/>
    <x v="288"/>
    <s v=""/>
    <s v=""/>
    <s v="－"/>
    <n v="0"/>
    <n v="300"/>
    <s v=""/>
  </r>
  <r>
    <s v="2-094"/>
    <x v="0"/>
    <d v="2020-06-24T00:00:00"/>
    <x v="0"/>
    <s v="龍敏胸腔內科拿藥"/>
    <m/>
    <x v="289"/>
    <s v=""/>
    <s v=""/>
    <n v="50"/>
    <n v="0"/>
    <n v="300"/>
    <s v=""/>
  </r>
  <r>
    <s v="1-024"/>
    <x v="209"/>
    <d v="2020-06-24T00:00:00"/>
    <x v="0"/>
    <s v="陳牙醫牙科"/>
    <m/>
    <x v="290"/>
    <s v=""/>
    <s v=""/>
    <s v="－"/>
    <n v="0"/>
    <n v="600"/>
    <s v=""/>
  </r>
  <r>
    <s v="3-162"/>
    <x v="5"/>
    <d v="2020-05-25T00:00:00"/>
    <x v="1"/>
    <s v="雙卡"/>
    <m/>
    <x v="291"/>
    <n v="1"/>
    <n v="1900"/>
    <n v="1900"/>
    <m/>
    <m/>
    <m/>
  </r>
  <r>
    <s v="1-139"/>
    <x v="10"/>
    <d v="2020-05-25T00:00:00"/>
    <x v="1"/>
    <s v="口罩(片)"/>
    <m/>
    <x v="292"/>
    <n v="1"/>
    <n v="5"/>
    <n v="5"/>
    <m/>
    <m/>
    <m/>
  </r>
  <r>
    <s v="1-589"/>
    <x v="19"/>
    <d v="2020-05-25T00:00:00"/>
    <x v="1"/>
    <s v="口罩(片)"/>
    <m/>
    <x v="292"/>
    <n v="1"/>
    <n v="5"/>
    <n v="5"/>
    <m/>
    <m/>
    <m/>
  </r>
  <r>
    <s v="1-555"/>
    <x v="37"/>
    <d v="2020-05-25T00:00:00"/>
    <x v="1"/>
    <s v="口罩(片)"/>
    <m/>
    <x v="292"/>
    <n v="1"/>
    <n v="5"/>
    <n v="5"/>
    <m/>
    <m/>
    <m/>
  </r>
  <r>
    <s v="1-314"/>
    <x v="39"/>
    <d v="2020-05-25T00:00:00"/>
    <x v="1"/>
    <s v="口罩(片)"/>
    <m/>
    <x v="292"/>
    <n v="1"/>
    <n v="5"/>
    <n v="5"/>
    <m/>
    <m/>
    <m/>
  </r>
  <r>
    <s v="3-461"/>
    <x v="40"/>
    <d v="2020-05-25T00:00:00"/>
    <x v="1"/>
    <s v="口罩(片)"/>
    <m/>
    <x v="292"/>
    <n v="1"/>
    <n v="5"/>
    <n v="5"/>
    <m/>
    <m/>
    <m/>
  </r>
  <r>
    <s v="3-414"/>
    <x v="48"/>
    <d v="2020-05-25T00:00:00"/>
    <x v="1"/>
    <s v="愛力安"/>
    <m/>
    <x v="293"/>
    <n v="1"/>
    <n v="900"/>
    <n v="900"/>
    <m/>
    <m/>
    <m/>
  </r>
  <r>
    <s v="3-373"/>
    <x v="49"/>
    <d v="2020-05-25T00:00:00"/>
    <x v="1"/>
    <s v="口罩(片)"/>
    <m/>
    <x v="292"/>
    <n v="1"/>
    <n v="5"/>
    <n v="5"/>
    <m/>
    <m/>
    <m/>
  </r>
  <r>
    <s v="1-264"/>
    <x v="50"/>
    <d v="2020-05-25T00:00:00"/>
    <x v="1"/>
    <s v="口罩(片)"/>
    <m/>
    <x v="292"/>
    <n v="1"/>
    <n v="5"/>
    <n v="5"/>
    <m/>
    <m/>
    <m/>
  </r>
  <r>
    <s v="3-469"/>
    <x v="51"/>
    <d v="2020-05-25T00:00:00"/>
    <x v="1"/>
    <s v="愛力安"/>
    <m/>
    <x v="293"/>
    <n v="1"/>
    <n v="900"/>
    <n v="900"/>
    <m/>
    <m/>
    <m/>
  </r>
  <r>
    <s v="3-459"/>
    <x v="100"/>
    <d v="2020-05-25T00:00:00"/>
    <x v="1"/>
    <s v="愛力安"/>
    <m/>
    <x v="293"/>
    <n v="1"/>
    <n v="900"/>
    <n v="900"/>
    <m/>
    <m/>
    <m/>
  </r>
  <r>
    <s v="1-591"/>
    <x v="56"/>
    <d v="2020-05-25T00:00:00"/>
    <x v="1"/>
    <s v="口罩(片)"/>
    <m/>
    <x v="292"/>
    <n v="1"/>
    <n v="5"/>
    <n v="5"/>
    <m/>
    <m/>
    <m/>
  </r>
  <r>
    <s v="3-501"/>
    <x v="59"/>
    <d v="2020-05-25T00:00:00"/>
    <x v="1"/>
    <s v="愛力安"/>
    <m/>
    <x v="293"/>
    <n v="1"/>
    <n v="900"/>
    <n v="900"/>
    <m/>
    <m/>
    <m/>
  </r>
  <r>
    <s v="1-549"/>
    <x v="74"/>
    <d v="2020-05-25T00:00:00"/>
    <x v="1"/>
    <s v="口罩(片)"/>
    <m/>
    <x v="292"/>
    <n v="1"/>
    <n v="5"/>
    <n v="5"/>
    <m/>
    <m/>
    <m/>
  </r>
  <r>
    <s v="1-567"/>
    <x v="88"/>
    <d v="2020-05-26T00:00:00"/>
    <x v="1"/>
    <s v="雙卡"/>
    <m/>
    <x v="294"/>
    <n v="1"/>
    <n v="1900"/>
    <n v="1900"/>
    <m/>
    <m/>
    <m/>
  </r>
  <r>
    <s v="1-471"/>
    <x v="229"/>
    <d v="2020-05-26T00:00:00"/>
    <x v="1"/>
    <s v="PVC手套"/>
    <m/>
    <x v="295"/>
    <n v="1"/>
    <n v="100"/>
    <n v="100"/>
    <m/>
    <m/>
    <m/>
  </r>
  <r>
    <s v="1-518"/>
    <x v="126"/>
    <d v="2020-05-26T00:00:00"/>
    <x v="1"/>
    <s v="愛力安"/>
    <m/>
    <x v="296"/>
    <n v="1"/>
    <n v="900"/>
    <n v="900"/>
    <m/>
    <m/>
    <m/>
  </r>
  <r>
    <s v="1-432"/>
    <x v="167"/>
    <d v="2020-05-26T00:00:00"/>
    <x v="1"/>
    <s v="PVC手套"/>
    <m/>
    <x v="295"/>
    <n v="1"/>
    <n v="100"/>
    <n v="100"/>
    <m/>
    <m/>
    <m/>
  </r>
  <r>
    <s v="1-554"/>
    <x v="23"/>
    <d v="2020-05-26T00:00:00"/>
    <x v="1"/>
    <s v="紅多酚"/>
    <m/>
    <x v="297"/>
    <n v="1"/>
    <n v="900"/>
    <n v="900"/>
    <m/>
    <m/>
    <m/>
  </r>
  <r>
    <s v="1-452"/>
    <x v="29"/>
    <d v="2020-05-26T00:00:00"/>
    <x v="1"/>
    <s v="口罩(片)"/>
    <m/>
    <x v="298"/>
    <n v="1"/>
    <n v="5"/>
    <n v="5"/>
    <m/>
    <m/>
    <m/>
  </r>
  <r>
    <s v="1-525"/>
    <x v="30"/>
    <d v="2020-05-26T00:00:00"/>
    <x v="1"/>
    <s v="口罩(片)"/>
    <m/>
    <x v="298"/>
    <n v="1"/>
    <n v="5"/>
    <n v="5"/>
    <m/>
    <m/>
    <m/>
  </r>
  <r>
    <s v="1-230"/>
    <x v="173"/>
    <d v="2020-05-26T00:00:00"/>
    <x v="1"/>
    <s v="PVC手套"/>
    <m/>
    <x v="295"/>
    <n v="1"/>
    <n v="100"/>
    <n v="100"/>
    <m/>
    <m/>
    <m/>
  </r>
  <r>
    <s v="1-511"/>
    <x v="179"/>
    <d v="2020-05-26T00:00:00"/>
    <x v="1"/>
    <s v="PVC手套"/>
    <m/>
    <x v="295"/>
    <n v="1"/>
    <n v="100"/>
    <n v="100"/>
    <m/>
    <m/>
    <m/>
  </r>
  <r>
    <s v="1-562"/>
    <x v="113"/>
    <d v="2020-05-26T00:00:00"/>
    <x v="1"/>
    <s v="PVC手套"/>
    <m/>
    <x v="295"/>
    <n v="1"/>
    <n v="100"/>
    <n v="100"/>
    <m/>
    <m/>
    <m/>
  </r>
  <r>
    <s v="1-475"/>
    <x v="183"/>
    <d v="2020-05-26T00:00:00"/>
    <x v="1"/>
    <s v="PVC手套"/>
    <m/>
    <x v="295"/>
    <n v="1"/>
    <n v="100"/>
    <n v="100"/>
    <m/>
    <m/>
    <m/>
  </r>
  <r>
    <s v="1-504"/>
    <x v="116"/>
    <d v="2020-05-26T00:00:00"/>
    <x v="1"/>
    <s v="PVC手套"/>
    <m/>
    <x v="295"/>
    <n v="1"/>
    <n v="100"/>
    <n v="100"/>
    <m/>
    <m/>
    <m/>
  </r>
  <r>
    <s v="1-264"/>
    <x v="50"/>
    <d v="2020-05-26T00:00:00"/>
    <x v="1"/>
    <s v="PVC手套"/>
    <m/>
    <x v="295"/>
    <n v="1"/>
    <n v="100"/>
    <n v="100"/>
    <m/>
    <m/>
    <m/>
  </r>
  <r>
    <s v="1-284"/>
    <x v="55"/>
    <d v="2020-05-26T00:00:00"/>
    <x v="1"/>
    <s v="PVC手套"/>
    <m/>
    <x v="295"/>
    <n v="1"/>
    <n v="100"/>
    <n v="100"/>
    <m/>
    <m/>
    <m/>
  </r>
  <r>
    <s v="1-549"/>
    <x v="74"/>
    <d v="2020-05-26T00:00:00"/>
    <x v="1"/>
    <s v="PVC手套"/>
    <m/>
    <x v="295"/>
    <n v="1"/>
    <n v="100"/>
    <n v="100"/>
    <m/>
    <m/>
    <m/>
  </r>
  <r>
    <s v="1-142"/>
    <x v="213"/>
    <d v="2020-05-26T00:00:00"/>
    <x v="1"/>
    <s v="PVC手套"/>
    <m/>
    <x v="295"/>
    <n v="1"/>
    <n v="100"/>
    <n v="100"/>
    <m/>
    <m/>
    <m/>
  </r>
  <r>
    <s v="2-074"/>
    <x v="230"/>
    <d v="2020-05-27T00:00:00"/>
    <x v="1"/>
    <s v="愛力安"/>
    <m/>
    <x v="299"/>
    <n v="1"/>
    <n v="900"/>
    <n v="900"/>
    <m/>
    <m/>
    <m/>
  </r>
  <r>
    <s v="2-084"/>
    <x v="228"/>
    <d v="2020-05-27T00:00:00"/>
    <x v="1"/>
    <s v="愛力安"/>
    <m/>
    <x v="299"/>
    <n v="1"/>
    <n v="900"/>
    <n v="900"/>
    <m/>
    <m/>
    <m/>
  </r>
  <r>
    <s v="2-133"/>
    <x v="84"/>
    <d v="2020-05-27T00:00:00"/>
    <x v="1"/>
    <s v="愛力安"/>
    <m/>
    <x v="299"/>
    <n v="1"/>
    <n v="900"/>
    <n v="900"/>
    <m/>
    <m/>
    <m/>
  </r>
  <r>
    <s v="2-093"/>
    <x v="17"/>
    <d v="2020-05-27T00:00:00"/>
    <x v="1"/>
    <s v="愛力安"/>
    <m/>
    <x v="299"/>
    <n v="1"/>
    <n v="900"/>
    <n v="900"/>
    <m/>
    <m/>
    <m/>
  </r>
  <r>
    <s v="2-065"/>
    <x v="110"/>
    <d v="2020-05-27T00:00:00"/>
    <x v="1"/>
    <s v="愛力安"/>
    <m/>
    <x v="299"/>
    <n v="1"/>
    <n v="900"/>
    <n v="900"/>
    <m/>
    <m/>
    <m/>
  </r>
  <r>
    <s v="2-103"/>
    <x v="231"/>
    <d v="2020-05-27T00:00:00"/>
    <x v="1"/>
    <s v="愛力安"/>
    <m/>
    <x v="299"/>
    <n v="1"/>
    <n v="900"/>
    <n v="900"/>
    <m/>
    <m/>
    <m/>
  </r>
  <r>
    <s v="2-072"/>
    <x v="111"/>
    <d v="2020-05-27T00:00:00"/>
    <x v="1"/>
    <s v="愛力安"/>
    <m/>
    <x v="299"/>
    <n v="1"/>
    <n v="900"/>
    <n v="900"/>
    <m/>
    <m/>
    <m/>
  </r>
  <r>
    <s v="2-137"/>
    <x v="69"/>
    <d v="2020-05-27T00:00:00"/>
    <x v="1"/>
    <s v="愛力安"/>
    <m/>
    <x v="299"/>
    <n v="1"/>
    <n v="900"/>
    <n v="900"/>
    <m/>
    <m/>
    <m/>
  </r>
  <r>
    <s v="1-437"/>
    <x v="70"/>
    <d v="2020-05-27T00:00:00"/>
    <x v="1"/>
    <s v="口罩(片)"/>
    <m/>
    <x v="300"/>
    <n v="1"/>
    <n v="5"/>
    <n v="5"/>
    <m/>
    <m/>
    <m/>
  </r>
  <r>
    <s v="2-129"/>
    <x v="222"/>
    <d v="2020-05-27T00:00:00"/>
    <x v="1"/>
    <s v="愛力安"/>
    <m/>
    <x v="299"/>
    <n v="1"/>
    <n v="900"/>
    <n v="900"/>
    <m/>
    <m/>
    <m/>
  </r>
  <r>
    <s v="1-525"/>
    <x v="30"/>
    <d v="2020-05-27T00:00:00"/>
    <x v="1"/>
    <s v="愛力安"/>
    <m/>
    <x v="299"/>
    <n v="1"/>
    <n v="900"/>
    <n v="900"/>
    <m/>
    <m/>
    <m/>
  </r>
  <r>
    <s v="2-132"/>
    <x v="123"/>
    <d v="2020-05-27T00:00:00"/>
    <x v="1"/>
    <s v="愛力安"/>
    <m/>
    <x v="299"/>
    <n v="1"/>
    <n v="900"/>
    <n v="900"/>
    <m/>
    <m/>
    <m/>
  </r>
  <r>
    <s v="2-132"/>
    <x v="123"/>
    <d v="2020-05-27T00:00:00"/>
    <x v="1"/>
    <s v="衛生紙"/>
    <m/>
    <x v="301"/>
    <n v="1"/>
    <n v="135"/>
    <n v="135"/>
    <m/>
    <m/>
    <m/>
  </r>
  <r>
    <s v="2-136"/>
    <x v="79"/>
    <d v="2020-05-27T00:00:00"/>
    <x v="1"/>
    <s v="口罩(片)"/>
    <m/>
    <x v="300"/>
    <n v="1"/>
    <n v="5"/>
    <n v="5"/>
    <m/>
    <m/>
    <m/>
  </r>
  <r>
    <s v="2-136"/>
    <x v="79"/>
    <d v="2020-05-27T00:00:00"/>
    <x v="1"/>
    <s v="愛力安"/>
    <m/>
    <x v="299"/>
    <n v="1"/>
    <n v="900"/>
    <n v="900"/>
    <m/>
    <m/>
    <m/>
  </r>
  <r>
    <s v="2-086"/>
    <x v="98"/>
    <d v="2020-05-27T00:00:00"/>
    <x v="1"/>
    <s v="愛力安"/>
    <m/>
    <x v="299"/>
    <n v="1"/>
    <n v="900"/>
    <n v="900"/>
    <m/>
    <m/>
    <m/>
  </r>
  <r>
    <s v="2-105"/>
    <x v="149"/>
    <d v="2020-05-27T00:00:00"/>
    <x v="1"/>
    <s v="愛力安"/>
    <m/>
    <x v="299"/>
    <n v="1"/>
    <n v="900"/>
    <n v="900"/>
    <m/>
    <m/>
    <m/>
  </r>
  <r>
    <s v="2-081"/>
    <x v="232"/>
    <d v="2020-05-27T00:00:00"/>
    <x v="1"/>
    <s v="愛力安"/>
    <m/>
    <x v="299"/>
    <n v="1"/>
    <n v="900"/>
    <n v="900"/>
    <m/>
    <m/>
    <m/>
  </r>
  <r>
    <s v="1-483"/>
    <x v="142"/>
    <d v="2020-05-27T00:00:00"/>
    <x v="1"/>
    <s v="愛力安"/>
    <m/>
    <x v="299"/>
    <n v="1"/>
    <n v="900"/>
    <n v="900"/>
    <m/>
    <m/>
    <m/>
  </r>
  <r>
    <s v="2-094"/>
    <x v="0"/>
    <d v="2020-05-27T00:00:00"/>
    <x v="1"/>
    <s v="愛力安"/>
    <m/>
    <x v="299"/>
    <n v="1"/>
    <n v="900"/>
    <n v="900"/>
    <m/>
    <m/>
    <m/>
  </r>
  <r>
    <s v="2-101"/>
    <x v="117"/>
    <d v="2020-05-27T00:00:00"/>
    <x v="1"/>
    <s v="愛力安"/>
    <m/>
    <x v="299"/>
    <n v="1"/>
    <n v="900"/>
    <n v="900"/>
    <m/>
    <m/>
    <m/>
  </r>
  <r>
    <s v="1-264"/>
    <x v="50"/>
    <d v="2020-05-27T00:00:00"/>
    <x v="1"/>
    <s v="愛力安"/>
    <m/>
    <x v="299"/>
    <n v="1"/>
    <n v="900"/>
    <n v="900"/>
    <m/>
    <m/>
    <m/>
  </r>
  <r>
    <s v="2-054"/>
    <x v="144"/>
    <d v="2020-05-27T00:00:00"/>
    <x v="1"/>
    <s v="愛力安"/>
    <m/>
    <x v="299"/>
    <n v="1"/>
    <n v="900"/>
    <n v="900"/>
    <m/>
    <m/>
    <m/>
  </r>
  <r>
    <s v="2-066"/>
    <x v="225"/>
    <d v="2020-05-27T00:00:00"/>
    <x v="1"/>
    <s v="愛力安"/>
    <m/>
    <x v="299"/>
    <n v="1"/>
    <n v="900"/>
    <n v="900"/>
    <m/>
    <m/>
    <m/>
  </r>
  <r>
    <s v="1-512"/>
    <x v="81"/>
    <d v="2020-05-27T00:00:00"/>
    <x v="1"/>
    <s v="口罩(片)"/>
    <m/>
    <x v="300"/>
    <n v="1"/>
    <n v="5"/>
    <n v="5"/>
    <m/>
    <m/>
    <m/>
  </r>
  <r>
    <s v="1-418"/>
    <x v="134"/>
    <d v="2020-05-28T00:00:00"/>
    <x v="1"/>
    <s v="衛生紙"/>
    <m/>
    <x v="302"/>
    <n v="1"/>
    <n v="135"/>
    <n v="135"/>
    <m/>
    <m/>
    <m/>
  </r>
  <r>
    <s v="1-367"/>
    <x v="4"/>
    <d v="2020-05-28T00:00:00"/>
    <x v="1"/>
    <s v="紅多酚"/>
    <m/>
    <x v="303"/>
    <n v="1"/>
    <n v="900"/>
    <n v="900"/>
    <m/>
    <m/>
    <m/>
  </r>
  <r>
    <s v="1-490"/>
    <x v="163"/>
    <d v="2020-05-28T00:00:00"/>
    <x v="1"/>
    <s v="衛生紙"/>
    <m/>
    <x v="302"/>
    <n v="1"/>
    <n v="135"/>
    <n v="135"/>
    <m/>
    <m/>
    <m/>
  </r>
  <r>
    <s v="1-536"/>
    <x v="165"/>
    <d v="2020-05-28T00:00:00"/>
    <x v="1"/>
    <s v="衛生紙"/>
    <m/>
    <x v="302"/>
    <n v="1"/>
    <n v="135"/>
    <n v="135"/>
    <m/>
    <m/>
    <m/>
  </r>
  <r>
    <s v="1-561"/>
    <x v="168"/>
    <d v="2020-05-28T00:00:00"/>
    <x v="1"/>
    <s v="衛生紙"/>
    <m/>
    <x v="302"/>
    <n v="1"/>
    <n v="135"/>
    <n v="135"/>
    <m/>
    <m/>
    <m/>
  </r>
  <r>
    <s v="1-557"/>
    <x v="93"/>
    <d v="2020-05-28T00:00:00"/>
    <x v="1"/>
    <s v="雙卡"/>
    <m/>
    <x v="304"/>
    <n v="1"/>
    <n v="1900"/>
    <n v="1900"/>
    <m/>
    <m/>
    <m/>
  </r>
  <r>
    <s v="1-342"/>
    <x v="184"/>
    <d v="2020-05-28T00:00:00"/>
    <x v="1"/>
    <s v="衛生紙"/>
    <m/>
    <x v="302"/>
    <n v="1"/>
    <n v="135"/>
    <n v="135"/>
    <m/>
    <m/>
    <m/>
  </r>
  <r>
    <s v="1-591"/>
    <x v="56"/>
    <d v="2020-05-28T00:00:00"/>
    <x v="1"/>
    <s v="愛力安"/>
    <m/>
    <x v="305"/>
    <n v="1"/>
    <n v="900"/>
    <n v="900"/>
    <m/>
    <m/>
    <m/>
  </r>
  <r>
    <s v="1-203"/>
    <x v="206"/>
    <d v="2020-05-28T00:00:00"/>
    <x v="1"/>
    <s v="衛生紙"/>
    <m/>
    <x v="302"/>
    <n v="1"/>
    <n v="135"/>
    <n v="135"/>
    <m/>
    <m/>
    <m/>
  </r>
  <r>
    <s v="1-031"/>
    <x v="208"/>
    <d v="2020-05-28T00:00:00"/>
    <x v="1"/>
    <s v="衛生紙"/>
    <m/>
    <x v="302"/>
    <n v="1"/>
    <n v="135"/>
    <n v="135"/>
    <m/>
    <m/>
    <m/>
  </r>
  <r>
    <s v="1-565"/>
    <x v="67"/>
    <d v="2020-05-29T00:00:00"/>
    <x v="1"/>
    <s v="衛生紙"/>
    <m/>
    <x v="306"/>
    <n v="1"/>
    <n v="135"/>
    <n v="135"/>
    <m/>
    <m/>
    <m/>
  </r>
  <r>
    <s v="1-346"/>
    <x v="159"/>
    <d v="2020-05-29T00:00:00"/>
    <x v="1"/>
    <s v="愛力安"/>
    <m/>
    <x v="307"/>
    <n v="1"/>
    <n v="900"/>
    <n v="900"/>
    <m/>
    <m/>
    <m/>
  </r>
  <r>
    <s v="1-172"/>
    <x v="135"/>
    <d v="2020-05-29T00:00:00"/>
    <x v="1"/>
    <s v="雙卡"/>
    <m/>
    <x v="308"/>
    <n v="1"/>
    <n v="1900"/>
    <n v="1900"/>
    <m/>
    <m/>
    <m/>
  </r>
  <r>
    <s v="1-307"/>
    <x v="13"/>
    <d v="2020-05-29T00:00:00"/>
    <x v="1"/>
    <s v="金愛力安"/>
    <m/>
    <x v="309"/>
    <n v="2"/>
    <n v="600"/>
    <n v="1200"/>
    <m/>
    <m/>
    <m/>
  </r>
  <r>
    <s v="3-425"/>
    <x v="89"/>
    <d v="2020-05-29T00:00:00"/>
    <x v="1"/>
    <s v="口罩(片)"/>
    <m/>
    <x v="310"/>
    <n v="1"/>
    <n v="5"/>
    <n v="5"/>
    <m/>
    <m/>
    <m/>
  </r>
  <r>
    <s v="3-480"/>
    <x v="21"/>
    <d v="2020-05-29T00:00:00"/>
    <x v="1"/>
    <s v="口罩(片)"/>
    <m/>
    <x v="310"/>
    <n v="1"/>
    <n v="5"/>
    <n v="5"/>
    <m/>
    <m/>
    <m/>
  </r>
  <r>
    <s v="3-454"/>
    <x v="90"/>
    <d v="2020-05-29T00:00:00"/>
    <x v="1"/>
    <s v="口罩(片)"/>
    <m/>
    <x v="310"/>
    <n v="1"/>
    <n v="5"/>
    <n v="5"/>
    <m/>
    <m/>
    <m/>
  </r>
  <r>
    <s v="1-433"/>
    <x v="25"/>
    <d v="2020-05-29T00:00:00"/>
    <x v="1"/>
    <s v="衛生紙"/>
    <m/>
    <x v="306"/>
    <n v="1"/>
    <n v="135"/>
    <n v="135"/>
    <m/>
    <m/>
    <m/>
  </r>
  <r>
    <s v="3-478"/>
    <x v="148"/>
    <d v="2020-05-29T00:00:00"/>
    <x v="1"/>
    <s v="愛力安"/>
    <m/>
    <x v="307"/>
    <n v="1"/>
    <n v="900"/>
    <n v="900"/>
    <m/>
    <m/>
    <m/>
  </r>
  <r>
    <s v="1-022"/>
    <x v="28"/>
    <d v="2020-05-29T00:00:00"/>
    <x v="1"/>
    <s v="口罩(片)"/>
    <m/>
    <x v="310"/>
    <n v="1"/>
    <n v="5"/>
    <n v="5"/>
    <m/>
    <m/>
    <m/>
  </r>
  <r>
    <s v="3-434"/>
    <x v="224"/>
    <d v="2020-05-29T00:00:00"/>
    <x v="1"/>
    <s v="愛力安"/>
    <m/>
    <x v="307"/>
    <n v="1"/>
    <n v="900"/>
    <n v="900"/>
    <m/>
    <m/>
    <m/>
  </r>
  <r>
    <s v="1-402"/>
    <x v="92"/>
    <d v="2020-05-29T00:00:00"/>
    <x v="1"/>
    <s v="口罩(片)"/>
    <m/>
    <x v="310"/>
    <n v="1"/>
    <n v="5"/>
    <n v="5"/>
    <m/>
    <m/>
    <m/>
  </r>
  <r>
    <s v="3-440"/>
    <x v="36"/>
    <d v="2020-05-29T00:00:00"/>
    <x v="1"/>
    <s v="愛力安"/>
    <m/>
    <x v="307"/>
    <n v="1"/>
    <n v="900"/>
    <n v="900"/>
    <m/>
    <m/>
    <m/>
  </r>
  <r>
    <s v="1-500"/>
    <x v="94"/>
    <d v="2020-05-29T00:00:00"/>
    <x v="1"/>
    <s v="口罩(片)"/>
    <m/>
    <x v="310"/>
    <n v="1"/>
    <n v="5"/>
    <n v="5"/>
    <m/>
    <m/>
    <m/>
  </r>
  <r>
    <s v="3-444"/>
    <x v="78"/>
    <d v="2020-05-29T00:00:00"/>
    <x v="1"/>
    <s v="愛力安"/>
    <m/>
    <x v="307"/>
    <n v="1"/>
    <n v="900"/>
    <n v="900"/>
    <m/>
    <m/>
    <m/>
  </r>
  <r>
    <s v="1-358"/>
    <x v="96"/>
    <d v="2020-05-29T00:00:00"/>
    <x v="1"/>
    <s v="口罩(片)"/>
    <m/>
    <x v="310"/>
    <n v="1"/>
    <n v="5"/>
    <n v="5"/>
    <m/>
    <m/>
    <m/>
  </r>
  <r>
    <s v="1-329"/>
    <x v="97"/>
    <d v="2020-05-29T00:00:00"/>
    <x v="1"/>
    <s v="口罩(片)"/>
    <m/>
    <x v="310"/>
    <n v="1"/>
    <n v="5"/>
    <n v="5"/>
    <m/>
    <m/>
    <m/>
  </r>
  <r>
    <s v="1-380"/>
    <x v="140"/>
    <d v="2020-05-29T00:00:00"/>
    <x v="1"/>
    <s v="衛生紙"/>
    <m/>
    <x v="306"/>
    <n v="1"/>
    <n v="135"/>
    <n v="135"/>
    <m/>
    <m/>
    <m/>
  </r>
  <r>
    <s v="3-499"/>
    <x v="52"/>
    <d v="2020-05-29T00:00:00"/>
    <x v="1"/>
    <s v="口罩(片)"/>
    <m/>
    <x v="310"/>
    <n v="1"/>
    <n v="5"/>
    <n v="5"/>
    <m/>
    <m/>
    <m/>
  </r>
  <r>
    <s v="1-375"/>
    <x v="196"/>
    <d v="2020-05-29T00:00:00"/>
    <x v="1"/>
    <s v="愛力安"/>
    <m/>
    <x v="307"/>
    <n v="1"/>
    <n v="900"/>
    <n v="900"/>
    <m/>
    <m/>
    <m/>
  </r>
  <r>
    <s v="3-498"/>
    <x v="53"/>
    <d v="2020-05-29T00:00:00"/>
    <x v="1"/>
    <s v="愛力安"/>
    <m/>
    <x v="307"/>
    <n v="1"/>
    <n v="900"/>
    <n v="900"/>
    <m/>
    <m/>
    <m/>
  </r>
  <r>
    <s v="1-508"/>
    <x v="71"/>
    <d v="2020-05-29T00:00:00"/>
    <x v="1"/>
    <s v="口罩(片)"/>
    <m/>
    <x v="310"/>
    <n v="1"/>
    <n v="5"/>
    <n v="5"/>
    <m/>
    <m/>
    <m/>
  </r>
  <r>
    <s v="1-260"/>
    <x v="73"/>
    <d v="2020-05-29T00:00:00"/>
    <x v="1"/>
    <s v="紅多酚"/>
    <m/>
    <x v="311"/>
    <n v="1"/>
    <n v="900"/>
    <n v="900"/>
    <m/>
    <m/>
    <m/>
  </r>
  <r>
    <s v="1-023"/>
    <x v="207"/>
    <d v="2020-05-29T00:00:00"/>
    <x v="1"/>
    <s v="口罩(片)"/>
    <m/>
    <x v="310"/>
    <n v="1"/>
    <n v="5"/>
    <n v="5"/>
    <m/>
    <m/>
    <m/>
  </r>
  <r>
    <s v="1-321"/>
    <x v="103"/>
    <d v="2020-05-29T00:00:00"/>
    <x v="1"/>
    <s v="口罩(片)"/>
    <m/>
    <x v="310"/>
    <n v="1"/>
    <n v="5"/>
    <n v="5"/>
    <m/>
    <m/>
    <m/>
  </r>
  <r>
    <s v="1-586"/>
    <x v="104"/>
    <d v="2020-05-29T00:00:00"/>
    <x v="1"/>
    <s v="口罩(片)"/>
    <m/>
    <x v="310"/>
    <n v="1"/>
    <n v="5"/>
    <n v="5"/>
    <m/>
    <m/>
    <m/>
  </r>
  <r>
    <s v="1-167"/>
    <x v="64"/>
    <d v="2020-05-29T00:00:00"/>
    <x v="1"/>
    <s v="愛力安"/>
    <m/>
    <x v="307"/>
    <n v="1"/>
    <n v="900"/>
    <n v="900"/>
    <m/>
    <m/>
    <m/>
  </r>
  <r>
    <s v="1-365"/>
    <x v="76"/>
    <d v="2020-05-31T00:00:00"/>
    <x v="1"/>
    <s v="愛力安"/>
    <m/>
    <x v="312"/>
    <n v="1"/>
    <n v="900"/>
    <n v="900"/>
    <m/>
    <m/>
    <m/>
  </r>
  <r>
    <s v="1-577"/>
    <x v="164"/>
    <d v="2020-05-31T00:00:00"/>
    <x v="1"/>
    <s v="雙卡"/>
    <m/>
    <x v="313"/>
    <n v="1"/>
    <n v="1900"/>
    <n v="1900"/>
    <m/>
    <m/>
    <m/>
  </r>
  <r>
    <s v="1-555"/>
    <x v="37"/>
    <d v="2020-05-31T00:00:00"/>
    <x v="1"/>
    <s v="口罩(片)"/>
    <m/>
    <x v="314"/>
    <n v="1"/>
    <n v="5"/>
    <n v="5"/>
    <m/>
    <m/>
    <m/>
  </r>
  <r>
    <s v="1-500"/>
    <x v="94"/>
    <d v="2020-05-31T00:00:00"/>
    <x v="1"/>
    <s v="口罩(片)"/>
    <m/>
    <x v="314"/>
    <n v="1"/>
    <n v="5"/>
    <n v="5"/>
    <m/>
    <m/>
    <m/>
  </r>
  <r>
    <s v="1-291"/>
    <x v="139"/>
    <d v="2020-05-31T00:00:00"/>
    <x v="1"/>
    <s v="愛力安"/>
    <m/>
    <x v="312"/>
    <n v="1"/>
    <n v="900"/>
    <n v="900"/>
    <m/>
    <m/>
    <m/>
  </r>
  <r>
    <s v="1-360"/>
    <x v="80"/>
    <d v="2020-05-31T00:00:00"/>
    <x v="1"/>
    <s v="益肺佳"/>
    <m/>
    <x v="315"/>
    <n v="1"/>
    <n v="2100"/>
    <n v="2100"/>
    <m/>
    <m/>
    <m/>
  </r>
  <r>
    <s v="1-280"/>
    <x v="186"/>
    <d v="2020-05-31T00:00:00"/>
    <x v="1"/>
    <s v="衛生紙"/>
    <m/>
    <x v="316"/>
    <n v="1"/>
    <n v="135"/>
    <n v="135"/>
    <m/>
    <m/>
    <m/>
  </r>
  <r>
    <s v="1-593"/>
    <x v="118"/>
    <d v="2020-05-31T00:00:00"/>
    <x v="1"/>
    <s v="口罩(片)"/>
    <m/>
    <x v="314"/>
    <n v="1"/>
    <n v="5"/>
    <n v="5"/>
    <m/>
    <m/>
    <m/>
  </r>
  <r>
    <s v="1-541"/>
    <x v="132"/>
    <d v="2020-05-31T00:00:00"/>
    <x v="1"/>
    <s v="金愛力安"/>
    <m/>
    <x v="317"/>
    <n v="2"/>
    <n v="600"/>
    <n v="1200"/>
    <m/>
    <m/>
    <m/>
  </r>
  <r>
    <s v="1-541"/>
    <x v="132"/>
    <d v="2020-05-31T00:00:00"/>
    <x v="1"/>
    <s v="雙卡"/>
    <m/>
    <x v="313"/>
    <n v="1"/>
    <n v="1900"/>
    <n v="1900"/>
    <m/>
    <m/>
    <m/>
  </r>
  <r>
    <s v="1-444"/>
    <x v="60"/>
    <d v="2020-05-31T00:00:00"/>
    <x v="1"/>
    <s v="3號電池"/>
    <m/>
    <x v="318"/>
    <n v="2"/>
    <n v="8"/>
    <n v="16"/>
    <m/>
    <m/>
    <m/>
  </r>
  <r>
    <s v="1-444"/>
    <x v="60"/>
    <d v="2020-05-31T00:00:00"/>
    <x v="1"/>
    <s v="添寧復健褲L10片/包"/>
    <m/>
    <x v="319"/>
    <n v="1"/>
    <n v="216"/>
    <n v="216"/>
    <m/>
    <m/>
    <m/>
  </r>
  <r>
    <s v="1-444"/>
    <x v="60"/>
    <d v="2020-05-31T00:00:00"/>
    <x v="1"/>
    <s v="雙卡"/>
    <m/>
    <x v="313"/>
    <n v="1"/>
    <n v="1900"/>
    <n v="1900"/>
    <m/>
    <m/>
    <m/>
  </r>
  <r>
    <s v="3-162"/>
    <x v="5"/>
    <d v="2020-06-01T00:00:00"/>
    <x v="1"/>
    <s v="衛生紙"/>
    <m/>
    <x v="320"/>
    <n v="1"/>
    <n v="135"/>
    <n v="135"/>
    <m/>
    <m/>
    <m/>
  </r>
  <r>
    <s v="3-162"/>
    <x v="5"/>
    <d v="2020-06-01T00:00:00"/>
    <x v="1"/>
    <s v="雙卡"/>
    <m/>
    <x v="321"/>
    <n v="1"/>
    <n v="1900"/>
    <n v="1900"/>
    <m/>
    <m/>
    <m/>
  </r>
  <r>
    <s v="1-587"/>
    <x v="75"/>
    <d v="2020-06-01T00:00:00"/>
    <x v="1"/>
    <s v="口罩(片)"/>
    <m/>
    <x v="322"/>
    <n v="1"/>
    <n v="5"/>
    <n v="5"/>
    <m/>
    <m/>
    <m/>
  </r>
  <r>
    <s v="3-467"/>
    <x v="8"/>
    <d v="2020-06-01T00:00:00"/>
    <x v="1"/>
    <s v="衛生紙"/>
    <m/>
    <x v="320"/>
    <n v="1"/>
    <n v="135"/>
    <n v="135"/>
    <m/>
    <m/>
    <m/>
  </r>
  <r>
    <s v="3-474"/>
    <x v="107"/>
    <d v="2020-06-01T00:00:00"/>
    <x v="1"/>
    <s v="衛生紙"/>
    <m/>
    <x v="320"/>
    <n v="1"/>
    <n v="135"/>
    <n v="135"/>
    <m/>
    <m/>
    <m/>
  </r>
  <r>
    <s v="3-450"/>
    <x v="11"/>
    <d v="2020-06-01T00:00:00"/>
    <x v="1"/>
    <s v="衛生紙"/>
    <m/>
    <x v="320"/>
    <n v="1"/>
    <n v="135"/>
    <n v="135"/>
    <m/>
    <m/>
    <m/>
  </r>
  <r>
    <s v="3-470"/>
    <x v="12"/>
    <d v="2020-06-01T00:00:00"/>
    <x v="1"/>
    <s v="口罩(片)"/>
    <m/>
    <x v="322"/>
    <n v="1"/>
    <n v="5"/>
    <n v="5"/>
    <m/>
    <m/>
    <m/>
  </r>
  <r>
    <s v="3-470"/>
    <x v="12"/>
    <d v="2020-06-01T00:00:00"/>
    <x v="1"/>
    <s v="衛生紙"/>
    <m/>
    <x v="320"/>
    <n v="1"/>
    <n v="135"/>
    <n v="135"/>
    <m/>
    <m/>
    <m/>
  </r>
  <r>
    <s v="3-446"/>
    <x v="77"/>
    <d v="2020-06-01T00:00:00"/>
    <x v="1"/>
    <s v="衛生紙"/>
    <m/>
    <x v="320"/>
    <n v="1"/>
    <n v="135"/>
    <n v="135"/>
    <m/>
    <m/>
    <m/>
  </r>
  <r>
    <s v="1-404"/>
    <x v="1"/>
    <d v="2020-06-01T00:00:00"/>
    <x v="1"/>
    <s v="口罩(片)"/>
    <m/>
    <x v="322"/>
    <n v="1"/>
    <n v="5"/>
    <n v="5"/>
    <m/>
    <m/>
    <m/>
  </r>
  <r>
    <s v="3-452"/>
    <x v="16"/>
    <d v="2020-06-01T00:00:00"/>
    <x v="1"/>
    <s v="衛生紙"/>
    <m/>
    <x v="320"/>
    <n v="1"/>
    <n v="135"/>
    <n v="135"/>
    <m/>
    <m/>
    <m/>
  </r>
  <r>
    <s v="3-374"/>
    <x v="233"/>
    <d v="2020-06-01T00:00:00"/>
    <x v="1"/>
    <s v="衛生紙"/>
    <m/>
    <x v="320"/>
    <n v="1"/>
    <n v="135"/>
    <n v="135"/>
    <m/>
    <m/>
    <m/>
  </r>
  <r>
    <s v="3-475"/>
    <x v="18"/>
    <d v="2020-06-01T00:00:00"/>
    <x v="1"/>
    <s v="衛生紙"/>
    <m/>
    <x v="320"/>
    <n v="1"/>
    <n v="135"/>
    <n v="135"/>
    <m/>
    <m/>
    <m/>
  </r>
  <r>
    <s v="3-425"/>
    <x v="89"/>
    <d v="2020-06-01T00:00:00"/>
    <x v="1"/>
    <s v="衛生紙"/>
    <m/>
    <x v="320"/>
    <n v="1"/>
    <n v="135"/>
    <n v="135"/>
    <m/>
    <m/>
    <m/>
  </r>
  <r>
    <s v="3-480"/>
    <x v="21"/>
    <d v="2020-06-01T00:00:00"/>
    <x v="1"/>
    <s v="衛生紙"/>
    <m/>
    <x v="320"/>
    <n v="1"/>
    <n v="135"/>
    <n v="135"/>
    <m/>
    <m/>
    <m/>
  </r>
  <r>
    <s v="3-454"/>
    <x v="90"/>
    <d v="2020-06-01T00:00:00"/>
    <x v="1"/>
    <s v="衛生紙"/>
    <m/>
    <x v="320"/>
    <n v="1"/>
    <n v="135"/>
    <n v="135"/>
    <m/>
    <m/>
    <m/>
  </r>
  <r>
    <s v="3-491"/>
    <x v="24"/>
    <d v="2020-06-01T00:00:00"/>
    <x v="1"/>
    <s v="衛生紙"/>
    <m/>
    <x v="320"/>
    <n v="1"/>
    <n v="135"/>
    <n v="135"/>
    <m/>
    <m/>
    <m/>
  </r>
  <r>
    <s v="3-478"/>
    <x v="148"/>
    <d v="2020-06-01T00:00:00"/>
    <x v="1"/>
    <s v="衛生紙"/>
    <m/>
    <x v="320"/>
    <n v="1"/>
    <n v="135"/>
    <n v="135"/>
    <m/>
    <m/>
    <m/>
  </r>
  <r>
    <s v="3-503"/>
    <x v="234"/>
    <d v="2020-06-01T00:00:00"/>
    <x v="1"/>
    <s v="衛生紙"/>
    <m/>
    <x v="320"/>
    <n v="1"/>
    <n v="135"/>
    <n v="135"/>
    <m/>
    <m/>
    <m/>
  </r>
  <r>
    <s v="3-434"/>
    <x v="224"/>
    <d v="2020-06-01T00:00:00"/>
    <x v="1"/>
    <s v="衛生紙"/>
    <m/>
    <x v="320"/>
    <n v="1"/>
    <n v="135"/>
    <n v="135"/>
    <m/>
    <m/>
    <m/>
  </r>
  <r>
    <s v="3-473"/>
    <x v="34"/>
    <d v="2020-06-01T00:00:00"/>
    <x v="1"/>
    <s v="衛生紙"/>
    <m/>
    <x v="320"/>
    <n v="1"/>
    <n v="135"/>
    <n v="135"/>
    <m/>
    <m/>
    <m/>
  </r>
  <r>
    <s v="3-495"/>
    <x v="138"/>
    <d v="2020-06-01T00:00:00"/>
    <x v="1"/>
    <s v="衛生紙"/>
    <m/>
    <x v="320"/>
    <n v="1"/>
    <n v="135"/>
    <n v="135"/>
    <m/>
    <m/>
    <m/>
  </r>
  <r>
    <s v="3-440"/>
    <x v="36"/>
    <d v="2020-06-01T00:00:00"/>
    <x v="1"/>
    <s v="衛生紙"/>
    <m/>
    <x v="320"/>
    <n v="1"/>
    <n v="135"/>
    <n v="135"/>
    <m/>
    <m/>
    <m/>
  </r>
  <r>
    <s v="3-444"/>
    <x v="78"/>
    <d v="2020-06-01T00:00:00"/>
    <x v="1"/>
    <s v="衛生紙"/>
    <m/>
    <x v="320"/>
    <n v="1"/>
    <n v="135"/>
    <n v="135"/>
    <m/>
    <m/>
    <m/>
  </r>
  <r>
    <s v="3-461"/>
    <x v="40"/>
    <d v="2020-06-01T00:00:00"/>
    <x v="1"/>
    <s v="衛生紙"/>
    <m/>
    <x v="320"/>
    <n v="1"/>
    <n v="135"/>
    <n v="135"/>
    <m/>
    <m/>
    <m/>
  </r>
  <r>
    <s v="3-462"/>
    <x v="114"/>
    <d v="2020-06-01T00:00:00"/>
    <x v="1"/>
    <s v="口罩(片)"/>
    <m/>
    <x v="322"/>
    <n v="1"/>
    <n v="5"/>
    <n v="5"/>
    <m/>
    <m/>
    <m/>
  </r>
  <r>
    <s v="3-462"/>
    <x v="114"/>
    <d v="2020-06-01T00:00:00"/>
    <x v="1"/>
    <s v="衛生紙"/>
    <m/>
    <x v="320"/>
    <n v="1"/>
    <n v="135"/>
    <n v="135"/>
    <m/>
    <m/>
    <m/>
  </r>
  <r>
    <s v="3-492"/>
    <x v="46"/>
    <d v="2020-06-01T00:00:00"/>
    <x v="1"/>
    <s v="衛生紙"/>
    <m/>
    <x v="320"/>
    <n v="1"/>
    <n v="135"/>
    <n v="135"/>
    <m/>
    <m/>
    <m/>
  </r>
  <r>
    <s v="3-414"/>
    <x v="48"/>
    <d v="2020-06-01T00:00:00"/>
    <x v="1"/>
    <s v="衛生紙"/>
    <m/>
    <x v="320"/>
    <n v="1"/>
    <n v="135"/>
    <n v="135"/>
    <m/>
    <m/>
    <m/>
  </r>
  <r>
    <s v="3-373"/>
    <x v="49"/>
    <d v="2020-06-01T00:00:00"/>
    <x v="1"/>
    <s v="衛生紙"/>
    <m/>
    <x v="320"/>
    <n v="1"/>
    <n v="135"/>
    <n v="135"/>
    <m/>
    <m/>
    <m/>
  </r>
  <r>
    <s v="3-488"/>
    <x v="235"/>
    <d v="2020-06-01T00:00:00"/>
    <x v="1"/>
    <s v="衛生紙"/>
    <m/>
    <x v="320"/>
    <n v="1"/>
    <n v="135"/>
    <n v="135"/>
    <m/>
    <m/>
    <m/>
  </r>
  <r>
    <s v="3-497"/>
    <x v="131"/>
    <d v="2020-06-01T00:00:00"/>
    <x v="1"/>
    <s v="衛生紙"/>
    <m/>
    <x v="320"/>
    <n v="1"/>
    <n v="135"/>
    <n v="135"/>
    <m/>
    <m/>
    <m/>
  </r>
  <r>
    <s v="3-469"/>
    <x v="51"/>
    <d v="2020-06-01T00:00:00"/>
    <x v="1"/>
    <s v="衛生紙"/>
    <m/>
    <x v="320"/>
    <n v="1"/>
    <n v="135"/>
    <n v="135"/>
    <m/>
    <m/>
    <m/>
  </r>
  <r>
    <s v="3-459"/>
    <x v="100"/>
    <d v="2020-06-01T00:00:00"/>
    <x v="1"/>
    <s v="衛生紙"/>
    <m/>
    <x v="320"/>
    <n v="1"/>
    <n v="135"/>
    <n v="135"/>
    <m/>
    <m/>
    <m/>
  </r>
  <r>
    <s v="3-499"/>
    <x v="52"/>
    <d v="2020-06-01T00:00:00"/>
    <x v="1"/>
    <s v="衛生紙"/>
    <m/>
    <x v="320"/>
    <n v="1"/>
    <n v="135"/>
    <n v="135"/>
    <m/>
    <m/>
    <m/>
  </r>
  <r>
    <s v="3-498"/>
    <x v="53"/>
    <d v="2020-06-01T00:00:00"/>
    <x v="1"/>
    <s v="衛生紙"/>
    <m/>
    <x v="320"/>
    <n v="1"/>
    <n v="135"/>
    <n v="135"/>
    <m/>
    <m/>
    <m/>
  </r>
  <r>
    <s v="3-479"/>
    <x v="58"/>
    <d v="2020-06-01T00:00:00"/>
    <x v="1"/>
    <s v="衛生紙"/>
    <m/>
    <x v="320"/>
    <n v="1"/>
    <n v="135"/>
    <n v="135"/>
    <m/>
    <m/>
    <m/>
  </r>
  <r>
    <s v="3-501"/>
    <x v="59"/>
    <d v="2020-06-01T00:00:00"/>
    <x v="1"/>
    <s v="衛生紙"/>
    <m/>
    <x v="320"/>
    <n v="1"/>
    <n v="135"/>
    <n v="135"/>
    <m/>
    <m/>
    <m/>
  </r>
  <r>
    <s v="3-468"/>
    <x v="121"/>
    <d v="2020-06-01T00:00:00"/>
    <x v="1"/>
    <s v="衛生紙"/>
    <m/>
    <x v="320"/>
    <n v="1"/>
    <n v="135"/>
    <n v="135"/>
    <m/>
    <m/>
    <m/>
  </r>
  <r>
    <s v="3-324"/>
    <x v="61"/>
    <d v="2020-06-01T00:00:00"/>
    <x v="1"/>
    <s v="衛生紙"/>
    <m/>
    <x v="320"/>
    <n v="1"/>
    <n v="135"/>
    <n v="135"/>
    <m/>
    <m/>
    <m/>
  </r>
  <r>
    <s v="1-281"/>
    <x v="108"/>
    <d v="2020-06-02T00:00:00"/>
    <x v="1"/>
    <s v="口罩(片)"/>
    <m/>
    <x v="323"/>
    <n v="1"/>
    <n v="5"/>
    <n v="5"/>
    <m/>
    <m/>
    <m/>
  </r>
  <r>
    <s v="3-468"/>
    <x v="121"/>
    <d v="2020-06-02T00:00:00"/>
    <x v="1"/>
    <s v="紅多酚"/>
    <m/>
    <x v="324"/>
    <n v="1"/>
    <n v="900"/>
    <n v="900"/>
    <m/>
    <m/>
    <m/>
  </r>
  <r>
    <s v="2-084"/>
    <x v="228"/>
    <d v="2020-06-03T00:00:00"/>
    <x v="1"/>
    <s v="紅多酚"/>
    <m/>
    <x v="325"/>
    <n v="1"/>
    <n v="900"/>
    <n v="900"/>
    <m/>
    <m/>
    <m/>
  </r>
  <r>
    <s v="1-384"/>
    <x v="161"/>
    <d v="2020-06-03T00:00:00"/>
    <x v="1"/>
    <s v="衛生紙"/>
    <m/>
    <x v="326"/>
    <n v="1"/>
    <n v="135"/>
    <n v="135"/>
    <m/>
    <m/>
    <m/>
  </r>
  <r>
    <s v="3-480"/>
    <x v="21"/>
    <d v="2020-06-03T00:00:00"/>
    <x v="1"/>
    <s v="雙卡"/>
    <m/>
    <x v="327"/>
    <n v="1"/>
    <n v="1900"/>
    <n v="1900"/>
    <m/>
    <m/>
    <m/>
  </r>
  <r>
    <s v="1-235"/>
    <x v="68"/>
    <d v="2020-06-03T00:00:00"/>
    <x v="1"/>
    <s v="益肺佳"/>
    <m/>
    <x v="328"/>
    <n v="1"/>
    <n v="2100"/>
    <n v="2100"/>
    <m/>
    <m/>
    <m/>
  </r>
  <r>
    <s v="1-530"/>
    <x v="171"/>
    <d v="2020-06-03T00:00:00"/>
    <x v="1"/>
    <s v="衛生紙"/>
    <m/>
    <x v="326"/>
    <n v="1"/>
    <n v="135"/>
    <n v="135"/>
    <m/>
    <m/>
    <m/>
  </r>
  <r>
    <s v="1-314"/>
    <x v="39"/>
    <d v="2020-06-03T00:00:00"/>
    <x v="1"/>
    <s v="益肺佳"/>
    <m/>
    <x v="328"/>
    <n v="1"/>
    <n v="2100"/>
    <n v="2100"/>
    <m/>
    <m/>
    <m/>
  </r>
  <r>
    <s v="1-575"/>
    <x v="95"/>
    <d v="2020-06-03T00:00:00"/>
    <x v="1"/>
    <s v="口罩(片)"/>
    <m/>
    <x v="329"/>
    <n v="1"/>
    <n v="5"/>
    <n v="5"/>
    <m/>
    <m/>
    <m/>
  </r>
  <r>
    <s v="1-358"/>
    <x v="96"/>
    <d v="2020-06-03T00:00:00"/>
    <x v="1"/>
    <s v="衛生紙"/>
    <m/>
    <x v="326"/>
    <n v="1"/>
    <n v="135"/>
    <n v="135"/>
    <m/>
    <m/>
    <m/>
  </r>
  <r>
    <s v="1-329"/>
    <x v="97"/>
    <d v="2020-06-03T00:00:00"/>
    <x v="1"/>
    <s v="紅多酚"/>
    <m/>
    <x v="325"/>
    <n v="1"/>
    <n v="900"/>
    <n v="900"/>
    <m/>
    <m/>
    <m/>
  </r>
  <r>
    <s v="2-116"/>
    <x v="128"/>
    <d v="2020-06-03T00:00:00"/>
    <x v="1"/>
    <s v="紅多酚"/>
    <m/>
    <x v="325"/>
    <n v="1"/>
    <n v="900"/>
    <n v="900"/>
    <m/>
    <m/>
    <m/>
  </r>
  <r>
    <s v="1-253"/>
    <x v="195"/>
    <d v="2020-06-03T00:00:00"/>
    <x v="1"/>
    <s v="雙卡"/>
    <m/>
    <x v="327"/>
    <n v="1"/>
    <n v="1900"/>
    <n v="1900"/>
    <m/>
    <m/>
    <m/>
  </r>
  <r>
    <s v="1-551"/>
    <x v="202"/>
    <d v="2020-06-03T00:00:00"/>
    <x v="1"/>
    <s v="雙卡"/>
    <m/>
    <x v="327"/>
    <n v="1"/>
    <n v="1900"/>
    <n v="1900"/>
    <m/>
    <m/>
    <m/>
  </r>
  <r>
    <s v="1-472"/>
    <x v="145"/>
    <d v="2020-06-03T00:00:00"/>
    <x v="1"/>
    <s v="雙卡"/>
    <m/>
    <x v="327"/>
    <n v="1"/>
    <n v="1900"/>
    <n v="1900"/>
    <m/>
    <m/>
    <m/>
  </r>
  <r>
    <s v="3-501"/>
    <x v="59"/>
    <d v="2020-06-03T00:00:00"/>
    <x v="1"/>
    <s v="愛力安"/>
    <m/>
    <x v="330"/>
    <n v="1"/>
    <n v="900"/>
    <n v="900"/>
    <m/>
    <m/>
    <m/>
  </r>
  <r>
    <s v="1-588"/>
    <x v="130"/>
    <d v="2020-06-04T00:00:00"/>
    <x v="1"/>
    <s v="口罩(片)"/>
    <m/>
    <x v="331"/>
    <n v="1"/>
    <n v="5"/>
    <n v="5"/>
    <m/>
    <m/>
    <m/>
  </r>
  <r>
    <s v="3-473"/>
    <x v="34"/>
    <d v="2020-06-04T00:00:00"/>
    <x v="1"/>
    <s v="愛力安"/>
    <m/>
    <x v="332"/>
    <n v="1"/>
    <n v="900"/>
    <n v="900"/>
    <m/>
    <m/>
    <m/>
  </r>
  <r>
    <s v="1-329"/>
    <x v="97"/>
    <d v="2020-06-04T00:00:00"/>
    <x v="1"/>
    <s v="愛力安"/>
    <m/>
    <x v="332"/>
    <n v="1"/>
    <n v="900"/>
    <n v="900"/>
    <m/>
    <m/>
    <m/>
  </r>
  <r>
    <s v="2-074"/>
    <x v="230"/>
    <d v="2020-06-05T00:00:00"/>
    <x v="1"/>
    <s v="衛生紙"/>
    <m/>
    <x v="333"/>
    <n v="1"/>
    <n v="135"/>
    <n v="135"/>
    <m/>
    <m/>
    <m/>
  </r>
  <r>
    <s v="2-114"/>
    <x v="122"/>
    <d v="2020-06-05T00:00:00"/>
    <x v="1"/>
    <s v="愛力安"/>
    <m/>
    <x v="334"/>
    <n v="1"/>
    <n v="900"/>
    <n v="900"/>
    <m/>
    <m/>
    <m/>
  </r>
  <r>
    <s v="2-084"/>
    <x v="228"/>
    <d v="2020-06-05T00:00:00"/>
    <x v="1"/>
    <s v="愛力安"/>
    <m/>
    <x v="334"/>
    <n v="1"/>
    <n v="900"/>
    <n v="900"/>
    <m/>
    <m/>
    <m/>
  </r>
  <r>
    <s v="2-133"/>
    <x v="84"/>
    <d v="2020-06-05T00:00:00"/>
    <x v="1"/>
    <s v="衛生紙"/>
    <m/>
    <x v="333"/>
    <n v="1"/>
    <n v="135"/>
    <n v="135"/>
    <m/>
    <m/>
    <m/>
  </r>
  <r>
    <s v="2-093"/>
    <x v="17"/>
    <d v="2020-06-05T00:00:00"/>
    <x v="1"/>
    <s v="愛力安"/>
    <m/>
    <x v="334"/>
    <n v="1"/>
    <n v="900"/>
    <n v="900"/>
    <m/>
    <m/>
    <m/>
  </r>
  <r>
    <s v="3-475"/>
    <x v="18"/>
    <d v="2020-06-05T00:00:00"/>
    <x v="1"/>
    <s v="口罩(片)"/>
    <m/>
    <x v="335"/>
    <n v="1"/>
    <n v="5"/>
    <n v="5"/>
    <m/>
    <m/>
    <m/>
  </r>
  <r>
    <s v="3-480"/>
    <x v="21"/>
    <d v="2020-06-05T00:00:00"/>
    <x v="1"/>
    <s v="血糖試紙"/>
    <m/>
    <x v="336"/>
    <n v="1"/>
    <n v="1000"/>
    <n v="1000"/>
    <m/>
    <m/>
    <m/>
  </r>
  <r>
    <s v="2-103"/>
    <x v="231"/>
    <d v="2020-06-05T00:00:00"/>
    <x v="1"/>
    <s v="愛力安"/>
    <m/>
    <x v="334"/>
    <n v="1"/>
    <n v="900"/>
    <n v="900"/>
    <m/>
    <m/>
    <m/>
  </r>
  <r>
    <s v="3-454"/>
    <x v="90"/>
    <d v="2020-06-05T00:00:00"/>
    <x v="1"/>
    <s v="口罩(片)"/>
    <m/>
    <x v="335"/>
    <n v="1"/>
    <n v="5"/>
    <n v="5"/>
    <m/>
    <m/>
    <m/>
  </r>
  <r>
    <s v="2-137"/>
    <x v="69"/>
    <d v="2020-06-05T00:00:00"/>
    <x v="1"/>
    <s v="愛力安"/>
    <m/>
    <x v="334"/>
    <n v="1"/>
    <n v="900"/>
    <n v="900"/>
    <m/>
    <m/>
    <m/>
  </r>
  <r>
    <s v="2-117"/>
    <x v="227"/>
    <d v="2020-06-05T00:00:00"/>
    <x v="1"/>
    <s v="愛力安"/>
    <m/>
    <x v="334"/>
    <n v="1"/>
    <n v="900"/>
    <n v="900"/>
    <m/>
    <m/>
    <m/>
  </r>
  <r>
    <s v="2-117"/>
    <x v="227"/>
    <d v="2020-06-05T00:00:00"/>
    <x v="1"/>
    <s v="衛生紙"/>
    <m/>
    <x v="333"/>
    <n v="1"/>
    <n v="135"/>
    <n v="135"/>
    <m/>
    <m/>
    <m/>
  </r>
  <r>
    <s v="1-501"/>
    <x v="33"/>
    <d v="2020-06-05T00:00:00"/>
    <x v="1"/>
    <s v="口罩(片)"/>
    <m/>
    <x v="335"/>
    <n v="1"/>
    <n v="5"/>
    <n v="5"/>
    <m/>
    <m/>
    <m/>
  </r>
  <r>
    <s v="1-200"/>
    <x v="137"/>
    <d v="2020-06-05T00:00:00"/>
    <x v="1"/>
    <s v="口罩(片)"/>
    <m/>
    <x v="335"/>
    <n v="1"/>
    <n v="5"/>
    <n v="5"/>
    <m/>
    <m/>
    <m/>
  </r>
  <r>
    <s v="3-444"/>
    <x v="78"/>
    <d v="2020-06-05T00:00:00"/>
    <x v="1"/>
    <s v="口罩(片)"/>
    <m/>
    <x v="335"/>
    <n v="1"/>
    <n v="5"/>
    <n v="5"/>
    <m/>
    <m/>
    <m/>
  </r>
  <r>
    <s v="2-104"/>
    <x v="42"/>
    <d v="2020-06-05T00:00:00"/>
    <x v="1"/>
    <s v="益肺佳"/>
    <m/>
    <x v="337"/>
    <n v="1"/>
    <n v="2100"/>
    <n v="2100"/>
    <m/>
    <m/>
    <m/>
  </r>
  <r>
    <s v="2-012"/>
    <x v="44"/>
    <d v="2020-06-05T00:00:00"/>
    <x v="1"/>
    <s v="愛力安"/>
    <m/>
    <x v="334"/>
    <n v="1"/>
    <n v="900"/>
    <n v="900"/>
    <m/>
    <m/>
    <m/>
  </r>
  <r>
    <s v="2-116"/>
    <x v="128"/>
    <d v="2020-06-05T00:00:00"/>
    <x v="1"/>
    <s v="愛力安"/>
    <m/>
    <x v="334"/>
    <n v="1"/>
    <n v="900"/>
    <n v="900"/>
    <m/>
    <m/>
    <m/>
  </r>
  <r>
    <s v="1-380"/>
    <x v="140"/>
    <d v="2020-06-05T00:00:00"/>
    <x v="1"/>
    <s v="口罩(片)"/>
    <m/>
    <x v="335"/>
    <n v="1"/>
    <n v="5"/>
    <n v="5"/>
    <m/>
    <m/>
    <m/>
  </r>
  <r>
    <s v="1-473"/>
    <x v="45"/>
    <d v="2020-06-05T00:00:00"/>
    <x v="1"/>
    <s v="口罩(片)"/>
    <m/>
    <x v="335"/>
    <n v="1"/>
    <n v="5"/>
    <n v="5"/>
    <m/>
    <m/>
    <m/>
  </r>
  <r>
    <s v="2-101"/>
    <x v="117"/>
    <d v="2020-06-05T00:00:00"/>
    <x v="1"/>
    <s v="愛力安"/>
    <m/>
    <x v="334"/>
    <n v="1"/>
    <n v="900"/>
    <n v="900"/>
    <m/>
    <m/>
    <m/>
  </r>
  <r>
    <s v="3-492"/>
    <x v="46"/>
    <d v="2020-06-05T00:00:00"/>
    <x v="1"/>
    <s v="口罩(片)"/>
    <m/>
    <x v="335"/>
    <n v="1"/>
    <n v="5"/>
    <n v="5"/>
    <m/>
    <m/>
    <m/>
  </r>
  <r>
    <s v="2-128"/>
    <x v="143"/>
    <d v="2020-06-05T00:00:00"/>
    <x v="1"/>
    <s v="口罩(片)"/>
    <m/>
    <x v="335"/>
    <n v="1"/>
    <n v="5"/>
    <n v="5"/>
    <m/>
    <m/>
    <m/>
  </r>
  <r>
    <s v="1-593"/>
    <x v="118"/>
    <d v="2020-06-05T00:00:00"/>
    <x v="1"/>
    <s v="愛力安"/>
    <m/>
    <x v="334"/>
    <n v="1"/>
    <n v="900"/>
    <n v="900"/>
    <m/>
    <m/>
    <m/>
  </r>
  <r>
    <s v="3-499"/>
    <x v="52"/>
    <d v="2020-06-05T00:00:00"/>
    <x v="1"/>
    <s v="口罩(片)"/>
    <m/>
    <x v="335"/>
    <n v="1"/>
    <n v="5"/>
    <n v="5"/>
    <m/>
    <m/>
    <m/>
  </r>
  <r>
    <s v="1-354"/>
    <x v="133"/>
    <d v="2020-06-05T00:00:00"/>
    <x v="1"/>
    <s v="口罩(片)"/>
    <m/>
    <x v="335"/>
    <n v="1"/>
    <n v="5"/>
    <n v="5"/>
    <m/>
    <m/>
    <m/>
  </r>
  <r>
    <s v="2-066"/>
    <x v="225"/>
    <d v="2020-06-05T00:00:00"/>
    <x v="1"/>
    <s v="愛力安"/>
    <m/>
    <x v="334"/>
    <n v="1"/>
    <n v="900"/>
    <n v="900"/>
    <m/>
    <m/>
    <m/>
  </r>
  <r>
    <s v="1-309"/>
    <x v="101"/>
    <d v="2020-06-05T00:00:00"/>
    <x v="1"/>
    <s v="口罩(片)"/>
    <m/>
    <x v="335"/>
    <n v="1"/>
    <n v="5"/>
    <n v="5"/>
    <m/>
    <m/>
    <m/>
  </r>
  <r>
    <s v="3-468"/>
    <x v="121"/>
    <d v="2020-06-05T00:00:00"/>
    <x v="1"/>
    <s v="口罩(片)"/>
    <m/>
    <x v="335"/>
    <n v="1"/>
    <n v="5"/>
    <n v="5"/>
    <m/>
    <m/>
    <m/>
  </r>
  <r>
    <s v="2-099"/>
    <x v="102"/>
    <d v="2020-06-05T00:00:00"/>
    <x v="1"/>
    <s v="愛力安"/>
    <m/>
    <x v="334"/>
    <n v="1"/>
    <n v="900"/>
    <n v="900"/>
    <m/>
    <m/>
    <m/>
  </r>
  <r>
    <s v="1-479"/>
    <x v="105"/>
    <d v="2020-06-05T00:00:00"/>
    <x v="1"/>
    <s v="口罩(片)"/>
    <m/>
    <x v="335"/>
    <n v="1"/>
    <n v="5"/>
    <n v="5"/>
    <m/>
    <m/>
    <m/>
  </r>
  <r>
    <s v="1-167"/>
    <x v="64"/>
    <d v="2020-06-05T00:00:00"/>
    <x v="1"/>
    <s v="添寧復健褲L10片/包"/>
    <m/>
    <x v="338"/>
    <n v="2"/>
    <n v="216"/>
    <n v="432"/>
    <m/>
    <m/>
    <m/>
  </r>
  <r>
    <s v="1-477"/>
    <x v="66"/>
    <d v="2020-06-05T00:00:00"/>
    <x v="1"/>
    <s v="口罩(片)"/>
    <m/>
    <x v="335"/>
    <n v="1"/>
    <n v="5"/>
    <n v="5"/>
    <m/>
    <m/>
    <m/>
  </r>
  <r>
    <s v="1-418"/>
    <x v="134"/>
    <d v="2020-06-06T00:00:00"/>
    <x v="1"/>
    <s v="紅多酚"/>
    <m/>
    <x v="339"/>
    <n v="1"/>
    <n v="900"/>
    <n v="900"/>
    <m/>
    <m/>
    <m/>
  </r>
  <r>
    <s v="3-470"/>
    <x v="12"/>
    <d v="2020-06-06T00:00:00"/>
    <x v="1"/>
    <s v="紅多酚"/>
    <m/>
    <x v="339"/>
    <n v="1"/>
    <n v="900"/>
    <n v="900"/>
    <m/>
    <m/>
    <m/>
  </r>
  <r>
    <s v="2-104"/>
    <x v="42"/>
    <d v="2020-06-06T00:00:00"/>
    <x v="1"/>
    <s v="紅多酚"/>
    <m/>
    <x v="339"/>
    <n v="1"/>
    <n v="900"/>
    <n v="900"/>
    <m/>
    <m/>
    <m/>
  </r>
  <r>
    <s v="3-462"/>
    <x v="114"/>
    <d v="2020-06-06T00:00:00"/>
    <x v="1"/>
    <s v="約束手套"/>
    <m/>
    <x v="340"/>
    <n v="1"/>
    <n v="500"/>
    <n v="500"/>
    <m/>
    <m/>
    <m/>
  </r>
  <r>
    <s v="3-459"/>
    <x v="100"/>
    <d v="2020-06-06T00:00:00"/>
    <x v="1"/>
    <s v="約束手套"/>
    <m/>
    <x v="340"/>
    <n v="1"/>
    <n v="500"/>
    <n v="500"/>
    <m/>
    <m/>
    <m/>
  </r>
  <r>
    <s v="3-499"/>
    <x v="52"/>
    <d v="2020-06-06T00:00:00"/>
    <x v="1"/>
    <s v="約束手套"/>
    <m/>
    <x v="340"/>
    <n v="1"/>
    <n v="500"/>
    <n v="500"/>
    <m/>
    <m/>
    <m/>
  </r>
  <r>
    <s v="1-569"/>
    <x v="155"/>
    <d v="2020-06-07T00:00:00"/>
    <x v="1"/>
    <s v="愛力安"/>
    <m/>
    <x v="341"/>
    <n v="1"/>
    <n v="900"/>
    <n v="900"/>
    <m/>
    <m/>
    <m/>
  </r>
  <r>
    <s v="1-519"/>
    <x v="157"/>
    <d v="2020-06-07T00:00:00"/>
    <x v="1"/>
    <s v="衛生紙"/>
    <m/>
    <x v="342"/>
    <n v="1"/>
    <n v="135"/>
    <n v="135"/>
    <m/>
    <m/>
    <m/>
  </r>
  <r>
    <s v="1-365"/>
    <x v="76"/>
    <d v="2020-06-07T00:00:00"/>
    <x v="1"/>
    <s v="紅多酚"/>
    <m/>
    <x v="343"/>
    <n v="1"/>
    <n v="900"/>
    <n v="900"/>
    <m/>
    <m/>
    <m/>
  </r>
  <r>
    <s v="1-307"/>
    <x v="13"/>
    <d v="2020-06-07T00:00:00"/>
    <x v="1"/>
    <s v="金愛力安"/>
    <m/>
    <x v="344"/>
    <n v="2"/>
    <n v="600"/>
    <n v="1200"/>
    <m/>
    <m/>
    <m/>
  </r>
  <r>
    <s v="1-571"/>
    <x v="127"/>
    <d v="2020-06-07T00:00:00"/>
    <x v="1"/>
    <s v="衛生紙"/>
    <m/>
    <x v="342"/>
    <n v="1"/>
    <n v="135"/>
    <n v="135"/>
    <m/>
    <m/>
    <m/>
  </r>
  <r>
    <s v="1-433"/>
    <x v="25"/>
    <d v="2020-06-07T00:00:00"/>
    <x v="1"/>
    <s v="3號電池"/>
    <m/>
    <x v="345"/>
    <n v="2"/>
    <n v="8"/>
    <n v="16"/>
    <m/>
    <m/>
    <m/>
  </r>
  <r>
    <s v="1-585"/>
    <x v="31"/>
    <d v="2020-06-07T00:00:00"/>
    <x v="1"/>
    <s v="愛力安奶蛋白"/>
    <m/>
    <x v="346"/>
    <n v="1"/>
    <n v="800"/>
    <n v="800"/>
    <m/>
    <m/>
    <m/>
  </r>
  <r>
    <s v="1-157"/>
    <x v="176"/>
    <d v="2020-06-07T00:00:00"/>
    <x v="1"/>
    <s v="愛力安"/>
    <m/>
    <x v="341"/>
    <n v="1"/>
    <n v="900"/>
    <n v="900"/>
    <m/>
    <m/>
    <m/>
  </r>
  <r>
    <s v="1-264"/>
    <x v="50"/>
    <d v="2020-06-07T00:00:00"/>
    <x v="1"/>
    <s v="口罩(片)"/>
    <m/>
    <x v="347"/>
    <n v="1"/>
    <n v="5"/>
    <n v="5"/>
    <m/>
    <m/>
    <m/>
  </r>
  <r>
    <s v="1-541"/>
    <x v="132"/>
    <d v="2020-06-07T00:00:00"/>
    <x v="1"/>
    <s v="蔓益菌"/>
    <m/>
    <x v="348"/>
    <n v="1"/>
    <n v="800"/>
    <n v="800"/>
    <m/>
    <m/>
    <m/>
  </r>
  <r>
    <s v="1-465"/>
    <x v="120"/>
    <d v="2020-06-07T00:00:00"/>
    <x v="1"/>
    <s v="衛生紙"/>
    <m/>
    <x v="342"/>
    <n v="1"/>
    <n v="135"/>
    <n v="135"/>
    <m/>
    <m/>
    <m/>
  </r>
  <r>
    <s v="1-512"/>
    <x v="81"/>
    <d v="2020-06-07T00:00:00"/>
    <x v="1"/>
    <s v="金愛力安"/>
    <m/>
    <x v="349"/>
    <n v="1"/>
    <n v="600"/>
    <n v="600"/>
    <m/>
    <m/>
    <m/>
  </r>
  <r>
    <s v="1-531"/>
    <x v="57"/>
    <d v="2020-06-07T00:00:00"/>
    <x v="1"/>
    <s v="金愛力安"/>
    <m/>
    <x v="349"/>
    <n v="1"/>
    <n v="600"/>
    <n v="600"/>
    <m/>
    <m/>
    <m/>
  </r>
  <r>
    <s v="1-531"/>
    <x v="57"/>
    <d v="2020-06-07T00:00:00"/>
    <x v="1"/>
    <s v="衛生紙"/>
    <m/>
    <x v="342"/>
    <n v="1"/>
    <n v="135"/>
    <n v="135"/>
    <m/>
    <m/>
    <m/>
  </r>
  <r>
    <s v="1-481"/>
    <x v="91"/>
    <d v="2020-06-08T00:00:00"/>
    <x v="1"/>
    <s v="愛力安"/>
    <m/>
    <x v="350"/>
    <n v="1"/>
    <n v="900"/>
    <n v="900"/>
    <m/>
    <m/>
    <m/>
  </r>
  <r>
    <s v="1-464"/>
    <x v="153"/>
    <d v="2020-06-08T00:00:00"/>
    <x v="1"/>
    <s v="口罩(片)"/>
    <m/>
    <x v="351"/>
    <n v="1"/>
    <n v="5"/>
    <n v="5"/>
    <m/>
    <m/>
    <m/>
  </r>
  <r>
    <s v="1-575"/>
    <x v="95"/>
    <d v="2020-06-08T00:00:00"/>
    <x v="1"/>
    <s v="口罩(片)"/>
    <m/>
    <x v="351"/>
    <n v="1"/>
    <n v="5"/>
    <n v="5"/>
    <m/>
    <m/>
    <m/>
  </r>
  <r>
    <s v="1-480"/>
    <x v="198"/>
    <d v="2020-06-08T00:00:00"/>
    <x v="1"/>
    <s v="愛力安"/>
    <m/>
    <x v="350"/>
    <n v="1"/>
    <n v="900"/>
    <n v="900"/>
    <m/>
    <m/>
    <m/>
  </r>
  <r>
    <s v="1-373"/>
    <x v="146"/>
    <d v="2020-06-08T00:00:00"/>
    <x v="1"/>
    <s v="金愛力安"/>
    <m/>
    <x v="352"/>
    <n v="2"/>
    <n v="600"/>
    <n v="1200"/>
    <m/>
    <m/>
    <m/>
  </r>
  <r>
    <s v="3-162"/>
    <x v="5"/>
    <d v="2020-06-09T00:00:00"/>
    <x v="1"/>
    <s v="蔓益菌"/>
    <m/>
    <x v="353"/>
    <n v="1"/>
    <n v="800"/>
    <n v="800"/>
    <m/>
    <m/>
    <m/>
  </r>
  <r>
    <s v="3-162"/>
    <x v="5"/>
    <d v="2020-06-09T00:00:00"/>
    <x v="1"/>
    <s v="雙卡"/>
    <m/>
    <x v="354"/>
    <n v="1"/>
    <n v="1900"/>
    <n v="1900"/>
    <m/>
    <m/>
    <m/>
  </r>
  <r>
    <s v="1-571"/>
    <x v="127"/>
    <d v="2020-06-09T00:00:00"/>
    <x v="1"/>
    <s v="口罩(片)"/>
    <m/>
    <x v="355"/>
    <n v="1"/>
    <n v="5"/>
    <n v="5"/>
    <m/>
    <m/>
    <m/>
  </r>
  <r>
    <s v="3-491"/>
    <x v="24"/>
    <d v="2020-06-09T00:00:00"/>
    <x v="1"/>
    <s v="愛力安"/>
    <m/>
    <x v="356"/>
    <n v="1"/>
    <n v="900"/>
    <n v="900"/>
    <m/>
    <m/>
    <m/>
  </r>
  <r>
    <s v="3-434"/>
    <x v="224"/>
    <d v="2020-06-09T00:00:00"/>
    <x v="1"/>
    <s v="愛力安"/>
    <m/>
    <x v="356"/>
    <n v="1"/>
    <n v="900"/>
    <n v="900"/>
    <m/>
    <m/>
    <m/>
  </r>
  <r>
    <s v="3-444"/>
    <x v="78"/>
    <d v="2020-06-09T00:00:00"/>
    <x v="1"/>
    <s v="愛力安"/>
    <m/>
    <x v="356"/>
    <n v="1"/>
    <n v="900"/>
    <n v="900"/>
    <m/>
    <m/>
    <m/>
  </r>
  <r>
    <s v="3-488"/>
    <x v="235"/>
    <d v="2020-06-09T00:00:00"/>
    <x v="1"/>
    <s v="愛力安"/>
    <m/>
    <x v="356"/>
    <n v="1"/>
    <n v="900"/>
    <n v="900"/>
    <m/>
    <m/>
    <m/>
  </r>
  <r>
    <s v="1-541"/>
    <x v="132"/>
    <d v="2020-06-09T00:00:00"/>
    <x v="1"/>
    <s v="血糖試紙"/>
    <m/>
    <x v="357"/>
    <n v="1"/>
    <n v="1000"/>
    <n v="1000"/>
    <m/>
    <m/>
    <m/>
  </r>
  <r>
    <s v="1-508"/>
    <x v="71"/>
    <d v="2020-06-09T00:00:00"/>
    <x v="1"/>
    <s v="愛力安"/>
    <m/>
    <x v="356"/>
    <n v="1"/>
    <n v="900"/>
    <n v="900"/>
    <m/>
    <m/>
    <m/>
  </r>
  <r>
    <s v="1-531"/>
    <x v="57"/>
    <d v="2020-06-09T00:00:00"/>
    <x v="1"/>
    <s v="血糖試紙"/>
    <m/>
    <x v="357"/>
    <n v="1"/>
    <n v="1000"/>
    <n v="1000"/>
    <m/>
    <m/>
    <m/>
  </r>
  <r>
    <s v="1-550"/>
    <x v="151"/>
    <d v="2020-06-09T00:00:00"/>
    <x v="1"/>
    <s v="口罩(片)"/>
    <m/>
    <x v="355"/>
    <n v="1"/>
    <n v="5"/>
    <n v="5"/>
    <m/>
    <m/>
    <m/>
  </r>
  <r>
    <s v="3-501"/>
    <x v="59"/>
    <d v="2020-06-09T00:00:00"/>
    <x v="1"/>
    <s v="愛力安"/>
    <m/>
    <x v="356"/>
    <n v="1"/>
    <n v="900"/>
    <n v="900"/>
    <m/>
    <m/>
    <m/>
  </r>
  <r>
    <s v="3-468"/>
    <x v="121"/>
    <d v="2020-06-09T00:00:00"/>
    <x v="1"/>
    <s v="益肺佳"/>
    <m/>
    <x v="358"/>
    <n v="1"/>
    <n v="2100"/>
    <n v="2100"/>
    <m/>
    <m/>
    <m/>
  </r>
  <r>
    <s v="3-468"/>
    <x v="121"/>
    <d v="2020-06-09T00:00:00"/>
    <x v="1"/>
    <s v="愛力安"/>
    <m/>
    <x v="356"/>
    <n v="1"/>
    <n v="900"/>
    <n v="900"/>
    <m/>
    <m/>
    <m/>
  </r>
  <r>
    <s v="2-074"/>
    <x v="230"/>
    <d v="2020-06-10T00:00:00"/>
    <x v="1"/>
    <s v="血糖試紙"/>
    <m/>
    <x v="359"/>
    <n v="1"/>
    <n v="1000"/>
    <n v="1000"/>
    <m/>
    <m/>
    <m/>
  </r>
  <r>
    <s v="1-567"/>
    <x v="88"/>
    <d v="2020-06-10T00:00:00"/>
    <x v="1"/>
    <s v="雙卡"/>
    <m/>
    <x v="360"/>
    <n v="1"/>
    <n v="1900"/>
    <n v="1900"/>
    <m/>
    <m/>
    <m/>
  </r>
  <r>
    <s v="1-519"/>
    <x v="157"/>
    <d v="2020-06-10T00:00:00"/>
    <x v="1"/>
    <s v="口罩(片)"/>
    <m/>
    <x v="361"/>
    <n v="1"/>
    <n v="5"/>
    <n v="5"/>
    <m/>
    <m/>
    <m/>
  </r>
  <r>
    <s v="1-293"/>
    <x v="22"/>
    <d v="2020-06-10T00:00:00"/>
    <x v="1"/>
    <s v="愛力安"/>
    <m/>
    <x v="362"/>
    <n v="1"/>
    <n v="900"/>
    <n v="900"/>
    <m/>
    <m/>
    <m/>
  </r>
  <r>
    <s v="1-293"/>
    <x v="22"/>
    <d v="2020-06-10T00:00:00"/>
    <x v="1"/>
    <s v="雙卡"/>
    <m/>
    <x v="360"/>
    <n v="1"/>
    <n v="1900"/>
    <n v="1900"/>
    <m/>
    <m/>
    <m/>
  </r>
  <r>
    <s v="1-134"/>
    <x v="169"/>
    <d v="2020-06-10T00:00:00"/>
    <x v="1"/>
    <s v="愛力安"/>
    <m/>
    <x v="362"/>
    <n v="1"/>
    <n v="900"/>
    <n v="900"/>
    <m/>
    <m/>
    <m/>
  </r>
  <r>
    <s v="1-134"/>
    <x v="169"/>
    <d v="2020-06-10T00:00:00"/>
    <x v="1"/>
    <s v="愛力安奶蛋白"/>
    <m/>
    <x v="363"/>
    <n v="1"/>
    <n v="800"/>
    <n v="800"/>
    <m/>
    <m/>
    <m/>
  </r>
  <r>
    <s v="1-437"/>
    <x v="70"/>
    <d v="2020-06-10T00:00:00"/>
    <x v="1"/>
    <s v="口罩(片)"/>
    <m/>
    <x v="361"/>
    <n v="1"/>
    <n v="5"/>
    <n v="5"/>
    <m/>
    <m/>
    <m/>
  </r>
  <r>
    <s v="1-557"/>
    <x v="93"/>
    <d v="2020-06-10T00:00:00"/>
    <x v="1"/>
    <s v="雙卡"/>
    <m/>
    <x v="360"/>
    <n v="1"/>
    <n v="1900"/>
    <n v="1900"/>
    <m/>
    <m/>
    <m/>
  </r>
  <r>
    <s v="1-358"/>
    <x v="96"/>
    <d v="2020-06-10T00:00:00"/>
    <x v="1"/>
    <s v="口罩(片)"/>
    <m/>
    <x v="361"/>
    <n v="1"/>
    <n v="5"/>
    <n v="5"/>
    <m/>
    <m/>
    <m/>
  </r>
  <r>
    <s v="1-473"/>
    <x v="45"/>
    <d v="2020-06-10T00:00:00"/>
    <x v="1"/>
    <s v="口罩(片)"/>
    <m/>
    <x v="361"/>
    <n v="1"/>
    <n v="5"/>
    <n v="5"/>
    <m/>
    <m/>
    <m/>
  </r>
  <r>
    <s v="2-094"/>
    <x v="0"/>
    <d v="2020-06-10T00:00:00"/>
    <x v="1"/>
    <s v="血糖試紙"/>
    <m/>
    <x v="359"/>
    <n v="1"/>
    <n v="1000"/>
    <n v="1000"/>
    <m/>
    <m/>
    <m/>
  </r>
  <r>
    <s v="1-444"/>
    <x v="60"/>
    <d v="2020-06-10T00:00:00"/>
    <x v="1"/>
    <s v="3號電池"/>
    <m/>
    <x v="364"/>
    <n v="2"/>
    <n v="8"/>
    <n v="16"/>
    <m/>
    <m/>
    <m/>
  </r>
  <r>
    <s v="1-367"/>
    <x v="4"/>
    <d v="2020-06-11T00:00:00"/>
    <x v="1"/>
    <s v="紅多酚"/>
    <m/>
    <x v="365"/>
    <n v="1"/>
    <n v="900"/>
    <n v="900"/>
    <m/>
    <m/>
    <m/>
  </r>
  <r>
    <s v="3-480"/>
    <x v="21"/>
    <d v="2020-06-11T00:00:00"/>
    <x v="1"/>
    <s v="蔓益菌"/>
    <m/>
    <x v="366"/>
    <n v="1"/>
    <n v="800"/>
    <n v="800"/>
    <m/>
    <m/>
    <m/>
  </r>
  <r>
    <s v="1-235"/>
    <x v="68"/>
    <d v="2020-06-11T00:00:00"/>
    <x v="1"/>
    <s v="紅多酚"/>
    <m/>
    <x v="365"/>
    <n v="1"/>
    <n v="900"/>
    <n v="900"/>
    <m/>
    <m/>
    <m/>
  </r>
  <r>
    <s v="1-022"/>
    <x v="28"/>
    <d v="2020-06-11T00:00:00"/>
    <x v="1"/>
    <s v="口罩(片)"/>
    <m/>
    <x v="367"/>
    <n v="1"/>
    <n v="5"/>
    <n v="5"/>
    <m/>
    <m/>
    <m/>
  </r>
  <r>
    <s v="1-437"/>
    <x v="70"/>
    <d v="2020-06-11T00:00:00"/>
    <x v="1"/>
    <s v="紅多酚"/>
    <m/>
    <x v="365"/>
    <n v="1"/>
    <n v="900"/>
    <n v="900"/>
    <m/>
    <m/>
    <m/>
  </r>
  <r>
    <s v="1-503"/>
    <x v="219"/>
    <d v="2020-06-11T00:00:00"/>
    <x v="1"/>
    <s v="愛力安"/>
    <m/>
    <x v="368"/>
    <n v="1"/>
    <n v="900"/>
    <n v="900"/>
    <m/>
    <m/>
    <m/>
  </r>
  <r>
    <s v="1-503"/>
    <x v="219"/>
    <d v="2020-06-11T00:00:00"/>
    <x v="1"/>
    <s v="雙卡"/>
    <m/>
    <x v="369"/>
    <n v="1"/>
    <n v="1900"/>
    <n v="1900"/>
    <m/>
    <m/>
    <m/>
  </r>
  <r>
    <s v="1-354"/>
    <x v="133"/>
    <d v="2020-06-11T00:00:00"/>
    <x v="1"/>
    <s v="紅多酚"/>
    <m/>
    <x v="365"/>
    <n v="1"/>
    <n v="900"/>
    <n v="900"/>
    <m/>
    <m/>
    <m/>
  </r>
  <r>
    <s v="1-260"/>
    <x v="73"/>
    <d v="2020-06-11T00:00:00"/>
    <x v="1"/>
    <s v="紅多酚"/>
    <m/>
    <x v="365"/>
    <n v="1"/>
    <n v="900"/>
    <n v="900"/>
    <m/>
    <m/>
    <m/>
  </r>
  <r>
    <s v="1-586"/>
    <x v="104"/>
    <d v="2020-06-11T00:00:00"/>
    <x v="1"/>
    <s v="口罩(片)"/>
    <m/>
    <x v="367"/>
    <n v="1"/>
    <n v="5"/>
    <n v="5"/>
    <m/>
    <m/>
    <m/>
  </r>
  <r>
    <s v="1-481"/>
    <x v="91"/>
    <d v="2020-06-12T00:00:00"/>
    <x v="1"/>
    <s v="口罩(片)"/>
    <m/>
    <x v="370"/>
    <n v="1"/>
    <n v="5"/>
    <n v="5"/>
    <m/>
    <m/>
    <m/>
  </r>
  <r>
    <s v="1-134"/>
    <x v="169"/>
    <d v="2020-06-12T00:00:00"/>
    <x v="1"/>
    <s v="口罩(片)"/>
    <m/>
    <x v="370"/>
    <n v="1"/>
    <n v="5"/>
    <n v="5"/>
    <m/>
    <m/>
    <m/>
  </r>
  <r>
    <s v="1-402"/>
    <x v="92"/>
    <d v="2020-06-12T00:00:00"/>
    <x v="1"/>
    <s v="口罩(片)"/>
    <m/>
    <x v="370"/>
    <n v="1"/>
    <n v="5"/>
    <n v="5"/>
    <m/>
    <m/>
    <m/>
  </r>
  <r>
    <s v="1-501"/>
    <x v="33"/>
    <d v="2020-06-12T00:00:00"/>
    <x v="1"/>
    <s v="口罩(片)"/>
    <m/>
    <x v="370"/>
    <n v="1"/>
    <n v="5"/>
    <n v="5"/>
    <m/>
    <m/>
    <m/>
  </r>
  <r>
    <s v="3-486"/>
    <x v="43"/>
    <d v="2020-06-12T00:00:00"/>
    <x v="1"/>
    <s v="口罩(片)"/>
    <m/>
    <x v="370"/>
    <n v="1"/>
    <n v="5"/>
    <n v="5"/>
    <m/>
    <m/>
    <m/>
  </r>
  <r>
    <s v="1-360"/>
    <x v="80"/>
    <d v="2020-06-12T00:00:00"/>
    <x v="1"/>
    <s v="口罩(片)"/>
    <m/>
    <x v="370"/>
    <n v="1"/>
    <n v="5"/>
    <n v="5"/>
    <m/>
    <m/>
    <m/>
  </r>
  <r>
    <s v="1-473"/>
    <x v="45"/>
    <d v="2020-06-12T00:00:00"/>
    <x v="1"/>
    <s v="口罩(片)"/>
    <m/>
    <x v="370"/>
    <n v="1"/>
    <n v="5"/>
    <n v="5"/>
    <m/>
    <m/>
    <m/>
  </r>
  <r>
    <s v="1-058"/>
    <x v="115"/>
    <d v="2020-06-12T00:00:00"/>
    <x v="1"/>
    <s v="紅多酚"/>
    <m/>
    <x v="371"/>
    <n v="1"/>
    <n v="900"/>
    <n v="900"/>
    <m/>
    <m/>
    <m/>
  </r>
  <r>
    <s v="3-492"/>
    <x v="46"/>
    <d v="2020-06-12T00:00:00"/>
    <x v="1"/>
    <s v="口罩(片)"/>
    <m/>
    <x v="370"/>
    <n v="1"/>
    <n v="5"/>
    <n v="5"/>
    <m/>
    <m/>
    <m/>
  </r>
  <r>
    <s v="1-444"/>
    <x v="60"/>
    <d v="2020-06-12T00:00:00"/>
    <x v="1"/>
    <s v="口罩(片)"/>
    <m/>
    <x v="370"/>
    <n v="1"/>
    <n v="5"/>
    <n v="5"/>
    <m/>
    <m/>
    <m/>
  </r>
  <r>
    <s v="1-321"/>
    <x v="103"/>
    <d v="2020-06-12T00:00:00"/>
    <x v="1"/>
    <s v="口罩(片)"/>
    <m/>
    <x v="370"/>
    <n v="1"/>
    <n v="5"/>
    <n v="5"/>
    <m/>
    <m/>
    <m/>
  </r>
  <r>
    <s v="2-074"/>
    <x v="230"/>
    <d v="2020-06-13T00:00:00"/>
    <x v="1"/>
    <s v="愛力安"/>
    <m/>
    <x v="372"/>
    <n v="1"/>
    <n v="900"/>
    <n v="900"/>
    <m/>
    <m/>
    <m/>
  </r>
  <r>
    <s v="2-084"/>
    <x v="228"/>
    <d v="2020-06-13T00:00:00"/>
    <x v="1"/>
    <s v="愛力安"/>
    <m/>
    <x v="372"/>
    <n v="1"/>
    <n v="900"/>
    <n v="900"/>
    <m/>
    <m/>
    <m/>
  </r>
  <r>
    <s v="1-587"/>
    <x v="75"/>
    <d v="2020-06-13T00:00:00"/>
    <x v="1"/>
    <s v="愛力安"/>
    <m/>
    <x v="372"/>
    <n v="1"/>
    <n v="900"/>
    <n v="900"/>
    <m/>
    <m/>
    <m/>
  </r>
  <r>
    <s v="2-106"/>
    <x v="236"/>
    <d v="2020-06-13T00:00:00"/>
    <x v="1"/>
    <s v="益肺佳"/>
    <m/>
    <x v="373"/>
    <n v="1"/>
    <n v="2100"/>
    <n v="2100"/>
    <m/>
    <m/>
    <m/>
  </r>
  <r>
    <s v="1-518"/>
    <x v="126"/>
    <d v="2020-06-13T00:00:00"/>
    <x v="1"/>
    <s v="愛力安"/>
    <m/>
    <x v="372"/>
    <n v="1"/>
    <n v="900"/>
    <n v="900"/>
    <m/>
    <m/>
    <m/>
  </r>
  <r>
    <s v="1-307"/>
    <x v="13"/>
    <d v="2020-06-13T00:00:00"/>
    <x v="1"/>
    <s v="金愛力安"/>
    <m/>
    <x v="374"/>
    <n v="2"/>
    <n v="600"/>
    <n v="1200"/>
    <m/>
    <m/>
    <m/>
  </r>
  <r>
    <s v="2-133"/>
    <x v="84"/>
    <d v="2020-06-13T00:00:00"/>
    <x v="1"/>
    <s v="愛力安"/>
    <m/>
    <x v="372"/>
    <n v="1"/>
    <n v="900"/>
    <n v="900"/>
    <m/>
    <m/>
    <m/>
  </r>
  <r>
    <s v="2-093"/>
    <x v="17"/>
    <d v="2020-06-13T00:00:00"/>
    <x v="1"/>
    <s v="愛力安"/>
    <m/>
    <x v="372"/>
    <n v="1"/>
    <n v="900"/>
    <n v="900"/>
    <m/>
    <m/>
    <m/>
  </r>
  <r>
    <s v="2-103"/>
    <x v="231"/>
    <d v="2020-06-13T00:00:00"/>
    <x v="1"/>
    <s v="愛力安"/>
    <m/>
    <x v="372"/>
    <n v="1"/>
    <n v="900"/>
    <n v="900"/>
    <m/>
    <m/>
    <m/>
  </r>
  <r>
    <s v="2-072"/>
    <x v="111"/>
    <d v="2020-06-13T00:00:00"/>
    <x v="1"/>
    <s v="愛力安"/>
    <m/>
    <x v="372"/>
    <n v="1"/>
    <n v="900"/>
    <n v="900"/>
    <m/>
    <m/>
    <m/>
  </r>
  <r>
    <s v="2-112"/>
    <x v="218"/>
    <d v="2020-06-13T00:00:00"/>
    <x v="1"/>
    <s v="愛力安"/>
    <m/>
    <x v="372"/>
    <n v="1"/>
    <n v="900"/>
    <n v="900"/>
    <m/>
    <m/>
    <m/>
  </r>
  <r>
    <s v="2-130"/>
    <x v="136"/>
    <d v="2020-06-13T00:00:00"/>
    <x v="1"/>
    <s v="愛力安"/>
    <m/>
    <x v="372"/>
    <n v="1"/>
    <n v="900"/>
    <n v="900"/>
    <m/>
    <m/>
    <m/>
  </r>
  <r>
    <s v="2-117"/>
    <x v="227"/>
    <d v="2020-06-13T00:00:00"/>
    <x v="1"/>
    <s v="益肺佳"/>
    <m/>
    <x v="373"/>
    <n v="1"/>
    <n v="2100"/>
    <n v="2100"/>
    <m/>
    <m/>
    <m/>
  </r>
  <r>
    <s v="1-557"/>
    <x v="93"/>
    <d v="2020-06-13T00:00:00"/>
    <x v="1"/>
    <s v="紅多酚"/>
    <m/>
    <x v="375"/>
    <n v="1"/>
    <n v="900"/>
    <n v="900"/>
    <m/>
    <m/>
    <m/>
  </r>
  <r>
    <s v="1-230"/>
    <x v="173"/>
    <d v="2020-06-13T00:00:00"/>
    <x v="1"/>
    <s v="紅多酚"/>
    <m/>
    <x v="375"/>
    <n v="1"/>
    <n v="900"/>
    <n v="900"/>
    <m/>
    <m/>
    <m/>
  </r>
  <r>
    <s v="1-590"/>
    <x v="38"/>
    <d v="2020-06-13T00:00:00"/>
    <x v="1"/>
    <s v="愛力安"/>
    <m/>
    <x v="372"/>
    <n v="1"/>
    <n v="900"/>
    <n v="900"/>
    <m/>
    <m/>
    <m/>
  </r>
  <r>
    <s v="2-116"/>
    <x v="128"/>
    <d v="2020-06-13T00:00:00"/>
    <x v="1"/>
    <s v="雙卡"/>
    <m/>
    <x v="376"/>
    <n v="1"/>
    <n v="1900"/>
    <n v="1900"/>
    <m/>
    <m/>
    <m/>
  </r>
  <r>
    <s v="2-105"/>
    <x v="149"/>
    <d v="2020-06-13T00:00:00"/>
    <x v="1"/>
    <s v="愛力安"/>
    <m/>
    <x v="372"/>
    <n v="1"/>
    <n v="900"/>
    <n v="900"/>
    <m/>
    <m/>
    <m/>
  </r>
  <r>
    <s v="2-081"/>
    <x v="232"/>
    <d v="2020-06-13T00:00:00"/>
    <x v="1"/>
    <s v="愛力安"/>
    <m/>
    <x v="372"/>
    <n v="1"/>
    <n v="900"/>
    <n v="900"/>
    <m/>
    <m/>
    <m/>
  </r>
  <r>
    <s v="2-094"/>
    <x v="0"/>
    <d v="2020-06-13T00:00:00"/>
    <x v="1"/>
    <s v="愛力安"/>
    <m/>
    <x v="372"/>
    <n v="1"/>
    <n v="900"/>
    <n v="900"/>
    <m/>
    <m/>
    <m/>
  </r>
  <r>
    <s v="2-101"/>
    <x v="117"/>
    <d v="2020-06-13T00:00:00"/>
    <x v="1"/>
    <s v="愛力安"/>
    <m/>
    <x v="372"/>
    <n v="1"/>
    <n v="900"/>
    <n v="900"/>
    <m/>
    <m/>
    <m/>
  </r>
  <r>
    <s v="1-264"/>
    <x v="50"/>
    <d v="2020-06-13T00:00:00"/>
    <x v="1"/>
    <s v="雙卡"/>
    <m/>
    <x v="376"/>
    <n v="1"/>
    <n v="1900"/>
    <n v="1900"/>
    <m/>
    <m/>
    <m/>
  </r>
  <r>
    <s v="2-066"/>
    <x v="225"/>
    <d v="2020-06-13T00:00:00"/>
    <x v="1"/>
    <s v="愛力安"/>
    <m/>
    <x v="372"/>
    <n v="1"/>
    <n v="900"/>
    <n v="900"/>
    <m/>
    <m/>
    <m/>
  </r>
  <r>
    <s v="2-099"/>
    <x v="102"/>
    <d v="2020-06-13T00:00:00"/>
    <x v="1"/>
    <s v="雙卡"/>
    <m/>
    <x v="376"/>
    <n v="1"/>
    <n v="1900"/>
    <n v="1900"/>
    <m/>
    <m/>
    <m/>
  </r>
  <r>
    <s v="1-299"/>
    <x v="160"/>
    <d v="2020-06-14T00:00:00"/>
    <x v="1"/>
    <s v="衛生紙"/>
    <m/>
    <x v="377"/>
    <n v="1"/>
    <n v="135"/>
    <n v="135"/>
    <m/>
    <m/>
    <m/>
  </r>
  <r>
    <s v="1-438"/>
    <x v="205"/>
    <d v="2020-06-14T00:00:00"/>
    <x v="1"/>
    <s v="衛生紙"/>
    <m/>
    <x v="377"/>
    <n v="1"/>
    <n v="135"/>
    <n v="135"/>
    <m/>
    <m/>
    <m/>
  </r>
  <r>
    <s v="2-084"/>
    <x v="228"/>
    <d v="2020-06-15T00:00:00"/>
    <x v="1"/>
    <s v="口罩(片)"/>
    <m/>
    <x v="378"/>
    <n v="1"/>
    <n v="5"/>
    <n v="5"/>
    <m/>
    <m/>
    <m/>
  </r>
  <r>
    <s v="1-461"/>
    <x v="9"/>
    <d v="2020-06-15T00:00:00"/>
    <x v="1"/>
    <s v="愛力安"/>
    <m/>
    <x v="379"/>
    <n v="1"/>
    <n v="900"/>
    <n v="900"/>
    <m/>
    <m/>
    <m/>
  </r>
  <r>
    <s v="1-367"/>
    <x v="4"/>
    <d v="2020-06-15T00:00:00"/>
    <x v="1"/>
    <s v="口罩(片)"/>
    <m/>
    <x v="378"/>
    <n v="1"/>
    <n v="5"/>
    <n v="5"/>
    <m/>
    <m/>
    <m/>
  </r>
  <r>
    <s v="2-118"/>
    <x v="220"/>
    <d v="2020-06-15T00:00:00"/>
    <x v="1"/>
    <s v="口罩(片)"/>
    <m/>
    <x v="378"/>
    <n v="1"/>
    <n v="5"/>
    <n v="5"/>
    <m/>
    <m/>
    <m/>
  </r>
  <r>
    <s v="1-452"/>
    <x v="29"/>
    <d v="2020-06-15T00:00:00"/>
    <x v="1"/>
    <s v="口罩(片)"/>
    <m/>
    <x v="378"/>
    <n v="1"/>
    <n v="5"/>
    <n v="5"/>
    <m/>
    <m/>
    <m/>
  </r>
  <r>
    <s v="2-132"/>
    <x v="123"/>
    <d v="2020-06-15T00:00:00"/>
    <x v="1"/>
    <s v="口罩(片)"/>
    <m/>
    <x v="378"/>
    <n v="1"/>
    <n v="5"/>
    <n v="5"/>
    <m/>
    <m/>
    <m/>
  </r>
  <r>
    <s v="1-354"/>
    <x v="133"/>
    <d v="2020-06-15T00:00:00"/>
    <x v="1"/>
    <s v="口罩(片)"/>
    <m/>
    <x v="378"/>
    <n v="1"/>
    <n v="5"/>
    <n v="5"/>
    <m/>
    <m/>
    <m/>
  </r>
  <r>
    <s v="1-260"/>
    <x v="73"/>
    <d v="2020-06-15T00:00:00"/>
    <x v="1"/>
    <s v="口罩(片)"/>
    <m/>
    <x v="378"/>
    <n v="1"/>
    <n v="5"/>
    <n v="5"/>
    <m/>
    <m/>
    <m/>
  </r>
  <r>
    <s v="3-452"/>
    <x v="16"/>
    <d v="2020-06-16T00:00:00"/>
    <x v="1"/>
    <s v="口罩(片)"/>
    <m/>
    <x v="380"/>
    <n v="1"/>
    <n v="5"/>
    <n v="5"/>
    <m/>
    <m/>
    <m/>
  </r>
  <r>
    <s v="3-478"/>
    <x v="148"/>
    <d v="2020-06-16T00:00:00"/>
    <x v="1"/>
    <s v="愛力安奶蛋白"/>
    <m/>
    <x v="381"/>
    <n v="1"/>
    <n v="800"/>
    <n v="800"/>
    <m/>
    <m/>
    <m/>
  </r>
  <r>
    <s v="3-434"/>
    <x v="224"/>
    <d v="2020-06-16T00:00:00"/>
    <x v="1"/>
    <s v="口罩(片)"/>
    <m/>
    <x v="380"/>
    <n v="1"/>
    <n v="5"/>
    <n v="5"/>
    <m/>
    <m/>
    <m/>
  </r>
  <r>
    <s v="1-511"/>
    <x v="179"/>
    <d v="2020-06-16T00:00:00"/>
    <x v="1"/>
    <s v="紅多酚"/>
    <m/>
    <x v="382"/>
    <n v="1"/>
    <n v="900"/>
    <n v="900"/>
    <m/>
    <m/>
    <m/>
  </r>
  <r>
    <s v="3-462"/>
    <x v="114"/>
    <d v="2020-06-16T00:00:00"/>
    <x v="1"/>
    <s v="口罩(片)"/>
    <m/>
    <x v="380"/>
    <n v="1"/>
    <n v="5"/>
    <n v="5"/>
    <m/>
    <m/>
    <m/>
  </r>
  <r>
    <s v="3-414"/>
    <x v="48"/>
    <d v="2020-06-16T00:00:00"/>
    <x v="1"/>
    <s v="口罩(片)"/>
    <m/>
    <x v="380"/>
    <n v="1"/>
    <n v="5"/>
    <n v="5"/>
    <m/>
    <m/>
    <m/>
  </r>
  <r>
    <s v="3-498"/>
    <x v="53"/>
    <d v="2020-06-16T00:00:00"/>
    <x v="1"/>
    <s v="口罩(片)"/>
    <m/>
    <x v="380"/>
    <n v="1"/>
    <n v="5"/>
    <n v="5"/>
    <m/>
    <m/>
    <m/>
  </r>
  <r>
    <s v="3-324"/>
    <x v="61"/>
    <d v="2020-06-16T00:00:00"/>
    <x v="1"/>
    <s v="口罩(片)"/>
    <m/>
    <x v="380"/>
    <n v="1"/>
    <n v="5"/>
    <n v="5"/>
    <m/>
    <m/>
    <m/>
  </r>
  <r>
    <s v="1-365"/>
    <x v="76"/>
    <d v="2020-06-17T00:00:00"/>
    <x v="1"/>
    <s v="益肺佳"/>
    <m/>
    <x v="383"/>
    <n v="1"/>
    <n v="2100"/>
    <n v="2100"/>
    <m/>
    <m/>
    <m/>
  </r>
  <r>
    <s v="1-175"/>
    <x v="85"/>
    <d v="2020-06-17T00:00:00"/>
    <x v="1"/>
    <s v="紅多酚"/>
    <m/>
    <x v="384"/>
    <n v="1"/>
    <n v="900"/>
    <n v="900"/>
    <m/>
    <m/>
    <m/>
  </r>
  <r>
    <s v="1-235"/>
    <x v="68"/>
    <d v="2020-06-17T00:00:00"/>
    <x v="1"/>
    <s v="益肺佳"/>
    <m/>
    <x v="383"/>
    <n v="1"/>
    <n v="2100"/>
    <n v="2100"/>
    <m/>
    <m/>
    <m/>
  </r>
  <r>
    <s v="1-525"/>
    <x v="30"/>
    <d v="2020-06-17T00:00:00"/>
    <x v="1"/>
    <s v="口罩(片)"/>
    <m/>
    <x v="385"/>
    <n v="1"/>
    <n v="5"/>
    <n v="5"/>
    <m/>
    <m/>
    <m/>
  </r>
  <r>
    <s v="1-200"/>
    <x v="137"/>
    <d v="2020-06-17T00:00:00"/>
    <x v="1"/>
    <s v="口罩(片)"/>
    <m/>
    <x v="385"/>
    <n v="1"/>
    <n v="5"/>
    <n v="5"/>
    <m/>
    <m/>
    <m/>
  </r>
  <r>
    <s v="1-473"/>
    <x v="45"/>
    <d v="2020-06-17T00:00:00"/>
    <x v="1"/>
    <s v="愛力安"/>
    <m/>
    <x v="386"/>
    <n v="1"/>
    <n v="900"/>
    <n v="900"/>
    <m/>
    <m/>
    <m/>
  </r>
  <r>
    <s v="1-418"/>
    <x v="134"/>
    <d v="2020-06-18T00:00:00"/>
    <x v="1"/>
    <s v="PVC手套"/>
    <m/>
    <x v="387"/>
    <n v="1"/>
    <n v="100"/>
    <n v="100"/>
    <m/>
    <m/>
    <m/>
  </r>
  <r>
    <s v="1-573"/>
    <x v="237"/>
    <d v="2020-06-18T00:00:00"/>
    <x v="1"/>
    <s v="PVC手套"/>
    <m/>
    <x v="387"/>
    <n v="1"/>
    <n v="100"/>
    <n v="100"/>
    <m/>
    <m/>
    <m/>
  </r>
  <r>
    <s v="1-520"/>
    <x v="166"/>
    <d v="2020-06-18T00:00:00"/>
    <x v="1"/>
    <s v="PVC手套"/>
    <m/>
    <x v="387"/>
    <n v="1"/>
    <n v="100"/>
    <n v="100"/>
    <m/>
    <m/>
    <m/>
  </r>
  <r>
    <s v="1-228"/>
    <x v="109"/>
    <d v="2020-06-18T00:00:00"/>
    <x v="1"/>
    <s v="衛生紙"/>
    <m/>
    <x v="388"/>
    <n v="1"/>
    <n v="135"/>
    <n v="135"/>
    <m/>
    <m/>
    <m/>
  </r>
  <r>
    <s v="3-478"/>
    <x v="148"/>
    <d v="2020-06-18T00:00:00"/>
    <x v="1"/>
    <s v="愛力安"/>
    <m/>
    <x v="389"/>
    <n v="1"/>
    <n v="900"/>
    <n v="900"/>
    <m/>
    <m/>
    <m/>
  </r>
  <r>
    <s v="3-434"/>
    <x v="224"/>
    <d v="2020-06-18T00:00:00"/>
    <x v="1"/>
    <s v="愛力安"/>
    <m/>
    <x v="389"/>
    <n v="1"/>
    <n v="900"/>
    <n v="900"/>
    <m/>
    <m/>
    <m/>
  </r>
  <r>
    <s v="3-473"/>
    <x v="34"/>
    <d v="2020-06-18T00:00:00"/>
    <x v="1"/>
    <s v="愛力安"/>
    <m/>
    <x v="389"/>
    <n v="1"/>
    <n v="900"/>
    <n v="900"/>
    <m/>
    <m/>
    <m/>
  </r>
  <r>
    <s v="1-555"/>
    <x v="37"/>
    <d v="2020-06-18T00:00:00"/>
    <x v="1"/>
    <s v="PVC手套"/>
    <m/>
    <x v="387"/>
    <n v="1"/>
    <n v="100"/>
    <n v="100"/>
    <m/>
    <m/>
    <m/>
  </r>
  <r>
    <s v="1-333"/>
    <x v="177"/>
    <d v="2020-06-18T00:00:00"/>
    <x v="1"/>
    <s v="PVC手套"/>
    <m/>
    <x v="387"/>
    <n v="1"/>
    <n v="100"/>
    <n v="100"/>
    <m/>
    <m/>
    <m/>
  </r>
  <r>
    <s v="1-270"/>
    <x v="178"/>
    <d v="2020-06-18T00:00:00"/>
    <x v="1"/>
    <s v="PVC手套"/>
    <m/>
    <x v="387"/>
    <n v="1"/>
    <n v="100"/>
    <n v="100"/>
    <m/>
    <m/>
    <m/>
  </r>
  <r>
    <s v="3-444"/>
    <x v="78"/>
    <d v="2020-06-18T00:00:00"/>
    <x v="1"/>
    <s v="愛力安"/>
    <m/>
    <x v="389"/>
    <n v="1"/>
    <n v="900"/>
    <n v="900"/>
    <m/>
    <m/>
    <m/>
  </r>
  <r>
    <s v="2-104"/>
    <x v="42"/>
    <d v="2020-06-18T00:00:00"/>
    <x v="1"/>
    <s v="紅多酚"/>
    <m/>
    <x v="390"/>
    <n v="1"/>
    <n v="900"/>
    <n v="900"/>
    <m/>
    <m/>
    <m/>
  </r>
  <r>
    <s v="3-498"/>
    <x v="53"/>
    <d v="2020-06-18T00:00:00"/>
    <x v="1"/>
    <s v="口罩(片)"/>
    <m/>
    <x v="391"/>
    <n v="1"/>
    <n v="5"/>
    <n v="5"/>
    <m/>
    <m/>
    <m/>
  </r>
  <r>
    <s v="1-263"/>
    <x v="197"/>
    <d v="2020-06-18T00:00:00"/>
    <x v="1"/>
    <s v="衛生紙"/>
    <m/>
    <x v="388"/>
    <n v="1"/>
    <n v="135"/>
    <n v="135"/>
    <m/>
    <m/>
    <m/>
  </r>
  <r>
    <s v="1-203"/>
    <x v="206"/>
    <d v="2020-06-18T00:00:00"/>
    <x v="1"/>
    <s v="PVC手套"/>
    <m/>
    <x v="387"/>
    <n v="1"/>
    <n v="100"/>
    <n v="100"/>
    <m/>
    <m/>
    <m/>
  </r>
  <r>
    <s v="1-023"/>
    <x v="207"/>
    <d v="2020-06-18T00:00:00"/>
    <x v="1"/>
    <s v="PVC手套"/>
    <m/>
    <x v="387"/>
    <n v="1"/>
    <n v="100"/>
    <n v="100"/>
    <m/>
    <m/>
    <m/>
  </r>
  <r>
    <s v="1-250"/>
    <x v="65"/>
    <d v="2020-06-18T00:00:00"/>
    <x v="1"/>
    <s v="衛生紙"/>
    <m/>
    <x v="388"/>
    <n v="1"/>
    <n v="135"/>
    <n v="135"/>
    <m/>
    <m/>
    <m/>
  </r>
  <r>
    <s v="1-579"/>
    <x v="214"/>
    <d v="2020-06-18T00:00:00"/>
    <x v="1"/>
    <s v="PVC手套"/>
    <m/>
    <x v="387"/>
    <n v="1"/>
    <n v="100"/>
    <n v="100"/>
    <m/>
    <m/>
    <m/>
  </r>
  <r>
    <s v="2-074"/>
    <x v="230"/>
    <d v="2020-06-19T00:00:00"/>
    <x v="1"/>
    <s v="愛力安"/>
    <m/>
    <x v="392"/>
    <n v="1"/>
    <n v="900"/>
    <n v="900"/>
    <m/>
    <m/>
    <m/>
  </r>
  <r>
    <s v="2-114"/>
    <x v="122"/>
    <d v="2020-06-19T00:00:00"/>
    <x v="1"/>
    <s v="愛力安"/>
    <m/>
    <x v="392"/>
    <n v="1"/>
    <n v="900"/>
    <n v="900"/>
    <m/>
    <m/>
    <m/>
  </r>
  <r>
    <s v="1-569"/>
    <x v="155"/>
    <d v="2020-06-19T00:00:00"/>
    <x v="1"/>
    <s v="口罩(片)"/>
    <m/>
    <x v="393"/>
    <n v="1"/>
    <n v="5"/>
    <n v="5"/>
    <m/>
    <m/>
    <m/>
  </r>
  <r>
    <s v="3-162"/>
    <x v="5"/>
    <d v="2020-06-19T00:00:00"/>
    <x v="1"/>
    <s v="雙卡"/>
    <m/>
    <x v="394"/>
    <n v="1"/>
    <n v="1900"/>
    <n v="1900"/>
    <m/>
    <m/>
    <m/>
  </r>
  <r>
    <s v="2-084"/>
    <x v="228"/>
    <d v="2020-06-19T00:00:00"/>
    <x v="1"/>
    <s v="愛力安"/>
    <m/>
    <x v="392"/>
    <n v="1"/>
    <n v="900"/>
    <n v="900"/>
    <m/>
    <m/>
    <m/>
  </r>
  <r>
    <s v="1-105"/>
    <x v="7"/>
    <d v="2020-06-19T00:00:00"/>
    <x v="1"/>
    <s v="口罩(片)"/>
    <m/>
    <x v="393"/>
    <n v="1"/>
    <n v="5"/>
    <n v="5"/>
    <m/>
    <m/>
    <m/>
  </r>
  <r>
    <s v="1-418"/>
    <x v="134"/>
    <d v="2020-06-19T00:00:00"/>
    <x v="1"/>
    <s v="愛力安"/>
    <m/>
    <x v="392"/>
    <n v="1"/>
    <n v="900"/>
    <n v="900"/>
    <m/>
    <m/>
    <m/>
  </r>
  <r>
    <s v="3-474"/>
    <x v="107"/>
    <d v="2020-06-19T00:00:00"/>
    <x v="1"/>
    <s v="口罩(片)"/>
    <m/>
    <x v="393"/>
    <n v="1"/>
    <n v="5"/>
    <n v="5"/>
    <m/>
    <m/>
    <m/>
  </r>
  <r>
    <s v="3-446"/>
    <x v="77"/>
    <d v="2020-06-19T00:00:00"/>
    <x v="1"/>
    <s v="口罩(片)"/>
    <m/>
    <x v="393"/>
    <n v="1"/>
    <n v="5"/>
    <n v="5"/>
    <m/>
    <m/>
    <m/>
  </r>
  <r>
    <s v="1-520"/>
    <x v="166"/>
    <d v="2020-06-19T00:00:00"/>
    <x v="1"/>
    <s v="愛力安"/>
    <m/>
    <x v="392"/>
    <n v="1"/>
    <n v="900"/>
    <n v="900"/>
    <m/>
    <m/>
    <m/>
  </r>
  <r>
    <s v="2-118"/>
    <x v="220"/>
    <d v="2020-06-19T00:00:00"/>
    <x v="1"/>
    <s v="愛力安"/>
    <m/>
    <x v="392"/>
    <n v="1"/>
    <n v="900"/>
    <n v="900"/>
    <m/>
    <m/>
    <m/>
  </r>
  <r>
    <s v="2-093"/>
    <x v="17"/>
    <d v="2020-06-19T00:00:00"/>
    <x v="1"/>
    <s v="愛力安"/>
    <m/>
    <x v="392"/>
    <n v="1"/>
    <n v="900"/>
    <n v="900"/>
    <m/>
    <m/>
    <m/>
  </r>
  <r>
    <s v="3-475"/>
    <x v="18"/>
    <d v="2020-06-19T00:00:00"/>
    <x v="1"/>
    <s v="口罩(片)"/>
    <m/>
    <x v="393"/>
    <n v="1"/>
    <n v="5"/>
    <n v="5"/>
    <m/>
    <m/>
    <m/>
  </r>
  <r>
    <s v="2-065"/>
    <x v="110"/>
    <d v="2020-06-19T00:00:00"/>
    <x v="1"/>
    <s v="愛力安"/>
    <m/>
    <x v="392"/>
    <n v="1"/>
    <n v="900"/>
    <n v="900"/>
    <m/>
    <m/>
    <m/>
  </r>
  <r>
    <s v="2-103"/>
    <x v="231"/>
    <d v="2020-06-19T00:00:00"/>
    <x v="1"/>
    <s v="愛力安"/>
    <m/>
    <x v="392"/>
    <n v="1"/>
    <n v="900"/>
    <n v="900"/>
    <m/>
    <m/>
    <m/>
  </r>
  <r>
    <s v="3-454"/>
    <x v="90"/>
    <d v="2020-06-19T00:00:00"/>
    <x v="1"/>
    <s v="愛力安"/>
    <m/>
    <x v="392"/>
    <n v="1"/>
    <n v="900"/>
    <n v="900"/>
    <m/>
    <m/>
    <m/>
  </r>
  <r>
    <s v="2-072"/>
    <x v="111"/>
    <d v="2020-06-19T00:00:00"/>
    <x v="1"/>
    <s v="愛力安"/>
    <m/>
    <x v="392"/>
    <n v="1"/>
    <n v="900"/>
    <n v="900"/>
    <m/>
    <m/>
    <m/>
  </r>
  <r>
    <s v="1-022"/>
    <x v="28"/>
    <d v="2020-06-19T00:00:00"/>
    <x v="1"/>
    <s v="口罩(片)"/>
    <m/>
    <x v="393"/>
    <n v="1"/>
    <n v="5"/>
    <n v="5"/>
    <m/>
    <m/>
    <m/>
  </r>
  <r>
    <s v="1-134"/>
    <x v="169"/>
    <d v="2020-06-19T00:00:00"/>
    <x v="1"/>
    <s v="口罩(片)"/>
    <m/>
    <x v="393"/>
    <n v="1"/>
    <n v="5"/>
    <n v="5"/>
    <m/>
    <m/>
    <m/>
  </r>
  <r>
    <s v="2-129"/>
    <x v="222"/>
    <d v="2020-06-19T00:00:00"/>
    <x v="1"/>
    <s v="愛力安"/>
    <m/>
    <x v="392"/>
    <n v="1"/>
    <n v="900"/>
    <n v="900"/>
    <m/>
    <m/>
    <m/>
  </r>
  <r>
    <s v="2-132"/>
    <x v="123"/>
    <d v="2020-06-19T00:00:00"/>
    <x v="1"/>
    <s v="愛力安"/>
    <m/>
    <x v="392"/>
    <n v="1"/>
    <n v="900"/>
    <n v="900"/>
    <m/>
    <m/>
    <m/>
  </r>
  <r>
    <s v="1-590"/>
    <x v="38"/>
    <d v="2020-06-19T00:00:00"/>
    <x v="1"/>
    <s v="口罩(片)"/>
    <m/>
    <x v="393"/>
    <n v="1"/>
    <n v="5"/>
    <n v="5"/>
    <m/>
    <m/>
    <m/>
  </r>
  <r>
    <s v="2-104"/>
    <x v="42"/>
    <d v="2020-06-19T00:00:00"/>
    <x v="1"/>
    <s v="愛力安"/>
    <m/>
    <x v="392"/>
    <n v="1"/>
    <n v="900"/>
    <n v="900"/>
    <m/>
    <m/>
    <m/>
  </r>
  <r>
    <s v="1-515"/>
    <x v="180"/>
    <d v="2020-06-19T00:00:00"/>
    <x v="1"/>
    <s v="愛力安"/>
    <m/>
    <x v="392"/>
    <n v="1"/>
    <n v="900"/>
    <n v="900"/>
    <m/>
    <m/>
    <m/>
  </r>
  <r>
    <s v="2-136"/>
    <x v="79"/>
    <d v="2020-06-19T00:00:00"/>
    <x v="1"/>
    <s v="愛力安"/>
    <m/>
    <x v="392"/>
    <n v="1"/>
    <n v="900"/>
    <n v="900"/>
    <m/>
    <m/>
    <m/>
  </r>
  <r>
    <s v="2-012"/>
    <x v="44"/>
    <d v="2020-06-19T00:00:00"/>
    <x v="1"/>
    <s v="愛力安"/>
    <m/>
    <x v="392"/>
    <n v="1"/>
    <n v="900"/>
    <n v="900"/>
    <m/>
    <m/>
    <m/>
  </r>
  <r>
    <s v="2-086"/>
    <x v="98"/>
    <d v="2020-06-19T00:00:00"/>
    <x v="1"/>
    <s v="愛力安"/>
    <m/>
    <x v="392"/>
    <n v="1"/>
    <n v="900"/>
    <n v="900"/>
    <m/>
    <m/>
    <m/>
  </r>
  <r>
    <s v="2-105"/>
    <x v="149"/>
    <d v="2020-06-19T00:00:00"/>
    <x v="1"/>
    <s v="愛力安"/>
    <m/>
    <x v="392"/>
    <n v="1"/>
    <n v="900"/>
    <n v="900"/>
    <m/>
    <m/>
    <m/>
  </r>
  <r>
    <s v="1-473"/>
    <x v="45"/>
    <d v="2020-06-19T00:00:00"/>
    <x v="1"/>
    <s v="口罩(片)"/>
    <m/>
    <x v="393"/>
    <n v="1"/>
    <n v="5"/>
    <n v="5"/>
    <m/>
    <m/>
    <m/>
  </r>
  <r>
    <s v="2-094"/>
    <x v="0"/>
    <d v="2020-06-19T00:00:00"/>
    <x v="1"/>
    <s v="愛力安"/>
    <m/>
    <x v="392"/>
    <n v="1"/>
    <n v="900"/>
    <n v="900"/>
    <m/>
    <m/>
    <m/>
  </r>
  <r>
    <s v="2-101"/>
    <x v="117"/>
    <d v="2020-06-19T00:00:00"/>
    <x v="1"/>
    <s v="愛力安"/>
    <m/>
    <x v="392"/>
    <n v="1"/>
    <n v="900"/>
    <n v="900"/>
    <m/>
    <m/>
    <m/>
  </r>
  <r>
    <s v="2-128"/>
    <x v="143"/>
    <d v="2020-06-19T00:00:00"/>
    <x v="1"/>
    <s v="愛力安"/>
    <m/>
    <x v="392"/>
    <n v="1"/>
    <n v="900"/>
    <n v="900"/>
    <m/>
    <m/>
    <m/>
  </r>
  <r>
    <s v="2-054"/>
    <x v="144"/>
    <d v="2020-06-19T00:00:00"/>
    <x v="1"/>
    <s v="愛力安"/>
    <m/>
    <x v="392"/>
    <n v="1"/>
    <n v="900"/>
    <n v="900"/>
    <m/>
    <m/>
    <m/>
  </r>
  <r>
    <s v="2-066"/>
    <x v="225"/>
    <d v="2020-06-19T00:00:00"/>
    <x v="1"/>
    <s v="愛力安"/>
    <m/>
    <x v="392"/>
    <n v="1"/>
    <n v="900"/>
    <n v="900"/>
    <m/>
    <m/>
    <m/>
  </r>
  <r>
    <s v="1-309"/>
    <x v="101"/>
    <d v="2020-06-19T00:00:00"/>
    <x v="1"/>
    <s v="口罩(片)"/>
    <m/>
    <x v="393"/>
    <n v="1"/>
    <n v="5"/>
    <n v="5"/>
    <m/>
    <m/>
    <m/>
  </r>
  <r>
    <s v="1-472"/>
    <x v="145"/>
    <d v="2020-06-19T00:00:00"/>
    <x v="1"/>
    <s v="口罩(片)"/>
    <m/>
    <x v="393"/>
    <n v="1"/>
    <n v="5"/>
    <n v="5"/>
    <m/>
    <m/>
    <m/>
  </r>
  <r>
    <s v="1-024"/>
    <x v="209"/>
    <d v="2020-06-19T00:00:00"/>
    <x v="1"/>
    <s v="口罩(片)"/>
    <m/>
    <x v="393"/>
    <n v="1"/>
    <n v="5"/>
    <n v="5"/>
    <m/>
    <m/>
    <m/>
  </r>
  <r>
    <s v="2-099"/>
    <x v="102"/>
    <d v="2020-06-19T00:00:00"/>
    <x v="1"/>
    <s v="愛力安"/>
    <m/>
    <x v="392"/>
    <n v="1"/>
    <n v="900"/>
    <n v="900"/>
    <m/>
    <m/>
    <m/>
  </r>
  <r>
    <s v="3-324"/>
    <x v="61"/>
    <d v="2020-06-19T00:00:00"/>
    <x v="1"/>
    <s v="口罩(片)"/>
    <m/>
    <x v="393"/>
    <n v="1"/>
    <n v="5"/>
    <n v="5"/>
    <m/>
    <m/>
    <m/>
  </r>
  <r>
    <s v="1-398"/>
    <x v="216"/>
    <d v="2020-06-19T00:00:00"/>
    <x v="1"/>
    <s v="口罩(片)"/>
    <m/>
    <x v="393"/>
    <n v="1"/>
    <n v="5"/>
    <n v="5"/>
    <m/>
    <m/>
    <m/>
  </r>
  <r>
    <s v="2-074"/>
    <x v="230"/>
    <d v="2020-06-20T00:00:00"/>
    <x v="1"/>
    <s v="甘油球"/>
    <s v="-5/30."/>
    <x v="395"/>
    <n v="3"/>
    <n v="80"/>
    <n v="240"/>
    <m/>
    <m/>
    <m/>
  </r>
  <r>
    <s v="2-074"/>
    <x v="230"/>
    <d v="2020-06-20T00:00:00"/>
    <x v="1"/>
    <s v="看護墊"/>
    <s v="-5/30.6/13.6/20."/>
    <x v="396"/>
    <n v="4"/>
    <n v="210"/>
    <n v="840"/>
    <m/>
    <m/>
    <m/>
  </r>
  <r>
    <s v="2-114"/>
    <x v="122"/>
    <d v="2020-06-20T00:00:00"/>
    <x v="1"/>
    <s v="甘油球"/>
    <s v="-5/30."/>
    <x v="395"/>
    <n v="3"/>
    <n v="80"/>
    <n v="240"/>
    <m/>
    <m/>
    <m/>
  </r>
  <r>
    <s v="2-114"/>
    <x v="122"/>
    <d v="2020-06-20T00:00:00"/>
    <x v="1"/>
    <s v="尿布L"/>
    <s v="-5/23.5/30.6/6.6/20."/>
    <x v="397"/>
    <n v="4"/>
    <n v="272"/>
    <n v="1088"/>
    <m/>
    <m/>
    <m/>
  </r>
  <r>
    <s v="2-114"/>
    <x v="122"/>
    <d v="2020-06-20T00:00:00"/>
    <x v="1"/>
    <s v="看護墊"/>
    <s v="-5/23.6/13.6/20."/>
    <x v="398"/>
    <n v="4"/>
    <n v="210"/>
    <n v="840"/>
    <m/>
    <m/>
    <m/>
  </r>
  <r>
    <s v="1-569"/>
    <x v="155"/>
    <d v="2020-06-20T00:00:00"/>
    <x v="1"/>
    <s v="甘油球"/>
    <s v="-5/30."/>
    <x v="395"/>
    <n v="3"/>
    <n v="80"/>
    <n v="240"/>
    <m/>
    <m/>
    <m/>
  </r>
  <r>
    <s v="1-569"/>
    <x v="155"/>
    <d v="2020-06-20T00:00:00"/>
    <x v="1"/>
    <s v="尿片"/>
    <s v="-5/23.6/6.6/13."/>
    <x v="399"/>
    <n v="3"/>
    <n v="220"/>
    <n v="660"/>
    <m/>
    <m/>
    <m/>
  </r>
  <r>
    <s v="1-569"/>
    <x v="155"/>
    <d v="2020-06-20T00:00:00"/>
    <x v="1"/>
    <s v="尿布M"/>
    <s v="-5/30.6/6.6/13.6/20."/>
    <x v="400"/>
    <n v="4"/>
    <n v="300"/>
    <n v="1200"/>
    <m/>
    <m/>
    <m/>
  </r>
  <r>
    <s v="1-569"/>
    <x v="155"/>
    <d v="2020-06-20T00:00:00"/>
    <x v="1"/>
    <s v="看護墊"/>
    <s v="-5/23.5/30.6/13."/>
    <x v="401"/>
    <n v="3"/>
    <n v="210"/>
    <n v="630"/>
    <m/>
    <m/>
    <m/>
  </r>
  <r>
    <s v="2-084"/>
    <x v="228"/>
    <d v="2020-06-20T00:00:00"/>
    <x v="1"/>
    <s v="甘油球"/>
    <s v="-5/30."/>
    <x v="395"/>
    <n v="3"/>
    <n v="80"/>
    <n v="240"/>
    <m/>
    <m/>
    <m/>
  </r>
  <r>
    <s v="2-084"/>
    <x v="228"/>
    <d v="2020-06-20T00:00:00"/>
    <x v="1"/>
    <s v="尿片"/>
    <s v="-5/23.5/30.6/6.6/13."/>
    <x v="402"/>
    <n v="5"/>
    <n v="220"/>
    <n v="1100"/>
    <m/>
    <m/>
    <m/>
  </r>
  <r>
    <s v="2-084"/>
    <x v="228"/>
    <d v="2020-06-20T00:00:00"/>
    <x v="1"/>
    <s v="尿布L"/>
    <s v="-5/23.5/30.6/6.6/13."/>
    <x v="403"/>
    <n v="4"/>
    <n v="272"/>
    <n v="1088"/>
    <m/>
    <m/>
    <m/>
  </r>
  <r>
    <s v="2-084"/>
    <x v="228"/>
    <d v="2020-06-20T00:00:00"/>
    <x v="1"/>
    <s v="看護墊"/>
    <s v="-6/13."/>
    <x v="404"/>
    <n v="1"/>
    <n v="210"/>
    <n v="210"/>
    <m/>
    <m/>
    <m/>
  </r>
  <r>
    <s v="1-587"/>
    <x v="75"/>
    <d v="2020-06-20T00:00:00"/>
    <x v="1"/>
    <s v="看護墊"/>
    <s v="-6/6.6/20."/>
    <x v="405"/>
    <n v="2"/>
    <n v="210"/>
    <n v="420"/>
    <m/>
    <m/>
    <m/>
  </r>
  <r>
    <s v="1-390"/>
    <x v="83"/>
    <d v="2020-06-20T00:00:00"/>
    <x v="1"/>
    <s v="甘油球"/>
    <s v="-5/30."/>
    <x v="395"/>
    <n v="3"/>
    <n v="80"/>
    <n v="240"/>
    <m/>
    <m/>
    <m/>
  </r>
  <r>
    <s v="1-390"/>
    <x v="83"/>
    <d v="2020-06-20T00:00:00"/>
    <x v="1"/>
    <s v="尿片"/>
    <s v="-5/23.5/30.6/6.6/13."/>
    <x v="406"/>
    <n v="4"/>
    <n v="220"/>
    <n v="880"/>
    <m/>
    <m/>
    <m/>
  </r>
  <r>
    <s v="1-390"/>
    <x v="83"/>
    <d v="2020-06-20T00:00:00"/>
    <x v="1"/>
    <s v="尿布M"/>
    <s v="-5/23.5/30.6/6.6/13."/>
    <x v="407"/>
    <n v="4"/>
    <n v="300"/>
    <n v="1200"/>
    <m/>
    <m/>
    <m/>
  </r>
  <r>
    <s v="1-390"/>
    <x v="83"/>
    <d v="2020-06-20T00:00:00"/>
    <x v="1"/>
    <s v="看護墊"/>
    <s v="-5/30."/>
    <x v="408"/>
    <n v="1"/>
    <n v="210"/>
    <n v="210"/>
    <m/>
    <m/>
    <m/>
  </r>
  <r>
    <s v="1-565"/>
    <x v="67"/>
    <d v="2020-06-20T00:00:00"/>
    <x v="1"/>
    <s v="甘油球"/>
    <s v="-5/30."/>
    <x v="395"/>
    <n v="3"/>
    <n v="80"/>
    <n v="240"/>
    <m/>
    <m/>
    <m/>
  </r>
  <r>
    <s v="1-565"/>
    <x v="67"/>
    <d v="2020-06-20T00:00:00"/>
    <x v="1"/>
    <s v="尿片"/>
    <s v="-5/23.5/30.6/6.6/13.6/20."/>
    <x v="409"/>
    <n v="5"/>
    <n v="220"/>
    <n v="1100"/>
    <m/>
    <m/>
    <m/>
  </r>
  <r>
    <s v="1-565"/>
    <x v="67"/>
    <d v="2020-06-20T00:00:00"/>
    <x v="1"/>
    <s v="尿布M"/>
    <s v="-5/23.5/30.6/6.6/20."/>
    <x v="410"/>
    <n v="5"/>
    <n v="300"/>
    <n v="1500"/>
    <m/>
    <m/>
    <m/>
  </r>
  <r>
    <s v="1-565"/>
    <x v="67"/>
    <d v="2020-06-20T00:00:00"/>
    <x v="1"/>
    <s v="看護墊"/>
    <s v="-5/30."/>
    <x v="408"/>
    <n v="1"/>
    <n v="210"/>
    <n v="210"/>
    <m/>
    <m/>
    <m/>
  </r>
  <r>
    <s v="1-567"/>
    <x v="88"/>
    <d v="2020-06-20T00:00:00"/>
    <x v="1"/>
    <s v="甘油球"/>
    <s v="-5/30."/>
    <x v="395"/>
    <n v="3"/>
    <n v="80"/>
    <n v="240"/>
    <m/>
    <m/>
    <m/>
  </r>
  <r>
    <s v="1-567"/>
    <x v="88"/>
    <d v="2020-06-20T00:00:00"/>
    <x v="1"/>
    <s v="尿片"/>
    <s v="-5/30.6/6.6/13."/>
    <x v="411"/>
    <n v="3"/>
    <n v="220"/>
    <n v="660"/>
    <m/>
    <m/>
    <m/>
  </r>
  <r>
    <s v="1-567"/>
    <x v="88"/>
    <d v="2020-06-20T00:00:00"/>
    <x v="1"/>
    <s v="尿布M"/>
    <s v="-5/23.5/30.6/6.6/13.6/20."/>
    <x v="412"/>
    <n v="5"/>
    <n v="300"/>
    <n v="1500"/>
    <m/>
    <m/>
    <m/>
  </r>
  <r>
    <s v="1-567"/>
    <x v="88"/>
    <d v="2020-06-20T00:00:00"/>
    <x v="1"/>
    <s v="看護墊"/>
    <s v="-5/30.6/6.6/20."/>
    <x v="413"/>
    <n v="3"/>
    <n v="210"/>
    <n v="630"/>
    <m/>
    <m/>
    <m/>
  </r>
  <r>
    <s v="2-106"/>
    <x v="236"/>
    <d v="2020-06-20T00:00:00"/>
    <x v="1"/>
    <s v="甘油球"/>
    <s v="-5/30."/>
    <x v="395"/>
    <n v="3"/>
    <n v="80"/>
    <n v="240"/>
    <m/>
    <m/>
    <m/>
  </r>
  <r>
    <s v="2-106"/>
    <x v="236"/>
    <d v="2020-06-20T00:00:00"/>
    <x v="1"/>
    <s v="尿片"/>
    <s v="-5/23.5/30.6/6.6/13.6/20."/>
    <x v="409"/>
    <n v="5"/>
    <n v="220"/>
    <n v="1100"/>
    <m/>
    <m/>
    <m/>
  </r>
  <r>
    <s v="2-106"/>
    <x v="236"/>
    <d v="2020-06-20T00:00:00"/>
    <x v="1"/>
    <s v="尿布L"/>
    <s v="-5/23.5/30.6/6.6/13.6/20."/>
    <x v="414"/>
    <n v="5"/>
    <n v="272"/>
    <n v="1360"/>
    <m/>
    <m/>
    <m/>
  </r>
  <r>
    <s v="1-526"/>
    <x v="106"/>
    <d v="2020-06-20T00:00:00"/>
    <x v="1"/>
    <s v="甘油球"/>
    <s v="-5/30."/>
    <x v="395"/>
    <n v="3"/>
    <n v="80"/>
    <n v="240"/>
    <m/>
    <m/>
    <m/>
  </r>
  <r>
    <s v="1-526"/>
    <x v="106"/>
    <d v="2020-06-20T00:00:00"/>
    <x v="1"/>
    <s v="尿片"/>
    <s v="-5/23.5/30.6/6.6/13."/>
    <x v="406"/>
    <n v="4"/>
    <n v="220"/>
    <n v="880"/>
    <m/>
    <m/>
    <m/>
  </r>
  <r>
    <s v="1-526"/>
    <x v="106"/>
    <d v="2020-06-20T00:00:00"/>
    <x v="1"/>
    <s v="尿布M"/>
    <s v="-5/23.5/30.6/6.6/13."/>
    <x v="407"/>
    <n v="4"/>
    <n v="300"/>
    <n v="1200"/>
    <m/>
    <m/>
    <m/>
  </r>
  <r>
    <s v="1-526"/>
    <x v="106"/>
    <d v="2020-06-20T00:00:00"/>
    <x v="1"/>
    <s v="看護墊"/>
    <s v="-5/23.5/30.6/6.6/13."/>
    <x v="415"/>
    <n v="4"/>
    <n v="210"/>
    <n v="840"/>
    <m/>
    <m/>
    <m/>
  </r>
  <r>
    <s v="2-113"/>
    <x v="3"/>
    <d v="2020-06-20T00:00:00"/>
    <x v="1"/>
    <s v="尿片"/>
    <s v="-5/21(送醫院)"/>
    <x v="416"/>
    <n v="1"/>
    <n v="220"/>
    <n v="220"/>
    <m/>
    <m/>
    <m/>
  </r>
  <r>
    <s v="1-105"/>
    <x v="7"/>
    <d v="2020-06-20T00:00:00"/>
    <x v="1"/>
    <s v="甘油球"/>
    <s v="-5/30."/>
    <x v="395"/>
    <n v="3"/>
    <n v="80"/>
    <n v="240"/>
    <m/>
    <m/>
    <m/>
  </r>
  <r>
    <s v="1-105"/>
    <x v="7"/>
    <d v="2020-06-20T00:00:00"/>
    <x v="1"/>
    <s v="尿片"/>
    <s v="-5/23.6/6."/>
    <x v="417"/>
    <n v="2"/>
    <n v="220"/>
    <n v="440"/>
    <m/>
    <m/>
    <m/>
  </r>
  <r>
    <s v="1-105"/>
    <x v="7"/>
    <d v="2020-06-20T00:00:00"/>
    <x v="1"/>
    <s v="尿布M"/>
    <s v="-5/23.5/30.6/6.6/13."/>
    <x v="407"/>
    <n v="4"/>
    <n v="300"/>
    <n v="1200"/>
    <m/>
    <m/>
    <m/>
  </r>
  <r>
    <s v="1-105"/>
    <x v="7"/>
    <d v="2020-06-20T00:00:00"/>
    <x v="1"/>
    <s v="看護墊"/>
    <s v="-5/30.6/6.6/13."/>
    <x v="418"/>
    <n v="3"/>
    <n v="210"/>
    <n v="630"/>
    <m/>
    <m/>
    <m/>
  </r>
  <r>
    <s v="3-467"/>
    <x v="8"/>
    <d v="2020-06-20T00:00:00"/>
    <x v="1"/>
    <s v="甘油球"/>
    <s v="-6/6."/>
    <x v="419"/>
    <n v="3"/>
    <n v="80"/>
    <n v="240"/>
    <m/>
    <m/>
    <m/>
  </r>
  <r>
    <s v="3-467"/>
    <x v="8"/>
    <d v="2020-06-20T00:00:00"/>
    <x v="1"/>
    <s v="尿片"/>
    <s v="-5/23.5/30.6/6.6/13.6/20."/>
    <x v="420"/>
    <n v="8"/>
    <n v="220"/>
    <n v="1760"/>
    <m/>
    <m/>
    <m/>
  </r>
  <r>
    <s v="3-467"/>
    <x v="8"/>
    <d v="2020-06-20T00:00:00"/>
    <x v="1"/>
    <s v="尿布L"/>
    <s v="-5/23.5/30.6/6.6/13.6/20."/>
    <x v="421"/>
    <n v="8"/>
    <n v="272"/>
    <n v="2176"/>
    <m/>
    <m/>
    <m/>
  </r>
  <r>
    <s v="3-467"/>
    <x v="8"/>
    <d v="2020-06-20T00:00:00"/>
    <x v="1"/>
    <s v="看護墊"/>
    <s v="-5/30.6/13."/>
    <x v="422"/>
    <n v="2"/>
    <n v="210"/>
    <n v="420"/>
    <m/>
    <m/>
    <m/>
  </r>
  <r>
    <s v="1-471"/>
    <x v="229"/>
    <d v="2020-06-20T00:00:00"/>
    <x v="1"/>
    <s v="甘油球"/>
    <s v="-5/30."/>
    <x v="395"/>
    <n v="3"/>
    <n v="80"/>
    <n v="240"/>
    <m/>
    <m/>
    <m/>
  </r>
  <r>
    <s v="1-471"/>
    <x v="229"/>
    <d v="2020-06-20T00:00:00"/>
    <x v="1"/>
    <s v="尿片"/>
    <s v="-5/23.5/30.6/6.6/13.6/20."/>
    <x v="420"/>
    <n v="8"/>
    <n v="220"/>
    <n v="1760"/>
    <m/>
    <m/>
    <m/>
  </r>
  <r>
    <s v="1-471"/>
    <x v="229"/>
    <d v="2020-06-20T00:00:00"/>
    <x v="1"/>
    <s v="尿布M"/>
    <s v="-5/23.5/30.6/6.6/13.6/20."/>
    <x v="412"/>
    <n v="5"/>
    <n v="300"/>
    <n v="1500"/>
    <m/>
    <m/>
    <m/>
  </r>
  <r>
    <s v="1-471"/>
    <x v="229"/>
    <d v="2020-06-20T00:00:00"/>
    <x v="1"/>
    <s v="看護墊"/>
    <s v="-6/20."/>
    <x v="423"/>
    <n v="1"/>
    <n v="210"/>
    <n v="210"/>
    <m/>
    <m/>
    <m/>
  </r>
  <r>
    <s v="1-346"/>
    <x v="159"/>
    <d v="2020-06-20T00:00:00"/>
    <x v="1"/>
    <s v="甘油球"/>
    <s v="-5/30."/>
    <x v="395"/>
    <n v="3"/>
    <n v="80"/>
    <n v="240"/>
    <m/>
    <m/>
    <m/>
  </r>
  <r>
    <s v="1-418"/>
    <x v="134"/>
    <d v="2020-06-20T00:00:00"/>
    <x v="1"/>
    <s v="甘油球"/>
    <s v="-5/30."/>
    <x v="395"/>
    <n v="3"/>
    <n v="80"/>
    <n v="240"/>
    <m/>
    <m/>
    <m/>
  </r>
  <r>
    <s v="1-418"/>
    <x v="134"/>
    <d v="2020-06-20T00:00:00"/>
    <x v="1"/>
    <s v="尿布M"/>
    <s v="-5/23.5/30.6/6.6/13.6/20."/>
    <x v="412"/>
    <n v="5"/>
    <n v="300"/>
    <n v="1500"/>
    <m/>
    <m/>
    <m/>
  </r>
  <r>
    <s v="1-418"/>
    <x v="134"/>
    <d v="2020-06-20T00:00:00"/>
    <x v="1"/>
    <s v="看護墊"/>
    <s v="-5/23.6/6.6/20."/>
    <x v="424"/>
    <n v="3"/>
    <n v="210"/>
    <n v="630"/>
    <m/>
    <m/>
    <m/>
  </r>
  <r>
    <s v="1-461"/>
    <x v="9"/>
    <d v="2020-06-20T00:00:00"/>
    <x v="1"/>
    <s v="甘油球"/>
    <s v="-5/30."/>
    <x v="395"/>
    <n v="3"/>
    <n v="80"/>
    <n v="240"/>
    <m/>
    <m/>
    <m/>
  </r>
  <r>
    <s v="1-461"/>
    <x v="9"/>
    <d v="2020-06-20T00:00:00"/>
    <x v="1"/>
    <s v="尿片"/>
    <s v="-5/23.5/30.6/6.6/13.6/20."/>
    <x v="409"/>
    <n v="5"/>
    <n v="220"/>
    <n v="1100"/>
    <m/>
    <m/>
    <m/>
  </r>
  <r>
    <s v="1-461"/>
    <x v="9"/>
    <d v="2020-06-20T00:00:00"/>
    <x v="1"/>
    <s v="尿布M"/>
    <s v="-5/23.6/6.6/20."/>
    <x v="425"/>
    <n v="3"/>
    <n v="300"/>
    <n v="900"/>
    <m/>
    <m/>
    <m/>
  </r>
  <r>
    <s v="1-461"/>
    <x v="9"/>
    <d v="2020-06-20T00:00:00"/>
    <x v="1"/>
    <s v="看護墊"/>
    <s v="-5/30.6/13.6/20."/>
    <x v="426"/>
    <n v="3"/>
    <n v="210"/>
    <n v="630"/>
    <m/>
    <m/>
    <m/>
  </r>
  <r>
    <s v="1-384"/>
    <x v="161"/>
    <d v="2020-06-20T00:00:00"/>
    <x v="1"/>
    <s v="甘油球"/>
    <s v="-5/30."/>
    <x v="395"/>
    <n v="3"/>
    <n v="80"/>
    <n v="240"/>
    <m/>
    <m/>
    <m/>
  </r>
  <r>
    <s v="1-384"/>
    <x v="161"/>
    <d v="2020-06-20T00:00:00"/>
    <x v="1"/>
    <s v="尿片"/>
    <s v="-5/23.5/30.6/6.6/13.6/20."/>
    <x v="427"/>
    <n v="6"/>
    <n v="220"/>
    <n v="1320"/>
    <m/>
    <m/>
    <m/>
  </r>
  <r>
    <s v="1-384"/>
    <x v="161"/>
    <d v="2020-06-20T00:00:00"/>
    <x v="1"/>
    <s v="尿布M"/>
    <s v="-5/23.5/30.6/6.6/13."/>
    <x v="428"/>
    <n v="5"/>
    <n v="300"/>
    <n v="1500"/>
    <m/>
    <m/>
    <m/>
  </r>
  <r>
    <s v="1-384"/>
    <x v="161"/>
    <d v="2020-06-20T00:00:00"/>
    <x v="1"/>
    <s v="看護墊"/>
    <s v="-5/30."/>
    <x v="408"/>
    <n v="1"/>
    <n v="210"/>
    <n v="210"/>
    <m/>
    <m/>
    <m/>
  </r>
  <r>
    <s v="1-367"/>
    <x v="4"/>
    <d v="2020-06-20T00:00:00"/>
    <x v="1"/>
    <s v="甘油球"/>
    <s v="-5/30."/>
    <x v="395"/>
    <n v="3"/>
    <n v="80"/>
    <n v="240"/>
    <m/>
    <m/>
    <m/>
  </r>
  <r>
    <s v="1-367"/>
    <x v="4"/>
    <d v="2020-06-20T00:00:00"/>
    <x v="1"/>
    <s v="尿片"/>
    <s v="-5/23.5/30.6/6.6/13.6/20."/>
    <x v="409"/>
    <n v="5"/>
    <n v="220"/>
    <n v="1100"/>
    <m/>
    <m/>
    <m/>
  </r>
  <r>
    <s v="1-367"/>
    <x v="4"/>
    <d v="2020-06-20T00:00:00"/>
    <x v="1"/>
    <s v="尿布M"/>
    <s v="-5/23.5/30.6/6.6/13.6/20."/>
    <x v="429"/>
    <n v="6"/>
    <n v="300"/>
    <n v="1800"/>
    <m/>
    <m/>
    <m/>
  </r>
  <r>
    <s v="1-367"/>
    <x v="4"/>
    <d v="2020-06-20T00:00:00"/>
    <x v="1"/>
    <s v="看護墊"/>
    <s v="-5/30."/>
    <x v="408"/>
    <n v="1"/>
    <n v="210"/>
    <n v="210"/>
    <m/>
    <m/>
    <m/>
  </r>
  <r>
    <s v="2-109"/>
    <x v="238"/>
    <d v="2020-06-20T00:00:00"/>
    <x v="1"/>
    <s v="甘油球"/>
    <s v="-5/30."/>
    <x v="395"/>
    <n v="3"/>
    <n v="80"/>
    <n v="240"/>
    <m/>
    <m/>
    <m/>
  </r>
  <r>
    <s v="2-109"/>
    <x v="238"/>
    <d v="2020-06-20T00:00:00"/>
    <x v="1"/>
    <s v="尿布M"/>
    <s v="-5/30.6/6.6/20."/>
    <x v="430"/>
    <n v="3"/>
    <n v="300"/>
    <n v="900"/>
    <m/>
    <m/>
    <m/>
  </r>
  <r>
    <s v="2-109"/>
    <x v="238"/>
    <d v="2020-06-20T00:00:00"/>
    <x v="1"/>
    <s v="看護墊"/>
    <s v="-5/30.6/6."/>
    <x v="431"/>
    <n v="2"/>
    <n v="210"/>
    <n v="420"/>
    <m/>
    <m/>
    <m/>
  </r>
  <r>
    <s v="1-588"/>
    <x v="130"/>
    <d v="2020-06-20T00:00:00"/>
    <x v="1"/>
    <s v="尿片"/>
    <s v="-5/30."/>
    <x v="432"/>
    <n v="1"/>
    <n v="220"/>
    <n v="220"/>
    <m/>
    <m/>
    <m/>
  </r>
  <r>
    <s v="1-588"/>
    <x v="130"/>
    <d v="2020-06-20T00:00:00"/>
    <x v="1"/>
    <s v="尿布M"/>
    <s v="-5/30."/>
    <x v="433"/>
    <n v="1"/>
    <n v="300"/>
    <n v="300"/>
    <m/>
    <m/>
    <m/>
  </r>
  <r>
    <s v="1-573"/>
    <x v="237"/>
    <d v="2020-06-20T00:00:00"/>
    <x v="1"/>
    <s v="甘油球"/>
    <s v="-5/30."/>
    <x v="395"/>
    <n v="3"/>
    <n v="80"/>
    <n v="240"/>
    <m/>
    <m/>
    <m/>
  </r>
  <r>
    <s v="1-573"/>
    <x v="237"/>
    <d v="2020-06-20T00:00:00"/>
    <x v="1"/>
    <s v="尿布M"/>
    <s v="-5/23.5/30.6/6.6/13.6/20."/>
    <x v="412"/>
    <n v="5"/>
    <n v="300"/>
    <n v="1500"/>
    <m/>
    <m/>
    <m/>
  </r>
  <r>
    <s v="1-490"/>
    <x v="163"/>
    <d v="2020-06-20T00:00:00"/>
    <x v="1"/>
    <s v="甘油球"/>
    <s v="-5/30."/>
    <x v="395"/>
    <n v="3"/>
    <n v="80"/>
    <n v="240"/>
    <m/>
    <m/>
    <m/>
  </r>
  <r>
    <s v="1-490"/>
    <x v="163"/>
    <d v="2020-06-20T00:00:00"/>
    <x v="1"/>
    <s v="尿片"/>
    <s v="-5/23.5/30.6/6.6/13.6/20."/>
    <x v="434"/>
    <n v="10"/>
    <n v="220"/>
    <n v="2200"/>
    <m/>
    <m/>
    <m/>
  </r>
  <r>
    <s v="1-490"/>
    <x v="163"/>
    <d v="2020-06-20T00:00:00"/>
    <x v="1"/>
    <s v="尿布L"/>
    <s v="-5/23.5/30.6/6.6/13.6/20."/>
    <x v="435"/>
    <n v="6"/>
    <n v="272"/>
    <n v="1632"/>
    <m/>
    <m/>
    <m/>
  </r>
  <r>
    <s v="1-490"/>
    <x v="163"/>
    <d v="2020-06-20T00:00:00"/>
    <x v="1"/>
    <s v="看護墊"/>
    <s v="-5/23.6/6.6/20."/>
    <x v="424"/>
    <n v="3"/>
    <n v="210"/>
    <n v="630"/>
    <m/>
    <m/>
    <m/>
  </r>
  <r>
    <s v="3-474"/>
    <x v="107"/>
    <d v="2020-06-20T00:00:00"/>
    <x v="1"/>
    <s v="甘油球"/>
    <s v="-6/20."/>
    <x v="436"/>
    <n v="3"/>
    <n v="80"/>
    <n v="240"/>
    <m/>
    <m/>
    <m/>
  </r>
  <r>
    <s v="3-474"/>
    <x v="107"/>
    <d v="2020-06-20T00:00:00"/>
    <x v="1"/>
    <s v="尿片"/>
    <s v="-5/23.5/30.6/6.6/13.6/20."/>
    <x v="437"/>
    <n v="9"/>
    <n v="220"/>
    <n v="1980"/>
    <m/>
    <m/>
    <m/>
  </r>
  <r>
    <s v="3-474"/>
    <x v="107"/>
    <d v="2020-06-20T00:00:00"/>
    <x v="1"/>
    <s v="尿布L"/>
    <s v="-5/23.5/30.6/6.6/13.6/20."/>
    <x v="438"/>
    <n v="7"/>
    <n v="272"/>
    <n v="1904"/>
    <m/>
    <m/>
    <m/>
  </r>
  <r>
    <s v="3-474"/>
    <x v="107"/>
    <d v="2020-06-20T00:00:00"/>
    <x v="1"/>
    <s v="看護墊"/>
    <s v="-5/23.6/6.6/20."/>
    <x v="424"/>
    <n v="3"/>
    <n v="210"/>
    <n v="630"/>
    <m/>
    <m/>
    <m/>
  </r>
  <r>
    <s v="1-139"/>
    <x v="10"/>
    <d v="2020-06-20T00:00:00"/>
    <x v="1"/>
    <s v="甘油球"/>
    <s v="-5/30."/>
    <x v="395"/>
    <n v="3"/>
    <n v="80"/>
    <n v="240"/>
    <m/>
    <m/>
    <m/>
  </r>
  <r>
    <s v="1-139"/>
    <x v="10"/>
    <d v="2020-06-20T00:00:00"/>
    <x v="1"/>
    <s v="尿片"/>
    <s v="-5/23.6/6.6/13.6/20."/>
    <x v="439"/>
    <n v="8"/>
    <n v="220"/>
    <n v="1760"/>
    <m/>
    <m/>
    <m/>
  </r>
  <r>
    <s v="1-139"/>
    <x v="10"/>
    <d v="2020-06-20T00:00:00"/>
    <x v="1"/>
    <s v="尿布M"/>
    <s v="-5/23.6/6.6/13.6/20."/>
    <x v="440"/>
    <n v="4"/>
    <n v="300"/>
    <n v="1200"/>
    <m/>
    <m/>
    <m/>
  </r>
  <r>
    <s v="1-139"/>
    <x v="10"/>
    <d v="2020-06-20T00:00:00"/>
    <x v="1"/>
    <s v="看護墊"/>
    <s v="-5/23.6/6.6/20."/>
    <x v="424"/>
    <n v="3"/>
    <n v="210"/>
    <n v="630"/>
    <m/>
    <m/>
    <m/>
  </r>
  <r>
    <s v="1-172"/>
    <x v="135"/>
    <d v="2020-06-20T00:00:00"/>
    <x v="1"/>
    <s v="雙卡"/>
    <m/>
    <x v="441"/>
    <n v="1"/>
    <n v="1900"/>
    <n v="1900"/>
    <m/>
    <m/>
    <m/>
  </r>
  <r>
    <s v="3-450"/>
    <x v="11"/>
    <d v="2020-06-20T00:00:00"/>
    <x v="1"/>
    <s v="甘油球"/>
    <s v="-6/6."/>
    <x v="419"/>
    <n v="3"/>
    <n v="80"/>
    <n v="240"/>
    <m/>
    <m/>
    <m/>
  </r>
  <r>
    <s v="3-450"/>
    <x v="11"/>
    <d v="2020-06-20T00:00:00"/>
    <x v="1"/>
    <s v="尿片"/>
    <s v="-5/23.5/30.6/6.6/13.6/20."/>
    <x v="409"/>
    <n v="5"/>
    <n v="220"/>
    <n v="1100"/>
    <m/>
    <m/>
    <m/>
  </r>
  <r>
    <s v="3-450"/>
    <x v="11"/>
    <d v="2020-06-20T00:00:00"/>
    <x v="1"/>
    <s v="尿布M"/>
    <s v="-5/23.5/30.6/6.6/13.6/20."/>
    <x v="412"/>
    <n v="5"/>
    <n v="300"/>
    <n v="1500"/>
    <m/>
    <m/>
    <m/>
  </r>
  <r>
    <s v="3-450"/>
    <x v="11"/>
    <d v="2020-06-20T00:00:00"/>
    <x v="1"/>
    <s v="看護墊"/>
    <s v="-5/30.6/13."/>
    <x v="422"/>
    <n v="2"/>
    <n v="210"/>
    <n v="420"/>
    <m/>
    <m/>
    <m/>
  </r>
  <r>
    <s v="3-470"/>
    <x v="12"/>
    <d v="2020-06-20T00:00:00"/>
    <x v="1"/>
    <s v="甘油球"/>
    <s v="-6/6."/>
    <x v="419"/>
    <n v="3"/>
    <n v="80"/>
    <n v="240"/>
    <m/>
    <m/>
    <m/>
  </r>
  <r>
    <s v="3-470"/>
    <x v="12"/>
    <d v="2020-06-20T00:00:00"/>
    <x v="1"/>
    <s v="尿片"/>
    <s v="-5/23.5/30.6/6.6/13.6/20."/>
    <x v="409"/>
    <n v="5"/>
    <n v="220"/>
    <n v="1100"/>
    <m/>
    <m/>
    <m/>
  </r>
  <r>
    <s v="3-470"/>
    <x v="12"/>
    <d v="2020-06-20T00:00:00"/>
    <x v="1"/>
    <s v="尿布M"/>
    <s v="-5/23.5/30.6/6.6/13.6/20."/>
    <x v="412"/>
    <n v="5"/>
    <n v="300"/>
    <n v="1500"/>
    <m/>
    <m/>
    <m/>
  </r>
  <r>
    <s v="3-470"/>
    <x v="12"/>
    <d v="2020-06-20T00:00:00"/>
    <x v="1"/>
    <s v="看護墊"/>
    <s v="-5/23.6/6.6/20."/>
    <x v="424"/>
    <n v="3"/>
    <n v="210"/>
    <n v="630"/>
    <m/>
    <m/>
    <m/>
  </r>
  <r>
    <s v="1-518"/>
    <x v="126"/>
    <d v="2020-06-20T00:00:00"/>
    <x v="1"/>
    <s v="甘油球"/>
    <s v="-5/30."/>
    <x v="395"/>
    <n v="3"/>
    <n v="80"/>
    <n v="240"/>
    <m/>
    <m/>
    <m/>
  </r>
  <r>
    <s v="1-518"/>
    <x v="126"/>
    <d v="2020-06-20T00:00:00"/>
    <x v="1"/>
    <s v="尿片"/>
    <s v="-5/23.5/30.6/6.6/13.6/20."/>
    <x v="409"/>
    <n v="5"/>
    <n v="220"/>
    <n v="1100"/>
    <m/>
    <m/>
    <m/>
  </r>
  <r>
    <s v="1-518"/>
    <x v="126"/>
    <d v="2020-06-20T00:00:00"/>
    <x v="1"/>
    <s v="尿布M"/>
    <s v="-5/23.5/30.6/6.6/13.6/20."/>
    <x v="412"/>
    <n v="5"/>
    <n v="300"/>
    <n v="1500"/>
    <m/>
    <m/>
    <m/>
  </r>
  <r>
    <s v="1-518"/>
    <x v="126"/>
    <d v="2020-06-20T00:00:00"/>
    <x v="1"/>
    <s v="看護墊"/>
    <s v="-5/23.6/6.6/20."/>
    <x v="424"/>
    <n v="3"/>
    <n v="210"/>
    <n v="630"/>
    <m/>
    <m/>
    <m/>
  </r>
  <r>
    <s v="1-365"/>
    <x v="76"/>
    <d v="2020-06-20T00:00:00"/>
    <x v="1"/>
    <s v="甘油球"/>
    <s v="-5/30."/>
    <x v="395"/>
    <n v="3"/>
    <n v="80"/>
    <n v="240"/>
    <m/>
    <m/>
    <m/>
  </r>
  <r>
    <s v="1-365"/>
    <x v="76"/>
    <d v="2020-06-20T00:00:00"/>
    <x v="1"/>
    <s v="尿片"/>
    <s v="-5/23.5/30.6/6.6/13.6/20."/>
    <x v="442"/>
    <n v="7"/>
    <n v="220"/>
    <n v="1540"/>
    <m/>
    <m/>
    <m/>
  </r>
  <r>
    <s v="1-365"/>
    <x v="76"/>
    <d v="2020-06-20T00:00:00"/>
    <x v="1"/>
    <s v="尿布M"/>
    <s v="-5/23.5/30.6/6.6/13.6/20."/>
    <x v="429"/>
    <n v="6"/>
    <n v="300"/>
    <n v="1800"/>
    <m/>
    <m/>
    <m/>
  </r>
  <r>
    <s v="1-365"/>
    <x v="76"/>
    <d v="2020-06-20T00:00:00"/>
    <x v="1"/>
    <s v="看護墊"/>
    <s v="-5/30."/>
    <x v="408"/>
    <n v="1"/>
    <n v="210"/>
    <n v="210"/>
    <m/>
    <m/>
    <m/>
  </r>
  <r>
    <s v="1-307"/>
    <x v="13"/>
    <d v="2020-06-20T00:00:00"/>
    <x v="1"/>
    <s v="甘油球"/>
    <s v="-5/30."/>
    <x v="395"/>
    <n v="3"/>
    <n v="80"/>
    <n v="240"/>
    <m/>
    <m/>
    <m/>
  </r>
  <r>
    <s v="3-446"/>
    <x v="77"/>
    <d v="2020-06-20T00:00:00"/>
    <x v="1"/>
    <s v="甘油球"/>
    <s v="-6/20."/>
    <x v="436"/>
    <n v="3"/>
    <n v="80"/>
    <n v="240"/>
    <m/>
    <m/>
    <m/>
  </r>
  <r>
    <s v="3-446"/>
    <x v="77"/>
    <d v="2020-06-20T00:00:00"/>
    <x v="1"/>
    <s v="尿片"/>
    <s v="-5/23.5/30.6/6.6/13.6/20."/>
    <x v="420"/>
    <n v="8"/>
    <n v="220"/>
    <n v="1760"/>
    <m/>
    <m/>
    <m/>
  </r>
  <r>
    <s v="3-446"/>
    <x v="77"/>
    <d v="2020-06-20T00:00:00"/>
    <x v="1"/>
    <s v="尿布L"/>
    <s v="-5/23.5/30.6/6.6/13.6/20."/>
    <x v="435"/>
    <n v="6"/>
    <n v="272"/>
    <n v="1632"/>
    <m/>
    <m/>
    <m/>
  </r>
  <r>
    <s v="3-446"/>
    <x v="77"/>
    <d v="2020-06-20T00:00:00"/>
    <x v="1"/>
    <s v="看護墊"/>
    <s v="-5/30.6/13."/>
    <x v="422"/>
    <n v="2"/>
    <n v="210"/>
    <n v="420"/>
    <m/>
    <m/>
    <m/>
  </r>
  <r>
    <s v="1-516"/>
    <x v="15"/>
    <d v="2020-06-20T00:00:00"/>
    <x v="1"/>
    <s v="甘油球"/>
    <s v="-5/30."/>
    <x v="395"/>
    <n v="3"/>
    <n v="80"/>
    <n v="240"/>
    <m/>
    <m/>
    <m/>
  </r>
  <r>
    <s v="1-516"/>
    <x v="15"/>
    <d v="2020-06-20T00:00:00"/>
    <x v="1"/>
    <s v="尿片"/>
    <s v="-5/23.5/30.6/6.6/13.6/20."/>
    <x v="442"/>
    <n v="7"/>
    <n v="220"/>
    <n v="1540"/>
    <m/>
    <m/>
    <m/>
  </r>
  <r>
    <s v="1-516"/>
    <x v="15"/>
    <d v="2020-06-20T00:00:00"/>
    <x v="1"/>
    <s v="尿布L"/>
    <s v="-5/23.5/30.6/6.6/13.6/20."/>
    <x v="435"/>
    <n v="6"/>
    <n v="272"/>
    <n v="1632"/>
    <m/>
    <m/>
    <m/>
  </r>
  <r>
    <s v="1-516"/>
    <x v="15"/>
    <d v="2020-06-20T00:00:00"/>
    <x v="1"/>
    <s v="看護墊"/>
    <s v="-5/23.6/20."/>
    <x v="443"/>
    <n v="2"/>
    <n v="210"/>
    <n v="420"/>
    <m/>
    <m/>
    <m/>
  </r>
  <r>
    <s v="1-520"/>
    <x v="166"/>
    <d v="2020-06-20T00:00:00"/>
    <x v="1"/>
    <s v="甘油球"/>
    <s v="-5/30."/>
    <x v="395"/>
    <n v="3"/>
    <n v="80"/>
    <n v="240"/>
    <m/>
    <m/>
    <m/>
  </r>
  <r>
    <s v="1-520"/>
    <x v="166"/>
    <d v="2020-06-20T00:00:00"/>
    <x v="1"/>
    <s v="尿片"/>
    <s v="-5/23.5/30.6/6.6/13.6/20."/>
    <x v="434"/>
    <n v="10"/>
    <n v="220"/>
    <n v="2200"/>
    <m/>
    <m/>
    <m/>
  </r>
  <r>
    <s v="1-520"/>
    <x v="166"/>
    <d v="2020-06-20T00:00:00"/>
    <x v="1"/>
    <s v="尿布M"/>
    <s v="-5/23.5/30.6/6.6/13.6/20."/>
    <x v="412"/>
    <n v="5"/>
    <n v="300"/>
    <n v="1500"/>
    <m/>
    <m/>
    <m/>
  </r>
  <r>
    <s v="1-520"/>
    <x v="166"/>
    <d v="2020-06-20T00:00:00"/>
    <x v="1"/>
    <s v="看護墊"/>
    <s v="-5/23.6/6.6/20."/>
    <x v="424"/>
    <n v="3"/>
    <n v="210"/>
    <n v="630"/>
    <m/>
    <m/>
    <m/>
  </r>
  <r>
    <s v="1-404"/>
    <x v="1"/>
    <d v="2020-06-20T00:00:00"/>
    <x v="1"/>
    <s v="甘油球"/>
    <s v="-5/30."/>
    <x v="395"/>
    <n v="3"/>
    <n v="80"/>
    <n v="240"/>
    <m/>
    <m/>
    <m/>
  </r>
  <r>
    <s v="1-404"/>
    <x v="1"/>
    <d v="2020-06-20T00:00:00"/>
    <x v="1"/>
    <s v="尿片"/>
    <s v="-5/30.6/6.6/13.6/20."/>
    <x v="444"/>
    <n v="7"/>
    <n v="220"/>
    <n v="1540"/>
    <m/>
    <m/>
    <m/>
  </r>
  <r>
    <s v="1-404"/>
    <x v="1"/>
    <d v="2020-06-20T00:00:00"/>
    <x v="1"/>
    <s v="尿布L"/>
    <s v="-5/30.6/6.6/13.6/20."/>
    <x v="445"/>
    <n v="5"/>
    <n v="272"/>
    <n v="1360"/>
    <m/>
    <m/>
    <m/>
  </r>
  <r>
    <s v="1-404"/>
    <x v="1"/>
    <d v="2020-06-20T00:00:00"/>
    <x v="1"/>
    <s v="看護墊"/>
    <s v="-5/30.6/6.6/20."/>
    <x v="413"/>
    <n v="3"/>
    <n v="210"/>
    <n v="630"/>
    <m/>
    <m/>
    <m/>
  </r>
  <r>
    <s v="2-118"/>
    <x v="220"/>
    <d v="2020-06-20T00:00:00"/>
    <x v="1"/>
    <s v="甘油球"/>
    <s v="-5/30."/>
    <x v="395"/>
    <n v="3"/>
    <n v="80"/>
    <n v="240"/>
    <m/>
    <m/>
    <m/>
  </r>
  <r>
    <s v="2-118"/>
    <x v="220"/>
    <d v="2020-06-20T00:00:00"/>
    <x v="1"/>
    <s v="尿片"/>
    <s v="-5/23.5/30.6/6.6/13.6/20."/>
    <x v="442"/>
    <n v="7"/>
    <n v="220"/>
    <n v="1540"/>
    <m/>
    <m/>
    <m/>
  </r>
  <r>
    <s v="2-118"/>
    <x v="220"/>
    <d v="2020-06-20T00:00:00"/>
    <x v="1"/>
    <s v="尿布M"/>
    <s v="-5/30.6/6.6/20."/>
    <x v="446"/>
    <n v="4"/>
    <n v="300"/>
    <n v="1200"/>
    <m/>
    <m/>
    <m/>
  </r>
  <r>
    <s v="2-118"/>
    <x v="220"/>
    <d v="2020-06-20T00:00:00"/>
    <x v="1"/>
    <s v="看護墊"/>
    <s v="-6/13."/>
    <x v="404"/>
    <n v="1"/>
    <n v="210"/>
    <n v="210"/>
    <m/>
    <m/>
    <m/>
  </r>
  <r>
    <s v="3-452"/>
    <x v="16"/>
    <d v="2020-06-20T00:00:00"/>
    <x v="1"/>
    <s v="甘油球"/>
    <s v="-6/6."/>
    <x v="419"/>
    <n v="3"/>
    <n v="80"/>
    <n v="240"/>
    <m/>
    <m/>
    <m/>
  </r>
  <r>
    <s v="2-133"/>
    <x v="84"/>
    <d v="2020-06-20T00:00:00"/>
    <x v="1"/>
    <s v="甘油球"/>
    <s v="-5/30."/>
    <x v="395"/>
    <n v="3"/>
    <n v="80"/>
    <n v="240"/>
    <m/>
    <m/>
    <m/>
  </r>
  <r>
    <s v="2-133"/>
    <x v="84"/>
    <d v="2020-06-20T00:00:00"/>
    <x v="1"/>
    <s v="蒸氣潮濕瓶"/>
    <s v="-5/30"/>
    <x v="447"/>
    <n v="1"/>
    <n v="400"/>
    <n v="400"/>
    <m/>
    <m/>
    <m/>
  </r>
  <r>
    <s v="1-175"/>
    <x v="85"/>
    <d v="2020-06-20T00:00:00"/>
    <x v="1"/>
    <s v="甘油球"/>
    <s v="-5/30."/>
    <x v="395"/>
    <n v="3"/>
    <n v="80"/>
    <n v="240"/>
    <m/>
    <m/>
    <m/>
  </r>
  <r>
    <s v="2-093"/>
    <x v="17"/>
    <d v="2020-06-20T00:00:00"/>
    <x v="1"/>
    <s v="甘油球"/>
    <s v="-5/30."/>
    <x v="395"/>
    <n v="3"/>
    <n v="80"/>
    <n v="240"/>
    <m/>
    <m/>
    <m/>
  </r>
  <r>
    <s v="2-093"/>
    <x v="17"/>
    <d v="2020-06-20T00:00:00"/>
    <x v="1"/>
    <s v="尿片"/>
    <s v="-5/23.6/6.6/13.6/20."/>
    <x v="448"/>
    <n v="5"/>
    <n v="220"/>
    <n v="1100"/>
    <m/>
    <m/>
    <m/>
  </r>
  <r>
    <s v="2-093"/>
    <x v="17"/>
    <d v="2020-06-20T00:00:00"/>
    <x v="1"/>
    <s v="尿布L"/>
    <s v="-6/6.6/13.6/20."/>
    <x v="449"/>
    <n v="3"/>
    <n v="272"/>
    <n v="816"/>
    <m/>
    <m/>
    <m/>
  </r>
  <r>
    <s v="2-093"/>
    <x v="17"/>
    <d v="2020-06-20T00:00:00"/>
    <x v="1"/>
    <s v="看護墊"/>
    <s v="-5/30.6/6.6/20."/>
    <x v="413"/>
    <n v="3"/>
    <n v="210"/>
    <n v="630"/>
    <m/>
    <m/>
    <m/>
  </r>
  <r>
    <s v="3-475"/>
    <x v="18"/>
    <d v="2020-06-20T00:00:00"/>
    <x v="1"/>
    <s v="甘油球"/>
    <s v="-6/6."/>
    <x v="419"/>
    <n v="3"/>
    <n v="80"/>
    <n v="240"/>
    <m/>
    <m/>
    <m/>
  </r>
  <r>
    <s v="3-475"/>
    <x v="18"/>
    <d v="2020-06-20T00:00:00"/>
    <x v="1"/>
    <s v="尿片"/>
    <s v="-5/23.5/30.6/6.6/13.6/20."/>
    <x v="409"/>
    <n v="5"/>
    <n v="220"/>
    <n v="1100"/>
    <m/>
    <m/>
    <m/>
  </r>
  <r>
    <s v="3-475"/>
    <x v="18"/>
    <d v="2020-06-20T00:00:00"/>
    <x v="1"/>
    <s v="尿布M"/>
    <s v="-5/23.5/30.6/6.6/13.6/20."/>
    <x v="412"/>
    <n v="5"/>
    <n v="300"/>
    <n v="1500"/>
    <m/>
    <m/>
    <m/>
  </r>
  <r>
    <s v="3-475"/>
    <x v="18"/>
    <d v="2020-06-20T00:00:00"/>
    <x v="1"/>
    <s v="看護墊"/>
    <s v="-5/30.6/13."/>
    <x v="422"/>
    <n v="2"/>
    <n v="210"/>
    <n v="420"/>
    <m/>
    <m/>
    <m/>
  </r>
  <r>
    <s v="1-589"/>
    <x v="19"/>
    <d v="2020-06-20T00:00:00"/>
    <x v="1"/>
    <s v="甘油球"/>
    <s v="-5/30."/>
    <x v="395"/>
    <n v="3"/>
    <n v="80"/>
    <n v="240"/>
    <m/>
    <m/>
    <m/>
  </r>
  <r>
    <s v="3-425"/>
    <x v="89"/>
    <d v="2020-06-20T00:00:00"/>
    <x v="1"/>
    <s v="甘油球"/>
    <s v="-6/6."/>
    <x v="419"/>
    <n v="3"/>
    <n v="80"/>
    <n v="240"/>
    <m/>
    <m/>
    <m/>
  </r>
  <r>
    <s v="3-425"/>
    <x v="89"/>
    <d v="2020-06-20T00:00:00"/>
    <x v="1"/>
    <s v="尿片"/>
    <s v="-5/23.5/30.6/6.6/13.6/20."/>
    <x v="409"/>
    <n v="5"/>
    <n v="220"/>
    <n v="1100"/>
    <m/>
    <m/>
    <m/>
  </r>
  <r>
    <s v="3-425"/>
    <x v="89"/>
    <d v="2020-06-20T00:00:00"/>
    <x v="1"/>
    <s v="尿布M"/>
    <s v="-5/23.5/30.6/6.6/13.6/20."/>
    <x v="412"/>
    <n v="5"/>
    <n v="300"/>
    <n v="1500"/>
    <m/>
    <m/>
    <m/>
  </r>
  <r>
    <s v="3-425"/>
    <x v="89"/>
    <d v="2020-06-20T00:00:00"/>
    <x v="1"/>
    <s v="看護墊"/>
    <s v="-5/30.6/13."/>
    <x v="422"/>
    <n v="2"/>
    <n v="210"/>
    <n v="420"/>
    <m/>
    <m/>
    <m/>
  </r>
  <r>
    <s v="3-480"/>
    <x v="21"/>
    <d v="2020-06-20T00:00:00"/>
    <x v="1"/>
    <s v="甘油球"/>
    <s v="-6/20."/>
    <x v="436"/>
    <n v="3"/>
    <n v="80"/>
    <n v="240"/>
    <m/>
    <m/>
    <m/>
  </r>
  <r>
    <s v="3-480"/>
    <x v="21"/>
    <d v="2020-06-20T00:00:00"/>
    <x v="1"/>
    <s v="尿片"/>
    <s v="-5/23.5/30.6/6.6/13.6/20."/>
    <x v="420"/>
    <n v="8"/>
    <n v="220"/>
    <n v="1760"/>
    <m/>
    <m/>
    <m/>
  </r>
  <r>
    <s v="3-480"/>
    <x v="21"/>
    <d v="2020-06-20T00:00:00"/>
    <x v="1"/>
    <s v="尿布M"/>
    <s v="-5/23.5/30.6/6.6/13.6/20."/>
    <x v="412"/>
    <n v="5"/>
    <n v="300"/>
    <n v="1500"/>
    <m/>
    <m/>
    <m/>
  </r>
  <r>
    <s v="3-480"/>
    <x v="21"/>
    <d v="2020-06-20T00:00:00"/>
    <x v="1"/>
    <s v="看護墊"/>
    <s v="-5/30.6/13."/>
    <x v="422"/>
    <n v="2"/>
    <n v="210"/>
    <n v="420"/>
    <m/>
    <m/>
    <m/>
  </r>
  <r>
    <s v="1-293"/>
    <x v="22"/>
    <d v="2020-06-20T00:00:00"/>
    <x v="1"/>
    <s v="甘油球"/>
    <s v="-5/30."/>
    <x v="395"/>
    <n v="3"/>
    <n v="80"/>
    <n v="240"/>
    <m/>
    <m/>
    <m/>
  </r>
  <r>
    <s v="1-293"/>
    <x v="22"/>
    <d v="2020-06-20T00:00:00"/>
    <x v="1"/>
    <s v="尿片"/>
    <s v="-5/23.6/6.6/13."/>
    <x v="399"/>
    <n v="3"/>
    <n v="220"/>
    <n v="660"/>
    <m/>
    <m/>
    <m/>
  </r>
  <r>
    <s v="1-293"/>
    <x v="22"/>
    <d v="2020-06-20T00:00:00"/>
    <x v="1"/>
    <s v="尿布M"/>
    <s v="-5/23.5/30.6/6.6/13."/>
    <x v="407"/>
    <n v="4"/>
    <n v="300"/>
    <n v="1200"/>
    <m/>
    <m/>
    <m/>
  </r>
  <r>
    <s v="1-293"/>
    <x v="22"/>
    <d v="2020-06-20T00:00:00"/>
    <x v="1"/>
    <s v="看護墊"/>
    <s v="-5/23.6/6.6/13."/>
    <x v="450"/>
    <n v="3"/>
    <n v="210"/>
    <n v="630"/>
    <m/>
    <m/>
    <m/>
  </r>
  <r>
    <s v="1-432"/>
    <x v="167"/>
    <d v="2020-06-20T00:00:00"/>
    <x v="1"/>
    <s v="甘油球"/>
    <s v="-5/30."/>
    <x v="395"/>
    <n v="3"/>
    <n v="80"/>
    <n v="240"/>
    <m/>
    <m/>
    <m/>
  </r>
  <r>
    <s v="1-432"/>
    <x v="167"/>
    <d v="2020-06-20T00:00:00"/>
    <x v="1"/>
    <s v="尿片"/>
    <s v="-5/23.5/30.6/6.6/13.6/20."/>
    <x v="420"/>
    <n v="8"/>
    <n v="220"/>
    <n v="1760"/>
    <m/>
    <m/>
    <m/>
  </r>
  <r>
    <s v="1-432"/>
    <x v="167"/>
    <d v="2020-06-20T00:00:00"/>
    <x v="1"/>
    <s v="尿布L"/>
    <s v="-5/23.5/30.6/6.6/13.6/20."/>
    <x v="438"/>
    <n v="7"/>
    <n v="272"/>
    <n v="1904"/>
    <m/>
    <m/>
    <m/>
  </r>
  <r>
    <s v="1-432"/>
    <x v="167"/>
    <d v="2020-06-20T00:00:00"/>
    <x v="1"/>
    <s v="看護墊"/>
    <s v="-5/23.6/13."/>
    <x v="451"/>
    <n v="2"/>
    <n v="210"/>
    <n v="420"/>
    <m/>
    <m/>
    <m/>
  </r>
  <r>
    <s v="1-235"/>
    <x v="68"/>
    <d v="2020-06-20T00:00:00"/>
    <x v="1"/>
    <s v="甘油球"/>
    <s v="-5/30."/>
    <x v="395"/>
    <n v="3"/>
    <n v="80"/>
    <n v="240"/>
    <m/>
    <m/>
    <m/>
  </r>
  <r>
    <s v="1-235"/>
    <x v="68"/>
    <d v="2020-06-20T00:00:00"/>
    <x v="1"/>
    <s v="尿片"/>
    <s v="-5/23.5/30.6/6.6/13.6/20."/>
    <x v="420"/>
    <n v="8"/>
    <n v="220"/>
    <n v="1760"/>
    <m/>
    <m/>
    <m/>
  </r>
  <r>
    <s v="1-235"/>
    <x v="68"/>
    <d v="2020-06-20T00:00:00"/>
    <x v="1"/>
    <s v="尿布M"/>
    <s v="-5/30.6/6.6/13.6/20."/>
    <x v="400"/>
    <n v="4"/>
    <n v="300"/>
    <n v="1200"/>
    <m/>
    <m/>
    <m/>
  </r>
  <r>
    <s v="1-235"/>
    <x v="68"/>
    <d v="2020-06-20T00:00:00"/>
    <x v="1"/>
    <s v="看護墊"/>
    <s v="-5/23.5/30."/>
    <x v="452"/>
    <n v="2"/>
    <n v="210"/>
    <n v="420"/>
    <m/>
    <m/>
    <m/>
  </r>
  <r>
    <s v="2-065"/>
    <x v="110"/>
    <d v="2020-06-20T00:00:00"/>
    <x v="1"/>
    <s v="甘油球"/>
    <s v="-5/30."/>
    <x v="395"/>
    <n v="3"/>
    <n v="80"/>
    <n v="240"/>
    <m/>
    <m/>
    <m/>
  </r>
  <r>
    <s v="2-065"/>
    <x v="110"/>
    <d v="2020-06-20T00:00:00"/>
    <x v="1"/>
    <s v="尿片"/>
    <s v="-5/23.6/6.6/13.6/20."/>
    <x v="453"/>
    <n v="6"/>
    <n v="220"/>
    <n v="1320"/>
    <m/>
    <m/>
    <m/>
  </r>
  <r>
    <s v="2-065"/>
    <x v="110"/>
    <d v="2020-06-20T00:00:00"/>
    <x v="1"/>
    <s v="尿布L"/>
    <s v="-5/30.6/6.6/13.6/20."/>
    <x v="445"/>
    <n v="5"/>
    <n v="272"/>
    <n v="1360"/>
    <m/>
    <m/>
    <m/>
  </r>
  <r>
    <s v="2-065"/>
    <x v="110"/>
    <d v="2020-06-20T00:00:00"/>
    <x v="1"/>
    <s v="看護墊"/>
    <s v="-6/6.6/13."/>
    <x v="454"/>
    <n v="2"/>
    <n v="210"/>
    <n v="420"/>
    <m/>
    <m/>
    <m/>
  </r>
  <r>
    <s v="1-554"/>
    <x v="23"/>
    <d v="2020-06-20T00:00:00"/>
    <x v="1"/>
    <s v="甘油球"/>
    <s v="-5/30."/>
    <x v="395"/>
    <n v="3"/>
    <n v="80"/>
    <n v="240"/>
    <m/>
    <m/>
    <m/>
  </r>
  <r>
    <s v="1-554"/>
    <x v="23"/>
    <d v="2020-06-20T00:00:00"/>
    <x v="1"/>
    <s v="尿片"/>
    <s v="-5/23.5/30.6/6.6/13.6/20."/>
    <x v="442"/>
    <n v="7"/>
    <n v="220"/>
    <n v="1540"/>
    <m/>
    <m/>
    <m/>
  </r>
  <r>
    <s v="1-554"/>
    <x v="23"/>
    <d v="2020-06-20T00:00:00"/>
    <x v="1"/>
    <s v="尿布M"/>
    <s v="-5/23.5/30.6/6.6/13.6/20."/>
    <x v="412"/>
    <n v="5"/>
    <n v="300"/>
    <n v="1500"/>
    <m/>
    <m/>
    <m/>
  </r>
  <r>
    <s v="1-554"/>
    <x v="23"/>
    <d v="2020-06-20T00:00:00"/>
    <x v="1"/>
    <s v="看護墊"/>
    <s v="-5/30."/>
    <x v="408"/>
    <n v="1"/>
    <n v="210"/>
    <n v="210"/>
    <m/>
    <m/>
    <m/>
  </r>
  <r>
    <s v="1-594"/>
    <x v="152"/>
    <d v="2020-06-20T00:00:00"/>
    <x v="1"/>
    <s v="尿片"/>
    <s v="-6/12(送醫院)"/>
    <x v="455"/>
    <n v="1"/>
    <n v="220"/>
    <n v="220"/>
    <m/>
    <m/>
    <m/>
  </r>
  <r>
    <s v="1-594"/>
    <x v="152"/>
    <d v="2020-06-20T00:00:00"/>
    <x v="1"/>
    <s v="尿布M"/>
    <s v="-6/12(送醫院)"/>
    <x v="456"/>
    <n v="1"/>
    <n v="300"/>
    <n v="300"/>
    <m/>
    <m/>
    <m/>
  </r>
  <r>
    <s v="1-594"/>
    <x v="152"/>
    <d v="2020-06-20T00:00:00"/>
    <x v="1"/>
    <s v="看護墊"/>
    <s v="-6/12(送醫院)"/>
    <x v="457"/>
    <n v="1"/>
    <n v="210"/>
    <n v="210"/>
    <m/>
    <m/>
    <m/>
  </r>
  <r>
    <s v="2-103"/>
    <x v="231"/>
    <d v="2020-06-20T00:00:00"/>
    <x v="1"/>
    <s v="甘油球"/>
    <s v="-5/30."/>
    <x v="395"/>
    <n v="3"/>
    <n v="80"/>
    <n v="240"/>
    <m/>
    <m/>
    <m/>
  </r>
  <r>
    <s v="2-103"/>
    <x v="231"/>
    <d v="2020-06-20T00:00:00"/>
    <x v="1"/>
    <s v="看護墊"/>
    <s v="-5/30.6/20."/>
    <x v="458"/>
    <n v="2"/>
    <n v="210"/>
    <n v="420"/>
    <m/>
    <m/>
    <m/>
  </r>
  <r>
    <s v="3-454"/>
    <x v="90"/>
    <d v="2020-06-20T00:00:00"/>
    <x v="1"/>
    <s v="甘油球"/>
    <s v="-6/6."/>
    <x v="419"/>
    <n v="3"/>
    <n v="80"/>
    <n v="240"/>
    <m/>
    <m/>
    <m/>
  </r>
  <r>
    <s v="3-491"/>
    <x v="24"/>
    <d v="2020-06-20T00:00:00"/>
    <x v="1"/>
    <s v="甘油球"/>
    <s v="-6/20."/>
    <x v="436"/>
    <n v="3"/>
    <n v="80"/>
    <n v="240"/>
    <m/>
    <m/>
    <m/>
  </r>
  <r>
    <s v="3-491"/>
    <x v="24"/>
    <d v="2020-06-20T00:00:00"/>
    <x v="1"/>
    <s v="尿片"/>
    <s v="-5/30.6/6.6/13."/>
    <x v="411"/>
    <n v="3"/>
    <n v="220"/>
    <n v="660"/>
    <m/>
    <m/>
    <m/>
  </r>
  <r>
    <s v="3-491"/>
    <x v="24"/>
    <d v="2020-06-20T00:00:00"/>
    <x v="1"/>
    <s v="尿布M"/>
    <s v="-5/30.6/6.6/13."/>
    <x v="459"/>
    <n v="3"/>
    <n v="300"/>
    <n v="900"/>
    <m/>
    <m/>
    <m/>
  </r>
  <r>
    <s v="3-491"/>
    <x v="24"/>
    <d v="2020-06-20T00:00:00"/>
    <x v="1"/>
    <s v="看護墊"/>
    <s v="-6/6.6/20."/>
    <x v="405"/>
    <n v="2"/>
    <n v="210"/>
    <n v="420"/>
    <m/>
    <m/>
    <m/>
  </r>
  <r>
    <s v="2-072"/>
    <x v="111"/>
    <d v="2020-06-20T00:00:00"/>
    <x v="1"/>
    <s v="甘油球"/>
    <s v="-5/30."/>
    <x v="395"/>
    <n v="3"/>
    <n v="80"/>
    <n v="240"/>
    <m/>
    <m/>
    <m/>
  </r>
  <r>
    <s v="2-072"/>
    <x v="111"/>
    <d v="2020-06-20T00:00:00"/>
    <x v="1"/>
    <s v="尿布M"/>
    <s v="-6/6.6/13.6/20."/>
    <x v="460"/>
    <n v="3"/>
    <n v="300"/>
    <n v="900"/>
    <m/>
    <m/>
    <m/>
  </r>
  <r>
    <s v="2-072"/>
    <x v="111"/>
    <d v="2020-06-20T00:00:00"/>
    <x v="1"/>
    <s v="看護墊"/>
    <s v="-5/30."/>
    <x v="408"/>
    <n v="1"/>
    <n v="210"/>
    <n v="210"/>
    <m/>
    <m/>
    <m/>
  </r>
  <r>
    <s v="1-433"/>
    <x v="25"/>
    <d v="2020-06-20T00:00:00"/>
    <x v="1"/>
    <s v="3CC空針"/>
    <s v="-每月2次"/>
    <x v="461"/>
    <n v="2"/>
    <n v="10"/>
    <n v="20"/>
    <m/>
    <m/>
    <m/>
  </r>
  <r>
    <s v="1-433"/>
    <x v="25"/>
    <d v="2020-06-20T00:00:00"/>
    <x v="1"/>
    <s v="尿片"/>
    <s v="-5/30."/>
    <x v="432"/>
    <n v="1"/>
    <n v="220"/>
    <n v="220"/>
    <m/>
    <m/>
    <m/>
  </r>
  <r>
    <s v="1-433"/>
    <x v="25"/>
    <d v="2020-06-20T00:00:00"/>
    <x v="1"/>
    <s v="長效針技術費"/>
    <s v="-每月2次"/>
    <x v="462"/>
    <n v="2"/>
    <n v="100"/>
    <n v="200"/>
    <m/>
    <m/>
    <m/>
  </r>
  <r>
    <s v="1-481"/>
    <x v="91"/>
    <d v="2020-06-20T00:00:00"/>
    <x v="1"/>
    <s v="甘油球"/>
    <s v="-5/30."/>
    <x v="395"/>
    <n v="3"/>
    <n v="80"/>
    <n v="240"/>
    <m/>
    <m/>
    <m/>
  </r>
  <r>
    <s v="1-481"/>
    <x v="91"/>
    <d v="2020-06-20T00:00:00"/>
    <x v="1"/>
    <s v="尿片"/>
    <s v="-6/12(送醫院)"/>
    <x v="455"/>
    <n v="1"/>
    <n v="220"/>
    <n v="220"/>
    <m/>
    <m/>
    <m/>
  </r>
  <r>
    <s v="1-481"/>
    <x v="91"/>
    <d v="2020-06-20T00:00:00"/>
    <x v="1"/>
    <s v="尿片"/>
    <s v="-5/23.5/30.6/6."/>
    <x v="463"/>
    <n v="4"/>
    <n v="220"/>
    <n v="880"/>
    <m/>
    <m/>
    <m/>
  </r>
  <r>
    <s v="1-481"/>
    <x v="91"/>
    <d v="2020-06-20T00:00:00"/>
    <x v="1"/>
    <s v="尿布M"/>
    <s v="-6/12(送醫院)"/>
    <x v="456"/>
    <n v="1"/>
    <n v="300"/>
    <n v="300"/>
    <m/>
    <m/>
    <m/>
  </r>
  <r>
    <s v="1-481"/>
    <x v="91"/>
    <d v="2020-06-20T00:00:00"/>
    <x v="1"/>
    <s v="尿布M"/>
    <s v="-6/6."/>
    <x v="464"/>
    <n v="1"/>
    <n v="300"/>
    <n v="300"/>
    <m/>
    <m/>
    <m/>
  </r>
  <r>
    <s v="1-481"/>
    <x v="91"/>
    <d v="2020-06-20T00:00:00"/>
    <x v="1"/>
    <s v="看護墊"/>
    <s v="-5/23."/>
    <x v="465"/>
    <n v="1"/>
    <n v="210"/>
    <n v="210"/>
    <m/>
    <m/>
    <m/>
  </r>
  <r>
    <s v="1-171"/>
    <x v="26"/>
    <d v="2020-06-20T00:00:00"/>
    <x v="1"/>
    <s v="甘油球"/>
    <s v="-5/30."/>
    <x v="395"/>
    <n v="3"/>
    <n v="80"/>
    <n v="240"/>
    <m/>
    <m/>
    <m/>
  </r>
  <r>
    <s v="1-171"/>
    <x v="26"/>
    <d v="2020-06-20T00:00:00"/>
    <x v="1"/>
    <s v="尿片"/>
    <s v="-5/23.6/6.6/13."/>
    <x v="399"/>
    <n v="3"/>
    <n v="220"/>
    <n v="660"/>
    <m/>
    <m/>
    <m/>
  </r>
  <r>
    <s v="1-171"/>
    <x v="26"/>
    <d v="2020-06-20T00:00:00"/>
    <x v="1"/>
    <s v="尿布M"/>
    <s v="-5/30.6/6.6/13."/>
    <x v="459"/>
    <n v="3"/>
    <n v="300"/>
    <n v="900"/>
    <m/>
    <m/>
    <m/>
  </r>
  <r>
    <s v="1-171"/>
    <x v="26"/>
    <d v="2020-06-20T00:00:00"/>
    <x v="1"/>
    <s v="看護墊"/>
    <s v="-6/6."/>
    <x v="466"/>
    <n v="1"/>
    <n v="210"/>
    <n v="210"/>
    <m/>
    <m/>
    <m/>
  </r>
  <r>
    <s v="2-137"/>
    <x v="69"/>
    <d v="2020-06-20T00:00:00"/>
    <x v="1"/>
    <s v="甘油球"/>
    <s v="-5/30."/>
    <x v="395"/>
    <n v="3"/>
    <n v="80"/>
    <n v="240"/>
    <m/>
    <m/>
    <m/>
  </r>
  <r>
    <s v="2-137"/>
    <x v="69"/>
    <d v="2020-06-20T00:00:00"/>
    <x v="1"/>
    <s v="看護墊"/>
    <s v="-5/30."/>
    <x v="467"/>
    <n v="2"/>
    <n v="210"/>
    <n v="420"/>
    <m/>
    <m/>
    <m/>
  </r>
  <r>
    <s v="1-583"/>
    <x v="147"/>
    <d v="2020-06-20T00:00:00"/>
    <x v="1"/>
    <s v="甘油球"/>
    <s v="-5/30."/>
    <x v="395"/>
    <n v="3"/>
    <n v="80"/>
    <n v="240"/>
    <m/>
    <m/>
    <m/>
  </r>
  <r>
    <s v="1-583"/>
    <x v="147"/>
    <d v="2020-06-20T00:00:00"/>
    <x v="1"/>
    <s v="尿片"/>
    <s v="-5/23.5/30.6/6.6/13.6/20."/>
    <x v="442"/>
    <n v="7"/>
    <n v="220"/>
    <n v="1540"/>
    <m/>
    <m/>
    <m/>
  </r>
  <r>
    <s v="1-583"/>
    <x v="147"/>
    <d v="2020-06-20T00:00:00"/>
    <x v="1"/>
    <s v="尿布M"/>
    <s v="-5/23.5/30.6/13.6/20."/>
    <x v="468"/>
    <n v="4"/>
    <n v="300"/>
    <n v="1200"/>
    <m/>
    <m/>
    <m/>
  </r>
  <r>
    <s v="1-583"/>
    <x v="147"/>
    <d v="2020-06-20T00:00:00"/>
    <x v="1"/>
    <s v="看護墊"/>
    <s v="-5/30.6/6.6/20."/>
    <x v="413"/>
    <n v="3"/>
    <n v="210"/>
    <n v="630"/>
    <m/>
    <m/>
    <m/>
  </r>
  <r>
    <s v="3-478"/>
    <x v="148"/>
    <d v="2020-06-20T00:00:00"/>
    <x v="1"/>
    <s v="甘油球"/>
    <s v="-6/20."/>
    <x v="436"/>
    <n v="3"/>
    <n v="80"/>
    <n v="240"/>
    <m/>
    <m/>
    <m/>
  </r>
  <r>
    <s v="3-478"/>
    <x v="148"/>
    <d v="2020-06-20T00:00:00"/>
    <x v="1"/>
    <s v="尿布M"/>
    <s v="-5/30.6/13."/>
    <x v="469"/>
    <n v="2"/>
    <n v="300"/>
    <n v="600"/>
    <m/>
    <m/>
    <m/>
  </r>
  <r>
    <s v="3-478"/>
    <x v="148"/>
    <d v="2020-06-20T00:00:00"/>
    <x v="1"/>
    <s v="看護墊"/>
    <s v="-5/23.6/6."/>
    <x v="470"/>
    <n v="2"/>
    <n v="210"/>
    <n v="420"/>
    <m/>
    <m/>
    <m/>
  </r>
  <r>
    <s v="3-503"/>
    <x v="234"/>
    <d v="2020-06-20T00:00:00"/>
    <x v="1"/>
    <s v="甘油球"/>
    <s v="-6/20."/>
    <x v="436"/>
    <n v="3"/>
    <n v="80"/>
    <n v="240"/>
    <m/>
    <m/>
    <m/>
  </r>
  <r>
    <s v="3-503"/>
    <x v="234"/>
    <d v="2020-06-20T00:00:00"/>
    <x v="1"/>
    <s v="尿片"/>
    <s v="-5/23.6/13."/>
    <x v="471"/>
    <n v="2"/>
    <n v="220"/>
    <n v="440"/>
    <m/>
    <m/>
    <m/>
  </r>
  <r>
    <s v="3-503"/>
    <x v="234"/>
    <d v="2020-06-20T00:00:00"/>
    <x v="1"/>
    <s v="尿布M"/>
    <s v="-5/23.6/13.6/20."/>
    <x v="472"/>
    <n v="3"/>
    <n v="300"/>
    <n v="900"/>
    <m/>
    <m/>
    <m/>
  </r>
  <r>
    <s v="3-503"/>
    <x v="234"/>
    <d v="2020-06-20T00:00:00"/>
    <x v="1"/>
    <s v="看護墊"/>
    <s v="-6/13."/>
    <x v="404"/>
    <n v="1"/>
    <n v="210"/>
    <n v="210"/>
    <m/>
    <m/>
    <m/>
  </r>
  <r>
    <s v="1-532"/>
    <x v="27"/>
    <d v="2020-06-20T00:00:00"/>
    <x v="1"/>
    <s v="甘油球"/>
    <s v="-5/30."/>
    <x v="395"/>
    <n v="3"/>
    <n v="80"/>
    <n v="240"/>
    <m/>
    <m/>
    <m/>
  </r>
  <r>
    <s v="1-532"/>
    <x v="27"/>
    <d v="2020-06-20T00:00:00"/>
    <x v="1"/>
    <s v="尿布M"/>
    <s v="-5/23.5/30.6/13.6/20."/>
    <x v="468"/>
    <n v="4"/>
    <n v="300"/>
    <n v="1200"/>
    <m/>
    <m/>
    <m/>
  </r>
  <r>
    <s v="1-532"/>
    <x v="27"/>
    <d v="2020-06-20T00:00:00"/>
    <x v="1"/>
    <s v="看護墊"/>
    <s v="-5/23.6/6.6/13.6/20."/>
    <x v="473"/>
    <n v="4"/>
    <n v="210"/>
    <n v="840"/>
    <m/>
    <m/>
    <m/>
  </r>
  <r>
    <s v="2-051"/>
    <x v="221"/>
    <d v="2020-06-20T00:00:00"/>
    <x v="1"/>
    <s v="甘油球"/>
    <s v="-5/30."/>
    <x v="395"/>
    <n v="3"/>
    <n v="80"/>
    <n v="240"/>
    <m/>
    <m/>
    <m/>
  </r>
  <r>
    <s v="2-051"/>
    <x v="221"/>
    <d v="2020-06-20T00:00:00"/>
    <x v="1"/>
    <s v="尿片"/>
    <s v="-6/13."/>
    <x v="474"/>
    <n v="1"/>
    <n v="220"/>
    <n v="220"/>
    <m/>
    <m/>
    <m/>
  </r>
  <r>
    <s v="2-051"/>
    <x v="221"/>
    <d v="2020-06-20T00:00:00"/>
    <x v="1"/>
    <s v="尿布M"/>
    <s v="-6/6."/>
    <x v="464"/>
    <n v="1"/>
    <n v="300"/>
    <n v="300"/>
    <m/>
    <m/>
    <m/>
  </r>
  <r>
    <s v="2-051"/>
    <x v="221"/>
    <d v="2020-06-20T00:00:00"/>
    <x v="1"/>
    <s v="看護墊"/>
    <s v="-5/23."/>
    <x v="465"/>
    <n v="1"/>
    <n v="210"/>
    <n v="210"/>
    <m/>
    <m/>
    <m/>
  </r>
  <r>
    <s v="2-112"/>
    <x v="218"/>
    <d v="2020-06-20T00:00:00"/>
    <x v="1"/>
    <s v="尿片"/>
    <s v="-5/21.6/20(送醫院)"/>
    <x v="475"/>
    <n v="2"/>
    <n v="220"/>
    <n v="440"/>
    <m/>
    <m/>
    <m/>
  </r>
  <r>
    <s v="2-112"/>
    <x v="218"/>
    <d v="2020-06-20T00:00:00"/>
    <x v="1"/>
    <s v="尿片"/>
    <s v="-6/6.6/13."/>
    <x v="476"/>
    <n v="2"/>
    <n v="220"/>
    <n v="440"/>
    <m/>
    <m/>
    <m/>
  </r>
  <r>
    <s v="2-112"/>
    <x v="218"/>
    <d v="2020-06-20T00:00:00"/>
    <x v="1"/>
    <s v="尿布M"/>
    <s v="-5/21.6/20(送醫院)"/>
    <x v="477"/>
    <n v="2"/>
    <n v="300"/>
    <n v="600"/>
    <m/>
    <m/>
    <m/>
  </r>
  <r>
    <s v="2-112"/>
    <x v="218"/>
    <d v="2020-06-20T00:00:00"/>
    <x v="1"/>
    <s v="尿布M"/>
    <s v="-6/6.6/13."/>
    <x v="478"/>
    <n v="2"/>
    <n v="300"/>
    <n v="600"/>
    <m/>
    <m/>
    <m/>
  </r>
  <r>
    <s v="2-112"/>
    <x v="218"/>
    <d v="2020-06-20T00:00:00"/>
    <x v="1"/>
    <s v="看護墊"/>
    <s v="-6/6."/>
    <x v="466"/>
    <n v="1"/>
    <n v="210"/>
    <n v="210"/>
    <m/>
    <m/>
    <m/>
  </r>
  <r>
    <s v="2-130"/>
    <x v="136"/>
    <d v="2020-06-20T00:00:00"/>
    <x v="1"/>
    <s v="甘油球"/>
    <s v="-5/30."/>
    <x v="395"/>
    <n v="3"/>
    <n v="80"/>
    <n v="240"/>
    <m/>
    <m/>
    <m/>
  </r>
  <r>
    <s v="2-130"/>
    <x v="136"/>
    <d v="2020-06-20T00:00:00"/>
    <x v="1"/>
    <s v="尿片"/>
    <s v="-5/23.6/6.6/13.6/20."/>
    <x v="448"/>
    <n v="5"/>
    <n v="220"/>
    <n v="1100"/>
    <m/>
    <m/>
    <m/>
  </r>
  <r>
    <s v="2-130"/>
    <x v="136"/>
    <d v="2020-06-20T00:00:00"/>
    <x v="1"/>
    <s v="尿布M"/>
    <s v="-6/6.6/13."/>
    <x v="478"/>
    <n v="2"/>
    <n v="300"/>
    <n v="600"/>
    <m/>
    <m/>
    <m/>
  </r>
  <r>
    <s v="3-434"/>
    <x v="224"/>
    <d v="2020-06-20T00:00:00"/>
    <x v="1"/>
    <s v="甘油球"/>
    <s v="-6/20."/>
    <x v="436"/>
    <n v="3"/>
    <n v="80"/>
    <n v="240"/>
    <m/>
    <m/>
    <m/>
  </r>
  <r>
    <s v="1-134"/>
    <x v="169"/>
    <d v="2020-06-20T00:00:00"/>
    <x v="1"/>
    <s v="尿布M"/>
    <s v="-6/13."/>
    <x v="479"/>
    <n v="1"/>
    <n v="300"/>
    <n v="300"/>
    <m/>
    <m/>
    <m/>
  </r>
  <r>
    <s v="1-134"/>
    <x v="169"/>
    <d v="2020-06-20T00:00:00"/>
    <x v="1"/>
    <s v="看護墊"/>
    <s v="-6/13."/>
    <x v="404"/>
    <n v="1"/>
    <n v="210"/>
    <n v="210"/>
    <m/>
    <m/>
    <m/>
  </r>
  <r>
    <s v="1-437"/>
    <x v="70"/>
    <d v="2020-06-20T00:00:00"/>
    <x v="1"/>
    <s v="甘油球"/>
    <s v="-5/30."/>
    <x v="395"/>
    <n v="3"/>
    <n v="80"/>
    <n v="240"/>
    <m/>
    <m/>
    <m/>
  </r>
  <r>
    <s v="1-437"/>
    <x v="70"/>
    <d v="2020-06-20T00:00:00"/>
    <x v="1"/>
    <s v="尿片"/>
    <s v="-5/23.5/30.6/6.6/13.6/20."/>
    <x v="437"/>
    <n v="9"/>
    <n v="220"/>
    <n v="1980"/>
    <m/>
    <m/>
    <m/>
  </r>
  <r>
    <s v="1-437"/>
    <x v="70"/>
    <d v="2020-06-20T00:00:00"/>
    <x v="1"/>
    <s v="尿布L"/>
    <s v="-5/23.5/30.6/6.6/13.6/20."/>
    <x v="421"/>
    <n v="8"/>
    <n v="272"/>
    <n v="2176"/>
    <m/>
    <m/>
    <m/>
  </r>
  <r>
    <s v="1-437"/>
    <x v="70"/>
    <d v="2020-06-20T00:00:00"/>
    <x v="1"/>
    <s v="看護墊"/>
    <s v="-5/30."/>
    <x v="408"/>
    <n v="1"/>
    <n v="210"/>
    <n v="210"/>
    <m/>
    <m/>
    <m/>
  </r>
  <r>
    <s v="2-129"/>
    <x v="222"/>
    <d v="2020-06-20T00:00:00"/>
    <x v="1"/>
    <s v="甘油球"/>
    <s v="-5/30."/>
    <x v="395"/>
    <n v="3"/>
    <n v="80"/>
    <n v="240"/>
    <m/>
    <m/>
    <m/>
  </r>
  <r>
    <s v="2-129"/>
    <x v="222"/>
    <d v="2020-06-20T00:00:00"/>
    <x v="1"/>
    <s v="尿片"/>
    <s v="-5/23.5/30.6/6.6/13.6/20."/>
    <x v="427"/>
    <n v="6"/>
    <n v="220"/>
    <n v="1320"/>
    <m/>
    <m/>
    <m/>
  </r>
  <r>
    <s v="2-129"/>
    <x v="222"/>
    <d v="2020-06-20T00:00:00"/>
    <x v="1"/>
    <s v="尿布L"/>
    <s v="-6/6.6/13.6/20."/>
    <x v="449"/>
    <n v="3"/>
    <n v="272"/>
    <n v="816"/>
    <m/>
    <m/>
    <m/>
  </r>
  <r>
    <s v="2-129"/>
    <x v="222"/>
    <d v="2020-06-20T00:00:00"/>
    <x v="1"/>
    <s v="看護墊"/>
    <s v="-5/23."/>
    <x v="465"/>
    <n v="1"/>
    <n v="210"/>
    <n v="210"/>
    <m/>
    <m/>
    <m/>
  </r>
  <r>
    <s v="1-402"/>
    <x v="92"/>
    <d v="2020-06-20T00:00:00"/>
    <x v="1"/>
    <s v="甘油球"/>
    <s v="-5/30."/>
    <x v="395"/>
    <n v="3"/>
    <n v="80"/>
    <n v="240"/>
    <m/>
    <m/>
    <m/>
  </r>
  <r>
    <s v="1-402"/>
    <x v="92"/>
    <d v="2020-06-20T00:00:00"/>
    <x v="1"/>
    <s v="尿片"/>
    <s v="-6/12(送醫院)"/>
    <x v="455"/>
    <n v="1"/>
    <n v="220"/>
    <n v="220"/>
    <m/>
    <m/>
    <m/>
  </r>
  <r>
    <s v="1-402"/>
    <x v="92"/>
    <d v="2020-06-20T00:00:00"/>
    <x v="1"/>
    <s v="尿片"/>
    <s v="-5/23.5/30."/>
    <x v="480"/>
    <n v="2"/>
    <n v="220"/>
    <n v="440"/>
    <m/>
    <m/>
    <m/>
  </r>
  <r>
    <s v="1-402"/>
    <x v="92"/>
    <d v="2020-06-20T00:00:00"/>
    <x v="1"/>
    <s v="尿布M"/>
    <s v="-6/12(送醫院)"/>
    <x v="456"/>
    <n v="1"/>
    <n v="300"/>
    <n v="300"/>
    <m/>
    <m/>
    <m/>
  </r>
  <r>
    <s v="1-402"/>
    <x v="92"/>
    <d v="2020-06-20T00:00:00"/>
    <x v="1"/>
    <s v="尿布M"/>
    <s v="-5/23.5/30."/>
    <x v="481"/>
    <n v="2"/>
    <n v="300"/>
    <n v="600"/>
    <m/>
    <m/>
    <m/>
  </r>
  <r>
    <s v="1-402"/>
    <x v="92"/>
    <d v="2020-06-20T00:00:00"/>
    <x v="1"/>
    <s v="看護墊"/>
    <s v="-5/30."/>
    <x v="408"/>
    <n v="1"/>
    <n v="210"/>
    <n v="210"/>
    <m/>
    <m/>
    <m/>
  </r>
  <r>
    <s v="1-452"/>
    <x v="29"/>
    <d v="2020-06-20T00:00:00"/>
    <x v="1"/>
    <s v="甘油球"/>
    <s v="-5/30."/>
    <x v="395"/>
    <n v="3"/>
    <n v="80"/>
    <n v="240"/>
    <m/>
    <m/>
    <m/>
  </r>
  <r>
    <s v="1-452"/>
    <x v="29"/>
    <d v="2020-06-20T00:00:00"/>
    <x v="1"/>
    <s v="尿片"/>
    <s v="-5/23.5/30.6/6.6/13.6/20."/>
    <x v="427"/>
    <n v="6"/>
    <n v="220"/>
    <n v="1320"/>
    <m/>
    <m/>
    <m/>
  </r>
  <r>
    <s v="1-452"/>
    <x v="29"/>
    <d v="2020-06-20T00:00:00"/>
    <x v="1"/>
    <s v="尿布M"/>
    <s v="-5/23.5/30.6/6.6/13.6/20."/>
    <x v="412"/>
    <n v="5"/>
    <n v="300"/>
    <n v="1500"/>
    <m/>
    <m/>
    <m/>
  </r>
  <r>
    <s v="1-452"/>
    <x v="29"/>
    <d v="2020-06-20T00:00:00"/>
    <x v="1"/>
    <s v="看護墊"/>
    <s v="-5/30."/>
    <x v="408"/>
    <n v="1"/>
    <n v="210"/>
    <n v="210"/>
    <m/>
    <m/>
    <m/>
  </r>
  <r>
    <s v="1-525"/>
    <x v="30"/>
    <d v="2020-06-20T00:00:00"/>
    <x v="1"/>
    <s v="甘油球"/>
    <s v="-5/30."/>
    <x v="395"/>
    <n v="3"/>
    <n v="80"/>
    <n v="240"/>
    <m/>
    <m/>
    <m/>
  </r>
  <r>
    <s v="2-117"/>
    <x v="227"/>
    <d v="2020-06-20T00:00:00"/>
    <x v="1"/>
    <s v="甘油球"/>
    <s v="-5/30."/>
    <x v="395"/>
    <n v="3"/>
    <n v="80"/>
    <n v="240"/>
    <m/>
    <m/>
    <m/>
  </r>
  <r>
    <s v="2-117"/>
    <x v="227"/>
    <d v="2020-06-20T00:00:00"/>
    <x v="1"/>
    <s v="尿片"/>
    <s v="-6/6.6/20."/>
    <x v="482"/>
    <n v="2"/>
    <n v="220"/>
    <n v="440"/>
    <m/>
    <m/>
    <m/>
  </r>
  <r>
    <s v="2-117"/>
    <x v="227"/>
    <d v="2020-06-20T00:00:00"/>
    <x v="1"/>
    <s v="尿布M"/>
    <s v="-6/6.6/13.6/20."/>
    <x v="460"/>
    <n v="3"/>
    <n v="300"/>
    <n v="900"/>
    <m/>
    <m/>
    <m/>
  </r>
  <r>
    <s v="2-117"/>
    <x v="227"/>
    <d v="2020-06-20T00:00:00"/>
    <x v="1"/>
    <s v="看護墊"/>
    <s v="-6/6."/>
    <x v="466"/>
    <n v="1"/>
    <n v="210"/>
    <n v="210"/>
    <m/>
    <m/>
    <m/>
  </r>
  <r>
    <s v="2-132"/>
    <x v="123"/>
    <d v="2020-06-20T00:00:00"/>
    <x v="1"/>
    <s v="甘油球"/>
    <s v="-5/30."/>
    <x v="395"/>
    <n v="3"/>
    <n v="80"/>
    <n v="240"/>
    <m/>
    <m/>
    <m/>
  </r>
  <r>
    <s v="2-132"/>
    <x v="123"/>
    <d v="2020-06-20T00:00:00"/>
    <x v="1"/>
    <s v="尿片"/>
    <s v="-6/13."/>
    <x v="474"/>
    <n v="1"/>
    <n v="220"/>
    <n v="220"/>
    <m/>
    <m/>
    <m/>
  </r>
  <r>
    <s v="2-132"/>
    <x v="123"/>
    <d v="2020-06-20T00:00:00"/>
    <x v="1"/>
    <s v="尿布L"/>
    <s v="-6/6.6/13."/>
    <x v="483"/>
    <n v="2"/>
    <n v="272"/>
    <n v="544"/>
    <m/>
    <m/>
    <m/>
  </r>
  <r>
    <s v="2-132"/>
    <x v="123"/>
    <d v="2020-06-20T00:00:00"/>
    <x v="1"/>
    <s v="看護墊"/>
    <s v="-6/13."/>
    <x v="404"/>
    <n v="1"/>
    <n v="210"/>
    <n v="210"/>
    <m/>
    <m/>
    <m/>
  </r>
  <r>
    <s v="1-538"/>
    <x v="32"/>
    <d v="2020-06-20T00:00:00"/>
    <x v="1"/>
    <s v="尿布M"/>
    <s v="-5/23."/>
    <x v="484"/>
    <n v="1"/>
    <n v="300"/>
    <n v="300"/>
    <m/>
    <m/>
    <m/>
  </r>
  <r>
    <s v="1-538"/>
    <x v="32"/>
    <d v="2020-06-20T00:00:00"/>
    <x v="1"/>
    <s v="看護墊"/>
    <s v="-5/23.6/13."/>
    <x v="451"/>
    <n v="2"/>
    <n v="210"/>
    <n v="420"/>
    <m/>
    <m/>
    <m/>
  </r>
  <r>
    <s v="1-557"/>
    <x v="93"/>
    <d v="2020-06-20T00:00:00"/>
    <x v="1"/>
    <s v="甘油球"/>
    <s v="-5/30."/>
    <x v="395"/>
    <n v="3"/>
    <n v="80"/>
    <n v="240"/>
    <m/>
    <m/>
    <m/>
  </r>
  <r>
    <s v="1-557"/>
    <x v="93"/>
    <d v="2020-06-20T00:00:00"/>
    <x v="1"/>
    <s v="尿布M"/>
    <s v="-5/23.5/30.6/6.6/13."/>
    <x v="407"/>
    <n v="4"/>
    <n v="300"/>
    <n v="1200"/>
    <m/>
    <m/>
    <m/>
  </r>
  <r>
    <s v="1-557"/>
    <x v="93"/>
    <d v="2020-06-20T00:00:00"/>
    <x v="1"/>
    <s v="看護墊"/>
    <s v="-5/30.6/13."/>
    <x v="422"/>
    <n v="2"/>
    <n v="210"/>
    <n v="420"/>
    <m/>
    <m/>
    <m/>
  </r>
  <r>
    <s v="1-501"/>
    <x v="33"/>
    <d v="2020-06-20T00:00:00"/>
    <x v="1"/>
    <s v="甘油球"/>
    <s v="-5/30."/>
    <x v="395"/>
    <n v="3"/>
    <n v="80"/>
    <n v="240"/>
    <m/>
    <m/>
    <m/>
  </r>
  <r>
    <s v="1-501"/>
    <x v="33"/>
    <d v="2020-06-20T00:00:00"/>
    <x v="1"/>
    <s v="尿片"/>
    <s v="-5/23.5/30.6/6.6/13.6/20."/>
    <x v="409"/>
    <n v="5"/>
    <n v="220"/>
    <n v="1100"/>
    <m/>
    <m/>
    <m/>
  </r>
  <r>
    <s v="1-501"/>
    <x v="33"/>
    <d v="2020-06-20T00:00:00"/>
    <x v="1"/>
    <s v="尿布L"/>
    <s v="-5/23.5/30.6/6.6/13.6/20."/>
    <x v="414"/>
    <n v="5"/>
    <n v="272"/>
    <n v="1360"/>
    <m/>
    <m/>
    <m/>
  </r>
  <r>
    <s v="1-501"/>
    <x v="33"/>
    <d v="2020-06-20T00:00:00"/>
    <x v="1"/>
    <s v="看護墊"/>
    <s v="-5/23.6/13."/>
    <x v="451"/>
    <n v="2"/>
    <n v="210"/>
    <n v="420"/>
    <m/>
    <m/>
    <m/>
  </r>
  <r>
    <s v="3-473"/>
    <x v="34"/>
    <d v="2020-06-20T00:00:00"/>
    <x v="1"/>
    <s v="甘油球"/>
    <s v="-6/20."/>
    <x v="436"/>
    <n v="3"/>
    <n v="80"/>
    <n v="240"/>
    <m/>
    <m/>
    <m/>
  </r>
  <r>
    <s v="3-473"/>
    <x v="34"/>
    <d v="2020-06-20T00:00:00"/>
    <x v="1"/>
    <s v="尿布M"/>
    <s v="-5/23.6/6.6/13.6/20."/>
    <x v="440"/>
    <n v="4"/>
    <n v="300"/>
    <n v="1200"/>
    <m/>
    <m/>
    <m/>
  </r>
  <r>
    <s v="3-473"/>
    <x v="34"/>
    <d v="2020-06-20T00:00:00"/>
    <x v="1"/>
    <s v="看護墊"/>
    <s v="-5/30.6/20."/>
    <x v="458"/>
    <n v="2"/>
    <n v="210"/>
    <n v="420"/>
    <m/>
    <m/>
    <m/>
  </r>
  <r>
    <s v="1-200"/>
    <x v="137"/>
    <d v="2020-06-20T00:00:00"/>
    <x v="1"/>
    <s v="甘油球"/>
    <s v="-5/30."/>
    <x v="395"/>
    <n v="3"/>
    <n v="80"/>
    <n v="240"/>
    <m/>
    <m/>
    <m/>
  </r>
  <r>
    <s v="1-200"/>
    <x v="137"/>
    <d v="2020-06-20T00:00:00"/>
    <x v="1"/>
    <s v="尿片"/>
    <s v="-6/6.6/13."/>
    <x v="476"/>
    <n v="2"/>
    <n v="220"/>
    <n v="440"/>
    <m/>
    <m/>
    <m/>
  </r>
  <r>
    <s v="1-200"/>
    <x v="137"/>
    <d v="2020-06-20T00:00:00"/>
    <x v="1"/>
    <s v="尿布M"/>
    <s v="-5/23.5/30.6/6.6/13.6/20."/>
    <x v="412"/>
    <n v="5"/>
    <n v="300"/>
    <n v="1500"/>
    <m/>
    <m/>
    <m/>
  </r>
  <r>
    <s v="1-200"/>
    <x v="137"/>
    <d v="2020-06-20T00:00:00"/>
    <x v="1"/>
    <s v="看護墊"/>
    <s v="-5/30.6/6.6/13.6/20."/>
    <x v="485"/>
    <n v="4"/>
    <n v="210"/>
    <n v="840"/>
    <m/>
    <m/>
    <m/>
  </r>
  <r>
    <s v="1-230"/>
    <x v="173"/>
    <d v="2020-06-20T00:00:00"/>
    <x v="1"/>
    <s v="甘油球"/>
    <s v="-5/30."/>
    <x v="395"/>
    <n v="3"/>
    <n v="80"/>
    <n v="240"/>
    <m/>
    <m/>
    <m/>
  </r>
  <r>
    <s v="1-230"/>
    <x v="173"/>
    <d v="2020-06-20T00:00:00"/>
    <x v="1"/>
    <s v="尿布M"/>
    <s v="-5/23.5/30.6/6.6/13.6/20."/>
    <x v="412"/>
    <n v="5"/>
    <n v="300"/>
    <n v="1500"/>
    <m/>
    <m/>
    <m/>
  </r>
  <r>
    <s v="1-211"/>
    <x v="35"/>
    <d v="2020-06-20T00:00:00"/>
    <x v="1"/>
    <s v="甘油球"/>
    <s v="-5/30."/>
    <x v="395"/>
    <n v="3"/>
    <n v="80"/>
    <n v="240"/>
    <m/>
    <m/>
    <m/>
  </r>
  <r>
    <s v="1-211"/>
    <x v="35"/>
    <d v="2020-06-20T00:00:00"/>
    <x v="1"/>
    <s v="尿片"/>
    <s v="-5/30.6/6."/>
    <x v="486"/>
    <n v="2"/>
    <n v="220"/>
    <n v="440"/>
    <m/>
    <m/>
    <m/>
  </r>
  <r>
    <s v="1-211"/>
    <x v="35"/>
    <d v="2020-06-20T00:00:00"/>
    <x v="1"/>
    <s v="尿布M"/>
    <s v="-5/23.5/30."/>
    <x v="481"/>
    <n v="2"/>
    <n v="300"/>
    <n v="600"/>
    <m/>
    <m/>
    <m/>
  </r>
  <r>
    <s v="1-211"/>
    <x v="35"/>
    <d v="2020-06-20T00:00:00"/>
    <x v="1"/>
    <s v="看護墊"/>
    <s v="-5/23."/>
    <x v="465"/>
    <n v="1"/>
    <n v="210"/>
    <n v="210"/>
    <m/>
    <m/>
    <m/>
  </r>
  <r>
    <s v="1-522"/>
    <x v="175"/>
    <d v="2020-06-20T00:00:00"/>
    <x v="1"/>
    <s v="尿布L"/>
    <s v="-6/6."/>
    <x v="487"/>
    <n v="1"/>
    <n v="272"/>
    <n v="272"/>
    <m/>
    <m/>
    <m/>
  </r>
  <r>
    <s v="1-522"/>
    <x v="175"/>
    <d v="2020-06-20T00:00:00"/>
    <x v="1"/>
    <s v="添寧復健褲L10片/包"/>
    <s v="-6/6"/>
    <x v="488"/>
    <n v="1"/>
    <n v="216"/>
    <n v="216"/>
    <m/>
    <m/>
    <m/>
  </r>
  <r>
    <s v="3-495"/>
    <x v="138"/>
    <d v="2020-06-20T00:00:00"/>
    <x v="1"/>
    <s v="甘油球"/>
    <s v="-6/20."/>
    <x v="436"/>
    <n v="3"/>
    <n v="80"/>
    <n v="240"/>
    <m/>
    <m/>
    <m/>
  </r>
  <r>
    <s v="3-495"/>
    <x v="138"/>
    <d v="2020-06-20T00:00:00"/>
    <x v="1"/>
    <s v="尿片"/>
    <s v="-5/23.5/30.6/6.6/13.6/20."/>
    <x v="442"/>
    <n v="7"/>
    <n v="220"/>
    <n v="1540"/>
    <m/>
    <m/>
    <m/>
  </r>
  <r>
    <s v="3-495"/>
    <x v="138"/>
    <d v="2020-06-20T00:00:00"/>
    <x v="1"/>
    <s v="尿布M"/>
    <s v="-5/23.5/30.6/6.6/13.6/20."/>
    <x v="412"/>
    <n v="5"/>
    <n v="300"/>
    <n v="1500"/>
    <m/>
    <m/>
    <m/>
  </r>
  <r>
    <s v="3-495"/>
    <x v="138"/>
    <d v="2020-06-20T00:00:00"/>
    <x v="1"/>
    <s v="看護墊"/>
    <s v="-5/30.6/13."/>
    <x v="422"/>
    <n v="2"/>
    <n v="210"/>
    <n v="420"/>
    <m/>
    <m/>
    <m/>
  </r>
  <r>
    <s v="3-440"/>
    <x v="36"/>
    <d v="2020-06-20T00:00:00"/>
    <x v="1"/>
    <s v="甘油球"/>
    <s v="-6/20."/>
    <x v="436"/>
    <n v="3"/>
    <n v="80"/>
    <n v="240"/>
    <m/>
    <m/>
    <m/>
  </r>
  <r>
    <s v="3-440"/>
    <x v="36"/>
    <d v="2020-06-20T00:00:00"/>
    <x v="1"/>
    <s v="尿片"/>
    <s v="-5/23.5/30.6/6.6/13.6/20."/>
    <x v="437"/>
    <n v="9"/>
    <n v="220"/>
    <n v="1980"/>
    <m/>
    <m/>
    <m/>
  </r>
  <r>
    <s v="3-440"/>
    <x v="36"/>
    <d v="2020-06-20T00:00:00"/>
    <x v="1"/>
    <s v="尿布L"/>
    <s v="-5/23.5/30.6/6.6/13.6/20."/>
    <x v="435"/>
    <n v="6"/>
    <n v="272"/>
    <n v="1632"/>
    <m/>
    <m/>
    <m/>
  </r>
  <r>
    <s v="3-440"/>
    <x v="36"/>
    <d v="2020-06-20T00:00:00"/>
    <x v="1"/>
    <s v="看護墊"/>
    <s v="-5/23.6/6.6/20."/>
    <x v="424"/>
    <n v="3"/>
    <n v="210"/>
    <n v="630"/>
    <m/>
    <m/>
    <m/>
  </r>
  <r>
    <s v="1-555"/>
    <x v="37"/>
    <d v="2020-06-20T00:00:00"/>
    <x v="1"/>
    <s v="甘油球"/>
    <s v="-5/30."/>
    <x v="395"/>
    <n v="3"/>
    <n v="80"/>
    <n v="240"/>
    <m/>
    <m/>
    <m/>
  </r>
  <r>
    <s v="1-555"/>
    <x v="37"/>
    <d v="2020-06-20T00:00:00"/>
    <x v="1"/>
    <s v="尿片"/>
    <s v="-5/23.5/30.6/6.6/13.6/20."/>
    <x v="434"/>
    <n v="10"/>
    <n v="220"/>
    <n v="2200"/>
    <m/>
    <m/>
    <m/>
  </r>
  <r>
    <s v="1-555"/>
    <x v="37"/>
    <d v="2020-06-20T00:00:00"/>
    <x v="1"/>
    <s v="尿布L"/>
    <s v="-5/23.5/30.6/6.6/13.6/20."/>
    <x v="438"/>
    <n v="7"/>
    <n v="272"/>
    <n v="1904"/>
    <m/>
    <m/>
    <m/>
  </r>
  <r>
    <s v="1-555"/>
    <x v="37"/>
    <d v="2020-06-20T00:00:00"/>
    <x v="1"/>
    <s v="看護墊"/>
    <s v="-5/23.6/6.6/20."/>
    <x v="424"/>
    <n v="3"/>
    <n v="210"/>
    <n v="630"/>
    <m/>
    <m/>
    <m/>
  </r>
  <r>
    <s v="1-157"/>
    <x v="176"/>
    <d v="2020-06-20T00:00:00"/>
    <x v="1"/>
    <s v="甘油球"/>
    <s v="-5/30."/>
    <x v="395"/>
    <n v="3"/>
    <n v="80"/>
    <n v="240"/>
    <m/>
    <m/>
    <m/>
  </r>
  <r>
    <s v="1-157"/>
    <x v="176"/>
    <d v="2020-06-20T00:00:00"/>
    <x v="1"/>
    <s v="尿布M"/>
    <s v="-5/23.5/30.6/13.6/20."/>
    <x v="468"/>
    <n v="4"/>
    <n v="300"/>
    <n v="1200"/>
    <m/>
    <m/>
    <m/>
  </r>
  <r>
    <s v="1-157"/>
    <x v="176"/>
    <d v="2020-06-20T00:00:00"/>
    <x v="1"/>
    <s v="看護墊"/>
    <s v="-5/30.6/13."/>
    <x v="422"/>
    <n v="2"/>
    <n v="210"/>
    <n v="420"/>
    <m/>
    <m/>
    <m/>
  </r>
  <r>
    <s v="1-333"/>
    <x v="177"/>
    <d v="2020-06-20T00:00:00"/>
    <x v="1"/>
    <s v="甘油球"/>
    <s v="-5/30."/>
    <x v="395"/>
    <n v="3"/>
    <n v="80"/>
    <n v="240"/>
    <m/>
    <m/>
    <m/>
  </r>
  <r>
    <s v="1-333"/>
    <x v="177"/>
    <d v="2020-06-20T00:00:00"/>
    <x v="1"/>
    <s v="尿片"/>
    <s v="-5/23.5/30.6/6.6/13.6/20."/>
    <x v="434"/>
    <n v="10"/>
    <n v="220"/>
    <n v="2200"/>
    <m/>
    <m/>
    <m/>
  </r>
  <r>
    <s v="1-333"/>
    <x v="177"/>
    <d v="2020-06-20T00:00:00"/>
    <x v="1"/>
    <s v="尿布M"/>
    <s v="-5/23.5/30.6/6.6/13.6/20."/>
    <x v="412"/>
    <n v="5"/>
    <n v="300"/>
    <n v="1500"/>
    <m/>
    <m/>
    <m/>
  </r>
  <r>
    <s v="1-333"/>
    <x v="177"/>
    <d v="2020-06-20T00:00:00"/>
    <x v="1"/>
    <s v="看護墊"/>
    <s v="-5/23.6/6.6/20."/>
    <x v="424"/>
    <n v="3"/>
    <n v="210"/>
    <n v="630"/>
    <m/>
    <m/>
    <m/>
  </r>
  <r>
    <s v="1-500"/>
    <x v="94"/>
    <d v="2020-06-20T00:00:00"/>
    <x v="1"/>
    <s v="甘油球"/>
    <s v="-5/30."/>
    <x v="395"/>
    <n v="3"/>
    <n v="80"/>
    <n v="240"/>
    <m/>
    <m/>
    <m/>
  </r>
  <r>
    <s v="1-500"/>
    <x v="94"/>
    <d v="2020-06-20T00:00:00"/>
    <x v="1"/>
    <s v="尿片"/>
    <s v="-5/23.5/30."/>
    <x v="480"/>
    <n v="2"/>
    <n v="220"/>
    <n v="440"/>
    <m/>
    <m/>
    <m/>
  </r>
  <r>
    <s v="1-500"/>
    <x v="94"/>
    <d v="2020-06-20T00:00:00"/>
    <x v="1"/>
    <s v="尿布M"/>
    <s v="-5/23.5/30."/>
    <x v="481"/>
    <n v="2"/>
    <n v="300"/>
    <n v="600"/>
    <m/>
    <m/>
    <m/>
  </r>
  <r>
    <s v="1-500"/>
    <x v="94"/>
    <d v="2020-06-20T00:00:00"/>
    <x v="1"/>
    <s v="看護墊"/>
    <s v="-5/23."/>
    <x v="465"/>
    <n v="1"/>
    <n v="210"/>
    <n v="210"/>
    <m/>
    <m/>
    <m/>
  </r>
  <r>
    <s v="1-590"/>
    <x v="38"/>
    <d v="2020-06-20T00:00:00"/>
    <x v="1"/>
    <s v="尿布L"/>
    <s v="-5/23.6/20."/>
    <x v="489"/>
    <n v="2"/>
    <n v="272"/>
    <n v="544"/>
    <m/>
    <m/>
    <m/>
  </r>
  <r>
    <s v="1-590"/>
    <x v="38"/>
    <d v="2020-06-20T00:00:00"/>
    <x v="1"/>
    <s v="看護墊"/>
    <s v="-6/20."/>
    <x v="423"/>
    <n v="1"/>
    <n v="210"/>
    <n v="210"/>
    <m/>
    <m/>
    <m/>
  </r>
  <r>
    <s v="1-270"/>
    <x v="178"/>
    <d v="2020-06-20T00:00:00"/>
    <x v="1"/>
    <s v="甘油球"/>
    <s v="-5/30."/>
    <x v="395"/>
    <n v="3"/>
    <n v="80"/>
    <n v="240"/>
    <m/>
    <m/>
    <m/>
  </r>
  <r>
    <s v="3-444"/>
    <x v="78"/>
    <d v="2020-06-20T00:00:00"/>
    <x v="1"/>
    <s v="甘油球"/>
    <s v="-6/20."/>
    <x v="436"/>
    <n v="3"/>
    <n v="80"/>
    <n v="240"/>
    <m/>
    <m/>
    <m/>
  </r>
  <r>
    <s v="3-444"/>
    <x v="78"/>
    <d v="2020-06-20T00:00:00"/>
    <x v="1"/>
    <s v="尿片"/>
    <s v="-5/30.6/6."/>
    <x v="486"/>
    <n v="2"/>
    <n v="220"/>
    <n v="440"/>
    <m/>
    <m/>
    <m/>
  </r>
  <r>
    <s v="3-444"/>
    <x v="78"/>
    <d v="2020-06-20T00:00:00"/>
    <x v="1"/>
    <s v="尿布M"/>
    <s v="-5/30.6/6."/>
    <x v="490"/>
    <n v="2"/>
    <n v="300"/>
    <n v="600"/>
    <m/>
    <m/>
    <m/>
  </r>
  <r>
    <s v="3-444"/>
    <x v="78"/>
    <d v="2020-06-20T00:00:00"/>
    <x v="1"/>
    <s v="看護墊"/>
    <s v="-5/23.6/6."/>
    <x v="470"/>
    <n v="2"/>
    <n v="210"/>
    <n v="420"/>
    <m/>
    <m/>
    <m/>
  </r>
  <r>
    <s v="1-314"/>
    <x v="39"/>
    <d v="2020-06-20T00:00:00"/>
    <x v="1"/>
    <s v="甘油球"/>
    <s v="-5/30."/>
    <x v="395"/>
    <n v="3"/>
    <n v="80"/>
    <n v="240"/>
    <m/>
    <m/>
    <m/>
  </r>
  <r>
    <s v="1-314"/>
    <x v="39"/>
    <d v="2020-06-20T00:00:00"/>
    <x v="1"/>
    <s v="尿片"/>
    <s v="-5/23.5/30.6/6.6/13.6/20."/>
    <x v="442"/>
    <n v="7"/>
    <n v="220"/>
    <n v="1540"/>
    <m/>
    <m/>
    <m/>
  </r>
  <r>
    <s v="1-314"/>
    <x v="39"/>
    <d v="2020-06-20T00:00:00"/>
    <x v="1"/>
    <s v="尿布M"/>
    <s v="-5/23.5/30.6/13.6/20."/>
    <x v="468"/>
    <n v="4"/>
    <n v="300"/>
    <n v="1200"/>
    <m/>
    <m/>
    <m/>
  </r>
  <r>
    <s v="1-314"/>
    <x v="39"/>
    <d v="2020-06-20T00:00:00"/>
    <x v="1"/>
    <s v="看護墊"/>
    <s v="-5/30.6/6.6/20."/>
    <x v="413"/>
    <n v="3"/>
    <n v="210"/>
    <n v="630"/>
    <m/>
    <m/>
    <m/>
  </r>
  <r>
    <s v="1-314"/>
    <x v="39"/>
    <d v="2020-06-20T00:00:00"/>
    <x v="1"/>
    <s v="愛力安"/>
    <m/>
    <x v="491"/>
    <n v="1"/>
    <n v="900"/>
    <n v="900"/>
    <m/>
    <m/>
    <m/>
  </r>
  <r>
    <s v="1-511"/>
    <x v="179"/>
    <d v="2020-06-20T00:00:00"/>
    <x v="1"/>
    <s v="尿片"/>
    <s v="-5/23.5/30.6/6.6/13.6/20."/>
    <x v="420"/>
    <n v="8"/>
    <n v="220"/>
    <n v="1760"/>
    <m/>
    <m/>
    <m/>
  </r>
  <r>
    <s v="1-511"/>
    <x v="179"/>
    <d v="2020-06-20T00:00:00"/>
    <x v="1"/>
    <s v="尿布L"/>
    <s v="-5/23.5/30.6/6.6/13.6/20."/>
    <x v="421"/>
    <n v="8"/>
    <n v="272"/>
    <n v="2176"/>
    <m/>
    <m/>
    <m/>
  </r>
  <r>
    <s v="1-511"/>
    <x v="179"/>
    <d v="2020-06-20T00:00:00"/>
    <x v="1"/>
    <s v="看護墊"/>
    <s v="-6/6.6/20."/>
    <x v="405"/>
    <n v="2"/>
    <n v="210"/>
    <n v="420"/>
    <m/>
    <m/>
    <m/>
  </r>
  <r>
    <s v="1-584"/>
    <x v="41"/>
    <d v="2020-06-20T00:00:00"/>
    <x v="1"/>
    <s v="甘油球"/>
    <s v="-5/30."/>
    <x v="395"/>
    <n v="3"/>
    <n v="80"/>
    <n v="240"/>
    <m/>
    <m/>
    <m/>
  </r>
  <r>
    <s v="1-584"/>
    <x v="41"/>
    <d v="2020-06-20T00:00:00"/>
    <x v="1"/>
    <s v="尿片"/>
    <s v="-5/23.5/30.6/20."/>
    <x v="492"/>
    <n v="3"/>
    <n v="220"/>
    <n v="660"/>
    <m/>
    <m/>
    <m/>
  </r>
  <r>
    <s v="1-584"/>
    <x v="41"/>
    <d v="2020-06-20T00:00:00"/>
    <x v="1"/>
    <s v="尿布M"/>
    <s v="-5/23.5/30.6/6.6/13.6/20."/>
    <x v="412"/>
    <n v="5"/>
    <n v="300"/>
    <n v="1500"/>
    <m/>
    <m/>
    <m/>
  </r>
  <r>
    <s v="1-584"/>
    <x v="41"/>
    <d v="2020-06-20T00:00:00"/>
    <x v="1"/>
    <s v="看護墊"/>
    <s v="-5/23.6/6."/>
    <x v="470"/>
    <n v="2"/>
    <n v="210"/>
    <n v="420"/>
    <m/>
    <m/>
    <m/>
  </r>
  <r>
    <s v="2-104"/>
    <x v="42"/>
    <d v="2020-06-20T00:00:00"/>
    <x v="1"/>
    <s v="甘油球"/>
    <s v="-5/30."/>
    <x v="395"/>
    <n v="3"/>
    <n v="80"/>
    <n v="240"/>
    <m/>
    <m/>
    <m/>
  </r>
  <r>
    <s v="2-104"/>
    <x v="42"/>
    <d v="2020-06-20T00:00:00"/>
    <x v="1"/>
    <s v="尿布M"/>
    <s v="-6/6."/>
    <x v="464"/>
    <n v="1"/>
    <n v="300"/>
    <n v="300"/>
    <m/>
    <m/>
    <m/>
  </r>
  <r>
    <s v="2-104"/>
    <x v="42"/>
    <d v="2020-06-20T00:00:00"/>
    <x v="1"/>
    <s v="看護墊"/>
    <s v="-6/6.6/20."/>
    <x v="405"/>
    <n v="2"/>
    <n v="210"/>
    <n v="420"/>
    <m/>
    <m/>
    <m/>
  </r>
  <r>
    <s v="1-575"/>
    <x v="95"/>
    <d v="2020-06-20T00:00:00"/>
    <x v="1"/>
    <s v="甘油球"/>
    <s v="-5/30."/>
    <x v="395"/>
    <n v="3"/>
    <n v="80"/>
    <n v="240"/>
    <m/>
    <m/>
    <m/>
  </r>
  <r>
    <s v="1-575"/>
    <x v="95"/>
    <d v="2020-06-20T00:00:00"/>
    <x v="1"/>
    <s v="尿片"/>
    <s v="-5/30.6/6.6/13."/>
    <x v="411"/>
    <n v="3"/>
    <n v="220"/>
    <n v="660"/>
    <m/>
    <m/>
    <m/>
  </r>
  <r>
    <s v="1-575"/>
    <x v="95"/>
    <d v="2020-06-20T00:00:00"/>
    <x v="1"/>
    <s v="尿布L"/>
    <s v="-5/23.5/30.6/6.6/13."/>
    <x v="403"/>
    <n v="4"/>
    <n v="272"/>
    <n v="1088"/>
    <m/>
    <m/>
    <m/>
  </r>
  <r>
    <s v="1-575"/>
    <x v="95"/>
    <d v="2020-06-20T00:00:00"/>
    <x v="1"/>
    <s v="看護墊"/>
    <s v="-5/30.6/6.6/13."/>
    <x v="418"/>
    <n v="3"/>
    <n v="210"/>
    <n v="630"/>
    <m/>
    <m/>
    <m/>
  </r>
  <r>
    <s v="1-291"/>
    <x v="139"/>
    <d v="2020-06-20T00:00:00"/>
    <x v="1"/>
    <s v="甘油球"/>
    <s v="-5/30."/>
    <x v="493"/>
    <n v="1"/>
    <n v="80"/>
    <n v="80"/>
    <m/>
    <m/>
    <m/>
  </r>
  <r>
    <s v="1-358"/>
    <x v="96"/>
    <d v="2020-06-20T00:00:00"/>
    <x v="1"/>
    <s v="甘油球"/>
    <s v="-5/30."/>
    <x v="395"/>
    <n v="3"/>
    <n v="80"/>
    <n v="240"/>
    <m/>
    <m/>
    <m/>
  </r>
  <r>
    <s v="1-358"/>
    <x v="96"/>
    <d v="2020-06-20T00:00:00"/>
    <x v="1"/>
    <s v="尿片"/>
    <s v="-5/23.5/30.6/6.6/13.6/20."/>
    <x v="409"/>
    <n v="5"/>
    <n v="220"/>
    <n v="1100"/>
    <m/>
    <m/>
    <m/>
  </r>
  <r>
    <s v="1-358"/>
    <x v="96"/>
    <d v="2020-06-20T00:00:00"/>
    <x v="1"/>
    <s v="尿布M"/>
    <s v="-5/23.5/30.6/6.6/13.6/20."/>
    <x v="412"/>
    <n v="5"/>
    <n v="300"/>
    <n v="1500"/>
    <m/>
    <m/>
    <m/>
  </r>
  <r>
    <s v="1-358"/>
    <x v="96"/>
    <d v="2020-06-20T00:00:00"/>
    <x v="1"/>
    <s v="看護墊"/>
    <s v="-6/6."/>
    <x v="466"/>
    <n v="1"/>
    <n v="210"/>
    <n v="210"/>
    <m/>
    <m/>
    <m/>
  </r>
  <r>
    <s v="1-562"/>
    <x v="113"/>
    <d v="2020-06-20T00:00:00"/>
    <x v="1"/>
    <s v="甘油球"/>
    <s v="-5/30."/>
    <x v="395"/>
    <n v="3"/>
    <n v="80"/>
    <n v="240"/>
    <m/>
    <m/>
    <m/>
  </r>
  <r>
    <s v="1-562"/>
    <x v="113"/>
    <d v="2020-06-20T00:00:00"/>
    <x v="1"/>
    <s v="尿片"/>
    <s v="-5/23.5/30.6/6.6/13.6/20."/>
    <x v="437"/>
    <n v="9"/>
    <n v="220"/>
    <n v="1980"/>
    <m/>
    <m/>
    <m/>
  </r>
  <r>
    <s v="1-562"/>
    <x v="113"/>
    <d v="2020-06-20T00:00:00"/>
    <x v="1"/>
    <s v="尿布L"/>
    <s v="-5/23.5/30.6/6.6/13.6/20."/>
    <x v="438"/>
    <n v="7"/>
    <n v="272"/>
    <n v="1904"/>
    <m/>
    <m/>
    <m/>
  </r>
  <r>
    <s v="1-562"/>
    <x v="113"/>
    <d v="2020-06-20T00:00:00"/>
    <x v="1"/>
    <s v="看護墊"/>
    <s v="-6/6.6/20"/>
    <x v="494"/>
    <n v="2"/>
    <n v="210"/>
    <n v="420"/>
    <m/>
    <m/>
    <m/>
  </r>
  <r>
    <s v="1-329"/>
    <x v="97"/>
    <d v="2020-06-20T00:00:00"/>
    <x v="1"/>
    <s v="甘油球"/>
    <s v="-5/30."/>
    <x v="395"/>
    <n v="3"/>
    <n v="80"/>
    <n v="240"/>
    <m/>
    <m/>
    <m/>
  </r>
  <r>
    <s v="1-329"/>
    <x v="97"/>
    <d v="2020-06-20T00:00:00"/>
    <x v="1"/>
    <s v="尿布M"/>
    <s v="-5/23.5/30.6/13.6/20."/>
    <x v="468"/>
    <n v="4"/>
    <n v="300"/>
    <n v="1200"/>
    <m/>
    <m/>
    <m/>
  </r>
  <r>
    <s v="2-136"/>
    <x v="79"/>
    <d v="2020-06-20T00:00:00"/>
    <x v="1"/>
    <s v="甘油球"/>
    <s v="-5/30."/>
    <x v="395"/>
    <n v="3"/>
    <n v="80"/>
    <n v="240"/>
    <m/>
    <m/>
    <m/>
  </r>
  <r>
    <s v="2-012"/>
    <x v="44"/>
    <d v="2020-06-20T00:00:00"/>
    <x v="1"/>
    <s v="甘油球"/>
    <s v="-5/30."/>
    <x v="395"/>
    <n v="3"/>
    <n v="80"/>
    <n v="240"/>
    <m/>
    <m/>
    <m/>
  </r>
  <r>
    <s v="2-012"/>
    <x v="44"/>
    <d v="2020-06-20T00:00:00"/>
    <x v="1"/>
    <s v="看護墊"/>
    <s v="-5/30.6/13."/>
    <x v="495"/>
    <n v="3"/>
    <n v="210"/>
    <n v="630"/>
    <m/>
    <m/>
    <m/>
  </r>
  <r>
    <s v="2-086"/>
    <x v="98"/>
    <d v="2020-06-20T00:00:00"/>
    <x v="1"/>
    <s v="甘油球"/>
    <s v="-5/30."/>
    <x v="395"/>
    <n v="3"/>
    <n v="80"/>
    <n v="240"/>
    <m/>
    <m/>
    <m/>
  </r>
  <r>
    <s v="2-086"/>
    <x v="98"/>
    <d v="2020-06-20T00:00:00"/>
    <x v="1"/>
    <s v="尿布L"/>
    <s v="-5/23.6/13."/>
    <x v="496"/>
    <n v="2"/>
    <n v="272"/>
    <n v="544"/>
    <m/>
    <m/>
    <m/>
  </r>
  <r>
    <s v="2-086"/>
    <x v="98"/>
    <d v="2020-06-20T00:00:00"/>
    <x v="1"/>
    <s v="看護墊"/>
    <s v="-5/23.5/30.6/13."/>
    <x v="401"/>
    <n v="3"/>
    <n v="210"/>
    <n v="630"/>
    <m/>
    <m/>
    <m/>
  </r>
  <r>
    <s v="2-116"/>
    <x v="128"/>
    <d v="2020-06-20T00:00:00"/>
    <x v="1"/>
    <s v="甘油球"/>
    <s v="-5/30."/>
    <x v="395"/>
    <n v="3"/>
    <n v="80"/>
    <n v="240"/>
    <m/>
    <m/>
    <m/>
  </r>
  <r>
    <s v="2-116"/>
    <x v="128"/>
    <d v="2020-06-20T00:00:00"/>
    <x v="1"/>
    <s v="尿片"/>
    <s v="-5/30."/>
    <x v="432"/>
    <n v="1"/>
    <n v="220"/>
    <n v="220"/>
    <m/>
    <m/>
    <m/>
  </r>
  <r>
    <s v="2-116"/>
    <x v="128"/>
    <d v="2020-06-20T00:00:00"/>
    <x v="1"/>
    <s v="尿袋"/>
    <s v="-6/6"/>
    <x v="497"/>
    <n v="1"/>
    <n v="200"/>
    <n v="200"/>
    <m/>
    <m/>
    <m/>
  </r>
  <r>
    <s v="2-116"/>
    <x v="128"/>
    <d v="2020-06-20T00:00:00"/>
    <x v="1"/>
    <s v="尿管"/>
    <s v="-6/6"/>
    <x v="498"/>
    <n v="1"/>
    <n v="200"/>
    <n v="200"/>
    <m/>
    <m/>
    <m/>
  </r>
  <r>
    <s v="2-116"/>
    <x v="128"/>
    <d v="2020-06-20T00:00:00"/>
    <x v="1"/>
    <s v="抽痰管"/>
    <s v="-5/30.6/7"/>
    <x v="499"/>
    <n v="2"/>
    <n v="10"/>
    <n v="20"/>
    <m/>
    <m/>
    <m/>
  </r>
  <r>
    <s v="2-116"/>
    <x v="128"/>
    <d v="2020-06-20T00:00:00"/>
    <x v="1"/>
    <s v="看護墊"/>
    <s v="-5/30.6/13.6/20."/>
    <x v="396"/>
    <n v="4"/>
    <n v="210"/>
    <n v="840"/>
    <m/>
    <m/>
    <m/>
  </r>
  <r>
    <s v="2-105"/>
    <x v="149"/>
    <d v="2020-06-20T00:00:00"/>
    <x v="1"/>
    <s v="甘油球"/>
    <s v="-5/30."/>
    <x v="395"/>
    <n v="3"/>
    <n v="80"/>
    <n v="240"/>
    <m/>
    <m/>
    <m/>
  </r>
  <r>
    <s v="2-105"/>
    <x v="149"/>
    <d v="2020-06-20T00:00:00"/>
    <x v="1"/>
    <s v="尿片"/>
    <s v="-5/23.5/30.6/6.6/13.6/20."/>
    <x v="427"/>
    <n v="6"/>
    <n v="220"/>
    <n v="1320"/>
    <m/>
    <m/>
    <m/>
  </r>
  <r>
    <s v="2-105"/>
    <x v="149"/>
    <d v="2020-06-20T00:00:00"/>
    <x v="1"/>
    <s v="尿布L"/>
    <s v="-5/30.6/6.6/13.6/20."/>
    <x v="500"/>
    <n v="4"/>
    <n v="272"/>
    <n v="1088"/>
    <m/>
    <m/>
    <m/>
  </r>
  <r>
    <s v="2-105"/>
    <x v="149"/>
    <d v="2020-06-20T00:00:00"/>
    <x v="1"/>
    <s v="看護墊"/>
    <s v="-6/6."/>
    <x v="466"/>
    <n v="1"/>
    <n v="210"/>
    <n v="210"/>
    <m/>
    <m/>
    <m/>
  </r>
  <r>
    <s v="1-360"/>
    <x v="80"/>
    <d v="2020-06-20T00:00:00"/>
    <x v="1"/>
    <s v="甘油球"/>
    <s v="-5/30."/>
    <x v="395"/>
    <n v="3"/>
    <n v="80"/>
    <n v="240"/>
    <m/>
    <m/>
    <m/>
  </r>
  <r>
    <s v="1-360"/>
    <x v="80"/>
    <d v="2020-06-20T00:00:00"/>
    <x v="1"/>
    <s v="尿片"/>
    <s v="-5/23.5/30.6/6.6/13.6/20."/>
    <x v="442"/>
    <n v="7"/>
    <n v="220"/>
    <n v="1540"/>
    <m/>
    <m/>
    <m/>
  </r>
  <r>
    <s v="1-360"/>
    <x v="80"/>
    <d v="2020-06-20T00:00:00"/>
    <x v="1"/>
    <s v="尿布M"/>
    <s v="-5/23.5/30.6/6.6/13."/>
    <x v="407"/>
    <n v="4"/>
    <n v="300"/>
    <n v="1200"/>
    <m/>
    <m/>
    <m/>
  </r>
  <r>
    <s v="1-360"/>
    <x v="80"/>
    <d v="2020-06-20T00:00:00"/>
    <x v="1"/>
    <s v="看護墊"/>
    <s v="-6/6."/>
    <x v="466"/>
    <n v="1"/>
    <n v="210"/>
    <n v="210"/>
    <m/>
    <m/>
    <m/>
  </r>
  <r>
    <s v="2-081"/>
    <x v="232"/>
    <d v="2020-06-20T00:00:00"/>
    <x v="1"/>
    <s v="甘油球"/>
    <s v="-5/30."/>
    <x v="395"/>
    <n v="3"/>
    <n v="80"/>
    <n v="240"/>
    <m/>
    <m/>
    <m/>
  </r>
  <r>
    <s v="2-081"/>
    <x v="232"/>
    <d v="2020-06-20T00:00:00"/>
    <x v="1"/>
    <s v="看護墊"/>
    <s v="-6/20."/>
    <x v="423"/>
    <n v="1"/>
    <n v="210"/>
    <n v="210"/>
    <m/>
    <m/>
    <m/>
  </r>
  <r>
    <s v="1-524"/>
    <x v="239"/>
    <d v="2020-06-20T00:00:00"/>
    <x v="1"/>
    <s v="尿片"/>
    <s v="-5/30."/>
    <x v="501"/>
    <n v="2"/>
    <n v="220"/>
    <n v="440"/>
    <m/>
    <m/>
    <m/>
  </r>
  <r>
    <s v="1-524"/>
    <x v="239"/>
    <d v="2020-06-20T00:00:00"/>
    <x v="1"/>
    <s v="尿布L"/>
    <s v="-5/23.5/30."/>
    <x v="502"/>
    <n v="3"/>
    <n v="272"/>
    <n v="816"/>
    <m/>
    <m/>
    <m/>
  </r>
  <r>
    <s v="1-524"/>
    <x v="239"/>
    <d v="2020-06-20T00:00:00"/>
    <x v="1"/>
    <s v="看護墊"/>
    <s v="-5/23."/>
    <x v="465"/>
    <n v="1"/>
    <n v="210"/>
    <n v="210"/>
    <m/>
    <m/>
    <m/>
  </r>
  <r>
    <s v="1-534"/>
    <x v="182"/>
    <d v="2020-06-20T00:00:00"/>
    <x v="1"/>
    <s v="甘油球"/>
    <s v="-5/30."/>
    <x v="395"/>
    <n v="3"/>
    <n v="80"/>
    <n v="240"/>
    <m/>
    <m/>
    <m/>
  </r>
  <r>
    <s v="1-534"/>
    <x v="182"/>
    <d v="2020-06-20T00:00:00"/>
    <x v="1"/>
    <s v="尿片"/>
    <s v="-5/23.5/30.6/6.6/13.6/20."/>
    <x v="437"/>
    <n v="9"/>
    <n v="220"/>
    <n v="1980"/>
    <m/>
    <m/>
    <m/>
  </r>
  <r>
    <s v="1-534"/>
    <x v="182"/>
    <d v="2020-06-20T00:00:00"/>
    <x v="1"/>
    <s v="尿布L"/>
    <s v="-5/23.5/30.6/6.6/13.6/20."/>
    <x v="503"/>
    <n v="10"/>
    <n v="272"/>
    <n v="2720"/>
    <m/>
    <m/>
    <m/>
  </r>
  <r>
    <s v="1-534"/>
    <x v="182"/>
    <d v="2020-06-20T00:00:00"/>
    <x v="1"/>
    <s v="看護墊"/>
    <s v="-5/23.6/6.6/20."/>
    <x v="424"/>
    <n v="3"/>
    <n v="210"/>
    <n v="630"/>
    <m/>
    <m/>
    <m/>
  </r>
  <r>
    <s v="1-475"/>
    <x v="183"/>
    <d v="2020-06-20T00:00:00"/>
    <x v="1"/>
    <s v="甘油球"/>
    <s v="-5/30."/>
    <x v="395"/>
    <n v="3"/>
    <n v="80"/>
    <n v="240"/>
    <m/>
    <m/>
    <m/>
  </r>
  <r>
    <s v="1-475"/>
    <x v="183"/>
    <d v="2020-06-20T00:00:00"/>
    <x v="1"/>
    <s v="尿片"/>
    <s v="-5/23.5/30.6/6.6/13.6/20."/>
    <x v="437"/>
    <n v="9"/>
    <n v="220"/>
    <n v="1980"/>
    <m/>
    <m/>
    <m/>
  </r>
  <r>
    <s v="1-475"/>
    <x v="183"/>
    <d v="2020-06-20T00:00:00"/>
    <x v="1"/>
    <s v="尿布M"/>
    <s v="-5/23.5/30.6/6.6/13.6/20."/>
    <x v="429"/>
    <n v="6"/>
    <n v="300"/>
    <n v="1800"/>
    <m/>
    <m/>
    <m/>
  </r>
  <r>
    <s v="1-475"/>
    <x v="183"/>
    <d v="2020-06-20T00:00:00"/>
    <x v="1"/>
    <s v="看護墊"/>
    <s v="-5/23.6/20."/>
    <x v="443"/>
    <n v="2"/>
    <n v="210"/>
    <n v="420"/>
    <m/>
    <m/>
    <m/>
  </r>
  <r>
    <s v="1-182"/>
    <x v="141"/>
    <d v="2020-06-20T00:00:00"/>
    <x v="1"/>
    <s v="甘油球"/>
    <s v="-5/30."/>
    <x v="395"/>
    <n v="3"/>
    <n v="80"/>
    <n v="240"/>
    <m/>
    <m/>
    <m/>
  </r>
  <r>
    <s v="1-182"/>
    <x v="141"/>
    <d v="2020-06-20T00:00:00"/>
    <x v="1"/>
    <s v="尿片"/>
    <s v="-5/23.5/30.6/13."/>
    <x v="504"/>
    <n v="3"/>
    <n v="220"/>
    <n v="660"/>
    <m/>
    <m/>
    <m/>
  </r>
  <r>
    <s v="1-182"/>
    <x v="141"/>
    <d v="2020-06-20T00:00:00"/>
    <x v="1"/>
    <s v="尿布M"/>
    <s v="-5/23.5/30.6/13."/>
    <x v="505"/>
    <n v="3"/>
    <n v="300"/>
    <n v="900"/>
    <m/>
    <m/>
    <m/>
  </r>
  <r>
    <s v="1-182"/>
    <x v="141"/>
    <d v="2020-06-20T00:00:00"/>
    <x v="1"/>
    <s v="看護墊"/>
    <s v="-5/30.6/13."/>
    <x v="422"/>
    <n v="2"/>
    <n v="210"/>
    <n v="420"/>
    <m/>
    <m/>
    <m/>
  </r>
  <r>
    <s v="1-473"/>
    <x v="45"/>
    <d v="2020-06-20T00:00:00"/>
    <x v="1"/>
    <s v="甘油球"/>
    <s v="-5/30."/>
    <x v="395"/>
    <n v="3"/>
    <n v="80"/>
    <n v="240"/>
    <m/>
    <m/>
    <m/>
  </r>
  <r>
    <s v="1-473"/>
    <x v="45"/>
    <d v="2020-06-20T00:00:00"/>
    <x v="1"/>
    <s v="尿布M"/>
    <s v="-5/23.6/6.6/20."/>
    <x v="425"/>
    <n v="3"/>
    <n v="300"/>
    <n v="900"/>
    <m/>
    <m/>
    <m/>
  </r>
  <r>
    <s v="1-473"/>
    <x v="45"/>
    <d v="2020-06-20T00:00:00"/>
    <x v="1"/>
    <s v="看護墊"/>
    <s v="-5/23.6/6.6/20."/>
    <x v="424"/>
    <n v="3"/>
    <n v="210"/>
    <n v="630"/>
    <m/>
    <m/>
    <m/>
  </r>
  <r>
    <s v="1-337"/>
    <x v="185"/>
    <d v="2020-06-20T00:00:00"/>
    <x v="1"/>
    <s v="甘油球"/>
    <s v="-5/30."/>
    <x v="395"/>
    <n v="3"/>
    <n v="80"/>
    <n v="240"/>
    <m/>
    <m/>
    <m/>
  </r>
  <r>
    <s v="3-462"/>
    <x v="114"/>
    <d v="2020-06-20T00:00:00"/>
    <x v="1"/>
    <s v="甘油球"/>
    <s v="-6/6."/>
    <x v="419"/>
    <n v="3"/>
    <n v="80"/>
    <n v="240"/>
    <m/>
    <m/>
    <m/>
  </r>
  <r>
    <s v="3-462"/>
    <x v="114"/>
    <d v="2020-06-20T00:00:00"/>
    <x v="1"/>
    <s v="尿片"/>
    <s v="-5/23.5/30.6/6.6/13.6/20."/>
    <x v="442"/>
    <n v="7"/>
    <n v="220"/>
    <n v="1540"/>
    <m/>
    <m/>
    <m/>
  </r>
  <r>
    <s v="3-462"/>
    <x v="114"/>
    <d v="2020-06-20T00:00:00"/>
    <x v="1"/>
    <s v="尿布L"/>
    <s v="-5/23.5/30.6/6.6/13.6/20."/>
    <x v="438"/>
    <n v="7"/>
    <n v="272"/>
    <n v="1904"/>
    <m/>
    <m/>
    <m/>
  </r>
  <r>
    <s v="3-462"/>
    <x v="114"/>
    <d v="2020-06-20T00:00:00"/>
    <x v="1"/>
    <s v="看護墊"/>
    <s v="-5/30.6/13."/>
    <x v="422"/>
    <n v="2"/>
    <n v="210"/>
    <n v="420"/>
    <m/>
    <m/>
    <m/>
  </r>
  <r>
    <s v="1-504"/>
    <x v="116"/>
    <d v="2020-06-20T00:00:00"/>
    <x v="1"/>
    <s v="甘油球"/>
    <s v="-5/30."/>
    <x v="395"/>
    <n v="3"/>
    <n v="80"/>
    <n v="240"/>
    <m/>
    <m/>
    <m/>
  </r>
  <r>
    <s v="1-504"/>
    <x v="116"/>
    <d v="2020-06-20T00:00:00"/>
    <x v="1"/>
    <s v="尿布M"/>
    <s v="-5/23.6/6.6/13.6/20."/>
    <x v="440"/>
    <n v="4"/>
    <n v="300"/>
    <n v="1200"/>
    <m/>
    <m/>
    <m/>
  </r>
  <r>
    <s v="1-504"/>
    <x v="116"/>
    <d v="2020-06-20T00:00:00"/>
    <x v="1"/>
    <s v="看護墊"/>
    <s v="-5/23.6/13."/>
    <x v="451"/>
    <n v="2"/>
    <n v="210"/>
    <n v="420"/>
    <m/>
    <m/>
    <m/>
  </r>
  <r>
    <s v="1-450"/>
    <x v="99"/>
    <d v="2020-06-20T00:00:00"/>
    <x v="1"/>
    <s v="尿片"/>
    <s v="-5/23.5/30.6/6.6/13."/>
    <x v="406"/>
    <n v="4"/>
    <n v="220"/>
    <n v="880"/>
    <m/>
    <m/>
    <m/>
  </r>
  <r>
    <s v="1-450"/>
    <x v="99"/>
    <d v="2020-06-20T00:00:00"/>
    <x v="1"/>
    <s v="尿布M"/>
    <s v="-5/23.5/30.6/6.6/13."/>
    <x v="407"/>
    <n v="4"/>
    <n v="300"/>
    <n v="1200"/>
    <m/>
    <m/>
    <m/>
  </r>
  <r>
    <s v="1-450"/>
    <x v="99"/>
    <d v="2020-06-20T00:00:00"/>
    <x v="1"/>
    <s v="看護墊"/>
    <s v="-6/6."/>
    <x v="466"/>
    <n v="1"/>
    <n v="210"/>
    <n v="210"/>
    <m/>
    <m/>
    <m/>
  </r>
  <r>
    <s v="2-094"/>
    <x v="0"/>
    <d v="2020-06-20T00:00:00"/>
    <x v="1"/>
    <s v="甘油球"/>
    <s v="-5/30."/>
    <x v="395"/>
    <n v="3"/>
    <n v="80"/>
    <n v="240"/>
    <m/>
    <m/>
    <m/>
  </r>
  <r>
    <s v="2-094"/>
    <x v="0"/>
    <d v="2020-06-20T00:00:00"/>
    <x v="1"/>
    <s v="尿片"/>
    <s v="-5/23.5/30.6/6.6/13.6/20."/>
    <x v="409"/>
    <n v="5"/>
    <n v="220"/>
    <n v="1100"/>
    <m/>
    <m/>
    <m/>
  </r>
  <r>
    <s v="2-094"/>
    <x v="0"/>
    <d v="2020-06-20T00:00:00"/>
    <x v="1"/>
    <s v="尿布L"/>
    <s v="-5/23.5/30.6/6.6/13.6/20."/>
    <x v="438"/>
    <n v="7"/>
    <n v="272"/>
    <n v="1904"/>
    <m/>
    <m/>
    <m/>
  </r>
  <r>
    <s v="2-094"/>
    <x v="0"/>
    <d v="2020-06-20T00:00:00"/>
    <x v="1"/>
    <s v="看護墊"/>
    <s v="-5/23.5/30.6/6."/>
    <x v="506"/>
    <n v="4"/>
    <n v="210"/>
    <n v="840"/>
    <m/>
    <m/>
    <m/>
  </r>
  <r>
    <s v="1-276"/>
    <x v="188"/>
    <d v="2020-06-20T00:00:00"/>
    <x v="1"/>
    <s v="甘油球"/>
    <s v="-5/30."/>
    <x v="395"/>
    <n v="3"/>
    <n v="80"/>
    <n v="240"/>
    <m/>
    <m/>
    <m/>
  </r>
  <r>
    <s v="1-276"/>
    <x v="188"/>
    <d v="2020-06-20T00:00:00"/>
    <x v="1"/>
    <s v="尿片"/>
    <s v="-5/23.5/30.6/6.6/13.6/20."/>
    <x v="409"/>
    <n v="5"/>
    <n v="220"/>
    <n v="1100"/>
    <m/>
    <m/>
    <m/>
  </r>
  <r>
    <s v="1-276"/>
    <x v="188"/>
    <d v="2020-06-20T00:00:00"/>
    <x v="1"/>
    <s v="尿布M"/>
    <s v="-5/30.6/6.6/20."/>
    <x v="430"/>
    <n v="3"/>
    <n v="300"/>
    <n v="900"/>
    <m/>
    <m/>
    <m/>
  </r>
  <r>
    <s v="1-276"/>
    <x v="188"/>
    <d v="2020-06-20T00:00:00"/>
    <x v="1"/>
    <s v="看護墊"/>
    <s v="-5/30.6/6.6/13.6/20."/>
    <x v="485"/>
    <n v="4"/>
    <n v="210"/>
    <n v="840"/>
    <m/>
    <m/>
    <m/>
  </r>
  <r>
    <s v="2-101"/>
    <x v="117"/>
    <d v="2020-06-20T00:00:00"/>
    <x v="1"/>
    <s v="甘油球"/>
    <s v="-5/30."/>
    <x v="395"/>
    <n v="3"/>
    <n v="80"/>
    <n v="240"/>
    <m/>
    <m/>
    <m/>
  </r>
  <r>
    <s v="2-101"/>
    <x v="117"/>
    <d v="2020-06-20T00:00:00"/>
    <x v="1"/>
    <s v="尿片"/>
    <s v="-5/30.6/6.6/13.6/20."/>
    <x v="507"/>
    <n v="5"/>
    <n v="220"/>
    <n v="1100"/>
    <m/>
    <m/>
    <m/>
  </r>
  <r>
    <s v="2-101"/>
    <x v="117"/>
    <d v="2020-06-20T00:00:00"/>
    <x v="1"/>
    <s v="尿布M"/>
    <s v="-5/30.6/6.6/13."/>
    <x v="459"/>
    <n v="3"/>
    <n v="300"/>
    <n v="900"/>
    <m/>
    <m/>
    <m/>
  </r>
  <r>
    <s v="1-443"/>
    <x v="190"/>
    <d v="2020-06-20T00:00:00"/>
    <x v="1"/>
    <s v="甘油球"/>
    <s v="-5/30."/>
    <x v="395"/>
    <n v="3"/>
    <n v="80"/>
    <n v="240"/>
    <m/>
    <m/>
    <m/>
  </r>
  <r>
    <s v="1-443"/>
    <x v="190"/>
    <d v="2020-06-20T00:00:00"/>
    <x v="1"/>
    <s v="尿片"/>
    <s v="-5/23.5/30.6/6.6/13.6/20."/>
    <x v="409"/>
    <n v="5"/>
    <n v="220"/>
    <n v="1100"/>
    <m/>
    <m/>
    <m/>
  </r>
  <r>
    <s v="1-443"/>
    <x v="190"/>
    <d v="2020-06-20T00:00:00"/>
    <x v="1"/>
    <s v="尿布L"/>
    <s v="-6/6.6/13.6/20."/>
    <x v="449"/>
    <n v="3"/>
    <n v="272"/>
    <n v="816"/>
    <m/>
    <m/>
    <m/>
  </r>
  <r>
    <s v="1-443"/>
    <x v="190"/>
    <d v="2020-06-20T00:00:00"/>
    <x v="1"/>
    <s v="尿布M"/>
    <s v="-5/23.5/30."/>
    <x v="481"/>
    <n v="2"/>
    <n v="300"/>
    <n v="600"/>
    <m/>
    <m/>
    <m/>
  </r>
  <r>
    <s v="1-443"/>
    <x v="190"/>
    <d v="2020-06-20T00:00:00"/>
    <x v="1"/>
    <s v="看護墊"/>
    <s v="-5/23.6/13.6/20."/>
    <x v="508"/>
    <n v="3"/>
    <n v="210"/>
    <n v="630"/>
    <m/>
    <m/>
    <m/>
  </r>
  <r>
    <s v="3-492"/>
    <x v="46"/>
    <d v="2020-06-20T00:00:00"/>
    <x v="1"/>
    <s v="甘油球"/>
    <s v="-6/6."/>
    <x v="419"/>
    <n v="3"/>
    <n v="80"/>
    <n v="240"/>
    <m/>
    <m/>
    <m/>
  </r>
  <r>
    <s v="3-492"/>
    <x v="46"/>
    <d v="2020-06-20T00:00:00"/>
    <x v="1"/>
    <s v="尿片"/>
    <s v="-5/23.5/30.6/6.6/13.6/20."/>
    <x v="409"/>
    <n v="5"/>
    <n v="220"/>
    <n v="1100"/>
    <m/>
    <m/>
    <m/>
  </r>
  <r>
    <s v="3-492"/>
    <x v="46"/>
    <d v="2020-06-20T00:00:00"/>
    <x v="1"/>
    <s v="尿布M"/>
    <s v="-5/23.5/30.6/6.6/13.6/20."/>
    <x v="412"/>
    <n v="5"/>
    <n v="300"/>
    <n v="1500"/>
    <m/>
    <m/>
    <m/>
  </r>
  <r>
    <s v="3-492"/>
    <x v="46"/>
    <d v="2020-06-20T00:00:00"/>
    <x v="1"/>
    <s v="看護墊"/>
    <s v="-5/30.6/13."/>
    <x v="422"/>
    <n v="2"/>
    <n v="210"/>
    <n v="420"/>
    <m/>
    <m/>
    <m/>
  </r>
  <r>
    <s v="2-128"/>
    <x v="143"/>
    <d v="2020-06-20T00:00:00"/>
    <x v="1"/>
    <s v="甘油球"/>
    <s v="-5/30."/>
    <x v="395"/>
    <n v="3"/>
    <n v="80"/>
    <n v="240"/>
    <m/>
    <m/>
    <m/>
  </r>
  <r>
    <s v="2-128"/>
    <x v="143"/>
    <d v="2020-06-20T00:00:00"/>
    <x v="1"/>
    <s v="尿片"/>
    <s v="-5/23.6/6.6/13.6/20."/>
    <x v="453"/>
    <n v="6"/>
    <n v="220"/>
    <n v="1320"/>
    <m/>
    <m/>
    <m/>
  </r>
  <r>
    <s v="2-128"/>
    <x v="143"/>
    <d v="2020-06-20T00:00:00"/>
    <x v="1"/>
    <s v="尿布L"/>
    <s v="-5/30.6/6.6/13.6/20."/>
    <x v="500"/>
    <n v="4"/>
    <n v="272"/>
    <n v="1088"/>
    <m/>
    <m/>
    <m/>
  </r>
  <r>
    <s v="2-128"/>
    <x v="143"/>
    <d v="2020-06-20T00:00:00"/>
    <x v="1"/>
    <s v="看護墊"/>
    <s v="-6/13."/>
    <x v="404"/>
    <n v="1"/>
    <n v="210"/>
    <n v="210"/>
    <m/>
    <m/>
    <m/>
  </r>
  <r>
    <s v="1-109"/>
    <x v="191"/>
    <d v="2020-06-20T00:00:00"/>
    <x v="1"/>
    <s v="甘油球"/>
    <s v="-5/30."/>
    <x v="395"/>
    <n v="3"/>
    <n v="80"/>
    <n v="240"/>
    <m/>
    <m/>
    <m/>
  </r>
  <r>
    <s v="1-109"/>
    <x v="191"/>
    <d v="2020-06-20T00:00:00"/>
    <x v="1"/>
    <s v="尿片"/>
    <s v="-5/23.5/30.6/6.6/13.6/20."/>
    <x v="434"/>
    <n v="10"/>
    <n v="220"/>
    <n v="2200"/>
    <m/>
    <m/>
    <m/>
  </r>
  <r>
    <s v="1-109"/>
    <x v="191"/>
    <d v="2020-06-20T00:00:00"/>
    <x v="1"/>
    <s v="尿布M"/>
    <s v="-5/23.5/30.6/6.6/13.6/20."/>
    <x v="412"/>
    <n v="5"/>
    <n v="300"/>
    <n v="1500"/>
    <m/>
    <m/>
    <m/>
  </r>
  <r>
    <s v="1-109"/>
    <x v="191"/>
    <d v="2020-06-20T00:00:00"/>
    <x v="1"/>
    <s v="看護墊"/>
    <s v="-5/23.6/6.6/20."/>
    <x v="424"/>
    <n v="3"/>
    <n v="210"/>
    <n v="630"/>
    <m/>
    <m/>
    <m/>
  </r>
  <r>
    <s v="3-414"/>
    <x v="48"/>
    <d v="2020-06-20T00:00:00"/>
    <x v="1"/>
    <s v="甘油球"/>
    <s v="-6/6."/>
    <x v="419"/>
    <n v="3"/>
    <n v="80"/>
    <n v="240"/>
    <m/>
    <m/>
    <m/>
  </r>
  <r>
    <s v="3-414"/>
    <x v="48"/>
    <d v="2020-06-20T00:00:00"/>
    <x v="1"/>
    <s v="尿片"/>
    <s v="-5/23.5/30.6/6.6/13.6/20."/>
    <x v="409"/>
    <n v="5"/>
    <n v="220"/>
    <n v="1100"/>
    <m/>
    <m/>
    <m/>
  </r>
  <r>
    <s v="3-414"/>
    <x v="48"/>
    <d v="2020-06-20T00:00:00"/>
    <x v="1"/>
    <s v="尿布M"/>
    <s v="-5/23.5/30.6/6.6/13.6/20."/>
    <x v="412"/>
    <n v="5"/>
    <n v="300"/>
    <n v="1500"/>
    <m/>
    <m/>
    <m/>
  </r>
  <r>
    <s v="3-414"/>
    <x v="48"/>
    <d v="2020-06-20T00:00:00"/>
    <x v="1"/>
    <s v="看護墊"/>
    <s v="-5/30.6/13."/>
    <x v="422"/>
    <n v="2"/>
    <n v="210"/>
    <n v="420"/>
    <m/>
    <m/>
    <m/>
  </r>
  <r>
    <s v="3-488"/>
    <x v="235"/>
    <d v="2020-06-20T00:00:00"/>
    <x v="1"/>
    <s v="甘油球"/>
    <s v="-6/20."/>
    <x v="436"/>
    <n v="3"/>
    <n v="80"/>
    <n v="240"/>
    <m/>
    <m/>
    <m/>
  </r>
  <r>
    <s v="3-488"/>
    <x v="235"/>
    <d v="2020-06-20T00:00:00"/>
    <x v="1"/>
    <s v="尿片"/>
    <s v="-5/30.6/6.6/13.6/20."/>
    <x v="507"/>
    <n v="5"/>
    <n v="220"/>
    <n v="1100"/>
    <m/>
    <m/>
    <m/>
  </r>
  <r>
    <s v="3-488"/>
    <x v="235"/>
    <d v="2020-06-20T00:00:00"/>
    <x v="1"/>
    <s v="尿布M"/>
    <s v="-5/23.5/30.6/6.6/13."/>
    <x v="407"/>
    <n v="4"/>
    <n v="300"/>
    <n v="1200"/>
    <m/>
    <m/>
    <m/>
  </r>
  <r>
    <s v="3-488"/>
    <x v="235"/>
    <d v="2020-06-20T00:00:00"/>
    <x v="1"/>
    <s v="看護墊"/>
    <s v="-5/30.6/13."/>
    <x v="422"/>
    <n v="2"/>
    <n v="210"/>
    <n v="420"/>
    <m/>
    <m/>
    <m/>
  </r>
  <r>
    <s v="1-264"/>
    <x v="50"/>
    <d v="2020-06-20T00:00:00"/>
    <x v="1"/>
    <s v="甘油球"/>
    <s v="-5/30."/>
    <x v="395"/>
    <n v="3"/>
    <n v="80"/>
    <n v="240"/>
    <m/>
    <m/>
    <m/>
  </r>
  <r>
    <s v="1-264"/>
    <x v="50"/>
    <d v="2020-06-20T00:00:00"/>
    <x v="1"/>
    <s v="尿片"/>
    <s v="-5/23.5/30.6/6.6/13.6/20."/>
    <x v="420"/>
    <n v="8"/>
    <n v="220"/>
    <n v="1760"/>
    <m/>
    <m/>
    <m/>
  </r>
  <r>
    <s v="1-264"/>
    <x v="50"/>
    <d v="2020-06-20T00:00:00"/>
    <x v="1"/>
    <s v="尿布M"/>
    <s v="-5/23.5/30.6/6.6/13.6/20."/>
    <x v="509"/>
    <n v="7"/>
    <n v="300"/>
    <n v="2100"/>
    <m/>
    <m/>
    <m/>
  </r>
  <r>
    <s v="1-264"/>
    <x v="50"/>
    <d v="2020-06-20T00:00:00"/>
    <x v="1"/>
    <s v="看護墊"/>
    <s v="-6/6.6/20."/>
    <x v="405"/>
    <n v="2"/>
    <n v="210"/>
    <n v="420"/>
    <m/>
    <m/>
    <m/>
  </r>
  <r>
    <s v="3-485"/>
    <x v="124"/>
    <d v="2020-06-20T00:00:00"/>
    <x v="1"/>
    <s v="甘油球"/>
    <s v="-6/6."/>
    <x v="419"/>
    <n v="3"/>
    <n v="80"/>
    <n v="240"/>
    <m/>
    <m/>
    <m/>
  </r>
  <r>
    <s v="3-485"/>
    <x v="124"/>
    <d v="2020-06-20T00:00:00"/>
    <x v="1"/>
    <s v="尿片"/>
    <s v="-5/23.5/30.6/6.6/13.6/20."/>
    <x v="409"/>
    <n v="5"/>
    <n v="220"/>
    <n v="1100"/>
    <m/>
    <m/>
    <m/>
  </r>
  <r>
    <s v="3-485"/>
    <x v="124"/>
    <d v="2020-06-20T00:00:00"/>
    <x v="1"/>
    <s v="尿布L"/>
    <s v="-5/23.5/30.6/6.6/13.6/20."/>
    <x v="414"/>
    <n v="5"/>
    <n v="272"/>
    <n v="1360"/>
    <m/>
    <m/>
    <m/>
  </r>
  <r>
    <s v="3-485"/>
    <x v="124"/>
    <d v="2020-06-20T00:00:00"/>
    <x v="1"/>
    <s v="看護墊"/>
    <s v="-5/30.6/13."/>
    <x v="422"/>
    <n v="2"/>
    <n v="210"/>
    <n v="420"/>
    <m/>
    <m/>
    <m/>
  </r>
  <r>
    <s v="1-593"/>
    <x v="118"/>
    <d v="2020-06-20T00:00:00"/>
    <x v="1"/>
    <s v="尿片"/>
    <s v="-6/6."/>
    <x v="510"/>
    <n v="1"/>
    <n v="220"/>
    <n v="220"/>
    <m/>
    <m/>
    <m/>
  </r>
  <r>
    <s v="1-593"/>
    <x v="118"/>
    <d v="2020-06-20T00:00:00"/>
    <x v="1"/>
    <s v="尿布M"/>
    <s v="-6/6."/>
    <x v="464"/>
    <n v="1"/>
    <n v="300"/>
    <n v="300"/>
    <m/>
    <m/>
    <m/>
  </r>
  <r>
    <s v="1-593"/>
    <x v="118"/>
    <d v="2020-06-20T00:00:00"/>
    <x v="1"/>
    <s v="看護墊"/>
    <s v="-6/6."/>
    <x v="466"/>
    <n v="1"/>
    <n v="210"/>
    <n v="210"/>
    <m/>
    <m/>
    <m/>
  </r>
  <r>
    <s v="1-484"/>
    <x v="119"/>
    <d v="2020-06-20T00:00:00"/>
    <x v="1"/>
    <s v="甘油球"/>
    <s v="-5/30."/>
    <x v="395"/>
    <n v="3"/>
    <n v="80"/>
    <n v="240"/>
    <m/>
    <m/>
    <m/>
  </r>
  <r>
    <s v="1-484"/>
    <x v="119"/>
    <d v="2020-06-20T00:00:00"/>
    <x v="1"/>
    <s v="尿片"/>
    <s v="-5/23.5/30.6/6.6/13.6/20."/>
    <x v="420"/>
    <n v="8"/>
    <n v="220"/>
    <n v="1760"/>
    <m/>
    <m/>
    <m/>
  </r>
  <r>
    <s v="1-484"/>
    <x v="119"/>
    <d v="2020-06-20T00:00:00"/>
    <x v="1"/>
    <s v="尿布L"/>
    <s v="-5/23.5/30.6/6.6/13.6/20."/>
    <x v="438"/>
    <n v="7"/>
    <n v="272"/>
    <n v="1904"/>
    <m/>
    <m/>
    <m/>
  </r>
  <r>
    <s v="1-484"/>
    <x v="119"/>
    <d v="2020-06-20T00:00:00"/>
    <x v="1"/>
    <s v="看護墊"/>
    <s v="-6/6."/>
    <x v="466"/>
    <n v="1"/>
    <n v="210"/>
    <n v="210"/>
    <m/>
    <m/>
    <m/>
  </r>
  <r>
    <s v="3-497"/>
    <x v="131"/>
    <d v="2020-06-20T00:00:00"/>
    <x v="1"/>
    <s v="甘油球"/>
    <s v="-6/20."/>
    <x v="436"/>
    <n v="3"/>
    <n v="80"/>
    <n v="240"/>
    <m/>
    <m/>
    <m/>
  </r>
  <r>
    <s v="3-497"/>
    <x v="131"/>
    <d v="2020-06-20T00:00:00"/>
    <x v="1"/>
    <s v="尿片"/>
    <s v="-5/23.5/30.6/6.6/13.6/20."/>
    <x v="409"/>
    <n v="5"/>
    <n v="220"/>
    <n v="1100"/>
    <m/>
    <m/>
    <m/>
  </r>
  <r>
    <s v="3-497"/>
    <x v="131"/>
    <d v="2020-06-20T00:00:00"/>
    <x v="1"/>
    <s v="尿布L"/>
    <s v="-5/23.5/30.6/6.6/13.6/20."/>
    <x v="414"/>
    <n v="5"/>
    <n v="272"/>
    <n v="1360"/>
    <m/>
    <m/>
    <m/>
  </r>
  <r>
    <s v="3-497"/>
    <x v="131"/>
    <d v="2020-06-20T00:00:00"/>
    <x v="1"/>
    <s v="看護墊"/>
    <s v="-6/13."/>
    <x v="404"/>
    <n v="1"/>
    <n v="210"/>
    <n v="210"/>
    <m/>
    <m/>
    <m/>
  </r>
  <r>
    <s v="3-469"/>
    <x v="51"/>
    <d v="2020-06-20T00:00:00"/>
    <x v="1"/>
    <s v="甘油球"/>
    <s v="-6/6."/>
    <x v="419"/>
    <n v="3"/>
    <n v="80"/>
    <n v="240"/>
    <m/>
    <m/>
    <m/>
  </r>
  <r>
    <s v="3-469"/>
    <x v="51"/>
    <d v="2020-06-20T00:00:00"/>
    <x v="1"/>
    <s v="尿片"/>
    <s v="-5/23.5/30.6/6.6/13.6/20."/>
    <x v="409"/>
    <n v="5"/>
    <n v="220"/>
    <n v="1100"/>
    <m/>
    <m/>
    <m/>
  </r>
  <r>
    <s v="3-469"/>
    <x v="51"/>
    <d v="2020-06-20T00:00:00"/>
    <x v="1"/>
    <s v="尿布L"/>
    <s v="-5/23.5/30.6/6.6/13.6/20."/>
    <x v="414"/>
    <n v="5"/>
    <n v="272"/>
    <n v="1360"/>
    <m/>
    <m/>
    <m/>
  </r>
  <r>
    <s v="3-469"/>
    <x v="51"/>
    <d v="2020-06-20T00:00:00"/>
    <x v="1"/>
    <s v="看護墊"/>
    <s v="-5/30.6/13."/>
    <x v="422"/>
    <n v="2"/>
    <n v="210"/>
    <n v="420"/>
    <m/>
    <m/>
    <m/>
  </r>
  <r>
    <s v="2-054"/>
    <x v="144"/>
    <d v="2020-06-20T00:00:00"/>
    <x v="1"/>
    <s v="甘油球"/>
    <s v="-5/30."/>
    <x v="395"/>
    <n v="3"/>
    <n v="80"/>
    <n v="240"/>
    <m/>
    <m/>
    <m/>
  </r>
  <r>
    <s v="2-054"/>
    <x v="144"/>
    <d v="2020-06-20T00:00:00"/>
    <x v="1"/>
    <s v="看護墊"/>
    <s v="-6/13."/>
    <x v="404"/>
    <n v="1"/>
    <n v="210"/>
    <n v="210"/>
    <m/>
    <m/>
    <m/>
  </r>
  <r>
    <s v="1-541"/>
    <x v="132"/>
    <d v="2020-06-20T00:00:00"/>
    <x v="1"/>
    <s v="甘油球"/>
    <s v="-5/30."/>
    <x v="395"/>
    <n v="3"/>
    <n v="80"/>
    <n v="240"/>
    <m/>
    <m/>
    <m/>
  </r>
  <r>
    <s v="1-541"/>
    <x v="132"/>
    <d v="2020-06-20T00:00:00"/>
    <x v="1"/>
    <s v="看護墊"/>
    <s v="-5/30."/>
    <x v="408"/>
    <n v="1"/>
    <n v="210"/>
    <n v="210"/>
    <m/>
    <m/>
    <m/>
  </r>
  <r>
    <s v="3-459"/>
    <x v="100"/>
    <d v="2020-06-20T00:00:00"/>
    <x v="1"/>
    <s v="甘油球"/>
    <s v="-6/6."/>
    <x v="419"/>
    <n v="3"/>
    <n v="80"/>
    <n v="240"/>
    <m/>
    <m/>
    <m/>
  </r>
  <r>
    <s v="3-459"/>
    <x v="100"/>
    <d v="2020-06-20T00:00:00"/>
    <x v="1"/>
    <s v="尿片"/>
    <s v="-5/23.5/30.6/6.6/13.6/20."/>
    <x v="409"/>
    <n v="5"/>
    <n v="220"/>
    <n v="1100"/>
    <m/>
    <m/>
    <m/>
  </r>
  <r>
    <s v="3-459"/>
    <x v="100"/>
    <d v="2020-06-20T00:00:00"/>
    <x v="1"/>
    <s v="尿布M"/>
    <s v="-5/23.5/30.6/6.6/13.6/20."/>
    <x v="412"/>
    <n v="5"/>
    <n v="300"/>
    <n v="1500"/>
    <m/>
    <m/>
    <m/>
  </r>
  <r>
    <s v="3-459"/>
    <x v="100"/>
    <d v="2020-06-20T00:00:00"/>
    <x v="1"/>
    <s v="看護墊"/>
    <s v="-5/30.6/13."/>
    <x v="422"/>
    <n v="2"/>
    <n v="210"/>
    <n v="420"/>
    <m/>
    <m/>
    <m/>
  </r>
  <r>
    <s v="3-499"/>
    <x v="52"/>
    <d v="2020-06-20T00:00:00"/>
    <x v="1"/>
    <s v="甘油球"/>
    <s v="-6/6."/>
    <x v="419"/>
    <n v="3"/>
    <n v="80"/>
    <n v="240"/>
    <m/>
    <m/>
    <m/>
  </r>
  <r>
    <s v="3-499"/>
    <x v="52"/>
    <d v="2020-06-20T00:00:00"/>
    <x v="1"/>
    <s v="尿片"/>
    <s v="-5/30."/>
    <x v="432"/>
    <n v="1"/>
    <n v="220"/>
    <n v="220"/>
    <m/>
    <m/>
    <m/>
  </r>
  <r>
    <s v="3-499"/>
    <x v="52"/>
    <d v="2020-06-20T00:00:00"/>
    <x v="1"/>
    <s v="尿布M"/>
    <s v="-5/30."/>
    <x v="433"/>
    <n v="1"/>
    <n v="300"/>
    <n v="300"/>
    <m/>
    <m/>
    <m/>
  </r>
  <r>
    <s v="3-499"/>
    <x v="52"/>
    <d v="2020-06-20T00:00:00"/>
    <x v="1"/>
    <s v="看護墊"/>
    <s v="-5/23."/>
    <x v="465"/>
    <n v="1"/>
    <n v="210"/>
    <n v="210"/>
    <m/>
    <m/>
    <m/>
  </r>
  <r>
    <s v="1-253"/>
    <x v="195"/>
    <d v="2020-06-20T00:00:00"/>
    <x v="1"/>
    <s v="甘油球"/>
    <s v="-5/30."/>
    <x v="395"/>
    <n v="3"/>
    <n v="80"/>
    <n v="240"/>
    <m/>
    <m/>
    <m/>
  </r>
  <r>
    <s v="1-253"/>
    <x v="195"/>
    <d v="2020-06-20T00:00:00"/>
    <x v="1"/>
    <s v="愛力安"/>
    <m/>
    <x v="491"/>
    <n v="1"/>
    <n v="900"/>
    <n v="900"/>
    <m/>
    <m/>
    <m/>
  </r>
  <r>
    <s v="1-354"/>
    <x v="133"/>
    <d v="2020-06-20T00:00:00"/>
    <x v="1"/>
    <s v="甘油球"/>
    <s v="-5/30."/>
    <x v="395"/>
    <n v="3"/>
    <n v="80"/>
    <n v="240"/>
    <m/>
    <m/>
    <m/>
  </r>
  <r>
    <s v="1-354"/>
    <x v="133"/>
    <d v="2020-06-20T00:00:00"/>
    <x v="1"/>
    <s v="尿片"/>
    <s v="-5/23.5/30.6/6.6/13.6/20."/>
    <x v="420"/>
    <n v="8"/>
    <n v="220"/>
    <n v="1760"/>
    <m/>
    <m/>
    <m/>
  </r>
  <r>
    <s v="1-354"/>
    <x v="133"/>
    <d v="2020-06-20T00:00:00"/>
    <x v="1"/>
    <s v="尿布M"/>
    <s v="-5/23.5/30.6/6.6/13.6/20."/>
    <x v="429"/>
    <n v="6"/>
    <n v="300"/>
    <n v="1800"/>
    <m/>
    <m/>
    <m/>
  </r>
  <r>
    <s v="1-354"/>
    <x v="133"/>
    <d v="2020-06-20T00:00:00"/>
    <x v="1"/>
    <s v="看護墊"/>
    <s v="-5/30."/>
    <x v="408"/>
    <n v="1"/>
    <n v="210"/>
    <n v="210"/>
    <m/>
    <m/>
    <m/>
  </r>
  <r>
    <s v="2-066"/>
    <x v="225"/>
    <d v="2020-06-20T00:00:00"/>
    <x v="1"/>
    <s v="甘油球"/>
    <s v="-5/30."/>
    <x v="395"/>
    <n v="3"/>
    <n v="80"/>
    <n v="240"/>
    <m/>
    <m/>
    <m/>
  </r>
  <r>
    <s v="2-066"/>
    <x v="225"/>
    <d v="2020-06-20T00:00:00"/>
    <x v="1"/>
    <s v="尿片"/>
    <s v="-5/23.5/30.6/6.6/13.6/20."/>
    <x v="427"/>
    <n v="6"/>
    <n v="220"/>
    <n v="1320"/>
    <m/>
    <m/>
    <m/>
  </r>
  <r>
    <s v="2-066"/>
    <x v="225"/>
    <d v="2020-06-20T00:00:00"/>
    <x v="1"/>
    <s v="尿布L"/>
    <s v="-5/23.5/30.6/6.6/13.6/20."/>
    <x v="414"/>
    <n v="5"/>
    <n v="272"/>
    <n v="1360"/>
    <m/>
    <m/>
    <m/>
  </r>
  <r>
    <s v="2-066"/>
    <x v="225"/>
    <d v="2020-06-20T00:00:00"/>
    <x v="1"/>
    <s v="看護墊"/>
    <s v="-6/13."/>
    <x v="404"/>
    <n v="1"/>
    <n v="210"/>
    <n v="210"/>
    <m/>
    <m/>
    <m/>
  </r>
  <r>
    <s v="1-375"/>
    <x v="196"/>
    <d v="2020-06-20T00:00:00"/>
    <x v="1"/>
    <s v="甘油球"/>
    <s v="-5/30."/>
    <x v="395"/>
    <n v="3"/>
    <n v="80"/>
    <n v="240"/>
    <m/>
    <m/>
    <m/>
  </r>
  <r>
    <s v="1-375"/>
    <x v="196"/>
    <d v="2020-06-20T00:00:00"/>
    <x v="1"/>
    <s v="尿片"/>
    <s v="-5/30.6/6.6/13."/>
    <x v="411"/>
    <n v="3"/>
    <n v="220"/>
    <n v="660"/>
    <m/>
    <m/>
    <m/>
  </r>
  <r>
    <s v="1-375"/>
    <x v="196"/>
    <d v="2020-06-20T00:00:00"/>
    <x v="1"/>
    <s v="尿布L"/>
    <s v="-5/30.6/6."/>
    <x v="511"/>
    <n v="2"/>
    <n v="272"/>
    <n v="544"/>
    <m/>
    <m/>
    <m/>
  </r>
  <r>
    <s v="1-375"/>
    <x v="196"/>
    <d v="2020-06-20T00:00:00"/>
    <x v="1"/>
    <s v="尿布M"/>
    <s v="-6/6."/>
    <x v="464"/>
    <n v="1"/>
    <n v="300"/>
    <n v="300"/>
    <m/>
    <m/>
    <m/>
  </r>
  <r>
    <s v="1-375"/>
    <x v="196"/>
    <d v="2020-06-20T00:00:00"/>
    <x v="1"/>
    <s v="看護墊"/>
    <s v="-5/30.6/13."/>
    <x v="422"/>
    <n v="2"/>
    <n v="210"/>
    <n v="420"/>
    <m/>
    <m/>
    <m/>
  </r>
  <r>
    <s v="3-498"/>
    <x v="53"/>
    <d v="2020-06-20T00:00:00"/>
    <x v="1"/>
    <s v="甘油球"/>
    <s v="-6/20."/>
    <x v="436"/>
    <n v="3"/>
    <n v="80"/>
    <n v="240"/>
    <m/>
    <m/>
    <m/>
  </r>
  <r>
    <s v="3-498"/>
    <x v="53"/>
    <d v="2020-06-20T00:00:00"/>
    <x v="1"/>
    <s v="尿片"/>
    <s v="-5/23.5/30.6/6.6/13.6/20."/>
    <x v="427"/>
    <n v="6"/>
    <n v="220"/>
    <n v="1320"/>
    <m/>
    <m/>
    <m/>
  </r>
  <r>
    <s v="3-498"/>
    <x v="53"/>
    <d v="2020-06-20T00:00:00"/>
    <x v="1"/>
    <s v="尿布L"/>
    <s v="-5/23.5/30.6/6.6/13.6/20."/>
    <x v="414"/>
    <n v="5"/>
    <n v="272"/>
    <n v="1360"/>
    <m/>
    <m/>
    <m/>
  </r>
  <r>
    <s v="3-498"/>
    <x v="53"/>
    <d v="2020-06-20T00:00:00"/>
    <x v="1"/>
    <s v="看護墊"/>
    <s v="-5/30.6/13."/>
    <x v="422"/>
    <n v="2"/>
    <n v="210"/>
    <n v="420"/>
    <m/>
    <m/>
    <m/>
  </r>
  <r>
    <s v="1-510"/>
    <x v="54"/>
    <d v="2020-06-20T00:00:00"/>
    <x v="1"/>
    <s v="3CC空針"/>
    <s v="-每月2次"/>
    <x v="461"/>
    <n v="2"/>
    <n v="10"/>
    <n v="20"/>
    <m/>
    <m/>
    <m/>
  </r>
  <r>
    <s v="1-510"/>
    <x v="54"/>
    <d v="2020-06-20T00:00:00"/>
    <x v="1"/>
    <s v="甘油球"/>
    <s v="-5/30."/>
    <x v="395"/>
    <n v="3"/>
    <n v="80"/>
    <n v="240"/>
    <m/>
    <m/>
    <m/>
  </r>
  <r>
    <s v="1-510"/>
    <x v="54"/>
    <d v="2020-06-20T00:00:00"/>
    <x v="1"/>
    <s v="尿片"/>
    <s v="-5/23.5/30.6/6.6/13."/>
    <x v="406"/>
    <n v="4"/>
    <n v="220"/>
    <n v="880"/>
    <m/>
    <m/>
    <m/>
  </r>
  <r>
    <s v="1-510"/>
    <x v="54"/>
    <d v="2020-06-20T00:00:00"/>
    <x v="1"/>
    <s v="尿布M"/>
    <s v="-5/23.5/30.6/6.6/13.6/20."/>
    <x v="412"/>
    <n v="5"/>
    <n v="300"/>
    <n v="1500"/>
    <m/>
    <m/>
    <m/>
  </r>
  <r>
    <s v="1-510"/>
    <x v="54"/>
    <d v="2020-06-20T00:00:00"/>
    <x v="1"/>
    <s v="長效針技術費"/>
    <s v="-每月2次"/>
    <x v="462"/>
    <n v="2"/>
    <n v="100"/>
    <n v="200"/>
    <m/>
    <m/>
    <m/>
  </r>
  <r>
    <s v="1-510"/>
    <x v="54"/>
    <d v="2020-06-20T00:00:00"/>
    <x v="1"/>
    <s v="看護墊"/>
    <s v="-5/23.5/30.6/6.6/13."/>
    <x v="415"/>
    <n v="4"/>
    <n v="210"/>
    <n v="840"/>
    <m/>
    <m/>
    <m/>
  </r>
  <r>
    <s v="1-284"/>
    <x v="55"/>
    <d v="2020-06-20T00:00:00"/>
    <x v="1"/>
    <s v="甘油球"/>
    <s v="-5/30."/>
    <x v="395"/>
    <n v="3"/>
    <n v="80"/>
    <n v="240"/>
    <m/>
    <m/>
    <m/>
  </r>
  <r>
    <s v="1-284"/>
    <x v="55"/>
    <d v="2020-06-20T00:00:00"/>
    <x v="1"/>
    <s v="尿片"/>
    <s v="-5/23.5/30.6/6.6/13.6/20."/>
    <x v="420"/>
    <n v="8"/>
    <n v="220"/>
    <n v="1760"/>
    <m/>
    <m/>
    <m/>
  </r>
  <r>
    <s v="1-284"/>
    <x v="55"/>
    <d v="2020-06-20T00:00:00"/>
    <x v="1"/>
    <s v="尿布L"/>
    <s v="-5/23.5/30.6/6.6/13.6/20."/>
    <x v="438"/>
    <n v="7"/>
    <n v="272"/>
    <n v="1904"/>
    <m/>
    <m/>
    <m/>
  </r>
  <r>
    <s v="1-284"/>
    <x v="55"/>
    <d v="2020-06-20T00:00:00"/>
    <x v="1"/>
    <s v="看護墊"/>
    <s v="-6/6."/>
    <x v="466"/>
    <n v="1"/>
    <n v="210"/>
    <n v="210"/>
    <m/>
    <m/>
    <m/>
  </r>
  <r>
    <s v="1-508"/>
    <x v="71"/>
    <d v="2020-06-20T00:00:00"/>
    <x v="1"/>
    <s v="甘油球"/>
    <s v="-5/30."/>
    <x v="395"/>
    <n v="3"/>
    <n v="80"/>
    <n v="240"/>
    <m/>
    <m/>
    <m/>
  </r>
  <r>
    <s v="1-508"/>
    <x v="71"/>
    <d v="2020-06-20T00:00:00"/>
    <x v="1"/>
    <s v="尿片"/>
    <s v="-5/30.6/6.6/13.6/20."/>
    <x v="512"/>
    <n v="4"/>
    <n v="220"/>
    <n v="880"/>
    <m/>
    <m/>
    <m/>
  </r>
  <r>
    <s v="1-508"/>
    <x v="71"/>
    <d v="2020-06-20T00:00:00"/>
    <x v="1"/>
    <s v="尿布M"/>
    <s v="-5/30.6/13.6/20."/>
    <x v="513"/>
    <n v="3"/>
    <n v="300"/>
    <n v="900"/>
    <m/>
    <m/>
    <m/>
  </r>
  <r>
    <s v="1-508"/>
    <x v="71"/>
    <d v="2020-06-20T00:00:00"/>
    <x v="1"/>
    <s v="看護墊"/>
    <s v="-5/30.6/6.6/20."/>
    <x v="413"/>
    <n v="3"/>
    <n v="210"/>
    <n v="630"/>
    <m/>
    <m/>
    <m/>
  </r>
  <r>
    <s v="1-512"/>
    <x v="81"/>
    <d v="2020-06-20T00:00:00"/>
    <x v="1"/>
    <s v="甘油球"/>
    <s v="-5/30."/>
    <x v="395"/>
    <n v="3"/>
    <n v="80"/>
    <n v="240"/>
    <m/>
    <m/>
    <m/>
  </r>
  <r>
    <s v="1-512"/>
    <x v="81"/>
    <d v="2020-06-20T00:00:00"/>
    <x v="1"/>
    <s v="尿布M"/>
    <s v="-5/23.6/6.6/13.6/20."/>
    <x v="440"/>
    <n v="4"/>
    <n v="300"/>
    <n v="1200"/>
    <m/>
    <m/>
    <m/>
  </r>
  <r>
    <s v="1-512"/>
    <x v="81"/>
    <d v="2020-06-20T00:00:00"/>
    <x v="1"/>
    <s v="看護墊"/>
    <s v="-5/23.6/13."/>
    <x v="451"/>
    <n v="2"/>
    <n v="210"/>
    <n v="420"/>
    <m/>
    <m/>
    <m/>
  </r>
  <r>
    <s v="1-531"/>
    <x v="57"/>
    <d v="2020-06-20T00:00:00"/>
    <x v="1"/>
    <s v="3CC空針"/>
    <s v="-每月2次"/>
    <x v="461"/>
    <n v="2"/>
    <n v="10"/>
    <n v="20"/>
    <m/>
    <m/>
    <m/>
  </r>
  <r>
    <s v="1-531"/>
    <x v="57"/>
    <d v="2020-06-20T00:00:00"/>
    <x v="1"/>
    <s v="長效針技術費"/>
    <s v="-每月2次"/>
    <x v="462"/>
    <n v="2"/>
    <n v="100"/>
    <n v="200"/>
    <m/>
    <m/>
    <m/>
  </r>
  <r>
    <s v="1-582"/>
    <x v="201"/>
    <d v="2020-06-20T00:00:00"/>
    <x v="1"/>
    <s v="甘油球"/>
    <s v="-5/30."/>
    <x v="395"/>
    <n v="3"/>
    <n v="80"/>
    <n v="240"/>
    <m/>
    <m/>
    <m/>
  </r>
  <r>
    <s v="1-582"/>
    <x v="201"/>
    <d v="2020-06-20T00:00:00"/>
    <x v="1"/>
    <s v="尿片"/>
    <s v="-5/23.5/30.6/6.6/13.6/20."/>
    <x v="409"/>
    <n v="5"/>
    <n v="220"/>
    <n v="1100"/>
    <m/>
    <m/>
    <m/>
  </r>
  <r>
    <s v="1-582"/>
    <x v="201"/>
    <d v="2020-06-20T00:00:00"/>
    <x v="1"/>
    <s v="尿布M"/>
    <s v="-6/6.6/20."/>
    <x v="514"/>
    <n v="2"/>
    <n v="300"/>
    <n v="600"/>
    <m/>
    <m/>
    <m/>
  </r>
  <r>
    <s v="1-582"/>
    <x v="201"/>
    <d v="2020-06-20T00:00:00"/>
    <x v="1"/>
    <s v="看護墊"/>
    <s v="-5/30.6/13.6/20."/>
    <x v="426"/>
    <n v="3"/>
    <n v="210"/>
    <n v="630"/>
    <m/>
    <m/>
    <m/>
  </r>
  <r>
    <s v="1-551"/>
    <x v="202"/>
    <d v="2020-06-20T00:00:00"/>
    <x v="1"/>
    <s v="衛生紙"/>
    <m/>
    <x v="515"/>
    <n v="1"/>
    <n v="135"/>
    <n v="135"/>
    <m/>
    <m/>
    <m/>
  </r>
  <r>
    <s v="1-197"/>
    <x v="203"/>
    <d v="2020-06-20T00:00:00"/>
    <x v="1"/>
    <s v="甘油球"/>
    <s v="-5/30."/>
    <x v="395"/>
    <n v="3"/>
    <n v="80"/>
    <n v="240"/>
    <m/>
    <m/>
    <m/>
  </r>
  <r>
    <s v="1-197"/>
    <x v="203"/>
    <d v="2020-06-20T00:00:00"/>
    <x v="1"/>
    <s v="尿片"/>
    <s v="-5/30.6/6.6/13.6/20."/>
    <x v="512"/>
    <n v="4"/>
    <n v="220"/>
    <n v="880"/>
    <m/>
    <m/>
    <m/>
  </r>
  <r>
    <s v="1-197"/>
    <x v="203"/>
    <d v="2020-06-20T00:00:00"/>
    <x v="1"/>
    <s v="尿布M"/>
    <s v="-5/30.6/13."/>
    <x v="469"/>
    <n v="2"/>
    <n v="300"/>
    <n v="600"/>
    <m/>
    <m/>
    <m/>
  </r>
  <r>
    <s v="1-197"/>
    <x v="203"/>
    <d v="2020-06-20T00:00:00"/>
    <x v="1"/>
    <s v="看護墊"/>
    <s v="-5/30.6/13."/>
    <x v="422"/>
    <n v="2"/>
    <n v="210"/>
    <n v="420"/>
    <m/>
    <m/>
    <m/>
  </r>
  <r>
    <s v="1-203"/>
    <x v="206"/>
    <d v="2020-06-20T00:00:00"/>
    <x v="1"/>
    <s v="甘油球"/>
    <s v="-5/30."/>
    <x v="395"/>
    <n v="3"/>
    <n v="80"/>
    <n v="240"/>
    <m/>
    <m/>
    <m/>
  </r>
  <r>
    <s v="1-472"/>
    <x v="145"/>
    <d v="2020-06-20T00:00:00"/>
    <x v="1"/>
    <s v="甘油球"/>
    <s v="-5/30."/>
    <x v="395"/>
    <n v="3"/>
    <n v="80"/>
    <n v="240"/>
    <m/>
    <m/>
    <m/>
  </r>
  <r>
    <s v="1-472"/>
    <x v="145"/>
    <d v="2020-06-20T00:00:00"/>
    <x v="1"/>
    <s v="尿片"/>
    <s v="-5/23.5/30.6/6.6/13.6/20."/>
    <x v="409"/>
    <n v="5"/>
    <n v="220"/>
    <n v="1100"/>
    <m/>
    <m/>
    <m/>
  </r>
  <r>
    <s v="1-472"/>
    <x v="145"/>
    <d v="2020-06-20T00:00:00"/>
    <x v="1"/>
    <s v="尿布M"/>
    <s v="-6/6.6/20."/>
    <x v="514"/>
    <n v="2"/>
    <n v="300"/>
    <n v="600"/>
    <m/>
    <m/>
    <m/>
  </r>
  <r>
    <s v="1-472"/>
    <x v="145"/>
    <d v="2020-06-20T00:00:00"/>
    <x v="1"/>
    <s v="看護墊"/>
    <s v="-5/30.6/13.6/20."/>
    <x v="426"/>
    <n v="3"/>
    <n v="210"/>
    <n v="630"/>
    <m/>
    <m/>
    <m/>
  </r>
  <r>
    <s v="1-472"/>
    <x v="145"/>
    <d v="2020-06-20T00:00:00"/>
    <x v="1"/>
    <s v="愛力安"/>
    <m/>
    <x v="491"/>
    <n v="1"/>
    <n v="900"/>
    <n v="900"/>
    <m/>
    <m/>
    <m/>
  </r>
  <r>
    <s v="1-260"/>
    <x v="73"/>
    <d v="2020-06-20T00:00:00"/>
    <x v="1"/>
    <s v="甘油球"/>
    <s v="-5/30."/>
    <x v="395"/>
    <n v="3"/>
    <n v="80"/>
    <n v="240"/>
    <m/>
    <m/>
    <m/>
  </r>
  <r>
    <s v="3-501"/>
    <x v="59"/>
    <d v="2020-06-20T00:00:00"/>
    <x v="1"/>
    <s v="甘油球"/>
    <s v="-6/6."/>
    <x v="419"/>
    <n v="3"/>
    <n v="80"/>
    <n v="240"/>
    <m/>
    <m/>
    <m/>
  </r>
  <r>
    <s v="3-501"/>
    <x v="59"/>
    <d v="2020-06-20T00:00:00"/>
    <x v="1"/>
    <s v="尿片"/>
    <s v="-5/23.5/30.6/6.6/13.6/20."/>
    <x v="409"/>
    <n v="5"/>
    <n v="220"/>
    <n v="1100"/>
    <m/>
    <m/>
    <m/>
  </r>
  <r>
    <s v="3-501"/>
    <x v="59"/>
    <d v="2020-06-20T00:00:00"/>
    <x v="1"/>
    <s v="尿布M"/>
    <s v="-5/23.5/30.6/6.6/13.6/20."/>
    <x v="412"/>
    <n v="5"/>
    <n v="300"/>
    <n v="1500"/>
    <m/>
    <m/>
    <m/>
  </r>
  <r>
    <s v="3-501"/>
    <x v="59"/>
    <d v="2020-06-20T00:00:00"/>
    <x v="1"/>
    <s v="看護墊"/>
    <s v="-5/30.6/13."/>
    <x v="422"/>
    <n v="2"/>
    <n v="210"/>
    <n v="420"/>
    <m/>
    <m/>
    <m/>
  </r>
  <r>
    <s v="3-468"/>
    <x v="121"/>
    <d v="2020-06-20T00:00:00"/>
    <x v="1"/>
    <s v="甘油球"/>
    <s v="-6/20."/>
    <x v="436"/>
    <n v="3"/>
    <n v="80"/>
    <n v="240"/>
    <m/>
    <m/>
    <m/>
  </r>
  <r>
    <s v="3-468"/>
    <x v="121"/>
    <d v="2020-06-20T00:00:00"/>
    <x v="1"/>
    <s v="尿片"/>
    <s v="-5/30.6/6.6/13.6/20."/>
    <x v="516"/>
    <n v="6"/>
    <n v="220"/>
    <n v="1320"/>
    <m/>
    <m/>
    <m/>
  </r>
  <r>
    <s v="3-468"/>
    <x v="121"/>
    <d v="2020-06-20T00:00:00"/>
    <x v="1"/>
    <s v="尿布M"/>
    <s v="-5/30.6/6.6/13.6/20."/>
    <x v="400"/>
    <n v="4"/>
    <n v="300"/>
    <n v="1200"/>
    <m/>
    <m/>
    <m/>
  </r>
  <r>
    <s v="3-468"/>
    <x v="121"/>
    <d v="2020-06-20T00:00:00"/>
    <x v="1"/>
    <s v="看護墊"/>
    <s v="-5/30.6/13."/>
    <x v="422"/>
    <n v="2"/>
    <n v="210"/>
    <n v="420"/>
    <m/>
    <m/>
    <m/>
  </r>
  <r>
    <s v="1-023"/>
    <x v="207"/>
    <d v="2020-06-20T00:00:00"/>
    <x v="1"/>
    <s v="尿片"/>
    <s v="-6/6.6/13.6/20."/>
    <x v="517"/>
    <n v="6"/>
    <n v="220"/>
    <n v="1320"/>
    <m/>
    <m/>
    <m/>
  </r>
  <r>
    <s v="1-023"/>
    <x v="207"/>
    <d v="2020-06-20T00:00:00"/>
    <x v="1"/>
    <s v="尿布L"/>
    <s v="-6/6.6/13.6/20."/>
    <x v="518"/>
    <n v="4"/>
    <n v="272"/>
    <n v="1088"/>
    <m/>
    <m/>
    <m/>
  </r>
  <r>
    <s v="1-023"/>
    <x v="207"/>
    <d v="2020-06-20T00:00:00"/>
    <x v="1"/>
    <s v="看護墊"/>
    <s v="-6/6.6/20."/>
    <x v="405"/>
    <n v="2"/>
    <n v="210"/>
    <n v="420"/>
    <m/>
    <m/>
    <m/>
  </r>
  <r>
    <s v="1-576"/>
    <x v="125"/>
    <d v="2020-06-20T00:00:00"/>
    <x v="1"/>
    <s v="甘油球"/>
    <s v="-5/30."/>
    <x v="395"/>
    <n v="3"/>
    <n v="80"/>
    <n v="240"/>
    <m/>
    <m/>
    <m/>
  </r>
  <r>
    <s v="1-576"/>
    <x v="125"/>
    <d v="2020-06-20T00:00:00"/>
    <x v="1"/>
    <s v="尿片"/>
    <s v="-5/30.6/6.6/13.6/20."/>
    <x v="512"/>
    <n v="4"/>
    <n v="220"/>
    <n v="880"/>
    <m/>
    <m/>
    <m/>
  </r>
  <r>
    <s v="1-576"/>
    <x v="125"/>
    <d v="2020-06-20T00:00:00"/>
    <x v="1"/>
    <s v="尿布M"/>
    <s v="-5/23.5/30.6/6.6/20."/>
    <x v="519"/>
    <n v="4"/>
    <n v="300"/>
    <n v="1200"/>
    <m/>
    <m/>
    <m/>
  </r>
  <r>
    <s v="1-576"/>
    <x v="125"/>
    <d v="2020-06-20T00:00:00"/>
    <x v="1"/>
    <s v="看護墊"/>
    <s v="-5/30.6/13.6/20."/>
    <x v="426"/>
    <n v="3"/>
    <n v="210"/>
    <n v="630"/>
    <m/>
    <m/>
    <m/>
  </r>
  <r>
    <s v="1-576"/>
    <x v="125"/>
    <d v="2020-06-20T00:00:00"/>
    <x v="1"/>
    <s v="愛力安"/>
    <m/>
    <x v="491"/>
    <n v="1"/>
    <n v="900"/>
    <n v="900"/>
    <m/>
    <m/>
    <m/>
  </r>
  <r>
    <s v="2-099"/>
    <x v="102"/>
    <d v="2020-06-20T00:00:00"/>
    <x v="1"/>
    <s v="甘油球"/>
    <s v="-5/30."/>
    <x v="395"/>
    <n v="3"/>
    <n v="80"/>
    <n v="240"/>
    <m/>
    <m/>
    <m/>
  </r>
  <r>
    <s v="2-099"/>
    <x v="102"/>
    <d v="2020-06-20T00:00:00"/>
    <x v="1"/>
    <s v="尿布L"/>
    <s v="-5/30."/>
    <x v="520"/>
    <n v="1"/>
    <n v="272"/>
    <n v="272"/>
    <m/>
    <m/>
    <m/>
  </r>
  <r>
    <s v="2-099"/>
    <x v="102"/>
    <d v="2020-06-20T00:00:00"/>
    <x v="1"/>
    <s v="看護墊"/>
    <s v="-5/23."/>
    <x v="521"/>
    <n v="2"/>
    <n v="210"/>
    <n v="420"/>
    <m/>
    <m/>
    <m/>
  </r>
  <r>
    <s v="3-324"/>
    <x v="61"/>
    <d v="2020-06-20T00:00:00"/>
    <x v="1"/>
    <s v="甘油球"/>
    <s v="-6/6."/>
    <x v="419"/>
    <n v="3"/>
    <n v="80"/>
    <n v="240"/>
    <m/>
    <m/>
    <m/>
  </r>
  <r>
    <s v="3-324"/>
    <x v="61"/>
    <d v="2020-06-20T00:00:00"/>
    <x v="1"/>
    <s v="尿片"/>
    <s v="-5/23.5/30.6/6.6/13.6/20."/>
    <x v="409"/>
    <n v="5"/>
    <n v="220"/>
    <n v="1100"/>
    <m/>
    <m/>
    <m/>
  </r>
  <r>
    <s v="3-324"/>
    <x v="61"/>
    <d v="2020-06-20T00:00:00"/>
    <x v="1"/>
    <s v="尿布L"/>
    <s v="-5/23.5/30.6/6.6/13.6/20."/>
    <x v="414"/>
    <n v="5"/>
    <n v="272"/>
    <n v="1360"/>
    <m/>
    <m/>
    <m/>
  </r>
  <r>
    <s v="3-324"/>
    <x v="61"/>
    <d v="2020-06-20T00:00:00"/>
    <x v="1"/>
    <s v="看護墊"/>
    <s v="-5/30.6/13."/>
    <x v="422"/>
    <n v="2"/>
    <n v="210"/>
    <n v="420"/>
    <m/>
    <m/>
    <m/>
  </r>
  <r>
    <s v="1-549"/>
    <x v="74"/>
    <d v="2020-06-20T00:00:00"/>
    <x v="1"/>
    <s v="甘油球"/>
    <s v="-5/30."/>
    <x v="395"/>
    <n v="3"/>
    <n v="80"/>
    <n v="240"/>
    <m/>
    <m/>
    <m/>
  </r>
  <r>
    <s v="1-549"/>
    <x v="74"/>
    <d v="2020-06-20T00:00:00"/>
    <x v="1"/>
    <s v="尿片"/>
    <s v="-5/23.5/30.6/6.6/13.6/20."/>
    <x v="437"/>
    <n v="9"/>
    <n v="220"/>
    <n v="1980"/>
    <m/>
    <m/>
    <m/>
  </r>
  <r>
    <s v="1-549"/>
    <x v="74"/>
    <d v="2020-06-20T00:00:00"/>
    <x v="1"/>
    <s v="尿布L"/>
    <s v="-5/23.5/30.6/6.6/13.6/20."/>
    <x v="438"/>
    <n v="7"/>
    <n v="272"/>
    <n v="1904"/>
    <m/>
    <m/>
    <m/>
  </r>
  <r>
    <s v="1-549"/>
    <x v="74"/>
    <d v="2020-06-20T00:00:00"/>
    <x v="1"/>
    <s v="看護墊"/>
    <s v="-5/23.6/6."/>
    <x v="470"/>
    <n v="2"/>
    <n v="210"/>
    <n v="420"/>
    <m/>
    <m/>
    <m/>
  </r>
  <r>
    <s v="1-296"/>
    <x v="62"/>
    <d v="2020-06-20T00:00:00"/>
    <x v="1"/>
    <s v="尿片"/>
    <s v="-5/23."/>
    <x v="522"/>
    <n v="1"/>
    <n v="220"/>
    <n v="220"/>
    <m/>
    <m/>
    <m/>
  </r>
  <r>
    <s v="1-296"/>
    <x v="62"/>
    <d v="2020-06-20T00:00:00"/>
    <x v="1"/>
    <s v="尿布M"/>
    <s v="-5/23."/>
    <x v="484"/>
    <n v="1"/>
    <n v="300"/>
    <n v="300"/>
    <m/>
    <m/>
    <m/>
  </r>
  <r>
    <s v="1-296"/>
    <x v="62"/>
    <d v="2020-06-20T00:00:00"/>
    <x v="1"/>
    <s v="看護墊"/>
    <s v="-5/23."/>
    <x v="465"/>
    <n v="1"/>
    <n v="210"/>
    <n v="210"/>
    <m/>
    <m/>
    <m/>
  </r>
  <r>
    <s v="1-580"/>
    <x v="63"/>
    <d v="2020-06-20T00:00:00"/>
    <x v="1"/>
    <s v="甘油球"/>
    <s v="-5/30."/>
    <x v="395"/>
    <n v="3"/>
    <n v="80"/>
    <n v="240"/>
    <m/>
    <m/>
    <m/>
  </r>
  <r>
    <s v="1-580"/>
    <x v="63"/>
    <d v="2020-06-20T00:00:00"/>
    <x v="1"/>
    <s v="尿片"/>
    <s v="-5/23.5/30.6/6.6/13.6/20."/>
    <x v="409"/>
    <n v="5"/>
    <n v="220"/>
    <n v="1100"/>
    <m/>
    <m/>
    <m/>
  </r>
  <r>
    <s v="1-580"/>
    <x v="63"/>
    <d v="2020-06-20T00:00:00"/>
    <x v="1"/>
    <s v="尿布M"/>
    <s v="-5/23.5/30.6/6.6/13.6/20."/>
    <x v="412"/>
    <n v="5"/>
    <n v="300"/>
    <n v="1500"/>
    <m/>
    <m/>
    <m/>
  </r>
  <r>
    <s v="1-580"/>
    <x v="63"/>
    <d v="2020-06-20T00:00:00"/>
    <x v="1"/>
    <s v="看護墊"/>
    <s v="-6/6."/>
    <x v="466"/>
    <n v="1"/>
    <n v="210"/>
    <n v="210"/>
    <m/>
    <m/>
    <m/>
  </r>
  <r>
    <s v="1-586"/>
    <x v="104"/>
    <d v="2020-06-20T00:00:00"/>
    <x v="1"/>
    <s v="尿片"/>
    <s v="-5/23.6/6.6/13."/>
    <x v="399"/>
    <n v="3"/>
    <n v="220"/>
    <n v="660"/>
    <m/>
    <m/>
    <m/>
  </r>
  <r>
    <s v="1-586"/>
    <x v="104"/>
    <d v="2020-06-20T00:00:00"/>
    <x v="1"/>
    <s v="尿布L"/>
    <s v="-5/23.6/6.6/13."/>
    <x v="523"/>
    <n v="3"/>
    <n v="272"/>
    <n v="816"/>
    <m/>
    <m/>
    <m/>
  </r>
  <r>
    <s v="1-586"/>
    <x v="104"/>
    <d v="2020-06-20T00:00:00"/>
    <x v="1"/>
    <s v="看護墊"/>
    <s v="-5/23.6/6.6/13."/>
    <x v="450"/>
    <n v="3"/>
    <n v="210"/>
    <n v="630"/>
    <m/>
    <m/>
    <m/>
  </r>
  <r>
    <s v="1-479"/>
    <x v="105"/>
    <d v="2020-06-20T00:00:00"/>
    <x v="1"/>
    <s v="甘油球"/>
    <s v="-5/30."/>
    <x v="395"/>
    <n v="3"/>
    <n v="80"/>
    <n v="240"/>
    <m/>
    <m/>
    <m/>
  </r>
  <r>
    <s v="1-425"/>
    <x v="211"/>
    <d v="2020-06-20T00:00:00"/>
    <x v="1"/>
    <s v="甘油球"/>
    <s v="-5/30."/>
    <x v="395"/>
    <n v="3"/>
    <n v="80"/>
    <n v="240"/>
    <m/>
    <m/>
    <m/>
  </r>
  <r>
    <s v="1-425"/>
    <x v="211"/>
    <d v="2020-06-20T00:00:00"/>
    <x v="1"/>
    <s v="尿片"/>
    <s v="-5/23.5/30.6/6.6/13.6/20."/>
    <x v="409"/>
    <n v="5"/>
    <n v="220"/>
    <n v="1100"/>
    <m/>
    <m/>
    <m/>
  </r>
  <r>
    <s v="1-425"/>
    <x v="211"/>
    <d v="2020-06-20T00:00:00"/>
    <x v="1"/>
    <s v="尿布M"/>
    <s v="-5/23.5/30.6/6.6/13.6/20."/>
    <x v="412"/>
    <n v="5"/>
    <n v="300"/>
    <n v="1500"/>
    <m/>
    <m/>
    <m/>
  </r>
  <r>
    <s v="1-425"/>
    <x v="211"/>
    <d v="2020-06-20T00:00:00"/>
    <x v="1"/>
    <s v="看護墊"/>
    <s v="-5/30.6/6.6/20."/>
    <x v="413"/>
    <n v="3"/>
    <n v="210"/>
    <n v="630"/>
    <m/>
    <m/>
    <m/>
  </r>
  <r>
    <s v="1-425"/>
    <x v="211"/>
    <d v="2020-06-20T00:00:00"/>
    <x v="1"/>
    <s v="愛力安"/>
    <m/>
    <x v="491"/>
    <n v="1"/>
    <n v="900"/>
    <n v="900"/>
    <m/>
    <m/>
    <m/>
  </r>
  <r>
    <s v="1-250"/>
    <x v="65"/>
    <d v="2020-06-20T00:00:00"/>
    <x v="1"/>
    <s v="甘油球"/>
    <s v="-5/30."/>
    <x v="395"/>
    <n v="3"/>
    <n v="80"/>
    <n v="240"/>
    <m/>
    <m/>
    <m/>
  </r>
  <r>
    <s v="1-250"/>
    <x v="65"/>
    <d v="2020-06-20T00:00:00"/>
    <x v="1"/>
    <s v="尿布M"/>
    <s v="-5/23.6/6."/>
    <x v="524"/>
    <n v="2"/>
    <n v="300"/>
    <n v="600"/>
    <m/>
    <m/>
    <m/>
  </r>
  <r>
    <s v="1-142"/>
    <x v="213"/>
    <d v="2020-06-20T00:00:00"/>
    <x v="1"/>
    <s v="甘油球"/>
    <s v="-5/30."/>
    <x v="395"/>
    <n v="3"/>
    <n v="80"/>
    <n v="240"/>
    <m/>
    <m/>
    <m/>
  </r>
  <r>
    <s v="1-579"/>
    <x v="214"/>
    <d v="2020-06-20T00:00:00"/>
    <x v="1"/>
    <s v="甘油球"/>
    <s v="-5/30."/>
    <x v="395"/>
    <n v="3"/>
    <n v="80"/>
    <n v="240"/>
    <m/>
    <m/>
    <m/>
  </r>
  <r>
    <s v="1-579"/>
    <x v="214"/>
    <d v="2020-06-20T00:00:00"/>
    <x v="1"/>
    <s v="尿片"/>
    <s v="-5/23.5/30.6/6.6/13.6/20."/>
    <x v="434"/>
    <n v="10"/>
    <n v="220"/>
    <n v="2200"/>
    <m/>
    <m/>
    <m/>
  </r>
  <r>
    <s v="1-579"/>
    <x v="214"/>
    <d v="2020-06-20T00:00:00"/>
    <x v="1"/>
    <s v="尿布L"/>
    <s v="-5/23.5/30.6/6.6/13.6/20."/>
    <x v="435"/>
    <n v="6"/>
    <n v="272"/>
    <n v="1632"/>
    <m/>
    <m/>
    <m/>
  </r>
  <r>
    <s v="1-579"/>
    <x v="214"/>
    <d v="2020-06-20T00:00:00"/>
    <x v="1"/>
    <s v="看護墊"/>
    <s v="-5/23.6/6.6/20."/>
    <x v="424"/>
    <n v="3"/>
    <n v="210"/>
    <n v="630"/>
    <m/>
    <m/>
    <m/>
  </r>
  <r>
    <s v="1-398"/>
    <x v="216"/>
    <d v="2020-06-20T00:00:00"/>
    <x v="1"/>
    <s v="甘油球"/>
    <s v="-5/30."/>
    <x v="395"/>
    <n v="3"/>
    <n v="80"/>
    <n v="240"/>
    <m/>
    <m/>
    <m/>
  </r>
  <r>
    <s v="1-398"/>
    <x v="216"/>
    <d v="2020-06-20T00:00:00"/>
    <x v="1"/>
    <s v="尿片"/>
    <s v="-5/23.5/30.6/6.6/13.6/20."/>
    <x v="409"/>
    <n v="5"/>
    <n v="220"/>
    <n v="1100"/>
    <m/>
    <m/>
    <m/>
  </r>
  <r>
    <s v="1-398"/>
    <x v="216"/>
    <d v="2020-06-20T00:00:00"/>
    <x v="1"/>
    <s v="尿布M"/>
    <s v="-5/23.6/6.6/13.6/20."/>
    <x v="440"/>
    <n v="4"/>
    <n v="300"/>
    <n v="1200"/>
    <m/>
    <m/>
    <m/>
  </r>
  <r>
    <s v="1-398"/>
    <x v="216"/>
    <d v="2020-06-20T00:00:00"/>
    <x v="1"/>
    <s v="看護墊"/>
    <s v="-5/30.6/13.6/20."/>
    <x v="426"/>
    <n v="3"/>
    <n v="210"/>
    <n v="630"/>
    <m/>
    <m/>
    <m/>
  </r>
  <r>
    <s v="1-398"/>
    <x v="216"/>
    <d v="2020-06-20T00:00:00"/>
    <x v="1"/>
    <s v="愛力安"/>
    <m/>
    <x v="491"/>
    <n v="1"/>
    <n v="900"/>
    <n v="900"/>
    <m/>
    <m/>
    <m/>
  </r>
  <r>
    <s v="1-477"/>
    <x v="66"/>
    <d v="2020-06-20T00:00:00"/>
    <x v="1"/>
    <s v="尿片"/>
    <s v="-5/23.5/30.6/13.6/20."/>
    <x v="525"/>
    <n v="4"/>
    <n v="220"/>
    <n v="880"/>
    <m/>
    <m/>
    <m/>
  </r>
  <r>
    <s v="1-477"/>
    <x v="66"/>
    <d v="2020-06-20T00:00:00"/>
    <x v="1"/>
    <s v="尿布M"/>
    <s v="-5/23.5/30.6/6.6/13.6/20."/>
    <x v="412"/>
    <n v="5"/>
    <n v="300"/>
    <n v="1500"/>
    <m/>
    <m/>
    <m/>
  </r>
  <r>
    <s v="1-477"/>
    <x v="66"/>
    <d v="2020-06-20T00:00:00"/>
    <x v="1"/>
    <s v="看護墊"/>
    <s v="-5/23.5/30.6/6.6/13.6/20."/>
    <x v="526"/>
    <n v="5"/>
    <n v="210"/>
    <n v="1050"/>
    <m/>
    <m/>
    <m/>
  </r>
  <r>
    <s v="1-373"/>
    <x v="146"/>
    <d v="2020-06-20T00:00:00"/>
    <x v="1"/>
    <s v="尿片"/>
    <s v="-5/23.5/30.6/6.6/13.6/20."/>
    <x v="442"/>
    <n v="7"/>
    <n v="220"/>
    <n v="1540"/>
    <m/>
    <m/>
    <m/>
  </r>
  <r>
    <s v="1-373"/>
    <x v="146"/>
    <d v="2020-06-20T00:00:00"/>
    <x v="1"/>
    <s v="尿布M"/>
    <s v="-5/23.6/6.6/13."/>
    <x v="527"/>
    <n v="3"/>
    <n v="300"/>
    <n v="900"/>
    <m/>
    <m/>
    <m/>
  </r>
  <r>
    <s v="1-373"/>
    <x v="146"/>
    <d v="2020-06-20T00:00:00"/>
    <x v="1"/>
    <s v="看護墊"/>
    <s v="-6/6."/>
    <x v="466"/>
    <n v="1"/>
    <n v="210"/>
    <n v="210"/>
    <m/>
    <m/>
    <m/>
  </r>
  <r>
    <s v="1-307"/>
    <x v="13"/>
    <d v="2020-06-21T00:00:00"/>
    <x v="1"/>
    <s v="金愛力安"/>
    <m/>
    <x v="528"/>
    <n v="2"/>
    <n v="600"/>
    <n v="1200"/>
    <m/>
    <m/>
    <m/>
  </r>
  <r>
    <s v="1-571"/>
    <x v="127"/>
    <d v="2020-06-21T00:00:00"/>
    <x v="1"/>
    <s v="愛力安"/>
    <m/>
    <x v="529"/>
    <n v="1"/>
    <n v="900"/>
    <n v="900"/>
    <m/>
    <m/>
    <m/>
  </r>
  <r>
    <s v="1-329"/>
    <x v="97"/>
    <d v="2020-06-21T00:00:00"/>
    <x v="1"/>
    <s v="愛力安"/>
    <m/>
    <x v="529"/>
    <n v="1"/>
    <n v="900"/>
    <n v="900"/>
    <m/>
    <m/>
    <m/>
  </r>
  <r>
    <s v="3-492"/>
    <x v="46"/>
    <d v="2020-06-21T00:00:00"/>
    <x v="1"/>
    <s v="紅多酚"/>
    <m/>
    <x v="530"/>
    <n v="1"/>
    <n v="900"/>
    <n v="900"/>
    <m/>
    <m/>
    <m/>
  </r>
  <r>
    <s v="3-414"/>
    <x v="48"/>
    <d v="2020-06-21T00:00:00"/>
    <x v="1"/>
    <s v="愛力安"/>
    <m/>
    <x v="529"/>
    <n v="1"/>
    <n v="900"/>
    <n v="900"/>
    <m/>
    <m/>
    <m/>
  </r>
  <r>
    <s v="3-459"/>
    <x v="100"/>
    <d v="2020-06-21T00:00:00"/>
    <x v="1"/>
    <s v="愛力安"/>
    <m/>
    <x v="529"/>
    <n v="1"/>
    <n v="900"/>
    <n v="900"/>
    <m/>
    <m/>
    <m/>
  </r>
  <r>
    <s v="1-510"/>
    <x v="54"/>
    <d v="2020-06-21T00:00:00"/>
    <x v="1"/>
    <s v="愛力安"/>
    <m/>
    <x v="529"/>
    <n v="1"/>
    <n v="900"/>
    <n v="900"/>
    <m/>
    <m/>
    <m/>
  </r>
  <r>
    <s v="1-531"/>
    <x v="57"/>
    <d v="2020-06-21T00:00:00"/>
    <x v="1"/>
    <s v="金愛力安"/>
    <m/>
    <x v="531"/>
    <n v="1"/>
    <n v="600"/>
    <n v="600"/>
    <m/>
    <m/>
    <m/>
  </r>
  <r>
    <s v="3-501"/>
    <x v="59"/>
    <d v="2020-06-21T00:00:00"/>
    <x v="1"/>
    <s v="愛力安"/>
    <m/>
    <x v="529"/>
    <n v="1"/>
    <n v="900"/>
    <n v="900"/>
    <m/>
    <m/>
    <m/>
  </r>
  <r>
    <s v="1-444"/>
    <x v="60"/>
    <d v="2020-06-21T00:00:00"/>
    <x v="1"/>
    <s v="3號電池"/>
    <m/>
    <x v="532"/>
    <n v="2"/>
    <n v="8"/>
    <n v="16"/>
    <m/>
    <m/>
    <m/>
  </r>
  <r>
    <s v="1-565"/>
    <x v="67"/>
    <d v="2020-06-22T00:00:00"/>
    <x v="1"/>
    <s v="衛生紙"/>
    <m/>
    <x v="533"/>
    <n v="1"/>
    <n v="135"/>
    <n v="135"/>
    <m/>
    <m/>
    <m/>
  </r>
  <r>
    <s v="1-384"/>
    <x v="161"/>
    <d v="2020-06-22T00:00:00"/>
    <x v="1"/>
    <s v="衛生紙"/>
    <m/>
    <x v="533"/>
    <n v="1"/>
    <n v="135"/>
    <n v="135"/>
    <m/>
    <m/>
    <m/>
  </r>
  <r>
    <s v="1-175"/>
    <x v="85"/>
    <d v="2020-06-22T00:00:00"/>
    <x v="1"/>
    <s v="益肺佳"/>
    <m/>
    <x v="534"/>
    <n v="1"/>
    <n v="2100"/>
    <n v="2100"/>
    <m/>
    <m/>
    <m/>
  </r>
  <r>
    <s v="1-175"/>
    <x v="85"/>
    <d v="2020-06-22T00:00:00"/>
    <x v="1"/>
    <s v="愛力安"/>
    <m/>
    <x v="535"/>
    <n v="1"/>
    <n v="900"/>
    <n v="900"/>
    <m/>
    <m/>
    <m/>
  </r>
  <r>
    <s v="1-175"/>
    <x v="85"/>
    <d v="2020-06-22T00:00:00"/>
    <x v="1"/>
    <s v="衛生紙"/>
    <m/>
    <x v="533"/>
    <n v="1"/>
    <n v="135"/>
    <n v="135"/>
    <m/>
    <m/>
    <m/>
  </r>
  <r>
    <s v="1-561"/>
    <x v="168"/>
    <d v="2020-06-22T00:00:00"/>
    <x v="1"/>
    <s v="血糖試紙"/>
    <m/>
    <x v="536"/>
    <n v="1"/>
    <n v="1000"/>
    <n v="1000"/>
    <m/>
    <m/>
    <m/>
  </r>
  <r>
    <s v="1-433"/>
    <x v="25"/>
    <d v="2020-06-22T00:00:00"/>
    <x v="1"/>
    <s v="衛生紙"/>
    <m/>
    <x v="533"/>
    <n v="1"/>
    <n v="135"/>
    <n v="135"/>
    <m/>
    <m/>
    <m/>
  </r>
  <r>
    <s v="1-481"/>
    <x v="91"/>
    <d v="2020-06-22T00:00:00"/>
    <x v="1"/>
    <s v="衛生紙"/>
    <m/>
    <x v="533"/>
    <n v="1"/>
    <n v="135"/>
    <n v="135"/>
    <m/>
    <m/>
    <m/>
  </r>
  <r>
    <s v="3-503"/>
    <x v="234"/>
    <d v="2020-06-22T00:00:00"/>
    <x v="1"/>
    <s v="愛力安"/>
    <m/>
    <x v="535"/>
    <n v="1"/>
    <n v="900"/>
    <n v="900"/>
    <m/>
    <m/>
    <m/>
  </r>
  <r>
    <s v="1-452"/>
    <x v="29"/>
    <d v="2020-06-22T00:00:00"/>
    <x v="1"/>
    <s v="衛生紙"/>
    <m/>
    <x v="533"/>
    <n v="1"/>
    <n v="135"/>
    <n v="135"/>
    <m/>
    <m/>
    <m/>
  </r>
  <r>
    <s v="1-230"/>
    <x v="173"/>
    <d v="2020-06-22T00:00:00"/>
    <x v="1"/>
    <s v="血糖試紙"/>
    <m/>
    <x v="536"/>
    <n v="1"/>
    <n v="1000"/>
    <n v="1000"/>
    <m/>
    <m/>
    <m/>
  </r>
  <r>
    <s v="1-590"/>
    <x v="38"/>
    <d v="2020-06-22T00:00:00"/>
    <x v="1"/>
    <s v="口罩(片)"/>
    <m/>
    <x v="537"/>
    <n v="1"/>
    <n v="5"/>
    <n v="5"/>
    <m/>
    <m/>
    <m/>
  </r>
  <r>
    <s v="1-590"/>
    <x v="38"/>
    <d v="2020-06-22T00:00:00"/>
    <x v="1"/>
    <s v="血糖試紙"/>
    <m/>
    <x v="536"/>
    <n v="1"/>
    <n v="1000"/>
    <n v="1000"/>
    <m/>
    <m/>
    <m/>
  </r>
  <r>
    <s v="1-575"/>
    <x v="95"/>
    <d v="2020-06-22T00:00:00"/>
    <x v="1"/>
    <s v="口罩(片)"/>
    <m/>
    <x v="537"/>
    <n v="1"/>
    <n v="5"/>
    <n v="5"/>
    <m/>
    <m/>
    <m/>
  </r>
  <r>
    <s v="1-358"/>
    <x v="96"/>
    <d v="2020-06-22T00:00:00"/>
    <x v="1"/>
    <s v="衛生紙"/>
    <m/>
    <x v="533"/>
    <n v="1"/>
    <n v="135"/>
    <n v="135"/>
    <m/>
    <m/>
    <m/>
  </r>
  <r>
    <s v="1-360"/>
    <x v="80"/>
    <d v="2020-06-22T00:00:00"/>
    <x v="1"/>
    <s v="益肺佳"/>
    <m/>
    <x v="534"/>
    <n v="1"/>
    <n v="2100"/>
    <n v="2100"/>
    <m/>
    <m/>
    <m/>
  </r>
  <r>
    <s v="1-360"/>
    <x v="80"/>
    <d v="2020-06-22T00:00:00"/>
    <x v="1"/>
    <s v="愛力安"/>
    <m/>
    <x v="535"/>
    <n v="1"/>
    <n v="900"/>
    <n v="900"/>
    <m/>
    <m/>
    <m/>
  </r>
  <r>
    <s v="1-360"/>
    <x v="80"/>
    <d v="2020-06-22T00:00:00"/>
    <x v="1"/>
    <s v="衛生紙"/>
    <m/>
    <x v="533"/>
    <n v="1"/>
    <n v="135"/>
    <n v="135"/>
    <m/>
    <m/>
    <m/>
  </r>
  <r>
    <s v="1-264"/>
    <x v="50"/>
    <d v="2020-06-22T00:00:00"/>
    <x v="1"/>
    <s v="口罩(片)"/>
    <m/>
    <x v="537"/>
    <n v="1"/>
    <n v="5"/>
    <n v="5"/>
    <m/>
    <m/>
    <m/>
  </r>
  <r>
    <s v="1-541"/>
    <x v="132"/>
    <d v="2020-06-22T00:00:00"/>
    <x v="1"/>
    <s v="金愛力安"/>
    <m/>
    <x v="538"/>
    <n v="2"/>
    <n v="600"/>
    <n v="1200"/>
    <m/>
    <m/>
    <m/>
  </r>
  <r>
    <s v="1-541"/>
    <x v="132"/>
    <d v="2020-06-22T00:00:00"/>
    <x v="1"/>
    <s v="雙卡"/>
    <m/>
    <x v="539"/>
    <n v="1"/>
    <n v="1900"/>
    <n v="1900"/>
    <m/>
    <m/>
    <m/>
  </r>
  <r>
    <s v="1-591"/>
    <x v="56"/>
    <d v="2020-06-22T00:00:00"/>
    <x v="1"/>
    <s v="口罩(片)"/>
    <m/>
    <x v="537"/>
    <n v="1"/>
    <n v="5"/>
    <n v="5"/>
    <m/>
    <m/>
    <m/>
  </r>
  <r>
    <s v="1-486"/>
    <x v="199"/>
    <d v="2020-06-22T00:00:00"/>
    <x v="1"/>
    <s v="衛生紙"/>
    <m/>
    <x v="533"/>
    <n v="1"/>
    <n v="135"/>
    <n v="135"/>
    <m/>
    <m/>
    <m/>
  </r>
  <r>
    <s v="1-512"/>
    <x v="81"/>
    <d v="2020-06-22T00:00:00"/>
    <x v="1"/>
    <s v="金愛力安"/>
    <m/>
    <x v="540"/>
    <n v="1"/>
    <n v="600"/>
    <n v="600"/>
    <m/>
    <m/>
    <m/>
  </r>
  <r>
    <s v="1-580"/>
    <x v="63"/>
    <d v="2020-06-22T00:00:00"/>
    <x v="1"/>
    <s v="衛生紙"/>
    <m/>
    <x v="533"/>
    <n v="1"/>
    <n v="135"/>
    <n v="135"/>
    <m/>
    <m/>
    <m/>
  </r>
  <r>
    <s v="1-586"/>
    <x v="104"/>
    <d v="2020-06-22T00:00:00"/>
    <x v="1"/>
    <s v="口罩(片)"/>
    <m/>
    <x v="537"/>
    <n v="1"/>
    <n v="5"/>
    <n v="5"/>
    <m/>
    <m/>
    <m/>
  </r>
  <r>
    <s v="1-373"/>
    <x v="146"/>
    <d v="2020-06-22T00:00:00"/>
    <x v="1"/>
    <s v="衛生紙"/>
    <m/>
    <x v="533"/>
    <n v="1"/>
    <n v="135"/>
    <n v="135"/>
    <m/>
    <m/>
    <m/>
  </r>
  <r>
    <s v="1-588"/>
    <x v="130"/>
    <d v="2020-06-23T00:00:00"/>
    <x v="1"/>
    <s v="血糖試紙"/>
    <m/>
    <x v="541"/>
    <n v="1"/>
    <n v="1000"/>
    <n v="1000"/>
    <m/>
    <m/>
    <m/>
  </r>
  <r>
    <s v="1-588"/>
    <x v="130"/>
    <d v="2020-06-23T00:00:00"/>
    <x v="1"/>
    <s v="愛力安"/>
    <m/>
    <x v="542"/>
    <n v="1"/>
    <n v="900"/>
    <n v="900"/>
    <m/>
    <m/>
    <m/>
  </r>
  <r>
    <s v="1-554"/>
    <x v="23"/>
    <d v="2020-06-23T00:00:00"/>
    <x v="1"/>
    <s v="紅多酚"/>
    <m/>
    <x v="543"/>
    <n v="1"/>
    <n v="900"/>
    <n v="900"/>
    <m/>
    <m/>
    <m/>
  </r>
  <r>
    <s v="1-590"/>
    <x v="38"/>
    <d v="2020-06-23T00:00:00"/>
    <x v="1"/>
    <s v="口罩(片)"/>
    <m/>
    <x v="544"/>
    <n v="1"/>
    <n v="5"/>
    <n v="5"/>
    <m/>
    <m/>
    <m/>
  </r>
  <r>
    <s v="1-590"/>
    <x v="38"/>
    <d v="2020-06-23T00:00:00"/>
    <x v="1"/>
    <s v="紅多酚"/>
    <m/>
    <x v="543"/>
    <n v="1"/>
    <n v="900"/>
    <n v="900"/>
    <m/>
    <m/>
    <m/>
  </r>
  <r>
    <s v="3-461"/>
    <x v="40"/>
    <d v="2020-06-23T00:00:00"/>
    <x v="1"/>
    <s v="口罩(片)"/>
    <m/>
    <x v="544"/>
    <n v="1"/>
    <n v="5"/>
    <n v="5"/>
    <m/>
    <m/>
    <m/>
  </r>
  <r>
    <s v="3-462"/>
    <x v="114"/>
    <d v="2020-06-23T00:00:00"/>
    <x v="1"/>
    <s v="口罩(片)"/>
    <m/>
    <x v="544"/>
    <n v="1"/>
    <n v="5"/>
    <n v="5"/>
    <m/>
    <m/>
    <m/>
  </r>
  <r>
    <s v="3-498"/>
    <x v="53"/>
    <d v="2020-06-23T00:00:00"/>
    <x v="1"/>
    <s v="口罩(片)"/>
    <m/>
    <x v="544"/>
    <n v="1"/>
    <n v="5"/>
    <n v="5"/>
    <m/>
    <m/>
    <m/>
  </r>
  <r>
    <s v="1-510"/>
    <x v="54"/>
    <d v="2020-06-23T00:00:00"/>
    <x v="1"/>
    <s v="口罩(片)"/>
    <m/>
    <x v="544"/>
    <n v="1"/>
    <n v="5"/>
    <n v="5"/>
    <m/>
    <m/>
    <m/>
  </r>
  <r>
    <s v="1-591"/>
    <x v="56"/>
    <d v="2020-06-23T00:00:00"/>
    <x v="1"/>
    <s v="愛力安"/>
    <m/>
    <x v="542"/>
    <n v="1"/>
    <n v="900"/>
    <n v="900"/>
    <m/>
    <m/>
    <m/>
  </r>
  <r>
    <s v="1-565"/>
    <x v="67"/>
    <d v="2020-06-24T00:00:00"/>
    <x v="1"/>
    <s v="口罩(片)"/>
    <m/>
    <x v="545"/>
    <n v="1"/>
    <n v="5"/>
    <n v="5"/>
    <m/>
    <m/>
    <m/>
  </r>
  <r>
    <s v="3-478"/>
    <x v="148"/>
    <d v="2020-06-25T00:00:00"/>
    <x v="1"/>
    <s v="尿袋"/>
    <m/>
    <x v="546"/>
    <n v="1"/>
    <n v="200"/>
    <n v="200"/>
    <m/>
    <m/>
    <m/>
  </r>
  <r>
    <s v="1-367"/>
    <x v="4"/>
    <d v="2020-05-22T00:00:00"/>
    <x v="2"/>
    <s v="住院購物"/>
    <m/>
    <x v="547"/>
    <n v="1"/>
    <n v="50"/>
    <n v="50"/>
    <m/>
    <m/>
    <m/>
  </r>
  <r>
    <s v="1-296"/>
    <x v="62"/>
    <d v="2020-05-26T00:00:00"/>
    <x v="2"/>
    <s v="住院看護零用金"/>
    <m/>
    <x v="548"/>
    <n v="1"/>
    <n v="1000"/>
    <n v="1000"/>
    <m/>
    <m/>
    <m/>
  </r>
  <r>
    <s v="2-074"/>
    <x v="230"/>
    <d v="2020-05-28T00:00:00"/>
    <x v="2"/>
    <s v="已請領看護補助繳回住宿式補助(4/6-4/25)"/>
    <m/>
    <x v="549"/>
    <n v="1"/>
    <n v="13300"/>
    <n v="13300"/>
    <m/>
    <m/>
    <m/>
  </r>
  <r>
    <s v="2-114"/>
    <x v="122"/>
    <d v="2020-05-29T00:00:00"/>
    <x v="2"/>
    <s v="桌扇"/>
    <m/>
    <x v="550"/>
    <n v="1"/>
    <n v="599"/>
    <n v="599"/>
    <m/>
    <m/>
    <m/>
  </r>
  <r>
    <s v="3-489"/>
    <x v="6"/>
    <d v="2020-05-29T00:00:00"/>
    <x v="2"/>
    <s v="109年5月測血糖"/>
    <m/>
    <x v="551"/>
    <n v="4"/>
    <n v="50"/>
    <n v="200"/>
    <m/>
    <m/>
    <m/>
  </r>
  <r>
    <s v="3-467"/>
    <x v="8"/>
    <d v="2020-05-29T00:00:00"/>
    <x v="2"/>
    <s v="109年5月測血糖"/>
    <m/>
    <x v="551"/>
    <n v="4"/>
    <n v="50"/>
    <n v="200"/>
    <m/>
    <m/>
    <m/>
  </r>
  <r>
    <s v="1-367"/>
    <x v="4"/>
    <d v="2020-05-29T00:00:00"/>
    <x v="2"/>
    <s v="衣服三件褲子三件"/>
    <m/>
    <x v="552"/>
    <n v="1"/>
    <n v="1940"/>
    <n v="1940"/>
    <m/>
    <m/>
    <m/>
  </r>
  <r>
    <s v="3-474"/>
    <x v="107"/>
    <d v="2020-05-29T00:00:00"/>
    <x v="2"/>
    <s v="郵寄收據郵資"/>
    <m/>
    <x v="553"/>
    <n v="1"/>
    <n v="24"/>
    <n v="24"/>
    <m/>
    <m/>
    <m/>
  </r>
  <r>
    <s v="3-450"/>
    <x v="11"/>
    <d v="2020-05-29T00:00:00"/>
    <x v="2"/>
    <s v="109年5月測血糖"/>
    <m/>
    <x v="551"/>
    <n v="4"/>
    <n v="50"/>
    <n v="200"/>
    <m/>
    <m/>
    <m/>
  </r>
  <r>
    <s v="3-470"/>
    <x v="12"/>
    <d v="2020-05-29T00:00:00"/>
    <x v="2"/>
    <s v="郵寄收據郵資"/>
    <m/>
    <x v="553"/>
    <n v="1"/>
    <n v="24"/>
    <n v="24"/>
    <m/>
    <m/>
    <m/>
  </r>
  <r>
    <s v="2-118"/>
    <x v="220"/>
    <d v="2020-05-29T00:00:00"/>
    <x v="2"/>
    <s v="109年5月測血糖"/>
    <m/>
    <x v="551"/>
    <n v="4"/>
    <n v="50"/>
    <n v="200"/>
    <m/>
    <m/>
    <m/>
  </r>
  <r>
    <s v="2-133"/>
    <x v="84"/>
    <d v="2020-05-29T00:00:00"/>
    <x v="2"/>
    <s v="109年5月測血糖"/>
    <m/>
    <x v="551"/>
    <n v="4"/>
    <n v="50"/>
    <n v="200"/>
    <m/>
    <m/>
    <m/>
  </r>
  <r>
    <s v="1-568"/>
    <x v="20"/>
    <d v="2020-05-29T00:00:00"/>
    <x v="2"/>
    <s v="郵寄收據郵資"/>
    <m/>
    <x v="553"/>
    <n v="1"/>
    <n v="24"/>
    <n v="24"/>
    <m/>
    <m/>
    <m/>
  </r>
  <r>
    <s v="1-235"/>
    <x v="68"/>
    <d v="2020-05-29T00:00:00"/>
    <x v="2"/>
    <s v="郵寄收據郵資"/>
    <m/>
    <x v="553"/>
    <n v="1"/>
    <n v="16"/>
    <n v="16"/>
    <m/>
    <m/>
    <m/>
  </r>
  <r>
    <s v="2-065"/>
    <x v="110"/>
    <d v="2020-05-29T00:00:00"/>
    <x v="2"/>
    <s v="郵寄收據郵資"/>
    <m/>
    <x v="553"/>
    <n v="1"/>
    <n v="16"/>
    <n v="16"/>
    <m/>
    <m/>
    <m/>
  </r>
  <r>
    <s v="3-491"/>
    <x v="24"/>
    <d v="2020-05-29T00:00:00"/>
    <x v="2"/>
    <s v="109年5月測血糖"/>
    <m/>
    <x v="551"/>
    <n v="4"/>
    <n v="50"/>
    <n v="200"/>
    <m/>
    <m/>
    <m/>
  </r>
  <r>
    <s v="2-137"/>
    <x v="69"/>
    <d v="2020-05-29T00:00:00"/>
    <x v="2"/>
    <s v="109年5月測血糖"/>
    <m/>
    <x v="551"/>
    <n v="4"/>
    <n v="50"/>
    <n v="200"/>
    <m/>
    <m/>
    <m/>
  </r>
  <r>
    <s v="2-112"/>
    <x v="218"/>
    <d v="2020-05-29T00:00:00"/>
    <x v="2"/>
    <s v="109年5月測血糖"/>
    <m/>
    <x v="551"/>
    <n v="3"/>
    <n v="50"/>
    <n v="150"/>
    <m/>
    <m/>
    <m/>
  </r>
  <r>
    <s v="3-434"/>
    <x v="224"/>
    <d v="2020-05-29T00:00:00"/>
    <x v="2"/>
    <s v="109年5月測血糖"/>
    <m/>
    <x v="551"/>
    <n v="4"/>
    <n v="50"/>
    <n v="200"/>
    <m/>
    <m/>
    <m/>
  </r>
  <r>
    <s v="1-452"/>
    <x v="29"/>
    <d v="2020-05-29T00:00:00"/>
    <x v="2"/>
    <s v="109年5月測血糖"/>
    <m/>
    <x v="551"/>
    <n v="4"/>
    <n v="50"/>
    <n v="200"/>
    <m/>
    <m/>
    <m/>
  </r>
  <r>
    <s v="3-495"/>
    <x v="138"/>
    <d v="2020-05-29T00:00:00"/>
    <x v="2"/>
    <s v="109年5月測血糖"/>
    <m/>
    <x v="551"/>
    <n v="4"/>
    <n v="50"/>
    <n v="200"/>
    <m/>
    <m/>
    <m/>
  </r>
  <r>
    <s v="3-440"/>
    <x v="36"/>
    <d v="2020-05-29T00:00:00"/>
    <x v="2"/>
    <s v="109年5月測血糖"/>
    <m/>
    <x v="551"/>
    <n v="4"/>
    <n v="50"/>
    <n v="200"/>
    <m/>
    <m/>
    <m/>
  </r>
  <r>
    <s v="1-500"/>
    <x v="94"/>
    <d v="2020-05-29T00:00:00"/>
    <x v="2"/>
    <s v="褲子三件"/>
    <m/>
    <x v="554"/>
    <n v="1"/>
    <n v="1170"/>
    <n v="1170"/>
    <m/>
    <m/>
    <m/>
  </r>
  <r>
    <s v="3-461"/>
    <x v="40"/>
    <d v="2020-05-29T00:00:00"/>
    <x v="2"/>
    <s v="109年5月測血糖"/>
    <m/>
    <x v="551"/>
    <n v="4"/>
    <n v="50"/>
    <n v="200"/>
    <m/>
    <m/>
    <m/>
  </r>
  <r>
    <s v="2-116"/>
    <x v="128"/>
    <d v="2020-05-29T00:00:00"/>
    <x v="2"/>
    <s v="109年5月測血糖"/>
    <m/>
    <x v="551"/>
    <n v="4"/>
    <n v="50"/>
    <n v="200"/>
    <m/>
    <m/>
    <m/>
  </r>
  <r>
    <s v="1-360"/>
    <x v="80"/>
    <d v="2020-05-29T00:00:00"/>
    <x v="2"/>
    <s v="郵寄收據郵資"/>
    <m/>
    <x v="553"/>
    <n v="1"/>
    <n v="24"/>
    <n v="24"/>
    <m/>
    <m/>
    <m/>
  </r>
  <r>
    <s v="2-081"/>
    <x v="232"/>
    <d v="2020-05-29T00:00:00"/>
    <x v="2"/>
    <s v="109年5月測血糖"/>
    <m/>
    <x v="551"/>
    <n v="4"/>
    <n v="50"/>
    <n v="200"/>
    <m/>
    <m/>
    <m/>
  </r>
  <r>
    <s v="1-443"/>
    <x v="190"/>
    <d v="2020-05-29T00:00:00"/>
    <x v="2"/>
    <s v="衣服三件褲子三件"/>
    <m/>
    <x v="552"/>
    <n v="1"/>
    <n v="1940"/>
    <n v="1940"/>
    <m/>
    <m/>
    <m/>
  </r>
  <r>
    <s v="1-443"/>
    <x v="190"/>
    <d v="2020-05-29T00:00:00"/>
    <x v="2"/>
    <s v="衣服洗標*6"/>
    <m/>
    <x v="555"/>
    <n v="6"/>
    <n v="25"/>
    <n v="150"/>
    <m/>
    <m/>
    <m/>
  </r>
  <r>
    <s v="3-492"/>
    <x v="46"/>
    <d v="2020-05-29T00:00:00"/>
    <x v="2"/>
    <s v="郵寄收據郵資"/>
    <m/>
    <x v="553"/>
    <n v="1"/>
    <n v="8"/>
    <n v="8"/>
    <m/>
    <m/>
    <m/>
  </r>
  <r>
    <s v="3-459"/>
    <x v="100"/>
    <d v="2020-05-29T00:00:00"/>
    <x v="2"/>
    <s v="109年5月測血糖"/>
    <m/>
    <x v="551"/>
    <n v="4"/>
    <n v="50"/>
    <n v="200"/>
    <m/>
    <m/>
    <m/>
  </r>
  <r>
    <s v="3-459"/>
    <x v="100"/>
    <d v="2020-05-29T00:00:00"/>
    <x v="2"/>
    <s v="已請領看護補助繳回住宿式補助(4/8-4/24)共16日"/>
    <m/>
    <x v="556"/>
    <n v="16"/>
    <n v="700"/>
    <n v="11200"/>
    <m/>
    <m/>
    <m/>
  </r>
  <r>
    <s v="1-465"/>
    <x v="120"/>
    <d v="2020-05-29T00:00:00"/>
    <x v="2"/>
    <s v="郵寄收據郵資"/>
    <m/>
    <x v="553"/>
    <n v="1"/>
    <n v="16"/>
    <n v="16"/>
    <m/>
    <m/>
    <m/>
  </r>
  <r>
    <s v="1-354"/>
    <x v="133"/>
    <d v="2020-05-29T00:00:00"/>
    <x v="2"/>
    <s v="郵寄收據郵資"/>
    <m/>
    <x v="553"/>
    <n v="1"/>
    <n v="16"/>
    <n v="16"/>
    <m/>
    <m/>
    <m/>
  </r>
  <r>
    <s v="1-309"/>
    <x v="101"/>
    <d v="2020-05-29T00:00:00"/>
    <x v="2"/>
    <s v="109年5月測血糖"/>
    <m/>
    <x v="551"/>
    <n v="4"/>
    <n v="50"/>
    <n v="200"/>
    <m/>
    <m/>
    <m/>
  </r>
  <r>
    <s v="1-263"/>
    <x v="197"/>
    <d v="2020-05-29T00:00:00"/>
    <x v="2"/>
    <s v="郵寄收據郵資"/>
    <m/>
    <x v="553"/>
    <n v="1"/>
    <n v="16"/>
    <n v="16"/>
    <m/>
    <m/>
    <m/>
  </r>
  <r>
    <s v="1-512"/>
    <x v="81"/>
    <d v="2020-05-29T00:00:00"/>
    <x v="2"/>
    <s v="109年5月測血糖"/>
    <m/>
    <x v="551"/>
    <n v="4"/>
    <n v="50"/>
    <n v="200"/>
    <m/>
    <m/>
    <m/>
  </r>
  <r>
    <s v="1-512"/>
    <x v="81"/>
    <d v="2020-05-29T00:00:00"/>
    <x v="2"/>
    <s v="郵寄收據郵資"/>
    <m/>
    <x v="553"/>
    <n v="1"/>
    <n v="16"/>
    <n v="16"/>
    <m/>
    <m/>
    <m/>
  </r>
  <r>
    <s v="3-479"/>
    <x v="58"/>
    <d v="2020-05-29T00:00:00"/>
    <x v="2"/>
    <s v="109年5月測血糖"/>
    <m/>
    <x v="551"/>
    <n v="3"/>
    <n v="50"/>
    <n v="150"/>
    <m/>
    <m/>
    <m/>
  </r>
  <r>
    <s v="1-472"/>
    <x v="145"/>
    <d v="2020-05-29T00:00:00"/>
    <x v="2"/>
    <s v="郵寄收據郵資"/>
    <m/>
    <x v="553"/>
    <n v="1"/>
    <n v="16"/>
    <n v="16"/>
    <m/>
    <m/>
    <m/>
  </r>
  <r>
    <s v="1-260"/>
    <x v="73"/>
    <d v="2020-05-29T00:00:00"/>
    <x v="2"/>
    <s v="衣服二件褲子二件"/>
    <m/>
    <x v="557"/>
    <n v="1"/>
    <n v="1160"/>
    <n v="1160"/>
    <m/>
    <m/>
    <m/>
  </r>
  <r>
    <s v="1-260"/>
    <x v="73"/>
    <d v="2020-05-29T00:00:00"/>
    <x v="2"/>
    <s v="桌扇"/>
    <m/>
    <x v="550"/>
    <n v="1"/>
    <n v="599"/>
    <n v="599"/>
    <m/>
    <m/>
    <m/>
  </r>
  <r>
    <s v="1-528"/>
    <x v="212"/>
    <d v="2020-05-29T00:00:00"/>
    <x v="2"/>
    <s v="電話卡"/>
    <m/>
    <x v="558"/>
    <n v="1"/>
    <n v="100"/>
    <n v="100"/>
    <m/>
    <m/>
    <m/>
  </r>
  <r>
    <s v="1-373"/>
    <x v="146"/>
    <d v="2020-05-29T00:00:00"/>
    <x v="2"/>
    <s v="109年5月測血糖"/>
    <m/>
    <x v="551"/>
    <n v="4"/>
    <n v="50"/>
    <n v="200"/>
    <m/>
    <m/>
    <m/>
  </r>
  <r>
    <s v="2-138"/>
    <x v="226"/>
    <d v="2020-05-30T00:00:00"/>
    <x v="2"/>
    <s v="空氣清淨機LG$14300元(家屬6/1已付)"/>
    <m/>
    <x v="559"/>
    <n v="1"/>
    <n v="0"/>
    <n v="0"/>
    <m/>
    <m/>
    <m/>
  </r>
  <r>
    <s v="1-433"/>
    <x v="25"/>
    <d v="2020-06-01T00:00:00"/>
    <x v="2"/>
    <s v="衣服洗標*6"/>
    <m/>
    <x v="560"/>
    <n v="6"/>
    <n v="25"/>
    <n v="150"/>
    <m/>
    <m/>
    <m/>
  </r>
  <r>
    <s v="3-478"/>
    <x v="148"/>
    <d v="2020-06-01T00:00:00"/>
    <x v="2"/>
    <s v="補收5月-6月氧氣費(4/28開始用氧)"/>
    <m/>
    <x v="561"/>
    <n v="2"/>
    <n v="3000"/>
    <n v="6000"/>
    <m/>
    <m/>
    <m/>
  </r>
  <r>
    <s v="2-105"/>
    <x v="149"/>
    <d v="2020-06-01T00:00:00"/>
    <x v="2"/>
    <s v="郵寄身障手冊郵資"/>
    <m/>
    <x v="562"/>
    <n v="1"/>
    <n v="28"/>
    <n v="28"/>
    <m/>
    <m/>
    <m/>
  </r>
  <r>
    <s v="1-590"/>
    <x v="38"/>
    <d v="2020-06-02T00:00:00"/>
    <x v="2"/>
    <s v="澄康舒(糖尿病控制)"/>
    <m/>
    <x v="563"/>
    <n v="2"/>
    <n v="900"/>
    <n v="1800"/>
    <m/>
    <m/>
    <m/>
  </r>
  <r>
    <s v="1-561"/>
    <x v="168"/>
    <d v="2020-06-03T00:00:00"/>
    <x v="2"/>
    <s v="衣服洗標*3"/>
    <m/>
    <x v="564"/>
    <n v="3"/>
    <n v="25"/>
    <n v="75"/>
    <m/>
    <m/>
    <m/>
  </r>
  <r>
    <s v="2-101"/>
    <x v="117"/>
    <d v="2020-06-03T00:00:00"/>
    <x v="2"/>
    <s v="蒸餾水"/>
    <m/>
    <x v="565"/>
    <n v="1"/>
    <n v="900"/>
    <n v="900"/>
    <m/>
    <m/>
    <m/>
  </r>
  <r>
    <s v="1-298"/>
    <x v="82"/>
    <d v="2020-06-05T00:00:00"/>
    <x v="2"/>
    <s v="郵寄健保卡"/>
    <m/>
    <x v="566"/>
    <n v="1"/>
    <n v="28"/>
    <n v="28"/>
    <m/>
    <m/>
    <m/>
  </r>
  <r>
    <s v="1-565"/>
    <x v="67"/>
    <d v="2020-06-05T00:00:00"/>
    <x v="2"/>
    <s v="109年5月一對一復健"/>
    <m/>
    <x v="567"/>
    <n v="31"/>
    <n v="100"/>
    <n v="3100"/>
    <m/>
    <m/>
    <m/>
  </r>
  <r>
    <s v="1-567"/>
    <x v="88"/>
    <d v="2020-06-05T00:00:00"/>
    <x v="2"/>
    <s v="109年5月一對一復健"/>
    <m/>
    <x v="567"/>
    <n v="31"/>
    <n v="100"/>
    <n v="3100"/>
    <m/>
    <m/>
    <m/>
  </r>
  <r>
    <s v="1-461"/>
    <x v="9"/>
    <d v="2020-06-05T00:00:00"/>
    <x v="2"/>
    <s v="109年5月一對一復健"/>
    <m/>
    <x v="567"/>
    <n v="31"/>
    <n v="100"/>
    <n v="3100"/>
    <m/>
    <m/>
    <m/>
  </r>
  <r>
    <s v="1-588"/>
    <x v="130"/>
    <d v="2020-06-05T00:00:00"/>
    <x v="2"/>
    <s v="美德耐"/>
    <m/>
    <x v="568"/>
    <n v="1"/>
    <n v="1016"/>
    <n v="1016"/>
    <m/>
    <m/>
    <m/>
  </r>
  <r>
    <s v="1-172"/>
    <x v="135"/>
    <d v="2020-06-05T00:00:00"/>
    <x v="2"/>
    <s v="109年5月一對一復健"/>
    <m/>
    <x v="567"/>
    <n v="31"/>
    <n v="100"/>
    <n v="3100"/>
    <m/>
    <m/>
    <m/>
  </r>
  <r>
    <s v="1-365"/>
    <x v="76"/>
    <d v="2020-06-05T00:00:00"/>
    <x v="2"/>
    <s v="109年5月一對一復健"/>
    <m/>
    <x v="567"/>
    <n v="30"/>
    <n v="100"/>
    <n v="3000"/>
    <m/>
    <m/>
    <m/>
  </r>
  <r>
    <s v="2-138"/>
    <x v="226"/>
    <d v="2020-06-05T00:00:00"/>
    <x v="2"/>
    <s v="愛心卡儲值"/>
    <m/>
    <x v="569"/>
    <n v="1"/>
    <n v="1000"/>
    <n v="1000"/>
    <m/>
    <m/>
    <m/>
  </r>
  <r>
    <s v="3-446"/>
    <x v="77"/>
    <d v="2020-06-05T00:00:00"/>
    <x v="2"/>
    <s v="109年5月一對一復健"/>
    <m/>
    <x v="567"/>
    <n v="31"/>
    <n v="100"/>
    <n v="3100"/>
    <m/>
    <m/>
    <m/>
  </r>
  <r>
    <s v="1-577"/>
    <x v="164"/>
    <d v="2020-06-05T00:00:00"/>
    <x v="2"/>
    <s v="109年5月一對一復健"/>
    <m/>
    <x v="567"/>
    <n v="31"/>
    <n v="100"/>
    <n v="3100"/>
    <m/>
    <m/>
    <m/>
  </r>
  <r>
    <s v="2-118"/>
    <x v="220"/>
    <d v="2020-06-05T00:00:00"/>
    <x v="2"/>
    <s v="行政規費(戶籍謄本*2)=90、補助代辦車資600元"/>
    <m/>
    <x v="570"/>
    <n v="1"/>
    <n v="690"/>
    <n v="690"/>
    <m/>
    <m/>
    <m/>
  </r>
  <r>
    <s v="1-568"/>
    <x v="20"/>
    <d v="2020-06-05T00:00:00"/>
    <x v="2"/>
    <s v="109年5月一對一復健"/>
    <m/>
    <x v="567"/>
    <n v="31"/>
    <n v="100"/>
    <n v="3100"/>
    <m/>
    <m/>
    <m/>
  </r>
  <r>
    <s v="2-137"/>
    <x v="69"/>
    <d v="2020-06-05T00:00:00"/>
    <x v="2"/>
    <s v="109年5月一對一復健"/>
    <m/>
    <x v="567"/>
    <n v="8"/>
    <n v="100"/>
    <n v="800"/>
    <m/>
    <m/>
    <m/>
  </r>
  <r>
    <s v="2-132"/>
    <x v="123"/>
    <d v="2020-06-05T00:00:00"/>
    <x v="2"/>
    <s v="109年5月一對一復健"/>
    <m/>
    <x v="567"/>
    <n v="29"/>
    <n v="100"/>
    <n v="2900"/>
    <m/>
    <m/>
    <m/>
  </r>
  <r>
    <s v="1-501"/>
    <x v="33"/>
    <d v="2020-06-05T00:00:00"/>
    <x v="2"/>
    <s v="109年5月一對一復健"/>
    <m/>
    <x v="567"/>
    <n v="31"/>
    <n v="100"/>
    <n v="3100"/>
    <m/>
    <m/>
    <m/>
  </r>
  <r>
    <s v="3-495"/>
    <x v="138"/>
    <d v="2020-06-05T00:00:00"/>
    <x v="2"/>
    <s v="109年5月一對一復健"/>
    <m/>
    <x v="567"/>
    <n v="30"/>
    <n v="100"/>
    <n v="3000"/>
    <m/>
    <m/>
    <m/>
  </r>
  <r>
    <s v="1-590"/>
    <x v="38"/>
    <d v="2020-06-05T00:00:00"/>
    <x v="2"/>
    <s v="109年5月一對一復健"/>
    <m/>
    <x v="567"/>
    <n v="24"/>
    <n v="100"/>
    <n v="2400"/>
    <m/>
    <m/>
    <m/>
  </r>
  <r>
    <s v="1-534"/>
    <x v="182"/>
    <d v="2020-06-05T00:00:00"/>
    <x v="2"/>
    <s v="109年5月一對一復健"/>
    <m/>
    <x v="567"/>
    <n v="31"/>
    <n v="100"/>
    <n v="3100"/>
    <m/>
    <m/>
    <m/>
  </r>
  <r>
    <s v="1-475"/>
    <x v="183"/>
    <d v="2020-06-05T00:00:00"/>
    <x v="2"/>
    <s v="109年5月一對一復健"/>
    <m/>
    <x v="567"/>
    <n v="13"/>
    <n v="100"/>
    <n v="1300"/>
    <m/>
    <m/>
    <m/>
  </r>
  <r>
    <s v="3-459"/>
    <x v="100"/>
    <d v="2020-06-05T00:00:00"/>
    <x v="2"/>
    <s v="109年5月一對一復健"/>
    <m/>
    <x v="567"/>
    <n v="15"/>
    <n v="100"/>
    <n v="1500"/>
    <m/>
    <m/>
    <m/>
  </r>
  <r>
    <s v="1-591"/>
    <x v="56"/>
    <d v="2020-06-05T00:00:00"/>
    <x v="2"/>
    <s v="109年5月一對一復健"/>
    <m/>
    <x v="567"/>
    <n v="31"/>
    <n v="100"/>
    <n v="3100"/>
    <m/>
    <m/>
    <m/>
  </r>
  <r>
    <s v="2-134"/>
    <x v="72"/>
    <d v="2020-06-05T00:00:00"/>
    <x v="2"/>
    <s v="109年5月一對一復健"/>
    <m/>
    <x v="567"/>
    <n v="27"/>
    <n v="100"/>
    <n v="2700"/>
    <m/>
    <m/>
    <m/>
  </r>
  <r>
    <s v="1-472"/>
    <x v="145"/>
    <d v="2020-06-05T00:00:00"/>
    <x v="2"/>
    <s v="109年5月一對一復健"/>
    <m/>
    <x v="567"/>
    <n v="31"/>
    <n v="100"/>
    <n v="3100"/>
    <m/>
    <m/>
    <m/>
  </r>
  <r>
    <s v="1-444"/>
    <x v="60"/>
    <d v="2020-06-05T00:00:00"/>
    <x v="2"/>
    <s v="109年5月一對一復健"/>
    <m/>
    <x v="567"/>
    <n v="31"/>
    <n v="100"/>
    <n v="3100"/>
    <m/>
    <m/>
    <m/>
  </r>
  <r>
    <s v="1-296"/>
    <x v="62"/>
    <d v="2020-06-05T00:00:00"/>
    <x v="2"/>
    <s v="109年5月一對一復健"/>
    <m/>
    <x v="567"/>
    <n v="4"/>
    <n v="100"/>
    <n v="400"/>
    <m/>
    <m/>
    <m/>
  </r>
  <r>
    <s v="1-586"/>
    <x v="104"/>
    <d v="2020-06-05T00:00:00"/>
    <x v="2"/>
    <s v="109年5月一對一復健"/>
    <m/>
    <x v="567"/>
    <n v="13"/>
    <n v="100"/>
    <n v="1300"/>
    <m/>
    <m/>
    <m/>
  </r>
  <r>
    <s v="1-567"/>
    <x v="88"/>
    <d v="2020-06-06T00:00:00"/>
    <x v="2"/>
    <s v="衣服洗標*2"/>
    <m/>
    <x v="571"/>
    <n v="2"/>
    <n v="25"/>
    <n v="50"/>
    <m/>
    <m/>
    <m/>
  </r>
  <r>
    <s v="1-501"/>
    <x v="33"/>
    <d v="2020-06-07T00:00:00"/>
    <x v="2"/>
    <s v="郵寄機構扣除額文件"/>
    <m/>
    <x v="572"/>
    <n v="1"/>
    <n v="36"/>
    <n v="36"/>
    <m/>
    <m/>
    <m/>
  </r>
  <r>
    <s v="3-473"/>
    <x v="34"/>
    <d v="2020-06-07T00:00:00"/>
    <x v="2"/>
    <s v="已請領看護補助退回住宿式補助(4/29-5/12)"/>
    <m/>
    <x v="573"/>
    <n v="1"/>
    <n v="9249"/>
    <n v="9249"/>
    <m/>
    <m/>
    <m/>
  </r>
  <r>
    <s v="1-510"/>
    <x v="54"/>
    <d v="2020-06-07T00:00:00"/>
    <x v="2"/>
    <s v="住宿式補助自4/20調降(繳回期間4/20-5/31)"/>
    <m/>
    <x v="574"/>
    <n v="1"/>
    <n v="5740"/>
    <n v="5740"/>
    <m/>
    <m/>
    <m/>
  </r>
  <r>
    <s v="1-594"/>
    <x v="152"/>
    <d v="2020-06-08T00:00:00"/>
    <x v="2"/>
    <s v="衣服洗標*9"/>
    <m/>
    <x v="575"/>
    <n v="9"/>
    <n v="25"/>
    <n v="225"/>
    <m/>
    <m/>
    <m/>
  </r>
  <r>
    <s v="1-583"/>
    <x v="147"/>
    <d v="2020-06-08T00:00:00"/>
    <x v="2"/>
    <s v="郵寄掛號郵資(診斷書、評估表、入住證)"/>
    <m/>
    <x v="576"/>
    <n v="1"/>
    <n v="36"/>
    <n v="36"/>
    <m/>
    <m/>
    <m/>
  </r>
  <r>
    <s v="1-530"/>
    <x v="171"/>
    <d v="2020-06-08T00:00:00"/>
    <x v="2"/>
    <s v="衣服洗標*1"/>
    <m/>
    <x v="577"/>
    <n v="1"/>
    <n v="25"/>
    <n v="25"/>
    <m/>
    <m/>
    <m/>
  </r>
  <r>
    <s v="1-444"/>
    <x v="60"/>
    <d v="2020-06-09T00:00:00"/>
    <x v="2"/>
    <s v="手錶維修"/>
    <m/>
    <x v="578"/>
    <n v="1"/>
    <n v="200"/>
    <n v="200"/>
    <m/>
    <m/>
    <m/>
  </r>
  <r>
    <s v="1-293"/>
    <x v="22"/>
    <d v="2020-06-11T00:00:00"/>
    <x v="2"/>
    <s v="郵寄108年繳費證明和入住證明(使用者補助)"/>
    <m/>
    <x v="579"/>
    <n v="1"/>
    <n v="28"/>
    <n v="28"/>
    <m/>
    <m/>
    <m/>
  </r>
  <r>
    <s v="1-415"/>
    <x v="154"/>
    <d v="2020-06-12T00:00:00"/>
    <x v="2"/>
    <s v="毛巾"/>
    <m/>
    <x v="580"/>
    <n v="1"/>
    <n v="15"/>
    <n v="15"/>
    <m/>
    <m/>
    <m/>
  </r>
  <r>
    <s v="1-521"/>
    <x v="156"/>
    <d v="2020-06-12T00:00:00"/>
    <x v="2"/>
    <s v="牙刷"/>
    <m/>
    <x v="581"/>
    <n v="1"/>
    <n v="10"/>
    <n v="10"/>
    <m/>
    <m/>
    <m/>
  </r>
  <r>
    <s v="1-526"/>
    <x v="106"/>
    <d v="2020-06-12T00:00:00"/>
    <x v="2"/>
    <s v="牙刷"/>
    <m/>
    <x v="581"/>
    <n v="1"/>
    <n v="10"/>
    <n v="10"/>
    <m/>
    <m/>
    <m/>
  </r>
  <r>
    <s v="1-346"/>
    <x v="159"/>
    <d v="2020-06-12T00:00:00"/>
    <x v="2"/>
    <s v="牙刷"/>
    <m/>
    <x v="581"/>
    <n v="1"/>
    <n v="10"/>
    <n v="10"/>
    <m/>
    <m/>
    <m/>
  </r>
  <r>
    <s v="1-461"/>
    <x v="9"/>
    <d v="2020-06-12T00:00:00"/>
    <x v="2"/>
    <s v="毛巾"/>
    <m/>
    <x v="580"/>
    <n v="1"/>
    <n v="15"/>
    <n v="15"/>
    <m/>
    <m/>
    <m/>
  </r>
  <r>
    <s v="1-461"/>
    <x v="9"/>
    <d v="2020-06-12T00:00:00"/>
    <x v="2"/>
    <s v="牙刷"/>
    <m/>
    <x v="581"/>
    <n v="1"/>
    <n v="10"/>
    <n v="10"/>
    <m/>
    <m/>
    <m/>
  </r>
  <r>
    <s v="1-461"/>
    <x v="9"/>
    <d v="2020-06-12T00:00:00"/>
    <x v="2"/>
    <s v="牙膏"/>
    <m/>
    <x v="582"/>
    <n v="1"/>
    <n v="45"/>
    <n v="45"/>
    <m/>
    <m/>
    <m/>
  </r>
  <r>
    <s v="1-457"/>
    <x v="240"/>
    <d v="2020-06-12T00:00:00"/>
    <x v="2"/>
    <s v="毛巾"/>
    <m/>
    <x v="580"/>
    <n v="1"/>
    <n v="15"/>
    <n v="15"/>
    <m/>
    <m/>
    <m/>
  </r>
  <r>
    <s v="1-457"/>
    <x v="240"/>
    <d v="2020-06-12T00:00:00"/>
    <x v="2"/>
    <s v="牙刷"/>
    <m/>
    <x v="581"/>
    <n v="1"/>
    <n v="10"/>
    <n v="10"/>
    <m/>
    <m/>
    <m/>
  </r>
  <r>
    <s v="1-457"/>
    <x v="240"/>
    <d v="2020-06-12T00:00:00"/>
    <x v="2"/>
    <s v="牙膏"/>
    <m/>
    <x v="582"/>
    <n v="1"/>
    <n v="45"/>
    <n v="45"/>
    <m/>
    <m/>
    <m/>
  </r>
  <r>
    <s v="1-573"/>
    <x v="237"/>
    <d v="2020-06-12T00:00:00"/>
    <x v="2"/>
    <s v="牙刷"/>
    <m/>
    <x v="581"/>
    <n v="1"/>
    <n v="10"/>
    <n v="10"/>
    <m/>
    <m/>
    <m/>
  </r>
  <r>
    <s v="1-139"/>
    <x v="10"/>
    <d v="2020-06-12T00:00:00"/>
    <x v="2"/>
    <s v="牙刷"/>
    <m/>
    <x v="581"/>
    <n v="1"/>
    <n v="10"/>
    <n v="10"/>
    <m/>
    <m/>
    <m/>
  </r>
  <r>
    <s v="1-172"/>
    <x v="135"/>
    <d v="2020-06-12T00:00:00"/>
    <x v="2"/>
    <s v="牙刷"/>
    <m/>
    <x v="581"/>
    <n v="1"/>
    <n v="10"/>
    <n v="10"/>
    <m/>
    <m/>
    <m/>
  </r>
  <r>
    <s v="1-281"/>
    <x v="108"/>
    <d v="2020-06-12T00:00:00"/>
    <x v="2"/>
    <s v="牙刷"/>
    <m/>
    <x v="581"/>
    <n v="1"/>
    <n v="10"/>
    <n v="10"/>
    <m/>
    <m/>
    <m/>
  </r>
  <r>
    <s v="1-516"/>
    <x v="15"/>
    <d v="2020-06-12T00:00:00"/>
    <x v="2"/>
    <s v="牙刷"/>
    <m/>
    <x v="581"/>
    <n v="1"/>
    <n v="10"/>
    <n v="10"/>
    <m/>
    <m/>
    <m/>
  </r>
  <r>
    <s v="1-536"/>
    <x v="165"/>
    <d v="2020-06-12T00:00:00"/>
    <x v="2"/>
    <s v="牙刷"/>
    <m/>
    <x v="581"/>
    <n v="1"/>
    <n v="10"/>
    <n v="10"/>
    <m/>
    <m/>
    <m/>
  </r>
  <r>
    <s v="1-520"/>
    <x v="166"/>
    <d v="2020-06-12T00:00:00"/>
    <x v="2"/>
    <s v="牙刷"/>
    <m/>
    <x v="581"/>
    <n v="1"/>
    <n v="10"/>
    <n v="10"/>
    <m/>
    <m/>
    <m/>
  </r>
  <r>
    <s v="1-404"/>
    <x v="1"/>
    <d v="2020-06-12T00:00:00"/>
    <x v="2"/>
    <s v="牙刷"/>
    <m/>
    <x v="581"/>
    <n v="1"/>
    <n v="10"/>
    <n v="10"/>
    <m/>
    <m/>
    <m/>
  </r>
  <r>
    <s v="1-293"/>
    <x v="22"/>
    <d v="2020-06-12T00:00:00"/>
    <x v="2"/>
    <s v="牙刷"/>
    <m/>
    <x v="581"/>
    <n v="1"/>
    <n v="10"/>
    <n v="10"/>
    <m/>
    <m/>
    <m/>
  </r>
  <r>
    <s v="1-432"/>
    <x v="167"/>
    <d v="2020-06-12T00:00:00"/>
    <x v="2"/>
    <s v="牙刷"/>
    <m/>
    <x v="581"/>
    <n v="1"/>
    <n v="10"/>
    <n v="10"/>
    <m/>
    <m/>
    <m/>
  </r>
  <r>
    <s v="1-228"/>
    <x v="109"/>
    <d v="2020-06-12T00:00:00"/>
    <x v="2"/>
    <s v="牙刷"/>
    <m/>
    <x v="581"/>
    <n v="1"/>
    <n v="10"/>
    <n v="10"/>
    <m/>
    <m/>
    <m/>
  </r>
  <r>
    <s v="1-171"/>
    <x v="26"/>
    <d v="2020-06-12T00:00:00"/>
    <x v="2"/>
    <s v="牙刷"/>
    <m/>
    <x v="581"/>
    <n v="1"/>
    <n v="10"/>
    <n v="10"/>
    <m/>
    <m/>
    <m/>
  </r>
  <r>
    <s v="1-583"/>
    <x v="147"/>
    <d v="2020-06-12T00:00:00"/>
    <x v="2"/>
    <s v="毛巾"/>
    <m/>
    <x v="580"/>
    <n v="1"/>
    <n v="15"/>
    <n v="15"/>
    <m/>
    <m/>
    <m/>
  </r>
  <r>
    <s v="1-583"/>
    <x v="147"/>
    <d v="2020-06-12T00:00:00"/>
    <x v="2"/>
    <s v="牙刷"/>
    <m/>
    <x v="581"/>
    <n v="1"/>
    <n v="10"/>
    <n v="10"/>
    <m/>
    <m/>
    <m/>
  </r>
  <r>
    <s v="1-583"/>
    <x v="147"/>
    <d v="2020-06-12T00:00:00"/>
    <x v="2"/>
    <s v="牙膏"/>
    <m/>
    <x v="582"/>
    <n v="1"/>
    <n v="45"/>
    <n v="45"/>
    <m/>
    <m/>
    <m/>
  </r>
  <r>
    <s v="1-464"/>
    <x v="153"/>
    <d v="2020-06-12T00:00:00"/>
    <x v="2"/>
    <s v="牙刷"/>
    <m/>
    <x v="581"/>
    <n v="1"/>
    <n v="10"/>
    <n v="10"/>
    <m/>
    <m/>
    <m/>
  </r>
  <r>
    <s v="1-538"/>
    <x v="32"/>
    <d v="2020-06-12T00:00:00"/>
    <x v="2"/>
    <s v="牙刷"/>
    <m/>
    <x v="581"/>
    <n v="1"/>
    <n v="10"/>
    <n v="10"/>
    <m/>
    <m/>
    <m/>
  </r>
  <r>
    <s v="1-086"/>
    <x v="241"/>
    <d v="2020-06-12T00:00:00"/>
    <x v="2"/>
    <s v="牙刷"/>
    <m/>
    <x v="581"/>
    <n v="1"/>
    <n v="10"/>
    <n v="10"/>
    <m/>
    <m/>
    <m/>
  </r>
  <r>
    <s v="1-230"/>
    <x v="173"/>
    <d v="2020-06-12T00:00:00"/>
    <x v="2"/>
    <s v="牙刷"/>
    <m/>
    <x v="581"/>
    <n v="1"/>
    <n v="10"/>
    <n v="10"/>
    <m/>
    <m/>
    <m/>
  </r>
  <r>
    <s v="1-522"/>
    <x v="175"/>
    <d v="2020-06-12T00:00:00"/>
    <x v="2"/>
    <s v="牙刷"/>
    <m/>
    <x v="581"/>
    <n v="1"/>
    <n v="10"/>
    <n v="10"/>
    <m/>
    <m/>
    <m/>
  </r>
  <r>
    <s v="1-555"/>
    <x v="37"/>
    <d v="2020-06-12T00:00:00"/>
    <x v="2"/>
    <s v="牙刷"/>
    <m/>
    <x v="581"/>
    <n v="1"/>
    <n v="10"/>
    <n v="10"/>
    <m/>
    <m/>
    <m/>
  </r>
  <r>
    <s v="1-333"/>
    <x v="177"/>
    <d v="2020-06-12T00:00:00"/>
    <x v="2"/>
    <s v="牙刷"/>
    <m/>
    <x v="581"/>
    <n v="1"/>
    <n v="10"/>
    <n v="10"/>
    <m/>
    <m/>
    <m/>
  </r>
  <r>
    <s v="1-314"/>
    <x v="39"/>
    <d v="2020-06-12T00:00:00"/>
    <x v="2"/>
    <s v="毛巾"/>
    <m/>
    <x v="580"/>
    <n v="1"/>
    <n v="15"/>
    <n v="15"/>
    <m/>
    <m/>
    <m/>
  </r>
  <r>
    <s v="1-511"/>
    <x v="179"/>
    <d v="2020-06-12T00:00:00"/>
    <x v="2"/>
    <s v="牙刷"/>
    <m/>
    <x v="581"/>
    <n v="1"/>
    <n v="10"/>
    <n v="10"/>
    <m/>
    <m/>
    <m/>
  </r>
  <r>
    <s v="1-493"/>
    <x v="2"/>
    <d v="2020-06-12T00:00:00"/>
    <x v="2"/>
    <s v="毛巾"/>
    <m/>
    <x v="580"/>
    <n v="1"/>
    <n v="15"/>
    <n v="15"/>
    <m/>
    <m/>
    <m/>
  </r>
  <r>
    <s v="1-493"/>
    <x v="2"/>
    <d v="2020-06-12T00:00:00"/>
    <x v="2"/>
    <s v="牙刷"/>
    <m/>
    <x v="581"/>
    <n v="1"/>
    <n v="10"/>
    <n v="10"/>
    <m/>
    <m/>
    <m/>
  </r>
  <r>
    <s v="1-493"/>
    <x v="2"/>
    <d v="2020-06-12T00:00:00"/>
    <x v="2"/>
    <s v="牙膏"/>
    <m/>
    <x v="582"/>
    <n v="1"/>
    <n v="45"/>
    <n v="45"/>
    <m/>
    <m/>
    <m/>
  </r>
  <r>
    <s v="1-515"/>
    <x v="180"/>
    <d v="2020-06-12T00:00:00"/>
    <x v="2"/>
    <s v="牙刷"/>
    <m/>
    <x v="581"/>
    <n v="1"/>
    <n v="10"/>
    <n v="10"/>
    <m/>
    <m/>
    <m/>
  </r>
  <r>
    <s v="1-575"/>
    <x v="95"/>
    <d v="2020-06-12T00:00:00"/>
    <x v="2"/>
    <s v="毛巾"/>
    <m/>
    <x v="580"/>
    <n v="1"/>
    <n v="15"/>
    <n v="15"/>
    <m/>
    <m/>
    <m/>
  </r>
  <r>
    <s v="1-575"/>
    <x v="95"/>
    <d v="2020-06-12T00:00:00"/>
    <x v="2"/>
    <s v="牙刷"/>
    <m/>
    <x v="581"/>
    <n v="1"/>
    <n v="10"/>
    <n v="10"/>
    <m/>
    <m/>
    <m/>
  </r>
  <r>
    <s v="1-575"/>
    <x v="95"/>
    <d v="2020-06-12T00:00:00"/>
    <x v="2"/>
    <s v="牙膏"/>
    <m/>
    <x v="582"/>
    <n v="1"/>
    <n v="45"/>
    <n v="45"/>
    <m/>
    <m/>
    <m/>
  </r>
  <r>
    <s v="3-486"/>
    <x v="43"/>
    <d v="2020-06-12T00:00:00"/>
    <x v="2"/>
    <s v="衣服洗標*4"/>
    <m/>
    <x v="583"/>
    <n v="4"/>
    <n v="25"/>
    <n v="100"/>
    <m/>
    <m/>
    <m/>
  </r>
  <r>
    <s v="1-562"/>
    <x v="113"/>
    <d v="2020-06-12T00:00:00"/>
    <x v="2"/>
    <s v="牙刷"/>
    <m/>
    <x v="581"/>
    <n v="1"/>
    <n v="10"/>
    <n v="10"/>
    <m/>
    <m/>
    <m/>
  </r>
  <r>
    <s v="1-524"/>
    <x v="239"/>
    <d v="2020-06-12T00:00:00"/>
    <x v="2"/>
    <s v="牙刷"/>
    <m/>
    <x v="581"/>
    <n v="1"/>
    <n v="10"/>
    <n v="10"/>
    <m/>
    <m/>
    <m/>
  </r>
  <r>
    <s v="1-097"/>
    <x v="181"/>
    <d v="2020-06-12T00:00:00"/>
    <x v="2"/>
    <s v="牙刷"/>
    <m/>
    <x v="581"/>
    <n v="1"/>
    <n v="10"/>
    <n v="10"/>
    <m/>
    <m/>
    <m/>
  </r>
  <r>
    <s v="1-534"/>
    <x v="182"/>
    <d v="2020-06-12T00:00:00"/>
    <x v="2"/>
    <s v="牙刷"/>
    <m/>
    <x v="581"/>
    <n v="1"/>
    <n v="10"/>
    <n v="10"/>
    <m/>
    <m/>
    <m/>
  </r>
  <r>
    <s v="1-475"/>
    <x v="183"/>
    <d v="2020-06-12T00:00:00"/>
    <x v="2"/>
    <s v="牙刷"/>
    <m/>
    <x v="581"/>
    <n v="1"/>
    <n v="10"/>
    <n v="10"/>
    <m/>
    <m/>
    <m/>
  </r>
  <r>
    <s v="1-342"/>
    <x v="184"/>
    <d v="2020-06-12T00:00:00"/>
    <x v="2"/>
    <s v="牙刷"/>
    <m/>
    <x v="581"/>
    <n v="1"/>
    <n v="10"/>
    <n v="10"/>
    <m/>
    <m/>
    <m/>
  </r>
  <r>
    <s v="1-182"/>
    <x v="141"/>
    <d v="2020-06-12T00:00:00"/>
    <x v="2"/>
    <s v="牙刷"/>
    <m/>
    <x v="581"/>
    <n v="1"/>
    <n v="10"/>
    <n v="10"/>
    <m/>
    <m/>
    <m/>
  </r>
  <r>
    <s v="1-441"/>
    <x v="86"/>
    <d v="2020-06-12T00:00:00"/>
    <x v="2"/>
    <s v="毛巾"/>
    <m/>
    <x v="580"/>
    <n v="1"/>
    <n v="15"/>
    <n v="15"/>
    <m/>
    <m/>
    <m/>
  </r>
  <r>
    <s v="1-441"/>
    <x v="86"/>
    <d v="2020-06-12T00:00:00"/>
    <x v="2"/>
    <s v="牙刷"/>
    <m/>
    <x v="581"/>
    <n v="1"/>
    <n v="10"/>
    <n v="10"/>
    <m/>
    <m/>
    <m/>
  </r>
  <r>
    <s v="1-441"/>
    <x v="86"/>
    <d v="2020-06-12T00:00:00"/>
    <x v="2"/>
    <s v="牙膏"/>
    <m/>
    <x v="582"/>
    <n v="1"/>
    <n v="45"/>
    <n v="45"/>
    <m/>
    <m/>
    <m/>
  </r>
  <r>
    <s v="1-058"/>
    <x v="115"/>
    <d v="2020-06-12T00:00:00"/>
    <x v="2"/>
    <s v="牙刷"/>
    <m/>
    <x v="581"/>
    <n v="1"/>
    <n v="10"/>
    <n v="10"/>
    <m/>
    <m/>
    <m/>
  </r>
  <r>
    <s v="1-504"/>
    <x v="116"/>
    <d v="2020-06-12T00:00:00"/>
    <x v="2"/>
    <s v="牙刷"/>
    <m/>
    <x v="581"/>
    <n v="1"/>
    <n v="10"/>
    <n v="10"/>
    <m/>
    <m/>
    <m/>
  </r>
  <r>
    <s v="1-450"/>
    <x v="99"/>
    <d v="2020-06-12T00:00:00"/>
    <x v="2"/>
    <s v="牙刷"/>
    <m/>
    <x v="581"/>
    <n v="1"/>
    <n v="10"/>
    <n v="10"/>
    <m/>
    <m/>
    <m/>
  </r>
  <r>
    <s v="1-483"/>
    <x v="142"/>
    <d v="2020-06-12T00:00:00"/>
    <x v="2"/>
    <s v="牙刷"/>
    <m/>
    <x v="581"/>
    <n v="1"/>
    <n v="10"/>
    <n v="10"/>
    <m/>
    <m/>
    <m/>
  </r>
  <r>
    <s v="1-276"/>
    <x v="188"/>
    <d v="2020-06-12T00:00:00"/>
    <x v="2"/>
    <s v="毛巾"/>
    <m/>
    <x v="580"/>
    <n v="1"/>
    <n v="15"/>
    <n v="15"/>
    <m/>
    <m/>
    <m/>
  </r>
  <r>
    <s v="1-276"/>
    <x v="188"/>
    <d v="2020-06-12T00:00:00"/>
    <x v="2"/>
    <s v="牙刷"/>
    <m/>
    <x v="581"/>
    <n v="1"/>
    <n v="10"/>
    <n v="10"/>
    <m/>
    <m/>
    <m/>
  </r>
  <r>
    <s v="1-276"/>
    <x v="188"/>
    <d v="2020-06-12T00:00:00"/>
    <x v="2"/>
    <s v="牙膏"/>
    <m/>
    <x v="582"/>
    <n v="1"/>
    <n v="45"/>
    <n v="45"/>
    <m/>
    <m/>
    <m/>
  </r>
  <r>
    <s v="1-109"/>
    <x v="191"/>
    <d v="2020-06-12T00:00:00"/>
    <x v="2"/>
    <s v="牙刷"/>
    <m/>
    <x v="581"/>
    <n v="1"/>
    <n v="10"/>
    <n v="10"/>
    <m/>
    <m/>
    <m/>
  </r>
  <r>
    <s v="1-548"/>
    <x v="192"/>
    <d v="2020-06-12T00:00:00"/>
    <x v="2"/>
    <s v="毛巾"/>
    <m/>
    <x v="580"/>
    <n v="1"/>
    <n v="15"/>
    <n v="15"/>
    <m/>
    <m/>
    <m/>
  </r>
  <r>
    <s v="1-548"/>
    <x v="192"/>
    <d v="2020-06-12T00:00:00"/>
    <x v="2"/>
    <s v="牙刷"/>
    <m/>
    <x v="581"/>
    <n v="1"/>
    <n v="10"/>
    <n v="10"/>
    <m/>
    <m/>
    <m/>
  </r>
  <r>
    <s v="1-548"/>
    <x v="192"/>
    <d v="2020-06-12T00:00:00"/>
    <x v="2"/>
    <s v="牙膏"/>
    <m/>
    <x v="582"/>
    <n v="1"/>
    <n v="45"/>
    <n v="45"/>
    <m/>
    <m/>
    <m/>
  </r>
  <r>
    <s v="1-264"/>
    <x v="50"/>
    <d v="2020-06-12T00:00:00"/>
    <x v="2"/>
    <s v="牙刷"/>
    <m/>
    <x v="581"/>
    <n v="1"/>
    <n v="10"/>
    <n v="10"/>
    <m/>
    <m/>
    <m/>
  </r>
  <r>
    <s v="1-593"/>
    <x v="118"/>
    <d v="2020-06-12T00:00:00"/>
    <x v="2"/>
    <s v="毛巾"/>
    <m/>
    <x v="580"/>
    <n v="1"/>
    <n v="15"/>
    <n v="15"/>
    <m/>
    <m/>
    <m/>
  </r>
  <r>
    <s v="1-593"/>
    <x v="118"/>
    <d v="2020-06-12T00:00:00"/>
    <x v="2"/>
    <s v="牙刷"/>
    <m/>
    <x v="581"/>
    <n v="1"/>
    <n v="10"/>
    <n v="10"/>
    <m/>
    <m/>
    <m/>
  </r>
  <r>
    <s v="1-593"/>
    <x v="118"/>
    <d v="2020-06-12T00:00:00"/>
    <x v="2"/>
    <s v="牙膏"/>
    <m/>
    <x v="582"/>
    <n v="1"/>
    <n v="45"/>
    <n v="45"/>
    <m/>
    <m/>
    <m/>
  </r>
  <r>
    <s v="1-484"/>
    <x v="119"/>
    <d v="2020-06-12T00:00:00"/>
    <x v="2"/>
    <s v="牙刷"/>
    <m/>
    <x v="581"/>
    <n v="1"/>
    <n v="10"/>
    <n v="10"/>
    <m/>
    <m/>
    <m/>
  </r>
  <r>
    <s v="1-253"/>
    <x v="195"/>
    <d v="2020-06-12T00:00:00"/>
    <x v="2"/>
    <s v="毛巾"/>
    <m/>
    <x v="580"/>
    <n v="1"/>
    <n v="15"/>
    <n v="15"/>
    <m/>
    <m/>
    <m/>
  </r>
  <r>
    <s v="1-253"/>
    <x v="195"/>
    <d v="2020-06-12T00:00:00"/>
    <x v="2"/>
    <s v="牙刷"/>
    <m/>
    <x v="581"/>
    <n v="1"/>
    <n v="10"/>
    <n v="10"/>
    <m/>
    <m/>
    <m/>
  </r>
  <r>
    <s v="1-253"/>
    <x v="195"/>
    <d v="2020-06-12T00:00:00"/>
    <x v="2"/>
    <s v="牙膏"/>
    <m/>
    <x v="582"/>
    <n v="1"/>
    <n v="45"/>
    <n v="45"/>
    <m/>
    <m/>
    <m/>
  </r>
  <r>
    <s v="1-375"/>
    <x v="196"/>
    <d v="2020-06-12T00:00:00"/>
    <x v="2"/>
    <s v="牙刷"/>
    <m/>
    <x v="581"/>
    <n v="1"/>
    <n v="10"/>
    <n v="10"/>
    <m/>
    <m/>
    <m/>
  </r>
  <r>
    <s v="1-263"/>
    <x v="197"/>
    <d v="2020-06-12T00:00:00"/>
    <x v="2"/>
    <s v="牙刷"/>
    <m/>
    <x v="581"/>
    <n v="1"/>
    <n v="10"/>
    <n v="10"/>
    <m/>
    <m/>
    <m/>
  </r>
  <r>
    <s v="1-591"/>
    <x v="56"/>
    <d v="2020-06-12T00:00:00"/>
    <x v="2"/>
    <s v="毛巾"/>
    <m/>
    <x v="580"/>
    <n v="1"/>
    <n v="15"/>
    <n v="15"/>
    <m/>
    <m/>
    <m/>
  </r>
  <r>
    <s v="1-591"/>
    <x v="56"/>
    <d v="2020-06-12T00:00:00"/>
    <x v="2"/>
    <s v="牙刷"/>
    <m/>
    <x v="581"/>
    <n v="1"/>
    <n v="10"/>
    <n v="10"/>
    <m/>
    <m/>
    <m/>
  </r>
  <r>
    <s v="1-591"/>
    <x v="56"/>
    <d v="2020-06-12T00:00:00"/>
    <x v="2"/>
    <s v="牙膏"/>
    <m/>
    <x v="582"/>
    <n v="1"/>
    <n v="45"/>
    <n v="45"/>
    <m/>
    <m/>
    <m/>
  </r>
  <r>
    <s v="1-508"/>
    <x v="71"/>
    <d v="2020-06-12T00:00:00"/>
    <x v="2"/>
    <s v="毛巾"/>
    <m/>
    <x v="580"/>
    <n v="1"/>
    <n v="15"/>
    <n v="15"/>
    <m/>
    <m/>
    <m/>
  </r>
  <r>
    <s v="1-508"/>
    <x v="71"/>
    <d v="2020-06-12T00:00:00"/>
    <x v="2"/>
    <s v="牙刷"/>
    <m/>
    <x v="581"/>
    <n v="1"/>
    <n v="10"/>
    <n v="10"/>
    <m/>
    <m/>
    <m/>
  </r>
  <r>
    <s v="1-508"/>
    <x v="71"/>
    <d v="2020-06-12T00:00:00"/>
    <x v="2"/>
    <s v="牙膏"/>
    <m/>
    <x v="582"/>
    <n v="1"/>
    <n v="45"/>
    <n v="45"/>
    <m/>
    <m/>
    <m/>
  </r>
  <r>
    <s v="1-551"/>
    <x v="202"/>
    <d v="2020-06-12T00:00:00"/>
    <x v="2"/>
    <s v="毛巾"/>
    <m/>
    <x v="580"/>
    <n v="1"/>
    <n v="15"/>
    <n v="15"/>
    <m/>
    <m/>
    <m/>
  </r>
  <r>
    <s v="1-551"/>
    <x v="202"/>
    <d v="2020-06-12T00:00:00"/>
    <x v="2"/>
    <s v="牙刷"/>
    <m/>
    <x v="581"/>
    <n v="1"/>
    <n v="10"/>
    <n v="10"/>
    <m/>
    <m/>
    <m/>
  </r>
  <r>
    <s v="1-551"/>
    <x v="202"/>
    <d v="2020-06-12T00:00:00"/>
    <x v="2"/>
    <s v="牙膏"/>
    <m/>
    <x v="582"/>
    <n v="1"/>
    <n v="45"/>
    <n v="45"/>
    <m/>
    <m/>
    <m/>
  </r>
  <r>
    <s v="1-550"/>
    <x v="151"/>
    <d v="2020-06-12T00:00:00"/>
    <x v="2"/>
    <s v="毛巾"/>
    <m/>
    <x v="580"/>
    <n v="1"/>
    <n v="15"/>
    <n v="15"/>
    <m/>
    <m/>
    <m/>
  </r>
  <r>
    <s v="1-550"/>
    <x v="151"/>
    <d v="2020-06-12T00:00:00"/>
    <x v="2"/>
    <s v="牙刷"/>
    <m/>
    <x v="581"/>
    <n v="1"/>
    <n v="10"/>
    <n v="10"/>
    <m/>
    <m/>
    <m/>
  </r>
  <r>
    <s v="1-550"/>
    <x v="151"/>
    <d v="2020-06-12T00:00:00"/>
    <x v="2"/>
    <s v="牙膏"/>
    <m/>
    <x v="582"/>
    <n v="1"/>
    <n v="45"/>
    <n v="45"/>
    <m/>
    <m/>
    <m/>
  </r>
  <r>
    <s v="1-152"/>
    <x v="204"/>
    <d v="2020-06-12T00:00:00"/>
    <x v="2"/>
    <s v="牙刷"/>
    <m/>
    <x v="581"/>
    <n v="1"/>
    <n v="10"/>
    <n v="10"/>
    <m/>
    <m/>
    <m/>
  </r>
  <r>
    <s v="1-203"/>
    <x v="206"/>
    <d v="2020-06-12T00:00:00"/>
    <x v="2"/>
    <s v="牙刷"/>
    <m/>
    <x v="581"/>
    <n v="1"/>
    <n v="10"/>
    <n v="10"/>
    <m/>
    <m/>
    <m/>
  </r>
  <r>
    <s v="1-472"/>
    <x v="145"/>
    <d v="2020-06-12T00:00:00"/>
    <x v="2"/>
    <s v="毛巾"/>
    <m/>
    <x v="580"/>
    <n v="1"/>
    <n v="15"/>
    <n v="15"/>
    <m/>
    <m/>
    <m/>
  </r>
  <r>
    <s v="1-472"/>
    <x v="145"/>
    <d v="2020-06-12T00:00:00"/>
    <x v="2"/>
    <s v="牙刷"/>
    <m/>
    <x v="581"/>
    <n v="1"/>
    <n v="10"/>
    <n v="10"/>
    <m/>
    <m/>
    <m/>
  </r>
  <r>
    <s v="1-472"/>
    <x v="145"/>
    <d v="2020-06-12T00:00:00"/>
    <x v="2"/>
    <s v="牙膏"/>
    <m/>
    <x v="582"/>
    <n v="1"/>
    <n v="45"/>
    <n v="45"/>
    <m/>
    <m/>
    <m/>
  </r>
  <r>
    <s v="1-023"/>
    <x v="207"/>
    <d v="2020-06-12T00:00:00"/>
    <x v="2"/>
    <s v="牙刷"/>
    <m/>
    <x v="581"/>
    <n v="1"/>
    <n v="10"/>
    <n v="10"/>
    <m/>
    <m/>
    <m/>
  </r>
  <r>
    <s v="1-576"/>
    <x v="125"/>
    <d v="2020-06-12T00:00:00"/>
    <x v="2"/>
    <s v="毛巾"/>
    <m/>
    <x v="580"/>
    <n v="1"/>
    <n v="15"/>
    <n v="15"/>
    <m/>
    <m/>
    <m/>
  </r>
  <r>
    <s v="1-576"/>
    <x v="125"/>
    <d v="2020-06-12T00:00:00"/>
    <x v="2"/>
    <s v="牙刷"/>
    <m/>
    <x v="581"/>
    <n v="1"/>
    <n v="10"/>
    <n v="10"/>
    <m/>
    <m/>
    <m/>
  </r>
  <r>
    <s v="1-576"/>
    <x v="125"/>
    <d v="2020-06-12T00:00:00"/>
    <x v="2"/>
    <s v="牙膏"/>
    <m/>
    <x v="582"/>
    <n v="1"/>
    <n v="45"/>
    <n v="45"/>
    <m/>
    <m/>
    <m/>
  </r>
  <r>
    <s v="1-031"/>
    <x v="208"/>
    <d v="2020-06-12T00:00:00"/>
    <x v="2"/>
    <s v="牙刷"/>
    <m/>
    <x v="581"/>
    <n v="1"/>
    <n v="10"/>
    <n v="10"/>
    <m/>
    <m/>
    <m/>
  </r>
  <r>
    <s v="1-055"/>
    <x v="210"/>
    <d v="2020-06-12T00:00:00"/>
    <x v="2"/>
    <s v="牙刷"/>
    <m/>
    <x v="581"/>
    <n v="1"/>
    <n v="10"/>
    <n v="10"/>
    <m/>
    <m/>
    <m/>
  </r>
  <r>
    <s v="1-425"/>
    <x v="211"/>
    <d v="2020-06-12T00:00:00"/>
    <x v="2"/>
    <s v="毛巾"/>
    <m/>
    <x v="580"/>
    <n v="1"/>
    <n v="15"/>
    <n v="15"/>
    <m/>
    <m/>
    <m/>
  </r>
  <r>
    <s v="1-425"/>
    <x v="211"/>
    <d v="2020-06-12T00:00:00"/>
    <x v="2"/>
    <s v="牙刷"/>
    <m/>
    <x v="581"/>
    <n v="1"/>
    <n v="10"/>
    <n v="10"/>
    <m/>
    <m/>
    <m/>
  </r>
  <r>
    <s v="1-425"/>
    <x v="211"/>
    <d v="2020-06-12T00:00:00"/>
    <x v="2"/>
    <s v="牙膏"/>
    <m/>
    <x v="582"/>
    <n v="1"/>
    <n v="45"/>
    <n v="45"/>
    <m/>
    <m/>
    <m/>
  </r>
  <r>
    <s v="1-142"/>
    <x v="213"/>
    <d v="2020-06-12T00:00:00"/>
    <x v="2"/>
    <s v="牙刷"/>
    <m/>
    <x v="581"/>
    <n v="1"/>
    <n v="10"/>
    <n v="10"/>
    <m/>
    <m/>
    <m/>
  </r>
  <r>
    <s v="1-398"/>
    <x v="216"/>
    <d v="2020-06-12T00:00:00"/>
    <x v="2"/>
    <s v="毛巾"/>
    <m/>
    <x v="580"/>
    <n v="1"/>
    <n v="15"/>
    <n v="15"/>
    <m/>
    <m/>
    <m/>
  </r>
  <r>
    <s v="1-398"/>
    <x v="216"/>
    <d v="2020-06-12T00:00:00"/>
    <x v="2"/>
    <s v="牙刷"/>
    <m/>
    <x v="581"/>
    <n v="1"/>
    <n v="10"/>
    <n v="10"/>
    <m/>
    <m/>
    <m/>
  </r>
  <r>
    <s v="1-398"/>
    <x v="216"/>
    <d v="2020-06-12T00:00:00"/>
    <x v="2"/>
    <s v="牙膏"/>
    <m/>
    <x v="582"/>
    <n v="1"/>
    <n v="45"/>
    <n v="45"/>
    <m/>
    <m/>
    <m/>
  </r>
  <r>
    <s v="1-590"/>
    <x v="38"/>
    <d v="2020-06-13T00:00:00"/>
    <x v="2"/>
    <s v="804住院醫療購物(5/27-6/13)(家屬已結)"/>
    <m/>
    <x v="584"/>
    <n v="1"/>
    <n v="0"/>
    <n v="0"/>
    <m/>
    <m/>
    <m/>
  </r>
  <r>
    <s v="3-498"/>
    <x v="53"/>
    <d v="2020-06-14T00:00:00"/>
    <x v="2"/>
    <s v="衣服洗標*2"/>
    <m/>
    <x v="585"/>
    <n v="2"/>
    <n v="25"/>
    <n v="50"/>
    <m/>
    <m/>
    <m/>
  </r>
  <r>
    <s v="1-586"/>
    <x v="104"/>
    <d v="2020-06-14T00:00:00"/>
    <x v="2"/>
    <s v="衣服洗標*3"/>
    <m/>
    <x v="586"/>
    <n v="3"/>
    <n v="25"/>
    <n v="75"/>
    <m/>
    <m/>
    <m/>
  </r>
  <r>
    <s v="2-118"/>
    <x v="220"/>
    <d v="2020-06-15T00:00:00"/>
    <x v="2"/>
    <s v="郵政儲匯業務工本費(存摺印鑑)+車資600元"/>
    <m/>
    <x v="587"/>
    <n v="1"/>
    <n v="800"/>
    <n v="800"/>
    <m/>
    <m/>
    <m/>
  </r>
  <r>
    <s v="1-585"/>
    <x v="31"/>
    <d v="2020-06-15T00:00:00"/>
    <x v="2"/>
    <s v="已請領看護補助退回住宿式補助(9日)"/>
    <m/>
    <x v="588"/>
    <n v="1"/>
    <n v="6300"/>
    <n v="6300"/>
    <m/>
    <m/>
    <m/>
  </r>
  <r>
    <s v="1-342"/>
    <x v="184"/>
    <d v="2020-06-15T00:00:00"/>
    <x v="2"/>
    <s v="郵寄醫療意願書"/>
    <m/>
    <x v="589"/>
    <n v="1"/>
    <n v="28"/>
    <n v="28"/>
    <m/>
    <m/>
    <m/>
  </r>
  <r>
    <s v="1-541"/>
    <x v="132"/>
    <d v="2020-06-16T00:00:00"/>
    <x v="2"/>
    <s v="美德耐"/>
    <m/>
    <x v="590"/>
    <n v="1"/>
    <n v="50"/>
    <n v="50"/>
    <m/>
    <m/>
    <m/>
  </r>
  <r>
    <s v="1-263"/>
    <x v="197"/>
    <d v="2020-06-16T00:00:00"/>
    <x v="2"/>
    <s v="電話卡"/>
    <m/>
    <x v="591"/>
    <n v="1"/>
    <n v="100"/>
    <n v="100"/>
    <m/>
    <m/>
    <m/>
  </r>
  <r>
    <s v="1-250"/>
    <x v="65"/>
    <d v="2020-06-16T00:00:00"/>
    <x v="2"/>
    <s v="電話卡"/>
    <m/>
    <x v="591"/>
    <n v="1"/>
    <n v="100"/>
    <n v="100"/>
    <m/>
    <m/>
    <m/>
  </r>
  <r>
    <s v="1-471"/>
    <x v="229"/>
    <d v="2020-06-17T00:00:00"/>
    <x v="2"/>
    <s v="郵寄收據郵資"/>
    <m/>
    <x v="592"/>
    <n v="1"/>
    <n v="24"/>
    <n v="24"/>
    <m/>
    <m/>
    <m/>
  </r>
  <r>
    <s v="1-568"/>
    <x v="20"/>
    <d v="2020-06-17T00:00:00"/>
    <x v="2"/>
    <s v="郵寄收據郵資"/>
    <m/>
    <x v="592"/>
    <n v="1"/>
    <n v="24"/>
    <n v="24"/>
    <m/>
    <m/>
    <m/>
  </r>
  <r>
    <s v="1-235"/>
    <x v="68"/>
    <d v="2020-06-17T00:00:00"/>
    <x v="2"/>
    <s v="郵寄收據郵資"/>
    <m/>
    <x v="592"/>
    <n v="1"/>
    <n v="16"/>
    <n v="16"/>
    <m/>
    <m/>
    <m/>
  </r>
  <r>
    <s v="2-065"/>
    <x v="110"/>
    <d v="2020-06-17T00:00:00"/>
    <x v="2"/>
    <s v="郵寄收據郵資"/>
    <m/>
    <x v="592"/>
    <n v="1"/>
    <n v="8"/>
    <n v="8"/>
    <m/>
    <m/>
    <m/>
  </r>
  <r>
    <s v="3-461"/>
    <x v="40"/>
    <d v="2020-06-17T00:00:00"/>
    <x v="2"/>
    <s v="郵寄收據郵資"/>
    <m/>
    <x v="592"/>
    <n v="1"/>
    <n v="16"/>
    <n v="16"/>
    <m/>
    <m/>
    <m/>
  </r>
  <r>
    <s v="1-360"/>
    <x v="80"/>
    <d v="2020-06-17T00:00:00"/>
    <x v="2"/>
    <s v="郵寄收據郵資"/>
    <m/>
    <x v="592"/>
    <n v="1"/>
    <n v="16"/>
    <n v="16"/>
    <m/>
    <m/>
    <m/>
  </r>
  <r>
    <s v="1-465"/>
    <x v="120"/>
    <d v="2020-06-17T00:00:00"/>
    <x v="2"/>
    <s v="郵寄收據郵資"/>
    <m/>
    <x v="592"/>
    <n v="1"/>
    <n v="16"/>
    <n v="16"/>
    <m/>
    <m/>
    <m/>
  </r>
  <r>
    <s v="1-354"/>
    <x v="133"/>
    <d v="2020-06-17T00:00:00"/>
    <x v="2"/>
    <s v="郵寄收據郵資"/>
    <m/>
    <x v="592"/>
    <n v="1"/>
    <n v="16"/>
    <n v="16"/>
    <m/>
    <m/>
    <m/>
  </r>
  <r>
    <s v="1-512"/>
    <x v="81"/>
    <d v="2020-06-17T00:00:00"/>
    <x v="2"/>
    <s v="郵寄收據郵資"/>
    <m/>
    <x v="592"/>
    <n v="1"/>
    <n v="16"/>
    <n v="16"/>
    <m/>
    <m/>
    <m/>
  </r>
  <r>
    <s v="1-472"/>
    <x v="145"/>
    <d v="2020-06-17T00:00:00"/>
    <x v="2"/>
    <s v="郵寄收據郵資"/>
    <m/>
    <x v="592"/>
    <n v="1"/>
    <n v="24"/>
    <n v="24"/>
    <m/>
    <m/>
    <m/>
  </r>
  <r>
    <s v="2-118"/>
    <x v="220"/>
    <d v="2020-06-19T00:00:00"/>
    <x v="2"/>
    <s v="使用者補助方案代辦費"/>
    <m/>
    <x v="593"/>
    <n v="1"/>
    <n v="600"/>
    <n v="600"/>
    <m/>
    <m/>
    <m/>
  </r>
  <r>
    <s v="2-137"/>
    <x v="69"/>
    <d v="2020-06-19T00:00:00"/>
    <x v="2"/>
    <s v="蒸餾水"/>
    <m/>
    <x v="594"/>
    <n v="1"/>
    <n v="900"/>
    <n v="900"/>
    <m/>
    <m/>
    <m/>
  </r>
  <r>
    <s v="2-101"/>
    <x v="117"/>
    <d v="2020-06-19T00:00:00"/>
    <x v="2"/>
    <s v="蒸餾水"/>
    <m/>
    <x v="594"/>
    <n v="1"/>
    <n v="900"/>
    <n v="900"/>
    <m/>
    <m/>
    <m/>
  </r>
  <r>
    <s v="1-550"/>
    <x v="151"/>
    <d v="2020-06-20T00:00:00"/>
    <x v="2"/>
    <s v="林口長庚醫療購物"/>
    <m/>
    <x v="595"/>
    <n v="1"/>
    <n v="85"/>
    <n v="85"/>
    <m/>
    <m/>
    <m/>
  </r>
  <r>
    <s v="1-296"/>
    <x v="62"/>
    <d v="2020-06-21T00:00:00"/>
    <x v="2"/>
    <s v="桃療住院繳費單"/>
    <m/>
    <x v="596"/>
    <n v="1"/>
    <n v="715"/>
    <n v="715"/>
    <m/>
    <m/>
    <m/>
  </r>
  <r>
    <s v="1-536"/>
    <x v="165"/>
    <d v="2020-06-23T00:00:00"/>
    <x v="2"/>
    <s v="寄同意書郵資"/>
    <m/>
    <x v="597"/>
    <n v="1"/>
    <n v="24"/>
    <n v="24"/>
    <m/>
    <m/>
    <m/>
  </r>
  <r>
    <s v="1-235"/>
    <x v="68"/>
    <d v="2020-06-23T00:00:00"/>
    <x v="2"/>
    <s v="衣服洗標*4"/>
    <m/>
    <x v="598"/>
    <n v="4"/>
    <n v="25"/>
    <n v="100"/>
    <m/>
    <m/>
    <m/>
  </r>
  <r>
    <s v="1-575"/>
    <x v="95"/>
    <d v="2020-06-23T00:00:00"/>
    <x v="2"/>
    <s v="桌扇"/>
    <m/>
    <x v="599"/>
    <n v="1"/>
    <n v="499"/>
    <n v="499"/>
    <m/>
    <m/>
    <m/>
  </r>
  <r>
    <s v="1-366"/>
    <x v="215"/>
    <d v="2020-06-23T00:00:00"/>
    <x v="2"/>
    <s v="輪椅腳踏板"/>
    <m/>
    <x v="600"/>
    <n v="1"/>
    <n v="1800"/>
    <n v="1800"/>
    <m/>
    <m/>
    <m/>
  </r>
  <r>
    <s v="1-333"/>
    <x v="177"/>
    <d v="2020-06-24T00:00:00"/>
    <x v="2"/>
    <s v="郵寄掛號(入住證明、身障手冊)"/>
    <m/>
    <x v="601"/>
    <n v="1"/>
    <n v="28"/>
    <n v="28"/>
    <m/>
    <m/>
    <m/>
  </r>
  <r>
    <s v="3-324"/>
    <x v="61"/>
    <d v="2020-06-24T00:00:00"/>
    <x v="2"/>
    <s v="郵寄住宿式補助資料"/>
    <m/>
    <x v="602"/>
    <n v="1"/>
    <n v="51"/>
    <n v="51"/>
    <m/>
    <m/>
    <m/>
  </r>
  <r>
    <s v="2-074"/>
    <x v="230"/>
    <d v="2020-06-25T00:00:00"/>
    <x v="2"/>
    <s v="109年6月份寢具送洗費"/>
    <m/>
    <x v="603"/>
    <n v="1"/>
    <n v="200"/>
    <n v="200"/>
    <m/>
    <m/>
    <m/>
  </r>
  <r>
    <s v="2-114"/>
    <x v="122"/>
    <d v="2020-06-25T00:00:00"/>
    <x v="2"/>
    <s v="109年6月份寢具送洗費"/>
    <m/>
    <x v="603"/>
    <n v="1"/>
    <n v="200"/>
    <n v="200"/>
    <m/>
    <m/>
    <m/>
  </r>
  <r>
    <s v="1-298"/>
    <x v="82"/>
    <d v="2020-06-25T00:00:00"/>
    <x v="2"/>
    <s v="109年6月份寢具送洗費"/>
    <m/>
    <x v="603"/>
    <n v="1"/>
    <n v="200"/>
    <n v="200"/>
    <m/>
    <m/>
    <m/>
  </r>
  <r>
    <s v="1-415"/>
    <x v="154"/>
    <d v="2020-06-25T00:00:00"/>
    <x v="2"/>
    <s v="109年6月份寢具送洗費"/>
    <m/>
    <x v="603"/>
    <n v="1"/>
    <n v="200"/>
    <n v="200"/>
    <m/>
    <m/>
    <m/>
  </r>
  <r>
    <s v="1-569"/>
    <x v="155"/>
    <d v="2020-06-25T00:00:00"/>
    <x v="2"/>
    <s v="109年6月份寢具送洗費"/>
    <m/>
    <x v="603"/>
    <n v="1"/>
    <n v="200"/>
    <n v="200"/>
    <m/>
    <m/>
    <m/>
  </r>
  <r>
    <s v="3-162"/>
    <x v="5"/>
    <d v="2020-06-25T00:00:00"/>
    <x v="2"/>
    <s v="109年6月份寢具送洗費"/>
    <m/>
    <x v="603"/>
    <n v="1"/>
    <n v="200"/>
    <n v="200"/>
    <m/>
    <m/>
    <m/>
  </r>
  <r>
    <s v="2-084"/>
    <x v="228"/>
    <d v="2020-06-25T00:00:00"/>
    <x v="2"/>
    <s v="109年6月份寢具送洗費"/>
    <m/>
    <x v="603"/>
    <n v="1"/>
    <n v="200"/>
    <n v="200"/>
    <m/>
    <m/>
    <m/>
  </r>
  <r>
    <s v="1-587"/>
    <x v="75"/>
    <d v="2020-06-25T00:00:00"/>
    <x v="2"/>
    <s v="109年6月份寢具送洗費"/>
    <m/>
    <x v="603"/>
    <n v="1"/>
    <n v="200"/>
    <n v="200"/>
    <m/>
    <m/>
    <m/>
  </r>
  <r>
    <s v="1-390"/>
    <x v="83"/>
    <d v="2020-06-25T00:00:00"/>
    <x v="2"/>
    <s v="109年6月份寢具送洗費"/>
    <m/>
    <x v="603"/>
    <n v="1"/>
    <n v="200"/>
    <n v="200"/>
    <m/>
    <m/>
    <m/>
  </r>
  <r>
    <s v="1-565"/>
    <x v="67"/>
    <d v="2020-06-25T00:00:00"/>
    <x v="2"/>
    <s v="109年6月份寢具送洗費"/>
    <m/>
    <x v="603"/>
    <n v="1"/>
    <n v="200"/>
    <n v="200"/>
    <m/>
    <m/>
    <m/>
  </r>
  <r>
    <s v="1-567"/>
    <x v="88"/>
    <d v="2020-06-25T00:00:00"/>
    <x v="2"/>
    <s v="109年6月份寢具送洗費"/>
    <m/>
    <x v="603"/>
    <n v="1"/>
    <n v="200"/>
    <n v="200"/>
    <m/>
    <m/>
    <m/>
  </r>
  <r>
    <s v="2-106"/>
    <x v="236"/>
    <d v="2020-06-25T00:00:00"/>
    <x v="2"/>
    <s v="109年6月份寢具送洗費"/>
    <m/>
    <x v="603"/>
    <n v="1"/>
    <n v="200"/>
    <n v="200"/>
    <m/>
    <m/>
    <m/>
  </r>
  <r>
    <s v="1-521"/>
    <x v="156"/>
    <d v="2020-06-25T00:00:00"/>
    <x v="2"/>
    <s v="109年6月份寢具送洗費"/>
    <m/>
    <x v="603"/>
    <n v="1"/>
    <n v="200"/>
    <n v="200"/>
    <m/>
    <m/>
    <m/>
  </r>
  <r>
    <s v="1-526"/>
    <x v="106"/>
    <d v="2020-06-25T00:00:00"/>
    <x v="2"/>
    <s v="109年6月份寢具送洗費"/>
    <m/>
    <x v="603"/>
    <n v="1"/>
    <n v="200"/>
    <n v="200"/>
    <m/>
    <m/>
    <m/>
  </r>
  <r>
    <s v="2-113"/>
    <x v="3"/>
    <d v="2020-06-25T00:00:00"/>
    <x v="2"/>
    <s v="109年6月份寢具送洗費"/>
    <m/>
    <x v="603"/>
    <n v="1"/>
    <n v="200"/>
    <n v="200"/>
    <m/>
    <m/>
    <m/>
  </r>
  <r>
    <s v="3-489"/>
    <x v="6"/>
    <d v="2020-06-25T00:00:00"/>
    <x v="2"/>
    <s v="109年6月份寢具送洗費"/>
    <m/>
    <x v="603"/>
    <n v="1"/>
    <n v="200"/>
    <n v="200"/>
    <m/>
    <m/>
    <m/>
  </r>
  <r>
    <s v="1-105"/>
    <x v="7"/>
    <d v="2020-06-25T00:00:00"/>
    <x v="2"/>
    <s v="109年6月份寢具送洗費"/>
    <m/>
    <x v="603"/>
    <n v="1"/>
    <n v="200"/>
    <n v="200"/>
    <m/>
    <m/>
    <m/>
  </r>
  <r>
    <s v="1-519"/>
    <x v="157"/>
    <d v="2020-06-25T00:00:00"/>
    <x v="2"/>
    <s v="109年6月份寢具送洗費"/>
    <m/>
    <x v="603"/>
    <n v="1"/>
    <n v="200"/>
    <n v="200"/>
    <m/>
    <m/>
    <m/>
  </r>
  <r>
    <s v="1-543"/>
    <x v="158"/>
    <d v="2020-06-25T00:00:00"/>
    <x v="2"/>
    <s v="109年6月份寢具送洗費"/>
    <m/>
    <x v="603"/>
    <n v="1"/>
    <n v="200"/>
    <n v="200"/>
    <m/>
    <m/>
    <m/>
  </r>
  <r>
    <s v="3-467"/>
    <x v="8"/>
    <d v="2020-06-25T00:00:00"/>
    <x v="2"/>
    <s v="109年6月份寢具送洗費"/>
    <m/>
    <x v="603"/>
    <n v="1"/>
    <n v="200"/>
    <n v="200"/>
    <m/>
    <m/>
    <m/>
  </r>
  <r>
    <s v="1-471"/>
    <x v="229"/>
    <d v="2020-06-25T00:00:00"/>
    <x v="2"/>
    <s v="109年6月份寢具送洗費"/>
    <m/>
    <x v="603"/>
    <n v="1"/>
    <n v="200"/>
    <n v="200"/>
    <m/>
    <m/>
    <m/>
  </r>
  <r>
    <s v="1-346"/>
    <x v="159"/>
    <d v="2020-06-25T00:00:00"/>
    <x v="2"/>
    <s v="109年6月份寢具送洗費"/>
    <m/>
    <x v="603"/>
    <n v="1"/>
    <n v="200"/>
    <n v="200"/>
    <m/>
    <m/>
    <m/>
  </r>
  <r>
    <s v="1-418"/>
    <x v="134"/>
    <d v="2020-06-25T00:00:00"/>
    <x v="2"/>
    <s v="109年6月份寢具送洗費"/>
    <m/>
    <x v="603"/>
    <n v="1"/>
    <n v="200"/>
    <n v="200"/>
    <m/>
    <m/>
    <m/>
  </r>
  <r>
    <s v="1-461"/>
    <x v="9"/>
    <d v="2020-06-25T00:00:00"/>
    <x v="2"/>
    <s v="109年6月份寢具送洗費"/>
    <m/>
    <x v="603"/>
    <n v="1"/>
    <n v="200"/>
    <n v="200"/>
    <m/>
    <m/>
    <m/>
  </r>
  <r>
    <s v="1-299"/>
    <x v="160"/>
    <d v="2020-06-25T00:00:00"/>
    <x v="2"/>
    <s v="109年6月份寢具送洗費"/>
    <m/>
    <x v="603"/>
    <n v="1"/>
    <n v="200"/>
    <n v="200"/>
    <m/>
    <m/>
    <m/>
  </r>
  <r>
    <s v="1-384"/>
    <x v="161"/>
    <d v="2020-06-25T00:00:00"/>
    <x v="2"/>
    <s v="109年6月份寢具送洗費"/>
    <m/>
    <x v="603"/>
    <n v="1"/>
    <n v="200"/>
    <n v="200"/>
    <m/>
    <m/>
    <m/>
  </r>
  <r>
    <s v="1-367"/>
    <x v="4"/>
    <d v="2020-06-25T00:00:00"/>
    <x v="2"/>
    <s v="109年6月份寢具送洗費"/>
    <m/>
    <x v="603"/>
    <n v="1"/>
    <n v="200"/>
    <n v="200"/>
    <m/>
    <m/>
    <m/>
  </r>
  <r>
    <s v="1-457"/>
    <x v="240"/>
    <d v="2020-06-25T00:00:00"/>
    <x v="2"/>
    <s v="109年6月份寢具送洗費"/>
    <m/>
    <x v="603"/>
    <n v="1"/>
    <n v="200"/>
    <n v="200"/>
    <m/>
    <m/>
    <m/>
  </r>
  <r>
    <s v="2-109"/>
    <x v="238"/>
    <d v="2020-06-25T00:00:00"/>
    <x v="2"/>
    <s v="109年6月份寢具送洗費"/>
    <m/>
    <x v="603"/>
    <n v="1"/>
    <n v="200"/>
    <n v="200"/>
    <m/>
    <m/>
    <m/>
  </r>
  <r>
    <s v="1-588"/>
    <x v="130"/>
    <d v="2020-06-25T00:00:00"/>
    <x v="2"/>
    <s v="109年6月份寢具送洗費"/>
    <m/>
    <x v="603"/>
    <n v="1"/>
    <n v="200"/>
    <n v="200"/>
    <m/>
    <m/>
    <m/>
  </r>
  <r>
    <s v="1-311"/>
    <x v="162"/>
    <d v="2020-06-25T00:00:00"/>
    <x v="2"/>
    <s v="109年6月份寢具送洗費"/>
    <m/>
    <x v="603"/>
    <n v="1"/>
    <n v="200"/>
    <n v="200"/>
    <m/>
    <m/>
    <m/>
  </r>
  <r>
    <s v="1-573"/>
    <x v="237"/>
    <d v="2020-06-25T00:00:00"/>
    <x v="2"/>
    <s v="109年6月份寢具送洗費"/>
    <m/>
    <x v="603"/>
    <n v="1"/>
    <n v="200"/>
    <n v="200"/>
    <m/>
    <m/>
    <m/>
  </r>
  <r>
    <s v="1-490"/>
    <x v="163"/>
    <d v="2020-06-25T00:00:00"/>
    <x v="2"/>
    <s v="109年6月份寢具送洗費"/>
    <m/>
    <x v="603"/>
    <n v="1"/>
    <n v="200"/>
    <n v="200"/>
    <m/>
    <m/>
    <m/>
  </r>
  <r>
    <s v="3-474"/>
    <x v="107"/>
    <d v="2020-06-25T00:00:00"/>
    <x v="2"/>
    <s v="109年6月份寢具送洗費"/>
    <m/>
    <x v="603"/>
    <n v="1"/>
    <n v="200"/>
    <n v="200"/>
    <m/>
    <m/>
    <m/>
  </r>
  <r>
    <s v="1-139"/>
    <x v="10"/>
    <d v="2020-06-25T00:00:00"/>
    <x v="2"/>
    <s v="109年6月份寢具送洗費"/>
    <m/>
    <x v="603"/>
    <n v="1"/>
    <n v="200"/>
    <n v="200"/>
    <m/>
    <m/>
    <m/>
  </r>
  <r>
    <s v="1-172"/>
    <x v="135"/>
    <d v="2020-06-25T00:00:00"/>
    <x v="2"/>
    <s v="109年6月份寢具送洗費"/>
    <m/>
    <x v="603"/>
    <n v="1"/>
    <n v="200"/>
    <n v="200"/>
    <m/>
    <m/>
    <m/>
  </r>
  <r>
    <s v="3-450"/>
    <x v="11"/>
    <d v="2020-06-25T00:00:00"/>
    <x v="2"/>
    <s v="109年6月份寢具送洗費"/>
    <m/>
    <x v="603"/>
    <n v="1"/>
    <n v="200"/>
    <n v="200"/>
    <m/>
    <m/>
    <m/>
  </r>
  <r>
    <s v="3-470"/>
    <x v="12"/>
    <d v="2020-06-25T00:00:00"/>
    <x v="2"/>
    <s v="109年6月份寢具送洗費"/>
    <m/>
    <x v="603"/>
    <n v="1"/>
    <n v="200"/>
    <n v="200"/>
    <m/>
    <m/>
    <m/>
  </r>
  <r>
    <s v="1-518"/>
    <x v="126"/>
    <d v="2020-06-25T00:00:00"/>
    <x v="2"/>
    <s v="109年6月份寢具送洗費"/>
    <m/>
    <x v="603"/>
    <n v="1"/>
    <n v="200"/>
    <n v="200"/>
    <m/>
    <m/>
    <m/>
  </r>
  <r>
    <s v="1-365"/>
    <x v="76"/>
    <d v="2020-06-25T00:00:00"/>
    <x v="2"/>
    <s v="109年6月份寢具送洗費"/>
    <m/>
    <x v="603"/>
    <n v="1"/>
    <n v="200"/>
    <n v="200"/>
    <m/>
    <m/>
    <m/>
  </r>
  <r>
    <s v="2-138"/>
    <x v="226"/>
    <d v="2020-06-25T00:00:00"/>
    <x v="2"/>
    <s v="109年6月份寢具送洗費(入住優免)"/>
    <m/>
    <x v="604"/>
    <n v="1"/>
    <n v="0"/>
    <n v="0"/>
    <m/>
    <m/>
    <m/>
  </r>
  <r>
    <s v="1-307"/>
    <x v="13"/>
    <d v="2020-06-25T00:00:00"/>
    <x v="2"/>
    <s v="109年6月份寢具送洗費"/>
    <m/>
    <x v="603"/>
    <n v="1"/>
    <n v="200"/>
    <n v="200"/>
    <m/>
    <m/>
    <m/>
  </r>
  <r>
    <s v="3-446"/>
    <x v="77"/>
    <d v="2020-06-25T00:00:00"/>
    <x v="2"/>
    <s v="109年6月份寢具送洗費"/>
    <m/>
    <x v="603"/>
    <n v="1"/>
    <n v="200"/>
    <n v="200"/>
    <m/>
    <m/>
    <m/>
  </r>
  <r>
    <s v="1-542"/>
    <x v="14"/>
    <d v="2020-06-25T00:00:00"/>
    <x v="2"/>
    <s v="109年6月份寢具送洗費"/>
    <m/>
    <x v="603"/>
    <n v="1"/>
    <n v="200"/>
    <n v="200"/>
    <m/>
    <m/>
    <m/>
  </r>
  <r>
    <s v="1-281"/>
    <x v="108"/>
    <d v="2020-06-25T00:00:00"/>
    <x v="2"/>
    <s v="109年6月份寢具送洗費"/>
    <m/>
    <x v="603"/>
    <n v="1"/>
    <n v="200"/>
    <n v="200"/>
    <m/>
    <m/>
    <m/>
  </r>
  <r>
    <s v="1-516"/>
    <x v="15"/>
    <d v="2020-06-25T00:00:00"/>
    <x v="2"/>
    <s v="109年6月份寢具送洗費"/>
    <m/>
    <x v="603"/>
    <n v="1"/>
    <n v="200"/>
    <n v="200"/>
    <m/>
    <m/>
    <m/>
  </r>
  <r>
    <s v="1-577"/>
    <x v="164"/>
    <d v="2020-06-25T00:00:00"/>
    <x v="2"/>
    <s v="109年6月份寢具送洗費"/>
    <m/>
    <x v="603"/>
    <n v="1"/>
    <n v="200"/>
    <n v="200"/>
    <m/>
    <m/>
    <m/>
  </r>
  <r>
    <s v="1-536"/>
    <x v="165"/>
    <d v="2020-06-25T00:00:00"/>
    <x v="2"/>
    <s v="109年6月份寢具送洗費"/>
    <m/>
    <x v="603"/>
    <n v="1"/>
    <n v="200"/>
    <n v="200"/>
    <m/>
    <m/>
    <m/>
  </r>
  <r>
    <s v="1-520"/>
    <x v="166"/>
    <d v="2020-06-25T00:00:00"/>
    <x v="2"/>
    <s v="109年6月份寢具送洗費"/>
    <m/>
    <x v="603"/>
    <n v="1"/>
    <n v="200"/>
    <n v="200"/>
    <m/>
    <m/>
    <m/>
  </r>
  <r>
    <s v="1-404"/>
    <x v="1"/>
    <d v="2020-06-25T00:00:00"/>
    <x v="2"/>
    <s v="109年6月份寢具送洗費"/>
    <m/>
    <x v="603"/>
    <n v="1"/>
    <n v="200"/>
    <n v="200"/>
    <m/>
    <m/>
    <m/>
  </r>
  <r>
    <s v="2-118"/>
    <x v="220"/>
    <d v="2020-06-25T00:00:00"/>
    <x v="2"/>
    <s v="109年6月份寢具送洗費"/>
    <m/>
    <x v="603"/>
    <n v="1"/>
    <n v="200"/>
    <n v="200"/>
    <m/>
    <m/>
    <m/>
  </r>
  <r>
    <s v="2-118"/>
    <x v="220"/>
    <d v="2020-06-25T00:00:00"/>
    <x v="2"/>
    <s v="已退109年6月補助款(30日)，退回2日補助款"/>
    <m/>
    <x v="605"/>
    <n v="1"/>
    <n v="952"/>
    <n v="952"/>
    <m/>
    <m/>
    <m/>
  </r>
  <r>
    <s v="3-452"/>
    <x v="16"/>
    <d v="2020-06-25T00:00:00"/>
    <x v="2"/>
    <s v="109年6月份寢具送洗費"/>
    <m/>
    <x v="603"/>
    <n v="1"/>
    <n v="200"/>
    <n v="200"/>
    <m/>
    <m/>
    <m/>
  </r>
  <r>
    <s v="3-374"/>
    <x v="233"/>
    <d v="2020-06-25T00:00:00"/>
    <x v="2"/>
    <s v="109年6月份寢具送洗費"/>
    <m/>
    <x v="603"/>
    <n v="1"/>
    <n v="200"/>
    <n v="200"/>
    <m/>
    <m/>
    <m/>
  </r>
  <r>
    <s v="2-133"/>
    <x v="84"/>
    <d v="2020-06-25T00:00:00"/>
    <x v="2"/>
    <s v="109年6月份寢具送洗費"/>
    <m/>
    <x v="603"/>
    <n v="1"/>
    <n v="200"/>
    <n v="200"/>
    <m/>
    <m/>
    <m/>
  </r>
  <r>
    <s v="1-175"/>
    <x v="85"/>
    <d v="2020-06-25T00:00:00"/>
    <x v="2"/>
    <s v="109年6月份寢具送洗費"/>
    <m/>
    <x v="603"/>
    <n v="1"/>
    <n v="200"/>
    <n v="200"/>
    <m/>
    <m/>
    <m/>
  </r>
  <r>
    <s v="2-093"/>
    <x v="17"/>
    <d v="2020-06-25T00:00:00"/>
    <x v="2"/>
    <s v="109年6月份寢具送洗費"/>
    <m/>
    <x v="603"/>
    <n v="1"/>
    <n v="200"/>
    <n v="200"/>
    <m/>
    <m/>
    <m/>
  </r>
  <r>
    <s v="3-475"/>
    <x v="18"/>
    <d v="2020-06-25T00:00:00"/>
    <x v="2"/>
    <s v="109年6月份寢具送洗費"/>
    <m/>
    <x v="603"/>
    <n v="1"/>
    <n v="200"/>
    <n v="200"/>
    <m/>
    <m/>
    <m/>
  </r>
  <r>
    <s v="1-589"/>
    <x v="19"/>
    <d v="2020-06-25T00:00:00"/>
    <x v="2"/>
    <s v="109年6月份寢具送洗費"/>
    <m/>
    <x v="603"/>
    <n v="1"/>
    <n v="200"/>
    <n v="200"/>
    <m/>
    <m/>
    <m/>
  </r>
  <r>
    <s v="1-568"/>
    <x v="20"/>
    <d v="2020-06-25T00:00:00"/>
    <x v="2"/>
    <s v="109年6月份寢具送洗費"/>
    <m/>
    <x v="603"/>
    <n v="1"/>
    <n v="200"/>
    <n v="200"/>
    <m/>
    <m/>
    <m/>
  </r>
  <r>
    <s v="1-571"/>
    <x v="127"/>
    <d v="2020-06-25T00:00:00"/>
    <x v="2"/>
    <s v="109年6月份寢具送洗費"/>
    <m/>
    <x v="603"/>
    <n v="1"/>
    <n v="200"/>
    <n v="200"/>
    <m/>
    <m/>
    <m/>
  </r>
  <r>
    <s v="3-425"/>
    <x v="89"/>
    <d v="2020-06-25T00:00:00"/>
    <x v="2"/>
    <s v="109年6月份寢具送洗費"/>
    <m/>
    <x v="603"/>
    <n v="1"/>
    <n v="200"/>
    <n v="200"/>
    <m/>
    <m/>
    <m/>
  </r>
  <r>
    <s v="3-480"/>
    <x v="21"/>
    <d v="2020-06-25T00:00:00"/>
    <x v="2"/>
    <s v="109年6月份寢具送洗費"/>
    <m/>
    <x v="603"/>
    <n v="1"/>
    <n v="200"/>
    <n v="200"/>
    <m/>
    <m/>
    <m/>
  </r>
  <r>
    <s v="1-293"/>
    <x v="22"/>
    <d v="2020-06-25T00:00:00"/>
    <x v="2"/>
    <s v="109年6月份寢具送洗費"/>
    <m/>
    <x v="603"/>
    <n v="1"/>
    <n v="200"/>
    <n v="200"/>
    <m/>
    <m/>
    <m/>
  </r>
  <r>
    <s v="1-432"/>
    <x v="167"/>
    <d v="2020-06-25T00:00:00"/>
    <x v="2"/>
    <s v="109年6月份寢具送洗費"/>
    <m/>
    <x v="603"/>
    <n v="1"/>
    <n v="200"/>
    <n v="200"/>
    <m/>
    <m/>
    <m/>
  </r>
  <r>
    <s v="1-228"/>
    <x v="109"/>
    <d v="2020-06-25T00:00:00"/>
    <x v="2"/>
    <s v="109年6月份寢具送洗費"/>
    <m/>
    <x v="603"/>
    <n v="1"/>
    <n v="200"/>
    <n v="200"/>
    <m/>
    <m/>
    <m/>
  </r>
  <r>
    <s v="1-235"/>
    <x v="68"/>
    <d v="2020-06-25T00:00:00"/>
    <x v="2"/>
    <s v="109年6月份寢具送洗費"/>
    <m/>
    <x v="603"/>
    <n v="1"/>
    <n v="200"/>
    <n v="200"/>
    <m/>
    <m/>
    <m/>
  </r>
  <r>
    <s v="2-065"/>
    <x v="110"/>
    <d v="2020-06-25T00:00:00"/>
    <x v="2"/>
    <s v="109年6月份寢具送洗費"/>
    <m/>
    <x v="603"/>
    <n v="1"/>
    <n v="200"/>
    <n v="200"/>
    <m/>
    <m/>
    <m/>
  </r>
  <r>
    <s v="1-554"/>
    <x v="23"/>
    <d v="2020-06-25T00:00:00"/>
    <x v="2"/>
    <s v="109年6月份寢具送洗費"/>
    <m/>
    <x v="603"/>
    <n v="1"/>
    <n v="200"/>
    <n v="200"/>
    <m/>
    <m/>
    <m/>
  </r>
  <r>
    <s v="1-594"/>
    <x v="152"/>
    <d v="2020-06-25T00:00:00"/>
    <x v="2"/>
    <s v="109年6月份寢具送洗費(入住優免)"/>
    <m/>
    <x v="604"/>
    <n v="1"/>
    <n v="0"/>
    <n v="0"/>
    <m/>
    <m/>
    <m/>
  </r>
  <r>
    <s v="2-103"/>
    <x v="231"/>
    <d v="2020-06-25T00:00:00"/>
    <x v="2"/>
    <s v="109年6月份寢具送洗費"/>
    <m/>
    <x v="603"/>
    <n v="1"/>
    <n v="200"/>
    <n v="200"/>
    <m/>
    <m/>
    <m/>
  </r>
  <r>
    <s v="3-454"/>
    <x v="90"/>
    <d v="2020-06-25T00:00:00"/>
    <x v="2"/>
    <s v="109年6月份寢具送洗費"/>
    <m/>
    <x v="603"/>
    <n v="1"/>
    <n v="200"/>
    <n v="200"/>
    <m/>
    <m/>
    <m/>
  </r>
  <r>
    <s v="1-561"/>
    <x v="168"/>
    <d v="2020-06-25T00:00:00"/>
    <x v="2"/>
    <s v="109年6月份寢具送洗費"/>
    <m/>
    <x v="603"/>
    <n v="1"/>
    <n v="200"/>
    <n v="200"/>
    <m/>
    <m/>
    <m/>
  </r>
  <r>
    <s v="3-491"/>
    <x v="24"/>
    <d v="2020-06-25T00:00:00"/>
    <x v="2"/>
    <s v="109年6月份寢具送洗費"/>
    <m/>
    <x v="603"/>
    <n v="1"/>
    <n v="200"/>
    <n v="200"/>
    <m/>
    <m/>
    <m/>
  </r>
  <r>
    <s v="2-072"/>
    <x v="111"/>
    <d v="2020-06-25T00:00:00"/>
    <x v="2"/>
    <s v="109年6月份寢具送洗費"/>
    <m/>
    <x v="603"/>
    <n v="1"/>
    <n v="200"/>
    <n v="200"/>
    <m/>
    <m/>
    <m/>
  </r>
  <r>
    <s v="1-433"/>
    <x v="25"/>
    <d v="2020-06-25T00:00:00"/>
    <x v="2"/>
    <s v="109年6月份寢具送洗費"/>
    <m/>
    <x v="603"/>
    <n v="1"/>
    <n v="200"/>
    <n v="200"/>
    <m/>
    <m/>
    <m/>
  </r>
  <r>
    <s v="1-481"/>
    <x v="91"/>
    <d v="2020-06-25T00:00:00"/>
    <x v="2"/>
    <s v="109年6月份寢具送洗費"/>
    <m/>
    <x v="603"/>
    <n v="1"/>
    <n v="200"/>
    <n v="200"/>
    <m/>
    <m/>
    <m/>
  </r>
  <r>
    <s v="1-481"/>
    <x v="91"/>
    <d v="2020-06-25T00:00:00"/>
    <x v="2"/>
    <s v="應繳回住宿式補助7日(109/6/12-109/6/19)"/>
    <m/>
    <x v="606"/>
    <n v="1"/>
    <n v="4900"/>
    <n v="4900"/>
    <m/>
    <m/>
    <m/>
  </r>
  <r>
    <s v="1-171"/>
    <x v="26"/>
    <d v="2020-06-25T00:00:00"/>
    <x v="2"/>
    <s v="109年6月份寢具送洗費"/>
    <m/>
    <x v="603"/>
    <n v="1"/>
    <n v="200"/>
    <n v="200"/>
    <m/>
    <m/>
    <m/>
  </r>
  <r>
    <s v="2-137"/>
    <x v="69"/>
    <d v="2020-06-25T00:00:00"/>
    <x v="2"/>
    <s v="109年6月份寢具送洗費"/>
    <m/>
    <x v="603"/>
    <n v="1"/>
    <n v="200"/>
    <n v="200"/>
    <m/>
    <m/>
    <m/>
  </r>
  <r>
    <s v="1-583"/>
    <x v="147"/>
    <d v="2020-06-25T00:00:00"/>
    <x v="2"/>
    <s v="109年6月份寢具送洗費"/>
    <m/>
    <x v="603"/>
    <n v="1"/>
    <n v="200"/>
    <n v="200"/>
    <m/>
    <m/>
    <m/>
  </r>
  <r>
    <s v="3-478"/>
    <x v="148"/>
    <d v="2020-06-25T00:00:00"/>
    <x v="2"/>
    <s v="109年6月份寢具送洗費"/>
    <m/>
    <x v="603"/>
    <n v="1"/>
    <n v="200"/>
    <n v="200"/>
    <m/>
    <m/>
    <m/>
  </r>
  <r>
    <s v="3-503"/>
    <x v="234"/>
    <d v="2020-06-25T00:00:00"/>
    <x v="2"/>
    <s v="109年6月份寢具送洗費"/>
    <m/>
    <x v="603"/>
    <n v="1"/>
    <n v="200"/>
    <n v="200"/>
    <m/>
    <m/>
    <m/>
  </r>
  <r>
    <s v="1-532"/>
    <x v="27"/>
    <d v="2020-06-25T00:00:00"/>
    <x v="2"/>
    <s v="109年6月份寢具送洗費"/>
    <m/>
    <x v="603"/>
    <n v="1"/>
    <n v="200"/>
    <n v="200"/>
    <m/>
    <m/>
    <m/>
  </r>
  <r>
    <s v="2-051"/>
    <x v="221"/>
    <d v="2020-06-25T00:00:00"/>
    <x v="2"/>
    <s v="109年6月份寢具送洗費"/>
    <m/>
    <x v="603"/>
    <n v="1"/>
    <n v="200"/>
    <n v="200"/>
    <m/>
    <m/>
    <m/>
  </r>
  <r>
    <s v="2-112"/>
    <x v="218"/>
    <d v="2020-06-25T00:00:00"/>
    <x v="2"/>
    <s v="109年6月份寢具送洗費"/>
    <m/>
    <x v="603"/>
    <n v="1"/>
    <n v="200"/>
    <n v="200"/>
    <m/>
    <m/>
    <m/>
  </r>
  <r>
    <s v="1-022"/>
    <x v="28"/>
    <d v="2020-06-25T00:00:00"/>
    <x v="2"/>
    <s v="109年6月份寢具送洗費"/>
    <m/>
    <x v="603"/>
    <n v="1"/>
    <n v="200"/>
    <n v="200"/>
    <m/>
    <m/>
    <m/>
  </r>
  <r>
    <s v="2-130"/>
    <x v="136"/>
    <d v="2020-06-25T00:00:00"/>
    <x v="2"/>
    <s v="109年6月份寢具送洗費"/>
    <m/>
    <x v="603"/>
    <n v="1"/>
    <n v="200"/>
    <n v="200"/>
    <m/>
    <m/>
    <m/>
  </r>
  <r>
    <s v="3-434"/>
    <x v="224"/>
    <d v="2020-06-25T00:00:00"/>
    <x v="2"/>
    <s v="109年6月份寢具送洗費"/>
    <m/>
    <x v="603"/>
    <n v="1"/>
    <n v="200"/>
    <n v="200"/>
    <m/>
    <m/>
    <m/>
  </r>
  <r>
    <s v="1-134"/>
    <x v="169"/>
    <d v="2020-06-25T00:00:00"/>
    <x v="2"/>
    <s v="109年6月份寢具送洗費"/>
    <m/>
    <x v="603"/>
    <n v="1"/>
    <n v="200"/>
    <n v="200"/>
    <m/>
    <m/>
    <m/>
  </r>
  <r>
    <s v="1-437"/>
    <x v="70"/>
    <d v="2020-06-25T00:00:00"/>
    <x v="2"/>
    <s v="109年6月份寢具送洗費"/>
    <m/>
    <x v="603"/>
    <n v="1"/>
    <n v="200"/>
    <n v="200"/>
    <m/>
    <m/>
    <m/>
  </r>
  <r>
    <s v="2-129"/>
    <x v="222"/>
    <d v="2020-06-25T00:00:00"/>
    <x v="2"/>
    <s v="109年6月份寢具送洗費"/>
    <m/>
    <x v="603"/>
    <n v="1"/>
    <n v="200"/>
    <n v="200"/>
    <m/>
    <m/>
    <m/>
  </r>
  <r>
    <s v="1-464"/>
    <x v="153"/>
    <d v="2020-06-25T00:00:00"/>
    <x v="2"/>
    <s v="109年6月份寢具送洗費"/>
    <m/>
    <x v="603"/>
    <n v="1"/>
    <n v="200"/>
    <n v="200"/>
    <m/>
    <m/>
    <m/>
  </r>
  <r>
    <s v="1-402"/>
    <x v="92"/>
    <d v="2020-06-25T00:00:00"/>
    <x v="2"/>
    <s v="109年6月份寢具送洗費"/>
    <m/>
    <x v="603"/>
    <n v="1"/>
    <n v="200"/>
    <n v="200"/>
    <m/>
    <m/>
    <m/>
  </r>
  <r>
    <s v="1-452"/>
    <x v="29"/>
    <d v="2020-06-25T00:00:00"/>
    <x v="2"/>
    <s v="109年6月份寢具送洗費"/>
    <m/>
    <x v="603"/>
    <n v="1"/>
    <n v="200"/>
    <n v="200"/>
    <m/>
    <m/>
    <m/>
  </r>
  <r>
    <s v="1-525"/>
    <x v="30"/>
    <d v="2020-06-25T00:00:00"/>
    <x v="2"/>
    <s v="109年6月份寢具送洗費"/>
    <m/>
    <x v="603"/>
    <n v="1"/>
    <n v="200"/>
    <n v="200"/>
    <m/>
    <m/>
    <m/>
  </r>
  <r>
    <s v="1-439"/>
    <x v="170"/>
    <d v="2020-06-25T00:00:00"/>
    <x v="2"/>
    <s v="109年6月份寢具送洗費"/>
    <m/>
    <x v="603"/>
    <n v="1"/>
    <n v="200"/>
    <n v="200"/>
    <m/>
    <m/>
    <m/>
  </r>
  <r>
    <s v="2-117"/>
    <x v="227"/>
    <d v="2020-06-25T00:00:00"/>
    <x v="2"/>
    <s v="109年6月份寢具送洗費"/>
    <m/>
    <x v="603"/>
    <n v="1"/>
    <n v="200"/>
    <n v="200"/>
    <m/>
    <m/>
    <m/>
  </r>
  <r>
    <s v="1-585"/>
    <x v="31"/>
    <d v="2020-06-25T00:00:00"/>
    <x v="2"/>
    <s v="109年6月份寢具送洗費"/>
    <m/>
    <x v="603"/>
    <n v="1"/>
    <n v="200"/>
    <n v="200"/>
    <m/>
    <m/>
    <m/>
  </r>
  <r>
    <s v="2-132"/>
    <x v="123"/>
    <d v="2020-06-25T00:00:00"/>
    <x v="2"/>
    <s v="109年6月份寢具送洗費"/>
    <m/>
    <x v="603"/>
    <n v="1"/>
    <n v="200"/>
    <n v="200"/>
    <m/>
    <m/>
    <m/>
  </r>
  <r>
    <s v="3-413"/>
    <x v="112"/>
    <d v="2020-06-25T00:00:00"/>
    <x v="2"/>
    <s v="109年6月份寢具送洗費"/>
    <m/>
    <x v="603"/>
    <n v="1"/>
    <n v="200"/>
    <n v="200"/>
    <m/>
    <m/>
    <m/>
  </r>
  <r>
    <s v="1-538"/>
    <x v="32"/>
    <d v="2020-06-25T00:00:00"/>
    <x v="2"/>
    <s v="109年6月份寢具送洗費"/>
    <m/>
    <x v="603"/>
    <n v="1"/>
    <n v="200"/>
    <n v="200"/>
    <m/>
    <m/>
    <m/>
  </r>
  <r>
    <s v="1-530"/>
    <x v="171"/>
    <d v="2020-06-25T00:00:00"/>
    <x v="2"/>
    <s v="109年6月份寢具送洗費"/>
    <m/>
    <x v="603"/>
    <n v="1"/>
    <n v="200"/>
    <n v="200"/>
    <m/>
    <m/>
    <m/>
  </r>
  <r>
    <s v="1-086"/>
    <x v="241"/>
    <d v="2020-06-25T00:00:00"/>
    <x v="2"/>
    <s v="109年6月份寢具送洗費"/>
    <m/>
    <x v="603"/>
    <n v="1"/>
    <n v="200"/>
    <n v="200"/>
    <m/>
    <m/>
    <m/>
  </r>
  <r>
    <s v="1-557"/>
    <x v="93"/>
    <d v="2020-06-25T00:00:00"/>
    <x v="2"/>
    <s v="109年6月份寢具送洗費"/>
    <m/>
    <x v="603"/>
    <n v="1"/>
    <n v="200"/>
    <n v="200"/>
    <m/>
    <m/>
    <m/>
  </r>
  <r>
    <s v="1-501"/>
    <x v="33"/>
    <d v="2020-06-25T00:00:00"/>
    <x v="2"/>
    <s v="109年6月份寢具送洗費"/>
    <m/>
    <x v="603"/>
    <n v="1"/>
    <n v="200"/>
    <n v="200"/>
    <m/>
    <m/>
    <m/>
  </r>
  <r>
    <s v="1-038"/>
    <x v="172"/>
    <d v="2020-06-25T00:00:00"/>
    <x v="2"/>
    <s v="109年6月份寢具送洗費"/>
    <m/>
    <x v="603"/>
    <n v="1"/>
    <n v="200"/>
    <n v="200"/>
    <m/>
    <m/>
    <m/>
  </r>
  <r>
    <s v="3-473"/>
    <x v="34"/>
    <d v="2020-06-25T00:00:00"/>
    <x v="2"/>
    <s v="109年6月份寢具送洗費"/>
    <m/>
    <x v="603"/>
    <n v="1"/>
    <n v="200"/>
    <n v="200"/>
    <m/>
    <m/>
    <m/>
  </r>
  <r>
    <s v="1-200"/>
    <x v="137"/>
    <d v="2020-06-25T00:00:00"/>
    <x v="2"/>
    <s v="109年6月份寢具送洗費"/>
    <m/>
    <x v="603"/>
    <n v="1"/>
    <n v="200"/>
    <n v="200"/>
    <m/>
    <m/>
    <m/>
  </r>
  <r>
    <s v="1-230"/>
    <x v="173"/>
    <d v="2020-06-25T00:00:00"/>
    <x v="2"/>
    <s v="109年6月份寢具送洗費"/>
    <m/>
    <x v="603"/>
    <n v="1"/>
    <n v="200"/>
    <n v="200"/>
    <m/>
    <m/>
    <m/>
  </r>
  <r>
    <s v="1-546"/>
    <x v="174"/>
    <d v="2020-06-25T00:00:00"/>
    <x v="2"/>
    <s v="109年6月份寢具送洗費"/>
    <m/>
    <x v="603"/>
    <n v="1"/>
    <n v="200"/>
    <n v="200"/>
    <m/>
    <m/>
    <m/>
  </r>
  <r>
    <s v="1-211"/>
    <x v="35"/>
    <d v="2020-06-25T00:00:00"/>
    <x v="2"/>
    <s v="109年6月份寢具送洗費"/>
    <m/>
    <x v="603"/>
    <n v="1"/>
    <n v="200"/>
    <n v="200"/>
    <m/>
    <m/>
    <m/>
  </r>
  <r>
    <s v="1-522"/>
    <x v="175"/>
    <d v="2020-06-25T00:00:00"/>
    <x v="2"/>
    <s v="109年6月份寢具送洗費"/>
    <m/>
    <x v="603"/>
    <n v="1"/>
    <n v="200"/>
    <n v="200"/>
    <m/>
    <m/>
    <m/>
  </r>
  <r>
    <s v="3-495"/>
    <x v="138"/>
    <d v="2020-06-25T00:00:00"/>
    <x v="2"/>
    <s v="109年6月份寢具送洗費"/>
    <m/>
    <x v="603"/>
    <n v="1"/>
    <n v="200"/>
    <n v="200"/>
    <m/>
    <m/>
    <m/>
  </r>
  <r>
    <s v="3-440"/>
    <x v="36"/>
    <d v="2020-06-25T00:00:00"/>
    <x v="2"/>
    <s v="109年6月份寢具送洗費"/>
    <m/>
    <x v="603"/>
    <n v="1"/>
    <n v="200"/>
    <n v="200"/>
    <m/>
    <m/>
    <m/>
  </r>
  <r>
    <s v="1-555"/>
    <x v="37"/>
    <d v="2020-06-25T00:00:00"/>
    <x v="2"/>
    <s v="109年6月份寢具送洗費"/>
    <m/>
    <x v="603"/>
    <n v="1"/>
    <n v="200"/>
    <n v="200"/>
    <m/>
    <m/>
    <m/>
  </r>
  <r>
    <s v="1-157"/>
    <x v="176"/>
    <d v="2020-06-25T00:00:00"/>
    <x v="2"/>
    <s v="109年6月份寢具送洗費"/>
    <m/>
    <x v="603"/>
    <n v="1"/>
    <n v="200"/>
    <n v="200"/>
    <m/>
    <m/>
    <m/>
  </r>
  <r>
    <s v="1-333"/>
    <x v="177"/>
    <d v="2020-06-25T00:00:00"/>
    <x v="2"/>
    <s v="109年6月份寢具送洗費"/>
    <m/>
    <x v="603"/>
    <n v="1"/>
    <n v="200"/>
    <n v="200"/>
    <m/>
    <m/>
    <m/>
  </r>
  <r>
    <s v="1-500"/>
    <x v="94"/>
    <d v="2020-06-25T00:00:00"/>
    <x v="2"/>
    <s v="109年6月份寢具送洗費"/>
    <m/>
    <x v="603"/>
    <n v="1"/>
    <n v="200"/>
    <n v="200"/>
    <m/>
    <m/>
    <m/>
  </r>
  <r>
    <s v="1-590"/>
    <x v="38"/>
    <d v="2020-06-25T00:00:00"/>
    <x v="2"/>
    <s v="109年6月份寢具送洗費"/>
    <m/>
    <x v="603"/>
    <n v="1"/>
    <n v="200"/>
    <n v="200"/>
    <m/>
    <m/>
    <m/>
  </r>
  <r>
    <s v="1-270"/>
    <x v="178"/>
    <d v="2020-06-25T00:00:00"/>
    <x v="2"/>
    <s v="109年6月份寢具送洗費"/>
    <m/>
    <x v="603"/>
    <n v="1"/>
    <n v="200"/>
    <n v="200"/>
    <m/>
    <m/>
    <m/>
  </r>
  <r>
    <s v="3-444"/>
    <x v="78"/>
    <d v="2020-06-25T00:00:00"/>
    <x v="2"/>
    <s v="109年6月份寢具送洗費"/>
    <m/>
    <x v="603"/>
    <n v="1"/>
    <n v="200"/>
    <n v="200"/>
    <m/>
    <m/>
    <m/>
  </r>
  <r>
    <s v="1-314"/>
    <x v="39"/>
    <d v="2020-06-25T00:00:00"/>
    <x v="2"/>
    <s v="109年6月份寢具送洗費"/>
    <m/>
    <x v="603"/>
    <n v="1"/>
    <n v="200"/>
    <n v="200"/>
    <m/>
    <m/>
    <m/>
  </r>
  <r>
    <s v="1-595"/>
    <x v="223"/>
    <d v="2020-06-25T00:00:00"/>
    <x v="2"/>
    <s v="109年6月份寢具送洗費(入住優免)"/>
    <m/>
    <x v="604"/>
    <n v="1"/>
    <n v="0"/>
    <n v="0"/>
    <m/>
    <m/>
    <m/>
  </r>
  <r>
    <s v="1-511"/>
    <x v="179"/>
    <d v="2020-06-25T00:00:00"/>
    <x v="2"/>
    <s v="109年6月份寢具送洗費"/>
    <m/>
    <x v="603"/>
    <n v="1"/>
    <n v="200"/>
    <n v="200"/>
    <m/>
    <m/>
    <m/>
  </r>
  <r>
    <s v="3-461"/>
    <x v="40"/>
    <d v="2020-06-25T00:00:00"/>
    <x v="2"/>
    <s v="109年6月份寢具送洗費"/>
    <m/>
    <x v="603"/>
    <n v="1"/>
    <n v="200"/>
    <n v="200"/>
    <m/>
    <m/>
    <m/>
  </r>
  <r>
    <s v="1-584"/>
    <x v="41"/>
    <d v="2020-06-25T00:00:00"/>
    <x v="2"/>
    <s v="109年6月份寢具送洗費"/>
    <m/>
    <x v="603"/>
    <n v="1"/>
    <n v="200"/>
    <n v="200"/>
    <m/>
    <m/>
    <m/>
  </r>
  <r>
    <s v="1-493"/>
    <x v="2"/>
    <d v="2020-06-25T00:00:00"/>
    <x v="2"/>
    <s v="109年6月份寢具送洗費"/>
    <m/>
    <x v="603"/>
    <n v="1"/>
    <n v="200"/>
    <n v="200"/>
    <m/>
    <m/>
    <m/>
  </r>
  <r>
    <s v="2-104"/>
    <x v="42"/>
    <d v="2020-06-25T00:00:00"/>
    <x v="2"/>
    <s v="109年6月份寢具送洗費"/>
    <m/>
    <x v="603"/>
    <n v="1"/>
    <n v="200"/>
    <n v="200"/>
    <m/>
    <m/>
    <m/>
  </r>
  <r>
    <s v="1-515"/>
    <x v="180"/>
    <d v="2020-06-25T00:00:00"/>
    <x v="2"/>
    <s v="109年6月份寢具送洗費"/>
    <m/>
    <x v="603"/>
    <n v="1"/>
    <n v="200"/>
    <n v="200"/>
    <m/>
    <m/>
    <m/>
  </r>
  <r>
    <s v="1-575"/>
    <x v="95"/>
    <d v="2020-06-25T00:00:00"/>
    <x v="2"/>
    <s v="109年6月份寢具送洗費"/>
    <m/>
    <x v="603"/>
    <n v="1"/>
    <n v="200"/>
    <n v="200"/>
    <m/>
    <m/>
    <m/>
  </r>
  <r>
    <s v="3-486"/>
    <x v="43"/>
    <d v="2020-06-25T00:00:00"/>
    <x v="2"/>
    <s v="109年6月份寢具送洗費"/>
    <m/>
    <x v="603"/>
    <n v="1"/>
    <n v="200"/>
    <n v="200"/>
    <m/>
    <m/>
    <m/>
  </r>
  <r>
    <s v="1-291"/>
    <x v="139"/>
    <d v="2020-06-25T00:00:00"/>
    <x v="2"/>
    <s v="109年6月份寢具送洗費"/>
    <m/>
    <x v="603"/>
    <n v="1"/>
    <n v="200"/>
    <n v="200"/>
    <m/>
    <m/>
    <m/>
  </r>
  <r>
    <s v="1-358"/>
    <x v="96"/>
    <d v="2020-06-25T00:00:00"/>
    <x v="2"/>
    <s v="109年6月份寢具送洗費"/>
    <m/>
    <x v="603"/>
    <n v="1"/>
    <n v="200"/>
    <n v="200"/>
    <m/>
    <m/>
    <m/>
  </r>
  <r>
    <s v="1-562"/>
    <x v="113"/>
    <d v="2020-06-25T00:00:00"/>
    <x v="2"/>
    <s v="109年6月份寢具送洗費"/>
    <m/>
    <x v="603"/>
    <n v="1"/>
    <n v="200"/>
    <n v="200"/>
    <m/>
    <m/>
    <m/>
  </r>
  <r>
    <s v="1-329"/>
    <x v="97"/>
    <d v="2020-06-25T00:00:00"/>
    <x v="2"/>
    <s v="109年6月份寢具送洗費"/>
    <m/>
    <x v="603"/>
    <n v="1"/>
    <n v="200"/>
    <n v="200"/>
    <m/>
    <m/>
    <m/>
  </r>
  <r>
    <s v="2-136"/>
    <x v="79"/>
    <d v="2020-06-25T00:00:00"/>
    <x v="2"/>
    <s v="109年6月份寢具送洗費"/>
    <m/>
    <x v="603"/>
    <n v="1"/>
    <n v="200"/>
    <n v="200"/>
    <m/>
    <m/>
    <m/>
  </r>
  <r>
    <s v="2-012"/>
    <x v="44"/>
    <d v="2020-06-25T00:00:00"/>
    <x v="2"/>
    <s v="109年6月份寢具送洗費"/>
    <m/>
    <x v="603"/>
    <n v="1"/>
    <n v="200"/>
    <n v="200"/>
    <m/>
    <m/>
    <m/>
  </r>
  <r>
    <s v="2-086"/>
    <x v="98"/>
    <d v="2020-06-25T00:00:00"/>
    <x v="2"/>
    <s v="109年6月份寢具送洗費"/>
    <m/>
    <x v="603"/>
    <n v="1"/>
    <n v="200"/>
    <n v="200"/>
    <m/>
    <m/>
    <m/>
  </r>
  <r>
    <s v="2-116"/>
    <x v="128"/>
    <d v="2020-06-25T00:00:00"/>
    <x v="2"/>
    <s v="109年6月份寢具送洗費"/>
    <m/>
    <x v="603"/>
    <n v="1"/>
    <n v="200"/>
    <n v="200"/>
    <m/>
    <m/>
    <m/>
  </r>
  <r>
    <s v="2-105"/>
    <x v="149"/>
    <d v="2020-06-25T00:00:00"/>
    <x v="2"/>
    <s v="109年6月份寢具送洗費"/>
    <m/>
    <x v="603"/>
    <n v="1"/>
    <n v="200"/>
    <n v="200"/>
    <m/>
    <m/>
    <m/>
  </r>
  <r>
    <s v="1-360"/>
    <x v="80"/>
    <d v="2020-06-25T00:00:00"/>
    <x v="2"/>
    <s v="109年6月份寢具送洗費"/>
    <m/>
    <x v="603"/>
    <n v="1"/>
    <n v="200"/>
    <n v="200"/>
    <m/>
    <m/>
    <m/>
  </r>
  <r>
    <s v="2-081"/>
    <x v="232"/>
    <d v="2020-06-25T00:00:00"/>
    <x v="2"/>
    <s v="109年6月份寢具送洗費"/>
    <m/>
    <x v="603"/>
    <n v="1"/>
    <n v="200"/>
    <n v="200"/>
    <m/>
    <m/>
    <m/>
  </r>
  <r>
    <s v="1-524"/>
    <x v="239"/>
    <d v="2020-06-25T00:00:00"/>
    <x v="2"/>
    <s v="109年6月份寢具送洗費"/>
    <m/>
    <x v="603"/>
    <n v="1"/>
    <n v="200"/>
    <n v="200"/>
    <m/>
    <m/>
    <m/>
  </r>
  <r>
    <s v="1-380"/>
    <x v="140"/>
    <d v="2020-06-25T00:00:00"/>
    <x v="2"/>
    <s v="109年6月份寢具送洗費"/>
    <m/>
    <x v="603"/>
    <n v="1"/>
    <n v="200"/>
    <n v="200"/>
    <m/>
    <m/>
    <m/>
  </r>
  <r>
    <s v="1-097"/>
    <x v="181"/>
    <d v="2020-06-25T00:00:00"/>
    <x v="2"/>
    <s v="109年6月份寢具送洗費"/>
    <m/>
    <x v="603"/>
    <n v="1"/>
    <n v="200"/>
    <n v="200"/>
    <m/>
    <m/>
    <m/>
  </r>
  <r>
    <s v="1-534"/>
    <x v="182"/>
    <d v="2020-06-25T00:00:00"/>
    <x v="2"/>
    <s v="109年6月份寢具送洗費"/>
    <m/>
    <x v="603"/>
    <n v="1"/>
    <n v="200"/>
    <n v="200"/>
    <m/>
    <m/>
    <m/>
  </r>
  <r>
    <s v="1-475"/>
    <x v="183"/>
    <d v="2020-06-25T00:00:00"/>
    <x v="2"/>
    <s v="109年6月份寢具送洗費"/>
    <m/>
    <x v="603"/>
    <n v="1"/>
    <n v="200"/>
    <n v="200"/>
    <m/>
    <m/>
    <m/>
  </r>
  <r>
    <s v="1-342"/>
    <x v="184"/>
    <d v="2020-06-25T00:00:00"/>
    <x v="2"/>
    <s v="109年6月份寢具送洗費"/>
    <m/>
    <x v="603"/>
    <n v="1"/>
    <n v="200"/>
    <n v="200"/>
    <m/>
    <m/>
    <m/>
  </r>
  <r>
    <s v="1-182"/>
    <x v="141"/>
    <d v="2020-06-25T00:00:00"/>
    <x v="2"/>
    <s v="109年6月份寢具送洗費"/>
    <m/>
    <x v="603"/>
    <n v="1"/>
    <n v="200"/>
    <n v="200"/>
    <m/>
    <m/>
    <m/>
  </r>
  <r>
    <s v="1-473"/>
    <x v="45"/>
    <d v="2020-06-25T00:00:00"/>
    <x v="2"/>
    <s v="109年6月份寢具送洗費"/>
    <m/>
    <x v="603"/>
    <n v="1"/>
    <n v="200"/>
    <n v="200"/>
    <m/>
    <m/>
    <m/>
  </r>
  <r>
    <s v="1-337"/>
    <x v="185"/>
    <d v="2020-06-25T00:00:00"/>
    <x v="2"/>
    <s v="109年6月份寢具送洗費"/>
    <m/>
    <x v="603"/>
    <n v="1"/>
    <n v="200"/>
    <n v="200"/>
    <m/>
    <m/>
    <m/>
  </r>
  <r>
    <s v="1-280"/>
    <x v="186"/>
    <d v="2020-06-25T00:00:00"/>
    <x v="2"/>
    <s v="109年6月份寢具送洗費"/>
    <m/>
    <x v="603"/>
    <n v="1"/>
    <n v="200"/>
    <n v="200"/>
    <m/>
    <m/>
    <m/>
  </r>
  <r>
    <s v="1-503"/>
    <x v="219"/>
    <d v="2020-06-25T00:00:00"/>
    <x v="2"/>
    <s v="109年6月份寢具送洗費"/>
    <m/>
    <x v="603"/>
    <n v="1"/>
    <n v="200"/>
    <n v="200"/>
    <m/>
    <m/>
    <m/>
  </r>
  <r>
    <s v="1-441"/>
    <x v="86"/>
    <d v="2020-06-25T00:00:00"/>
    <x v="2"/>
    <s v="109年6月份寢具送洗費"/>
    <m/>
    <x v="603"/>
    <n v="1"/>
    <n v="200"/>
    <n v="200"/>
    <m/>
    <m/>
    <m/>
  </r>
  <r>
    <s v="3-462"/>
    <x v="114"/>
    <d v="2020-06-25T00:00:00"/>
    <x v="2"/>
    <s v="109年6月份寢具送洗費"/>
    <m/>
    <x v="603"/>
    <n v="1"/>
    <n v="200"/>
    <n v="200"/>
    <m/>
    <m/>
    <m/>
  </r>
  <r>
    <s v="1-058"/>
    <x v="115"/>
    <d v="2020-06-25T00:00:00"/>
    <x v="2"/>
    <s v="109年6月份寢具送洗費"/>
    <m/>
    <x v="603"/>
    <n v="1"/>
    <n v="200"/>
    <n v="200"/>
    <m/>
    <m/>
    <m/>
  </r>
  <r>
    <s v="1-504"/>
    <x v="116"/>
    <d v="2020-06-25T00:00:00"/>
    <x v="2"/>
    <s v="109年6月份寢具送洗費"/>
    <m/>
    <x v="603"/>
    <n v="1"/>
    <n v="200"/>
    <n v="200"/>
    <m/>
    <m/>
    <m/>
  </r>
  <r>
    <s v="1-450"/>
    <x v="99"/>
    <d v="2020-06-25T00:00:00"/>
    <x v="2"/>
    <s v="109年6月份寢具送洗費"/>
    <m/>
    <x v="603"/>
    <n v="1"/>
    <n v="200"/>
    <n v="200"/>
    <m/>
    <m/>
    <m/>
  </r>
  <r>
    <s v="1-483"/>
    <x v="142"/>
    <d v="2020-06-25T00:00:00"/>
    <x v="2"/>
    <s v="109年6月份寢具送洗費"/>
    <m/>
    <x v="603"/>
    <n v="1"/>
    <n v="200"/>
    <n v="200"/>
    <m/>
    <m/>
    <m/>
  </r>
  <r>
    <s v="2-094"/>
    <x v="0"/>
    <d v="2020-06-25T00:00:00"/>
    <x v="2"/>
    <s v="109年6月份寢具送洗費"/>
    <m/>
    <x v="603"/>
    <n v="1"/>
    <n v="200"/>
    <n v="200"/>
    <m/>
    <m/>
    <m/>
  </r>
  <r>
    <s v="1-043"/>
    <x v="129"/>
    <d v="2020-06-25T00:00:00"/>
    <x v="2"/>
    <s v="109年6月份寢具送洗費"/>
    <m/>
    <x v="603"/>
    <n v="1"/>
    <n v="200"/>
    <n v="200"/>
    <m/>
    <m/>
    <m/>
  </r>
  <r>
    <s v="1-409"/>
    <x v="187"/>
    <d v="2020-06-25T00:00:00"/>
    <x v="2"/>
    <s v="109年6月份寢具送洗費"/>
    <m/>
    <x v="603"/>
    <n v="1"/>
    <n v="200"/>
    <n v="200"/>
    <m/>
    <m/>
    <m/>
  </r>
  <r>
    <s v="1-276"/>
    <x v="188"/>
    <d v="2020-06-25T00:00:00"/>
    <x v="2"/>
    <s v="109年6月份寢具送洗費"/>
    <m/>
    <x v="603"/>
    <n v="1"/>
    <n v="200"/>
    <n v="200"/>
    <m/>
    <m/>
    <m/>
  </r>
  <r>
    <s v="2-101"/>
    <x v="117"/>
    <d v="2020-06-25T00:00:00"/>
    <x v="2"/>
    <s v="109年6月份寢具送洗費"/>
    <m/>
    <x v="603"/>
    <n v="1"/>
    <n v="200"/>
    <n v="200"/>
    <m/>
    <m/>
    <m/>
  </r>
  <r>
    <s v="1-498"/>
    <x v="189"/>
    <d v="2020-06-25T00:00:00"/>
    <x v="2"/>
    <s v="109年6月份寢具送洗費"/>
    <m/>
    <x v="603"/>
    <n v="1"/>
    <n v="200"/>
    <n v="200"/>
    <m/>
    <m/>
    <m/>
  </r>
  <r>
    <s v="1-443"/>
    <x v="190"/>
    <d v="2020-06-25T00:00:00"/>
    <x v="2"/>
    <s v="109年6月份寢具送洗費"/>
    <m/>
    <x v="603"/>
    <n v="1"/>
    <n v="200"/>
    <n v="200"/>
    <m/>
    <m/>
    <m/>
  </r>
  <r>
    <s v="3-492"/>
    <x v="46"/>
    <d v="2020-06-25T00:00:00"/>
    <x v="2"/>
    <s v="109年6月份寢具送洗費"/>
    <m/>
    <x v="603"/>
    <n v="1"/>
    <n v="200"/>
    <n v="200"/>
    <m/>
    <m/>
    <m/>
  </r>
  <r>
    <s v="1-556"/>
    <x v="47"/>
    <d v="2020-06-25T00:00:00"/>
    <x v="2"/>
    <s v="109年6月份寢具送洗費"/>
    <m/>
    <x v="603"/>
    <n v="1"/>
    <n v="200"/>
    <n v="200"/>
    <m/>
    <m/>
    <m/>
  </r>
  <r>
    <s v="2-128"/>
    <x v="143"/>
    <d v="2020-06-25T00:00:00"/>
    <x v="2"/>
    <s v="109年6月份寢具送洗費"/>
    <m/>
    <x v="603"/>
    <n v="1"/>
    <n v="200"/>
    <n v="200"/>
    <m/>
    <m/>
    <m/>
  </r>
  <r>
    <s v="1-364"/>
    <x v="150"/>
    <d v="2020-06-25T00:00:00"/>
    <x v="2"/>
    <s v="109年6月份寢具送洗費"/>
    <m/>
    <x v="603"/>
    <n v="1"/>
    <n v="200"/>
    <n v="200"/>
    <m/>
    <m/>
    <m/>
  </r>
  <r>
    <s v="1-109"/>
    <x v="191"/>
    <d v="2020-06-25T00:00:00"/>
    <x v="2"/>
    <s v="109年6月份寢具送洗費"/>
    <m/>
    <x v="603"/>
    <n v="1"/>
    <n v="200"/>
    <n v="200"/>
    <m/>
    <m/>
    <m/>
  </r>
  <r>
    <s v="3-414"/>
    <x v="48"/>
    <d v="2020-06-25T00:00:00"/>
    <x v="2"/>
    <s v="109年6月份寢具送洗費"/>
    <m/>
    <x v="603"/>
    <n v="1"/>
    <n v="200"/>
    <n v="200"/>
    <m/>
    <m/>
    <m/>
  </r>
  <r>
    <s v="3-373"/>
    <x v="49"/>
    <d v="2020-06-25T00:00:00"/>
    <x v="2"/>
    <s v="109年6月份寢具送洗費"/>
    <m/>
    <x v="603"/>
    <n v="1"/>
    <n v="200"/>
    <n v="200"/>
    <m/>
    <m/>
    <m/>
  </r>
  <r>
    <s v="3-488"/>
    <x v="235"/>
    <d v="2020-06-25T00:00:00"/>
    <x v="2"/>
    <s v="109年6月份寢具送洗費"/>
    <m/>
    <x v="603"/>
    <n v="1"/>
    <n v="200"/>
    <n v="200"/>
    <m/>
    <m/>
    <m/>
  </r>
  <r>
    <s v="1-548"/>
    <x v="192"/>
    <d v="2020-06-25T00:00:00"/>
    <x v="2"/>
    <s v="109年6月份寢具送洗費"/>
    <m/>
    <x v="603"/>
    <n v="1"/>
    <n v="200"/>
    <n v="200"/>
    <m/>
    <m/>
    <m/>
  </r>
  <r>
    <s v="1-264"/>
    <x v="50"/>
    <d v="2020-06-25T00:00:00"/>
    <x v="2"/>
    <s v="109年6月份寢具送洗費"/>
    <m/>
    <x v="603"/>
    <n v="1"/>
    <n v="200"/>
    <n v="200"/>
    <m/>
    <m/>
    <m/>
  </r>
  <r>
    <s v="3-485"/>
    <x v="124"/>
    <d v="2020-06-25T00:00:00"/>
    <x v="2"/>
    <s v="109年6月份寢具送洗費"/>
    <m/>
    <x v="603"/>
    <n v="1"/>
    <n v="200"/>
    <n v="200"/>
    <m/>
    <m/>
    <m/>
  </r>
  <r>
    <s v="1-593"/>
    <x v="118"/>
    <d v="2020-06-25T00:00:00"/>
    <x v="2"/>
    <s v="109年6月份寢具送洗費"/>
    <m/>
    <x v="603"/>
    <n v="1"/>
    <n v="200"/>
    <n v="200"/>
    <m/>
    <m/>
    <m/>
  </r>
  <r>
    <s v="1-160"/>
    <x v="193"/>
    <d v="2020-06-25T00:00:00"/>
    <x v="2"/>
    <s v="109年6月份寢具送洗費"/>
    <m/>
    <x v="603"/>
    <n v="1"/>
    <n v="200"/>
    <n v="200"/>
    <m/>
    <m/>
    <m/>
  </r>
  <r>
    <s v="1-484"/>
    <x v="119"/>
    <d v="2020-06-25T00:00:00"/>
    <x v="2"/>
    <s v="109年6月份寢具送洗費"/>
    <m/>
    <x v="603"/>
    <n v="1"/>
    <n v="200"/>
    <n v="200"/>
    <m/>
    <m/>
    <m/>
  </r>
  <r>
    <s v="3-497"/>
    <x v="131"/>
    <d v="2020-06-25T00:00:00"/>
    <x v="2"/>
    <s v="109年6月份寢具送洗費"/>
    <m/>
    <x v="603"/>
    <n v="1"/>
    <n v="200"/>
    <n v="200"/>
    <m/>
    <m/>
    <m/>
  </r>
  <r>
    <s v="3-469"/>
    <x v="51"/>
    <d v="2020-06-25T00:00:00"/>
    <x v="2"/>
    <s v="109年6月份寢具送洗費"/>
    <m/>
    <x v="603"/>
    <n v="1"/>
    <n v="200"/>
    <n v="200"/>
    <m/>
    <m/>
    <m/>
  </r>
  <r>
    <s v="2-054"/>
    <x v="144"/>
    <d v="2020-06-25T00:00:00"/>
    <x v="2"/>
    <s v="109年6月份寢具送洗費"/>
    <m/>
    <x v="603"/>
    <n v="1"/>
    <n v="200"/>
    <n v="200"/>
    <m/>
    <m/>
    <m/>
  </r>
  <r>
    <s v="1-541"/>
    <x v="132"/>
    <d v="2020-06-25T00:00:00"/>
    <x v="2"/>
    <s v="109年6月份寢具送洗費"/>
    <m/>
    <x v="603"/>
    <n v="1"/>
    <n v="200"/>
    <n v="200"/>
    <m/>
    <m/>
    <m/>
  </r>
  <r>
    <s v="1-370"/>
    <x v="194"/>
    <d v="2020-06-25T00:00:00"/>
    <x v="2"/>
    <s v="109年6月份寢具送洗費"/>
    <m/>
    <x v="603"/>
    <n v="1"/>
    <n v="200"/>
    <n v="200"/>
    <m/>
    <m/>
    <m/>
  </r>
  <r>
    <s v="3-459"/>
    <x v="100"/>
    <d v="2020-06-25T00:00:00"/>
    <x v="2"/>
    <s v="109年6月份寢具送洗費"/>
    <m/>
    <x v="603"/>
    <n v="1"/>
    <n v="200"/>
    <n v="200"/>
    <m/>
    <m/>
    <m/>
  </r>
  <r>
    <s v="3-499"/>
    <x v="52"/>
    <d v="2020-06-25T00:00:00"/>
    <x v="2"/>
    <s v="109年6月份寢具送洗費"/>
    <m/>
    <x v="603"/>
    <n v="1"/>
    <n v="200"/>
    <n v="200"/>
    <m/>
    <m/>
    <m/>
  </r>
  <r>
    <s v="1-253"/>
    <x v="195"/>
    <d v="2020-06-25T00:00:00"/>
    <x v="2"/>
    <s v="109年6月份寢具送洗費"/>
    <m/>
    <x v="603"/>
    <n v="1"/>
    <n v="200"/>
    <n v="200"/>
    <m/>
    <m/>
    <m/>
  </r>
  <r>
    <s v="1-465"/>
    <x v="120"/>
    <d v="2020-06-25T00:00:00"/>
    <x v="2"/>
    <s v="109年6月份寢具送洗費"/>
    <m/>
    <x v="603"/>
    <n v="1"/>
    <n v="200"/>
    <n v="200"/>
    <m/>
    <m/>
    <m/>
  </r>
  <r>
    <s v="1-354"/>
    <x v="133"/>
    <d v="2020-06-25T00:00:00"/>
    <x v="2"/>
    <s v="109年6月份寢具送洗費"/>
    <m/>
    <x v="603"/>
    <n v="1"/>
    <n v="200"/>
    <n v="200"/>
    <m/>
    <m/>
    <m/>
  </r>
  <r>
    <s v="2-066"/>
    <x v="225"/>
    <d v="2020-06-25T00:00:00"/>
    <x v="2"/>
    <s v="109年6月份寢具送洗費"/>
    <m/>
    <x v="603"/>
    <n v="1"/>
    <n v="200"/>
    <n v="200"/>
    <m/>
    <m/>
    <m/>
  </r>
  <r>
    <s v="1-375"/>
    <x v="196"/>
    <d v="2020-06-25T00:00:00"/>
    <x v="2"/>
    <s v="109年6月份寢具送洗費"/>
    <m/>
    <x v="603"/>
    <n v="1"/>
    <n v="200"/>
    <n v="200"/>
    <m/>
    <m/>
    <m/>
  </r>
  <r>
    <s v="1-309"/>
    <x v="101"/>
    <d v="2020-06-25T00:00:00"/>
    <x v="2"/>
    <s v="109年6月份寢具送洗費"/>
    <m/>
    <x v="603"/>
    <n v="1"/>
    <n v="200"/>
    <n v="200"/>
    <m/>
    <m/>
    <m/>
  </r>
  <r>
    <s v="3-498"/>
    <x v="53"/>
    <d v="2020-06-25T00:00:00"/>
    <x v="2"/>
    <s v="109年6月份寢具送洗費"/>
    <m/>
    <x v="603"/>
    <n v="1"/>
    <n v="200"/>
    <n v="200"/>
    <m/>
    <m/>
    <m/>
  </r>
  <r>
    <s v="1-263"/>
    <x v="197"/>
    <d v="2020-06-25T00:00:00"/>
    <x v="2"/>
    <s v="109年6月份寢具送洗費"/>
    <m/>
    <x v="603"/>
    <n v="1"/>
    <n v="200"/>
    <n v="200"/>
    <m/>
    <m/>
    <m/>
  </r>
  <r>
    <s v="1-510"/>
    <x v="54"/>
    <d v="2020-06-25T00:00:00"/>
    <x v="2"/>
    <s v="109年6月份寢具送洗費"/>
    <m/>
    <x v="603"/>
    <n v="1"/>
    <n v="200"/>
    <n v="200"/>
    <m/>
    <m/>
    <m/>
  </r>
  <r>
    <s v="1-284"/>
    <x v="55"/>
    <d v="2020-06-25T00:00:00"/>
    <x v="2"/>
    <s v="109年6月份寢具送洗費"/>
    <m/>
    <x v="603"/>
    <n v="1"/>
    <n v="200"/>
    <n v="200"/>
    <m/>
    <m/>
    <m/>
  </r>
  <r>
    <s v="1-480"/>
    <x v="198"/>
    <d v="2020-06-25T00:00:00"/>
    <x v="2"/>
    <s v="109年6月份寢具送洗費"/>
    <m/>
    <x v="603"/>
    <n v="1"/>
    <n v="200"/>
    <n v="200"/>
    <m/>
    <m/>
    <m/>
  </r>
  <r>
    <s v="1-591"/>
    <x v="56"/>
    <d v="2020-06-25T00:00:00"/>
    <x v="2"/>
    <s v="109年6月份寢具送洗費"/>
    <m/>
    <x v="603"/>
    <n v="1"/>
    <n v="200"/>
    <n v="200"/>
    <m/>
    <m/>
    <m/>
  </r>
  <r>
    <s v="1-486"/>
    <x v="199"/>
    <d v="2020-06-25T00:00:00"/>
    <x v="2"/>
    <s v="109年6月份寢具送洗費"/>
    <m/>
    <x v="603"/>
    <n v="1"/>
    <n v="200"/>
    <n v="200"/>
    <m/>
    <m/>
    <m/>
  </r>
  <r>
    <s v="1-508"/>
    <x v="71"/>
    <d v="2020-06-25T00:00:00"/>
    <x v="2"/>
    <s v="109年6月份寢具送洗費"/>
    <m/>
    <x v="603"/>
    <n v="1"/>
    <n v="200"/>
    <n v="200"/>
    <m/>
    <m/>
    <m/>
  </r>
  <r>
    <s v="1-363"/>
    <x v="200"/>
    <d v="2020-06-25T00:00:00"/>
    <x v="2"/>
    <s v="109年6月份寢具送洗費"/>
    <m/>
    <x v="603"/>
    <n v="1"/>
    <n v="200"/>
    <n v="200"/>
    <m/>
    <m/>
    <m/>
  </r>
  <r>
    <s v="1-512"/>
    <x v="81"/>
    <d v="2020-06-25T00:00:00"/>
    <x v="2"/>
    <s v="109年6月份寢具送洗費"/>
    <m/>
    <x v="603"/>
    <n v="1"/>
    <n v="200"/>
    <n v="200"/>
    <m/>
    <m/>
    <m/>
  </r>
  <r>
    <s v="1-531"/>
    <x v="57"/>
    <d v="2020-06-25T00:00:00"/>
    <x v="2"/>
    <s v="109年6月份寢具送洗費"/>
    <m/>
    <x v="603"/>
    <n v="1"/>
    <n v="200"/>
    <n v="200"/>
    <m/>
    <m/>
    <m/>
  </r>
  <r>
    <s v="1-582"/>
    <x v="201"/>
    <d v="2020-06-25T00:00:00"/>
    <x v="2"/>
    <s v="109年6月份寢具送洗費"/>
    <m/>
    <x v="603"/>
    <n v="1"/>
    <n v="200"/>
    <n v="200"/>
    <m/>
    <m/>
    <m/>
  </r>
  <r>
    <s v="1-551"/>
    <x v="202"/>
    <d v="2020-06-25T00:00:00"/>
    <x v="2"/>
    <s v="109年6月份寢具送洗費"/>
    <m/>
    <x v="603"/>
    <n v="1"/>
    <n v="200"/>
    <n v="200"/>
    <m/>
    <m/>
    <m/>
  </r>
  <r>
    <s v="1-197"/>
    <x v="203"/>
    <d v="2020-06-25T00:00:00"/>
    <x v="2"/>
    <s v="109年6月份寢具送洗費"/>
    <m/>
    <x v="603"/>
    <n v="1"/>
    <n v="200"/>
    <n v="200"/>
    <m/>
    <m/>
    <m/>
  </r>
  <r>
    <s v="1-550"/>
    <x v="151"/>
    <d v="2020-06-25T00:00:00"/>
    <x v="2"/>
    <s v="109年6月份寢具送洗費"/>
    <m/>
    <x v="603"/>
    <n v="1"/>
    <n v="200"/>
    <n v="200"/>
    <m/>
    <m/>
    <m/>
  </r>
  <r>
    <s v="1-152"/>
    <x v="204"/>
    <d v="2020-06-25T00:00:00"/>
    <x v="2"/>
    <s v="109年6月份寢具送洗費"/>
    <m/>
    <x v="603"/>
    <n v="1"/>
    <n v="200"/>
    <n v="200"/>
    <m/>
    <m/>
    <m/>
  </r>
  <r>
    <s v="1-438"/>
    <x v="205"/>
    <d v="2020-06-25T00:00:00"/>
    <x v="2"/>
    <s v="109年6月份寢具送洗費"/>
    <m/>
    <x v="603"/>
    <n v="1"/>
    <n v="200"/>
    <n v="200"/>
    <m/>
    <m/>
    <m/>
  </r>
  <r>
    <s v="1-203"/>
    <x v="206"/>
    <d v="2020-06-25T00:00:00"/>
    <x v="2"/>
    <s v="109年6月份寢具送洗費"/>
    <m/>
    <x v="603"/>
    <n v="1"/>
    <n v="200"/>
    <n v="200"/>
    <m/>
    <m/>
    <m/>
  </r>
  <r>
    <s v="3-479"/>
    <x v="58"/>
    <d v="2020-06-25T00:00:00"/>
    <x v="2"/>
    <s v="109年6月份寢具送洗費"/>
    <m/>
    <x v="603"/>
    <n v="1"/>
    <n v="200"/>
    <n v="200"/>
    <m/>
    <m/>
    <m/>
  </r>
  <r>
    <s v="2-134"/>
    <x v="72"/>
    <d v="2020-06-25T00:00:00"/>
    <x v="2"/>
    <s v="109年6月份寢具送洗費"/>
    <m/>
    <x v="603"/>
    <n v="1"/>
    <n v="200"/>
    <n v="200"/>
    <m/>
    <m/>
    <m/>
  </r>
  <r>
    <s v="1-472"/>
    <x v="145"/>
    <d v="2020-06-25T00:00:00"/>
    <x v="2"/>
    <s v="109年6月份寢具送洗費"/>
    <m/>
    <x v="603"/>
    <n v="1"/>
    <n v="200"/>
    <n v="200"/>
    <m/>
    <m/>
    <m/>
  </r>
  <r>
    <s v="1-260"/>
    <x v="73"/>
    <d v="2020-06-25T00:00:00"/>
    <x v="2"/>
    <s v="109年6月份寢具送洗費"/>
    <m/>
    <x v="603"/>
    <n v="1"/>
    <n v="200"/>
    <n v="200"/>
    <m/>
    <m/>
    <m/>
  </r>
  <r>
    <s v="3-501"/>
    <x v="59"/>
    <d v="2020-06-25T00:00:00"/>
    <x v="2"/>
    <s v="109年6月份寢具送洗費"/>
    <m/>
    <x v="603"/>
    <n v="1"/>
    <n v="200"/>
    <n v="200"/>
    <m/>
    <m/>
    <m/>
  </r>
  <r>
    <s v="3-468"/>
    <x v="121"/>
    <d v="2020-06-25T00:00:00"/>
    <x v="2"/>
    <s v="109年6月份寢具送洗費"/>
    <m/>
    <x v="603"/>
    <n v="1"/>
    <n v="200"/>
    <n v="200"/>
    <m/>
    <m/>
    <m/>
  </r>
  <r>
    <s v="1-423"/>
    <x v="242"/>
    <d v="2020-06-25T00:00:00"/>
    <x v="2"/>
    <s v="109年6月份寢具送洗費"/>
    <m/>
    <x v="603"/>
    <n v="1"/>
    <n v="200"/>
    <n v="200"/>
    <m/>
    <m/>
    <m/>
  </r>
  <r>
    <s v="1-023"/>
    <x v="207"/>
    <d v="2020-06-25T00:00:00"/>
    <x v="2"/>
    <s v="109年6月份寢具送洗費"/>
    <m/>
    <x v="603"/>
    <n v="1"/>
    <n v="200"/>
    <n v="200"/>
    <m/>
    <m/>
    <m/>
  </r>
  <r>
    <s v="1-090"/>
    <x v="243"/>
    <d v="2020-06-25T00:00:00"/>
    <x v="2"/>
    <s v="109年6月份寢具送洗費"/>
    <m/>
    <x v="603"/>
    <n v="1"/>
    <n v="200"/>
    <n v="200"/>
    <m/>
    <m/>
    <m/>
  </r>
  <r>
    <s v="1-576"/>
    <x v="125"/>
    <d v="2020-06-25T00:00:00"/>
    <x v="2"/>
    <s v="109年6月份寢具送洗費"/>
    <m/>
    <x v="603"/>
    <n v="1"/>
    <n v="200"/>
    <n v="200"/>
    <m/>
    <m/>
    <m/>
  </r>
  <r>
    <s v="1-031"/>
    <x v="208"/>
    <d v="2020-06-25T00:00:00"/>
    <x v="2"/>
    <s v="109年6月份寢具送洗費"/>
    <m/>
    <x v="603"/>
    <n v="1"/>
    <n v="200"/>
    <n v="200"/>
    <m/>
    <m/>
    <m/>
  </r>
  <r>
    <s v="1-024"/>
    <x v="209"/>
    <d v="2020-06-25T00:00:00"/>
    <x v="2"/>
    <s v="109年6月份寢具送洗費"/>
    <m/>
    <x v="603"/>
    <n v="1"/>
    <n v="200"/>
    <n v="200"/>
    <m/>
    <m/>
    <m/>
  </r>
  <r>
    <s v="2-099"/>
    <x v="102"/>
    <d v="2020-06-25T00:00:00"/>
    <x v="2"/>
    <s v="109年6月份寢具送洗費"/>
    <m/>
    <x v="603"/>
    <n v="1"/>
    <n v="200"/>
    <n v="200"/>
    <m/>
    <m/>
    <m/>
  </r>
  <r>
    <s v="1-444"/>
    <x v="60"/>
    <d v="2020-06-25T00:00:00"/>
    <x v="2"/>
    <s v="109年6月份寢具送洗費"/>
    <m/>
    <x v="603"/>
    <n v="1"/>
    <n v="200"/>
    <n v="200"/>
    <m/>
    <m/>
    <m/>
  </r>
  <r>
    <s v="1-321"/>
    <x v="103"/>
    <d v="2020-06-25T00:00:00"/>
    <x v="2"/>
    <s v="109年6月份寢具送洗費"/>
    <m/>
    <x v="603"/>
    <n v="1"/>
    <n v="200"/>
    <n v="200"/>
    <m/>
    <m/>
    <m/>
  </r>
  <r>
    <s v="3-324"/>
    <x v="61"/>
    <d v="2020-06-25T00:00:00"/>
    <x v="2"/>
    <s v="109年6月份寢具送洗費"/>
    <m/>
    <x v="603"/>
    <n v="1"/>
    <n v="200"/>
    <n v="200"/>
    <m/>
    <m/>
    <m/>
  </r>
  <r>
    <s v="1-549"/>
    <x v="74"/>
    <d v="2020-06-25T00:00:00"/>
    <x v="2"/>
    <s v="109年6月份寢具送洗費"/>
    <m/>
    <x v="603"/>
    <n v="1"/>
    <n v="200"/>
    <n v="200"/>
    <m/>
    <m/>
    <m/>
  </r>
  <r>
    <s v="2-067"/>
    <x v="244"/>
    <d v="2020-06-25T00:00:00"/>
    <x v="2"/>
    <s v="109年6月份寢具送洗費"/>
    <m/>
    <x v="603"/>
    <n v="1"/>
    <n v="200"/>
    <n v="200"/>
    <m/>
    <m/>
    <m/>
  </r>
  <r>
    <s v="1-055"/>
    <x v="210"/>
    <d v="2020-06-25T00:00:00"/>
    <x v="2"/>
    <s v="109年6月份寢具送洗費"/>
    <m/>
    <x v="603"/>
    <n v="1"/>
    <n v="200"/>
    <n v="200"/>
    <m/>
    <m/>
    <m/>
  </r>
  <r>
    <s v="1-296"/>
    <x v="62"/>
    <d v="2020-06-25T00:00:00"/>
    <x v="2"/>
    <s v="109年6月份寢具送洗費"/>
    <m/>
    <x v="603"/>
    <n v="1"/>
    <n v="200"/>
    <n v="200"/>
    <m/>
    <m/>
    <m/>
  </r>
  <r>
    <s v="1-296"/>
    <x v="62"/>
    <d v="2020-06-25T00:00:00"/>
    <x v="2"/>
    <s v="應繳回109/4/7-109/5/21住院逾30天住宿補助折半金額"/>
    <m/>
    <x v="607"/>
    <n v="1"/>
    <n v="4275"/>
    <n v="4275"/>
    <m/>
    <m/>
    <m/>
  </r>
  <r>
    <s v="1-580"/>
    <x v="63"/>
    <d v="2020-06-25T00:00:00"/>
    <x v="2"/>
    <s v="109年6月份寢具送洗費"/>
    <m/>
    <x v="603"/>
    <n v="1"/>
    <n v="200"/>
    <n v="200"/>
    <m/>
    <m/>
    <m/>
  </r>
  <r>
    <s v="1-586"/>
    <x v="104"/>
    <d v="2020-06-25T00:00:00"/>
    <x v="2"/>
    <s v="109年6月份寢具送洗費"/>
    <m/>
    <x v="603"/>
    <n v="1"/>
    <n v="200"/>
    <n v="200"/>
    <m/>
    <m/>
    <m/>
  </r>
  <r>
    <s v="1-479"/>
    <x v="105"/>
    <d v="2020-06-25T00:00:00"/>
    <x v="2"/>
    <s v="109年6月份寢具送洗費"/>
    <m/>
    <x v="603"/>
    <n v="1"/>
    <n v="200"/>
    <n v="200"/>
    <m/>
    <m/>
    <m/>
  </r>
  <r>
    <s v="1-274"/>
    <x v="87"/>
    <d v="2020-06-25T00:00:00"/>
    <x v="2"/>
    <s v="109年6月份寢具送洗費"/>
    <m/>
    <x v="603"/>
    <n v="1"/>
    <n v="200"/>
    <n v="200"/>
    <m/>
    <m/>
    <m/>
  </r>
  <r>
    <s v="1-425"/>
    <x v="211"/>
    <d v="2020-06-25T00:00:00"/>
    <x v="2"/>
    <s v="109年6月份寢具送洗費"/>
    <m/>
    <x v="603"/>
    <n v="1"/>
    <n v="200"/>
    <n v="200"/>
    <m/>
    <m/>
    <m/>
  </r>
  <r>
    <s v="1-528"/>
    <x v="212"/>
    <d v="2020-06-25T00:00:00"/>
    <x v="2"/>
    <s v="109年6月份寢具送洗費"/>
    <m/>
    <x v="603"/>
    <n v="1"/>
    <n v="200"/>
    <n v="200"/>
    <m/>
    <m/>
    <m/>
  </r>
  <r>
    <s v="1-167"/>
    <x v="64"/>
    <d v="2020-06-25T00:00:00"/>
    <x v="2"/>
    <s v="109年6月份寢具送洗費"/>
    <m/>
    <x v="603"/>
    <n v="1"/>
    <n v="200"/>
    <n v="200"/>
    <m/>
    <m/>
    <m/>
  </r>
  <r>
    <s v="1-250"/>
    <x v="65"/>
    <d v="2020-06-25T00:00:00"/>
    <x v="2"/>
    <s v="109年6月份寢具送洗費"/>
    <m/>
    <x v="603"/>
    <n v="1"/>
    <n v="200"/>
    <n v="200"/>
    <m/>
    <m/>
    <m/>
  </r>
  <r>
    <s v="1-142"/>
    <x v="213"/>
    <d v="2020-06-25T00:00:00"/>
    <x v="2"/>
    <s v="109年6月份寢具送洗費"/>
    <m/>
    <x v="603"/>
    <n v="1"/>
    <n v="200"/>
    <n v="200"/>
    <m/>
    <m/>
    <m/>
  </r>
  <r>
    <s v="1-579"/>
    <x v="214"/>
    <d v="2020-06-25T00:00:00"/>
    <x v="2"/>
    <s v="109年6月份寢具送洗費"/>
    <m/>
    <x v="603"/>
    <n v="1"/>
    <n v="200"/>
    <n v="200"/>
    <m/>
    <m/>
    <m/>
  </r>
  <r>
    <s v="1-366"/>
    <x v="215"/>
    <d v="2020-06-25T00:00:00"/>
    <x v="2"/>
    <s v="109年6月份寢具送洗費"/>
    <m/>
    <x v="603"/>
    <n v="1"/>
    <n v="200"/>
    <n v="200"/>
    <m/>
    <m/>
    <m/>
  </r>
  <r>
    <s v="1-398"/>
    <x v="216"/>
    <d v="2020-06-25T00:00:00"/>
    <x v="2"/>
    <s v="109年6月份寢具送洗費"/>
    <m/>
    <x v="603"/>
    <n v="1"/>
    <n v="200"/>
    <n v="200"/>
    <m/>
    <m/>
    <m/>
  </r>
  <r>
    <s v="1-477"/>
    <x v="66"/>
    <d v="2020-06-25T00:00:00"/>
    <x v="2"/>
    <s v="109年6月份寢具送洗費"/>
    <m/>
    <x v="603"/>
    <n v="1"/>
    <n v="200"/>
    <n v="200"/>
    <m/>
    <m/>
    <m/>
  </r>
  <r>
    <s v="1-053"/>
    <x v="217"/>
    <d v="2020-06-25T00:00:00"/>
    <x v="2"/>
    <s v="109年6月份寢具送洗費"/>
    <m/>
    <x v="603"/>
    <n v="1"/>
    <n v="200"/>
    <n v="200"/>
    <m/>
    <m/>
    <m/>
  </r>
  <r>
    <s v="1-373"/>
    <x v="146"/>
    <d v="2020-06-25T00:00:00"/>
    <x v="2"/>
    <s v="109年6月份寢具送洗費"/>
    <m/>
    <x v="603"/>
    <n v="1"/>
    <n v="200"/>
    <n v="200"/>
    <m/>
    <m/>
    <m/>
  </r>
  <r>
    <s v="2-114"/>
    <x v="122"/>
    <d v="2020-05-27T00:00:00"/>
    <x v="3"/>
    <s v="購物"/>
    <m/>
    <x v="608"/>
    <s v=""/>
    <s v=""/>
    <n v="59"/>
    <m/>
    <m/>
    <m/>
  </r>
  <r>
    <s v="1-298"/>
    <x v="82"/>
    <d v="2020-05-27T00:00:00"/>
    <x v="3"/>
    <s v="購物"/>
    <m/>
    <x v="608"/>
    <s v=""/>
    <s v=""/>
    <n v="129"/>
    <m/>
    <m/>
    <m/>
  </r>
  <r>
    <s v="1-415"/>
    <x v="154"/>
    <d v="2020-05-27T00:00:00"/>
    <x v="3"/>
    <s v="購物"/>
    <m/>
    <x v="608"/>
    <s v=""/>
    <s v=""/>
    <n v="289"/>
    <m/>
    <m/>
    <m/>
  </r>
  <r>
    <s v="1-565"/>
    <x v="67"/>
    <d v="2020-05-27T00:00:00"/>
    <x v="3"/>
    <s v="購物"/>
    <m/>
    <x v="608"/>
    <s v=""/>
    <s v=""/>
    <n v="178"/>
    <m/>
    <m/>
    <m/>
  </r>
  <r>
    <s v="1-567"/>
    <x v="88"/>
    <d v="2020-05-27T00:00:00"/>
    <x v="3"/>
    <s v="購物"/>
    <m/>
    <x v="608"/>
    <s v=""/>
    <s v=""/>
    <n v="126"/>
    <m/>
    <m/>
    <m/>
  </r>
  <r>
    <s v="1-521"/>
    <x v="156"/>
    <d v="2020-05-27T00:00:00"/>
    <x v="3"/>
    <s v="購物"/>
    <m/>
    <x v="608"/>
    <s v=""/>
    <s v=""/>
    <n v="154"/>
    <m/>
    <m/>
    <m/>
  </r>
  <r>
    <s v="1-543"/>
    <x v="158"/>
    <d v="2020-05-27T00:00:00"/>
    <x v="3"/>
    <s v="購物"/>
    <m/>
    <x v="608"/>
    <s v=""/>
    <s v=""/>
    <n v="90"/>
    <m/>
    <m/>
    <m/>
  </r>
  <r>
    <s v="1-471"/>
    <x v="229"/>
    <d v="2020-05-27T00:00:00"/>
    <x v="3"/>
    <s v="購物"/>
    <m/>
    <x v="608"/>
    <s v=""/>
    <s v=""/>
    <n v="47"/>
    <m/>
    <m/>
    <m/>
  </r>
  <r>
    <s v="1-461"/>
    <x v="9"/>
    <d v="2020-05-27T00:00:00"/>
    <x v="3"/>
    <s v="購物"/>
    <m/>
    <x v="608"/>
    <s v=""/>
    <s v=""/>
    <n v="160"/>
    <m/>
    <m/>
    <m/>
  </r>
  <r>
    <s v="1-299"/>
    <x v="160"/>
    <d v="2020-05-27T00:00:00"/>
    <x v="3"/>
    <s v="購物"/>
    <m/>
    <x v="608"/>
    <s v=""/>
    <s v=""/>
    <n v="544"/>
    <m/>
    <m/>
    <m/>
  </r>
  <r>
    <s v="1-384"/>
    <x v="161"/>
    <d v="2020-05-27T00:00:00"/>
    <x v="3"/>
    <s v="購物"/>
    <m/>
    <x v="608"/>
    <s v=""/>
    <s v=""/>
    <n v="105"/>
    <m/>
    <m/>
    <m/>
  </r>
  <r>
    <s v="1-367"/>
    <x v="4"/>
    <d v="2020-05-27T00:00:00"/>
    <x v="3"/>
    <s v="購物"/>
    <m/>
    <x v="608"/>
    <s v=""/>
    <s v=""/>
    <n v="114"/>
    <m/>
    <m/>
    <m/>
  </r>
  <r>
    <s v="1-588"/>
    <x v="130"/>
    <d v="2020-05-27T00:00:00"/>
    <x v="3"/>
    <s v="購物"/>
    <m/>
    <x v="608"/>
    <s v=""/>
    <s v=""/>
    <n v="88"/>
    <m/>
    <m/>
    <m/>
  </r>
  <r>
    <s v="1-311"/>
    <x v="162"/>
    <d v="2020-05-27T00:00:00"/>
    <x v="3"/>
    <s v="購物"/>
    <m/>
    <x v="608"/>
    <s v=""/>
    <s v=""/>
    <n v="759"/>
    <m/>
    <m/>
    <m/>
  </r>
  <r>
    <s v="1-172"/>
    <x v="135"/>
    <d v="2020-05-27T00:00:00"/>
    <x v="3"/>
    <s v="購物"/>
    <m/>
    <x v="608"/>
    <s v=""/>
    <s v=""/>
    <n v="158"/>
    <m/>
    <m/>
    <m/>
  </r>
  <r>
    <s v="3-446"/>
    <x v="77"/>
    <d v="2020-05-27T00:00:00"/>
    <x v="3"/>
    <s v="購物"/>
    <m/>
    <x v="608"/>
    <s v=""/>
    <s v=""/>
    <n v="184"/>
    <m/>
    <m/>
    <m/>
  </r>
  <r>
    <s v="1-542"/>
    <x v="14"/>
    <d v="2020-05-27T00:00:00"/>
    <x v="3"/>
    <s v="購物"/>
    <m/>
    <x v="608"/>
    <s v=""/>
    <s v=""/>
    <n v="263"/>
    <m/>
    <m/>
    <m/>
  </r>
  <r>
    <s v="1-281"/>
    <x v="108"/>
    <d v="2020-05-27T00:00:00"/>
    <x v="3"/>
    <s v="購物"/>
    <m/>
    <x v="608"/>
    <s v=""/>
    <s v=""/>
    <n v="50"/>
    <m/>
    <m/>
    <m/>
  </r>
  <r>
    <s v="2-118"/>
    <x v="220"/>
    <d v="2020-05-27T00:00:00"/>
    <x v="3"/>
    <s v="購物"/>
    <m/>
    <x v="608"/>
    <s v=""/>
    <s v=""/>
    <n v="65"/>
    <m/>
    <m/>
    <m/>
  </r>
  <r>
    <s v="3-374"/>
    <x v="233"/>
    <d v="2020-05-27T00:00:00"/>
    <x v="3"/>
    <s v="購物"/>
    <m/>
    <x v="608"/>
    <s v=""/>
    <s v=""/>
    <n v="99"/>
    <m/>
    <m/>
    <m/>
  </r>
  <r>
    <s v="1-568"/>
    <x v="20"/>
    <d v="2020-05-27T00:00:00"/>
    <x v="3"/>
    <s v="購物"/>
    <m/>
    <x v="608"/>
    <s v=""/>
    <s v=""/>
    <n v="230"/>
    <m/>
    <m/>
    <m/>
  </r>
  <r>
    <s v="3-425"/>
    <x v="89"/>
    <d v="2020-05-27T00:00:00"/>
    <x v="3"/>
    <s v="購物"/>
    <m/>
    <x v="608"/>
    <s v=""/>
    <s v=""/>
    <n v="123"/>
    <m/>
    <m/>
    <m/>
  </r>
  <r>
    <s v="1-235"/>
    <x v="68"/>
    <d v="2020-05-27T00:00:00"/>
    <x v="3"/>
    <s v="購物"/>
    <m/>
    <x v="608"/>
    <s v=""/>
    <s v=""/>
    <n v="95"/>
    <m/>
    <m/>
    <m/>
  </r>
  <r>
    <s v="1-554"/>
    <x v="23"/>
    <d v="2020-05-27T00:00:00"/>
    <x v="3"/>
    <s v="購物"/>
    <m/>
    <x v="608"/>
    <s v=""/>
    <s v=""/>
    <n v="45"/>
    <m/>
    <m/>
    <m/>
  </r>
  <r>
    <s v="3-491"/>
    <x v="24"/>
    <d v="2020-05-27T00:00:00"/>
    <x v="3"/>
    <s v="購物"/>
    <m/>
    <x v="608"/>
    <s v=""/>
    <s v=""/>
    <n v="99"/>
    <m/>
    <m/>
    <m/>
  </r>
  <r>
    <s v="1-433"/>
    <x v="25"/>
    <d v="2020-05-27T00:00:00"/>
    <x v="3"/>
    <s v="購物"/>
    <m/>
    <x v="608"/>
    <s v=""/>
    <s v=""/>
    <n v="852"/>
    <m/>
    <m/>
    <m/>
  </r>
  <r>
    <s v="1-171"/>
    <x v="26"/>
    <d v="2020-05-27T00:00:00"/>
    <x v="3"/>
    <s v="購物"/>
    <m/>
    <x v="608"/>
    <s v=""/>
    <s v=""/>
    <n v="48"/>
    <m/>
    <m/>
    <m/>
  </r>
  <r>
    <s v="1-583"/>
    <x v="147"/>
    <d v="2020-05-27T00:00:00"/>
    <x v="3"/>
    <s v="購物"/>
    <m/>
    <x v="608"/>
    <s v=""/>
    <s v=""/>
    <n v="160"/>
    <m/>
    <m/>
    <m/>
  </r>
  <r>
    <s v="3-434"/>
    <x v="224"/>
    <d v="2020-05-27T00:00:00"/>
    <x v="3"/>
    <s v="購物"/>
    <m/>
    <x v="608"/>
    <s v=""/>
    <s v=""/>
    <n v="99"/>
    <m/>
    <m/>
    <m/>
  </r>
  <r>
    <s v="1-437"/>
    <x v="70"/>
    <d v="2020-05-27T00:00:00"/>
    <x v="3"/>
    <s v="購物"/>
    <m/>
    <x v="608"/>
    <s v=""/>
    <s v=""/>
    <n v="138"/>
    <m/>
    <m/>
    <m/>
  </r>
  <r>
    <s v="1-452"/>
    <x v="29"/>
    <d v="2020-05-27T00:00:00"/>
    <x v="3"/>
    <s v="購物"/>
    <m/>
    <x v="608"/>
    <s v=""/>
    <s v=""/>
    <n v="68"/>
    <m/>
    <m/>
    <m/>
  </r>
  <r>
    <s v="1-585"/>
    <x v="31"/>
    <d v="2020-05-27T00:00:00"/>
    <x v="3"/>
    <s v="購物"/>
    <m/>
    <x v="608"/>
    <s v=""/>
    <s v=""/>
    <n v="135"/>
    <m/>
    <m/>
    <m/>
  </r>
  <r>
    <s v="1-538"/>
    <x v="32"/>
    <d v="2020-05-27T00:00:00"/>
    <x v="3"/>
    <s v="購物"/>
    <m/>
    <x v="608"/>
    <s v=""/>
    <s v=""/>
    <n v="144"/>
    <m/>
    <m/>
    <m/>
  </r>
  <r>
    <s v="1-530"/>
    <x v="171"/>
    <d v="2020-05-27T00:00:00"/>
    <x v="3"/>
    <s v="購物"/>
    <m/>
    <x v="608"/>
    <s v=""/>
    <s v=""/>
    <n v="170"/>
    <m/>
    <m/>
    <m/>
  </r>
  <r>
    <s v="1-501"/>
    <x v="33"/>
    <d v="2020-05-27T00:00:00"/>
    <x v="3"/>
    <s v="購物"/>
    <m/>
    <x v="608"/>
    <s v=""/>
    <s v=""/>
    <n v="126"/>
    <m/>
    <m/>
    <m/>
  </r>
  <r>
    <s v="1-038"/>
    <x v="172"/>
    <d v="2020-05-27T00:00:00"/>
    <x v="3"/>
    <s v="購物"/>
    <m/>
    <x v="608"/>
    <s v=""/>
    <s v=""/>
    <n v="249"/>
    <m/>
    <m/>
    <m/>
  </r>
  <r>
    <s v="3-473"/>
    <x v="34"/>
    <d v="2020-05-27T00:00:00"/>
    <x v="3"/>
    <s v="購物"/>
    <m/>
    <x v="608"/>
    <s v=""/>
    <s v=""/>
    <n v="99"/>
    <m/>
    <m/>
    <m/>
  </r>
  <r>
    <s v="1-200"/>
    <x v="137"/>
    <d v="2020-05-27T00:00:00"/>
    <x v="3"/>
    <s v="購物"/>
    <m/>
    <x v="608"/>
    <s v=""/>
    <s v=""/>
    <n v="106"/>
    <m/>
    <m/>
    <m/>
  </r>
  <r>
    <s v="1-546"/>
    <x v="174"/>
    <d v="2020-05-27T00:00:00"/>
    <x v="3"/>
    <s v="購物"/>
    <m/>
    <x v="608"/>
    <s v=""/>
    <s v=""/>
    <n v="148"/>
    <m/>
    <m/>
    <m/>
  </r>
  <r>
    <s v="1-211"/>
    <x v="35"/>
    <d v="2020-05-27T00:00:00"/>
    <x v="3"/>
    <s v="購物"/>
    <m/>
    <x v="608"/>
    <s v=""/>
    <s v=""/>
    <n v="60"/>
    <m/>
    <m/>
    <m/>
  </r>
  <r>
    <s v="3-495"/>
    <x v="138"/>
    <d v="2020-05-27T00:00:00"/>
    <x v="3"/>
    <s v="購物"/>
    <m/>
    <x v="608"/>
    <s v=""/>
    <s v=""/>
    <n v="197"/>
    <m/>
    <m/>
    <m/>
  </r>
  <r>
    <s v="3-440"/>
    <x v="36"/>
    <d v="2020-05-27T00:00:00"/>
    <x v="3"/>
    <s v="購物"/>
    <m/>
    <x v="608"/>
    <s v=""/>
    <s v=""/>
    <n v="99"/>
    <m/>
    <m/>
    <m/>
  </r>
  <r>
    <s v="1-555"/>
    <x v="37"/>
    <d v="2020-05-27T00:00:00"/>
    <x v="3"/>
    <s v="購物"/>
    <m/>
    <x v="608"/>
    <s v=""/>
    <s v=""/>
    <n v="65"/>
    <m/>
    <m/>
    <m/>
  </r>
  <r>
    <s v="1-333"/>
    <x v="177"/>
    <d v="2020-05-27T00:00:00"/>
    <x v="3"/>
    <s v="購物"/>
    <m/>
    <x v="608"/>
    <s v=""/>
    <s v=""/>
    <n v="50"/>
    <m/>
    <m/>
    <m/>
  </r>
  <r>
    <s v="1-500"/>
    <x v="94"/>
    <d v="2020-05-27T00:00:00"/>
    <x v="3"/>
    <s v="購物"/>
    <m/>
    <x v="608"/>
    <s v=""/>
    <s v=""/>
    <n v="135"/>
    <m/>
    <m/>
    <m/>
  </r>
  <r>
    <s v="1-590"/>
    <x v="38"/>
    <d v="2020-05-27T00:00:00"/>
    <x v="3"/>
    <s v="購物"/>
    <m/>
    <x v="608"/>
    <s v=""/>
    <s v=""/>
    <n v="259"/>
    <m/>
    <m/>
    <m/>
  </r>
  <r>
    <s v="3-444"/>
    <x v="78"/>
    <d v="2020-05-27T00:00:00"/>
    <x v="3"/>
    <s v="購物"/>
    <m/>
    <x v="608"/>
    <s v=""/>
    <s v=""/>
    <n v="45"/>
    <m/>
    <m/>
    <m/>
  </r>
  <r>
    <s v="3-461"/>
    <x v="40"/>
    <d v="2020-05-27T00:00:00"/>
    <x v="3"/>
    <s v="購物"/>
    <m/>
    <x v="608"/>
    <s v=""/>
    <s v=""/>
    <n v="99"/>
    <m/>
    <m/>
    <m/>
  </r>
  <r>
    <s v="1-584"/>
    <x v="41"/>
    <d v="2020-05-27T00:00:00"/>
    <x v="3"/>
    <s v="購物"/>
    <m/>
    <x v="608"/>
    <s v=""/>
    <s v=""/>
    <n v="135"/>
    <m/>
    <m/>
    <m/>
  </r>
  <r>
    <s v="1-493"/>
    <x v="2"/>
    <d v="2020-05-27T00:00:00"/>
    <x v="3"/>
    <s v="購物"/>
    <m/>
    <x v="608"/>
    <s v=""/>
    <s v=""/>
    <n v="160"/>
    <m/>
    <m/>
    <m/>
  </r>
  <r>
    <s v="2-104"/>
    <x v="42"/>
    <d v="2020-05-27T00:00:00"/>
    <x v="3"/>
    <s v="購物"/>
    <m/>
    <x v="608"/>
    <s v=""/>
    <s v=""/>
    <n v="65"/>
    <m/>
    <m/>
    <m/>
  </r>
  <r>
    <s v="1-515"/>
    <x v="180"/>
    <d v="2020-05-27T00:00:00"/>
    <x v="3"/>
    <s v="購物"/>
    <m/>
    <x v="608"/>
    <s v=""/>
    <s v=""/>
    <n v="305"/>
    <m/>
    <m/>
    <m/>
  </r>
  <r>
    <s v="1-575"/>
    <x v="95"/>
    <d v="2020-05-27T00:00:00"/>
    <x v="3"/>
    <s v="購物"/>
    <m/>
    <x v="608"/>
    <s v=""/>
    <s v=""/>
    <n v="160"/>
    <m/>
    <m/>
    <m/>
  </r>
  <r>
    <s v="3-486"/>
    <x v="43"/>
    <d v="2020-05-27T00:00:00"/>
    <x v="3"/>
    <s v="購物"/>
    <m/>
    <x v="608"/>
    <s v=""/>
    <s v=""/>
    <n v="45"/>
    <m/>
    <m/>
    <m/>
  </r>
  <r>
    <s v="1-358"/>
    <x v="96"/>
    <d v="2020-05-27T00:00:00"/>
    <x v="3"/>
    <s v="購物"/>
    <m/>
    <x v="608"/>
    <s v=""/>
    <s v=""/>
    <n v="236"/>
    <m/>
    <m/>
    <m/>
  </r>
  <r>
    <s v="1-562"/>
    <x v="113"/>
    <d v="2020-05-27T00:00:00"/>
    <x v="3"/>
    <s v="購物"/>
    <m/>
    <x v="608"/>
    <s v=""/>
    <s v=""/>
    <n v="109"/>
    <m/>
    <m/>
    <m/>
  </r>
  <r>
    <s v="1-380"/>
    <x v="140"/>
    <d v="2020-05-27T00:00:00"/>
    <x v="3"/>
    <s v="購物"/>
    <m/>
    <x v="608"/>
    <s v=""/>
    <s v=""/>
    <n v="25"/>
    <m/>
    <m/>
    <m/>
  </r>
  <r>
    <s v="1-534"/>
    <x v="182"/>
    <d v="2020-05-27T00:00:00"/>
    <x v="3"/>
    <s v="購物"/>
    <m/>
    <x v="608"/>
    <s v=""/>
    <s v=""/>
    <n v="246"/>
    <m/>
    <m/>
    <m/>
  </r>
  <r>
    <s v="1-342"/>
    <x v="184"/>
    <d v="2020-05-27T00:00:00"/>
    <x v="3"/>
    <s v="購物"/>
    <m/>
    <x v="608"/>
    <s v=""/>
    <s v=""/>
    <n v="18"/>
    <m/>
    <m/>
    <m/>
  </r>
  <r>
    <s v="1-337"/>
    <x v="185"/>
    <d v="2020-05-27T00:00:00"/>
    <x v="3"/>
    <s v="購物"/>
    <m/>
    <x v="608"/>
    <s v=""/>
    <s v=""/>
    <n v="135"/>
    <m/>
    <m/>
    <m/>
  </r>
  <r>
    <s v="1-280"/>
    <x v="186"/>
    <d v="2020-05-27T00:00:00"/>
    <x v="3"/>
    <s v="購物"/>
    <m/>
    <x v="608"/>
    <s v=""/>
    <s v=""/>
    <n v="134"/>
    <m/>
    <m/>
    <m/>
  </r>
  <r>
    <s v="1-441"/>
    <x v="86"/>
    <d v="2020-05-27T00:00:00"/>
    <x v="3"/>
    <s v="購物"/>
    <m/>
    <x v="608"/>
    <s v=""/>
    <s v=""/>
    <n v="129"/>
    <m/>
    <m/>
    <m/>
  </r>
  <r>
    <s v="1-504"/>
    <x v="116"/>
    <d v="2020-05-27T00:00:00"/>
    <x v="3"/>
    <s v="購物"/>
    <m/>
    <x v="608"/>
    <s v=""/>
    <s v=""/>
    <n v="72"/>
    <m/>
    <m/>
    <m/>
  </r>
  <r>
    <s v="1-450"/>
    <x v="99"/>
    <d v="2020-05-27T00:00:00"/>
    <x v="3"/>
    <s v="購物"/>
    <m/>
    <x v="608"/>
    <s v=""/>
    <s v=""/>
    <n v="88"/>
    <m/>
    <m/>
    <m/>
  </r>
  <r>
    <s v="1-483"/>
    <x v="142"/>
    <d v="2020-05-27T00:00:00"/>
    <x v="3"/>
    <s v="購物"/>
    <m/>
    <x v="608"/>
    <s v=""/>
    <s v=""/>
    <n v="204"/>
    <m/>
    <m/>
    <m/>
  </r>
  <r>
    <s v="1-043"/>
    <x v="129"/>
    <d v="2020-05-27T00:00:00"/>
    <x v="3"/>
    <s v="購物"/>
    <m/>
    <x v="608"/>
    <s v=""/>
    <s v=""/>
    <n v="180"/>
    <m/>
    <m/>
    <m/>
  </r>
  <r>
    <s v="1-409"/>
    <x v="187"/>
    <d v="2020-05-27T00:00:00"/>
    <x v="3"/>
    <s v="購物"/>
    <m/>
    <x v="608"/>
    <s v=""/>
    <s v=""/>
    <n v="88"/>
    <m/>
    <m/>
    <m/>
  </r>
  <r>
    <s v="1-498"/>
    <x v="189"/>
    <d v="2020-05-27T00:00:00"/>
    <x v="3"/>
    <s v="購物"/>
    <m/>
    <x v="608"/>
    <s v=""/>
    <s v=""/>
    <n v="576"/>
    <m/>
    <m/>
    <m/>
  </r>
  <r>
    <s v="1-443"/>
    <x v="190"/>
    <d v="2020-05-27T00:00:00"/>
    <x v="3"/>
    <s v="購物"/>
    <m/>
    <x v="608"/>
    <s v=""/>
    <s v=""/>
    <n v="160"/>
    <m/>
    <m/>
    <m/>
  </r>
  <r>
    <s v="1-364"/>
    <x v="150"/>
    <d v="2020-05-27T00:00:00"/>
    <x v="3"/>
    <s v="購物"/>
    <m/>
    <x v="608"/>
    <s v=""/>
    <s v=""/>
    <n v="252"/>
    <m/>
    <m/>
    <m/>
  </r>
  <r>
    <s v="3-414"/>
    <x v="48"/>
    <d v="2020-05-27T00:00:00"/>
    <x v="3"/>
    <s v="購物"/>
    <m/>
    <x v="608"/>
    <s v=""/>
    <s v=""/>
    <n v="99"/>
    <m/>
    <m/>
    <m/>
  </r>
  <r>
    <s v="3-373"/>
    <x v="49"/>
    <d v="2020-05-27T00:00:00"/>
    <x v="3"/>
    <s v="購物"/>
    <m/>
    <x v="608"/>
    <s v=""/>
    <s v=""/>
    <n v="99"/>
    <m/>
    <m/>
    <m/>
  </r>
  <r>
    <s v="3-488"/>
    <x v="235"/>
    <d v="2020-05-27T00:00:00"/>
    <x v="3"/>
    <s v="購物"/>
    <m/>
    <x v="608"/>
    <s v=""/>
    <s v=""/>
    <n v="99"/>
    <m/>
    <m/>
    <m/>
  </r>
  <r>
    <s v="1-548"/>
    <x v="192"/>
    <d v="2020-05-27T00:00:00"/>
    <x v="3"/>
    <s v="購物"/>
    <m/>
    <x v="608"/>
    <s v=""/>
    <s v=""/>
    <n v="160"/>
    <m/>
    <m/>
    <m/>
  </r>
  <r>
    <s v="1-264"/>
    <x v="50"/>
    <d v="2020-05-27T00:00:00"/>
    <x v="3"/>
    <s v="購物"/>
    <m/>
    <x v="608"/>
    <s v=""/>
    <s v=""/>
    <n v="126"/>
    <m/>
    <m/>
    <m/>
  </r>
  <r>
    <s v="3-497"/>
    <x v="131"/>
    <d v="2020-05-27T00:00:00"/>
    <x v="3"/>
    <s v="購物"/>
    <m/>
    <x v="608"/>
    <s v=""/>
    <s v=""/>
    <n v="53"/>
    <m/>
    <m/>
    <m/>
  </r>
  <r>
    <s v="3-459"/>
    <x v="100"/>
    <d v="2020-05-27T00:00:00"/>
    <x v="3"/>
    <s v="購物"/>
    <m/>
    <x v="608"/>
    <s v=""/>
    <s v=""/>
    <n v="99"/>
    <m/>
    <m/>
    <m/>
  </r>
  <r>
    <s v="3-499"/>
    <x v="52"/>
    <d v="2020-05-27T00:00:00"/>
    <x v="3"/>
    <s v="購物"/>
    <m/>
    <x v="608"/>
    <s v=""/>
    <s v=""/>
    <n v="45"/>
    <m/>
    <m/>
    <m/>
  </r>
  <r>
    <s v="1-465"/>
    <x v="120"/>
    <d v="2020-05-27T00:00:00"/>
    <x v="3"/>
    <s v="購物"/>
    <m/>
    <x v="608"/>
    <s v=""/>
    <s v=""/>
    <n v="222"/>
    <m/>
    <m/>
    <m/>
  </r>
  <r>
    <s v="1-309"/>
    <x v="101"/>
    <d v="2020-05-27T00:00:00"/>
    <x v="3"/>
    <s v="購物"/>
    <m/>
    <x v="608"/>
    <s v=""/>
    <s v=""/>
    <n v="112"/>
    <m/>
    <m/>
    <m/>
  </r>
  <r>
    <s v="1-263"/>
    <x v="197"/>
    <d v="2020-05-27T00:00:00"/>
    <x v="3"/>
    <s v="購物"/>
    <m/>
    <x v="608"/>
    <s v=""/>
    <s v=""/>
    <n v="601"/>
    <m/>
    <m/>
    <m/>
  </r>
  <r>
    <s v="1-510"/>
    <x v="54"/>
    <d v="2020-05-27T00:00:00"/>
    <x v="3"/>
    <s v="購物"/>
    <m/>
    <x v="608"/>
    <s v=""/>
    <s v=""/>
    <n v="135"/>
    <m/>
    <m/>
    <m/>
  </r>
  <r>
    <s v="1-284"/>
    <x v="55"/>
    <d v="2020-05-27T00:00:00"/>
    <x v="3"/>
    <s v="購物"/>
    <m/>
    <x v="608"/>
    <s v=""/>
    <s v=""/>
    <n v="186"/>
    <m/>
    <m/>
    <m/>
  </r>
  <r>
    <s v="1-486"/>
    <x v="199"/>
    <d v="2020-05-27T00:00:00"/>
    <x v="3"/>
    <s v="購物"/>
    <m/>
    <x v="608"/>
    <s v=""/>
    <s v=""/>
    <n v="127"/>
    <m/>
    <m/>
    <m/>
  </r>
  <r>
    <s v="1-363"/>
    <x v="200"/>
    <d v="2020-05-27T00:00:00"/>
    <x v="3"/>
    <s v="購物"/>
    <m/>
    <x v="608"/>
    <s v=""/>
    <s v=""/>
    <n v="52"/>
    <m/>
    <m/>
    <m/>
  </r>
  <r>
    <s v="1-531"/>
    <x v="57"/>
    <d v="2020-05-27T00:00:00"/>
    <x v="3"/>
    <s v="購物"/>
    <m/>
    <x v="608"/>
    <s v=""/>
    <s v=""/>
    <n v="157"/>
    <m/>
    <m/>
    <m/>
  </r>
  <r>
    <s v="1-582"/>
    <x v="201"/>
    <d v="2020-05-27T00:00:00"/>
    <x v="3"/>
    <s v="購物"/>
    <m/>
    <x v="608"/>
    <s v=""/>
    <s v=""/>
    <n v="129"/>
    <m/>
    <m/>
    <m/>
  </r>
  <r>
    <s v="1-550"/>
    <x v="151"/>
    <d v="2020-05-27T00:00:00"/>
    <x v="3"/>
    <s v="購物"/>
    <m/>
    <x v="608"/>
    <s v=""/>
    <s v=""/>
    <n v="160"/>
    <m/>
    <m/>
    <m/>
  </r>
  <r>
    <s v="3-479"/>
    <x v="58"/>
    <d v="2020-05-27T00:00:00"/>
    <x v="3"/>
    <s v="購物"/>
    <m/>
    <x v="608"/>
    <s v=""/>
    <s v=""/>
    <n v="99"/>
    <m/>
    <m/>
    <m/>
  </r>
  <r>
    <s v="1-260"/>
    <x v="73"/>
    <d v="2020-05-27T00:00:00"/>
    <x v="3"/>
    <s v="購物"/>
    <m/>
    <x v="608"/>
    <s v=""/>
    <s v=""/>
    <n v="95"/>
    <m/>
    <m/>
    <m/>
  </r>
  <r>
    <s v="1-031"/>
    <x v="208"/>
    <d v="2020-05-27T00:00:00"/>
    <x v="3"/>
    <s v="購物"/>
    <m/>
    <x v="608"/>
    <s v=""/>
    <s v=""/>
    <n v="101"/>
    <m/>
    <m/>
    <m/>
  </r>
  <r>
    <s v="1-444"/>
    <x v="60"/>
    <d v="2020-05-27T00:00:00"/>
    <x v="3"/>
    <s v="購物"/>
    <m/>
    <x v="608"/>
    <s v=""/>
    <s v=""/>
    <n v="229"/>
    <m/>
    <m/>
    <m/>
  </r>
  <r>
    <s v="1-549"/>
    <x v="74"/>
    <d v="2020-05-27T00:00:00"/>
    <x v="3"/>
    <s v="購物"/>
    <m/>
    <x v="608"/>
    <s v=""/>
    <s v=""/>
    <n v="15"/>
    <m/>
    <m/>
    <m/>
  </r>
  <r>
    <s v="2-067"/>
    <x v="244"/>
    <d v="2020-05-27T00:00:00"/>
    <x v="3"/>
    <s v="購物"/>
    <m/>
    <x v="608"/>
    <s v=""/>
    <s v=""/>
    <n v="221"/>
    <m/>
    <m/>
    <m/>
  </r>
  <r>
    <s v="1-580"/>
    <x v="63"/>
    <d v="2020-05-27T00:00:00"/>
    <x v="3"/>
    <s v="購物"/>
    <m/>
    <x v="608"/>
    <s v=""/>
    <s v=""/>
    <n v="68"/>
    <m/>
    <m/>
    <m/>
  </r>
  <r>
    <s v="1-586"/>
    <x v="104"/>
    <d v="2020-05-27T00:00:00"/>
    <x v="3"/>
    <s v="購物"/>
    <m/>
    <x v="608"/>
    <s v=""/>
    <s v=""/>
    <n v="120"/>
    <m/>
    <m/>
    <m/>
  </r>
  <r>
    <s v="1-167"/>
    <x v="64"/>
    <d v="2020-05-27T00:00:00"/>
    <x v="3"/>
    <s v="購物"/>
    <m/>
    <x v="608"/>
    <s v=""/>
    <s v=""/>
    <n v="337"/>
    <m/>
    <m/>
    <m/>
  </r>
  <r>
    <s v="1-250"/>
    <x v="65"/>
    <d v="2020-05-27T00:00:00"/>
    <x v="3"/>
    <s v="購物"/>
    <m/>
    <x v="608"/>
    <s v=""/>
    <s v=""/>
    <n v="44"/>
    <m/>
    <m/>
    <m/>
  </r>
  <r>
    <s v="1-366"/>
    <x v="215"/>
    <d v="2020-05-27T00:00:00"/>
    <x v="3"/>
    <s v="購物"/>
    <m/>
    <x v="608"/>
    <s v=""/>
    <s v=""/>
    <n v="73"/>
    <m/>
    <m/>
    <m/>
  </r>
  <r>
    <s v="1-398"/>
    <x v="216"/>
    <d v="2020-05-27T00:00:00"/>
    <x v="3"/>
    <s v="購物"/>
    <m/>
    <x v="608"/>
    <s v=""/>
    <s v=""/>
    <n v="160"/>
    <m/>
    <m/>
    <m/>
  </r>
  <r>
    <s v="1-477"/>
    <x v="66"/>
    <d v="2020-05-27T00:00:00"/>
    <x v="3"/>
    <s v="購物"/>
    <m/>
    <x v="608"/>
    <s v=""/>
    <s v=""/>
    <n v="173"/>
    <m/>
    <m/>
    <m/>
  </r>
  <r>
    <s v="1-053"/>
    <x v="217"/>
    <d v="2020-05-27T00:00:00"/>
    <x v="3"/>
    <s v="購物"/>
    <m/>
    <x v="608"/>
    <s v=""/>
    <s v=""/>
    <n v="138"/>
    <m/>
    <m/>
    <m/>
  </r>
  <r>
    <s v="1-298"/>
    <x v="82"/>
    <d v="2020-06-03T00:00:00"/>
    <x v="3"/>
    <s v="購物"/>
    <m/>
    <x v="609"/>
    <s v=""/>
    <s v=""/>
    <n v="144"/>
    <m/>
    <m/>
    <m/>
  </r>
  <r>
    <s v="1-415"/>
    <x v="154"/>
    <d v="2020-06-03T00:00:00"/>
    <x v="3"/>
    <s v="購物"/>
    <m/>
    <x v="609"/>
    <s v=""/>
    <s v=""/>
    <n v="289"/>
    <m/>
    <m/>
    <m/>
  </r>
  <r>
    <s v="1-587"/>
    <x v="75"/>
    <d v="2020-06-03T00:00:00"/>
    <x v="3"/>
    <s v="購物"/>
    <m/>
    <x v="609"/>
    <s v=""/>
    <s v=""/>
    <n v="135"/>
    <m/>
    <m/>
    <m/>
  </r>
  <r>
    <s v="1-565"/>
    <x v="67"/>
    <d v="2020-06-03T00:00:00"/>
    <x v="3"/>
    <s v="購物"/>
    <m/>
    <x v="609"/>
    <s v=""/>
    <s v=""/>
    <n v="199"/>
    <m/>
    <m/>
    <m/>
  </r>
  <r>
    <s v="1-567"/>
    <x v="88"/>
    <d v="2020-06-03T00:00:00"/>
    <x v="3"/>
    <s v="購物"/>
    <m/>
    <x v="609"/>
    <s v=""/>
    <s v=""/>
    <n v="132"/>
    <m/>
    <m/>
    <m/>
  </r>
  <r>
    <s v="1-521"/>
    <x v="156"/>
    <d v="2020-06-03T00:00:00"/>
    <x v="3"/>
    <s v="購物"/>
    <m/>
    <x v="609"/>
    <s v=""/>
    <s v=""/>
    <n v="184"/>
    <m/>
    <m/>
    <m/>
  </r>
  <r>
    <s v="1-543"/>
    <x v="158"/>
    <d v="2020-06-03T00:00:00"/>
    <x v="3"/>
    <s v="購物"/>
    <m/>
    <x v="609"/>
    <s v=""/>
    <s v=""/>
    <n v="94"/>
    <m/>
    <m/>
    <m/>
  </r>
  <r>
    <s v="1-471"/>
    <x v="229"/>
    <d v="2020-06-03T00:00:00"/>
    <x v="3"/>
    <s v="購物"/>
    <m/>
    <x v="609"/>
    <s v=""/>
    <s v=""/>
    <n v="56"/>
    <m/>
    <m/>
    <m/>
  </r>
  <r>
    <s v="1-461"/>
    <x v="9"/>
    <d v="2020-06-03T00:00:00"/>
    <x v="3"/>
    <s v="購物"/>
    <m/>
    <x v="609"/>
    <s v=""/>
    <s v=""/>
    <n v="160"/>
    <m/>
    <m/>
    <m/>
  </r>
  <r>
    <s v="1-299"/>
    <x v="160"/>
    <d v="2020-06-03T00:00:00"/>
    <x v="3"/>
    <s v="購物"/>
    <m/>
    <x v="609"/>
    <s v=""/>
    <s v=""/>
    <n v="576"/>
    <m/>
    <m/>
    <m/>
  </r>
  <r>
    <s v="1-384"/>
    <x v="161"/>
    <d v="2020-06-03T00:00:00"/>
    <x v="3"/>
    <s v="購物"/>
    <m/>
    <x v="609"/>
    <s v=""/>
    <s v=""/>
    <n v="111"/>
    <m/>
    <m/>
    <m/>
  </r>
  <r>
    <s v="1-367"/>
    <x v="4"/>
    <d v="2020-06-03T00:00:00"/>
    <x v="3"/>
    <s v="購物"/>
    <m/>
    <x v="609"/>
    <s v=""/>
    <s v=""/>
    <n v="114"/>
    <m/>
    <m/>
    <m/>
  </r>
  <r>
    <s v="1-588"/>
    <x v="130"/>
    <d v="2020-06-03T00:00:00"/>
    <x v="3"/>
    <s v="購物"/>
    <m/>
    <x v="609"/>
    <s v=""/>
    <s v=""/>
    <n v="88"/>
    <m/>
    <m/>
    <m/>
  </r>
  <r>
    <s v="1-311"/>
    <x v="162"/>
    <d v="2020-06-03T00:00:00"/>
    <x v="3"/>
    <s v="購物"/>
    <m/>
    <x v="609"/>
    <s v=""/>
    <s v=""/>
    <n v="479"/>
    <m/>
    <m/>
    <m/>
  </r>
  <r>
    <s v="1-172"/>
    <x v="135"/>
    <d v="2020-06-03T00:00:00"/>
    <x v="3"/>
    <s v="購物"/>
    <m/>
    <x v="609"/>
    <s v=""/>
    <s v=""/>
    <n v="158"/>
    <m/>
    <m/>
    <m/>
  </r>
  <r>
    <s v="3-446"/>
    <x v="77"/>
    <d v="2020-06-03T00:00:00"/>
    <x v="3"/>
    <s v="購物"/>
    <m/>
    <x v="609"/>
    <s v=""/>
    <s v=""/>
    <n v="188"/>
    <m/>
    <m/>
    <m/>
  </r>
  <r>
    <s v="1-542"/>
    <x v="14"/>
    <d v="2020-06-03T00:00:00"/>
    <x v="3"/>
    <s v="購物"/>
    <m/>
    <x v="609"/>
    <s v=""/>
    <s v=""/>
    <n v="372"/>
    <m/>
    <m/>
    <m/>
  </r>
  <r>
    <s v="1-281"/>
    <x v="108"/>
    <d v="2020-06-03T00:00:00"/>
    <x v="3"/>
    <s v="購物"/>
    <m/>
    <x v="609"/>
    <s v=""/>
    <s v=""/>
    <n v="178"/>
    <m/>
    <m/>
    <m/>
  </r>
  <r>
    <s v="1-536"/>
    <x v="165"/>
    <d v="2020-06-03T00:00:00"/>
    <x v="3"/>
    <s v="購物"/>
    <m/>
    <x v="609"/>
    <s v=""/>
    <s v=""/>
    <n v="109"/>
    <m/>
    <m/>
    <m/>
  </r>
  <r>
    <s v="1-404"/>
    <x v="1"/>
    <d v="2020-06-03T00:00:00"/>
    <x v="3"/>
    <s v="購物"/>
    <m/>
    <x v="609"/>
    <s v=""/>
    <s v=""/>
    <n v="193"/>
    <m/>
    <m/>
    <m/>
  </r>
  <r>
    <s v="1-568"/>
    <x v="20"/>
    <d v="2020-06-03T00:00:00"/>
    <x v="3"/>
    <s v="購物"/>
    <m/>
    <x v="609"/>
    <s v=""/>
    <s v=""/>
    <n v="300"/>
    <m/>
    <m/>
    <m/>
  </r>
  <r>
    <s v="3-425"/>
    <x v="89"/>
    <d v="2020-06-03T00:00:00"/>
    <x v="3"/>
    <s v="購物"/>
    <m/>
    <x v="609"/>
    <s v=""/>
    <s v=""/>
    <n v="123"/>
    <m/>
    <m/>
    <m/>
  </r>
  <r>
    <s v="1-235"/>
    <x v="68"/>
    <d v="2020-06-03T00:00:00"/>
    <x v="3"/>
    <s v="購物"/>
    <m/>
    <x v="609"/>
    <s v=""/>
    <s v=""/>
    <n v="93"/>
    <m/>
    <m/>
    <m/>
  </r>
  <r>
    <s v="1-554"/>
    <x v="23"/>
    <d v="2020-06-03T00:00:00"/>
    <x v="3"/>
    <s v="購物"/>
    <m/>
    <x v="609"/>
    <s v=""/>
    <s v=""/>
    <n v="48"/>
    <m/>
    <m/>
    <m/>
  </r>
  <r>
    <s v="1-433"/>
    <x v="25"/>
    <d v="2020-06-03T00:00:00"/>
    <x v="3"/>
    <s v="購物"/>
    <m/>
    <x v="609"/>
    <s v=""/>
    <s v=""/>
    <n v="142"/>
    <m/>
    <m/>
    <m/>
  </r>
  <r>
    <s v="1-171"/>
    <x v="26"/>
    <d v="2020-06-03T00:00:00"/>
    <x v="3"/>
    <s v="購物"/>
    <m/>
    <x v="609"/>
    <s v=""/>
    <s v=""/>
    <n v="48"/>
    <m/>
    <m/>
    <m/>
  </r>
  <r>
    <s v="1-583"/>
    <x v="147"/>
    <d v="2020-06-03T00:00:00"/>
    <x v="3"/>
    <s v="購物"/>
    <m/>
    <x v="609"/>
    <s v=""/>
    <s v=""/>
    <n v="160"/>
    <m/>
    <m/>
    <m/>
  </r>
  <r>
    <s v="1-437"/>
    <x v="70"/>
    <d v="2020-06-03T00:00:00"/>
    <x v="3"/>
    <s v="購物"/>
    <m/>
    <x v="609"/>
    <s v=""/>
    <s v=""/>
    <n v="102"/>
    <m/>
    <m/>
    <m/>
  </r>
  <r>
    <s v="1-452"/>
    <x v="29"/>
    <d v="2020-06-03T00:00:00"/>
    <x v="3"/>
    <s v="購物"/>
    <m/>
    <x v="609"/>
    <s v=""/>
    <s v=""/>
    <n v="68"/>
    <m/>
    <m/>
    <m/>
  </r>
  <r>
    <s v="1-585"/>
    <x v="31"/>
    <d v="2020-06-03T00:00:00"/>
    <x v="3"/>
    <s v="購物"/>
    <m/>
    <x v="609"/>
    <s v=""/>
    <s v=""/>
    <n v="135"/>
    <m/>
    <m/>
    <m/>
  </r>
  <r>
    <s v="1-538"/>
    <x v="32"/>
    <d v="2020-06-03T00:00:00"/>
    <x v="3"/>
    <s v="購物"/>
    <m/>
    <x v="609"/>
    <s v=""/>
    <s v=""/>
    <n v="106"/>
    <m/>
    <m/>
    <m/>
  </r>
  <r>
    <s v="1-530"/>
    <x v="171"/>
    <d v="2020-06-03T00:00:00"/>
    <x v="3"/>
    <s v="購物"/>
    <m/>
    <x v="609"/>
    <s v=""/>
    <s v=""/>
    <n v="172"/>
    <m/>
    <m/>
    <m/>
  </r>
  <r>
    <s v="1-501"/>
    <x v="33"/>
    <d v="2020-06-03T00:00:00"/>
    <x v="3"/>
    <s v="購物"/>
    <m/>
    <x v="609"/>
    <s v=""/>
    <s v=""/>
    <n v="132"/>
    <m/>
    <m/>
    <m/>
  </r>
  <r>
    <s v="1-038"/>
    <x v="172"/>
    <d v="2020-06-03T00:00:00"/>
    <x v="3"/>
    <s v="購物"/>
    <m/>
    <x v="609"/>
    <s v=""/>
    <s v=""/>
    <n v="182"/>
    <m/>
    <m/>
    <m/>
  </r>
  <r>
    <s v="1-200"/>
    <x v="137"/>
    <d v="2020-06-03T00:00:00"/>
    <x v="3"/>
    <s v="購物"/>
    <m/>
    <x v="609"/>
    <s v=""/>
    <s v=""/>
    <n v="106"/>
    <m/>
    <m/>
    <m/>
  </r>
  <r>
    <s v="1-230"/>
    <x v="173"/>
    <d v="2020-06-03T00:00:00"/>
    <x v="3"/>
    <s v="購物"/>
    <m/>
    <x v="609"/>
    <s v=""/>
    <s v=""/>
    <n v="109"/>
    <m/>
    <m/>
    <m/>
  </r>
  <r>
    <s v="1-546"/>
    <x v="174"/>
    <d v="2020-06-03T00:00:00"/>
    <x v="3"/>
    <s v="購物"/>
    <m/>
    <x v="609"/>
    <s v=""/>
    <s v=""/>
    <n v="148"/>
    <m/>
    <m/>
    <m/>
  </r>
  <r>
    <s v="1-211"/>
    <x v="35"/>
    <d v="2020-06-03T00:00:00"/>
    <x v="3"/>
    <s v="購物"/>
    <m/>
    <x v="609"/>
    <s v=""/>
    <s v=""/>
    <n v="60"/>
    <m/>
    <m/>
    <m/>
  </r>
  <r>
    <s v="3-495"/>
    <x v="138"/>
    <d v="2020-06-03T00:00:00"/>
    <x v="3"/>
    <s v="購物"/>
    <m/>
    <x v="609"/>
    <s v=""/>
    <s v=""/>
    <n v="78"/>
    <m/>
    <m/>
    <m/>
  </r>
  <r>
    <s v="1-555"/>
    <x v="37"/>
    <d v="2020-06-03T00:00:00"/>
    <x v="3"/>
    <s v="購物"/>
    <m/>
    <x v="609"/>
    <s v=""/>
    <s v=""/>
    <n v="83"/>
    <m/>
    <m/>
    <m/>
  </r>
  <r>
    <s v="1-333"/>
    <x v="177"/>
    <d v="2020-06-03T00:00:00"/>
    <x v="3"/>
    <s v="購物"/>
    <m/>
    <x v="609"/>
    <s v=""/>
    <s v=""/>
    <n v="50"/>
    <m/>
    <m/>
    <m/>
  </r>
  <r>
    <s v="1-500"/>
    <x v="94"/>
    <d v="2020-06-03T00:00:00"/>
    <x v="3"/>
    <s v="購物"/>
    <m/>
    <x v="609"/>
    <s v=""/>
    <s v=""/>
    <n v="60"/>
    <m/>
    <m/>
    <m/>
  </r>
  <r>
    <s v="1-511"/>
    <x v="179"/>
    <d v="2020-06-03T00:00:00"/>
    <x v="3"/>
    <s v="購物"/>
    <m/>
    <x v="609"/>
    <s v=""/>
    <s v=""/>
    <n v="109"/>
    <m/>
    <m/>
    <m/>
  </r>
  <r>
    <s v="1-584"/>
    <x v="41"/>
    <d v="2020-06-03T00:00:00"/>
    <x v="3"/>
    <s v="購物"/>
    <m/>
    <x v="609"/>
    <s v=""/>
    <s v=""/>
    <n v="135"/>
    <m/>
    <m/>
    <m/>
  </r>
  <r>
    <s v="1-493"/>
    <x v="2"/>
    <d v="2020-06-03T00:00:00"/>
    <x v="3"/>
    <s v="購物"/>
    <m/>
    <x v="609"/>
    <s v=""/>
    <s v=""/>
    <n v="160"/>
    <m/>
    <m/>
    <m/>
  </r>
  <r>
    <s v="1-515"/>
    <x v="180"/>
    <d v="2020-06-03T00:00:00"/>
    <x v="3"/>
    <s v="購物"/>
    <m/>
    <x v="609"/>
    <s v=""/>
    <s v=""/>
    <n v="305"/>
    <m/>
    <m/>
    <m/>
  </r>
  <r>
    <s v="1-575"/>
    <x v="95"/>
    <d v="2020-06-03T00:00:00"/>
    <x v="3"/>
    <s v="購物"/>
    <m/>
    <x v="609"/>
    <s v=""/>
    <s v=""/>
    <n v="160"/>
    <m/>
    <m/>
    <m/>
  </r>
  <r>
    <s v="1-358"/>
    <x v="96"/>
    <d v="2020-06-03T00:00:00"/>
    <x v="3"/>
    <s v="購物"/>
    <m/>
    <x v="609"/>
    <s v=""/>
    <s v=""/>
    <n v="201"/>
    <m/>
    <m/>
    <m/>
  </r>
  <r>
    <s v="1-562"/>
    <x v="113"/>
    <d v="2020-06-03T00:00:00"/>
    <x v="3"/>
    <s v="購物"/>
    <m/>
    <x v="609"/>
    <s v=""/>
    <s v=""/>
    <n v="218"/>
    <m/>
    <m/>
    <m/>
  </r>
  <r>
    <s v="1-380"/>
    <x v="140"/>
    <d v="2020-06-03T00:00:00"/>
    <x v="3"/>
    <s v="購物"/>
    <m/>
    <x v="609"/>
    <s v=""/>
    <s v=""/>
    <n v="60"/>
    <m/>
    <m/>
    <m/>
  </r>
  <r>
    <s v="1-534"/>
    <x v="182"/>
    <d v="2020-06-03T00:00:00"/>
    <x v="3"/>
    <s v="購物"/>
    <m/>
    <x v="609"/>
    <s v=""/>
    <s v=""/>
    <n v="424"/>
    <m/>
    <m/>
    <m/>
  </r>
  <r>
    <s v="1-342"/>
    <x v="184"/>
    <d v="2020-06-03T00:00:00"/>
    <x v="3"/>
    <s v="購物"/>
    <m/>
    <x v="609"/>
    <s v=""/>
    <s v=""/>
    <n v="18"/>
    <m/>
    <m/>
    <m/>
  </r>
  <r>
    <s v="1-337"/>
    <x v="185"/>
    <d v="2020-06-03T00:00:00"/>
    <x v="3"/>
    <s v="購物"/>
    <m/>
    <x v="609"/>
    <s v=""/>
    <s v=""/>
    <n v="135"/>
    <m/>
    <m/>
    <m/>
  </r>
  <r>
    <s v="1-280"/>
    <x v="186"/>
    <d v="2020-06-03T00:00:00"/>
    <x v="3"/>
    <s v="購物"/>
    <m/>
    <x v="609"/>
    <s v=""/>
    <s v=""/>
    <n v="359"/>
    <m/>
    <m/>
    <m/>
  </r>
  <r>
    <s v="1-441"/>
    <x v="86"/>
    <d v="2020-06-03T00:00:00"/>
    <x v="3"/>
    <s v="購物"/>
    <m/>
    <x v="609"/>
    <s v=""/>
    <s v=""/>
    <n v="160"/>
    <m/>
    <m/>
    <m/>
  </r>
  <r>
    <s v="1-504"/>
    <x v="116"/>
    <d v="2020-06-03T00:00:00"/>
    <x v="3"/>
    <s v="購物"/>
    <m/>
    <x v="609"/>
    <s v=""/>
    <s v=""/>
    <n v="141"/>
    <m/>
    <m/>
    <m/>
  </r>
  <r>
    <s v="1-450"/>
    <x v="99"/>
    <d v="2020-06-03T00:00:00"/>
    <x v="3"/>
    <s v="購物"/>
    <m/>
    <x v="609"/>
    <s v=""/>
    <s v=""/>
    <n v="88"/>
    <m/>
    <m/>
    <m/>
  </r>
  <r>
    <s v="1-483"/>
    <x v="142"/>
    <d v="2020-06-03T00:00:00"/>
    <x v="3"/>
    <s v="購物"/>
    <m/>
    <x v="609"/>
    <s v=""/>
    <s v=""/>
    <n v="399"/>
    <m/>
    <m/>
    <m/>
  </r>
  <r>
    <s v="1-043"/>
    <x v="129"/>
    <d v="2020-06-03T00:00:00"/>
    <x v="3"/>
    <s v="購物"/>
    <m/>
    <x v="609"/>
    <s v=""/>
    <s v=""/>
    <n v="180"/>
    <m/>
    <m/>
    <m/>
  </r>
  <r>
    <s v="1-409"/>
    <x v="187"/>
    <d v="2020-06-03T00:00:00"/>
    <x v="3"/>
    <s v="購物"/>
    <m/>
    <x v="609"/>
    <s v=""/>
    <s v=""/>
    <n v="86"/>
    <m/>
    <m/>
    <m/>
  </r>
  <r>
    <s v="1-498"/>
    <x v="189"/>
    <d v="2020-06-03T00:00:00"/>
    <x v="3"/>
    <s v="購物"/>
    <m/>
    <x v="609"/>
    <s v=""/>
    <s v=""/>
    <n v="436"/>
    <m/>
    <m/>
    <m/>
  </r>
  <r>
    <s v="1-443"/>
    <x v="190"/>
    <d v="2020-06-03T00:00:00"/>
    <x v="3"/>
    <s v="購物"/>
    <m/>
    <x v="609"/>
    <s v=""/>
    <s v=""/>
    <n v="160"/>
    <m/>
    <m/>
    <m/>
  </r>
  <r>
    <s v="1-364"/>
    <x v="150"/>
    <d v="2020-06-03T00:00:00"/>
    <x v="3"/>
    <s v="購物"/>
    <m/>
    <x v="609"/>
    <s v=""/>
    <s v=""/>
    <n v="252"/>
    <m/>
    <m/>
    <m/>
  </r>
  <r>
    <s v="1-548"/>
    <x v="192"/>
    <d v="2020-06-03T00:00:00"/>
    <x v="3"/>
    <s v="購物"/>
    <m/>
    <x v="609"/>
    <s v=""/>
    <s v=""/>
    <n v="160"/>
    <m/>
    <m/>
    <m/>
  </r>
  <r>
    <s v="1-264"/>
    <x v="50"/>
    <d v="2020-06-03T00:00:00"/>
    <x v="3"/>
    <s v="購物"/>
    <m/>
    <x v="609"/>
    <s v=""/>
    <s v=""/>
    <n v="195"/>
    <m/>
    <m/>
    <m/>
  </r>
  <r>
    <s v="1-160"/>
    <x v="193"/>
    <d v="2020-06-03T00:00:00"/>
    <x v="3"/>
    <s v="購物"/>
    <m/>
    <x v="609"/>
    <s v=""/>
    <s v=""/>
    <n v="70"/>
    <m/>
    <m/>
    <m/>
  </r>
  <r>
    <s v="1-484"/>
    <x v="119"/>
    <d v="2020-06-03T00:00:00"/>
    <x v="3"/>
    <s v="購物"/>
    <m/>
    <x v="609"/>
    <s v=""/>
    <s v=""/>
    <n v="109"/>
    <m/>
    <m/>
    <m/>
  </r>
  <r>
    <s v="3-497"/>
    <x v="131"/>
    <d v="2020-06-03T00:00:00"/>
    <x v="3"/>
    <s v="購物"/>
    <m/>
    <x v="609"/>
    <s v=""/>
    <s v=""/>
    <n v="57"/>
    <m/>
    <m/>
    <m/>
  </r>
  <r>
    <s v="1-465"/>
    <x v="120"/>
    <d v="2020-06-03T00:00:00"/>
    <x v="3"/>
    <s v="購物"/>
    <m/>
    <x v="609"/>
    <s v=""/>
    <s v=""/>
    <n v="195"/>
    <m/>
    <m/>
    <m/>
  </r>
  <r>
    <s v="1-309"/>
    <x v="101"/>
    <d v="2020-06-03T00:00:00"/>
    <x v="3"/>
    <s v="購物"/>
    <m/>
    <x v="609"/>
    <s v=""/>
    <s v=""/>
    <n v="176"/>
    <m/>
    <m/>
    <m/>
  </r>
  <r>
    <s v="1-263"/>
    <x v="197"/>
    <d v="2020-06-03T00:00:00"/>
    <x v="3"/>
    <s v="購物"/>
    <m/>
    <x v="609"/>
    <s v=""/>
    <s v=""/>
    <n v="995"/>
    <m/>
    <m/>
    <m/>
  </r>
  <r>
    <s v="1-510"/>
    <x v="54"/>
    <d v="2020-06-03T00:00:00"/>
    <x v="3"/>
    <s v="購物"/>
    <m/>
    <x v="609"/>
    <s v=""/>
    <s v=""/>
    <n v="80"/>
    <m/>
    <m/>
    <m/>
  </r>
  <r>
    <s v="1-284"/>
    <x v="55"/>
    <d v="2020-06-03T00:00:00"/>
    <x v="3"/>
    <s v="購物"/>
    <m/>
    <x v="609"/>
    <s v=""/>
    <s v=""/>
    <n v="295"/>
    <m/>
    <m/>
    <m/>
  </r>
  <r>
    <s v="1-486"/>
    <x v="199"/>
    <d v="2020-06-03T00:00:00"/>
    <x v="3"/>
    <s v="購物"/>
    <m/>
    <x v="609"/>
    <s v=""/>
    <s v=""/>
    <n v="127"/>
    <m/>
    <m/>
    <m/>
  </r>
  <r>
    <s v="1-363"/>
    <x v="200"/>
    <d v="2020-06-03T00:00:00"/>
    <x v="3"/>
    <s v="購物"/>
    <m/>
    <x v="609"/>
    <s v=""/>
    <s v=""/>
    <n v="79"/>
    <m/>
    <m/>
    <m/>
  </r>
  <r>
    <s v="1-531"/>
    <x v="57"/>
    <d v="2020-06-03T00:00:00"/>
    <x v="3"/>
    <s v="購物"/>
    <m/>
    <x v="609"/>
    <s v=""/>
    <s v=""/>
    <n v="104"/>
    <m/>
    <m/>
    <m/>
  </r>
  <r>
    <s v="1-582"/>
    <x v="201"/>
    <d v="2020-06-03T00:00:00"/>
    <x v="3"/>
    <s v="購物"/>
    <m/>
    <x v="609"/>
    <s v=""/>
    <s v=""/>
    <n v="160"/>
    <m/>
    <m/>
    <m/>
  </r>
  <r>
    <s v="1-550"/>
    <x v="151"/>
    <d v="2020-06-03T00:00:00"/>
    <x v="3"/>
    <s v="購物"/>
    <m/>
    <x v="609"/>
    <s v=""/>
    <s v=""/>
    <n v="160"/>
    <m/>
    <m/>
    <m/>
  </r>
  <r>
    <s v="2-134"/>
    <x v="72"/>
    <d v="2020-06-03T00:00:00"/>
    <x v="3"/>
    <s v="購物"/>
    <m/>
    <x v="609"/>
    <s v=""/>
    <s v=""/>
    <n v="96"/>
    <m/>
    <m/>
    <m/>
  </r>
  <r>
    <s v="1-260"/>
    <x v="73"/>
    <d v="2020-06-03T00:00:00"/>
    <x v="3"/>
    <s v="購物"/>
    <m/>
    <x v="609"/>
    <s v=""/>
    <s v=""/>
    <n v="95"/>
    <m/>
    <m/>
    <m/>
  </r>
  <r>
    <s v="1-031"/>
    <x v="208"/>
    <d v="2020-06-03T00:00:00"/>
    <x v="3"/>
    <s v="購物"/>
    <m/>
    <x v="609"/>
    <s v=""/>
    <s v=""/>
    <n v="89"/>
    <m/>
    <m/>
    <m/>
  </r>
  <r>
    <s v="1-444"/>
    <x v="60"/>
    <d v="2020-06-03T00:00:00"/>
    <x v="3"/>
    <s v="購物"/>
    <m/>
    <x v="609"/>
    <s v=""/>
    <s v=""/>
    <n v="183"/>
    <m/>
    <m/>
    <m/>
  </r>
  <r>
    <s v="1-549"/>
    <x v="74"/>
    <d v="2020-06-03T00:00:00"/>
    <x v="3"/>
    <s v="購物"/>
    <m/>
    <x v="609"/>
    <s v=""/>
    <s v=""/>
    <n v="15"/>
    <m/>
    <m/>
    <m/>
  </r>
  <r>
    <s v="2-067"/>
    <x v="244"/>
    <d v="2020-06-03T00:00:00"/>
    <x v="3"/>
    <s v="購物"/>
    <m/>
    <x v="609"/>
    <s v=""/>
    <s v=""/>
    <n v="358"/>
    <m/>
    <m/>
    <m/>
  </r>
  <r>
    <s v="1-580"/>
    <x v="63"/>
    <d v="2020-06-03T00:00:00"/>
    <x v="3"/>
    <s v="購物"/>
    <m/>
    <x v="609"/>
    <s v=""/>
    <s v=""/>
    <n v="68"/>
    <m/>
    <m/>
    <m/>
  </r>
  <r>
    <s v="1-586"/>
    <x v="104"/>
    <d v="2020-06-03T00:00:00"/>
    <x v="3"/>
    <s v="購物"/>
    <m/>
    <x v="609"/>
    <s v=""/>
    <s v=""/>
    <n v="116"/>
    <m/>
    <m/>
    <m/>
  </r>
  <r>
    <s v="1-167"/>
    <x v="64"/>
    <d v="2020-06-03T00:00:00"/>
    <x v="3"/>
    <s v="購物"/>
    <m/>
    <x v="609"/>
    <s v=""/>
    <s v=""/>
    <n v="315"/>
    <m/>
    <m/>
    <m/>
  </r>
  <r>
    <s v="1-250"/>
    <x v="65"/>
    <d v="2020-06-03T00:00:00"/>
    <x v="3"/>
    <s v="購物"/>
    <m/>
    <x v="609"/>
    <s v=""/>
    <s v=""/>
    <n v="347"/>
    <m/>
    <m/>
    <m/>
  </r>
  <r>
    <s v="1-366"/>
    <x v="215"/>
    <d v="2020-06-03T00:00:00"/>
    <x v="3"/>
    <s v="購物"/>
    <m/>
    <x v="609"/>
    <s v=""/>
    <s v=""/>
    <n v="65"/>
    <m/>
    <m/>
    <m/>
  </r>
  <r>
    <s v="1-398"/>
    <x v="216"/>
    <d v="2020-06-03T00:00:00"/>
    <x v="3"/>
    <s v="購物"/>
    <m/>
    <x v="609"/>
    <s v=""/>
    <s v=""/>
    <n v="160"/>
    <m/>
    <m/>
    <m/>
  </r>
  <r>
    <s v="1-477"/>
    <x v="66"/>
    <d v="2020-06-03T00:00:00"/>
    <x v="3"/>
    <s v="購物"/>
    <m/>
    <x v="609"/>
    <s v=""/>
    <s v=""/>
    <n v="200"/>
    <m/>
    <m/>
    <m/>
  </r>
  <r>
    <s v="1-053"/>
    <x v="217"/>
    <d v="2020-06-03T00:00:00"/>
    <x v="3"/>
    <s v="購物"/>
    <m/>
    <x v="609"/>
    <s v=""/>
    <s v=""/>
    <n v="33"/>
    <m/>
    <m/>
    <m/>
  </r>
  <r>
    <s v="1-298"/>
    <x v="82"/>
    <d v="2020-06-10T00:00:00"/>
    <x v="3"/>
    <s v="購物"/>
    <m/>
    <x v="610"/>
    <s v=""/>
    <s v=""/>
    <n v="70"/>
    <m/>
    <m/>
    <m/>
  </r>
  <r>
    <s v="1-415"/>
    <x v="154"/>
    <d v="2020-06-10T00:00:00"/>
    <x v="3"/>
    <s v="購物"/>
    <m/>
    <x v="610"/>
    <s v=""/>
    <s v=""/>
    <n v="289"/>
    <m/>
    <m/>
    <m/>
  </r>
  <r>
    <s v="1-587"/>
    <x v="75"/>
    <d v="2020-06-10T00:00:00"/>
    <x v="3"/>
    <s v="購物"/>
    <m/>
    <x v="610"/>
    <s v=""/>
    <s v=""/>
    <n v="135"/>
    <m/>
    <m/>
    <m/>
  </r>
  <r>
    <s v="1-390"/>
    <x v="83"/>
    <d v="2020-06-10T00:00:00"/>
    <x v="3"/>
    <s v="購物"/>
    <m/>
    <x v="610"/>
    <s v=""/>
    <s v=""/>
    <n v="65"/>
    <m/>
    <m/>
    <m/>
  </r>
  <r>
    <s v="1-565"/>
    <x v="67"/>
    <d v="2020-06-10T00:00:00"/>
    <x v="3"/>
    <s v="購物"/>
    <m/>
    <x v="610"/>
    <s v=""/>
    <s v=""/>
    <n v="70"/>
    <m/>
    <m/>
    <m/>
  </r>
  <r>
    <s v="1-567"/>
    <x v="88"/>
    <d v="2020-06-10T00:00:00"/>
    <x v="3"/>
    <s v="購物"/>
    <m/>
    <x v="610"/>
    <s v=""/>
    <s v=""/>
    <n v="92"/>
    <m/>
    <m/>
    <m/>
  </r>
  <r>
    <s v="1-521"/>
    <x v="156"/>
    <d v="2020-06-10T00:00:00"/>
    <x v="3"/>
    <s v="購物"/>
    <m/>
    <x v="610"/>
    <s v=""/>
    <s v=""/>
    <n v="184"/>
    <m/>
    <m/>
    <m/>
  </r>
  <r>
    <s v="1-543"/>
    <x v="158"/>
    <d v="2020-06-10T00:00:00"/>
    <x v="3"/>
    <s v="購物"/>
    <m/>
    <x v="610"/>
    <s v=""/>
    <s v=""/>
    <n v="163"/>
    <m/>
    <m/>
    <m/>
  </r>
  <r>
    <s v="1-471"/>
    <x v="229"/>
    <d v="2020-06-10T00:00:00"/>
    <x v="3"/>
    <s v="購物"/>
    <m/>
    <x v="610"/>
    <s v=""/>
    <s v=""/>
    <n v="61"/>
    <m/>
    <m/>
    <m/>
  </r>
  <r>
    <s v="1-461"/>
    <x v="9"/>
    <d v="2020-06-10T00:00:00"/>
    <x v="3"/>
    <s v="購物"/>
    <m/>
    <x v="610"/>
    <s v=""/>
    <s v=""/>
    <n v="129"/>
    <m/>
    <m/>
    <m/>
  </r>
  <r>
    <s v="1-299"/>
    <x v="160"/>
    <d v="2020-06-10T00:00:00"/>
    <x v="3"/>
    <s v="購物"/>
    <m/>
    <x v="610"/>
    <s v=""/>
    <s v=""/>
    <n v="562"/>
    <m/>
    <m/>
    <m/>
  </r>
  <r>
    <s v="1-384"/>
    <x v="161"/>
    <d v="2020-06-10T00:00:00"/>
    <x v="3"/>
    <s v="購物"/>
    <m/>
    <x v="610"/>
    <s v=""/>
    <s v=""/>
    <n v="51"/>
    <m/>
    <m/>
    <m/>
  </r>
  <r>
    <s v="1-367"/>
    <x v="4"/>
    <d v="2020-06-10T00:00:00"/>
    <x v="3"/>
    <s v="購物"/>
    <m/>
    <x v="610"/>
    <s v=""/>
    <s v=""/>
    <n v="40"/>
    <m/>
    <m/>
    <m/>
  </r>
  <r>
    <s v="1-588"/>
    <x v="130"/>
    <d v="2020-06-10T00:00:00"/>
    <x v="3"/>
    <s v="購物"/>
    <m/>
    <x v="610"/>
    <s v=""/>
    <s v=""/>
    <n v="88"/>
    <m/>
    <m/>
    <m/>
  </r>
  <r>
    <s v="1-311"/>
    <x v="162"/>
    <d v="2020-06-10T00:00:00"/>
    <x v="3"/>
    <s v="購物"/>
    <m/>
    <x v="610"/>
    <s v=""/>
    <s v=""/>
    <n v="638"/>
    <m/>
    <m/>
    <m/>
  </r>
  <r>
    <s v="1-172"/>
    <x v="135"/>
    <d v="2020-06-10T00:00:00"/>
    <x v="3"/>
    <s v="購物"/>
    <m/>
    <x v="610"/>
    <s v=""/>
    <s v=""/>
    <n v="88"/>
    <m/>
    <m/>
    <m/>
  </r>
  <r>
    <s v="3-446"/>
    <x v="77"/>
    <d v="2020-06-10T00:00:00"/>
    <x v="3"/>
    <s v="購物"/>
    <m/>
    <x v="610"/>
    <s v=""/>
    <s v=""/>
    <n v="181"/>
    <m/>
    <m/>
    <m/>
  </r>
  <r>
    <s v="1-542"/>
    <x v="14"/>
    <d v="2020-06-10T00:00:00"/>
    <x v="3"/>
    <s v="購物"/>
    <m/>
    <x v="610"/>
    <s v=""/>
    <s v=""/>
    <n v="292"/>
    <m/>
    <m/>
    <m/>
  </r>
  <r>
    <s v="1-281"/>
    <x v="108"/>
    <d v="2020-06-10T00:00:00"/>
    <x v="3"/>
    <s v="購物"/>
    <m/>
    <x v="610"/>
    <s v=""/>
    <s v=""/>
    <n v="53"/>
    <m/>
    <m/>
    <m/>
  </r>
  <r>
    <s v="1-404"/>
    <x v="1"/>
    <d v="2020-06-10T00:00:00"/>
    <x v="3"/>
    <s v="購物"/>
    <m/>
    <x v="610"/>
    <s v=""/>
    <s v=""/>
    <n v="210"/>
    <m/>
    <m/>
    <m/>
  </r>
  <r>
    <s v="1-568"/>
    <x v="20"/>
    <d v="2020-06-10T00:00:00"/>
    <x v="3"/>
    <s v="購物"/>
    <m/>
    <x v="610"/>
    <s v=""/>
    <s v=""/>
    <n v="190"/>
    <m/>
    <m/>
    <m/>
  </r>
  <r>
    <s v="3-425"/>
    <x v="89"/>
    <d v="2020-06-10T00:00:00"/>
    <x v="3"/>
    <s v="購物"/>
    <m/>
    <x v="610"/>
    <s v=""/>
    <s v=""/>
    <n v="80"/>
    <m/>
    <m/>
    <m/>
  </r>
  <r>
    <s v="1-235"/>
    <x v="68"/>
    <d v="2020-06-10T00:00:00"/>
    <x v="3"/>
    <s v="購物"/>
    <m/>
    <x v="610"/>
    <s v=""/>
    <s v=""/>
    <n v="105"/>
    <m/>
    <m/>
    <m/>
  </r>
  <r>
    <s v="1-554"/>
    <x v="23"/>
    <d v="2020-06-10T00:00:00"/>
    <x v="3"/>
    <s v="購物"/>
    <m/>
    <x v="610"/>
    <s v=""/>
    <s v=""/>
    <n v="49"/>
    <m/>
    <m/>
    <m/>
  </r>
  <r>
    <s v="1-171"/>
    <x v="26"/>
    <d v="2020-06-10T00:00:00"/>
    <x v="3"/>
    <s v="購物"/>
    <m/>
    <x v="610"/>
    <s v=""/>
    <s v=""/>
    <n v="48"/>
    <m/>
    <m/>
    <m/>
  </r>
  <r>
    <s v="1-583"/>
    <x v="147"/>
    <d v="2020-06-10T00:00:00"/>
    <x v="3"/>
    <s v="購物"/>
    <m/>
    <x v="610"/>
    <s v=""/>
    <s v=""/>
    <n v="160"/>
    <m/>
    <m/>
    <m/>
  </r>
  <r>
    <s v="1-437"/>
    <x v="70"/>
    <d v="2020-06-10T00:00:00"/>
    <x v="3"/>
    <s v="購物"/>
    <m/>
    <x v="610"/>
    <s v=""/>
    <s v=""/>
    <n v="178"/>
    <m/>
    <m/>
    <m/>
  </r>
  <r>
    <s v="1-452"/>
    <x v="29"/>
    <d v="2020-06-10T00:00:00"/>
    <x v="3"/>
    <s v="購物"/>
    <m/>
    <x v="610"/>
    <s v=""/>
    <s v=""/>
    <n v="68"/>
    <m/>
    <m/>
    <m/>
  </r>
  <r>
    <s v="1-585"/>
    <x v="31"/>
    <d v="2020-06-10T00:00:00"/>
    <x v="3"/>
    <s v="購物"/>
    <m/>
    <x v="610"/>
    <s v=""/>
    <s v=""/>
    <n v="137"/>
    <m/>
    <m/>
    <m/>
  </r>
  <r>
    <s v="1-538"/>
    <x v="32"/>
    <d v="2020-06-10T00:00:00"/>
    <x v="3"/>
    <s v="購物"/>
    <m/>
    <x v="610"/>
    <s v=""/>
    <s v=""/>
    <n v="102"/>
    <m/>
    <m/>
    <m/>
  </r>
  <r>
    <s v="1-530"/>
    <x v="171"/>
    <d v="2020-06-10T00:00:00"/>
    <x v="3"/>
    <s v="購物"/>
    <m/>
    <x v="610"/>
    <s v=""/>
    <s v=""/>
    <n v="172"/>
    <m/>
    <m/>
    <m/>
  </r>
  <r>
    <s v="1-501"/>
    <x v="33"/>
    <d v="2020-06-10T00:00:00"/>
    <x v="3"/>
    <s v="購物"/>
    <m/>
    <x v="610"/>
    <s v=""/>
    <s v=""/>
    <n v="141"/>
    <m/>
    <m/>
    <m/>
  </r>
  <r>
    <s v="1-038"/>
    <x v="172"/>
    <d v="2020-06-10T00:00:00"/>
    <x v="3"/>
    <s v="購物"/>
    <m/>
    <x v="610"/>
    <s v=""/>
    <s v=""/>
    <n v="167"/>
    <m/>
    <m/>
    <m/>
  </r>
  <r>
    <s v="1-200"/>
    <x v="137"/>
    <d v="2020-06-10T00:00:00"/>
    <x v="3"/>
    <s v="購物"/>
    <m/>
    <x v="610"/>
    <s v=""/>
    <s v=""/>
    <n v="106"/>
    <m/>
    <m/>
    <m/>
  </r>
  <r>
    <s v="1-546"/>
    <x v="174"/>
    <d v="2020-06-10T00:00:00"/>
    <x v="3"/>
    <s v="購物"/>
    <m/>
    <x v="610"/>
    <s v=""/>
    <s v=""/>
    <n v="124"/>
    <m/>
    <m/>
    <m/>
  </r>
  <r>
    <s v="1-211"/>
    <x v="35"/>
    <d v="2020-06-10T00:00:00"/>
    <x v="3"/>
    <s v="購物"/>
    <m/>
    <x v="610"/>
    <s v=""/>
    <s v=""/>
    <n v="66"/>
    <m/>
    <m/>
    <m/>
  </r>
  <r>
    <s v="3-495"/>
    <x v="138"/>
    <d v="2020-06-10T00:00:00"/>
    <x v="3"/>
    <s v="購物"/>
    <m/>
    <x v="610"/>
    <s v=""/>
    <s v=""/>
    <n v="114"/>
    <m/>
    <m/>
    <m/>
  </r>
  <r>
    <s v="1-555"/>
    <x v="37"/>
    <d v="2020-06-10T00:00:00"/>
    <x v="3"/>
    <s v="購物"/>
    <m/>
    <x v="610"/>
    <s v=""/>
    <s v=""/>
    <n v="83"/>
    <m/>
    <m/>
    <m/>
  </r>
  <r>
    <s v="1-333"/>
    <x v="177"/>
    <d v="2020-06-10T00:00:00"/>
    <x v="3"/>
    <s v="購物"/>
    <m/>
    <x v="610"/>
    <s v=""/>
    <s v=""/>
    <n v="50"/>
    <m/>
    <m/>
    <m/>
  </r>
  <r>
    <s v="1-584"/>
    <x v="41"/>
    <d v="2020-06-10T00:00:00"/>
    <x v="3"/>
    <s v="購物"/>
    <m/>
    <x v="610"/>
    <s v=""/>
    <s v=""/>
    <n v="135"/>
    <m/>
    <m/>
    <m/>
  </r>
  <r>
    <s v="1-493"/>
    <x v="2"/>
    <d v="2020-06-10T00:00:00"/>
    <x v="3"/>
    <s v="購物"/>
    <m/>
    <x v="610"/>
    <s v=""/>
    <s v=""/>
    <n v="160"/>
    <m/>
    <m/>
    <m/>
  </r>
  <r>
    <s v="1-515"/>
    <x v="180"/>
    <d v="2020-06-10T00:00:00"/>
    <x v="3"/>
    <s v="購物"/>
    <m/>
    <x v="610"/>
    <s v=""/>
    <s v=""/>
    <n v="302"/>
    <m/>
    <m/>
    <m/>
  </r>
  <r>
    <s v="1-575"/>
    <x v="95"/>
    <d v="2020-06-10T00:00:00"/>
    <x v="3"/>
    <s v="購物"/>
    <m/>
    <x v="610"/>
    <s v=""/>
    <s v=""/>
    <n v="160"/>
    <m/>
    <m/>
    <m/>
  </r>
  <r>
    <s v="1-358"/>
    <x v="96"/>
    <d v="2020-06-10T00:00:00"/>
    <x v="3"/>
    <s v="購物"/>
    <m/>
    <x v="610"/>
    <s v=""/>
    <s v=""/>
    <n v="193"/>
    <m/>
    <m/>
    <m/>
  </r>
  <r>
    <s v="1-562"/>
    <x v="113"/>
    <d v="2020-06-10T00:00:00"/>
    <x v="3"/>
    <s v="購物"/>
    <m/>
    <x v="610"/>
    <s v=""/>
    <s v=""/>
    <n v="129"/>
    <m/>
    <m/>
    <m/>
  </r>
  <r>
    <s v="1-380"/>
    <x v="140"/>
    <d v="2020-06-10T00:00:00"/>
    <x v="3"/>
    <s v="購物"/>
    <m/>
    <x v="610"/>
    <s v=""/>
    <s v=""/>
    <n v="60"/>
    <m/>
    <m/>
    <m/>
  </r>
  <r>
    <s v="1-534"/>
    <x v="182"/>
    <d v="2020-06-10T00:00:00"/>
    <x v="3"/>
    <s v="購物"/>
    <m/>
    <x v="610"/>
    <s v=""/>
    <s v=""/>
    <n v="53"/>
    <m/>
    <m/>
    <m/>
  </r>
  <r>
    <s v="1-337"/>
    <x v="185"/>
    <d v="2020-06-10T00:00:00"/>
    <x v="3"/>
    <s v="購物"/>
    <m/>
    <x v="610"/>
    <s v=""/>
    <s v=""/>
    <n v="85"/>
    <m/>
    <m/>
    <m/>
  </r>
  <r>
    <s v="1-280"/>
    <x v="186"/>
    <d v="2020-06-10T00:00:00"/>
    <x v="3"/>
    <s v="購物"/>
    <m/>
    <x v="610"/>
    <s v=""/>
    <s v=""/>
    <n v="325"/>
    <m/>
    <m/>
    <m/>
  </r>
  <r>
    <s v="1-441"/>
    <x v="86"/>
    <d v="2020-06-10T00:00:00"/>
    <x v="3"/>
    <s v="購物"/>
    <m/>
    <x v="610"/>
    <s v=""/>
    <s v=""/>
    <n v="114"/>
    <m/>
    <m/>
    <m/>
  </r>
  <r>
    <s v="1-504"/>
    <x v="116"/>
    <d v="2020-06-10T00:00:00"/>
    <x v="3"/>
    <s v="購物"/>
    <m/>
    <x v="610"/>
    <s v=""/>
    <s v=""/>
    <n v="68"/>
    <m/>
    <m/>
    <m/>
  </r>
  <r>
    <s v="1-450"/>
    <x v="99"/>
    <d v="2020-06-10T00:00:00"/>
    <x v="3"/>
    <s v="購物"/>
    <m/>
    <x v="610"/>
    <s v=""/>
    <s v=""/>
    <n v="88"/>
    <m/>
    <m/>
    <m/>
  </r>
  <r>
    <s v="1-483"/>
    <x v="142"/>
    <d v="2020-06-10T00:00:00"/>
    <x v="3"/>
    <s v="購物"/>
    <m/>
    <x v="610"/>
    <s v=""/>
    <s v=""/>
    <n v="147"/>
    <m/>
    <m/>
    <m/>
  </r>
  <r>
    <s v="1-043"/>
    <x v="129"/>
    <d v="2020-06-10T00:00:00"/>
    <x v="3"/>
    <s v="購物"/>
    <m/>
    <x v="610"/>
    <s v=""/>
    <s v=""/>
    <n v="180"/>
    <m/>
    <m/>
    <m/>
  </r>
  <r>
    <s v="1-409"/>
    <x v="187"/>
    <d v="2020-06-10T00:00:00"/>
    <x v="3"/>
    <s v="購物"/>
    <m/>
    <x v="610"/>
    <s v=""/>
    <s v=""/>
    <n v="110"/>
    <m/>
    <m/>
    <m/>
  </r>
  <r>
    <s v="1-498"/>
    <x v="189"/>
    <d v="2020-06-10T00:00:00"/>
    <x v="3"/>
    <s v="購物"/>
    <m/>
    <x v="610"/>
    <s v=""/>
    <s v=""/>
    <n v="138"/>
    <m/>
    <m/>
    <m/>
  </r>
  <r>
    <s v="1-443"/>
    <x v="190"/>
    <d v="2020-06-10T00:00:00"/>
    <x v="3"/>
    <s v="購物"/>
    <m/>
    <x v="610"/>
    <s v=""/>
    <s v=""/>
    <n v="160"/>
    <m/>
    <m/>
    <m/>
  </r>
  <r>
    <s v="1-364"/>
    <x v="150"/>
    <d v="2020-06-10T00:00:00"/>
    <x v="3"/>
    <s v="購物"/>
    <m/>
    <x v="610"/>
    <s v=""/>
    <s v=""/>
    <n v="266"/>
    <m/>
    <m/>
    <m/>
  </r>
  <r>
    <s v="1-548"/>
    <x v="192"/>
    <d v="2020-06-10T00:00:00"/>
    <x v="3"/>
    <s v="購物"/>
    <m/>
    <x v="610"/>
    <s v=""/>
    <s v=""/>
    <n v="160"/>
    <m/>
    <m/>
    <m/>
  </r>
  <r>
    <s v="1-264"/>
    <x v="50"/>
    <d v="2020-06-10T00:00:00"/>
    <x v="3"/>
    <s v="購物"/>
    <m/>
    <x v="610"/>
    <s v=""/>
    <s v=""/>
    <n v="114"/>
    <m/>
    <m/>
    <m/>
  </r>
  <r>
    <s v="3-497"/>
    <x v="131"/>
    <d v="2020-06-10T00:00:00"/>
    <x v="3"/>
    <s v="購物"/>
    <m/>
    <x v="610"/>
    <s v=""/>
    <s v=""/>
    <n v="58"/>
    <m/>
    <m/>
    <m/>
  </r>
  <r>
    <s v="1-465"/>
    <x v="120"/>
    <d v="2020-06-10T00:00:00"/>
    <x v="3"/>
    <s v="購物"/>
    <m/>
    <x v="610"/>
    <s v=""/>
    <s v=""/>
    <n v="322"/>
    <m/>
    <m/>
    <m/>
  </r>
  <r>
    <s v="1-309"/>
    <x v="101"/>
    <d v="2020-06-10T00:00:00"/>
    <x v="3"/>
    <s v="購物"/>
    <m/>
    <x v="610"/>
    <s v=""/>
    <s v=""/>
    <n v="182"/>
    <m/>
    <m/>
    <m/>
  </r>
  <r>
    <s v="1-263"/>
    <x v="197"/>
    <d v="2020-06-10T00:00:00"/>
    <x v="3"/>
    <s v="購物"/>
    <m/>
    <x v="610"/>
    <s v=""/>
    <s v=""/>
    <n v="441"/>
    <m/>
    <m/>
    <m/>
  </r>
  <r>
    <s v="1-510"/>
    <x v="54"/>
    <d v="2020-06-10T00:00:00"/>
    <x v="3"/>
    <s v="購物"/>
    <m/>
    <x v="610"/>
    <s v=""/>
    <s v=""/>
    <n v="88"/>
    <m/>
    <m/>
    <m/>
  </r>
  <r>
    <s v="1-284"/>
    <x v="55"/>
    <d v="2020-06-10T00:00:00"/>
    <x v="3"/>
    <s v="購物"/>
    <m/>
    <x v="610"/>
    <s v=""/>
    <s v=""/>
    <n v="144"/>
    <m/>
    <m/>
    <m/>
  </r>
  <r>
    <s v="1-363"/>
    <x v="200"/>
    <d v="2020-06-10T00:00:00"/>
    <x v="3"/>
    <s v="購物"/>
    <m/>
    <x v="610"/>
    <s v=""/>
    <s v=""/>
    <n v="94"/>
    <m/>
    <m/>
    <m/>
  </r>
  <r>
    <s v="1-531"/>
    <x v="57"/>
    <d v="2020-06-10T00:00:00"/>
    <x v="3"/>
    <s v="購物"/>
    <m/>
    <x v="610"/>
    <s v=""/>
    <s v=""/>
    <n v="69"/>
    <m/>
    <m/>
    <m/>
  </r>
  <r>
    <s v="1-582"/>
    <x v="201"/>
    <d v="2020-06-10T00:00:00"/>
    <x v="3"/>
    <s v="購物"/>
    <m/>
    <x v="610"/>
    <s v=""/>
    <s v=""/>
    <n v="114"/>
    <m/>
    <m/>
    <m/>
  </r>
  <r>
    <s v="1-550"/>
    <x v="151"/>
    <d v="2020-06-10T00:00:00"/>
    <x v="3"/>
    <s v="購物"/>
    <m/>
    <x v="610"/>
    <s v=""/>
    <s v=""/>
    <n v="160"/>
    <m/>
    <m/>
    <m/>
  </r>
  <r>
    <s v="2-134"/>
    <x v="72"/>
    <d v="2020-06-10T00:00:00"/>
    <x v="3"/>
    <s v="購物"/>
    <m/>
    <x v="610"/>
    <s v=""/>
    <s v=""/>
    <n v="96"/>
    <m/>
    <m/>
    <m/>
  </r>
  <r>
    <s v="1-260"/>
    <x v="73"/>
    <d v="2020-06-10T00:00:00"/>
    <x v="3"/>
    <s v="購物"/>
    <m/>
    <x v="610"/>
    <s v=""/>
    <s v=""/>
    <n v="95"/>
    <m/>
    <m/>
    <m/>
  </r>
  <r>
    <s v="1-031"/>
    <x v="208"/>
    <d v="2020-06-10T00:00:00"/>
    <x v="3"/>
    <s v="購物"/>
    <m/>
    <x v="610"/>
    <s v=""/>
    <s v=""/>
    <n v="119"/>
    <m/>
    <m/>
    <m/>
  </r>
  <r>
    <s v="1-444"/>
    <x v="60"/>
    <d v="2020-06-10T00:00:00"/>
    <x v="3"/>
    <s v="購物"/>
    <m/>
    <x v="610"/>
    <s v=""/>
    <s v=""/>
    <n v="150"/>
    <m/>
    <m/>
    <m/>
  </r>
  <r>
    <s v="1-549"/>
    <x v="74"/>
    <d v="2020-06-10T00:00:00"/>
    <x v="3"/>
    <s v="購物"/>
    <m/>
    <x v="610"/>
    <s v=""/>
    <s v=""/>
    <n v="15"/>
    <m/>
    <m/>
    <m/>
  </r>
  <r>
    <s v="2-067"/>
    <x v="244"/>
    <d v="2020-06-10T00:00:00"/>
    <x v="3"/>
    <s v="購物"/>
    <m/>
    <x v="610"/>
    <s v=""/>
    <s v=""/>
    <n v="376"/>
    <m/>
    <m/>
    <m/>
  </r>
  <r>
    <s v="1-586"/>
    <x v="104"/>
    <d v="2020-06-10T00:00:00"/>
    <x v="3"/>
    <s v="購物"/>
    <m/>
    <x v="610"/>
    <s v=""/>
    <s v=""/>
    <n v="116"/>
    <m/>
    <m/>
    <m/>
  </r>
  <r>
    <s v="1-167"/>
    <x v="64"/>
    <d v="2020-06-10T00:00:00"/>
    <x v="3"/>
    <s v="購物"/>
    <m/>
    <x v="610"/>
    <s v=""/>
    <s v=""/>
    <n v="273"/>
    <m/>
    <m/>
    <m/>
  </r>
  <r>
    <s v="1-250"/>
    <x v="65"/>
    <d v="2020-06-10T00:00:00"/>
    <x v="3"/>
    <s v="購物"/>
    <m/>
    <x v="610"/>
    <s v=""/>
    <s v=""/>
    <n v="214"/>
    <m/>
    <m/>
    <m/>
  </r>
  <r>
    <s v="1-398"/>
    <x v="216"/>
    <d v="2020-06-10T00:00:00"/>
    <x v="3"/>
    <s v="購物"/>
    <m/>
    <x v="610"/>
    <s v=""/>
    <s v=""/>
    <n v="160"/>
    <m/>
    <m/>
    <m/>
  </r>
  <r>
    <s v="1-477"/>
    <x v="66"/>
    <d v="2020-06-10T00:00:00"/>
    <x v="3"/>
    <s v="購物"/>
    <m/>
    <x v="610"/>
    <s v=""/>
    <s v=""/>
    <n v="155"/>
    <m/>
    <m/>
    <m/>
  </r>
  <r>
    <s v="1-053"/>
    <x v="217"/>
    <d v="2020-06-10T00:00:00"/>
    <x v="3"/>
    <s v="購物"/>
    <m/>
    <x v="610"/>
    <s v=""/>
    <s v=""/>
    <n v="99"/>
    <m/>
    <m/>
    <m/>
  </r>
  <r>
    <s v="1-298"/>
    <x v="82"/>
    <d v="2020-06-17T00:00:00"/>
    <x v="3"/>
    <s v="購物"/>
    <m/>
    <x v="611"/>
    <s v=""/>
    <s v=""/>
    <n v="145"/>
    <m/>
    <m/>
    <m/>
  </r>
  <r>
    <s v="1-415"/>
    <x v="154"/>
    <d v="2020-06-17T00:00:00"/>
    <x v="3"/>
    <s v="購物"/>
    <m/>
    <x v="611"/>
    <s v=""/>
    <s v=""/>
    <n v="289"/>
    <m/>
    <m/>
    <m/>
  </r>
  <r>
    <s v="1-587"/>
    <x v="75"/>
    <d v="2020-06-17T00:00:00"/>
    <x v="3"/>
    <s v="購物"/>
    <m/>
    <x v="611"/>
    <s v=""/>
    <s v=""/>
    <n v="141"/>
    <m/>
    <m/>
    <m/>
  </r>
  <r>
    <s v="1-565"/>
    <x v="67"/>
    <d v="2020-06-17T00:00:00"/>
    <x v="3"/>
    <s v="購物"/>
    <m/>
    <x v="611"/>
    <s v=""/>
    <s v=""/>
    <n v="141"/>
    <m/>
    <m/>
    <m/>
  </r>
  <r>
    <s v="1-567"/>
    <x v="88"/>
    <d v="2020-06-17T00:00:00"/>
    <x v="3"/>
    <s v="購物"/>
    <m/>
    <x v="611"/>
    <s v=""/>
    <s v=""/>
    <n v="130"/>
    <m/>
    <m/>
    <m/>
  </r>
  <r>
    <s v="1-521"/>
    <x v="156"/>
    <d v="2020-06-17T00:00:00"/>
    <x v="3"/>
    <s v="購物"/>
    <m/>
    <x v="611"/>
    <s v=""/>
    <s v=""/>
    <n v="178"/>
    <m/>
    <m/>
    <m/>
  </r>
  <r>
    <s v="1-543"/>
    <x v="158"/>
    <d v="2020-06-17T00:00:00"/>
    <x v="3"/>
    <s v="購物"/>
    <m/>
    <x v="611"/>
    <s v=""/>
    <s v=""/>
    <n v="100"/>
    <m/>
    <m/>
    <m/>
  </r>
  <r>
    <s v="1-471"/>
    <x v="229"/>
    <d v="2020-06-17T00:00:00"/>
    <x v="3"/>
    <s v="購物"/>
    <m/>
    <x v="611"/>
    <s v=""/>
    <s v=""/>
    <n v="45"/>
    <m/>
    <m/>
    <m/>
  </r>
  <r>
    <s v="1-461"/>
    <x v="9"/>
    <d v="2020-06-17T00:00:00"/>
    <x v="3"/>
    <s v="購物"/>
    <m/>
    <x v="611"/>
    <s v=""/>
    <s v=""/>
    <n v="150"/>
    <m/>
    <m/>
    <m/>
  </r>
  <r>
    <s v="1-299"/>
    <x v="160"/>
    <d v="2020-06-17T00:00:00"/>
    <x v="3"/>
    <s v="購物"/>
    <m/>
    <x v="611"/>
    <s v=""/>
    <s v=""/>
    <n v="546"/>
    <m/>
    <m/>
    <m/>
  </r>
  <r>
    <s v="1-384"/>
    <x v="161"/>
    <d v="2020-06-17T00:00:00"/>
    <x v="3"/>
    <s v="購物"/>
    <m/>
    <x v="611"/>
    <s v=""/>
    <s v=""/>
    <n v="53"/>
    <m/>
    <m/>
    <m/>
  </r>
  <r>
    <s v="1-367"/>
    <x v="4"/>
    <d v="2020-06-17T00:00:00"/>
    <x v="3"/>
    <s v="購物"/>
    <m/>
    <x v="611"/>
    <s v=""/>
    <s v=""/>
    <n v="64"/>
    <m/>
    <m/>
    <m/>
  </r>
  <r>
    <s v="1-311"/>
    <x v="162"/>
    <d v="2020-06-17T00:00:00"/>
    <x v="3"/>
    <s v="購物"/>
    <m/>
    <x v="611"/>
    <s v=""/>
    <s v=""/>
    <n v="810"/>
    <m/>
    <m/>
    <m/>
  </r>
  <r>
    <s v="1-172"/>
    <x v="135"/>
    <d v="2020-06-17T00:00:00"/>
    <x v="3"/>
    <s v="購物"/>
    <m/>
    <x v="611"/>
    <s v=""/>
    <s v=""/>
    <n v="158"/>
    <m/>
    <m/>
    <m/>
  </r>
  <r>
    <s v="3-446"/>
    <x v="77"/>
    <d v="2020-06-17T00:00:00"/>
    <x v="3"/>
    <s v="購物"/>
    <m/>
    <x v="611"/>
    <s v=""/>
    <s v=""/>
    <n v="173"/>
    <m/>
    <m/>
    <m/>
  </r>
  <r>
    <s v="1-542"/>
    <x v="14"/>
    <d v="2020-06-17T00:00:00"/>
    <x v="3"/>
    <s v="購物"/>
    <m/>
    <x v="611"/>
    <s v=""/>
    <s v=""/>
    <n v="352"/>
    <m/>
    <m/>
    <m/>
  </r>
  <r>
    <s v="1-281"/>
    <x v="108"/>
    <d v="2020-06-17T00:00:00"/>
    <x v="3"/>
    <s v="購物"/>
    <m/>
    <x v="611"/>
    <s v=""/>
    <s v=""/>
    <n v="103"/>
    <m/>
    <m/>
    <m/>
  </r>
  <r>
    <s v="1-404"/>
    <x v="1"/>
    <d v="2020-06-17T00:00:00"/>
    <x v="3"/>
    <s v="購物"/>
    <m/>
    <x v="611"/>
    <s v=""/>
    <s v=""/>
    <n v="209"/>
    <m/>
    <m/>
    <m/>
  </r>
  <r>
    <s v="1-568"/>
    <x v="20"/>
    <d v="2020-06-17T00:00:00"/>
    <x v="3"/>
    <s v="購物"/>
    <m/>
    <x v="611"/>
    <s v=""/>
    <s v=""/>
    <n v="260"/>
    <m/>
    <m/>
    <m/>
  </r>
  <r>
    <s v="1-571"/>
    <x v="127"/>
    <d v="2020-06-17T00:00:00"/>
    <x v="3"/>
    <s v="購物"/>
    <m/>
    <x v="611"/>
    <s v=""/>
    <s v=""/>
    <n v="105"/>
    <m/>
    <m/>
    <m/>
  </r>
  <r>
    <s v="3-425"/>
    <x v="89"/>
    <d v="2020-06-17T00:00:00"/>
    <x v="3"/>
    <s v="購物"/>
    <m/>
    <x v="611"/>
    <s v=""/>
    <s v=""/>
    <n v="123"/>
    <m/>
    <m/>
    <m/>
  </r>
  <r>
    <s v="1-235"/>
    <x v="68"/>
    <d v="2020-06-17T00:00:00"/>
    <x v="3"/>
    <s v="購物"/>
    <m/>
    <x v="611"/>
    <s v=""/>
    <s v=""/>
    <n v="168"/>
    <m/>
    <m/>
    <m/>
  </r>
  <r>
    <s v="1-554"/>
    <x v="23"/>
    <d v="2020-06-17T00:00:00"/>
    <x v="3"/>
    <s v="購物"/>
    <m/>
    <x v="611"/>
    <s v=""/>
    <s v=""/>
    <n v="51"/>
    <m/>
    <m/>
    <m/>
  </r>
  <r>
    <s v="1-171"/>
    <x v="26"/>
    <d v="2020-06-17T00:00:00"/>
    <x v="3"/>
    <s v="購物"/>
    <m/>
    <x v="611"/>
    <s v=""/>
    <s v=""/>
    <n v="48"/>
    <m/>
    <m/>
    <m/>
  </r>
  <r>
    <s v="1-583"/>
    <x v="147"/>
    <d v="2020-06-17T00:00:00"/>
    <x v="3"/>
    <s v="購物"/>
    <m/>
    <x v="611"/>
    <s v=""/>
    <s v=""/>
    <n v="160"/>
    <m/>
    <m/>
    <m/>
  </r>
  <r>
    <s v="1-437"/>
    <x v="70"/>
    <d v="2020-06-17T00:00:00"/>
    <x v="3"/>
    <s v="購物"/>
    <m/>
    <x v="611"/>
    <s v=""/>
    <s v=""/>
    <n v="148"/>
    <m/>
    <m/>
    <m/>
  </r>
  <r>
    <s v="1-452"/>
    <x v="29"/>
    <d v="2020-06-17T00:00:00"/>
    <x v="3"/>
    <s v="購物"/>
    <m/>
    <x v="611"/>
    <s v=""/>
    <s v=""/>
    <n v="68"/>
    <m/>
    <m/>
    <m/>
  </r>
  <r>
    <s v="1-585"/>
    <x v="31"/>
    <d v="2020-06-17T00:00:00"/>
    <x v="3"/>
    <s v="購物"/>
    <m/>
    <x v="611"/>
    <s v=""/>
    <s v=""/>
    <n v="141"/>
    <m/>
    <m/>
    <m/>
  </r>
  <r>
    <s v="2-132"/>
    <x v="123"/>
    <d v="2020-06-17T00:00:00"/>
    <x v="3"/>
    <s v="購物"/>
    <m/>
    <x v="611"/>
    <s v=""/>
    <s v=""/>
    <n v="276"/>
    <m/>
    <m/>
    <m/>
  </r>
  <r>
    <s v="1-538"/>
    <x v="32"/>
    <d v="2020-06-17T00:00:00"/>
    <x v="3"/>
    <s v="購物"/>
    <m/>
    <x v="611"/>
    <s v=""/>
    <s v=""/>
    <n v="106"/>
    <m/>
    <m/>
    <m/>
  </r>
  <r>
    <s v="1-530"/>
    <x v="171"/>
    <d v="2020-06-17T00:00:00"/>
    <x v="3"/>
    <s v="購物"/>
    <m/>
    <x v="611"/>
    <s v=""/>
    <s v=""/>
    <n v="168"/>
    <m/>
    <m/>
    <m/>
  </r>
  <r>
    <s v="1-501"/>
    <x v="33"/>
    <d v="2020-06-17T00:00:00"/>
    <x v="3"/>
    <s v="購物"/>
    <m/>
    <x v="611"/>
    <s v=""/>
    <s v=""/>
    <n v="126"/>
    <m/>
    <m/>
    <m/>
  </r>
  <r>
    <s v="1-038"/>
    <x v="172"/>
    <d v="2020-06-17T00:00:00"/>
    <x v="3"/>
    <s v="購物"/>
    <m/>
    <x v="611"/>
    <s v=""/>
    <s v=""/>
    <n v="181"/>
    <m/>
    <m/>
    <m/>
  </r>
  <r>
    <s v="1-200"/>
    <x v="137"/>
    <d v="2020-06-17T00:00:00"/>
    <x v="3"/>
    <s v="購物"/>
    <m/>
    <x v="611"/>
    <s v=""/>
    <s v=""/>
    <n v="106"/>
    <m/>
    <m/>
    <m/>
  </r>
  <r>
    <s v="1-546"/>
    <x v="174"/>
    <d v="2020-06-17T00:00:00"/>
    <x v="3"/>
    <s v="購物"/>
    <m/>
    <x v="611"/>
    <s v=""/>
    <s v=""/>
    <n v="124"/>
    <m/>
    <m/>
    <m/>
  </r>
  <r>
    <s v="1-211"/>
    <x v="35"/>
    <d v="2020-06-17T00:00:00"/>
    <x v="3"/>
    <s v="購物"/>
    <m/>
    <x v="611"/>
    <s v=""/>
    <s v=""/>
    <n v="66"/>
    <m/>
    <m/>
    <m/>
  </r>
  <r>
    <s v="3-495"/>
    <x v="138"/>
    <d v="2020-06-17T00:00:00"/>
    <x v="3"/>
    <s v="購物"/>
    <m/>
    <x v="611"/>
    <s v=""/>
    <s v=""/>
    <n v="70"/>
    <m/>
    <m/>
    <m/>
  </r>
  <r>
    <s v="1-555"/>
    <x v="37"/>
    <d v="2020-06-17T00:00:00"/>
    <x v="3"/>
    <s v="購物"/>
    <m/>
    <x v="611"/>
    <s v=""/>
    <s v=""/>
    <n v="83"/>
    <m/>
    <m/>
    <m/>
  </r>
  <r>
    <s v="1-333"/>
    <x v="177"/>
    <d v="2020-06-17T00:00:00"/>
    <x v="3"/>
    <s v="購物"/>
    <m/>
    <x v="611"/>
    <s v=""/>
    <s v=""/>
    <n v="54"/>
    <m/>
    <m/>
    <m/>
  </r>
  <r>
    <s v="1-584"/>
    <x v="41"/>
    <d v="2020-06-17T00:00:00"/>
    <x v="3"/>
    <s v="購物"/>
    <m/>
    <x v="611"/>
    <s v=""/>
    <s v=""/>
    <n v="141"/>
    <m/>
    <m/>
    <m/>
  </r>
  <r>
    <s v="1-493"/>
    <x v="2"/>
    <d v="2020-06-17T00:00:00"/>
    <x v="3"/>
    <s v="購物"/>
    <m/>
    <x v="611"/>
    <s v=""/>
    <s v=""/>
    <n v="160"/>
    <m/>
    <m/>
    <m/>
  </r>
  <r>
    <s v="1-515"/>
    <x v="180"/>
    <d v="2020-06-17T00:00:00"/>
    <x v="3"/>
    <s v="購物"/>
    <m/>
    <x v="611"/>
    <s v=""/>
    <s v=""/>
    <n v="305"/>
    <m/>
    <m/>
    <m/>
  </r>
  <r>
    <s v="1-358"/>
    <x v="96"/>
    <d v="2020-06-17T00:00:00"/>
    <x v="3"/>
    <s v="購物"/>
    <m/>
    <x v="611"/>
    <s v=""/>
    <s v=""/>
    <n v="173"/>
    <m/>
    <m/>
    <m/>
  </r>
  <r>
    <s v="1-562"/>
    <x v="113"/>
    <d v="2020-06-17T00:00:00"/>
    <x v="3"/>
    <s v="購物"/>
    <m/>
    <x v="611"/>
    <s v=""/>
    <s v=""/>
    <n v="121"/>
    <m/>
    <m/>
    <m/>
  </r>
  <r>
    <s v="1-380"/>
    <x v="140"/>
    <d v="2020-06-17T00:00:00"/>
    <x v="3"/>
    <s v="購物"/>
    <m/>
    <x v="611"/>
    <s v=""/>
    <s v=""/>
    <n v="52"/>
    <m/>
    <m/>
    <m/>
  </r>
  <r>
    <s v="1-534"/>
    <x v="182"/>
    <d v="2020-06-17T00:00:00"/>
    <x v="3"/>
    <s v="購物"/>
    <m/>
    <x v="611"/>
    <s v=""/>
    <s v=""/>
    <n v="193"/>
    <m/>
    <m/>
    <m/>
  </r>
  <r>
    <s v="1-342"/>
    <x v="184"/>
    <d v="2020-06-17T00:00:00"/>
    <x v="3"/>
    <s v="購物"/>
    <m/>
    <x v="611"/>
    <s v=""/>
    <s v=""/>
    <n v="18"/>
    <m/>
    <m/>
    <m/>
  </r>
  <r>
    <s v="1-337"/>
    <x v="185"/>
    <d v="2020-06-17T00:00:00"/>
    <x v="3"/>
    <s v="購物"/>
    <m/>
    <x v="611"/>
    <s v=""/>
    <s v=""/>
    <n v="141"/>
    <m/>
    <m/>
    <m/>
  </r>
  <r>
    <s v="1-441"/>
    <x v="86"/>
    <d v="2020-06-17T00:00:00"/>
    <x v="3"/>
    <s v="購物"/>
    <m/>
    <x v="611"/>
    <s v=""/>
    <s v=""/>
    <n v="114"/>
    <m/>
    <m/>
    <m/>
  </r>
  <r>
    <s v="1-504"/>
    <x v="116"/>
    <d v="2020-06-17T00:00:00"/>
    <x v="3"/>
    <s v="購物"/>
    <m/>
    <x v="611"/>
    <s v=""/>
    <s v=""/>
    <n v="68"/>
    <m/>
    <m/>
    <m/>
  </r>
  <r>
    <s v="1-450"/>
    <x v="99"/>
    <d v="2020-06-17T00:00:00"/>
    <x v="3"/>
    <s v="購物"/>
    <m/>
    <x v="611"/>
    <s v=""/>
    <s v=""/>
    <n v="88"/>
    <m/>
    <m/>
    <m/>
  </r>
  <r>
    <s v="1-483"/>
    <x v="142"/>
    <d v="2020-06-17T00:00:00"/>
    <x v="3"/>
    <s v="購物"/>
    <m/>
    <x v="611"/>
    <s v=""/>
    <s v=""/>
    <n v="288"/>
    <m/>
    <m/>
    <m/>
  </r>
  <r>
    <s v="1-043"/>
    <x v="129"/>
    <d v="2020-06-17T00:00:00"/>
    <x v="3"/>
    <s v="購物"/>
    <m/>
    <x v="611"/>
    <s v=""/>
    <s v=""/>
    <n v="265"/>
    <m/>
    <m/>
    <m/>
  </r>
  <r>
    <s v="1-409"/>
    <x v="187"/>
    <d v="2020-06-17T00:00:00"/>
    <x v="3"/>
    <s v="購物"/>
    <m/>
    <x v="611"/>
    <s v=""/>
    <s v=""/>
    <n v="92"/>
    <m/>
    <m/>
    <m/>
  </r>
  <r>
    <s v="1-498"/>
    <x v="189"/>
    <d v="2020-06-17T00:00:00"/>
    <x v="3"/>
    <s v="購物"/>
    <m/>
    <x v="611"/>
    <s v=""/>
    <s v=""/>
    <n v="278"/>
    <m/>
    <m/>
    <m/>
  </r>
  <r>
    <s v="1-443"/>
    <x v="190"/>
    <d v="2020-06-17T00:00:00"/>
    <x v="3"/>
    <s v="購物"/>
    <m/>
    <x v="611"/>
    <s v=""/>
    <s v=""/>
    <n v="166"/>
    <m/>
    <m/>
    <m/>
  </r>
  <r>
    <s v="1-364"/>
    <x v="150"/>
    <d v="2020-06-17T00:00:00"/>
    <x v="3"/>
    <s v="購物"/>
    <m/>
    <x v="611"/>
    <s v=""/>
    <s v=""/>
    <n v="266"/>
    <m/>
    <m/>
    <m/>
  </r>
  <r>
    <s v="1-548"/>
    <x v="192"/>
    <d v="2020-06-17T00:00:00"/>
    <x v="3"/>
    <s v="購物"/>
    <m/>
    <x v="611"/>
    <s v=""/>
    <s v=""/>
    <n v="160"/>
    <m/>
    <m/>
    <m/>
  </r>
  <r>
    <s v="1-264"/>
    <x v="50"/>
    <d v="2020-06-17T00:00:00"/>
    <x v="3"/>
    <s v="購物"/>
    <m/>
    <x v="611"/>
    <s v=""/>
    <s v=""/>
    <n v="170"/>
    <m/>
    <m/>
    <m/>
  </r>
  <r>
    <s v="3-497"/>
    <x v="131"/>
    <d v="2020-06-17T00:00:00"/>
    <x v="3"/>
    <s v="購物"/>
    <m/>
    <x v="611"/>
    <s v=""/>
    <s v=""/>
    <n v="38"/>
    <m/>
    <m/>
    <m/>
  </r>
  <r>
    <s v="1-465"/>
    <x v="120"/>
    <d v="2020-06-17T00:00:00"/>
    <x v="3"/>
    <s v="購物"/>
    <m/>
    <x v="611"/>
    <s v=""/>
    <s v=""/>
    <n v="225"/>
    <m/>
    <m/>
    <m/>
  </r>
  <r>
    <s v="1-309"/>
    <x v="101"/>
    <d v="2020-06-17T00:00:00"/>
    <x v="3"/>
    <s v="購物"/>
    <m/>
    <x v="611"/>
    <s v=""/>
    <s v=""/>
    <n v="185"/>
    <m/>
    <m/>
    <m/>
  </r>
  <r>
    <s v="1-263"/>
    <x v="197"/>
    <d v="2020-06-17T00:00:00"/>
    <x v="3"/>
    <s v="購物"/>
    <m/>
    <x v="611"/>
    <s v=""/>
    <s v=""/>
    <n v="618"/>
    <m/>
    <m/>
    <m/>
  </r>
  <r>
    <s v="1-510"/>
    <x v="54"/>
    <d v="2020-06-17T00:00:00"/>
    <x v="3"/>
    <s v="購物"/>
    <m/>
    <x v="611"/>
    <s v=""/>
    <s v=""/>
    <n v="88"/>
    <m/>
    <m/>
    <m/>
  </r>
  <r>
    <s v="1-284"/>
    <x v="55"/>
    <d v="2020-06-17T00:00:00"/>
    <x v="3"/>
    <s v="購物"/>
    <m/>
    <x v="611"/>
    <s v=""/>
    <s v=""/>
    <n v="144"/>
    <m/>
    <m/>
    <m/>
  </r>
  <r>
    <s v="1-363"/>
    <x v="200"/>
    <d v="2020-06-17T00:00:00"/>
    <x v="3"/>
    <s v="購物"/>
    <m/>
    <x v="611"/>
    <s v=""/>
    <s v=""/>
    <n v="84"/>
    <m/>
    <m/>
    <m/>
  </r>
  <r>
    <s v="1-531"/>
    <x v="57"/>
    <d v="2020-06-17T00:00:00"/>
    <x v="3"/>
    <s v="購物"/>
    <m/>
    <x v="611"/>
    <s v=""/>
    <s v=""/>
    <n v="92"/>
    <m/>
    <m/>
    <m/>
  </r>
  <r>
    <s v="1-582"/>
    <x v="201"/>
    <d v="2020-06-17T00:00:00"/>
    <x v="3"/>
    <s v="購物"/>
    <m/>
    <x v="611"/>
    <s v=""/>
    <s v=""/>
    <n v="114"/>
    <m/>
    <m/>
    <m/>
  </r>
  <r>
    <s v="1-550"/>
    <x v="151"/>
    <d v="2020-06-17T00:00:00"/>
    <x v="3"/>
    <s v="購物"/>
    <m/>
    <x v="611"/>
    <s v=""/>
    <s v=""/>
    <n v="160"/>
    <m/>
    <m/>
    <m/>
  </r>
  <r>
    <s v="2-134"/>
    <x v="72"/>
    <d v="2020-06-17T00:00:00"/>
    <x v="3"/>
    <s v="購物"/>
    <m/>
    <x v="611"/>
    <s v=""/>
    <s v=""/>
    <n v="96"/>
    <m/>
    <m/>
    <m/>
  </r>
  <r>
    <s v="1-260"/>
    <x v="73"/>
    <d v="2020-06-17T00:00:00"/>
    <x v="3"/>
    <s v="購物"/>
    <m/>
    <x v="611"/>
    <s v=""/>
    <s v=""/>
    <n v="95"/>
    <m/>
    <m/>
    <m/>
  </r>
  <r>
    <s v="1-031"/>
    <x v="208"/>
    <d v="2020-06-17T00:00:00"/>
    <x v="3"/>
    <s v="購物"/>
    <m/>
    <x v="611"/>
    <s v=""/>
    <s v=""/>
    <n v="108"/>
    <m/>
    <m/>
    <m/>
  </r>
  <r>
    <s v="1-444"/>
    <x v="60"/>
    <d v="2020-06-17T00:00:00"/>
    <x v="3"/>
    <s v="購物"/>
    <m/>
    <x v="611"/>
    <s v=""/>
    <s v=""/>
    <n v="237"/>
    <m/>
    <m/>
    <m/>
  </r>
  <r>
    <s v="1-549"/>
    <x v="74"/>
    <d v="2020-06-17T00:00:00"/>
    <x v="3"/>
    <s v="購物"/>
    <m/>
    <x v="611"/>
    <s v=""/>
    <s v=""/>
    <n v="15"/>
    <m/>
    <m/>
    <m/>
  </r>
  <r>
    <s v="2-067"/>
    <x v="244"/>
    <d v="2020-06-17T00:00:00"/>
    <x v="3"/>
    <s v="購物"/>
    <m/>
    <x v="611"/>
    <s v=""/>
    <s v=""/>
    <n v="330"/>
    <m/>
    <m/>
    <m/>
  </r>
  <r>
    <s v="1-586"/>
    <x v="104"/>
    <d v="2020-06-17T00:00:00"/>
    <x v="3"/>
    <s v="購物"/>
    <m/>
    <x v="611"/>
    <s v=""/>
    <s v=""/>
    <n v="116"/>
    <m/>
    <m/>
    <m/>
  </r>
  <r>
    <s v="1-250"/>
    <x v="65"/>
    <d v="2020-06-17T00:00:00"/>
    <x v="3"/>
    <s v="購物"/>
    <m/>
    <x v="611"/>
    <s v=""/>
    <s v=""/>
    <n v="368"/>
    <m/>
    <m/>
    <m/>
  </r>
  <r>
    <s v="1-366"/>
    <x v="215"/>
    <d v="2020-06-17T00:00:00"/>
    <x v="3"/>
    <s v="購物"/>
    <m/>
    <x v="611"/>
    <s v=""/>
    <s v=""/>
    <n v="80"/>
    <m/>
    <m/>
    <m/>
  </r>
  <r>
    <s v="1-398"/>
    <x v="216"/>
    <d v="2020-06-17T00:00:00"/>
    <x v="3"/>
    <s v="購物"/>
    <m/>
    <x v="611"/>
    <s v=""/>
    <s v=""/>
    <n v="160"/>
    <m/>
    <m/>
    <m/>
  </r>
  <r>
    <s v="1-477"/>
    <x v="66"/>
    <d v="2020-06-17T00:00:00"/>
    <x v="3"/>
    <s v="購物"/>
    <m/>
    <x v="611"/>
    <s v=""/>
    <s v=""/>
    <n v="197"/>
    <m/>
    <m/>
    <m/>
  </r>
  <r>
    <s v="1-053"/>
    <x v="217"/>
    <d v="2020-06-17T00:00:00"/>
    <x v="3"/>
    <s v="購物"/>
    <m/>
    <x v="611"/>
    <s v=""/>
    <s v=""/>
    <n v="99"/>
    <m/>
    <m/>
    <m/>
  </r>
  <r>
    <s v="1-298"/>
    <x v="82"/>
    <d v="2020-06-24T00:00:00"/>
    <x v="3"/>
    <s v="購物"/>
    <m/>
    <x v="612"/>
    <s v=""/>
    <s v=""/>
    <n v="150"/>
    <m/>
    <m/>
    <m/>
  </r>
  <r>
    <s v="1-415"/>
    <x v="154"/>
    <d v="2020-06-24T00:00:00"/>
    <x v="3"/>
    <s v="購物"/>
    <m/>
    <x v="612"/>
    <s v=""/>
    <s v=""/>
    <n v="289"/>
    <m/>
    <m/>
    <m/>
  </r>
  <r>
    <s v="1-587"/>
    <x v="75"/>
    <d v="2020-06-24T00:00:00"/>
    <x v="3"/>
    <s v="購物"/>
    <m/>
    <x v="612"/>
    <s v=""/>
    <s v=""/>
    <n v="141"/>
    <m/>
    <m/>
    <m/>
  </r>
  <r>
    <s v="1-565"/>
    <x v="67"/>
    <d v="2020-06-24T00:00:00"/>
    <x v="3"/>
    <s v="購物"/>
    <m/>
    <x v="612"/>
    <s v=""/>
    <s v=""/>
    <n v="70"/>
    <m/>
    <m/>
    <m/>
  </r>
  <r>
    <s v="1-567"/>
    <x v="88"/>
    <d v="2020-06-24T00:00:00"/>
    <x v="3"/>
    <s v="購物"/>
    <m/>
    <x v="612"/>
    <s v=""/>
    <s v=""/>
    <n v="132"/>
    <m/>
    <m/>
    <m/>
  </r>
  <r>
    <s v="1-521"/>
    <x v="156"/>
    <d v="2020-06-24T00:00:00"/>
    <x v="3"/>
    <s v="購物"/>
    <m/>
    <x v="612"/>
    <s v=""/>
    <s v=""/>
    <n v="178"/>
    <m/>
    <m/>
    <m/>
  </r>
  <r>
    <s v="1-543"/>
    <x v="158"/>
    <d v="2020-06-24T00:00:00"/>
    <x v="3"/>
    <s v="購物"/>
    <m/>
    <x v="612"/>
    <s v=""/>
    <s v=""/>
    <n v="36"/>
    <m/>
    <m/>
    <m/>
  </r>
  <r>
    <s v="1-471"/>
    <x v="229"/>
    <d v="2020-06-24T00:00:00"/>
    <x v="3"/>
    <s v="購物"/>
    <m/>
    <x v="612"/>
    <s v=""/>
    <s v=""/>
    <n v="33"/>
    <m/>
    <m/>
    <m/>
  </r>
  <r>
    <s v="1-418"/>
    <x v="134"/>
    <d v="2020-06-24T00:00:00"/>
    <x v="3"/>
    <s v="購物"/>
    <m/>
    <x v="612"/>
    <s v=""/>
    <s v=""/>
    <n v="109"/>
    <m/>
    <m/>
    <m/>
  </r>
  <r>
    <s v="1-461"/>
    <x v="9"/>
    <d v="2020-06-24T00:00:00"/>
    <x v="3"/>
    <s v="購物"/>
    <m/>
    <x v="612"/>
    <s v=""/>
    <s v=""/>
    <n v="129"/>
    <m/>
    <m/>
    <m/>
  </r>
  <r>
    <s v="1-299"/>
    <x v="160"/>
    <d v="2020-06-24T00:00:00"/>
    <x v="3"/>
    <s v="購物"/>
    <m/>
    <x v="612"/>
    <s v=""/>
    <s v=""/>
    <n v="496"/>
    <m/>
    <m/>
    <m/>
  </r>
  <r>
    <s v="1-384"/>
    <x v="161"/>
    <d v="2020-06-24T00:00:00"/>
    <x v="3"/>
    <s v="購物"/>
    <m/>
    <x v="612"/>
    <s v=""/>
    <s v=""/>
    <n v="48"/>
    <m/>
    <m/>
    <m/>
  </r>
  <r>
    <s v="1-367"/>
    <x v="4"/>
    <d v="2020-06-24T00:00:00"/>
    <x v="3"/>
    <s v="購物"/>
    <m/>
    <x v="612"/>
    <s v=""/>
    <s v=""/>
    <n v="20"/>
    <m/>
    <m/>
    <m/>
  </r>
  <r>
    <s v="1-311"/>
    <x v="162"/>
    <d v="2020-06-24T00:00:00"/>
    <x v="3"/>
    <s v="購物"/>
    <m/>
    <x v="612"/>
    <s v=""/>
    <s v=""/>
    <n v="788"/>
    <m/>
    <m/>
    <m/>
  </r>
  <r>
    <s v="1-172"/>
    <x v="135"/>
    <d v="2020-06-24T00:00:00"/>
    <x v="3"/>
    <s v="購物"/>
    <m/>
    <x v="612"/>
    <s v=""/>
    <s v=""/>
    <n v="108"/>
    <m/>
    <m/>
    <m/>
  </r>
  <r>
    <s v="3-446"/>
    <x v="77"/>
    <d v="2020-06-24T00:00:00"/>
    <x v="3"/>
    <s v="購物"/>
    <m/>
    <x v="612"/>
    <s v=""/>
    <s v=""/>
    <n v="155"/>
    <m/>
    <m/>
    <m/>
  </r>
  <r>
    <s v="1-542"/>
    <x v="14"/>
    <d v="2020-06-24T00:00:00"/>
    <x v="3"/>
    <s v="購物"/>
    <m/>
    <x v="612"/>
    <s v=""/>
    <s v=""/>
    <n v="365"/>
    <m/>
    <m/>
    <m/>
  </r>
  <r>
    <s v="1-281"/>
    <x v="108"/>
    <d v="2020-06-24T00:00:00"/>
    <x v="3"/>
    <s v="購物"/>
    <m/>
    <x v="612"/>
    <s v=""/>
    <s v=""/>
    <n v="279"/>
    <m/>
    <m/>
    <m/>
  </r>
  <r>
    <s v="1-520"/>
    <x v="166"/>
    <d v="2020-06-24T00:00:00"/>
    <x v="3"/>
    <s v="購物"/>
    <m/>
    <x v="612"/>
    <s v=""/>
    <s v=""/>
    <n v="150"/>
    <m/>
    <m/>
    <m/>
  </r>
  <r>
    <s v="1-404"/>
    <x v="1"/>
    <d v="2020-06-24T00:00:00"/>
    <x v="3"/>
    <s v="購物"/>
    <m/>
    <x v="612"/>
    <s v=""/>
    <s v=""/>
    <n v="269"/>
    <m/>
    <m/>
    <m/>
  </r>
  <r>
    <s v="1-568"/>
    <x v="20"/>
    <d v="2020-06-24T00:00:00"/>
    <x v="3"/>
    <s v="購物"/>
    <m/>
    <x v="612"/>
    <s v=""/>
    <s v=""/>
    <n v="190"/>
    <m/>
    <m/>
    <m/>
  </r>
  <r>
    <s v="1-571"/>
    <x v="127"/>
    <d v="2020-06-24T00:00:00"/>
    <x v="3"/>
    <s v="購物"/>
    <m/>
    <x v="612"/>
    <s v=""/>
    <s v=""/>
    <n v="105"/>
    <m/>
    <m/>
    <m/>
  </r>
  <r>
    <s v="3-425"/>
    <x v="89"/>
    <d v="2020-06-24T00:00:00"/>
    <x v="3"/>
    <s v="購物"/>
    <m/>
    <x v="612"/>
    <s v=""/>
    <s v=""/>
    <n v="80"/>
    <m/>
    <m/>
    <m/>
  </r>
  <r>
    <s v="1-235"/>
    <x v="68"/>
    <d v="2020-06-24T00:00:00"/>
    <x v="3"/>
    <s v="購物"/>
    <m/>
    <x v="612"/>
    <s v=""/>
    <s v=""/>
    <n v="102"/>
    <m/>
    <m/>
    <m/>
  </r>
  <r>
    <s v="1-554"/>
    <x v="23"/>
    <d v="2020-06-24T00:00:00"/>
    <x v="3"/>
    <s v="購物"/>
    <m/>
    <x v="612"/>
    <s v=""/>
    <s v=""/>
    <n v="50"/>
    <m/>
    <m/>
    <m/>
  </r>
  <r>
    <s v="1-171"/>
    <x v="26"/>
    <d v="2020-06-24T00:00:00"/>
    <x v="3"/>
    <s v="購物"/>
    <m/>
    <x v="612"/>
    <s v=""/>
    <s v=""/>
    <n v="48"/>
    <m/>
    <m/>
    <m/>
  </r>
  <r>
    <s v="1-583"/>
    <x v="147"/>
    <d v="2020-06-24T00:00:00"/>
    <x v="3"/>
    <s v="購物"/>
    <m/>
    <x v="612"/>
    <s v=""/>
    <s v=""/>
    <n v="160"/>
    <m/>
    <m/>
    <m/>
  </r>
  <r>
    <s v="1-437"/>
    <x v="70"/>
    <d v="2020-06-24T00:00:00"/>
    <x v="3"/>
    <s v="購物"/>
    <m/>
    <x v="612"/>
    <s v=""/>
    <s v=""/>
    <n v="95"/>
    <m/>
    <m/>
    <m/>
  </r>
  <r>
    <s v="1-452"/>
    <x v="29"/>
    <d v="2020-06-24T00:00:00"/>
    <x v="3"/>
    <s v="購物"/>
    <m/>
    <x v="612"/>
    <s v=""/>
    <s v=""/>
    <n v="68"/>
    <m/>
    <m/>
    <m/>
  </r>
  <r>
    <s v="1-585"/>
    <x v="31"/>
    <d v="2020-06-24T00:00:00"/>
    <x v="3"/>
    <s v="購物"/>
    <m/>
    <x v="612"/>
    <s v=""/>
    <s v=""/>
    <n v="141"/>
    <m/>
    <m/>
    <m/>
  </r>
  <r>
    <s v="2-132"/>
    <x v="123"/>
    <d v="2020-06-24T00:00:00"/>
    <x v="3"/>
    <s v="購物"/>
    <m/>
    <x v="612"/>
    <s v=""/>
    <s v=""/>
    <n v="99"/>
    <m/>
    <m/>
    <m/>
  </r>
  <r>
    <s v="1-538"/>
    <x v="32"/>
    <d v="2020-06-24T00:00:00"/>
    <x v="3"/>
    <s v="購物"/>
    <m/>
    <x v="612"/>
    <s v=""/>
    <s v=""/>
    <n v="125"/>
    <m/>
    <m/>
    <m/>
  </r>
  <r>
    <s v="1-530"/>
    <x v="171"/>
    <d v="2020-06-24T00:00:00"/>
    <x v="3"/>
    <s v="購物"/>
    <m/>
    <x v="612"/>
    <s v=""/>
    <s v=""/>
    <n v="202"/>
    <m/>
    <m/>
    <m/>
  </r>
  <r>
    <s v="1-501"/>
    <x v="33"/>
    <d v="2020-06-24T00:00:00"/>
    <x v="3"/>
    <s v="購物"/>
    <m/>
    <x v="612"/>
    <s v=""/>
    <s v=""/>
    <n v="141"/>
    <m/>
    <m/>
    <m/>
  </r>
  <r>
    <s v="1-038"/>
    <x v="172"/>
    <d v="2020-06-24T00:00:00"/>
    <x v="3"/>
    <s v="購物"/>
    <m/>
    <x v="612"/>
    <s v=""/>
    <s v=""/>
    <n v="249"/>
    <m/>
    <m/>
    <m/>
  </r>
  <r>
    <s v="1-200"/>
    <x v="137"/>
    <d v="2020-06-24T00:00:00"/>
    <x v="3"/>
    <s v="購物"/>
    <m/>
    <x v="612"/>
    <s v=""/>
    <s v=""/>
    <n v="106"/>
    <m/>
    <m/>
    <m/>
  </r>
  <r>
    <s v="1-546"/>
    <x v="174"/>
    <d v="2020-06-24T00:00:00"/>
    <x v="3"/>
    <s v="購物"/>
    <m/>
    <x v="612"/>
    <s v=""/>
    <s v=""/>
    <n v="84"/>
    <m/>
    <m/>
    <m/>
  </r>
  <r>
    <s v="1-211"/>
    <x v="35"/>
    <d v="2020-06-24T00:00:00"/>
    <x v="3"/>
    <s v="購物"/>
    <m/>
    <x v="612"/>
    <s v=""/>
    <s v=""/>
    <n v="60"/>
    <m/>
    <m/>
    <m/>
  </r>
  <r>
    <s v="1-555"/>
    <x v="37"/>
    <d v="2020-06-24T00:00:00"/>
    <x v="3"/>
    <s v="購物"/>
    <m/>
    <x v="612"/>
    <s v=""/>
    <s v=""/>
    <n v="192"/>
    <m/>
    <m/>
    <m/>
  </r>
  <r>
    <s v="1-333"/>
    <x v="177"/>
    <d v="2020-06-24T00:00:00"/>
    <x v="3"/>
    <s v="購物"/>
    <m/>
    <x v="612"/>
    <s v=""/>
    <s v=""/>
    <n v="159"/>
    <m/>
    <m/>
    <m/>
  </r>
  <r>
    <s v="1-590"/>
    <x v="38"/>
    <d v="2020-06-24T00:00:00"/>
    <x v="3"/>
    <s v="購物"/>
    <m/>
    <x v="612"/>
    <s v=""/>
    <s v=""/>
    <n v="167"/>
    <m/>
    <m/>
    <m/>
  </r>
  <r>
    <s v="1-595"/>
    <x v="223"/>
    <d v="2020-06-24T00:00:00"/>
    <x v="3"/>
    <s v="購物"/>
    <m/>
    <x v="612"/>
    <s v=""/>
    <s v=""/>
    <n v="75"/>
    <m/>
    <m/>
    <m/>
  </r>
  <r>
    <s v="1-584"/>
    <x v="41"/>
    <d v="2020-06-24T00:00:00"/>
    <x v="3"/>
    <s v="購物"/>
    <m/>
    <x v="612"/>
    <s v=""/>
    <s v=""/>
    <n v="141"/>
    <m/>
    <m/>
    <m/>
  </r>
  <r>
    <s v="1-493"/>
    <x v="2"/>
    <d v="2020-06-24T00:00:00"/>
    <x v="3"/>
    <s v="購物"/>
    <m/>
    <x v="612"/>
    <s v=""/>
    <s v=""/>
    <n v="160"/>
    <m/>
    <m/>
    <m/>
  </r>
  <r>
    <s v="1-515"/>
    <x v="180"/>
    <d v="2020-06-24T00:00:00"/>
    <x v="3"/>
    <s v="購物"/>
    <m/>
    <x v="612"/>
    <s v=""/>
    <s v=""/>
    <n v="183"/>
    <m/>
    <m/>
    <m/>
  </r>
  <r>
    <s v="1-358"/>
    <x v="96"/>
    <d v="2020-06-24T00:00:00"/>
    <x v="3"/>
    <s v="購物"/>
    <m/>
    <x v="612"/>
    <s v=""/>
    <s v=""/>
    <n v="182"/>
    <m/>
    <m/>
    <m/>
  </r>
  <r>
    <s v="1-562"/>
    <x v="113"/>
    <d v="2020-06-24T00:00:00"/>
    <x v="3"/>
    <s v="購物"/>
    <m/>
    <x v="612"/>
    <s v=""/>
    <s v=""/>
    <n v="180"/>
    <m/>
    <m/>
    <m/>
  </r>
  <r>
    <s v="1-380"/>
    <x v="140"/>
    <d v="2020-06-24T00:00:00"/>
    <x v="3"/>
    <s v="購物"/>
    <m/>
    <x v="612"/>
    <s v=""/>
    <s v=""/>
    <n v="161"/>
    <m/>
    <m/>
    <m/>
  </r>
  <r>
    <s v="1-534"/>
    <x v="182"/>
    <d v="2020-06-24T00:00:00"/>
    <x v="3"/>
    <s v="購物"/>
    <m/>
    <x v="612"/>
    <s v=""/>
    <s v=""/>
    <n v="366"/>
    <m/>
    <m/>
    <m/>
  </r>
  <r>
    <s v="1-337"/>
    <x v="185"/>
    <d v="2020-06-24T00:00:00"/>
    <x v="3"/>
    <s v="購物"/>
    <m/>
    <x v="612"/>
    <s v=""/>
    <s v=""/>
    <n v="141"/>
    <m/>
    <m/>
    <m/>
  </r>
  <r>
    <s v="1-441"/>
    <x v="86"/>
    <d v="2020-06-24T00:00:00"/>
    <x v="3"/>
    <s v="購物"/>
    <m/>
    <x v="612"/>
    <s v=""/>
    <s v=""/>
    <n v="114"/>
    <m/>
    <m/>
    <m/>
  </r>
  <r>
    <s v="1-504"/>
    <x v="116"/>
    <d v="2020-06-24T00:00:00"/>
    <x v="3"/>
    <s v="購物"/>
    <m/>
    <x v="612"/>
    <s v=""/>
    <s v=""/>
    <n v="197"/>
    <m/>
    <m/>
    <m/>
  </r>
  <r>
    <s v="1-450"/>
    <x v="99"/>
    <d v="2020-06-24T00:00:00"/>
    <x v="3"/>
    <s v="購物"/>
    <m/>
    <x v="612"/>
    <s v=""/>
    <s v=""/>
    <n v="88"/>
    <m/>
    <m/>
    <m/>
  </r>
  <r>
    <s v="1-483"/>
    <x v="142"/>
    <d v="2020-06-24T00:00:00"/>
    <x v="3"/>
    <s v="購物"/>
    <m/>
    <x v="612"/>
    <s v=""/>
    <s v=""/>
    <n v="318"/>
    <m/>
    <m/>
    <m/>
  </r>
  <r>
    <s v="1-043"/>
    <x v="129"/>
    <d v="2020-06-24T00:00:00"/>
    <x v="3"/>
    <s v="購物"/>
    <m/>
    <x v="612"/>
    <s v=""/>
    <s v=""/>
    <n v="265"/>
    <m/>
    <m/>
    <m/>
  </r>
  <r>
    <s v="1-409"/>
    <x v="187"/>
    <d v="2020-06-24T00:00:00"/>
    <x v="3"/>
    <s v="購物"/>
    <m/>
    <x v="612"/>
    <s v=""/>
    <s v=""/>
    <n v="46"/>
    <m/>
    <m/>
    <m/>
  </r>
  <r>
    <s v="1-498"/>
    <x v="189"/>
    <d v="2020-06-24T00:00:00"/>
    <x v="3"/>
    <s v="購物"/>
    <m/>
    <x v="612"/>
    <s v=""/>
    <s v=""/>
    <n v="138"/>
    <m/>
    <m/>
    <m/>
  </r>
  <r>
    <s v="1-443"/>
    <x v="190"/>
    <d v="2020-06-24T00:00:00"/>
    <x v="3"/>
    <s v="購物"/>
    <m/>
    <x v="612"/>
    <s v=""/>
    <s v=""/>
    <n v="166"/>
    <m/>
    <m/>
    <m/>
  </r>
  <r>
    <s v="1-364"/>
    <x v="150"/>
    <d v="2020-06-24T00:00:00"/>
    <x v="3"/>
    <s v="購物"/>
    <m/>
    <x v="612"/>
    <s v=""/>
    <s v=""/>
    <n v="485"/>
    <m/>
    <m/>
    <m/>
  </r>
  <r>
    <s v="1-548"/>
    <x v="192"/>
    <d v="2020-06-24T00:00:00"/>
    <x v="3"/>
    <s v="購物"/>
    <m/>
    <x v="612"/>
    <s v=""/>
    <s v=""/>
    <n v="160"/>
    <m/>
    <m/>
    <m/>
  </r>
  <r>
    <s v="1-264"/>
    <x v="50"/>
    <d v="2020-06-24T00:00:00"/>
    <x v="3"/>
    <s v="購物"/>
    <m/>
    <x v="612"/>
    <s v=""/>
    <s v=""/>
    <n v="250"/>
    <m/>
    <m/>
    <m/>
  </r>
  <r>
    <s v="3-497"/>
    <x v="131"/>
    <d v="2020-06-24T00:00:00"/>
    <x v="3"/>
    <s v="購物"/>
    <m/>
    <x v="612"/>
    <s v=""/>
    <s v=""/>
    <n v="45"/>
    <m/>
    <m/>
    <m/>
  </r>
  <r>
    <s v="1-309"/>
    <x v="101"/>
    <d v="2020-06-24T00:00:00"/>
    <x v="3"/>
    <s v="購物"/>
    <m/>
    <x v="612"/>
    <s v=""/>
    <s v=""/>
    <n v="171"/>
    <m/>
    <m/>
    <m/>
  </r>
  <r>
    <s v="1-263"/>
    <x v="197"/>
    <d v="2020-06-24T00:00:00"/>
    <x v="3"/>
    <s v="購物"/>
    <m/>
    <x v="612"/>
    <s v=""/>
    <s v=""/>
    <n v="560"/>
    <m/>
    <m/>
    <m/>
  </r>
  <r>
    <s v="1-510"/>
    <x v="54"/>
    <d v="2020-06-24T00:00:00"/>
    <x v="3"/>
    <s v="購物"/>
    <m/>
    <x v="612"/>
    <s v=""/>
    <s v=""/>
    <n v="88"/>
    <m/>
    <m/>
    <m/>
  </r>
  <r>
    <s v="1-284"/>
    <x v="55"/>
    <d v="2020-06-24T00:00:00"/>
    <x v="3"/>
    <s v="購物"/>
    <m/>
    <x v="612"/>
    <s v=""/>
    <s v=""/>
    <n v="357"/>
    <m/>
    <m/>
    <m/>
  </r>
  <r>
    <s v="1-480"/>
    <x v="198"/>
    <d v="2020-06-24T00:00:00"/>
    <x v="3"/>
    <s v="購物"/>
    <m/>
    <x v="612"/>
    <s v=""/>
    <s v=""/>
    <n v="125"/>
    <m/>
    <m/>
    <m/>
  </r>
  <r>
    <s v="1-531"/>
    <x v="57"/>
    <d v="2020-06-24T00:00:00"/>
    <x v="3"/>
    <s v="購物"/>
    <m/>
    <x v="612"/>
    <s v=""/>
    <s v=""/>
    <n v="104"/>
    <m/>
    <m/>
    <m/>
  </r>
  <r>
    <s v="1-582"/>
    <x v="201"/>
    <d v="2020-06-24T00:00:00"/>
    <x v="3"/>
    <s v="購物"/>
    <m/>
    <x v="612"/>
    <s v=""/>
    <s v=""/>
    <n v="114"/>
    <m/>
    <m/>
    <m/>
  </r>
  <r>
    <s v="1-550"/>
    <x v="151"/>
    <d v="2020-06-24T00:00:00"/>
    <x v="3"/>
    <s v="購物"/>
    <m/>
    <x v="612"/>
    <s v=""/>
    <s v=""/>
    <n v="160"/>
    <m/>
    <m/>
    <m/>
  </r>
  <r>
    <s v="1-203"/>
    <x v="206"/>
    <d v="2020-06-24T00:00:00"/>
    <x v="3"/>
    <s v="購物"/>
    <m/>
    <x v="612"/>
    <s v=""/>
    <s v=""/>
    <n v="150"/>
    <m/>
    <m/>
    <m/>
  </r>
  <r>
    <s v="2-134"/>
    <x v="72"/>
    <d v="2020-06-24T00:00:00"/>
    <x v="3"/>
    <s v="購物"/>
    <m/>
    <x v="612"/>
    <s v=""/>
    <s v=""/>
    <n v="75"/>
    <m/>
    <m/>
    <m/>
  </r>
  <r>
    <s v="1-260"/>
    <x v="73"/>
    <d v="2020-06-24T00:00:00"/>
    <x v="3"/>
    <s v="購物"/>
    <m/>
    <x v="612"/>
    <s v=""/>
    <s v=""/>
    <n v="95"/>
    <m/>
    <m/>
    <m/>
  </r>
  <r>
    <s v="1-031"/>
    <x v="208"/>
    <d v="2020-06-24T00:00:00"/>
    <x v="3"/>
    <s v="購物"/>
    <m/>
    <x v="612"/>
    <s v=""/>
    <s v=""/>
    <n v="242"/>
    <m/>
    <m/>
    <m/>
  </r>
  <r>
    <s v="1-444"/>
    <x v="60"/>
    <d v="2020-06-24T00:00:00"/>
    <x v="3"/>
    <s v="購物"/>
    <m/>
    <x v="612"/>
    <s v=""/>
    <s v=""/>
    <n v="229"/>
    <m/>
    <m/>
    <m/>
  </r>
  <r>
    <s v="1-549"/>
    <x v="74"/>
    <d v="2020-06-24T00:00:00"/>
    <x v="3"/>
    <s v="購物"/>
    <m/>
    <x v="612"/>
    <s v=""/>
    <s v=""/>
    <n v="15"/>
    <m/>
    <m/>
    <m/>
  </r>
  <r>
    <s v="2-067"/>
    <x v="244"/>
    <d v="2020-06-24T00:00:00"/>
    <x v="3"/>
    <s v="購物"/>
    <m/>
    <x v="612"/>
    <s v=""/>
    <s v=""/>
    <n v="198"/>
    <m/>
    <m/>
    <m/>
  </r>
  <r>
    <s v="1-586"/>
    <x v="104"/>
    <d v="2020-06-24T00:00:00"/>
    <x v="3"/>
    <s v="購物"/>
    <m/>
    <x v="612"/>
    <s v=""/>
    <s v=""/>
    <n v="103"/>
    <m/>
    <m/>
    <m/>
  </r>
  <r>
    <s v="1-167"/>
    <x v="64"/>
    <d v="2020-06-24T00:00:00"/>
    <x v="3"/>
    <s v="購物"/>
    <m/>
    <x v="612"/>
    <s v=""/>
    <s v=""/>
    <n v="102"/>
    <m/>
    <m/>
    <m/>
  </r>
  <r>
    <s v="1-250"/>
    <x v="65"/>
    <d v="2020-06-24T00:00:00"/>
    <x v="3"/>
    <s v="購物"/>
    <m/>
    <x v="612"/>
    <s v=""/>
    <s v=""/>
    <n v="270"/>
    <m/>
    <m/>
    <m/>
  </r>
  <r>
    <s v="1-398"/>
    <x v="216"/>
    <d v="2020-06-24T00:00:00"/>
    <x v="3"/>
    <s v="購物"/>
    <m/>
    <x v="612"/>
    <s v=""/>
    <s v=""/>
    <n v="160"/>
    <m/>
    <m/>
    <m/>
  </r>
  <r>
    <s v="1-477"/>
    <x v="66"/>
    <d v="2020-06-24T00:00:00"/>
    <x v="3"/>
    <s v="購物"/>
    <m/>
    <x v="612"/>
    <s v=""/>
    <s v=""/>
    <n v="204"/>
    <m/>
    <m/>
    <m/>
  </r>
  <r>
    <s v="1-053"/>
    <x v="217"/>
    <d v="2020-06-24T00:00:00"/>
    <x v="3"/>
    <s v="購物"/>
    <m/>
    <x v="612"/>
    <s v=""/>
    <s v=""/>
    <n v="68"/>
    <m/>
    <m/>
    <m/>
  </r>
  <r>
    <s v="2-074"/>
    <x v="230"/>
    <d v="2020-05-28T00:00:00"/>
    <x v="4"/>
    <s v="看護補助(4/6-4/25)"/>
    <m/>
    <x v="613"/>
    <s v=""/>
    <s v=""/>
    <n v="-28500"/>
    <m/>
    <m/>
    <m/>
  </r>
  <r>
    <s v="1-134"/>
    <x v="169"/>
    <d v="2020-05-28T00:00:00"/>
    <x v="4"/>
    <s v="看護補助(4/29-5/9)"/>
    <m/>
    <x v="614"/>
    <s v=""/>
    <s v=""/>
    <n v="-15000"/>
    <m/>
    <m/>
    <m/>
  </r>
  <r>
    <s v="3-459"/>
    <x v="100"/>
    <d v="2020-05-29T00:00:00"/>
    <x v="4"/>
    <s v="看護補助(4/8-4/24)"/>
    <m/>
    <x v="615"/>
    <m/>
    <m/>
    <n v="-24000"/>
    <m/>
    <m/>
    <m/>
  </r>
  <r>
    <s v="1-571"/>
    <x v="127"/>
    <d v="2020-06-04T00:00:00"/>
    <x v="4"/>
    <s v="住院零用金"/>
    <m/>
    <x v="616"/>
    <m/>
    <m/>
    <n v="-256"/>
    <m/>
    <m/>
    <m/>
  </r>
  <r>
    <s v="3-473"/>
    <x v="34"/>
    <d v="2020-06-07T00:00:00"/>
    <x v="4"/>
    <s v="看護補助4/29-5/12"/>
    <m/>
    <x v="617"/>
    <m/>
    <m/>
    <n v="-19500"/>
    <m/>
    <m/>
    <m/>
  </r>
  <r>
    <s v="1-585"/>
    <x v="31"/>
    <d v="2020-06-15T00:00:00"/>
    <x v="4"/>
    <s v="看護補助4/27-5/6"/>
    <m/>
    <x v="618"/>
    <m/>
    <m/>
    <n v="-13500"/>
    <m/>
    <m/>
    <m/>
  </r>
  <r>
    <s v="2-074"/>
    <x v="230"/>
    <d v="2020-06-25T00:00:00"/>
    <x v="4"/>
    <s v="包月&quot;鼻胃管&quot;不計"/>
    <m/>
    <x v="619"/>
    <s v=""/>
    <s v=""/>
    <n v="0"/>
    <m/>
    <m/>
    <m/>
  </r>
  <r>
    <s v="2-114"/>
    <x v="122"/>
    <d v="2020-06-25T00:00:00"/>
    <x v="4"/>
    <s v="包月&quot;鼻胃管&quot;不計"/>
    <m/>
    <x v="619"/>
    <s v=""/>
    <s v=""/>
    <n v="0"/>
    <m/>
    <m/>
    <m/>
  </r>
  <r>
    <s v="1-298"/>
    <x v="82"/>
    <d v="2020-06-25T00:00:00"/>
    <x v="4"/>
    <s v="※寢具自行清潔不包月"/>
    <m/>
    <x v="620"/>
    <s v=""/>
    <s v=""/>
    <n v="-200"/>
    <m/>
    <m/>
    <m/>
  </r>
  <r>
    <s v="2-084"/>
    <x v="228"/>
    <d v="2020-06-25T00:00:00"/>
    <x v="4"/>
    <s v="包月&quot;鼻胃管&quot;不計"/>
    <m/>
    <x v="619"/>
    <s v=""/>
    <s v=""/>
    <n v="0"/>
    <m/>
    <m/>
    <m/>
  </r>
  <r>
    <s v="2-084"/>
    <x v="228"/>
    <d v="2020-06-25T00:00:00"/>
    <x v="4"/>
    <s v="住院退費 06/15-06/23 共9日"/>
    <m/>
    <x v="621"/>
    <m/>
    <m/>
    <n v="-5850"/>
    <m/>
    <m/>
    <m/>
  </r>
  <r>
    <s v="2-084"/>
    <x v="228"/>
    <d v="2020-06-25T00:00:00"/>
    <x v="4"/>
    <s v="寢具送洗費(住院退)"/>
    <m/>
    <x v="622"/>
    <m/>
    <m/>
    <n v="-50"/>
    <m/>
    <m/>
    <m/>
  </r>
  <r>
    <s v="1-587"/>
    <x v="75"/>
    <d v="2020-06-25T00:00:00"/>
    <x v="4"/>
    <s v="住院退費 05/13-05/27 共15日"/>
    <m/>
    <x v="623"/>
    <m/>
    <m/>
    <n v="-6000"/>
    <m/>
    <m/>
    <m/>
  </r>
  <r>
    <s v="1-587"/>
    <x v="75"/>
    <d v="2020-06-25T00:00:00"/>
    <x v="4"/>
    <s v="寢具送洗費(住院退)"/>
    <m/>
    <x v="622"/>
    <m/>
    <m/>
    <n v="-100"/>
    <m/>
    <m/>
    <m/>
  </r>
  <r>
    <s v="2-106"/>
    <x v="236"/>
    <d v="2020-06-25T00:00:00"/>
    <x v="4"/>
    <s v="包月&quot;鼻胃管&quot;不計"/>
    <m/>
    <x v="619"/>
    <s v=""/>
    <s v=""/>
    <n v="0"/>
    <m/>
    <m/>
    <m/>
  </r>
  <r>
    <s v="2-113"/>
    <x v="3"/>
    <d v="2020-06-25T00:00:00"/>
    <x v="4"/>
    <s v="住院退費 05/23-06/11 共20日"/>
    <m/>
    <x v="624"/>
    <m/>
    <m/>
    <n v="-12667"/>
    <m/>
    <m/>
    <m/>
  </r>
  <r>
    <s v="2-113"/>
    <x v="3"/>
    <d v="2020-06-25T00:00:00"/>
    <x v="4"/>
    <s v="寢具送洗費(住院退)"/>
    <m/>
    <x v="622"/>
    <m/>
    <m/>
    <n v="-100"/>
    <m/>
    <m/>
    <m/>
  </r>
  <r>
    <s v="3-489"/>
    <x v="6"/>
    <d v="2020-06-25T00:00:00"/>
    <x v="4"/>
    <s v="※寢具自行清潔不包月、冷氣使用費優免"/>
    <m/>
    <x v="625"/>
    <s v=""/>
    <s v=""/>
    <n v="-200"/>
    <m/>
    <m/>
    <m/>
  </r>
  <r>
    <s v="1-105"/>
    <x v="7"/>
    <d v="2020-06-25T00:00:00"/>
    <x v="4"/>
    <s v="包月&quot;鼻胃管&quot;不計"/>
    <m/>
    <x v="619"/>
    <s v=""/>
    <s v=""/>
    <n v="0"/>
    <m/>
    <m/>
    <m/>
  </r>
  <r>
    <s v="1-367"/>
    <x v="4"/>
    <d v="2020-06-25T00:00:00"/>
    <x v="4"/>
    <s v="包月&quot;甘油球.尿布類.拿藥送檢車資優免&quot;不計"/>
    <m/>
    <x v="626"/>
    <s v=""/>
    <s v=""/>
    <n v="-3650"/>
    <m/>
    <m/>
    <m/>
  </r>
  <r>
    <s v="1-588"/>
    <x v="130"/>
    <d v="2020-06-25T00:00:00"/>
    <x v="4"/>
    <s v="住院退費 06/04-06/23 共20日"/>
    <m/>
    <x v="627"/>
    <m/>
    <m/>
    <n v="-8000"/>
    <m/>
    <m/>
    <m/>
  </r>
  <r>
    <s v="1-588"/>
    <x v="130"/>
    <d v="2020-06-25T00:00:00"/>
    <x v="4"/>
    <s v="寢具送洗費(住院退)"/>
    <m/>
    <x v="622"/>
    <m/>
    <m/>
    <n v="-100"/>
    <m/>
    <m/>
    <m/>
  </r>
  <r>
    <s v="1-139"/>
    <x v="10"/>
    <d v="2020-06-25T00:00:00"/>
    <x v="4"/>
    <s v="住院退費 05/26-06/02 共8日"/>
    <m/>
    <x v="628"/>
    <m/>
    <m/>
    <n v="-2133"/>
    <m/>
    <m/>
    <m/>
  </r>
  <r>
    <s v="1-139"/>
    <x v="10"/>
    <d v="2020-06-25T00:00:00"/>
    <x v="4"/>
    <s v="寢具送洗費(住院退)"/>
    <m/>
    <x v="622"/>
    <m/>
    <m/>
    <n v="-50"/>
    <m/>
    <m/>
    <m/>
  </r>
  <r>
    <s v="1-518"/>
    <x v="126"/>
    <d v="2020-06-25T00:00:00"/>
    <x v="4"/>
    <s v="包月&quot;鼻胃管&quot;不計"/>
    <m/>
    <x v="619"/>
    <s v=""/>
    <s v=""/>
    <n v="0"/>
    <m/>
    <m/>
    <m/>
  </r>
  <r>
    <s v="1-307"/>
    <x v="13"/>
    <d v="2020-06-25T00:00:00"/>
    <x v="4"/>
    <s v="包月&quot;鼻胃管&quot;不計"/>
    <m/>
    <x v="619"/>
    <s v=""/>
    <s v=""/>
    <n v="0"/>
    <m/>
    <m/>
    <m/>
  </r>
  <r>
    <s v="1-404"/>
    <x v="1"/>
    <d v="2020-06-25T00:00:00"/>
    <x v="4"/>
    <s v="住院退費 05/11-05/29 共19日"/>
    <m/>
    <x v="629"/>
    <m/>
    <m/>
    <n v="-5067"/>
    <m/>
    <m/>
    <m/>
  </r>
  <r>
    <s v="1-404"/>
    <x v="1"/>
    <d v="2020-06-25T00:00:00"/>
    <x v="4"/>
    <s v="寢具送洗費(住院退)"/>
    <m/>
    <x v="622"/>
    <m/>
    <m/>
    <n v="-100"/>
    <m/>
    <m/>
    <m/>
  </r>
  <r>
    <s v="2-133"/>
    <x v="84"/>
    <d v="2020-06-25T00:00:00"/>
    <x v="4"/>
    <s v="※&quot;血糖、抽痰管、鼻胃管、氣切&quot;優免"/>
    <m/>
    <x v="630"/>
    <s v=""/>
    <s v=""/>
    <n v="0"/>
    <m/>
    <m/>
    <m/>
  </r>
  <r>
    <s v="2-093"/>
    <x v="17"/>
    <d v="2020-06-25T00:00:00"/>
    <x v="4"/>
    <s v="包月&quot;鼻胃管&quot;不計"/>
    <m/>
    <x v="619"/>
    <s v=""/>
    <s v=""/>
    <n v="0"/>
    <m/>
    <m/>
    <m/>
  </r>
  <r>
    <s v="1-571"/>
    <x v="127"/>
    <d v="2020-06-25T00:00:00"/>
    <x v="4"/>
    <s v="住院退費 04/21-06/03 共44日"/>
    <m/>
    <x v="631"/>
    <m/>
    <m/>
    <n v="-11733"/>
    <m/>
    <m/>
    <m/>
  </r>
  <r>
    <s v="1-571"/>
    <x v="127"/>
    <d v="2020-06-25T00:00:00"/>
    <x v="4"/>
    <s v="寢具送洗費(住院退)"/>
    <m/>
    <x v="622"/>
    <m/>
    <m/>
    <n v="-300"/>
    <m/>
    <m/>
    <m/>
  </r>
  <r>
    <s v="3-480"/>
    <x v="21"/>
    <d v="2020-06-25T00:00:00"/>
    <x v="4"/>
    <s v="包月&quot;鼻胃管&quot;不計"/>
    <m/>
    <x v="619"/>
    <s v=""/>
    <s v=""/>
    <n v="0"/>
    <m/>
    <m/>
    <m/>
  </r>
  <r>
    <s v="1-594"/>
    <x v="152"/>
    <d v="2020-06-25T00:00:00"/>
    <x v="4"/>
    <s v="住院退費 06/10-06/18 共9日"/>
    <m/>
    <x v="632"/>
    <m/>
    <m/>
    <n v="-2100"/>
    <m/>
    <m/>
    <m/>
  </r>
  <r>
    <s v="1-594"/>
    <x v="152"/>
    <d v="2020-06-25T00:00:00"/>
    <x v="4"/>
    <s v="寢具送洗費(住院退)"/>
    <m/>
    <x v="622"/>
    <m/>
    <m/>
    <n v="-50"/>
    <m/>
    <m/>
    <m/>
  </r>
  <r>
    <s v="2-103"/>
    <x v="231"/>
    <d v="2020-06-25T00:00:00"/>
    <x v="4"/>
    <s v="包月&quot;鼻胃管&quot;不計"/>
    <m/>
    <x v="619"/>
    <s v=""/>
    <s v=""/>
    <n v="0"/>
    <m/>
    <m/>
    <m/>
  </r>
  <r>
    <s v="2-072"/>
    <x v="111"/>
    <d v="2020-06-25T00:00:00"/>
    <x v="4"/>
    <s v="包月&quot;鼻胃管優免.愛力安&quot;不計"/>
    <m/>
    <x v="633"/>
    <s v=""/>
    <s v=""/>
    <n v="-2700"/>
    <m/>
    <m/>
    <m/>
  </r>
  <r>
    <s v="1-481"/>
    <x v="91"/>
    <d v="2020-06-25T00:00:00"/>
    <x v="4"/>
    <s v="包月&quot;鼻胃管&quot;不計"/>
    <m/>
    <x v="619"/>
    <s v=""/>
    <s v=""/>
    <n v="0"/>
    <m/>
    <m/>
    <m/>
  </r>
  <r>
    <s v="1-481"/>
    <x v="91"/>
    <d v="2020-06-25T00:00:00"/>
    <x v="4"/>
    <s v="住院退費 06/12-06/19 共8日"/>
    <m/>
    <x v="634"/>
    <m/>
    <m/>
    <n v="-2667"/>
    <m/>
    <m/>
    <m/>
  </r>
  <r>
    <s v="1-481"/>
    <x v="91"/>
    <d v="2020-06-25T00:00:00"/>
    <x v="4"/>
    <s v="寢具送洗費(住院退)"/>
    <m/>
    <x v="622"/>
    <m/>
    <m/>
    <n v="-50"/>
    <m/>
    <m/>
    <m/>
  </r>
  <r>
    <s v="2-137"/>
    <x v="69"/>
    <d v="2020-06-25T00:00:00"/>
    <x v="4"/>
    <s v="包月&quot;鼻胃管&quot;不計"/>
    <m/>
    <x v="619"/>
    <s v=""/>
    <s v=""/>
    <n v="0"/>
    <m/>
    <m/>
    <m/>
  </r>
  <r>
    <s v="2-137"/>
    <x v="69"/>
    <d v="2020-06-25T00:00:00"/>
    <x v="4"/>
    <s v="住院退費 06/11-06/19 共9日"/>
    <m/>
    <x v="635"/>
    <m/>
    <m/>
    <n v="-3450"/>
    <m/>
    <m/>
    <m/>
  </r>
  <r>
    <s v="2-137"/>
    <x v="69"/>
    <d v="2020-06-25T00:00:00"/>
    <x v="4"/>
    <s v="寢具送洗費(住院退)"/>
    <m/>
    <x v="622"/>
    <m/>
    <m/>
    <n v="-50"/>
    <m/>
    <m/>
    <m/>
  </r>
  <r>
    <s v="2-051"/>
    <x v="221"/>
    <d v="2020-06-25T00:00:00"/>
    <x v="4"/>
    <s v="包月&quot;尿布類&quot;不計"/>
    <m/>
    <x v="636"/>
    <s v=""/>
    <s v=""/>
    <n v="-730"/>
    <m/>
    <m/>
    <m/>
  </r>
  <r>
    <s v="2-112"/>
    <x v="218"/>
    <d v="2020-06-25T00:00:00"/>
    <x v="4"/>
    <s v="包月&quot;鼻胃管、尿管(袋)&quot;不計"/>
    <m/>
    <x v="637"/>
    <s v=""/>
    <s v=""/>
    <n v="0"/>
    <m/>
    <m/>
    <m/>
  </r>
  <r>
    <s v="2-112"/>
    <x v="218"/>
    <d v="2020-06-25T00:00:00"/>
    <x v="4"/>
    <s v="住院退費 02/02-02/10 共9日"/>
    <m/>
    <x v="638"/>
    <m/>
    <m/>
    <n v="-4500"/>
    <m/>
    <m/>
    <m/>
  </r>
  <r>
    <s v="2-112"/>
    <x v="218"/>
    <d v="2020-06-25T00:00:00"/>
    <x v="4"/>
    <s v="住院退費 05/12-06/02 共22日"/>
    <m/>
    <x v="639"/>
    <m/>
    <m/>
    <n v="-11000"/>
    <m/>
    <m/>
    <m/>
  </r>
  <r>
    <s v="2-112"/>
    <x v="218"/>
    <d v="2020-06-25T00:00:00"/>
    <x v="4"/>
    <s v="寢具送洗費(住院退)"/>
    <m/>
    <x v="622"/>
    <m/>
    <m/>
    <n v="-50"/>
    <m/>
    <m/>
    <m/>
  </r>
  <r>
    <s v="2-112"/>
    <x v="218"/>
    <d v="2020-06-25T00:00:00"/>
    <x v="4"/>
    <s v="寢具送洗費(住院退)"/>
    <m/>
    <x v="622"/>
    <m/>
    <m/>
    <n v="-150"/>
    <m/>
    <m/>
    <m/>
  </r>
  <r>
    <s v="1-134"/>
    <x v="169"/>
    <d v="2020-06-25T00:00:00"/>
    <x v="4"/>
    <s v="住院退費 05/13-06/09 共28日"/>
    <m/>
    <x v="640"/>
    <m/>
    <m/>
    <n v="-8400"/>
    <m/>
    <m/>
    <m/>
  </r>
  <r>
    <s v="1-134"/>
    <x v="169"/>
    <d v="2020-06-25T00:00:00"/>
    <x v="4"/>
    <s v="寢具送洗費(住院退)"/>
    <m/>
    <x v="622"/>
    <m/>
    <m/>
    <n v="-200"/>
    <m/>
    <m/>
    <m/>
  </r>
  <r>
    <s v="1-402"/>
    <x v="92"/>
    <d v="2020-06-25T00:00:00"/>
    <x v="4"/>
    <s v="住院退費 05/31-06/08 共9日"/>
    <m/>
    <x v="641"/>
    <m/>
    <m/>
    <n v="-2400"/>
    <m/>
    <m/>
    <m/>
  </r>
  <r>
    <s v="1-402"/>
    <x v="92"/>
    <d v="2020-06-25T00:00:00"/>
    <x v="4"/>
    <s v="住院退費 06/12-06/25 共14日"/>
    <m/>
    <x v="642"/>
    <m/>
    <m/>
    <n v="-3733"/>
    <m/>
    <m/>
    <m/>
  </r>
  <r>
    <s v="1-402"/>
    <x v="92"/>
    <d v="2020-06-25T00:00:00"/>
    <x v="4"/>
    <s v="寢具送洗費(住院退)"/>
    <m/>
    <x v="622"/>
    <m/>
    <m/>
    <n v="-50"/>
    <m/>
    <m/>
    <m/>
  </r>
  <r>
    <s v="1-402"/>
    <x v="92"/>
    <d v="2020-06-25T00:00:00"/>
    <x v="4"/>
    <s v="寢具送洗費(住院退)"/>
    <m/>
    <x v="622"/>
    <m/>
    <m/>
    <n v="-100"/>
    <m/>
    <m/>
    <m/>
  </r>
  <r>
    <s v="2-117"/>
    <x v="227"/>
    <d v="2020-06-25T00:00:00"/>
    <x v="4"/>
    <s v="另計(帳本)&quot;益肺佳&quot;"/>
    <m/>
    <x v="643"/>
    <s v=""/>
    <s v=""/>
    <n v="-2100"/>
    <m/>
    <m/>
    <m/>
  </r>
  <r>
    <s v="3-473"/>
    <x v="34"/>
    <d v="2020-06-25T00:00:00"/>
    <x v="4"/>
    <s v="包月&quot;鼻胃管&quot;不計"/>
    <m/>
    <x v="619"/>
    <s v=""/>
    <s v=""/>
    <n v="0"/>
    <m/>
    <m/>
    <m/>
  </r>
  <r>
    <s v="1-200"/>
    <x v="137"/>
    <d v="2020-06-25T00:00:00"/>
    <x v="4"/>
    <s v="另計(帳本)&quot;1對1復健&quot;"/>
    <m/>
    <x v="644"/>
    <s v=""/>
    <s v=""/>
    <n v="0"/>
    <m/>
    <m/>
    <m/>
  </r>
  <r>
    <s v="1-230"/>
    <x v="173"/>
    <d v="2020-06-25T00:00:00"/>
    <x v="4"/>
    <s v="包月&quot;鼻胃管&quot;不計"/>
    <m/>
    <x v="619"/>
    <s v=""/>
    <s v=""/>
    <n v="0"/>
    <m/>
    <m/>
    <m/>
  </r>
  <r>
    <s v="3-440"/>
    <x v="36"/>
    <d v="2020-06-25T00:00:00"/>
    <x v="4"/>
    <s v="包月&quot;送檢車資優免&quot;不計"/>
    <m/>
    <x v="645"/>
    <s v=""/>
    <s v=""/>
    <n v="-300"/>
    <m/>
    <m/>
    <m/>
  </r>
  <r>
    <s v="1-590"/>
    <x v="38"/>
    <d v="2020-06-25T00:00:00"/>
    <x v="4"/>
    <s v="住院退費 05/25-06/13 共20日"/>
    <m/>
    <x v="646"/>
    <m/>
    <m/>
    <n v="-5333"/>
    <m/>
    <m/>
    <m/>
  </r>
  <r>
    <s v="1-590"/>
    <x v="38"/>
    <d v="2020-06-25T00:00:00"/>
    <x v="4"/>
    <s v="寢具送洗費(住院退)"/>
    <m/>
    <x v="622"/>
    <m/>
    <m/>
    <n v="-100"/>
    <m/>
    <m/>
    <m/>
  </r>
  <r>
    <s v="3-444"/>
    <x v="78"/>
    <d v="2020-06-25T00:00:00"/>
    <x v="4"/>
    <s v="包月&quot;鼻胃管&quot;不計"/>
    <m/>
    <x v="619"/>
    <s v=""/>
    <s v=""/>
    <n v="0"/>
    <m/>
    <m/>
    <m/>
  </r>
  <r>
    <s v="1-314"/>
    <x v="39"/>
    <d v="2020-06-25T00:00:00"/>
    <x v="4"/>
    <s v="※3M無痛保護膜1瓶優免為390元"/>
    <m/>
    <x v="647"/>
    <s v=""/>
    <s v=""/>
    <n v="0"/>
    <m/>
    <m/>
    <m/>
  </r>
  <r>
    <s v="1-314"/>
    <x v="39"/>
    <d v="2020-06-25T00:00:00"/>
    <x v="4"/>
    <s v="包月&quot;鼻胃管&quot;不計"/>
    <m/>
    <x v="619"/>
    <s v=""/>
    <s v=""/>
    <n v="0"/>
    <m/>
    <m/>
    <m/>
  </r>
  <r>
    <s v="2-104"/>
    <x v="42"/>
    <d v="2020-06-25T00:00:00"/>
    <x v="4"/>
    <s v="包月&quot;鼻胃管&quot;不計"/>
    <m/>
    <x v="619"/>
    <s v=""/>
    <s v=""/>
    <n v="0"/>
    <m/>
    <m/>
    <m/>
  </r>
  <r>
    <s v="1-575"/>
    <x v="95"/>
    <d v="2020-06-25T00:00:00"/>
    <x v="4"/>
    <s v="住院退費 06/08-06/20 共13日"/>
    <m/>
    <x v="648"/>
    <m/>
    <m/>
    <n v="-3467"/>
    <m/>
    <m/>
    <m/>
  </r>
  <r>
    <s v="1-575"/>
    <x v="95"/>
    <d v="2020-06-25T00:00:00"/>
    <x v="4"/>
    <s v="寢具送洗費(住院退)"/>
    <m/>
    <x v="622"/>
    <m/>
    <m/>
    <n v="-50"/>
    <m/>
    <m/>
    <m/>
  </r>
  <r>
    <s v="1-562"/>
    <x v="113"/>
    <d v="2020-06-25T00:00:00"/>
    <x v="4"/>
    <s v="包月&quot;鼻胃管&quot;不計"/>
    <m/>
    <x v="619"/>
    <s v=""/>
    <s v=""/>
    <n v="0"/>
    <m/>
    <m/>
    <m/>
  </r>
  <r>
    <s v="2-136"/>
    <x v="79"/>
    <d v="2020-06-25T00:00:00"/>
    <x v="4"/>
    <s v="包月&quot;鼻胃管&quot;不計"/>
    <m/>
    <x v="619"/>
    <s v=""/>
    <s v=""/>
    <n v="0"/>
    <m/>
    <m/>
    <m/>
  </r>
  <r>
    <s v="2-012"/>
    <x v="44"/>
    <d v="2020-06-25T00:00:00"/>
    <x v="4"/>
    <s v="包月&quot;鼻胃管.抽痰管.尿布類&quot;不計"/>
    <m/>
    <x v="649"/>
    <s v=""/>
    <s v=""/>
    <n v="-630"/>
    <m/>
    <m/>
    <m/>
  </r>
  <r>
    <s v="2-086"/>
    <x v="98"/>
    <d v="2020-06-25T00:00:00"/>
    <x v="4"/>
    <s v="包月&quot;鼻胃管.抽痰管&quot;不計"/>
    <m/>
    <x v="650"/>
    <s v=""/>
    <s v=""/>
    <n v="0"/>
    <m/>
    <m/>
    <m/>
  </r>
  <r>
    <s v="2-086"/>
    <x v="98"/>
    <d v="2020-06-25T00:00:00"/>
    <x v="4"/>
    <s v="住院退費 06/01-06/08 共8日"/>
    <m/>
    <x v="651"/>
    <m/>
    <m/>
    <n v="-3600"/>
    <m/>
    <m/>
    <m/>
  </r>
  <r>
    <s v="2-086"/>
    <x v="98"/>
    <d v="2020-06-25T00:00:00"/>
    <x v="4"/>
    <s v="寢具送洗費(住院退)"/>
    <m/>
    <x v="622"/>
    <m/>
    <m/>
    <n v="-50"/>
    <m/>
    <m/>
    <m/>
  </r>
  <r>
    <s v="2-116"/>
    <x v="128"/>
    <d v="2020-06-25T00:00:00"/>
    <x v="4"/>
    <s v="包月&quot;鼻胃管、尿管(袋)&quot;不計"/>
    <m/>
    <x v="637"/>
    <s v=""/>
    <s v=""/>
    <n v="-400"/>
    <m/>
    <m/>
    <m/>
  </r>
  <r>
    <s v="2-105"/>
    <x v="149"/>
    <d v="2020-06-25T00:00:00"/>
    <x v="4"/>
    <s v="包月&quot;鼻胃管&quot;不計"/>
    <m/>
    <x v="619"/>
    <s v=""/>
    <s v=""/>
    <n v="0"/>
    <m/>
    <m/>
    <m/>
  </r>
  <r>
    <s v="1-360"/>
    <x v="80"/>
    <d v="2020-06-25T00:00:00"/>
    <x v="4"/>
    <s v="另計(帳本)&quot;營養品&quot;"/>
    <m/>
    <x v="652"/>
    <s v=""/>
    <s v=""/>
    <n v="-4200"/>
    <m/>
    <m/>
    <m/>
  </r>
  <r>
    <s v="2-081"/>
    <x v="232"/>
    <d v="2020-06-25T00:00:00"/>
    <x v="4"/>
    <s v="包月&quot;鼻胃管&quot;不計"/>
    <m/>
    <x v="619"/>
    <s v=""/>
    <s v=""/>
    <n v="0"/>
    <m/>
    <m/>
    <m/>
  </r>
  <r>
    <s v="2-081"/>
    <x v="232"/>
    <d v="2020-06-25T00:00:00"/>
    <x v="4"/>
    <s v="住院退費 02/03-02/11 共9日"/>
    <m/>
    <x v="653"/>
    <m/>
    <m/>
    <n v="-4350"/>
    <m/>
    <m/>
    <m/>
  </r>
  <r>
    <s v="2-081"/>
    <x v="232"/>
    <d v="2020-06-25T00:00:00"/>
    <x v="4"/>
    <s v="住院退費 04/15-04/22 共8日"/>
    <m/>
    <x v="654"/>
    <m/>
    <m/>
    <n v="-3867"/>
    <m/>
    <m/>
    <m/>
  </r>
  <r>
    <s v="2-081"/>
    <x v="232"/>
    <d v="2020-06-25T00:00:00"/>
    <x v="4"/>
    <s v="寢具送洗費(住院退)"/>
    <m/>
    <x v="622"/>
    <m/>
    <m/>
    <n v="-50"/>
    <m/>
    <m/>
    <m/>
  </r>
  <r>
    <s v="2-081"/>
    <x v="232"/>
    <d v="2020-06-25T00:00:00"/>
    <x v="4"/>
    <s v="寢具送洗費(住院退)"/>
    <m/>
    <x v="622"/>
    <m/>
    <m/>
    <n v="-50"/>
    <m/>
    <m/>
    <m/>
  </r>
  <r>
    <s v="1-342"/>
    <x v="184"/>
    <d v="2020-06-25T00:00:00"/>
    <x v="4"/>
    <s v="※每月農會購物額度限600元以內"/>
    <m/>
    <x v="655"/>
    <s v=""/>
    <s v=""/>
    <n v="0"/>
    <m/>
    <m/>
    <m/>
  </r>
  <r>
    <s v="1-503"/>
    <x v="219"/>
    <d v="2020-06-25T00:00:00"/>
    <x v="4"/>
    <s v="住院退費 05/01-06/11 共42日"/>
    <m/>
    <x v="656"/>
    <m/>
    <m/>
    <n v="-11200"/>
    <m/>
    <m/>
    <m/>
  </r>
  <r>
    <s v="1-503"/>
    <x v="219"/>
    <d v="2020-06-25T00:00:00"/>
    <x v="4"/>
    <s v="寢具送洗費(住院退)"/>
    <m/>
    <x v="622"/>
    <m/>
    <m/>
    <n v="-300"/>
    <m/>
    <m/>
    <m/>
  </r>
  <r>
    <s v="1-504"/>
    <x v="116"/>
    <d v="2020-06-25T00:00:00"/>
    <x v="4"/>
    <s v="包月&quot;尿管(袋)&quot;不計"/>
    <m/>
    <x v="657"/>
    <s v=""/>
    <s v=""/>
    <n v="0"/>
    <m/>
    <m/>
    <m/>
  </r>
  <r>
    <s v="2-094"/>
    <x v="0"/>
    <d v="2020-06-25T00:00:00"/>
    <x v="4"/>
    <s v="包月&quot;鼻胃管、尿管(袋)、尿布類、氧氣類&quot;不計"/>
    <m/>
    <x v="658"/>
    <s v=""/>
    <s v=""/>
    <n v="-3844"/>
    <m/>
    <m/>
    <m/>
  </r>
  <r>
    <s v="3-469"/>
    <x v="51"/>
    <d v="2020-06-25T00:00:00"/>
    <x v="4"/>
    <s v="包月&quot;鼻胃管&quot;不計"/>
    <m/>
    <x v="619"/>
    <s v=""/>
    <s v=""/>
    <n v="0"/>
    <m/>
    <m/>
    <m/>
  </r>
  <r>
    <s v="1-541"/>
    <x v="132"/>
    <d v="2020-06-25T00:00:00"/>
    <x v="4"/>
    <s v="住院退費 06/10-06/22 共13日"/>
    <m/>
    <x v="659"/>
    <m/>
    <m/>
    <n v="-4333"/>
    <m/>
    <m/>
    <m/>
  </r>
  <r>
    <s v="1-541"/>
    <x v="132"/>
    <d v="2020-06-25T00:00:00"/>
    <x v="4"/>
    <s v="寢具送洗費(住院退)"/>
    <m/>
    <x v="622"/>
    <m/>
    <m/>
    <n v="-50"/>
    <m/>
    <m/>
    <m/>
  </r>
  <r>
    <s v="1-253"/>
    <x v="195"/>
    <d v="2020-06-25T00:00:00"/>
    <x v="4"/>
    <s v="包月&quot;鼻胃管&quot;不計"/>
    <m/>
    <x v="619"/>
    <s v=""/>
    <s v=""/>
    <n v="0"/>
    <m/>
    <m/>
    <m/>
  </r>
  <r>
    <s v="1-363"/>
    <x v="200"/>
    <d v="2020-06-25T00:00:00"/>
    <x v="4"/>
    <s v="※寢具自行清潔不包月"/>
    <m/>
    <x v="620"/>
    <s v=""/>
    <s v=""/>
    <n v="-200"/>
    <m/>
    <m/>
    <m/>
  </r>
  <r>
    <s v="1-512"/>
    <x v="81"/>
    <d v="2020-06-25T00:00:00"/>
    <x v="4"/>
    <s v="包月&quot;尿管(袋)&quot;不計"/>
    <m/>
    <x v="657"/>
    <s v=""/>
    <s v=""/>
    <n v="0"/>
    <m/>
    <m/>
    <m/>
  </r>
  <r>
    <s v="1-550"/>
    <x v="151"/>
    <d v="2020-06-25T00:00:00"/>
    <x v="4"/>
    <s v="住院退費 06/17-06/23 共7日"/>
    <m/>
    <x v="660"/>
    <m/>
    <m/>
    <n v="-1867"/>
    <m/>
    <m/>
    <m/>
  </r>
  <r>
    <s v="1-550"/>
    <x v="151"/>
    <d v="2020-06-25T00:00:00"/>
    <x v="4"/>
    <s v="寢具送洗費(住院退)"/>
    <m/>
    <x v="622"/>
    <m/>
    <m/>
    <n v="-50"/>
    <m/>
    <m/>
    <m/>
  </r>
  <r>
    <s v="2-134"/>
    <x v="72"/>
    <d v="2020-06-25T00:00:00"/>
    <x v="4"/>
    <s v="住院退費 05/28-05/29 共2日"/>
    <m/>
    <x v="661"/>
    <m/>
    <m/>
    <n v="-1200"/>
    <m/>
    <m/>
    <m/>
  </r>
  <r>
    <s v="1-472"/>
    <x v="145"/>
    <d v="2020-06-25T00:00:00"/>
    <x v="4"/>
    <s v="包月&quot;鼻胃管&quot;不計"/>
    <m/>
    <x v="619"/>
    <s v=""/>
    <s v=""/>
    <n v="0"/>
    <m/>
    <m/>
    <m/>
  </r>
  <r>
    <s v="1-090"/>
    <x v="243"/>
    <d v="2020-06-25T00:00:00"/>
    <x v="4"/>
    <s v="※血糖試紙(優惠600元/包)退還"/>
    <m/>
    <x v="662"/>
    <s v=""/>
    <s v=""/>
    <n v="0"/>
    <m/>
    <m/>
    <m/>
  </r>
  <r>
    <s v="2-099"/>
    <x v="102"/>
    <d v="2020-06-25T00:00:00"/>
    <x v="4"/>
    <s v="包月&quot;鼻胃管&quot;不計"/>
    <m/>
    <x v="619"/>
    <s v=""/>
    <s v=""/>
    <n v="0"/>
    <m/>
    <m/>
    <m/>
  </r>
  <r>
    <s v="2-067"/>
    <x v="244"/>
    <d v="2020-06-25T00:00:00"/>
    <x v="4"/>
    <s v="包月&quot;衛耗材.隨同司機看診車資&quot;不計"/>
    <m/>
    <x v="663"/>
    <s v=""/>
    <s v=""/>
    <n v="0"/>
    <m/>
    <m/>
    <m/>
  </r>
  <r>
    <s v="1-296"/>
    <x v="62"/>
    <d v="2020-06-25T00:00:00"/>
    <x v="4"/>
    <s v="看護補助(109/4/7-109/5/21)"/>
    <m/>
    <x v="664"/>
    <m/>
    <m/>
    <n v="-52800"/>
    <m/>
    <m/>
    <m/>
  </r>
  <r>
    <s v="1-142"/>
    <x v="213"/>
    <d v="2020-06-25T00:00:00"/>
    <x v="4"/>
    <s v="※若有購買醋，則不列入帳上，另外記帳放收費本"/>
    <m/>
    <x v="665"/>
    <s v=""/>
    <s v=""/>
    <n v="0"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2417">
  <r>
    <s v="2-196"/>
    <x v="0"/>
    <d v="2025-02-06T00:00:00"/>
    <x v="0"/>
    <s v="804居家照護科"/>
    <m/>
    <x v="0"/>
    <m/>
    <m/>
    <n v="0"/>
    <s v="-"/>
    <s v="-"/>
    <s v=""/>
  </r>
  <r>
    <s v="1-716"/>
    <x v="1"/>
    <d v="2025-02-18T00:00:00"/>
    <x v="0"/>
    <s v="804血液腫瘤科拿藥(上月車資已計)"/>
    <m/>
    <x v="1"/>
    <m/>
    <m/>
    <n v="140"/>
    <s v="-"/>
    <s v="-"/>
    <s v=""/>
  </r>
  <r>
    <s v="1-690"/>
    <x v="2"/>
    <d v="2025-02-19T00:00:00"/>
    <x v="0"/>
    <s v="804腎臟內科拿藥(上月車資已計)"/>
    <m/>
    <x v="2"/>
    <m/>
    <m/>
    <n v="0"/>
    <s v="-"/>
    <s v="-"/>
    <s v=""/>
  </r>
  <r>
    <s v="1-764"/>
    <x v="3"/>
    <d v="2025-02-19T00:00:00"/>
    <x v="0"/>
    <s v="804肝膽腸胃科(上月車資已計)"/>
    <m/>
    <x v="3"/>
    <m/>
    <m/>
    <s v="-"/>
    <n v="350"/>
    <s v="-"/>
    <s v=""/>
  </r>
  <r>
    <s v="3-533"/>
    <x v="4"/>
    <d v="2025-02-19T00:00:00"/>
    <x v="0"/>
    <s v="804肝膽腸胃科(上月車資已計)"/>
    <m/>
    <x v="3"/>
    <m/>
    <m/>
    <n v="200"/>
    <n v="350"/>
    <s v="-"/>
    <s v=""/>
  </r>
  <r>
    <s v="3-541"/>
    <x v="5"/>
    <d v="2025-02-20T00:00:00"/>
    <x v="0"/>
    <s v="804肝膽腸胃科(上月車資已計)"/>
    <m/>
    <x v="4"/>
    <m/>
    <m/>
    <s v="-"/>
    <n v="350"/>
    <s v="-"/>
    <s v=""/>
  </r>
  <r>
    <s v="2-168"/>
    <x v="6"/>
    <d v="2025-02-20T00:00:00"/>
    <x v="0"/>
    <s v="804腸胃內科(上月車資已計)"/>
    <m/>
    <x v="5"/>
    <m/>
    <m/>
    <n v="0"/>
    <n v="350"/>
    <s v="-"/>
    <s v=""/>
  </r>
  <r>
    <s v="1-668"/>
    <x v="7"/>
    <d v="2025-02-20T00:00:00"/>
    <x v="0"/>
    <s v="804風濕免疫科拿藥(上月車資已計)"/>
    <m/>
    <x v="6"/>
    <m/>
    <m/>
    <n v="140"/>
    <s v="-"/>
    <s v="-"/>
    <s v=""/>
  </r>
  <r>
    <s v="3-475"/>
    <x v="8"/>
    <d v="2025-02-20T00:00:00"/>
    <x v="0"/>
    <s v="804眼科(上月車資已計)"/>
    <m/>
    <x v="7"/>
    <m/>
    <m/>
    <n v="160"/>
    <n v="350"/>
    <s v="-"/>
    <s v=""/>
  </r>
  <r>
    <s v="1-660"/>
    <x v="9"/>
    <d v="2025-02-20T00:00:00"/>
    <x v="0"/>
    <s v="804風濕免疫科拿藥(上月車資已計)"/>
    <m/>
    <x v="6"/>
    <m/>
    <m/>
    <n v="140"/>
    <s v="-"/>
    <s v="-"/>
    <s v=""/>
  </r>
  <r>
    <s v="3-532"/>
    <x v="10"/>
    <d v="2025-02-20T00:00:00"/>
    <x v="0"/>
    <s v="804神經內科(上月車資已計)"/>
    <m/>
    <x v="8"/>
    <m/>
    <m/>
    <n v="340"/>
    <n v="350"/>
    <s v="-"/>
    <s v=""/>
  </r>
  <r>
    <s v="3-532"/>
    <x v="10"/>
    <d v="2025-02-20T00:00:00"/>
    <x v="0"/>
    <s v="804感染科(上月車資已計)"/>
    <m/>
    <x v="9"/>
    <m/>
    <m/>
    <n v="140"/>
    <n v="350"/>
    <s v="-"/>
    <s v=""/>
  </r>
  <r>
    <s v="1-556"/>
    <x v="11"/>
    <d v="2025-02-20T00:00:00"/>
    <x v="0"/>
    <s v="804眼科"/>
    <m/>
    <x v="10"/>
    <m/>
    <m/>
    <n v="340"/>
    <n v="350"/>
    <n v="600"/>
    <s v=""/>
  </r>
  <r>
    <s v="1-541"/>
    <x v="12"/>
    <d v="2025-02-20T00:00:00"/>
    <x v="0"/>
    <s v="804內分泌科拿藥(上月車資已計)"/>
    <m/>
    <x v="11"/>
    <m/>
    <m/>
    <n v="0"/>
    <s v="-"/>
    <s v="-"/>
    <s v=""/>
  </r>
  <r>
    <s v="1-724"/>
    <x v="13"/>
    <d v="2025-02-20T00:00:00"/>
    <x v="0"/>
    <s v="804內分泌科(上月車資已計)"/>
    <m/>
    <x v="12"/>
    <m/>
    <m/>
    <n v="150"/>
    <n v="350"/>
    <s v="-"/>
    <s v=""/>
  </r>
  <r>
    <s v="1-550"/>
    <x v="14"/>
    <d v="2025-02-20T00:00:00"/>
    <x v="0"/>
    <s v="804急診後返回(夜間)(上月車資已計)"/>
    <m/>
    <x v="13"/>
    <m/>
    <m/>
    <s v="-"/>
    <n v="600"/>
    <s v="-"/>
    <s v=""/>
  </r>
  <r>
    <s v="1-296"/>
    <x v="15"/>
    <d v="2025-02-20T00:00:00"/>
    <x v="0"/>
    <s v="804風濕免疫科拿藥(上月車資已計)"/>
    <m/>
    <x v="6"/>
    <m/>
    <m/>
    <n v="140"/>
    <s v="-"/>
    <s v="-"/>
    <s v=""/>
  </r>
  <r>
    <s v="1-142"/>
    <x v="16"/>
    <d v="2025-02-20T00:00:00"/>
    <x v="0"/>
    <s v="804胸腔內科拿藥(上月車資已計)"/>
    <m/>
    <x v="14"/>
    <m/>
    <m/>
    <n v="150"/>
    <s v="-"/>
    <s v="-"/>
    <s v=""/>
  </r>
  <r>
    <s v="1-415"/>
    <x v="17"/>
    <d v="2025-02-21T00:00:00"/>
    <x v="0"/>
    <s v="804精神科拿藥(上月車資已計)"/>
    <m/>
    <x v="15"/>
    <m/>
    <m/>
    <n v="90"/>
    <s v="-"/>
    <s v="-"/>
    <s v=""/>
  </r>
  <r>
    <s v="1-690"/>
    <x v="2"/>
    <d v="2025-02-21T00:00:00"/>
    <x v="0"/>
    <s v="804內分泌科拿藥(上月車資已計)"/>
    <m/>
    <x v="16"/>
    <m/>
    <m/>
    <n v="0"/>
    <s v="-"/>
    <s v="-"/>
    <s v=""/>
  </r>
  <r>
    <s v="1-636"/>
    <x v="18"/>
    <d v="2025-02-21T00:00:00"/>
    <x v="0"/>
    <s v="804精神科拿藥(上月車資已計)"/>
    <m/>
    <x v="15"/>
    <m/>
    <m/>
    <n v="90"/>
    <s v="-"/>
    <s v="-"/>
    <s v=""/>
  </r>
  <r>
    <s v="1-758"/>
    <x v="19"/>
    <d v="2025-02-21T00:00:00"/>
    <x v="0"/>
    <s v="804精神科拿藥(上月車資已計)"/>
    <m/>
    <x v="15"/>
    <m/>
    <m/>
    <n v="180"/>
    <s v="-"/>
    <s v="-"/>
    <s v=""/>
  </r>
  <r>
    <s v="3-550"/>
    <x v="20"/>
    <d v="2025-02-21T00:00:00"/>
    <x v="0"/>
    <s v="804精神科拿藥(上月車資已計)"/>
    <m/>
    <x v="15"/>
    <m/>
    <m/>
    <n v="90"/>
    <s v="-"/>
    <s v="-"/>
    <s v=""/>
  </r>
  <r>
    <s v="2-198"/>
    <x v="21"/>
    <d v="2025-02-21T00:00:00"/>
    <x v="0"/>
    <s v="804精神科拿藥(上月車資已計)"/>
    <m/>
    <x v="15"/>
    <m/>
    <m/>
    <n v="90"/>
    <s v="-"/>
    <s v="-"/>
    <s v=""/>
  </r>
  <r>
    <s v="3-555"/>
    <x v="22"/>
    <d v="2025-02-21T00:00:00"/>
    <x v="0"/>
    <s v="804精神科拿藥(上月車資已計)"/>
    <m/>
    <x v="15"/>
    <m/>
    <m/>
    <n v="180"/>
    <s v="-"/>
    <s v="-"/>
    <s v=""/>
  </r>
  <r>
    <s v="1-748"/>
    <x v="23"/>
    <d v="2025-02-21T00:00:00"/>
    <x v="0"/>
    <s v="804精神科拿藥(上月車資已計)"/>
    <m/>
    <x v="15"/>
    <m/>
    <m/>
    <n v="340"/>
    <s v="-"/>
    <s v="-"/>
    <s v=""/>
  </r>
  <r>
    <s v="1-571"/>
    <x v="24"/>
    <d v="2025-02-21T00:00:00"/>
    <x v="0"/>
    <s v="804眼科拿藥(上月車資已計)"/>
    <m/>
    <x v="17"/>
    <m/>
    <m/>
    <n v="180"/>
    <s v="-"/>
    <s v="-"/>
    <s v=""/>
  </r>
  <r>
    <s v="1-629"/>
    <x v="25"/>
    <d v="2025-02-21T00:00:00"/>
    <x v="0"/>
    <s v="804精神科拿藥(上月車資已計)"/>
    <m/>
    <x v="15"/>
    <m/>
    <m/>
    <n v="104"/>
    <s v="-"/>
    <s v="-"/>
    <s v=""/>
  </r>
  <r>
    <s v="1-624"/>
    <x v="26"/>
    <d v="2025-02-21T00:00:00"/>
    <x v="0"/>
    <s v="804精神科拿藥(上月車資已計)"/>
    <m/>
    <x v="15"/>
    <m/>
    <m/>
    <n v="90"/>
    <s v="-"/>
    <s v="-"/>
    <s v=""/>
  </r>
  <r>
    <s v="1-432"/>
    <x v="27"/>
    <d v="2025-02-21T00:00:00"/>
    <x v="0"/>
    <s v="804精神科(上月車資已計)"/>
    <m/>
    <x v="18"/>
    <m/>
    <m/>
    <n v="90"/>
    <n v="350"/>
    <s v="-"/>
    <s v=""/>
  </r>
  <r>
    <s v="1-717"/>
    <x v="28"/>
    <d v="2025-02-21T00:00:00"/>
    <x v="0"/>
    <s v="804心臟血管外科(上月車資已計)"/>
    <m/>
    <x v="19"/>
    <m/>
    <m/>
    <n v="200"/>
    <n v="350"/>
    <s v="-"/>
    <s v=""/>
  </r>
  <r>
    <s v="1-717"/>
    <x v="28"/>
    <d v="2025-02-21T00:00:00"/>
    <x v="0"/>
    <s v="804精神科拿藥(上月車資已計)"/>
    <m/>
    <x v="15"/>
    <m/>
    <m/>
    <n v="90"/>
    <s v="-"/>
    <s v="-"/>
    <s v=""/>
  </r>
  <r>
    <s v="3-454"/>
    <x v="29"/>
    <d v="2025-02-21T00:00:00"/>
    <x v="0"/>
    <s v="804精神科拿藥(上月車資已計)"/>
    <m/>
    <x v="15"/>
    <m/>
    <m/>
    <n v="90"/>
    <s v="-"/>
    <s v="-"/>
    <s v=""/>
  </r>
  <r>
    <s v="1-433"/>
    <x v="30"/>
    <d v="2025-02-21T00:00:00"/>
    <x v="0"/>
    <s v="804精神科拿藥(上月車資已計)"/>
    <m/>
    <x v="15"/>
    <m/>
    <m/>
    <n v="90"/>
    <s v="-"/>
    <s v="-"/>
    <s v=""/>
  </r>
  <r>
    <s v="1-464"/>
    <x v="31"/>
    <d v="2025-02-21T00:00:00"/>
    <x v="0"/>
    <s v="804眼科(上月車資已計)"/>
    <m/>
    <x v="20"/>
    <m/>
    <m/>
    <n v="140"/>
    <n v="350"/>
    <s v="-"/>
    <s v=""/>
  </r>
  <r>
    <s v="1-402"/>
    <x v="32"/>
    <d v="2025-02-21T00:00:00"/>
    <x v="0"/>
    <s v="804精神科拿藥(上月車資已計)"/>
    <m/>
    <x v="15"/>
    <m/>
    <m/>
    <n v="240"/>
    <s v="-"/>
    <s v="-"/>
    <s v=""/>
  </r>
  <r>
    <s v="2-182"/>
    <x v="33"/>
    <d v="2025-02-21T00:00:00"/>
    <x v="0"/>
    <s v="804精神科拿藥(上月車資已計)"/>
    <m/>
    <x v="15"/>
    <m/>
    <m/>
    <n v="90"/>
    <s v="-"/>
    <s v="-"/>
    <s v=""/>
  </r>
  <r>
    <s v="1-612"/>
    <x v="34"/>
    <d v="2025-02-21T00:00:00"/>
    <x v="0"/>
    <s v="804腦神經暨脊椎外科拿藥(上月車資已計)"/>
    <m/>
    <x v="21"/>
    <m/>
    <m/>
    <n v="140"/>
    <s v="-"/>
    <s v="-"/>
    <s v=""/>
  </r>
  <r>
    <s v="3-519"/>
    <x v="35"/>
    <d v="2025-02-21T00:00:00"/>
    <x v="0"/>
    <s v="804精神科拿藥(上月車資已計)"/>
    <m/>
    <x v="15"/>
    <m/>
    <m/>
    <n v="220"/>
    <s v="-"/>
    <s v="-"/>
    <s v=""/>
  </r>
  <r>
    <s v="1-607"/>
    <x v="36"/>
    <d v="2025-02-21T00:00:00"/>
    <x v="0"/>
    <s v="804精神科拿藥(上月車資已計)"/>
    <m/>
    <x v="15"/>
    <m/>
    <m/>
    <n v="280"/>
    <s v="-"/>
    <s v="-"/>
    <s v=""/>
  </r>
  <r>
    <s v="1-685"/>
    <x v="37"/>
    <d v="2025-02-21T00:00:00"/>
    <x v="0"/>
    <s v="804精神科拿藥(上月車資已計)"/>
    <m/>
    <x v="15"/>
    <m/>
    <m/>
    <n v="90"/>
    <s v="-"/>
    <s v="-"/>
    <s v=""/>
  </r>
  <r>
    <s v="1-200"/>
    <x v="38"/>
    <d v="2025-02-21T00:00:00"/>
    <x v="0"/>
    <s v="804心臟內科拿藥(上月車資已計)"/>
    <m/>
    <x v="22"/>
    <m/>
    <m/>
    <n v="140"/>
    <s v="-"/>
    <s v="-"/>
    <s v=""/>
  </r>
  <r>
    <s v="1-500"/>
    <x v="39"/>
    <d v="2025-02-21T00:00:00"/>
    <x v="0"/>
    <s v="804精神科拿藥(上月車資已計)"/>
    <m/>
    <x v="15"/>
    <m/>
    <m/>
    <n v="90"/>
    <s v="-"/>
    <s v="-"/>
    <s v=""/>
  </r>
  <r>
    <s v="1-687"/>
    <x v="40"/>
    <d v="2025-02-21T00:00:00"/>
    <x v="0"/>
    <s v="804精神科拿藥(上月車資已計)"/>
    <m/>
    <x v="15"/>
    <m/>
    <m/>
    <n v="90"/>
    <s v="-"/>
    <s v="-"/>
    <s v=""/>
  </r>
  <r>
    <s v="1-757"/>
    <x v="41"/>
    <d v="2025-02-21T00:00:00"/>
    <x v="0"/>
    <s v="804精神科拿藥(上月車資已計)"/>
    <m/>
    <x v="15"/>
    <m/>
    <m/>
    <n v="340"/>
    <s v="-"/>
    <s v="-"/>
    <s v=""/>
  </r>
  <r>
    <s v="3-549"/>
    <x v="42"/>
    <d v="2025-02-21T00:00:00"/>
    <x v="0"/>
    <s v="804血液腫瘤科拿藥(上月車資已計)"/>
    <m/>
    <x v="23"/>
    <m/>
    <m/>
    <n v="140"/>
    <s v="-"/>
    <s v="-"/>
    <s v=""/>
  </r>
  <r>
    <s v="1-562"/>
    <x v="43"/>
    <d v="2025-02-21T00:00:00"/>
    <x v="0"/>
    <s v="804精神科拿藥(上月車資已計)"/>
    <m/>
    <x v="15"/>
    <m/>
    <m/>
    <n v="340"/>
    <s v="-"/>
    <s v="-"/>
    <s v=""/>
  </r>
  <r>
    <s v="1-720"/>
    <x v="44"/>
    <d v="2025-02-21T00:00:00"/>
    <x v="0"/>
    <s v="804眼科(上月車資已計)"/>
    <m/>
    <x v="20"/>
    <m/>
    <m/>
    <n v="140"/>
    <n v="350"/>
    <s v="-"/>
    <s v=""/>
  </r>
  <r>
    <s v="1-693"/>
    <x v="45"/>
    <d v="2025-02-21T00:00:00"/>
    <x v="0"/>
    <s v="804抽血(上月車資已計)"/>
    <m/>
    <x v="24"/>
    <m/>
    <m/>
    <s v="-"/>
    <n v="350"/>
    <s v="-"/>
    <s v=""/>
  </r>
  <r>
    <s v="1-760"/>
    <x v="46"/>
    <d v="2025-02-21T00:00:00"/>
    <x v="0"/>
    <s v="804精神科(上月車資已計)"/>
    <m/>
    <x v="18"/>
    <m/>
    <m/>
    <n v="90"/>
    <n v="350"/>
    <s v="-"/>
    <s v=""/>
  </r>
  <r>
    <s v="3-462"/>
    <x v="47"/>
    <d v="2025-02-21T00:00:00"/>
    <x v="0"/>
    <s v="804精神科(上月車資已計)"/>
    <m/>
    <x v="18"/>
    <m/>
    <m/>
    <n v="90"/>
    <n v="350"/>
    <s v="-"/>
    <s v=""/>
  </r>
  <r>
    <s v="1-731"/>
    <x v="48"/>
    <d v="2025-02-21T00:00:00"/>
    <x v="0"/>
    <s v="804精神科拿藥(上月車資已計)"/>
    <m/>
    <x v="15"/>
    <m/>
    <m/>
    <n v="340"/>
    <s v="-"/>
    <s v="-"/>
    <s v=""/>
  </r>
  <r>
    <s v="1-450"/>
    <x v="49"/>
    <d v="2025-02-21T00:00:00"/>
    <x v="0"/>
    <s v="804精神科拿藥(上月車資已計)"/>
    <m/>
    <x v="15"/>
    <m/>
    <m/>
    <n v="90"/>
    <s v="-"/>
    <s v="-"/>
    <s v=""/>
  </r>
  <r>
    <s v="2-183"/>
    <x v="50"/>
    <d v="2025-02-21T00:00:00"/>
    <x v="0"/>
    <s v="804精神科拿藥(上月車資已計)"/>
    <m/>
    <x v="15"/>
    <m/>
    <m/>
    <n v="140"/>
    <s v="-"/>
    <s v="-"/>
    <s v=""/>
  </r>
  <r>
    <s v="1-596"/>
    <x v="51"/>
    <d v="2025-02-21T00:00:00"/>
    <x v="0"/>
    <s v="804精神科拿藥(上月車資已計)"/>
    <m/>
    <x v="15"/>
    <m/>
    <m/>
    <n v="0"/>
    <s v="-"/>
    <s v="-"/>
    <s v=""/>
  </r>
  <r>
    <s v="1-556"/>
    <x v="11"/>
    <d v="2025-02-21T00:00:00"/>
    <x v="0"/>
    <s v="804精神科拿藥(上月車資已計)"/>
    <m/>
    <x v="15"/>
    <m/>
    <m/>
    <n v="90"/>
    <s v="-"/>
    <s v="-"/>
    <s v=""/>
  </r>
  <r>
    <s v="1-541"/>
    <x v="12"/>
    <d v="2025-02-21T00:00:00"/>
    <x v="0"/>
    <s v="804泌尿外科(上月車資已計)"/>
    <m/>
    <x v="25"/>
    <m/>
    <m/>
    <n v="0"/>
    <n v="350"/>
    <s v="-"/>
    <s v=""/>
  </r>
  <r>
    <s v="1-541"/>
    <x v="12"/>
    <d v="2025-02-21T00:00:00"/>
    <x v="0"/>
    <s v="804精神科拿藥(上月車資已計)"/>
    <m/>
    <x v="15"/>
    <m/>
    <m/>
    <n v="0"/>
    <s v="-"/>
    <s v="-"/>
    <s v=""/>
  </r>
  <r>
    <s v="1-724"/>
    <x v="13"/>
    <d v="2025-02-21T00:00:00"/>
    <x v="0"/>
    <s v="804精神科拿藥(上月車資已計)"/>
    <m/>
    <x v="15"/>
    <m/>
    <m/>
    <n v="150"/>
    <s v="-"/>
    <s v="-"/>
    <s v=""/>
  </r>
  <r>
    <s v="1-354"/>
    <x v="52"/>
    <d v="2025-02-21T00:00:00"/>
    <x v="0"/>
    <s v="804眼科拿藥(上月車資已計)"/>
    <m/>
    <x v="17"/>
    <m/>
    <m/>
    <n v="150"/>
    <s v="-"/>
    <s v="-"/>
    <s v=""/>
  </r>
  <r>
    <s v="1-727"/>
    <x v="53"/>
    <d v="2025-02-21T00:00:00"/>
    <x v="0"/>
    <s v="804精神科拿藥(上月車資已計)"/>
    <m/>
    <x v="15"/>
    <m/>
    <m/>
    <n v="550"/>
    <s v="-"/>
    <s v="-"/>
    <s v=""/>
  </r>
  <r>
    <s v="1-637"/>
    <x v="54"/>
    <d v="2025-02-21T00:00:00"/>
    <x v="0"/>
    <s v="804眼科(上月車資已計)"/>
    <m/>
    <x v="20"/>
    <m/>
    <m/>
    <n v="240"/>
    <n v="350"/>
    <s v="-"/>
    <s v=""/>
  </r>
  <r>
    <s v="1-510"/>
    <x v="55"/>
    <d v="2025-02-21T00:00:00"/>
    <x v="0"/>
    <s v="804精神科拿藥(上月車資已計)"/>
    <m/>
    <x v="15"/>
    <m/>
    <m/>
    <n v="90"/>
    <s v="-"/>
    <s v="-"/>
    <s v=""/>
  </r>
  <r>
    <s v="3-528"/>
    <x v="56"/>
    <d v="2025-02-21T00:00:00"/>
    <x v="0"/>
    <s v="804精神科拿藥(上月車資已計)"/>
    <m/>
    <x v="15"/>
    <m/>
    <m/>
    <n v="280"/>
    <s v="-"/>
    <s v="-"/>
    <s v=""/>
  </r>
  <r>
    <s v="1-508"/>
    <x v="57"/>
    <d v="2025-02-21T00:00:00"/>
    <x v="0"/>
    <s v="804精神科拿藥(上月車資已計)"/>
    <m/>
    <x v="15"/>
    <m/>
    <m/>
    <n v="90"/>
    <s v="-"/>
    <s v="-"/>
    <s v=""/>
  </r>
  <r>
    <s v="1-531"/>
    <x v="58"/>
    <d v="2025-02-21T00:00:00"/>
    <x v="0"/>
    <s v="804眼科拿藥(上月車資已計)"/>
    <m/>
    <x v="17"/>
    <m/>
    <m/>
    <n v="150"/>
    <s v="-"/>
    <s v="-"/>
    <s v=""/>
  </r>
  <r>
    <s v="1-531"/>
    <x v="58"/>
    <d v="2025-02-21T00:00:00"/>
    <x v="0"/>
    <s v="804精神科拿藥(上月車資已計)"/>
    <m/>
    <x v="15"/>
    <m/>
    <m/>
    <n v="90"/>
    <s v="-"/>
    <s v="-"/>
    <s v=""/>
  </r>
  <r>
    <s v="1-550"/>
    <x v="14"/>
    <d v="2025-02-21T00:00:00"/>
    <x v="0"/>
    <s v="804內分泌科拿藥(上月車資已計)"/>
    <m/>
    <x v="16"/>
    <m/>
    <m/>
    <n v="140"/>
    <s v="-"/>
    <s v="-"/>
    <s v=""/>
  </r>
  <r>
    <s v="3-523"/>
    <x v="59"/>
    <d v="2025-02-21T00:00:00"/>
    <x v="0"/>
    <s v="804精神科拿藥(上月車資已計)"/>
    <m/>
    <x v="15"/>
    <m/>
    <m/>
    <n v="240"/>
    <s v="-"/>
    <s v="-"/>
    <s v=""/>
  </r>
  <r>
    <s v="1-634"/>
    <x v="60"/>
    <d v="2025-02-21T00:00:00"/>
    <x v="0"/>
    <s v="804精神科拿藥(上月車資已計)"/>
    <m/>
    <x v="15"/>
    <m/>
    <m/>
    <n v="90"/>
    <s v="-"/>
    <s v="-"/>
    <s v=""/>
  </r>
  <r>
    <s v="1-740"/>
    <x v="61"/>
    <d v="2025-02-21T00:00:00"/>
    <x v="0"/>
    <s v="804精神科拿藥(上月車資已計)"/>
    <m/>
    <x v="15"/>
    <m/>
    <m/>
    <n v="90"/>
    <s v="-"/>
    <s v="-"/>
    <s v=""/>
  </r>
  <r>
    <s v="1-728"/>
    <x v="62"/>
    <d v="2025-02-21T00:00:00"/>
    <x v="0"/>
    <s v="804精神科(上月車資已計)"/>
    <m/>
    <x v="18"/>
    <m/>
    <m/>
    <n v="90"/>
    <n v="350"/>
    <s v="-"/>
    <s v=""/>
  </r>
  <r>
    <s v="1-296"/>
    <x v="15"/>
    <d v="2025-02-21T00:00:00"/>
    <x v="0"/>
    <s v="804精神科拿藥(上月車資已計)"/>
    <m/>
    <x v="15"/>
    <m/>
    <m/>
    <n v="90"/>
    <s v="-"/>
    <s v="-"/>
    <s v=""/>
  </r>
  <r>
    <s v="1-580"/>
    <x v="63"/>
    <d v="2025-02-21T00:00:00"/>
    <x v="0"/>
    <s v="804精神科拿藥(上月車資已計)"/>
    <m/>
    <x v="15"/>
    <m/>
    <m/>
    <n v="90"/>
    <s v="-"/>
    <s v="-"/>
    <s v=""/>
  </r>
  <r>
    <s v="1-250"/>
    <x v="64"/>
    <d v="2025-02-21T00:00:00"/>
    <x v="0"/>
    <s v="804心臟內科拿藥(上月車資已計)"/>
    <m/>
    <x v="22"/>
    <m/>
    <m/>
    <n v="140"/>
    <s v="-"/>
    <s v="-"/>
    <s v=""/>
  </r>
  <r>
    <s v="1-755"/>
    <x v="65"/>
    <d v="2025-02-21T00:00:00"/>
    <x v="0"/>
    <s v="804內分泌科拿藥(上月車資已計)"/>
    <m/>
    <x v="16"/>
    <m/>
    <m/>
    <n v="140"/>
    <s v="-"/>
    <s v="-"/>
    <s v=""/>
  </r>
  <r>
    <s v="1-756"/>
    <x v="66"/>
    <d v="2025-02-22T00:00:00"/>
    <x v="0"/>
    <s v="804急診(上月車資已計)"/>
    <m/>
    <x v="26"/>
    <m/>
    <m/>
    <n v="450"/>
    <n v="500"/>
    <s v="-"/>
    <s v=""/>
  </r>
  <r>
    <s v="2-193"/>
    <x v="67"/>
    <d v="2025-02-24T00:00:00"/>
    <x v="0"/>
    <s v="804精神科拿藥(上月車資已計)"/>
    <m/>
    <x v="27"/>
    <m/>
    <m/>
    <n v="90"/>
    <s v="-"/>
    <s v="-"/>
    <s v=""/>
  </r>
  <r>
    <s v="1-690"/>
    <x v="2"/>
    <d v="2025-02-24T00:00:00"/>
    <x v="0"/>
    <s v="804心臟內科拿藥(上月車資已計)"/>
    <m/>
    <x v="28"/>
    <m/>
    <m/>
    <n v="0"/>
    <s v="-"/>
    <s v="-"/>
    <s v=""/>
  </r>
  <r>
    <s v="3-551"/>
    <x v="68"/>
    <d v="2025-02-24T00:00:00"/>
    <x v="0"/>
    <s v="804神經內科(上月車資已計)"/>
    <m/>
    <x v="29"/>
    <m/>
    <m/>
    <n v="430"/>
    <n v="350"/>
    <s v="-"/>
    <s v=""/>
  </r>
  <r>
    <s v="1-761"/>
    <x v="69"/>
    <d v="2025-02-24T00:00:00"/>
    <x v="0"/>
    <s v="804心臟內科(上月車資已計)"/>
    <m/>
    <x v="30"/>
    <m/>
    <m/>
    <n v="140"/>
    <n v="350"/>
    <s v="-"/>
    <s v=""/>
  </r>
  <r>
    <s v="1-761"/>
    <x v="69"/>
    <d v="2025-02-24T00:00:00"/>
    <x v="0"/>
    <s v="804精神科(上月車資已計)"/>
    <m/>
    <x v="31"/>
    <m/>
    <m/>
    <n v="200"/>
    <n v="350"/>
    <s v="-"/>
    <s v=""/>
  </r>
  <r>
    <s v="1-714"/>
    <x v="70"/>
    <d v="2025-02-24T00:00:00"/>
    <x v="0"/>
    <s v="804骨科(上月車資已計)"/>
    <m/>
    <x v="32"/>
    <m/>
    <m/>
    <n v="200"/>
    <n v="350"/>
    <s v="-"/>
    <s v=""/>
  </r>
  <r>
    <s v="1-695"/>
    <x v="71"/>
    <d v="2025-02-24T00:00:00"/>
    <x v="0"/>
    <s v="804精神科拿藥(上月車資已計)"/>
    <m/>
    <x v="27"/>
    <m/>
    <m/>
    <n v="90"/>
    <s v="-"/>
    <s v="-"/>
    <s v=""/>
  </r>
  <r>
    <s v="1-717"/>
    <x v="28"/>
    <d v="2025-02-24T00:00:00"/>
    <x v="0"/>
    <s v="804內分泌科拿藥(上月車資已計)"/>
    <m/>
    <x v="33"/>
    <m/>
    <m/>
    <n v="300"/>
    <s v="-"/>
    <s v="-"/>
    <s v=""/>
  </r>
  <r>
    <s v="1-730"/>
    <x v="72"/>
    <d v="2025-02-24T00:00:00"/>
    <x v="0"/>
    <s v="804胸腔內科(上月車資已計)"/>
    <m/>
    <x v="34"/>
    <m/>
    <m/>
    <n v="40"/>
    <n v="350"/>
    <s v="-"/>
    <s v=""/>
  </r>
  <r>
    <s v="1-607"/>
    <x v="36"/>
    <d v="2025-02-24T00:00:00"/>
    <x v="0"/>
    <s v="804骨科(上月車資已計)"/>
    <m/>
    <x v="32"/>
    <m/>
    <m/>
    <n v="180"/>
    <n v="350"/>
    <s v="-"/>
    <s v=""/>
  </r>
  <r>
    <s v="1-764"/>
    <x v="3"/>
    <d v="2025-02-24T00:00:00"/>
    <x v="0"/>
    <s v="804血液腫瘤科(上月車資已計)"/>
    <m/>
    <x v="35"/>
    <m/>
    <m/>
    <n v="90"/>
    <n v="350"/>
    <s v="-"/>
    <s v=""/>
  </r>
  <r>
    <s v="1-764"/>
    <x v="3"/>
    <d v="2025-02-24T00:00:00"/>
    <x v="0"/>
    <s v="804精神科(人不去)(上月車資已計)"/>
    <m/>
    <x v="36"/>
    <m/>
    <m/>
    <n v="90"/>
    <n v="350"/>
    <s v="-"/>
    <s v=""/>
  </r>
  <r>
    <s v="1-672"/>
    <x v="73"/>
    <d v="2025-02-24T00:00:00"/>
    <x v="0"/>
    <s v="804精神科拿藥(上月車資已計)"/>
    <m/>
    <x v="27"/>
    <m/>
    <m/>
    <n v="150"/>
    <s v="-"/>
    <s v="-"/>
    <s v=""/>
  </r>
  <r>
    <s v="1-720"/>
    <x v="44"/>
    <d v="2025-02-24T00:00:00"/>
    <x v="0"/>
    <s v="804內分泌科拿藥(上月車資已計)"/>
    <m/>
    <x v="33"/>
    <m/>
    <m/>
    <n v="180"/>
    <s v="-"/>
    <s v="-"/>
    <s v=""/>
  </r>
  <r>
    <s v="1-380"/>
    <x v="74"/>
    <d v="2025-02-24T00:00:00"/>
    <x v="0"/>
    <s v="804精神科(上月車資已計)"/>
    <m/>
    <x v="31"/>
    <m/>
    <m/>
    <n v="90"/>
    <n v="350"/>
    <s v="-"/>
    <s v=""/>
  </r>
  <r>
    <s v="1-409"/>
    <x v="75"/>
    <d v="2025-02-24T00:00:00"/>
    <x v="0"/>
    <s v="804骨科(上月車資已計)"/>
    <m/>
    <x v="32"/>
    <m/>
    <m/>
    <s v="-"/>
    <n v="350"/>
    <s v="-"/>
    <s v=""/>
  </r>
  <r>
    <s v="1-676"/>
    <x v="76"/>
    <d v="2025-02-24T00:00:00"/>
    <x v="0"/>
    <s v="804腎臟內科拿藥(上月車資已計)"/>
    <m/>
    <x v="37"/>
    <m/>
    <m/>
    <n v="150"/>
    <s v="-"/>
    <s v="-"/>
    <s v=""/>
  </r>
  <r>
    <s v="1-676"/>
    <x v="76"/>
    <d v="2025-02-24T00:00:00"/>
    <x v="0"/>
    <s v="804精神科拿藥(上月車資已計)"/>
    <m/>
    <x v="27"/>
    <m/>
    <m/>
    <n v="90"/>
    <s v="-"/>
    <s v="-"/>
    <s v=""/>
  </r>
  <r>
    <s v="1-676"/>
    <x v="76"/>
    <d v="2025-02-24T00:00:00"/>
    <x v="0"/>
    <s v="804整形外科(上月車資已計)"/>
    <m/>
    <x v="38"/>
    <m/>
    <m/>
    <n v="140"/>
    <n v="350"/>
    <s v="-"/>
    <s v=""/>
  </r>
  <r>
    <s v="1-701"/>
    <x v="77"/>
    <d v="2025-02-24T00:00:00"/>
    <x v="0"/>
    <s v="804精神科(上月車資已計)"/>
    <m/>
    <x v="31"/>
    <m/>
    <m/>
    <n v="90"/>
    <n v="350"/>
    <s v="-"/>
    <s v=""/>
  </r>
  <r>
    <s v="1-767"/>
    <x v="78"/>
    <d v="2025-02-24T00:00:00"/>
    <x v="0"/>
    <s v="804心臟內科(上月車資已計)"/>
    <m/>
    <x v="30"/>
    <m/>
    <m/>
    <n v="140"/>
    <n v="350"/>
    <s v="-"/>
    <s v=""/>
  </r>
  <r>
    <s v="2-175"/>
    <x v="79"/>
    <d v="2025-02-24T00:00:00"/>
    <x v="0"/>
    <s v="804胸腔內科(上月車資已計)"/>
    <m/>
    <x v="34"/>
    <m/>
    <m/>
    <n v="200"/>
    <n v="350"/>
    <s v="-"/>
    <s v=""/>
  </r>
  <r>
    <s v="1-477"/>
    <x v="80"/>
    <d v="2025-02-24T00:00:00"/>
    <x v="0"/>
    <s v="804胸腔內科(上月車資已計)"/>
    <m/>
    <x v="34"/>
    <m/>
    <m/>
    <n v="260"/>
    <n v="350"/>
    <s v="-"/>
    <s v=""/>
  </r>
  <r>
    <s v="1-477"/>
    <x v="80"/>
    <d v="2025-02-24T00:00:00"/>
    <x v="0"/>
    <s v="804腎臟內科拿藥(上月車資已計)"/>
    <m/>
    <x v="37"/>
    <m/>
    <m/>
    <n v="140"/>
    <s v="-"/>
    <s v="-"/>
    <s v=""/>
  </r>
  <r>
    <s v="1-477"/>
    <x v="80"/>
    <d v="2025-02-24T00:00:00"/>
    <x v="0"/>
    <s v="804精神科拿藥(上月車資已計)"/>
    <m/>
    <x v="27"/>
    <m/>
    <m/>
    <n v="90"/>
    <s v="-"/>
    <s v="-"/>
    <s v=""/>
  </r>
  <r>
    <s v="1-415"/>
    <x v="17"/>
    <d v="2025-02-25T00:00:00"/>
    <x v="0"/>
    <s v="804胸腔內科拿藥(上月車資已計)"/>
    <m/>
    <x v="39"/>
    <m/>
    <m/>
    <n v="220"/>
    <s v="-"/>
    <s v="-"/>
    <s v=""/>
  </r>
  <r>
    <s v="1-600"/>
    <x v="81"/>
    <d v="2025-02-25T00:00:00"/>
    <x v="0"/>
    <s v="804胸腔內科拿藥(上月車資已計)"/>
    <m/>
    <x v="39"/>
    <m/>
    <m/>
    <n v="180"/>
    <s v="-"/>
    <s v="-"/>
    <s v=""/>
  </r>
  <r>
    <s v="1-723"/>
    <x v="82"/>
    <d v="2025-02-25T00:00:00"/>
    <x v="0"/>
    <s v="804胸腔內科拿藥(上月車資已計)"/>
    <m/>
    <x v="39"/>
    <m/>
    <m/>
    <n v="0"/>
    <s v="-"/>
    <s v="-"/>
    <s v=""/>
  </r>
  <r>
    <s v="2-118"/>
    <x v="83"/>
    <d v="2025-02-25T00:00:00"/>
    <x v="0"/>
    <s v="804心臟血管外科(上月車資已計)"/>
    <m/>
    <x v="40"/>
    <m/>
    <m/>
    <n v="90"/>
    <n v="350"/>
    <s v="-"/>
    <s v=""/>
  </r>
  <r>
    <s v="2-197"/>
    <x v="84"/>
    <d v="2025-02-25T00:00:00"/>
    <x v="0"/>
    <s v="804胸腔內科(上月車資已計)"/>
    <m/>
    <x v="41"/>
    <m/>
    <m/>
    <n v="0"/>
    <n v="350"/>
    <s v="-"/>
    <s v=""/>
  </r>
  <r>
    <s v="3-454"/>
    <x v="29"/>
    <d v="2025-02-25T00:00:00"/>
    <x v="0"/>
    <s v="804胸腔內科拿藥(上月車資已計)"/>
    <m/>
    <x v="39"/>
    <m/>
    <m/>
    <n v="300"/>
    <s v="-"/>
    <s v="-"/>
    <s v=""/>
  </r>
  <r>
    <s v="1-607"/>
    <x v="36"/>
    <d v="2025-02-25T00:00:00"/>
    <x v="0"/>
    <s v="804胸腔內科拿藥(上月車資已計)"/>
    <m/>
    <x v="39"/>
    <m/>
    <m/>
    <n v="300"/>
    <s v="-"/>
    <s v="-"/>
    <s v=""/>
  </r>
  <r>
    <s v="1-270"/>
    <x v="85"/>
    <d v="2025-02-25T00:00:00"/>
    <x v="0"/>
    <s v="804胸腔內科拿藥(上月車資已計)"/>
    <m/>
    <x v="39"/>
    <m/>
    <m/>
    <n v="0"/>
    <s v="-"/>
    <s v="-"/>
    <s v=""/>
  </r>
  <r>
    <s v="3-549"/>
    <x v="42"/>
    <d v="2025-02-25T00:00:00"/>
    <x v="0"/>
    <s v="804胸腔內科(上月車資已計)"/>
    <m/>
    <x v="41"/>
    <m/>
    <m/>
    <n v="260"/>
    <n v="350"/>
    <s v="-"/>
    <s v=""/>
  </r>
  <r>
    <s v="3-462"/>
    <x v="47"/>
    <d v="2025-02-25T00:00:00"/>
    <x v="0"/>
    <s v="804胸腔內科(上月車資已計)"/>
    <m/>
    <x v="41"/>
    <m/>
    <m/>
    <n v="150"/>
    <n v="350"/>
    <s v="-"/>
    <s v=""/>
  </r>
  <r>
    <s v="1-670"/>
    <x v="86"/>
    <d v="2025-02-25T00:00:00"/>
    <x v="0"/>
    <s v="804胸腔內科(上月車資已計)"/>
    <m/>
    <x v="41"/>
    <m/>
    <m/>
    <n v="180"/>
    <n v="350"/>
    <s v="-"/>
    <s v=""/>
  </r>
  <r>
    <s v="1-682"/>
    <x v="87"/>
    <d v="2025-02-25T00:00:00"/>
    <x v="0"/>
    <s v="804胸腔內科拿藥(上月車資已計)"/>
    <m/>
    <x v="39"/>
    <m/>
    <m/>
    <n v="260"/>
    <s v="-"/>
    <s v="-"/>
    <s v=""/>
  </r>
  <r>
    <s v="1-718"/>
    <x v="88"/>
    <d v="2025-02-25T00:00:00"/>
    <x v="0"/>
    <s v="804胸腔內科(上月車資已計)"/>
    <m/>
    <x v="41"/>
    <m/>
    <m/>
    <n v="200"/>
    <n v="350"/>
    <s v="-"/>
    <s v=""/>
  </r>
  <r>
    <s v="3-529"/>
    <x v="89"/>
    <d v="2025-02-25T00:00:00"/>
    <x v="0"/>
    <s v="804胸腔內科拿藥(上月車資已計)"/>
    <m/>
    <x v="39"/>
    <m/>
    <m/>
    <n v="180"/>
    <s v="-"/>
    <s v="-"/>
    <s v=""/>
  </r>
  <r>
    <s v="1-531"/>
    <x v="58"/>
    <d v="2025-02-25T00:00:00"/>
    <x v="0"/>
    <s v="804胸腔內科(上月車資已計)"/>
    <m/>
    <x v="41"/>
    <m/>
    <m/>
    <n v="150"/>
    <n v="350"/>
    <s v="-"/>
    <s v=""/>
  </r>
  <r>
    <s v="1-634"/>
    <x v="60"/>
    <d v="2025-02-25T00:00:00"/>
    <x v="0"/>
    <s v="804胸腔內科(上月車資已計)"/>
    <m/>
    <x v="41"/>
    <m/>
    <m/>
    <n v="280"/>
    <n v="350"/>
    <s v="-"/>
    <s v=""/>
  </r>
  <r>
    <s v="1-296"/>
    <x v="15"/>
    <d v="2025-02-25T00:00:00"/>
    <x v="0"/>
    <s v="804血液腫瘤科拿藥(上月車資已計)"/>
    <m/>
    <x v="42"/>
    <m/>
    <m/>
    <n v="150"/>
    <s v="-"/>
    <s v="-"/>
    <s v=""/>
  </r>
  <r>
    <s v="1-726"/>
    <x v="90"/>
    <d v="2025-02-25T00:00:00"/>
    <x v="0"/>
    <s v="804心臟內科拿藥(上月車資已計)"/>
    <m/>
    <x v="43"/>
    <m/>
    <m/>
    <n v="180"/>
    <s v="-"/>
    <s v="-"/>
    <s v=""/>
  </r>
  <r>
    <s v="1-726"/>
    <x v="90"/>
    <d v="2025-02-25T00:00:00"/>
    <x v="0"/>
    <s v="804胸腔內科(上月車資已計)"/>
    <m/>
    <x v="41"/>
    <m/>
    <m/>
    <n v="220"/>
    <s v="-"/>
    <s v="-"/>
    <s v=""/>
  </r>
  <r>
    <s v="1-726"/>
    <x v="90"/>
    <d v="2025-02-25T00:00:00"/>
    <x v="0"/>
    <s v="804腎臟內科(上月車資已計)"/>
    <m/>
    <x v="44"/>
    <m/>
    <m/>
    <n v="140"/>
    <n v="350"/>
    <s v="-"/>
    <s v=""/>
  </r>
  <r>
    <s v="1-167"/>
    <x v="91"/>
    <d v="2025-02-25T00:00:00"/>
    <x v="0"/>
    <s v="804泌尿外科拿藥(上月車資已計)"/>
    <m/>
    <x v="45"/>
    <m/>
    <m/>
    <n v="140"/>
    <s v="-"/>
    <s v="-"/>
    <s v=""/>
  </r>
  <r>
    <s v="3-507"/>
    <x v="92"/>
    <d v="2025-02-25T00:00:00"/>
    <x v="0"/>
    <s v="804胸腔內科拿藥(上月車資已計)"/>
    <m/>
    <x v="39"/>
    <m/>
    <m/>
    <n v="0"/>
    <s v="-"/>
    <s v="-"/>
    <s v=""/>
  </r>
  <r>
    <s v="1-756"/>
    <x v="66"/>
    <d v="2025-02-25T00:00:00"/>
    <x v="0"/>
    <s v="804胸腔內科(上月車資已計)"/>
    <m/>
    <x v="41"/>
    <m/>
    <m/>
    <n v="150"/>
    <n v="350"/>
    <s v="-"/>
    <s v=""/>
  </r>
  <r>
    <s v="2-140"/>
    <x v="93"/>
    <d v="2025-02-26T00:00:00"/>
    <x v="0"/>
    <s v="龍敏內科"/>
    <m/>
    <x v="46"/>
    <m/>
    <m/>
    <n v="0"/>
    <n v="0"/>
    <n v="600"/>
    <s v=""/>
  </r>
  <r>
    <s v="1-629"/>
    <x v="25"/>
    <d v="2025-02-26T00:00:00"/>
    <x v="0"/>
    <s v="804腎臟內科拿藥"/>
    <m/>
    <x v="47"/>
    <m/>
    <m/>
    <n v="140"/>
    <n v="0"/>
    <n v="300"/>
    <s v=""/>
  </r>
  <r>
    <s v="1-530"/>
    <x v="94"/>
    <d v="2025-02-26T00:00:00"/>
    <x v="0"/>
    <s v="804皮膚科(人不去)"/>
    <m/>
    <x v="48"/>
    <m/>
    <m/>
    <n v="160"/>
    <n v="350"/>
    <n v="300"/>
    <s v=""/>
  </r>
  <r>
    <s v="1-500"/>
    <x v="39"/>
    <d v="2025-02-26T00:00:00"/>
    <x v="0"/>
    <s v="804胸腔內科拿藥"/>
    <m/>
    <x v="49"/>
    <m/>
    <m/>
    <n v="150"/>
    <n v="0"/>
    <n v="300"/>
    <s v=""/>
  </r>
  <r>
    <s v="2-160"/>
    <x v="95"/>
    <d v="2025-02-26T00:00:00"/>
    <x v="0"/>
    <s v="龍敏內科"/>
    <m/>
    <x v="46"/>
    <m/>
    <m/>
    <n v="0"/>
    <n v="0"/>
    <n v="600"/>
    <s v=""/>
  </r>
  <r>
    <s v="1-693"/>
    <x v="45"/>
    <d v="2025-02-26T00:00:00"/>
    <x v="0"/>
    <s v="804神經內科拿藥"/>
    <m/>
    <x v="50"/>
    <m/>
    <m/>
    <n v="140"/>
    <n v="0"/>
    <n v="300"/>
    <s v=""/>
  </r>
  <r>
    <s v="2-183"/>
    <x v="50"/>
    <d v="2025-02-26T00:00:00"/>
    <x v="0"/>
    <s v="804肝膽腸胃科拿藥"/>
    <m/>
    <x v="51"/>
    <m/>
    <m/>
    <n v="140"/>
    <n v="0"/>
    <n v="300"/>
    <s v=""/>
  </r>
  <r>
    <s v="1-541"/>
    <x v="12"/>
    <d v="2025-02-26T00:00:00"/>
    <x v="0"/>
    <s v="804一般外科拿藥"/>
    <m/>
    <x v="52"/>
    <m/>
    <m/>
    <n v="0"/>
    <n v="0"/>
    <n v="300"/>
    <s v=""/>
  </r>
  <r>
    <s v="1-541"/>
    <x v="12"/>
    <d v="2025-02-26T00:00:00"/>
    <x v="0"/>
    <s v="804肝膽腸胃科拿藥"/>
    <m/>
    <x v="51"/>
    <m/>
    <m/>
    <n v="0"/>
    <n v="0"/>
    <n v="0"/>
    <s v=""/>
  </r>
  <r>
    <s v="1-667"/>
    <x v="96"/>
    <d v="2025-02-26T00:00:00"/>
    <x v="0"/>
    <s v="804胸腔內科"/>
    <m/>
    <x v="53"/>
    <m/>
    <m/>
    <n v="180"/>
    <n v="350"/>
    <n v="600"/>
    <s v=""/>
  </r>
  <r>
    <s v="1-767"/>
    <x v="78"/>
    <d v="2025-02-26T00:00:00"/>
    <x v="0"/>
    <s v="804骨科"/>
    <m/>
    <x v="54"/>
    <m/>
    <m/>
    <n v="5495"/>
    <n v="350"/>
    <n v="600"/>
    <s v=""/>
  </r>
  <r>
    <s v="3-554"/>
    <x v="97"/>
    <d v="2025-02-26T00:00:00"/>
    <x v="0"/>
    <s v="804內分泌科拿藥"/>
    <m/>
    <x v="55"/>
    <m/>
    <m/>
    <n v="0"/>
    <n v="0"/>
    <n v="300"/>
    <s v=""/>
  </r>
  <r>
    <s v="2-185"/>
    <x v="98"/>
    <d v="2025-02-27T00:00:00"/>
    <x v="0"/>
    <s v="804急診(夜間)"/>
    <m/>
    <x v="56"/>
    <m/>
    <m/>
    <n v="385"/>
    <n v="16650"/>
    <n v="1200"/>
    <s v=""/>
  </r>
  <r>
    <s v="3-546"/>
    <x v="99"/>
    <d v="2025-02-27T00:00:00"/>
    <x v="0"/>
    <s v="龍敏出院疥瘡投藥/車資"/>
    <m/>
    <x v="57"/>
    <m/>
    <m/>
    <n v="300"/>
    <s v="-"/>
    <n v="600"/>
    <s v=""/>
  </r>
  <r>
    <s v="2-155"/>
    <x v="100"/>
    <d v="2025-02-27T00:00:00"/>
    <x v="0"/>
    <s v="804外科"/>
    <m/>
    <x v="58"/>
    <m/>
    <m/>
    <n v="140"/>
    <n v="350"/>
    <n v="600"/>
    <s v=""/>
  </r>
  <r>
    <s v="3-470"/>
    <x v="101"/>
    <d v="2025-02-27T00:00:00"/>
    <x v="0"/>
    <s v="804出院疥瘡投藥/車資"/>
    <m/>
    <x v="59"/>
    <m/>
    <m/>
    <n v="300"/>
    <s v="-"/>
    <n v="600"/>
    <s v=""/>
  </r>
  <r>
    <s v="3-555"/>
    <x v="22"/>
    <d v="2025-02-27T00:00:00"/>
    <x v="0"/>
    <s v="804心臟內科拿藥"/>
    <m/>
    <x v="60"/>
    <m/>
    <m/>
    <n v="140"/>
    <n v="0"/>
    <n v="300"/>
    <s v=""/>
  </r>
  <r>
    <s v="1-764"/>
    <x v="3"/>
    <d v="2025-02-27T00:00:00"/>
    <x v="0"/>
    <s v="804家醫科"/>
    <m/>
    <x v="61"/>
    <m/>
    <m/>
    <n v="90"/>
    <n v="350"/>
    <n v="600"/>
    <s v=""/>
  </r>
  <r>
    <s v="3-461"/>
    <x v="102"/>
    <d v="2025-02-27T00:00:00"/>
    <x v="0"/>
    <s v="804心臟內科拿藥"/>
    <m/>
    <x v="60"/>
    <m/>
    <m/>
    <n v="410"/>
    <n v="0"/>
    <n v="300"/>
    <s v=""/>
  </r>
  <r>
    <s v="1-541"/>
    <x v="12"/>
    <d v="2025-02-27T00:00:00"/>
    <x v="0"/>
    <s v="804內分泌科"/>
    <m/>
    <x v="62"/>
    <m/>
    <m/>
    <n v="0"/>
    <n v="350"/>
    <n v="600"/>
    <s v=""/>
  </r>
  <r>
    <s v="1-762"/>
    <x v="103"/>
    <d v="2025-02-27T00:00:00"/>
    <x v="0"/>
    <s v="桃療精神科"/>
    <m/>
    <x v="63"/>
    <m/>
    <m/>
    <n v="0"/>
    <s v="-"/>
    <n v="1000"/>
    <s v=""/>
  </r>
  <r>
    <s v="1-726"/>
    <x v="90"/>
    <d v="2025-02-27T00:00:00"/>
    <x v="0"/>
    <s v="804肝膽腸胃科"/>
    <m/>
    <x v="64"/>
    <m/>
    <m/>
    <n v="160"/>
    <n v="350"/>
    <n v="600"/>
    <s v=""/>
  </r>
  <r>
    <s v="2-195"/>
    <x v="104"/>
    <d v="2025-02-28T00:00:00"/>
    <x v="0"/>
    <s v="龍敏內科"/>
    <m/>
    <x v="65"/>
    <m/>
    <m/>
    <n v="0"/>
    <s v="-"/>
    <n v="600"/>
    <s v=""/>
  </r>
  <r>
    <s v="3-547"/>
    <x v="105"/>
    <d v="2025-02-28T00:00:00"/>
    <x v="0"/>
    <s v="龍敏內科"/>
    <m/>
    <x v="65"/>
    <m/>
    <m/>
    <n v="160"/>
    <n v="0"/>
    <n v="600"/>
    <s v=""/>
  </r>
  <r>
    <s v="3-551"/>
    <x v="68"/>
    <d v="2025-03-03T00:00:00"/>
    <x v="0"/>
    <s v="804神經內科"/>
    <m/>
    <x v="66"/>
    <m/>
    <m/>
    <n v="690"/>
    <n v="350"/>
    <n v="600"/>
    <s v=""/>
  </r>
  <r>
    <s v="3-546"/>
    <x v="99"/>
    <d v="2025-03-03T00:00:00"/>
    <x v="0"/>
    <s v="804胸腔內科"/>
    <m/>
    <x v="67"/>
    <m/>
    <m/>
    <n v="150"/>
    <n v="350"/>
    <n v="600"/>
    <s v=""/>
  </r>
  <r>
    <s v="1-761"/>
    <x v="69"/>
    <d v="2025-03-03T00:00:00"/>
    <x v="0"/>
    <s v="804精神科"/>
    <m/>
    <x v="68"/>
    <m/>
    <m/>
    <n v="180"/>
    <n v="350"/>
    <n v="600"/>
    <s v=""/>
  </r>
  <r>
    <s v="3-556"/>
    <x v="106"/>
    <d v="2025-03-03T00:00:00"/>
    <x v="0"/>
    <s v="804精神科拿藥"/>
    <m/>
    <x v="69"/>
    <m/>
    <m/>
    <n v="140"/>
    <n v="0"/>
    <n v="300"/>
    <s v=""/>
  </r>
  <r>
    <s v="1-748"/>
    <x v="23"/>
    <d v="2025-03-03T00:00:00"/>
    <x v="0"/>
    <s v="804骨科"/>
    <m/>
    <x v="70"/>
    <m/>
    <m/>
    <n v="160"/>
    <n v="350"/>
    <n v="600"/>
    <s v=""/>
  </r>
  <r>
    <s v="1-698"/>
    <x v="107"/>
    <d v="2025-03-03T00:00:00"/>
    <x v="0"/>
    <s v="804精神科"/>
    <m/>
    <x v="68"/>
    <m/>
    <m/>
    <n v="140"/>
    <n v="350"/>
    <n v="600"/>
    <s v=""/>
  </r>
  <r>
    <s v="1-624"/>
    <x v="26"/>
    <d v="2025-03-03T00:00:00"/>
    <x v="0"/>
    <s v="804送檢車資"/>
    <m/>
    <x v="71"/>
    <m/>
    <m/>
    <s v="-"/>
    <s v="-"/>
    <n v="320"/>
    <s v=""/>
  </r>
  <r>
    <s v="1-743"/>
    <x v="108"/>
    <d v="2025-03-03T00:00:00"/>
    <x v="0"/>
    <s v="804精神科拿藥"/>
    <m/>
    <x v="69"/>
    <m/>
    <m/>
    <n v="450"/>
    <n v="0"/>
    <n v="300"/>
    <s v=""/>
  </r>
  <r>
    <s v="1-768"/>
    <x v="109"/>
    <d v="2025-03-03T00:00:00"/>
    <x v="0"/>
    <s v="804胸腔內科"/>
    <m/>
    <x v="67"/>
    <m/>
    <m/>
    <n v="180"/>
    <n v="350"/>
    <n v="600"/>
    <s v=""/>
  </r>
  <r>
    <s v="2-130"/>
    <x v="110"/>
    <d v="2025-03-03T00:00:00"/>
    <x v="0"/>
    <s v="804精神科(鑑定)"/>
    <m/>
    <x v="72"/>
    <m/>
    <m/>
    <n v="140"/>
    <n v="350"/>
    <n v="600"/>
    <s v=""/>
  </r>
  <r>
    <s v="1-766"/>
    <x v="111"/>
    <d v="2025-03-03T00:00:00"/>
    <x v="0"/>
    <s v="804精神科"/>
    <m/>
    <x v="68"/>
    <m/>
    <m/>
    <n v="340"/>
    <n v="350"/>
    <n v="600"/>
    <s v=""/>
  </r>
  <r>
    <s v="1-764"/>
    <x v="3"/>
    <d v="2025-03-03T00:00:00"/>
    <x v="0"/>
    <s v="804精神科拿藥"/>
    <m/>
    <x v="69"/>
    <m/>
    <m/>
    <n v="90"/>
    <n v="0"/>
    <n v="300"/>
    <s v=""/>
  </r>
  <r>
    <s v="3-505"/>
    <x v="112"/>
    <d v="2025-03-03T00:00:00"/>
    <x v="0"/>
    <s v="龍敏內科拿藥"/>
    <m/>
    <x v="73"/>
    <m/>
    <m/>
    <n v="50"/>
    <n v="0"/>
    <n v="300"/>
    <s v=""/>
  </r>
  <r>
    <s v="1-380"/>
    <x v="74"/>
    <d v="2025-03-03T00:00:00"/>
    <x v="0"/>
    <s v="804精神科拿藥"/>
    <m/>
    <x v="69"/>
    <m/>
    <m/>
    <n v="90"/>
    <n v="0"/>
    <n v="300"/>
    <s v=""/>
  </r>
  <r>
    <s v="1-760"/>
    <x v="46"/>
    <d v="2025-03-03T00:00:00"/>
    <x v="0"/>
    <s v="804心臟血管外科"/>
    <m/>
    <x v="74"/>
    <m/>
    <m/>
    <n v="160"/>
    <n v="350"/>
    <n v="600"/>
    <s v=""/>
  </r>
  <r>
    <s v="1-676"/>
    <x v="76"/>
    <d v="2025-03-03T00:00:00"/>
    <x v="0"/>
    <s v="804精神科(人不去)"/>
    <m/>
    <x v="75"/>
    <m/>
    <m/>
    <n v="90"/>
    <n v="350"/>
    <n v="300"/>
    <s v=""/>
  </r>
  <r>
    <s v="1-556"/>
    <x v="11"/>
    <d v="2025-03-03T00:00:00"/>
    <x v="0"/>
    <s v="804腸胃內科"/>
    <m/>
    <x v="76"/>
    <m/>
    <m/>
    <n v="410"/>
    <n v="350"/>
    <n v="600"/>
    <s v=""/>
  </r>
  <r>
    <s v="3-533"/>
    <x v="4"/>
    <d v="2025-03-03T00:00:00"/>
    <x v="0"/>
    <s v="804精神科拿藥"/>
    <m/>
    <x v="69"/>
    <m/>
    <m/>
    <n v="340"/>
    <n v="0"/>
    <n v="300"/>
    <s v=""/>
  </r>
  <r>
    <s v="1-606"/>
    <x v="113"/>
    <d v="2025-03-03T00:00:00"/>
    <x v="0"/>
    <s v="龍敏內科拿藥"/>
    <m/>
    <x v="73"/>
    <m/>
    <m/>
    <n v="0"/>
    <n v="0"/>
    <n v="300"/>
    <s v=""/>
  </r>
  <r>
    <s v="1-510"/>
    <x v="55"/>
    <d v="2025-03-03T00:00:00"/>
    <x v="0"/>
    <s v="804胸腔內科"/>
    <m/>
    <x v="67"/>
    <m/>
    <m/>
    <n v="150"/>
    <n v="350"/>
    <n v="600"/>
    <s v=""/>
  </r>
  <r>
    <s v="1-667"/>
    <x v="96"/>
    <d v="2025-03-03T00:00:00"/>
    <x v="0"/>
    <s v="804精神科"/>
    <m/>
    <x v="68"/>
    <m/>
    <m/>
    <n v="90"/>
    <n v="350"/>
    <n v="600"/>
    <s v=""/>
  </r>
  <r>
    <s v="1-767"/>
    <x v="78"/>
    <d v="2025-03-03T00:00:00"/>
    <x v="0"/>
    <s v="804精神科"/>
    <m/>
    <x v="68"/>
    <m/>
    <m/>
    <n v="90"/>
    <n v="350"/>
    <n v="600"/>
    <s v=""/>
  </r>
  <r>
    <s v="1-754"/>
    <x v="114"/>
    <d v="2025-03-03T00:00:00"/>
    <x v="0"/>
    <s v="804精神科拿藥"/>
    <m/>
    <x v="69"/>
    <m/>
    <m/>
    <n v="410"/>
    <n v="0"/>
    <n v="300"/>
    <s v=""/>
  </r>
  <r>
    <s v="1-550"/>
    <x v="14"/>
    <d v="2025-03-03T00:00:00"/>
    <x v="0"/>
    <s v="龍敏復健科(批價)"/>
    <m/>
    <x v="77"/>
    <m/>
    <m/>
    <n v="50"/>
    <n v="0"/>
    <n v="0"/>
    <s v=""/>
  </r>
  <r>
    <s v="2-175"/>
    <x v="79"/>
    <d v="2025-03-03T00:00:00"/>
    <x v="0"/>
    <s v="804精神科拿藥"/>
    <m/>
    <x v="69"/>
    <m/>
    <m/>
    <n v="340"/>
    <n v="0"/>
    <n v="300"/>
    <s v=""/>
  </r>
  <r>
    <s v="2-194"/>
    <x v="115"/>
    <d v="2025-03-03T00:00:00"/>
    <x v="0"/>
    <s v="804送檢車資"/>
    <m/>
    <x v="71"/>
    <m/>
    <m/>
    <s v="-"/>
    <s v="-"/>
    <n v="320"/>
    <s v=""/>
  </r>
  <r>
    <s v="1-765"/>
    <x v="116"/>
    <d v="2025-03-03T00:00:00"/>
    <x v="0"/>
    <s v="804胸腔內科"/>
    <m/>
    <x v="67"/>
    <m/>
    <m/>
    <n v="180"/>
    <s v="-"/>
    <n v="0"/>
    <s v=""/>
  </r>
  <r>
    <s v="1-765"/>
    <x v="116"/>
    <d v="2025-03-03T00:00:00"/>
    <x v="0"/>
    <s v="804精神科"/>
    <m/>
    <x v="68"/>
    <m/>
    <m/>
    <n v="200"/>
    <n v="350"/>
    <n v="600"/>
    <s v=""/>
  </r>
  <r>
    <s v="3-553"/>
    <x v="117"/>
    <d v="2025-03-03T00:00:00"/>
    <x v="0"/>
    <s v="804精神科拿藥"/>
    <m/>
    <x v="69"/>
    <m/>
    <m/>
    <n v="90"/>
    <n v="0"/>
    <n v="300"/>
    <s v=""/>
  </r>
  <r>
    <s v="2-199"/>
    <x v="118"/>
    <d v="2025-03-03T00:00:00"/>
    <x v="0"/>
    <s v="804精神科拿藥"/>
    <m/>
    <x v="69"/>
    <m/>
    <m/>
    <n v="90"/>
    <n v="0"/>
    <n v="300"/>
    <s v=""/>
  </r>
  <r>
    <s v="1-752"/>
    <x v="119"/>
    <d v="2025-03-03T00:00:00"/>
    <x v="0"/>
    <s v="804精神科拿藥"/>
    <m/>
    <x v="69"/>
    <m/>
    <m/>
    <n v="90"/>
    <n v="0"/>
    <n v="300"/>
    <s v=""/>
  </r>
  <r>
    <s v="1-726"/>
    <x v="90"/>
    <d v="2025-03-03T00:00:00"/>
    <x v="0"/>
    <s v="804電腦斷層攝影檢查"/>
    <m/>
    <x v="78"/>
    <m/>
    <m/>
    <s v="-"/>
    <n v="350"/>
    <n v="600"/>
    <s v=""/>
  </r>
  <r>
    <s v="1-755"/>
    <x v="65"/>
    <d v="2025-03-03T00:00:00"/>
    <x v="0"/>
    <s v="804精神科拿藥"/>
    <m/>
    <x v="69"/>
    <m/>
    <m/>
    <n v="320"/>
    <n v="0"/>
    <n v="300"/>
    <s v=""/>
  </r>
  <r>
    <s v="1-761"/>
    <x v="69"/>
    <d v="2025-03-04T00:00:00"/>
    <x v="0"/>
    <s v="804泌尿外科"/>
    <m/>
    <x v="79"/>
    <m/>
    <m/>
    <n v="160"/>
    <s v="-"/>
    <n v="0"/>
    <s v=""/>
  </r>
  <r>
    <s v="1-761"/>
    <x v="69"/>
    <d v="2025-03-04T00:00:00"/>
    <x v="0"/>
    <s v="804胸腔內科"/>
    <m/>
    <x v="80"/>
    <m/>
    <m/>
    <n v="200"/>
    <n v="350"/>
    <n v="600"/>
    <s v=""/>
  </r>
  <r>
    <s v="1-629"/>
    <x v="25"/>
    <d v="2025-03-04T00:00:00"/>
    <x v="0"/>
    <s v="804送檢車資"/>
    <m/>
    <x v="81"/>
    <m/>
    <m/>
    <s v="-"/>
    <s v="-"/>
    <n v="320"/>
    <s v=""/>
  </r>
  <r>
    <s v="1-022"/>
    <x v="120"/>
    <d v="2025-03-04T00:00:00"/>
    <x v="0"/>
    <s v="804胸腔內科拿藥"/>
    <m/>
    <x v="82"/>
    <m/>
    <m/>
    <n v="150"/>
    <n v="0"/>
    <n v="300"/>
    <s v=""/>
  </r>
  <r>
    <s v="1-730"/>
    <x v="72"/>
    <d v="2025-03-04T00:00:00"/>
    <x v="0"/>
    <s v="804心臟內科拿藥"/>
    <m/>
    <x v="83"/>
    <m/>
    <m/>
    <n v="40"/>
    <n v="0"/>
    <n v="300"/>
    <s v=""/>
  </r>
  <r>
    <s v="1-612"/>
    <x v="34"/>
    <d v="2025-03-04T00:00:00"/>
    <x v="0"/>
    <s v="804泌尿外科拿藥"/>
    <m/>
    <x v="84"/>
    <m/>
    <m/>
    <n v="140"/>
    <n v="0"/>
    <n v="300"/>
    <s v=""/>
  </r>
  <r>
    <s v="3-462"/>
    <x v="47"/>
    <d v="2025-03-04T00:00:00"/>
    <x v="0"/>
    <s v="804胸腔內科"/>
    <m/>
    <x v="80"/>
    <m/>
    <m/>
    <n v="150"/>
    <n v="350"/>
    <n v="600"/>
    <s v=""/>
  </r>
  <r>
    <s v="2-183"/>
    <x v="50"/>
    <d v="2025-03-04T00:00:00"/>
    <x v="0"/>
    <s v="804胸腔內科"/>
    <m/>
    <x v="80"/>
    <m/>
    <m/>
    <n v="200"/>
    <n v="350"/>
    <n v="600"/>
    <s v=""/>
  </r>
  <r>
    <s v="1-676"/>
    <x v="76"/>
    <d v="2025-03-04T00:00:00"/>
    <x v="0"/>
    <s v="804胸腔內科"/>
    <m/>
    <x v="80"/>
    <m/>
    <m/>
    <n v="150"/>
    <n v="350"/>
    <n v="600"/>
    <s v=""/>
  </r>
  <r>
    <s v="1-670"/>
    <x v="86"/>
    <d v="2025-03-04T00:00:00"/>
    <x v="0"/>
    <s v="804胸腔內科"/>
    <m/>
    <x v="80"/>
    <m/>
    <m/>
    <n v="300"/>
    <n v="350"/>
    <n v="600"/>
    <s v=""/>
  </r>
  <r>
    <s v="1-667"/>
    <x v="96"/>
    <d v="2025-03-04T00:00:00"/>
    <x v="0"/>
    <s v="龍敏神經科"/>
    <m/>
    <x v="85"/>
    <m/>
    <m/>
    <n v="196"/>
    <n v="0"/>
    <n v="600"/>
    <s v=""/>
  </r>
  <r>
    <s v="1-486"/>
    <x v="121"/>
    <d v="2025-03-04T00:00:00"/>
    <x v="0"/>
    <s v="804胸腔內科"/>
    <m/>
    <x v="80"/>
    <m/>
    <m/>
    <n v="150"/>
    <n v="350"/>
    <n v="600"/>
    <s v=""/>
  </r>
  <r>
    <s v="1-634"/>
    <x v="60"/>
    <d v="2025-03-04T00:00:00"/>
    <x v="0"/>
    <s v="804泌尿外科拿藥"/>
    <m/>
    <x v="84"/>
    <m/>
    <m/>
    <n v="140"/>
    <n v="0"/>
    <n v="300"/>
    <s v=""/>
  </r>
  <r>
    <s v="1-765"/>
    <x v="116"/>
    <d v="2025-03-04T00:00:00"/>
    <x v="0"/>
    <s v="804腎臟內科"/>
    <m/>
    <x v="86"/>
    <m/>
    <m/>
    <n v="140"/>
    <n v="350"/>
    <n v="600"/>
    <s v=""/>
  </r>
  <r>
    <s v="1-769"/>
    <x v="122"/>
    <d v="2025-03-04T00:00:00"/>
    <x v="0"/>
    <s v="804精神科"/>
    <m/>
    <x v="87"/>
    <m/>
    <m/>
    <n v="90"/>
    <n v="350"/>
    <n v="600"/>
    <s v=""/>
  </r>
  <r>
    <s v="1-636"/>
    <x v="18"/>
    <d v="2025-03-05T00:00:00"/>
    <x v="0"/>
    <s v="804出院疥瘡投藥/車資"/>
    <m/>
    <x v="88"/>
    <m/>
    <m/>
    <n v="300"/>
    <s v="-"/>
    <n v="600"/>
    <s v=""/>
  </r>
  <r>
    <s v="1-761"/>
    <x v="69"/>
    <d v="2025-03-05T00:00:00"/>
    <x v="0"/>
    <s v="804風濕免疫科(人不去)"/>
    <m/>
    <x v="89"/>
    <m/>
    <m/>
    <n v="140"/>
    <n v="350"/>
    <n v="300"/>
    <s v=""/>
  </r>
  <r>
    <s v="3-470"/>
    <x v="101"/>
    <d v="2025-03-05T00:00:00"/>
    <x v="0"/>
    <s v="804肝膽腸胃科"/>
    <m/>
    <x v="90"/>
    <m/>
    <m/>
    <n v="180"/>
    <n v="350"/>
    <n v="600"/>
    <s v=""/>
  </r>
  <r>
    <s v="1-716"/>
    <x v="1"/>
    <d v="2025-03-05T00:00:00"/>
    <x v="0"/>
    <s v="804腎臟內科"/>
    <m/>
    <x v="91"/>
    <m/>
    <m/>
    <n v="140"/>
    <n v="350"/>
    <n v="600"/>
    <s v=""/>
  </r>
  <r>
    <s v="3-555"/>
    <x v="22"/>
    <d v="2025-03-05T00:00:00"/>
    <x v="0"/>
    <s v="804腦神經季脊椎外科拿藥"/>
    <m/>
    <x v="92"/>
    <m/>
    <m/>
    <n v="160"/>
    <n v="0"/>
    <n v="300"/>
    <s v=""/>
  </r>
  <r>
    <s v="3-452"/>
    <x v="123"/>
    <d v="2025-03-05T00:00:00"/>
    <x v="0"/>
    <s v="804內分泌科拿藥"/>
    <m/>
    <x v="93"/>
    <m/>
    <m/>
    <n v="150"/>
    <n v="0"/>
    <n v="300"/>
    <s v=""/>
  </r>
  <r>
    <s v="1-668"/>
    <x v="7"/>
    <d v="2025-03-05T00:00:00"/>
    <x v="0"/>
    <s v="804內分泌科拿藥"/>
    <m/>
    <x v="93"/>
    <m/>
    <m/>
    <n v="200"/>
    <n v="0"/>
    <n v="300"/>
    <s v=""/>
  </r>
  <r>
    <s v="1-695"/>
    <x v="71"/>
    <d v="2025-03-05T00:00:00"/>
    <x v="0"/>
    <s v="804泌尿外科拿藥"/>
    <m/>
    <x v="94"/>
    <m/>
    <m/>
    <n v="140"/>
    <n v="0"/>
    <n v="300"/>
    <s v=""/>
  </r>
  <r>
    <s v="1-585"/>
    <x v="124"/>
    <d v="2025-03-05T00:00:00"/>
    <x v="0"/>
    <s v="804心臟內科拿藥"/>
    <m/>
    <x v="95"/>
    <m/>
    <m/>
    <n v="150"/>
    <n v="0"/>
    <n v="300"/>
    <s v=""/>
  </r>
  <r>
    <s v="1-612"/>
    <x v="34"/>
    <d v="2025-03-05T00:00:00"/>
    <x v="0"/>
    <s v="804肝膽腸胃科"/>
    <m/>
    <x v="90"/>
    <m/>
    <m/>
    <n v="140"/>
    <n v="350"/>
    <n v="600"/>
    <s v=""/>
  </r>
  <r>
    <s v="1-766"/>
    <x v="111"/>
    <d v="2025-03-05T00:00:00"/>
    <x v="0"/>
    <s v="804急診後返回"/>
    <m/>
    <x v="96"/>
    <m/>
    <m/>
    <n v="1048"/>
    <n v="3000"/>
    <n v="600"/>
    <s v=""/>
  </r>
  <r>
    <s v="3-461"/>
    <x v="102"/>
    <d v="2025-03-05T00:00:00"/>
    <x v="0"/>
    <s v="804腦神經季脊椎外科拿藥"/>
    <m/>
    <x v="92"/>
    <m/>
    <m/>
    <n v="430"/>
    <n v="0"/>
    <n v="300"/>
    <s v=""/>
  </r>
  <r>
    <s v="1-672"/>
    <x v="73"/>
    <d v="2025-03-05T00:00:00"/>
    <x v="0"/>
    <s v="龍敏內科拿藥"/>
    <m/>
    <x v="97"/>
    <m/>
    <m/>
    <n v="120"/>
    <n v="0"/>
    <n v="300"/>
    <s v=""/>
  </r>
  <r>
    <s v="1-380"/>
    <x v="74"/>
    <d v="2025-03-05T00:00:00"/>
    <x v="0"/>
    <s v="804泌尿外科拿藥"/>
    <m/>
    <x v="94"/>
    <m/>
    <m/>
    <n v="160"/>
    <n v="0"/>
    <n v="300"/>
    <s v=""/>
  </r>
  <r>
    <s v="1-058"/>
    <x v="125"/>
    <d v="2025-03-05T00:00:00"/>
    <x v="0"/>
    <s v="804送檢車資"/>
    <m/>
    <x v="98"/>
    <m/>
    <m/>
    <s v="-"/>
    <s v="-"/>
    <n v="320"/>
    <s v=""/>
  </r>
  <r>
    <s v="1-676"/>
    <x v="76"/>
    <d v="2025-03-05T00:00:00"/>
    <x v="0"/>
    <s v="804急診後返回"/>
    <m/>
    <x v="96"/>
    <m/>
    <m/>
    <s v="-"/>
    <s v="-"/>
    <n v="600"/>
    <s v=""/>
  </r>
  <r>
    <s v="1-715"/>
    <x v="126"/>
    <d v="2025-03-05T00:00:00"/>
    <x v="0"/>
    <s v="804神經內科"/>
    <m/>
    <x v="99"/>
    <m/>
    <m/>
    <n v="340"/>
    <n v="350"/>
    <n v="600"/>
    <s v=""/>
  </r>
  <r>
    <s v="1-510"/>
    <x v="55"/>
    <d v="2025-03-05T00:00:00"/>
    <x v="0"/>
    <s v="804送檢車資"/>
    <m/>
    <x v="98"/>
    <m/>
    <m/>
    <s v="-"/>
    <s v="-"/>
    <n v="320"/>
    <s v=""/>
  </r>
  <r>
    <s v="1-667"/>
    <x v="96"/>
    <d v="2025-03-05T00:00:00"/>
    <x v="0"/>
    <s v="804眼科"/>
    <m/>
    <x v="100"/>
    <m/>
    <m/>
    <n v="140"/>
    <n v="350"/>
    <n v="600"/>
    <s v=""/>
  </r>
  <r>
    <s v="2-201"/>
    <x v="127"/>
    <d v="2025-03-05T00:00:00"/>
    <x v="0"/>
    <s v="804精神科"/>
    <m/>
    <x v="101"/>
    <m/>
    <m/>
    <n v="90"/>
    <n v="350"/>
    <n v="600"/>
    <s v=""/>
  </r>
  <r>
    <s v="1-765"/>
    <x v="116"/>
    <d v="2025-03-05T00:00:00"/>
    <x v="0"/>
    <s v="804送檢車資"/>
    <m/>
    <x v="98"/>
    <m/>
    <m/>
    <s v="-"/>
    <s v="-"/>
    <n v="300"/>
    <s v=""/>
  </r>
  <r>
    <s v="1-296"/>
    <x v="15"/>
    <d v="2025-03-05T00:00:00"/>
    <x v="0"/>
    <s v="804心臟內科拿藥"/>
    <m/>
    <x v="95"/>
    <m/>
    <m/>
    <n v="150"/>
    <n v="0"/>
    <n v="300"/>
    <s v=""/>
  </r>
  <r>
    <s v="1-755"/>
    <x v="65"/>
    <d v="2025-03-05T00:00:00"/>
    <x v="0"/>
    <s v="804肝膽腸胃科"/>
    <m/>
    <x v="90"/>
    <m/>
    <m/>
    <n v="140"/>
    <n v="350"/>
    <n v="600"/>
    <s v=""/>
  </r>
  <r>
    <s v="2-198"/>
    <x v="21"/>
    <d v="2025-03-06T00:00:00"/>
    <x v="0"/>
    <s v="804肝膽腸胃科拿藥"/>
    <m/>
    <x v="102"/>
    <m/>
    <m/>
    <n v="180"/>
    <n v="0"/>
    <n v="300"/>
    <s v=""/>
  </r>
  <r>
    <s v="3-519"/>
    <x v="35"/>
    <d v="2025-03-06T00:00:00"/>
    <x v="0"/>
    <s v="804心臟內科拿藥"/>
    <m/>
    <x v="103"/>
    <m/>
    <m/>
    <n v="140"/>
    <n v="0"/>
    <n v="300"/>
    <s v=""/>
  </r>
  <r>
    <s v="1-522"/>
    <x v="128"/>
    <d v="2025-03-06T00:00:00"/>
    <x v="0"/>
    <s v="804心臟內科拿藥"/>
    <m/>
    <x v="103"/>
    <m/>
    <m/>
    <n v="140"/>
    <n v="0"/>
    <n v="300"/>
    <s v=""/>
  </r>
  <r>
    <s v="1-671"/>
    <x v="129"/>
    <d v="2025-03-06T00:00:00"/>
    <x v="0"/>
    <s v="804眼科"/>
    <m/>
    <x v="104"/>
    <m/>
    <m/>
    <n v="200"/>
    <n v="350"/>
    <n v="600"/>
    <s v=""/>
  </r>
  <r>
    <s v="1-675"/>
    <x v="130"/>
    <d v="2025-03-06T00:00:00"/>
    <x v="0"/>
    <s v="804送檢車資"/>
    <m/>
    <x v="105"/>
    <m/>
    <m/>
    <s v="-"/>
    <s v="-"/>
    <n v="320"/>
    <s v=""/>
  </r>
  <r>
    <s v="2-200"/>
    <x v="131"/>
    <d v="2025-03-06T00:00:00"/>
    <x v="0"/>
    <s v="804感染科"/>
    <m/>
    <x v="106"/>
    <m/>
    <m/>
    <n v="150"/>
    <n v="350"/>
    <n v="600"/>
    <s v=""/>
  </r>
  <r>
    <s v="1-415"/>
    <x v="17"/>
    <d v="2025-03-07T00:00:00"/>
    <x v="0"/>
    <s v="804精神科拿藥"/>
    <m/>
    <x v="107"/>
    <m/>
    <m/>
    <n v="90"/>
    <n v="0"/>
    <n v="300"/>
    <s v=""/>
  </r>
  <r>
    <s v="1-526"/>
    <x v="132"/>
    <d v="2025-03-07T00:00:00"/>
    <x v="0"/>
    <s v="804送檢車資"/>
    <m/>
    <x v="108"/>
    <m/>
    <m/>
    <s v="-"/>
    <s v="-"/>
    <n v="320"/>
    <s v=""/>
  </r>
  <r>
    <s v="1-636"/>
    <x v="18"/>
    <d v="2025-03-07T00:00:00"/>
    <x v="0"/>
    <s v="804精神科拿藥"/>
    <m/>
    <x v="107"/>
    <m/>
    <m/>
    <n v="150"/>
    <n v="0"/>
    <n v="300"/>
    <s v=""/>
  </r>
  <r>
    <s v="1-758"/>
    <x v="19"/>
    <d v="2025-03-07T00:00:00"/>
    <x v="0"/>
    <s v="804精神科拿藥"/>
    <m/>
    <x v="107"/>
    <m/>
    <m/>
    <n v="200"/>
    <n v="0"/>
    <n v="300"/>
    <s v=""/>
  </r>
  <r>
    <s v="3-546"/>
    <x v="99"/>
    <d v="2025-03-07T00:00:00"/>
    <x v="0"/>
    <s v="804急診"/>
    <m/>
    <x v="109"/>
    <m/>
    <m/>
    <s v="-"/>
    <s v="-"/>
    <n v="600"/>
    <s v=""/>
  </r>
  <r>
    <s v="3-550"/>
    <x v="20"/>
    <d v="2025-03-07T00:00:00"/>
    <x v="0"/>
    <s v="804精神科拿藥"/>
    <m/>
    <x v="107"/>
    <m/>
    <m/>
    <n v="10"/>
    <n v="0"/>
    <n v="300"/>
    <s v=""/>
  </r>
  <r>
    <s v="2-198"/>
    <x v="21"/>
    <d v="2025-03-07T00:00:00"/>
    <x v="0"/>
    <s v="804精神科拿藥"/>
    <m/>
    <x v="107"/>
    <m/>
    <m/>
    <n v="90"/>
    <n v="0"/>
    <n v="300"/>
    <s v=""/>
  </r>
  <r>
    <s v="3-555"/>
    <x v="22"/>
    <d v="2025-03-07T00:00:00"/>
    <x v="0"/>
    <s v="804精神科拿藥"/>
    <m/>
    <x v="107"/>
    <m/>
    <m/>
    <n v="160"/>
    <n v="0"/>
    <n v="300"/>
    <s v=""/>
  </r>
  <r>
    <s v="1-748"/>
    <x v="23"/>
    <d v="2025-03-07T00:00:00"/>
    <x v="0"/>
    <s v="804精神科拿藥"/>
    <m/>
    <x v="107"/>
    <m/>
    <m/>
    <n v="340"/>
    <n v="0"/>
    <n v="300"/>
    <s v=""/>
  </r>
  <r>
    <s v="1-629"/>
    <x v="25"/>
    <d v="2025-03-07T00:00:00"/>
    <x v="0"/>
    <s v="804精神科拿藥"/>
    <m/>
    <x v="107"/>
    <m/>
    <m/>
    <n v="104"/>
    <n v="0"/>
    <n v="300"/>
    <s v=""/>
  </r>
  <r>
    <s v="1-624"/>
    <x v="26"/>
    <d v="2025-03-07T00:00:00"/>
    <x v="0"/>
    <s v="804精神科拿藥"/>
    <m/>
    <x v="107"/>
    <m/>
    <m/>
    <n v="90"/>
    <n v="0"/>
    <n v="300"/>
    <s v=""/>
  </r>
  <r>
    <s v="1-432"/>
    <x v="27"/>
    <d v="2025-03-07T00:00:00"/>
    <x v="0"/>
    <s v="804心臟內科拿藥"/>
    <m/>
    <x v="110"/>
    <m/>
    <m/>
    <n v="220"/>
    <n v="0"/>
    <n v="0"/>
    <s v=""/>
  </r>
  <r>
    <s v="1-432"/>
    <x v="27"/>
    <d v="2025-03-07T00:00:00"/>
    <x v="0"/>
    <s v="804精神科拿藥"/>
    <m/>
    <x v="107"/>
    <m/>
    <m/>
    <n v="90"/>
    <n v="0"/>
    <n v="300"/>
    <s v=""/>
  </r>
  <r>
    <s v="1-717"/>
    <x v="28"/>
    <d v="2025-03-07T00:00:00"/>
    <x v="0"/>
    <s v="804精神科拿藥"/>
    <m/>
    <x v="107"/>
    <m/>
    <m/>
    <n v="150"/>
    <n v="0"/>
    <n v="300"/>
    <s v=""/>
  </r>
  <r>
    <s v="3-454"/>
    <x v="29"/>
    <d v="2025-03-07T00:00:00"/>
    <x v="0"/>
    <s v="804精神科拿藥"/>
    <m/>
    <x v="107"/>
    <m/>
    <m/>
    <n v="90"/>
    <n v="0"/>
    <n v="300"/>
    <s v=""/>
  </r>
  <r>
    <s v="1-561"/>
    <x v="133"/>
    <d v="2025-03-07T00:00:00"/>
    <x v="0"/>
    <s v="804精神科拿藥"/>
    <m/>
    <x v="107"/>
    <m/>
    <m/>
    <n v="90"/>
    <n v="0"/>
    <n v="300"/>
    <s v=""/>
  </r>
  <r>
    <s v="1-745"/>
    <x v="134"/>
    <d v="2025-03-07T00:00:00"/>
    <x v="0"/>
    <s v="804神經內科拿藥"/>
    <m/>
    <x v="111"/>
    <m/>
    <m/>
    <n v="180"/>
    <n v="350"/>
    <n v="600"/>
    <s v=""/>
  </r>
  <r>
    <s v="1-402"/>
    <x v="32"/>
    <d v="2025-03-07T00:00:00"/>
    <x v="0"/>
    <s v="804精神科拿藥"/>
    <m/>
    <x v="107"/>
    <m/>
    <m/>
    <n v="240"/>
    <n v="0"/>
    <n v="300"/>
    <s v=""/>
  </r>
  <r>
    <s v="2-182"/>
    <x v="33"/>
    <d v="2025-03-07T00:00:00"/>
    <x v="0"/>
    <s v="804精神科拿藥"/>
    <m/>
    <x v="107"/>
    <m/>
    <m/>
    <n v="90"/>
    <n v="0"/>
    <n v="300"/>
    <s v=""/>
  </r>
  <r>
    <s v="1-530"/>
    <x v="94"/>
    <d v="2025-03-07T00:00:00"/>
    <x v="0"/>
    <s v="804精神科拿藥"/>
    <m/>
    <x v="107"/>
    <m/>
    <m/>
    <n v="90"/>
    <n v="0"/>
    <n v="300"/>
    <s v=""/>
  </r>
  <r>
    <s v="3-519"/>
    <x v="35"/>
    <d v="2025-03-07T00:00:00"/>
    <x v="0"/>
    <s v="804精神科拿藥"/>
    <m/>
    <x v="107"/>
    <m/>
    <m/>
    <n v="90"/>
    <n v="0"/>
    <n v="300"/>
    <s v=""/>
  </r>
  <r>
    <s v="1-607"/>
    <x v="36"/>
    <d v="2025-03-07T00:00:00"/>
    <x v="0"/>
    <s v="804精神科拿藥"/>
    <m/>
    <x v="107"/>
    <m/>
    <m/>
    <n v="280"/>
    <n v="0"/>
    <n v="300"/>
    <s v=""/>
  </r>
  <r>
    <s v="1-685"/>
    <x v="37"/>
    <d v="2025-03-07T00:00:00"/>
    <x v="0"/>
    <s v="804精神科拿藥"/>
    <m/>
    <x v="107"/>
    <m/>
    <m/>
    <n v="90"/>
    <n v="0"/>
    <n v="300"/>
    <s v=""/>
  </r>
  <r>
    <s v="1-766"/>
    <x v="111"/>
    <d v="2025-03-07T00:00:00"/>
    <x v="0"/>
    <s v="804整形外科"/>
    <m/>
    <x v="112"/>
    <m/>
    <m/>
    <n v="140"/>
    <n v="350"/>
    <n v="600"/>
    <s v=""/>
  </r>
  <r>
    <s v="3-505"/>
    <x v="112"/>
    <d v="2025-03-07T00:00:00"/>
    <x v="0"/>
    <s v="804精神科拿藥"/>
    <m/>
    <x v="107"/>
    <m/>
    <m/>
    <n v="90"/>
    <n v="0"/>
    <n v="300"/>
    <s v=""/>
  </r>
  <r>
    <s v="1-757"/>
    <x v="41"/>
    <d v="2025-03-07T00:00:00"/>
    <x v="0"/>
    <s v="804精神科拿藥"/>
    <m/>
    <x v="107"/>
    <m/>
    <m/>
    <n v="340"/>
    <n v="0"/>
    <n v="300"/>
    <s v=""/>
  </r>
  <r>
    <s v="1-562"/>
    <x v="43"/>
    <d v="2025-03-07T00:00:00"/>
    <x v="0"/>
    <s v="804精神科拿藥"/>
    <m/>
    <x v="107"/>
    <m/>
    <m/>
    <n v="340"/>
    <n v="0"/>
    <n v="300"/>
    <s v=""/>
  </r>
  <r>
    <s v="1-760"/>
    <x v="46"/>
    <d v="2025-03-07T00:00:00"/>
    <x v="0"/>
    <s v="804整形外科"/>
    <m/>
    <x v="112"/>
    <m/>
    <m/>
    <n v="140"/>
    <n v="350"/>
    <n v="600"/>
    <s v=""/>
  </r>
  <r>
    <s v="3-462"/>
    <x v="47"/>
    <d v="2025-03-07T00:00:00"/>
    <x v="0"/>
    <s v="804精神科拿藥"/>
    <m/>
    <x v="107"/>
    <m/>
    <m/>
    <n v="90"/>
    <n v="0"/>
    <n v="300"/>
    <s v=""/>
  </r>
  <r>
    <s v="1-596"/>
    <x v="51"/>
    <d v="2025-03-07T00:00:00"/>
    <x v="0"/>
    <s v="804精神科拿藥"/>
    <m/>
    <x v="107"/>
    <m/>
    <m/>
    <n v="0"/>
    <n v="0"/>
    <n v="300"/>
    <s v=""/>
  </r>
  <r>
    <s v="1-556"/>
    <x v="11"/>
    <d v="2025-03-07T00:00:00"/>
    <x v="0"/>
    <s v="804精神科拿藥"/>
    <m/>
    <x v="107"/>
    <m/>
    <m/>
    <n v="90"/>
    <n v="0"/>
    <n v="300"/>
    <s v=""/>
  </r>
  <r>
    <s v="2-147"/>
    <x v="135"/>
    <d v="2025-03-07T00:00:00"/>
    <x v="0"/>
    <s v="龍敏內科"/>
    <m/>
    <x v="113"/>
    <m/>
    <m/>
    <n v="0"/>
    <s v="-"/>
    <n v="600"/>
    <s v=""/>
  </r>
  <r>
    <s v="1-724"/>
    <x v="13"/>
    <d v="2025-03-07T00:00:00"/>
    <x v="0"/>
    <s v="804精神科拿藥"/>
    <m/>
    <x v="107"/>
    <m/>
    <m/>
    <n v="90"/>
    <n v="0"/>
    <n v="300"/>
    <s v=""/>
  </r>
  <r>
    <s v="1-727"/>
    <x v="53"/>
    <d v="2025-03-07T00:00:00"/>
    <x v="0"/>
    <s v="804精神科拿藥"/>
    <m/>
    <x v="107"/>
    <m/>
    <m/>
    <n v="550"/>
    <n v="0"/>
    <n v="300"/>
    <s v=""/>
  </r>
  <r>
    <s v="1-637"/>
    <x v="54"/>
    <d v="2025-03-07T00:00:00"/>
    <x v="0"/>
    <s v="804精神科拿藥"/>
    <m/>
    <x v="107"/>
    <m/>
    <m/>
    <n v="340"/>
    <n v="0"/>
    <n v="300"/>
    <s v=""/>
  </r>
  <r>
    <s v="1-510"/>
    <x v="55"/>
    <d v="2025-03-07T00:00:00"/>
    <x v="0"/>
    <s v="804精神科拿藥"/>
    <m/>
    <x v="107"/>
    <m/>
    <m/>
    <n v="90"/>
    <n v="0"/>
    <n v="300"/>
    <s v=""/>
  </r>
  <r>
    <s v="3-529"/>
    <x v="89"/>
    <d v="2025-03-07T00:00:00"/>
    <x v="0"/>
    <s v="804精神科拿藥"/>
    <m/>
    <x v="107"/>
    <m/>
    <m/>
    <n v="90"/>
    <n v="0"/>
    <n v="300"/>
    <s v=""/>
  </r>
  <r>
    <s v="2-195"/>
    <x v="104"/>
    <d v="2025-03-07T00:00:00"/>
    <x v="0"/>
    <s v="龍敏內科"/>
    <m/>
    <x v="113"/>
    <m/>
    <m/>
    <n v="0"/>
    <s v="-"/>
    <n v="600"/>
    <s v=""/>
  </r>
  <r>
    <s v="3-528"/>
    <x v="56"/>
    <d v="2025-03-07T00:00:00"/>
    <x v="0"/>
    <s v="804精神科"/>
    <m/>
    <x v="114"/>
    <m/>
    <m/>
    <n v="180"/>
    <n v="350"/>
    <n v="600"/>
    <s v=""/>
  </r>
  <r>
    <s v="1-531"/>
    <x v="58"/>
    <d v="2025-03-07T00:00:00"/>
    <x v="0"/>
    <s v="804精神科拿藥"/>
    <m/>
    <x v="107"/>
    <m/>
    <m/>
    <n v="90"/>
    <n v="0"/>
    <n v="300"/>
    <s v=""/>
  </r>
  <r>
    <s v="2-200"/>
    <x v="131"/>
    <d v="2025-03-07T00:00:00"/>
    <x v="0"/>
    <s v="804精神科"/>
    <m/>
    <x v="114"/>
    <m/>
    <m/>
    <n v="90"/>
    <n v="350"/>
    <n v="600"/>
    <s v=""/>
  </r>
  <r>
    <s v="1-023"/>
    <x v="136"/>
    <d v="2025-03-07T00:00:00"/>
    <x v="0"/>
    <s v="804送檢車資"/>
    <m/>
    <x v="108"/>
    <m/>
    <m/>
    <s v="-"/>
    <s v="-"/>
    <n v="320"/>
    <s v=""/>
  </r>
  <r>
    <s v="3-523"/>
    <x v="59"/>
    <d v="2025-03-07T00:00:00"/>
    <x v="0"/>
    <s v="804精神科拿藥"/>
    <m/>
    <x v="107"/>
    <m/>
    <m/>
    <n v="180"/>
    <n v="0"/>
    <n v="300"/>
    <s v=""/>
  </r>
  <r>
    <s v="1-634"/>
    <x v="60"/>
    <d v="2025-03-07T00:00:00"/>
    <x v="0"/>
    <s v="804精神科拿藥"/>
    <m/>
    <x v="107"/>
    <m/>
    <m/>
    <n v="90"/>
    <n v="0"/>
    <n v="300"/>
    <s v=""/>
  </r>
  <r>
    <s v="1-740"/>
    <x v="61"/>
    <d v="2025-03-07T00:00:00"/>
    <x v="0"/>
    <s v="804精神科拿藥"/>
    <m/>
    <x v="107"/>
    <m/>
    <m/>
    <n v="90"/>
    <n v="0"/>
    <n v="300"/>
    <s v=""/>
  </r>
  <r>
    <s v="1-728"/>
    <x v="62"/>
    <d v="2025-03-07T00:00:00"/>
    <x v="0"/>
    <s v="804精神科拿藥"/>
    <m/>
    <x v="107"/>
    <m/>
    <m/>
    <n v="90"/>
    <n v="0"/>
    <n v="300"/>
    <s v=""/>
  </r>
  <r>
    <s v="1-700"/>
    <x v="137"/>
    <d v="2025-03-07T00:00:00"/>
    <x v="0"/>
    <s v="804心臟內科拿藥"/>
    <m/>
    <x v="110"/>
    <m/>
    <m/>
    <n v="90"/>
    <n v="0"/>
    <n v="300"/>
    <s v=""/>
  </r>
  <r>
    <s v="1-748"/>
    <x v="23"/>
    <d v="2025-03-08T00:00:00"/>
    <x v="0"/>
    <s v="五福診所拿藥"/>
    <m/>
    <x v="115"/>
    <m/>
    <m/>
    <s v="-"/>
    <n v="0"/>
    <n v="300"/>
    <s v=""/>
  </r>
  <r>
    <s v="1-561"/>
    <x v="133"/>
    <d v="2025-03-08T00:00:00"/>
    <x v="0"/>
    <s v="804送檢車資"/>
    <m/>
    <x v="116"/>
    <m/>
    <m/>
    <s v="-"/>
    <s v="-"/>
    <n v="320"/>
    <s v=""/>
  </r>
  <r>
    <s v="1-768"/>
    <x v="109"/>
    <d v="2025-03-08T00:00:00"/>
    <x v="0"/>
    <s v="五福診所拿藥"/>
    <m/>
    <x v="115"/>
    <m/>
    <m/>
    <s v="-"/>
    <n v="0"/>
    <n v="300"/>
    <s v=""/>
  </r>
  <r>
    <s v="1-409"/>
    <x v="75"/>
    <d v="2025-03-08T00:00:00"/>
    <x v="0"/>
    <s v="龍欣耳鼻喉科"/>
    <m/>
    <x v="117"/>
    <m/>
    <m/>
    <n v="100"/>
    <s v="-"/>
    <n v="600"/>
    <s v=""/>
  </r>
  <r>
    <s v="1-415"/>
    <x v="17"/>
    <d v="2025-03-10T00:00:00"/>
    <x v="0"/>
    <s v="龍敏復健科(批價)"/>
    <m/>
    <x v="118"/>
    <m/>
    <m/>
    <n v="50"/>
    <n v="0"/>
    <n v="0"/>
    <s v=""/>
  </r>
  <r>
    <s v="2-193"/>
    <x v="67"/>
    <d v="2025-03-10T00:00:00"/>
    <x v="0"/>
    <s v="804精神科拿藥"/>
    <m/>
    <x v="119"/>
    <m/>
    <m/>
    <n v="90"/>
    <n v="0"/>
    <n v="300"/>
    <s v=""/>
  </r>
  <r>
    <s v="3-546"/>
    <x v="99"/>
    <d v="2025-03-10T00:00:00"/>
    <x v="0"/>
    <s v="804精神科"/>
    <m/>
    <x v="120"/>
    <m/>
    <m/>
    <n v="90"/>
    <n v="350"/>
    <n v="600"/>
    <s v=""/>
  </r>
  <r>
    <s v="1-761"/>
    <x v="69"/>
    <d v="2025-03-10T00:00:00"/>
    <x v="0"/>
    <s v="804精神科"/>
    <m/>
    <x v="120"/>
    <m/>
    <m/>
    <n v="220"/>
    <n v="350"/>
    <n v="600"/>
    <s v=""/>
  </r>
  <r>
    <s v="1-542"/>
    <x v="138"/>
    <d v="2025-03-10T00:00:00"/>
    <x v="0"/>
    <s v="龍敏復健科(批價)"/>
    <m/>
    <x v="118"/>
    <m/>
    <m/>
    <n v="0"/>
    <n v="0"/>
    <n v="0"/>
    <s v=""/>
  </r>
  <r>
    <s v="1-725"/>
    <x v="139"/>
    <d v="2025-03-10T00:00:00"/>
    <x v="0"/>
    <s v="804胸腔內科"/>
    <m/>
    <x v="121"/>
    <m/>
    <m/>
    <n v="180"/>
    <n v="350"/>
    <n v="600"/>
    <s v=""/>
  </r>
  <r>
    <s v="2-140"/>
    <x v="93"/>
    <d v="2025-03-10T00:00:00"/>
    <x v="0"/>
    <s v="龍敏出院疥瘡投藥/車資"/>
    <m/>
    <x v="122"/>
    <m/>
    <m/>
    <n v="300"/>
    <s v="-"/>
    <n v="600"/>
    <s v=""/>
  </r>
  <r>
    <s v="1-683"/>
    <x v="140"/>
    <d v="2025-03-10T00:00:00"/>
    <x v="0"/>
    <s v="804精神科拿藥"/>
    <m/>
    <x v="119"/>
    <m/>
    <m/>
    <n v="90"/>
    <n v="0"/>
    <n v="300"/>
    <s v=""/>
  </r>
  <r>
    <s v="1-585"/>
    <x v="124"/>
    <d v="2025-03-10T00:00:00"/>
    <x v="0"/>
    <s v="804精神科拿藥"/>
    <m/>
    <x v="119"/>
    <m/>
    <m/>
    <n v="90"/>
    <n v="0"/>
    <n v="300"/>
    <s v=""/>
  </r>
  <r>
    <s v="3-537"/>
    <x v="141"/>
    <d v="2025-03-10T00:00:00"/>
    <x v="0"/>
    <s v="龍敏復健科"/>
    <m/>
    <x v="123"/>
    <m/>
    <m/>
    <n v="0"/>
    <n v="0"/>
    <n v="0"/>
    <s v=""/>
  </r>
  <r>
    <s v="1-766"/>
    <x v="111"/>
    <d v="2025-03-10T00:00:00"/>
    <x v="0"/>
    <s v="804精神科"/>
    <m/>
    <x v="120"/>
    <m/>
    <m/>
    <n v="340"/>
    <n v="350"/>
    <n v="600"/>
    <s v=""/>
  </r>
  <r>
    <s v="1-200"/>
    <x v="38"/>
    <d v="2025-03-10T00:00:00"/>
    <x v="0"/>
    <s v="龍敏復健科(批價)"/>
    <m/>
    <x v="118"/>
    <m/>
    <m/>
    <n v="50"/>
    <n v="0"/>
    <n v="0"/>
    <s v=""/>
  </r>
  <r>
    <s v="1-500"/>
    <x v="39"/>
    <d v="2025-03-10T00:00:00"/>
    <x v="0"/>
    <s v="804精神科(人不去)"/>
    <m/>
    <x v="124"/>
    <m/>
    <m/>
    <n v="90"/>
    <n v="350"/>
    <n v="300"/>
    <s v=""/>
  </r>
  <r>
    <s v="1-687"/>
    <x v="40"/>
    <d v="2025-03-10T00:00:00"/>
    <x v="0"/>
    <s v="804感染科"/>
    <m/>
    <x v="125"/>
    <m/>
    <m/>
    <n v="180"/>
    <n v="350"/>
    <n v="600"/>
    <s v=""/>
  </r>
  <r>
    <s v="2-160"/>
    <x v="95"/>
    <d v="2025-03-10T00:00:00"/>
    <x v="0"/>
    <s v="804精神科拿藥"/>
    <m/>
    <x v="119"/>
    <m/>
    <m/>
    <n v="0"/>
    <n v="0"/>
    <n v="300"/>
    <s v=""/>
  </r>
  <r>
    <s v="2-183"/>
    <x v="50"/>
    <d v="2025-03-10T00:00:00"/>
    <x v="0"/>
    <s v="804內分泌科拿藥"/>
    <m/>
    <x v="126"/>
    <m/>
    <m/>
    <n v="140"/>
    <n v="0"/>
    <n v="0"/>
    <s v=""/>
  </r>
  <r>
    <s v="2-183"/>
    <x v="50"/>
    <d v="2025-03-10T00:00:00"/>
    <x v="0"/>
    <s v="804電腦斷層攝影檢查"/>
    <m/>
    <x v="127"/>
    <m/>
    <m/>
    <s v="-"/>
    <n v="350"/>
    <n v="600"/>
    <s v=""/>
  </r>
  <r>
    <s v="1-676"/>
    <x v="76"/>
    <d v="2025-03-10T00:00:00"/>
    <x v="0"/>
    <s v="804心臟內科"/>
    <m/>
    <x v="128"/>
    <m/>
    <m/>
    <n v="140"/>
    <s v="-"/>
    <n v="0"/>
    <s v=""/>
  </r>
  <r>
    <s v="1-676"/>
    <x v="76"/>
    <d v="2025-03-10T00:00:00"/>
    <x v="0"/>
    <s v="804血液腫瘤科"/>
    <m/>
    <x v="129"/>
    <m/>
    <m/>
    <n v="140"/>
    <n v="350"/>
    <n v="600"/>
    <s v=""/>
  </r>
  <r>
    <s v="1-676"/>
    <x v="76"/>
    <d v="2025-03-10T00:00:00"/>
    <x v="0"/>
    <s v="804腎臟內科"/>
    <m/>
    <x v="130"/>
    <m/>
    <m/>
    <n v="140"/>
    <s v="-"/>
    <n v="0"/>
    <s v=""/>
  </r>
  <r>
    <s v="1-676"/>
    <x v="76"/>
    <d v="2025-03-10T00:00:00"/>
    <x v="0"/>
    <s v="804精神科拿藥"/>
    <m/>
    <x v="119"/>
    <m/>
    <m/>
    <n v="90"/>
    <n v="0"/>
    <n v="0"/>
    <s v=""/>
  </r>
  <r>
    <s v="2-147"/>
    <x v="135"/>
    <d v="2025-03-10T00:00:00"/>
    <x v="0"/>
    <s v="龍敏住院"/>
    <m/>
    <x v="131"/>
    <m/>
    <m/>
    <s v="-"/>
    <s v="-"/>
    <n v="600"/>
    <s v=""/>
  </r>
  <r>
    <s v="1-354"/>
    <x v="52"/>
    <d v="2025-03-10T00:00:00"/>
    <x v="0"/>
    <s v="804精神科拿藥"/>
    <m/>
    <x v="119"/>
    <m/>
    <m/>
    <n v="150"/>
    <n v="0"/>
    <n v="300"/>
    <s v=""/>
  </r>
  <r>
    <s v="1-637"/>
    <x v="54"/>
    <d v="2025-03-10T00:00:00"/>
    <x v="0"/>
    <s v="龍敏復健科(批價)"/>
    <m/>
    <x v="118"/>
    <m/>
    <m/>
    <n v="50"/>
    <n v="0"/>
    <n v="0"/>
    <s v=""/>
  </r>
  <r>
    <s v="1-667"/>
    <x v="96"/>
    <d v="2025-03-10T00:00:00"/>
    <x v="0"/>
    <s v="龍敏復健科(批價)"/>
    <m/>
    <x v="118"/>
    <m/>
    <m/>
    <n v="50"/>
    <n v="0"/>
    <n v="0"/>
    <s v=""/>
  </r>
  <r>
    <s v="1-767"/>
    <x v="78"/>
    <d v="2025-03-10T00:00:00"/>
    <x v="0"/>
    <s v="804精神科"/>
    <m/>
    <x v="120"/>
    <m/>
    <m/>
    <n v="90"/>
    <n v="350"/>
    <n v="600"/>
    <s v=""/>
  </r>
  <r>
    <s v="1-651"/>
    <x v="142"/>
    <d v="2025-03-10T00:00:00"/>
    <x v="0"/>
    <s v="龍敏送檢車資"/>
    <m/>
    <x v="132"/>
    <m/>
    <m/>
    <s v="-"/>
    <s v="-"/>
    <n v="320"/>
    <s v=""/>
  </r>
  <r>
    <s v="2-175"/>
    <x v="79"/>
    <d v="2025-03-10T00:00:00"/>
    <x v="0"/>
    <s v="龍敏復健科(批價)"/>
    <m/>
    <x v="118"/>
    <m/>
    <m/>
    <n v="50"/>
    <n v="0"/>
    <n v="0"/>
    <s v=""/>
  </r>
  <r>
    <s v="2-194"/>
    <x v="115"/>
    <d v="2025-03-10T00:00:00"/>
    <x v="0"/>
    <s v="龍敏復健科(批價)"/>
    <m/>
    <x v="118"/>
    <m/>
    <m/>
    <n v="50"/>
    <n v="0"/>
    <n v="0"/>
    <s v=""/>
  </r>
  <r>
    <s v="1-740"/>
    <x v="61"/>
    <d v="2025-03-10T00:00:00"/>
    <x v="0"/>
    <s v="龍敏復健科(批價)"/>
    <m/>
    <x v="118"/>
    <m/>
    <m/>
    <n v="50"/>
    <n v="0"/>
    <n v="0"/>
    <s v=""/>
  </r>
  <r>
    <s v="1-765"/>
    <x v="116"/>
    <d v="2025-03-10T00:00:00"/>
    <x v="0"/>
    <s v="804胸腔內科"/>
    <m/>
    <x v="121"/>
    <m/>
    <m/>
    <n v="180"/>
    <s v="-"/>
    <n v="0"/>
    <s v=""/>
  </r>
  <r>
    <s v="1-765"/>
    <x v="116"/>
    <d v="2025-03-10T00:00:00"/>
    <x v="0"/>
    <s v="804精神科"/>
    <m/>
    <x v="120"/>
    <m/>
    <m/>
    <n v="260"/>
    <n v="350"/>
    <n v="600"/>
    <s v=""/>
  </r>
  <r>
    <s v="1-737"/>
    <x v="143"/>
    <d v="2025-03-10T00:00:00"/>
    <x v="0"/>
    <s v="804精神科拿藥"/>
    <m/>
    <x v="119"/>
    <m/>
    <m/>
    <n v="340"/>
    <n v="0"/>
    <n v="300"/>
    <s v=""/>
  </r>
  <r>
    <s v="1-700"/>
    <x v="137"/>
    <d v="2025-03-10T00:00:00"/>
    <x v="0"/>
    <s v="804胸腔內科"/>
    <m/>
    <x v="121"/>
    <m/>
    <m/>
    <n v="180"/>
    <n v="350"/>
    <n v="600"/>
    <s v=""/>
  </r>
  <r>
    <s v="1-769"/>
    <x v="122"/>
    <d v="2025-03-10T00:00:00"/>
    <x v="0"/>
    <s v="804內分泌科"/>
    <m/>
    <x v="133"/>
    <m/>
    <m/>
    <n v="280"/>
    <n v="350"/>
    <n v="0"/>
    <s v=""/>
  </r>
  <r>
    <s v="1-769"/>
    <x v="122"/>
    <d v="2025-03-10T00:00:00"/>
    <x v="0"/>
    <s v="804神經內科"/>
    <m/>
    <x v="134"/>
    <m/>
    <m/>
    <s v="-"/>
    <n v="350"/>
    <n v="600"/>
    <s v=""/>
  </r>
  <r>
    <s v="1-142"/>
    <x v="16"/>
    <d v="2025-03-10T00:00:00"/>
    <x v="0"/>
    <s v="804骨科"/>
    <m/>
    <x v="135"/>
    <m/>
    <m/>
    <n v="150"/>
    <n v="350"/>
    <n v="600"/>
    <s v=""/>
  </r>
  <r>
    <s v="1-477"/>
    <x v="80"/>
    <d v="2025-03-10T00:00:00"/>
    <x v="0"/>
    <s v="804精神科拿藥"/>
    <m/>
    <x v="119"/>
    <m/>
    <m/>
    <n v="90"/>
    <n v="0"/>
    <n v="300"/>
    <s v=""/>
  </r>
  <r>
    <s v="1-636"/>
    <x v="18"/>
    <d v="2025-03-11T00:00:00"/>
    <x v="0"/>
    <s v="804胸腔內科"/>
    <m/>
    <x v="136"/>
    <m/>
    <m/>
    <n v="150"/>
    <n v="350"/>
    <n v="600"/>
    <s v=""/>
  </r>
  <r>
    <s v="3-546"/>
    <x v="99"/>
    <d v="2025-03-11T00:00:00"/>
    <x v="0"/>
    <s v="804胸腔內科"/>
    <m/>
    <x v="136"/>
    <m/>
    <m/>
    <n v="150"/>
    <n v="350"/>
    <n v="600"/>
    <s v=""/>
  </r>
  <r>
    <s v="1-761"/>
    <x v="69"/>
    <d v="2025-03-11T00:00:00"/>
    <x v="0"/>
    <s v="804抽血"/>
    <m/>
    <x v="137"/>
    <m/>
    <m/>
    <n v="0"/>
    <n v="350"/>
    <n v="600"/>
    <s v=""/>
  </r>
  <r>
    <s v="1-761"/>
    <x v="69"/>
    <d v="2025-03-11T00:00:00"/>
    <x v="0"/>
    <s v="804泌尿外科"/>
    <m/>
    <x v="138"/>
    <m/>
    <m/>
    <n v="140"/>
    <s v="-"/>
    <n v="0"/>
    <s v=""/>
  </r>
  <r>
    <s v="1-725"/>
    <x v="139"/>
    <d v="2025-03-11T00:00:00"/>
    <x v="0"/>
    <s v="804心臟內科(人不去)"/>
    <m/>
    <x v="139"/>
    <m/>
    <m/>
    <n v="140"/>
    <n v="350"/>
    <n v="300"/>
    <s v=""/>
  </r>
  <r>
    <s v="1-748"/>
    <x v="23"/>
    <d v="2025-03-11T00:00:00"/>
    <x v="0"/>
    <s v="804胸腔內科"/>
    <m/>
    <x v="136"/>
    <m/>
    <m/>
    <n v="180"/>
    <n v="350"/>
    <n v="600"/>
    <s v=""/>
  </r>
  <r>
    <s v="1-629"/>
    <x v="25"/>
    <d v="2025-03-11T00:00:00"/>
    <x v="0"/>
    <s v="804胸腔內科拿藥"/>
    <m/>
    <x v="140"/>
    <m/>
    <m/>
    <n v="200"/>
    <n v="0"/>
    <n v="300"/>
    <s v=""/>
  </r>
  <r>
    <s v="1-698"/>
    <x v="107"/>
    <d v="2025-03-11T00:00:00"/>
    <x v="0"/>
    <s v="804耳鼻喉科(鑑定)"/>
    <m/>
    <x v="141"/>
    <m/>
    <m/>
    <n v="2873"/>
    <n v="350"/>
    <n v="600"/>
    <s v=""/>
  </r>
  <r>
    <s v="3-518"/>
    <x v="144"/>
    <d v="2025-03-11T00:00:00"/>
    <x v="0"/>
    <s v="804泌尿外科拿藥"/>
    <m/>
    <x v="142"/>
    <m/>
    <m/>
    <n v="0"/>
    <n v="0"/>
    <n v="300"/>
    <s v=""/>
  </r>
  <r>
    <s v="1-768"/>
    <x v="109"/>
    <d v="2025-03-11T00:00:00"/>
    <x v="0"/>
    <s v="804胸腔內科"/>
    <m/>
    <x v="136"/>
    <m/>
    <m/>
    <n v="150"/>
    <n v="350"/>
    <n v="600"/>
    <s v=""/>
  </r>
  <r>
    <s v="1-402"/>
    <x v="32"/>
    <d v="2025-03-11T00:00:00"/>
    <x v="0"/>
    <s v="804胸腔內科拿藥"/>
    <m/>
    <x v="140"/>
    <m/>
    <m/>
    <n v="240"/>
    <n v="0"/>
    <n v="300"/>
    <s v=""/>
  </r>
  <r>
    <s v="1-585"/>
    <x v="124"/>
    <d v="2025-03-11T00:00:00"/>
    <x v="0"/>
    <s v="804神經內科拿藥"/>
    <m/>
    <x v="143"/>
    <m/>
    <m/>
    <n v="150"/>
    <n v="0"/>
    <n v="300"/>
    <s v=""/>
  </r>
  <r>
    <s v="3-495"/>
    <x v="145"/>
    <d v="2025-03-11T00:00:00"/>
    <x v="0"/>
    <s v="804胸腔內科"/>
    <m/>
    <x v="136"/>
    <m/>
    <m/>
    <n v="200"/>
    <n v="350"/>
    <n v="600"/>
    <s v=""/>
  </r>
  <r>
    <s v="1-742"/>
    <x v="146"/>
    <d v="2025-03-11T00:00:00"/>
    <x v="0"/>
    <s v="804牙科"/>
    <m/>
    <x v="144"/>
    <m/>
    <m/>
    <n v="150"/>
    <n v="350"/>
    <n v="600"/>
    <s v=""/>
  </r>
  <r>
    <s v="2-160"/>
    <x v="95"/>
    <d v="2025-03-11T00:00:00"/>
    <x v="0"/>
    <s v="804泌尿外科拿藥"/>
    <m/>
    <x v="142"/>
    <m/>
    <m/>
    <n v="0"/>
    <n v="0"/>
    <n v="300"/>
    <s v=""/>
  </r>
  <r>
    <s v="3-549"/>
    <x v="42"/>
    <d v="2025-03-11T00:00:00"/>
    <x v="0"/>
    <s v="804出院疥瘡投藥/車資"/>
    <m/>
    <x v="145"/>
    <m/>
    <m/>
    <n v="300"/>
    <s v="-"/>
    <n v="600"/>
    <s v=""/>
  </r>
  <r>
    <s v="1-632"/>
    <x v="147"/>
    <d v="2025-03-11T00:00:00"/>
    <x v="0"/>
    <s v="804胸腔內科拿藥"/>
    <m/>
    <x v="140"/>
    <m/>
    <m/>
    <n v="240"/>
    <n v="0"/>
    <n v="300"/>
    <s v=""/>
  </r>
  <r>
    <s v="1-409"/>
    <x v="75"/>
    <d v="2025-03-11T00:00:00"/>
    <x v="0"/>
    <s v="804血液腫瘤科拿藥"/>
    <m/>
    <x v="146"/>
    <m/>
    <m/>
    <n v="0"/>
    <n v="0"/>
    <n v="300"/>
    <s v=""/>
  </r>
  <r>
    <s v="1-596"/>
    <x v="51"/>
    <d v="2025-03-11T00:00:00"/>
    <x v="0"/>
    <s v="804胸腔內科拿藥"/>
    <m/>
    <x v="140"/>
    <m/>
    <m/>
    <n v="0"/>
    <n v="0"/>
    <n v="300"/>
    <s v=""/>
  </r>
  <r>
    <s v="2-202"/>
    <x v="148"/>
    <d v="2025-03-11T00:00:00"/>
    <x v="0"/>
    <s v="804接出院新入住"/>
    <m/>
    <x v="147"/>
    <m/>
    <m/>
    <s v="-"/>
    <s v="-"/>
    <n v="600"/>
    <s v=""/>
  </r>
  <r>
    <s v="1-541"/>
    <x v="12"/>
    <d v="2025-03-11T00:00:00"/>
    <x v="0"/>
    <s v="804送檢車資"/>
    <m/>
    <x v="148"/>
    <m/>
    <m/>
    <s v="-"/>
    <s v="-"/>
    <n v="320"/>
    <s v=""/>
  </r>
  <r>
    <s v="2-190"/>
    <x v="149"/>
    <d v="2025-03-11T00:00:00"/>
    <x v="0"/>
    <s v="龍敏出院疥瘡投藥/車資"/>
    <m/>
    <x v="149"/>
    <m/>
    <m/>
    <n v="300"/>
    <s v="-"/>
    <n v="600"/>
    <s v=""/>
  </r>
  <r>
    <s v="1-510"/>
    <x v="55"/>
    <d v="2025-03-11T00:00:00"/>
    <x v="0"/>
    <s v="804胸腔內科"/>
    <m/>
    <x v="136"/>
    <m/>
    <m/>
    <n v="150"/>
    <n v="350"/>
    <n v="600"/>
    <s v=""/>
  </r>
  <r>
    <s v="2-201"/>
    <x v="127"/>
    <d v="2025-03-11T00:00:00"/>
    <x v="0"/>
    <s v="804急診"/>
    <m/>
    <x v="150"/>
    <m/>
    <m/>
    <n v="450"/>
    <n v="4050"/>
    <n v="600"/>
    <s v=""/>
  </r>
  <r>
    <s v="2-175"/>
    <x v="79"/>
    <d v="2025-03-11T00:00:00"/>
    <x v="0"/>
    <s v="804心臟血管外科拿藥"/>
    <m/>
    <x v="151"/>
    <m/>
    <m/>
    <n v="180"/>
    <n v="0"/>
    <n v="300"/>
    <s v=""/>
  </r>
  <r>
    <s v="1-765"/>
    <x v="116"/>
    <d v="2025-03-11T00:00:00"/>
    <x v="0"/>
    <s v="804腎臟內科"/>
    <m/>
    <x v="152"/>
    <m/>
    <m/>
    <n v="152"/>
    <n v="350"/>
    <n v="600"/>
    <s v=""/>
  </r>
  <r>
    <s v="1-769"/>
    <x v="122"/>
    <d v="2025-03-11T00:00:00"/>
    <x v="0"/>
    <s v="804心臟內科"/>
    <m/>
    <x v="153"/>
    <m/>
    <m/>
    <n v="200"/>
    <n v="350"/>
    <n v="600"/>
    <s v=""/>
  </r>
  <r>
    <s v="1-769"/>
    <x v="122"/>
    <d v="2025-03-11T00:00:00"/>
    <x v="0"/>
    <s v="804血液腫瘤科"/>
    <m/>
    <x v="154"/>
    <m/>
    <m/>
    <n v="140"/>
    <s v="-"/>
    <n v="0"/>
    <s v=""/>
  </r>
  <r>
    <s v="1-769"/>
    <x v="122"/>
    <d v="2025-03-11T00:00:00"/>
    <x v="0"/>
    <s v="804肝膽腸胃科(下午)"/>
    <m/>
    <x v="155"/>
    <m/>
    <m/>
    <n v="140"/>
    <n v="350"/>
    <n v="600"/>
    <s v=""/>
  </r>
  <r>
    <s v="1-769"/>
    <x v="122"/>
    <d v="2025-03-11T00:00:00"/>
    <x v="0"/>
    <s v="804精神科"/>
    <m/>
    <x v="156"/>
    <m/>
    <m/>
    <n v="90"/>
    <s v="-"/>
    <n v="0"/>
    <s v=""/>
  </r>
  <r>
    <s v="1-708"/>
    <x v="150"/>
    <d v="2025-03-11T00:00:00"/>
    <x v="0"/>
    <s v="804出院疥瘡投藥/車資"/>
    <m/>
    <x v="145"/>
    <m/>
    <m/>
    <n v="300"/>
    <s v="-"/>
    <n v="600"/>
    <s v=""/>
  </r>
  <r>
    <s v="1-636"/>
    <x v="18"/>
    <d v="2025-03-12T00:00:00"/>
    <x v="0"/>
    <s v="804肝膽腸胃科"/>
    <m/>
    <x v="157"/>
    <m/>
    <m/>
    <n v="250"/>
    <n v="350"/>
    <n v="600"/>
    <s v=""/>
  </r>
  <r>
    <s v="1-698"/>
    <x v="107"/>
    <d v="2025-03-12T00:00:00"/>
    <x v="0"/>
    <s v="804耳鼻喉科(鑑定)"/>
    <m/>
    <x v="158"/>
    <m/>
    <m/>
    <s v="-"/>
    <n v="350"/>
    <n v="600"/>
    <s v=""/>
  </r>
  <r>
    <s v="1-695"/>
    <x v="71"/>
    <d v="2025-03-12T00:00:00"/>
    <x v="0"/>
    <s v="804一般外科拿藥"/>
    <m/>
    <x v="159"/>
    <m/>
    <m/>
    <n v="140"/>
    <n v="0"/>
    <n v="300"/>
    <s v=""/>
  </r>
  <r>
    <s v="2-197"/>
    <x v="84"/>
    <d v="2025-03-12T00:00:00"/>
    <x v="0"/>
    <s v="804抽血"/>
    <m/>
    <x v="160"/>
    <m/>
    <m/>
    <n v="0"/>
    <n v="350"/>
    <n v="600"/>
    <s v=""/>
  </r>
  <r>
    <s v="1-561"/>
    <x v="133"/>
    <d v="2025-03-12T00:00:00"/>
    <x v="0"/>
    <s v="804心臟內科拿藥"/>
    <m/>
    <x v="161"/>
    <m/>
    <m/>
    <n v="140"/>
    <n v="0"/>
    <n v="300"/>
    <s v=""/>
  </r>
  <r>
    <s v="1-710"/>
    <x v="151"/>
    <d v="2025-03-12T00:00:00"/>
    <x v="0"/>
    <s v="龍敏復健科(批價)"/>
    <m/>
    <x v="162"/>
    <m/>
    <m/>
    <n v="50"/>
    <n v="0"/>
    <n v="0"/>
    <s v=""/>
  </r>
  <r>
    <s v="1-685"/>
    <x v="37"/>
    <d v="2025-03-12T00:00:00"/>
    <x v="0"/>
    <s v="804急診"/>
    <m/>
    <x v="163"/>
    <m/>
    <m/>
    <s v="-"/>
    <s v="-"/>
    <n v="600"/>
    <s v=""/>
  </r>
  <r>
    <s v="2-165"/>
    <x v="152"/>
    <d v="2025-03-12T00:00:00"/>
    <x v="0"/>
    <s v="龍敏出院疥瘡投藥/車資"/>
    <m/>
    <x v="164"/>
    <m/>
    <m/>
    <n v="300"/>
    <s v="-"/>
    <n v="600"/>
    <s v=""/>
  </r>
  <r>
    <s v="3-535"/>
    <x v="153"/>
    <d v="2025-03-12T00:00:00"/>
    <x v="0"/>
    <s v="龍敏風濕免疫科"/>
    <m/>
    <x v="165"/>
    <m/>
    <m/>
    <n v="0"/>
    <n v="0"/>
    <n v="600"/>
    <s v=""/>
  </r>
  <r>
    <s v="1-676"/>
    <x v="76"/>
    <d v="2025-03-12T00:00:00"/>
    <x v="0"/>
    <s v="804心電圖檢查"/>
    <m/>
    <x v="166"/>
    <m/>
    <m/>
    <n v="0"/>
    <n v="350"/>
    <n v="600"/>
    <s v=""/>
  </r>
  <r>
    <s v="2-202"/>
    <x v="148"/>
    <d v="2025-03-12T00:00:00"/>
    <x v="0"/>
    <s v="804整形外科"/>
    <m/>
    <x v="167"/>
    <m/>
    <m/>
    <n v="180"/>
    <n v="350"/>
    <n v="600"/>
    <s v=""/>
  </r>
  <r>
    <s v="1-724"/>
    <x v="13"/>
    <d v="2025-03-12T00:00:00"/>
    <x v="0"/>
    <s v="龍敏復健科(批價)"/>
    <m/>
    <x v="162"/>
    <m/>
    <m/>
    <n v="0"/>
    <n v="0"/>
    <n v="0"/>
    <s v=""/>
  </r>
  <r>
    <s v="3-557"/>
    <x v="154"/>
    <d v="2025-03-12T00:00:00"/>
    <x v="0"/>
    <s v="804內分泌科"/>
    <m/>
    <x v="168"/>
    <m/>
    <m/>
    <n v="490"/>
    <n v="350"/>
    <n v="600"/>
    <s v=""/>
  </r>
  <r>
    <s v="1-706"/>
    <x v="155"/>
    <d v="2025-03-12T00:00:00"/>
    <x v="0"/>
    <s v="龍敏復健科(批價)"/>
    <m/>
    <x v="162"/>
    <m/>
    <m/>
    <n v="80"/>
    <n v="0"/>
    <n v="0"/>
    <s v=""/>
  </r>
  <r>
    <s v="1-707"/>
    <x v="156"/>
    <d v="2025-03-12T00:00:00"/>
    <x v="0"/>
    <s v="龍敏復健科(批價)"/>
    <m/>
    <x v="162"/>
    <m/>
    <m/>
    <n v="0"/>
    <n v="0"/>
    <n v="0"/>
    <s v=""/>
  </r>
  <r>
    <s v="1-709"/>
    <x v="157"/>
    <d v="2025-03-12T00:00:00"/>
    <x v="0"/>
    <s v="龍敏復健科(批價)"/>
    <m/>
    <x v="162"/>
    <m/>
    <m/>
    <n v="50"/>
    <n v="0"/>
    <n v="0"/>
    <s v=""/>
  </r>
  <r>
    <s v="3-512"/>
    <x v="158"/>
    <d v="2025-03-13T00:00:00"/>
    <x v="0"/>
    <s v="804心臟內科拿藥"/>
    <m/>
    <x v="169"/>
    <m/>
    <m/>
    <n v="140"/>
    <n v="0"/>
    <n v="300"/>
    <s v=""/>
  </r>
  <r>
    <s v="1-346"/>
    <x v="159"/>
    <d v="2025-03-13T00:00:00"/>
    <x v="0"/>
    <s v="桃療精神科(鑑定)"/>
    <m/>
    <x v="170"/>
    <m/>
    <m/>
    <n v="0"/>
    <n v="0"/>
    <n v="1000"/>
    <s v=""/>
  </r>
  <r>
    <s v="2-185"/>
    <x v="98"/>
    <d v="2025-03-13T00:00:00"/>
    <x v="0"/>
    <s v="804出院疥瘡投藥/車資"/>
    <m/>
    <x v="171"/>
    <m/>
    <m/>
    <n v="300"/>
    <s v="-"/>
    <n v="600"/>
    <s v=""/>
  </r>
  <r>
    <s v="2-168"/>
    <x v="6"/>
    <d v="2025-03-13T00:00:00"/>
    <x v="0"/>
    <s v="804肝膽腸胃科拿藥"/>
    <m/>
    <x v="172"/>
    <m/>
    <m/>
    <n v="0"/>
    <n v="0"/>
    <n v="300"/>
    <s v=""/>
  </r>
  <r>
    <s v="1-748"/>
    <x v="23"/>
    <d v="2025-03-13T00:00:00"/>
    <x v="0"/>
    <s v="804送檢車資"/>
    <m/>
    <x v="173"/>
    <m/>
    <m/>
    <s v="-"/>
    <s v="-"/>
    <n v="320"/>
    <s v=""/>
  </r>
  <r>
    <s v="1-433"/>
    <x v="30"/>
    <d v="2025-03-13T00:00:00"/>
    <x v="0"/>
    <s v="804送檢車資"/>
    <m/>
    <x v="173"/>
    <m/>
    <m/>
    <s v="-"/>
    <s v="-"/>
    <n v="320"/>
    <s v=""/>
  </r>
  <r>
    <s v="1-439"/>
    <x v="160"/>
    <d v="2025-03-13T00:00:00"/>
    <x v="0"/>
    <s v="804心臟內科拿藥"/>
    <m/>
    <x v="169"/>
    <m/>
    <m/>
    <n v="140"/>
    <n v="0"/>
    <n v="300"/>
    <s v=""/>
  </r>
  <r>
    <s v="1-773"/>
    <x v="161"/>
    <d v="2025-03-13T00:00:00"/>
    <x v="0"/>
    <s v="804接出院新入住"/>
    <m/>
    <x v="174"/>
    <m/>
    <m/>
    <s v="-"/>
    <s v="-"/>
    <n v="600"/>
    <s v=""/>
  </r>
  <r>
    <s v="1-742"/>
    <x v="146"/>
    <d v="2025-03-13T00:00:00"/>
    <x v="0"/>
    <s v="804牙科"/>
    <m/>
    <x v="175"/>
    <m/>
    <m/>
    <n v="200"/>
    <n v="350"/>
    <n v="600"/>
    <s v=""/>
  </r>
  <r>
    <s v="1-687"/>
    <x v="40"/>
    <d v="2025-03-13T00:00:00"/>
    <x v="0"/>
    <s v="804抽血"/>
    <m/>
    <x v="176"/>
    <m/>
    <m/>
    <s v="-"/>
    <n v="350"/>
    <n v="600"/>
    <s v=""/>
  </r>
  <r>
    <s v="1-473"/>
    <x v="162"/>
    <d v="2025-03-13T00:00:00"/>
    <x v="0"/>
    <s v="804心臟內科"/>
    <m/>
    <x v="177"/>
    <m/>
    <m/>
    <n v="200"/>
    <n v="350"/>
    <n v="600"/>
    <s v=""/>
  </r>
  <r>
    <s v="1-770"/>
    <x v="163"/>
    <d v="2025-03-13T00:00:00"/>
    <x v="0"/>
    <s v="桃療精神科"/>
    <m/>
    <x v="178"/>
    <m/>
    <m/>
    <n v="0"/>
    <n v="0"/>
    <n v="1000"/>
    <s v=""/>
  </r>
  <r>
    <s v="2-202"/>
    <x v="148"/>
    <d v="2025-03-13T00:00:00"/>
    <x v="0"/>
    <s v="龍敏骨科"/>
    <m/>
    <x v="179"/>
    <m/>
    <m/>
    <n v="100"/>
    <n v="0"/>
    <n v="600"/>
    <s v=""/>
  </r>
  <r>
    <s v="1-541"/>
    <x v="12"/>
    <d v="2025-03-13T00:00:00"/>
    <x v="0"/>
    <s v="804內分泌科"/>
    <m/>
    <x v="180"/>
    <m/>
    <m/>
    <n v="0"/>
    <n v="350"/>
    <n v="600"/>
    <s v=""/>
  </r>
  <r>
    <s v="1-541"/>
    <x v="12"/>
    <d v="2025-03-13T00:00:00"/>
    <x v="0"/>
    <s v="龍敏住院"/>
    <m/>
    <x v="181"/>
    <m/>
    <m/>
    <s v="-"/>
    <s v="-"/>
    <n v="600"/>
    <s v=""/>
  </r>
  <r>
    <s v="1-465"/>
    <x v="164"/>
    <d v="2025-03-13T00:00:00"/>
    <x v="0"/>
    <s v="804心臟內科拿藥"/>
    <m/>
    <x v="169"/>
    <m/>
    <m/>
    <n v="0"/>
    <n v="0"/>
    <n v="300"/>
    <s v=""/>
  </r>
  <r>
    <s v="1-354"/>
    <x v="52"/>
    <d v="2025-03-13T00:00:00"/>
    <x v="0"/>
    <s v="804風濕免疫科拿藥"/>
    <m/>
    <x v="182"/>
    <m/>
    <m/>
    <n v="150"/>
    <n v="0"/>
    <n v="300"/>
    <s v=""/>
  </r>
  <r>
    <s v="1-510"/>
    <x v="55"/>
    <d v="2025-03-13T00:00:00"/>
    <x v="0"/>
    <s v="804送檢車資"/>
    <m/>
    <x v="173"/>
    <m/>
    <m/>
    <s v="-"/>
    <s v="-"/>
    <n v="320"/>
    <s v=""/>
  </r>
  <r>
    <s v="1-550"/>
    <x v="14"/>
    <d v="2025-03-13T00:00:00"/>
    <x v="0"/>
    <s v="804一般外科"/>
    <m/>
    <x v="183"/>
    <m/>
    <m/>
    <n v="200"/>
    <n v="350"/>
    <n v="600"/>
    <s v=""/>
  </r>
  <r>
    <s v="1-651"/>
    <x v="142"/>
    <d v="2025-03-13T00:00:00"/>
    <x v="0"/>
    <s v="桃療精神科"/>
    <m/>
    <x v="178"/>
    <m/>
    <m/>
    <n v="280"/>
    <n v="0"/>
    <n v="1000"/>
    <s v=""/>
  </r>
  <r>
    <s v="3-324"/>
    <x v="165"/>
    <d v="2025-03-13T00:00:00"/>
    <x v="0"/>
    <s v="804內分泌科拿藥"/>
    <m/>
    <x v="184"/>
    <m/>
    <m/>
    <n v="140"/>
    <n v="0"/>
    <n v="300"/>
    <s v=""/>
  </r>
  <r>
    <s v="1-656"/>
    <x v="166"/>
    <d v="2025-03-13T00:00:00"/>
    <x v="0"/>
    <s v="804心臟內科拿藥"/>
    <m/>
    <x v="169"/>
    <m/>
    <m/>
    <n v="140"/>
    <n v="0"/>
    <n v="300"/>
    <s v=""/>
  </r>
  <r>
    <s v="1-755"/>
    <x v="65"/>
    <d v="2025-03-13T00:00:00"/>
    <x v="0"/>
    <s v="804心臟內科"/>
    <m/>
    <x v="177"/>
    <m/>
    <m/>
    <n v="140"/>
    <n v="350"/>
    <n v="600"/>
    <s v=""/>
  </r>
  <r>
    <s v="1-690"/>
    <x v="2"/>
    <d v="2025-03-14T00:00:00"/>
    <x v="0"/>
    <s v="804精神科拿藥"/>
    <m/>
    <x v="185"/>
    <m/>
    <m/>
    <n v="0"/>
    <n v="0"/>
    <n v="300"/>
    <s v=""/>
  </r>
  <r>
    <s v="3-541"/>
    <x v="5"/>
    <d v="2025-03-14T00:00:00"/>
    <x v="0"/>
    <s v="五福診所拿藥"/>
    <m/>
    <x v="186"/>
    <m/>
    <m/>
    <s v="-"/>
    <n v="0"/>
    <n v="300"/>
    <s v=""/>
  </r>
  <r>
    <s v="1-471"/>
    <x v="167"/>
    <d v="2025-03-14T00:00:00"/>
    <x v="0"/>
    <s v="804精神科拿藥"/>
    <m/>
    <x v="185"/>
    <m/>
    <m/>
    <n v="0"/>
    <n v="0"/>
    <n v="300"/>
    <s v=""/>
  </r>
  <r>
    <s v="2-185"/>
    <x v="98"/>
    <d v="2025-03-14T00:00:00"/>
    <x v="0"/>
    <s v="804精神科拿藥"/>
    <m/>
    <x v="185"/>
    <m/>
    <m/>
    <n v="0"/>
    <n v="0"/>
    <n v="300"/>
    <s v=""/>
  </r>
  <r>
    <s v="1-714"/>
    <x v="70"/>
    <d v="2025-03-14T00:00:00"/>
    <x v="0"/>
    <s v="804精神科拿藥"/>
    <m/>
    <x v="185"/>
    <m/>
    <m/>
    <n v="240"/>
    <n v="0"/>
    <n v="300"/>
    <s v=""/>
  </r>
  <r>
    <s v="2-198"/>
    <x v="21"/>
    <d v="2025-03-14T00:00:00"/>
    <x v="0"/>
    <s v="804心臟內科拿藥"/>
    <m/>
    <x v="187"/>
    <m/>
    <m/>
    <s v="-"/>
    <n v="0"/>
    <n v="300"/>
    <s v=""/>
  </r>
  <r>
    <s v="3-555"/>
    <x v="22"/>
    <d v="2025-03-14T00:00:00"/>
    <x v="0"/>
    <s v="804精神科拿藥"/>
    <m/>
    <x v="185"/>
    <m/>
    <m/>
    <n v="180"/>
    <n v="0"/>
    <n v="300"/>
    <s v=""/>
  </r>
  <r>
    <s v="3-545"/>
    <x v="168"/>
    <d v="2025-03-14T00:00:00"/>
    <x v="0"/>
    <s v="龍敏內科拿藥"/>
    <m/>
    <x v="188"/>
    <m/>
    <m/>
    <n v="280"/>
    <n v="0"/>
    <n v="300"/>
    <s v=""/>
  </r>
  <r>
    <s v="1-668"/>
    <x v="7"/>
    <d v="2025-03-14T00:00:00"/>
    <x v="0"/>
    <s v="804精神科拿藥"/>
    <m/>
    <x v="185"/>
    <m/>
    <m/>
    <n v="90"/>
    <n v="0"/>
    <n v="300"/>
    <s v=""/>
  </r>
  <r>
    <s v="1-702"/>
    <x v="169"/>
    <d v="2025-03-14T00:00:00"/>
    <x v="0"/>
    <s v="804心臟血管外科拿藥"/>
    <m/>
    <x v="189"/>
    <m/>
    <m/>
    <n v="140"/>
    <n v="0"/>
    <n v="300"/>
    <s v=""/>
  </r>
  <r>
    <s v="1-624"/>
    <x v="26"/>
    <d v="2025-03-14T00:00:00"/>
    <x v="0"/>
    <s v="804腎臟內科拿藥"/>
    <m/>
    <x v="190"/>
    <m/>
    <m/>
    <n v="140"/>
    <n v="0"/>
    <n v="300"/>
    <s v=""/>
  </r>
  <r>
    <s v="1-432"/>
    <x v="27"/>
    <d v="2025-03-14T00:00:00"/>
    <x v="0"/>
    <s v="804精神科拿藥"/>
    <m/>
    <x v="185"/>
    <m/>
    <m/>
    <n v="90"/>
    <n v="0"/>
    <n v="300"/>
    <s v=""/>
  </r>
  <r>
    <s v="2-197"/>
    <x v="84"/>
    <d v="2025-03-14T00:00:00"/>
    <x v="0"/>
    <s v="804精神科拿藥"/>
    <m/>
    <x v="185"/>
    <m/>
    <m/>
    <n v="0"/>
    <n v="0"/>
    <n v="300"/>
    <s v=""/>
  </r>
  <r>
    <s v="3-454"/>
    <x v="29"/>
    <d v="2025-03-14T00:00:00"/>
    <x v="0"/>
    <s v="804精神科拿藥"/>
    <m/>
    <x v="185"/>
    <m/>
    <m/>
    <n v="90"/>
    <n v="0"/>
    <n v="300"/>
    <s v=""/>
  </r>
  <r>
    <s v="1-745"/>
    <x v="134"/>
    <d v="2025-03-14T00:00:00"/>
    <x v="0"/>
    <s v="804精神科拿藥"/>
    <m/>
    <x v="185"/>
    <m/>
    <m/>
    <n v="300"/>
    <n v="0"/>
    <n v="300"/>
    <s v=""/>
  </r>
  <r>
    <s v="1-734"/>
    <x v="170"/>
    <d v="2025-03-14T00:00:00"/>
    <x v="0"/>
    <s v="804精神科拿藥"/>
    <m/>
    <x v="185"/>
    <m/>
    <m/>
    <n v="150"/>
    <n v="0"/>
    <n v="300"/>
    <s v=""/>
  </r>
  <r>
    <s v="1-500"/>
    <x v="39"/>
    <d v="2025-03-14T00:00:00"/>
    <x v="0"/>
    <s v="804精神科(人不去)"/>
    <m/>
    <x v="191"/>
    <m/>
    <m/>
    <n v="90"/>
    <n v="350"/>
    <n v="300"/>
    <s v=""/>
  </r>
  <r>
    <s v="2-160"/>
    <x v="95"/>
    <d v="2025-03-14T00:00:00"/>
    <x v="0"/>
    <s v="804心臟內科拿藥"/>
    <m/>
    <x v="187"/>
    <m/>
    <m/>
    <n v="0"/>
    <n v="0"/>
    <n v="300"/>
    <s v=""/>
  </r>
  <r>
    <s v="1-675"/>
    <x v="130"/>
    <d v="2025-03-14T00:00:00"/>
    <x v="0"/>
    <s v="804心臟內科拿藥"/>
    <m/>
    <x v="187"/>
    <m/>
    <m/>
    <n v="140"/>
    <n v="0"/>
    <n v="300"/>
    <s v=""/>
  </r>
  <r>
    <s v="1-562"/>
    <x v="43"/>
    <d v="2025-03-14T00:00:00"/>
    <x v="0"/>
    <s v="804精神科拿藥"/>
    <m/>
    <x v="185"/>
    <m/>
    <m/>
    <n v="340"/>
    <n v="0"/>
    <n v="300"/>
    <s v=""/>
  </r>
  <r>
    <s v="3-535"/>
    <x v="153"/>
    <d v="2025-03-14T00:00:00"/>
    <x v="0"/>
    <s v="804婦產科"/>
    <m/>
    <x v="192"/>
    <m/>
    <m/>
    <n v="140"/>
    <n v="350"/>
    <n v="600"/>
    <s v=""/>
  </r>
  <r>
    <s v="3-462"/>
    <x v="47"/>
    <d v="2025-03-14T00:00:00"/>
    <x v="0"/>
    <s v="804精神科"/>
    <m/>
    <x v="193"/>
    <m/>
    <m/>
    <n v="90"/>
    <n v="350"/>
    <n v="600"/>
    <s v=""/>
  </r>
  <r>
    <s v="1-058"/>
    <x v="125"/>
    <d v="2025-03-14T00:00:00"/>
    <x v="0"/>
    <s v="804血液腫瘤科拿藥"/>
    <m/>
    <x v="194"/>
    <m/>
    <m/>
    <n v="140"/>
    <n v="0"/>
    <n v="300"/>
    <s v=""/>
  </r>
  <r>
    <s v="1-676"/>
    <x v="76"/>
    <d v="2025-03-14T00:00:00"/>
    <x v="0"/>
    <s v="804電腦斷層攝影檢查"/>
    <m/>
    <x v="195"/>
    <m/>
    <m/>
    <n v="0"/>
    <n v="350"/>
    <n v="600"/>
    <s v=""/>
  </r>
  <r>
    <s v="3-533"/>
    <x v="4"/>
    <d v="2025-03-14T00:00:00"/>
    <x v="0"/>
    <s v="804出院疥瘡投藥/車資"/>
    <m/>
    <x v="196"/>
    <m/>
    <m/>
    <n v="300"/>
    <s v="-"/>
    <n v="600"/>
    <s v=""/>
  </r>
  <r>
    <s v="2-190"/>
    <x v="149"/>
    <d v="2025-03-14T00:00:00"/>
    <x v="0"/>
    <s v="龍敏內科"/>
    <m/>
    <x v="197"/>
    <m/>
    <m/>
    <n v="90"/>
    <n v="0"/>
    <n v="600"/>
    <s v=""/>
  </r>
  <r>
    <s v="3-529"/>
    <x v="89"/>
    <d v="2025-03-14T00:00:00"/>
    <x v="0"/>
    <s v="804精神科拿藥"/>
    <m/>
    <x v="185"/>
    <m/>
    <m/>
    <n v="90"/>
    <n v="0"/>
    <n v="300"/>
    <s v=""/>
  </r>
  <r>
    <s v="3-528"/>
    <x v="56"/>
    <d v="2025-03-14T00:00:00"/>
    <x v="0"/>
    <s v="804精神科拿藥"/>
    <m/>
    <x v="185"/>
    <m/>
    <m/>
    <n v="240"/>
    <n v="0"/>
    <n v="300"/>
    <s v=""/>
  </r>
  <r>
    <s v="2-200"/>
    <x v="131"/>
    <d v="2025-03-14T00:00:00"/>
    <x v="0"/>
    <s v="804精神科拿藥"/>
    <m/>
    <x v="185"/>
    <m/>
    <m/>
    <n v="90"/>
    <n v="0"/>
    <n v="300"/>
    <s v=""/>
  </r>
  <r>
    <s v="1-197"/>
    <x v="171"/>
    <d v="2025-03-14T00:00:00"/>
    <x v="0"/>
    <s v="龍敏內科拿藥"/>
    <m/>
    <x v="188"/>
    <m/>
    <m/>
    <n v="50"/>
    <n v="0"/>
    <n v="300"/>
    <s v=""/>
  </r>
  <r>
    <s v="2-194"/>
    <x v="115"/>
    <d v="2025-03-14T00:00:00"/>
    <x v="0"/>
    <s v="804內分泌科拿藥"/>
    <m/>
    <x v="198"/>
    <m/>
    <m/>
    <n v="140"/>
    <n v="0"/>
    <n v="300"/>
    <s v=""/>
  </r>
  <r>
    <s v="3-523"/>
    <x v="59"/>
    <d v="2025-03-14T00:00:00"/>
    <x v="0"/>
    <s v="804精神科拿藥"/>
    <m/>
    <x v="185"/>
    <m/>
    <m/>
    <n v="240"/>
    <n v="0"/>
    <n v="300"/>
    <s v=""/>
  </r>
  <r>
    <s v="1-700"/>
    <x v="137"/>
    <d v="2025-03-14T00:00:00"/>
    <x v="0"/>
    <s v="804精神科拿藥"/>
    <m/>
    <x v="185"/>
    <m/>
    <m/>
    <n v="90"/>
    <n v="0"/>
    <n v="300"/>
    <s v=""/>
  </r>
  <r>
    <s v="1-769"/>
    <x v="122"/>
    <d v="2025-03-14T00:00:00"/>
    <x v="0"/>
    <s v="804抽血"/>
    <m/>
    <x v="199"/>
    <m/>
    <m/>
    <n v="0"/>
    <s v="-"/>
    <n v="600"/>
    <s v=""/>
  </r>
  <r>
    <s v="1-769"/>
    <x v="122"/>
    <d v="2025-03-14T00:00:00"/>
    <x v="0"/>
    <s v="804精神科"/>
    <m/>
    <x v="193"/>
    <m/>
    <m/>
    <n v="90"/>
    <n v="350"/>
    <n v="0"/>
    <s v=""/>
  </r>
  <r>
    <s v="1-708"/>
    <x v="150"/>
    <d v="2025-03-14T00:00:00"/>
    <x v="0"/>
    <s v="804心臟內科拿藥"/>
    <m/>
    <x v="187"/>
    <m/>
    <m/>
    <n v="140"/>
    <n v="0"/>
    <n v="0"/>
    <s v=""/>
  </r>
  <r>
    <s v="1-708"/>
    <x v="150"/>
    <d v="2025-03-14T00:00:00"/>
    <x v="0"/>
    <s v="804腎臟內科拿藥"/>
    <m/>
    <x v="190"/>
    <m/>
    <m/>
    <n v="140"/>
    <n v="0"/>
    <n v="0"/>
    <s v=""/>
  </r>
  <r>
    <s v="1-708"/>
    <x v="150"/>
    <d v="2025-03-14T00:00:00"/>
    <x v="0"/>
    <s v="804精神科拿藥"/>
    <m/>
    <x v="185"/>
    <m/>
    <m/>
    <n v="90"/>
    <n v="0"/>
    <n v="300"/>
    <s v=""/>
  </r>
  <r>
    <s v="1-167"/>
    <x v="91"/>
    <d v="2025-03-14T00:00:00"/>
    <x v="0"/>
    <s v="804精神科拿藥"/>
    <m/>
    <x v="185"/>
    <m/>
    <m/>
    <n v="90"/>
    <n v="0"/>
    <n v="300"/>
    <s v=""/>
  </r>
  <r>
    <s v="3-547"/>
    <x v="105"/>
    <d v="2025-03-14T00:00:00"/>
    <x v="0"/>
    <s v="龍敏內科"/>
    <m/>
    <x v="197"/>
    <m/>
    <m/>
    <n v="160"/>
    <n v="0"/>
    <n v="600"/>
    <s v=""/>
  </r>
  <r>
    <s v="2-168"/>
    <x v="6"/>
    <d v="2025-03-15T00:00:00"/>
    <x v="0"/>
    <s v="804急診後返回"/>
    <m/>
    <x v="200"/>
    <m/>
    <m/>
    <s v="-"/>
    <s v="-"/>
    <n v="600"/>
    <s v=""/>
  </r>
  <r>
    <s v="1-756"/>
    <x v="66"/>
    <d v="2025-03-15T00:00:00"/>
    <x v="0"/>
    <s v="804送檢車資"/>
    <m/>
    <x v="201"/>
    <m/>
    <m/>
    <s v="-"/>
    <s v="-"/>
    <n v="320"/>
    <s v=""/>
  </r>
  <r>
    <s v="1-053"/>
    <x v="172"/>
    <d v="2025-03-15T00:00:00"/>
    <x v="0"/>
    <s v="804送檢車資"/>
    <m/>
    <x v="201"/>
    <m/>
    <m/>
    <s v="-"/>
    <s v="-"/>
    <n v="320"/>
    <s v=""/>
  </r>
  <r>
    <s v="1-602"/>
    <x v="173"/>
    <d v="2025-03-16T00:00:00"/>
    <x v="0"/>
    <s v="804急診後返回"/>
    <m/>
    <x v="202"/>
    <m/>
    <m/>
    <n v="500"/>
    <n v="500"/>
    <n v="600"/>
    <s v=""/>
  </r>
  <r>
    <s v="2-174"/>
    <x v="174"/>
    <d v="2025-03-16T00:00:00"/>
    <x v="0"/>
    <s v="804急診"/>
    <m/>
    <x v="203"/>
    <m/>
    <m/>
    <s v="-"/>
    <s v="-"/>
    <n v="600"/>
    <s v=""/>
  </r>
  <r>
    <s v="1-565"/>
    <x v="175"/>
    <d v="2025-03-17T00:00:00"/>
    <x v="0"/>
    <s v="804精神科拿藥"/>
    <m/>
    <x v="204"/>
    <m/>
    <m/>
    <n v="90"/>
    <n v="0"/>
    <n v="300"/>
    <s v=""/>
  </r>
  <r>
    <s v="1-600"/>
    <x v="81"/>
    <d v="2025-03-17T00:00:00"/>
    <x v="0"/>
    <s v="804精神科拿藥"/>
    <m/>
    <x v="204"/>
    <m/>
    <m/>
    <n v="340"/>
    <n v="0"/>
    <n v="300"/>
    <s v=""/>
  </r>
  <r>
    <s v="1-526"/>
    <x v="132"/>
    <d v="2025-03-17T00:00:00"/>
    <x v="0"/>
    <s v="804內分泌科拿藥"/>
    <m/>
    <x v="205"/>
    <m/>
    <m/>
    <n v="150"/>
    <n v="0"/>
    <n v="300"/>
    <s v=""/>
  </r>
  <r>
    <s v="3-546"/>
    <x v="99"/>
    <d v="2025-03-17T00:00:00"/>
    <x v="0"/>
    <s v="804精神科拿藥"/>
    <m/>
    <x v="204"/>
    <m/>
    <m/>
    <n v="90"/>
    <n v="0"/>
    <n v="300"/>
    <s v=""/>
  </r>
  <r>
    <s v="1-761"/>
    <x v="69"/>
    <d v="2025-03-17T00:00:00"/>
    <x v="0"/>
    <s v="804內分泌科"/>
    <m/>
    <x v="206"/>
    <m/>
    <m/>
    <n v="340"/>
    <n v="350"/>
    <n v="600"/>
    <s v=""/>
  </r>
  <r>
    <s v="1-761"/>
    <x v="69"/>
    <d v="2025-03-17T00:00:00"/>
    <x v="0"/>
    <s v="804精神科(下午)"/>
    <m/>
    <x v="207"/>
    <m/>
    <m/>
    <n v="240"/>
    <n v="350"/>
    <n v="600"/>
    <s v=""/>
  </r>
  <r>
    <s v="2-146"/>
    <x v="176"/>
    <d v="2025-03-17T00:00:00"/>
    <x v="0"/>
    <s v="804精神科拿藥"/>
    <m/>
    <x v="204"/>
    <m/>
    <m/>
    <n v="150"/>
    <n v="0"/>
    <n v="300"/>
    <s v=""/>
  </r>
  <r>
    <s v="1-624"/>
    <x v="26"/>
    <d v="2025-03-17T00:00:00"/>
    <x v="0"/>
    <s v="804送檢車資"/>
    <m/>
    <x v="208"/>
    <m/>
    <m/>
    <s v="-"/>
    <s v="-"/>
    <n v="300"/>
    <s v=""/>
  </r>
  <r>
    <s v="2-197"/>
    <x v="84"/>
    <d v="2025-03-17T00:00:00"/>
    <x v="0"/>
    <s v="804小兒外科拿藥"/>
    <m/>
    <x v="209"/>
    <m/>
    <m/>
    <n v="0"/>
    <n v="0"/>
    <n v="300"/>
    <s v=""/>
  </r>
  <r>
    <s v="1-743"/>
    <x v="108"/>
    <d v="2025-03-17T00:00:00"/>
    <x v="0"/>
    <s v="804精神科拿藥"/>
    <m/>
    <x v="204"/>
    <m/>
    <m/>
    <n v="450"/>
    <n v="0"/>
    <n v="300"/>
    <s v=""/>
  </r>
  <r>
    <s v="1-660"/>
    <x v="9"/>
    <d v="2025-03-17T00:00:00"/>
    <x v="0"/>
    <s v="804精神科拿藥"/>
    <m/>
    <x v="204"/>
    <m/>
    <m/>
    <n v="160"/>
    <n v="0"/>
    <n v="300"/>
    <s v=""/>
  </r>
  <r>
    <s v="1-525"/>
    <x v="177"/>
    <d v="2025-03-17T00:00:00"/>
    <x v="0"/>
    <s v="804神經內科拿藥"/>
    <m/>
    <x v="210"/>
    <m/>
    <m/>
    <n v="140"/>
    <n v="0"/>
    <n v="300"/>
    <s v=""/>
  </r>
  <r>
    <s v="1-766"/>
    <x v="111"/>
    <d v="2025-03-17T00:00:00"/>
    <x v="0"/>
    <s v="804精神科"/>
    <m/>
    <x v="211"/>
    <m/>
    <m/>
    <n v="180"/>
    <n v="350"/>
    <n v="600"/>
    <s v=""/>
  </r>
  <r>
    <s v="2-158"/>
    <x v="178"/>
    <d v="2025-03-17T00:00:00"/>
    <x v="0"/>
    <s v="804精神科拿藥"/>
    <m/>
    <x v="204"/>
    <m/>
    <m/>
    <n v="0"/>
    <n v="0"/>
    <n v="300"/>
    <s v=""/>
  </r>
  <r>
    <s v="1-500"/>
    <x v="39"/>
    <d v="2025-03-17T00:00:00"/>
    <x v="0"/>
    <s v="804精神科拿藥"/>
    <m/>
    <x v="204"/>
    <m/>
    <m/>
    <n v="90"/>
    <n v="0"/>
    <n v="300"/>
    <s v=""/>
  </r>
  <r>
    <s v="1-764"/>
    <x v="3"/>
    <d v="2025-03-17T00:00:00"/>
    <x v="0"/>
    <s v="804精神科拿藥"/>
    <m/>
    <x v="204"/>
    <m/>
    <m/>
    <n v="90"/>
    <n v="0"/>
    <n v="300"/>
    <s v=""/>
  </r>
  <r>
    <s v="1-687"/>
    <x v="40"/>
    <d v="2025-03-17T00:00:00"/>
    <x v="0"/>
    <s v="804感染科拿藥"/>
    <m/>
    <x v="212"/>
    <m/>
    <m/>
    <n v="160"/>
    <n v="0"/>
    <n v="300"/>
    <s v=""/>
  </r>
  <r>
    <s v="3-549"/>
    <x v="42"/>
    <d v="2025-03-17T00:00:00"/>
    <x v="0"/>
    <s v="804胸腔內科"/>
    <m/>
    <x v="213"/>
    <m/>
    <m/>
    <n v="340"/>
    <s v="-"/>
    <n v="0"/>
    <s v=""/>
  </r>
  <r>
    <s v="3-549"/>
    <x v="42"/>
    <d v="2025-03-17T00:00:00"/>
    <x v="0"/>
    <s v="804精神科"/>
    <m/>
    <x v="211"/>
    <m/>
    <m/>
    <n v="90"/>
    <n v="350"/>
    <n v="600"/>
    <s v=""/>
  </r>
  <r>
    <s v="1-291"/>
    <x v="179"/>
    <d v="2025-03-17T00:00:00"/>
    <x v="0"/>
    <s v="804精神科拿藥"/>
    <m/>
    <x v="204"/>
    <m/>
    <m/>
    <s v="-"/>
    <n v="0"/>
    <n v="300"/>
    <s v=""/>
  </r>
  <r>
    <s v="1-675"/>
    <x v="130"/>
    <d v="2025-03-17T00:00:00"/>
    <x v="0"/>
    <s v="804內分泌科拿藥"/>
    <m/>
    <x v="205"/>
    <m/>
    <m/>
    <n v="180"/>
    <n v="0"/>
    <n v="300"/>
    <s v=""/>
  </r>
  <r>
    <s v="1-380"/>
    <x v="74"/>
    <d v="2025-03-17T00:00:00"/>
    <x v="0"/>
    <s v="804胸腔內科拿藥"/>
    <m/>
    <x v="214"/>
    <m/>
    <m/>
    <n v="240"/>
    <n v="0"/>
    <n v="0"/>
    <s v=""/>
  </r>
  <r>
    <s v="1-380"/>
    <x v="74"/>
    <d v="2025-03-17T00:00:00"/>
    <x v="0"/>
    <s v="804精神科"/>
    <m/>
    <x v="211"/>
    <m/>
    <m/>
    <n v="90"/>
    <n v="350"/>
    <n v="600"/>
    <s v=""/>
  </r>
  <r>
    <s v="3-535"/>
    <x v="153"/>
    <d v="2025-03-17T00:00:00"/>
    <x v="0"/>
    <s v="804泌尿外科"/>
    <m/>
    <x v="215"/>
    <m/>
    <m/>
    <n v="140"/>
    <n v="350"/>
    <n v="600"/>
    <s v=""/>
  </r>
  <r>
    <s v="1-058"/>
    <x v="125"/>
    <d v="2025-03-17T00:00:00"/>
    <x v="0"/>
    <s v="804送檢車資"/>
    <m/>
    <x v="208"/>
    <m/>
    <m/>
    <s v="-"/>
    <s v="-"/>
    <n v="300"/>
    <s v=""/>
  </r>
  <r>
    <s v="1-676"/>
    <x v="76"/>
    <d v="2025-03-17T00:00:00"/>
    <x v="0"/>
    <s v="804心臟內科"/>
    <m/>
    <x v="216"/>
    <m/>
    <m/>
    <n v="150"/>
    <n v="350"/>
    <n v="600"/>
    <s v=""/>
  </r>
  <r>
    <s v="3-527"/>
    <x v="180"/>
    <d v="2025-03-17T00:00:00"/>
    <x v="0"/>
    <s v="804胸腔內科"/>
    <m/>
    <x v="213"/>
    <m/>
    <m/>
    <n v="0"/>
    <n v="350"/>
    <n v="600"/>
    <s v=""/>
  </r>
  <r>
    <s v="1-667"/>
    <x v="96"/>
    <d v="2025-03-17T00:00:00"/>
    <x v="0"/>
    <s v="804精神科拿藥"/>
    <m/>
    <x v="204"/>
    <m/>
    <m/>
    <n v="90"/>
    <n v="0"/>
    <n v="300"/>
    <s v=""/>
  </r>
  <r>
    <s v="1-754"/>
    <x v="114"/>
    <d v="2025-03-17T00:00:00"/>
    <x v="0"/>
    <s v="804精神科拿藥"/>
    <m/>
    <x v="204"/>
    <m/>
    <m/>
    <n v="410"/>
    <n v="0"/>
    <n v="300"/>
    <s v=""/>
  </r>
  <r>
    <s v="2-175"/>
    <x v="79"/>
    <d v="2025-03-17T00:00:00"/>
    <x v="0"/>
    <s v="804精神科拿藥"/>
    <m/>
    <x v="204"/>
    <m/>
    <m/>
    <n v="340"/>
    <n v="0"/>
    <n v="300"/>
    <s v=""/>
  </r>
  <r>
    <s v="3-523"/>
    <x v="59"/>
    <d v="2025-03-17T00:00:00"/>
    <x v="0"/>
    <s v="804胸腔內科拿藥"/>
    <m/>
    <x v="214"/>
    <m/>
    <m/>
    <n v="280"/>
    <n v="0"/>
    <n v="300"/>
    <s v=""/>
  </r>
  <r>
    <s v="1-738"/>
    <x v="181"/>
    <d v="2025-03-17T00:00:00"/>
    <x v="0"/>
    <s v="804精神科拿藥"/>
    <m/>
    <x v="204"/>
    <m/>
    <m/>
    <n v="340"/>
    <n v="0"/>
    <n v="300"/>
    <s v=""/>
  </r>
  <r>
    <s v="3-553"/>
    <x v="117"/>
    <d v="2025-03-17T00:00:00"/>
    <x v="0"/>
    <s v="804精神科拿藥"/>
    <m/>
    <x v="204"/>
    <m/>
    <m/>
    <n v="90"/>
    <n v="0"/>
    <n v="300"/>
    <s v=""/>
  </r>
  <r>
    <s v="2-199"/>
    <x v="118"/>
    <d v="2025-03-17T00:00:00"/>
    <x v="0"/>
    <s v="804精神科拿藥"/>
    <m/>
    <x v="204"/>
    <m/>
    <m/>
    <n v="90"/>
    <n v="0"/>
    <n v="300"/>
    <s v=""/>
  </r>
  <r>
    <s v="1-752"/>
    <x v="119"/>
    <d v="2025-03-17T00:00:00"/>
    <x v="0"/>
    <s v="804精神科拿藥"/>
    <m/>
    <x v="204"/>
    <m/>
    <m/>
    <n v="90"/>
    <n v="0"/>
    <n v="300"/>
    <s v=""/>
  </r>
  <r>
    <s v="1-708"/>
    <x v="150"/>
    <d v="2025-03-17T00:00:00"/>
    <x v="0"/>
    <s v="804胸腔內科(人不去)"/>
    <m/>
    <x v="217"/>
    <m/>
    <m/>
    <n v="350"/>
    <s v="-"/>
    <n v="0"/>
    <s v=""/>
  </r>
  <r>
    <s v="1-708"/>
    <x v="150"/>
    <d v="2025-03-17T00:00:00"/>
    <x v="0"/>
    <s v="804感染科"/>
    <m/>
    <x v="218"/>
    <m/>
    <m/>
    <n v="150"/>
    <n v="350"/>
    <n v="600"/>
    <s v=""/>
  </r>
  <r>
    <s v="1-708"/>
    <x v="150"/>
    <d v="2025-03-17T00:00:00"/>
    <x v="0"/>
    <s v="804精神科(人不去)"/>
    <m/>
    <x v="219"/>
    <m/>
    <m/>
    <n v="90"/>
    <n v="350"/>
    <n v="0"/>
    <s v=""/>
  </r>
  <r>
    <s v="1-477"/>
    <x v="80"/>
    <d v="2025-03-17T00:00:00"/>
    <x v="0"/>
    <s v="804胸腔內科"/>
    <m/>
    <x v="213"/>
    <m/>
    <m/>
    <n v="240"/>
    <n v="350"/>
    <n v="600"/>
    <s v=""/>
  </r>
  <r>
    <s v="1-755"/>
    <x v="65"/>
    <d v="2025-03-17T00:00:00"/>
    <x v="0"/>
    <s v="804心電圖檢查"/>
    <m/>
    <x v="220"/>
    <m/>
    <m/>
    <n v="0"/>
    <n v="350"/>
    <n v="600"/>
    <s v=""/>
  </r>
  <r>
    <s v="1-755"/>
    <x v="65"/>
    <d v="2025-03-17T00:00:00"/>
    <x v="0"/>
    <s v="804精神科"/>
    <m/>
    <x v="211"/>
    <m/>
    <m/>
    <n v="240"/>
    <s v="-"/>
    <n v="0"/>
    <s v=""/>
  </r>
  <r>
    <s v="2-193"/>
    <x v="67"/>
    <d v="2025-03-18T00:00:00"/>
    <x v="0"/>
    <s v="804急診轉龍敏住院"/>
    <m/>
    <x v="221"/>
    <m/>
    <m/>
    <s v="-"/>
    <s v="-"/>
    <n v="600"/>
    <s v=""/>
  </r>
  <r>
    <s v="1-521"/>
    <x v="182"/>
    <d v="2025-03-18T00:00:00"/>
    <x v="0"/>
    <s v="804送檢車資"/>
    <m/>
    <x v="222"/>
    <m/>
    <m/>
    <s v="-"/>
    <s v="-"/>
    <n v="320"/>
    <s v=""/>
  </r>
  <r>
    <s v="1-681"/>
    <x v="183"/>
    <d v="2025-03-18T00:00:00"/>
    <x v="0"/>
    <s v="804胸腔內科拿藥"/>
    <m/>
    <x v="223"/>
    <m/>
    <m/>
    <n v="150"/>
    <n v="0"/>
    <n v="300"/>
    <s v=""/>
  </r>
  <r>
    <s v="1-175"/>
    <x v="184"/>
    <d v="2025-03-18T00:00:00"/>
    <x v="0"/>
    <s v="龍敏出院疥瘡投藥/車資"/>
    <m/>
    <x v="224"/>
    <m/>
    <m/>
    <n v="300"/>
    <s v="-"/>
    <n v="600"/>
    <s v=""/>
  </r>
  <r>
    <s v="1-702"/>
    <x v="169"/>
    <d v="2025-03-18T00:00:00"/>
    <x v="0"/>
    <s v="804胸腔內科拿藥"/>
    <m/>
    <x v="223"/>
    <m/>
    <m/>
    <n v="150"/>
    <n v="0"/>
    <n v="300"/>
    <s v=""/>
  </r>
  <r>
    <s v="1-659"/>
    <x v="185"/>
    <d v="2025-03-18T00:00:00"/>
    <x v="0"/>
    <s v="804抽血"/>
    <m/>
    <x v="225"/>
    <m/>
    <m/>
    <s v="-"/>
    <n v="350"/>
    <n v="600"/>
    <s v=""/>
  </r>
  <r>
    <s v="1-659"/>
    <x v="185"/>
    <d v="2025-03-18T00:00:00"/>
    <x v="0"/>
    <s v="804家醫科拿藥"/>
    <m/>
    <x v="226"/>
    <m/>
    <m/>
    <n v="630"/>
    <n v="0"/>
    <n v="0"/>
    <s v=""/>
  </r>
  <r>
    <s v="1-748"/>
    <x v="23"/>
    <d v="2025-03-18T00:00:00"/>
    <x v="0"/>
    <s v="804胸腔內科"/>
    <m/>
    <x v="227"/>
    <m/>
    <m/>
    <n v="180"/>
    <n v="350"/>
    <n v="600"/>
    <s v=""/>
  </r>
  <r>
    <s v="1-432"/>
    <x v="27"/>
    <d v="2025-03-18T00:00:00"/>
    <x v="0"/>
    <s v="804送檢車資"/>
    <m/>
    <x v="222"/>
    <m/>
    <m/>
    <s v="-"/>
    <s v="-"/>
    <n v="320"/>
    <s v=""/>
  </r>
  <r>
    <s v="1-705"/>
    <x v="186"/>
    <d v="2025-03-18T00:00:00"/>
    <x v="0"/>
    <s v="804出院疥瘡投藥/車資"/>
    <m/>
    <x v="228"/>
    <m/>
    <m/>
    <n v="300"/>
    <s v="-"/>
    <n v="600"/>
    <s v=""/>
  </r>
  <r>
    <s v="1-585"/>
    <x v="124"/>
    <d v="2025-03-18T00:00:00"/>
    <x v="0"/>
    <s v="804胸腔內科拿藥"/>
    <m/>
    <x v="223"/>
    <m/>
    <m/>
    <n v="150"/>
    <n v="0"/>
    <n v="300"/>
    <s v=""/>
  </r>
  <r>
    <s v="1-612"/>
    <x v="34"/>
    <d v="2025-03-18T00:00:00"/>
    <x v="0"/>
    <s v="804胸腔內科拿藥"/>
    <m/>
    <x v="223"/>
    <m/>
    <m/>
    <n v="200"/>
    <n v="0"/>
    <n v="300"/>
    <s v=""/>
  </r>
  <r>
    <s v="1-530"/>
    <x v="94"/>
    <d v="2025-03-18T00:00:00"/>
    <x v="0"/>
    <s v="804胸腔內科拿藥"/>
    <m/>
    <x v="223"/>
    <m/>
    <m/>
    <n v="220"/>
    <n v="0"/>
    <n v="300"/>
    <s v=""/>
  </r>
  <r>
    <s v="1-200"/>
    <x v="38"/>
    <d v="2025-03-18T00:00:00"/>
    <x v="0"/>
    <s v="804胸腔內科拿藥"/>
    <m/>
    <x v="223"/>
    <m/>
    <m/>
    <n v="280"/>
    <n v="0"/>
    <n v="300"/>
    <s v=""/>
  </r>
  <r>
    <s v="1-211"/>
    <x v="187"/>
    <d v="2025-03-18T00:00:00"/>
    <x v="0"/>
    <s v="804胸腔內科拿藥"/>
    <m/>
    <x v="223"/>
    <m/>
    <m/>
    <n v="470"/>
    <n v="0"/>
    <n v="300"/>
    <s v=""/>
  </r>
  <r>
    <s v="1-773"/>
    <x v="161"/>
    <d v="2025-03-18T00:00:00"/>
    <x v="0"/>
    <s v="804神經內科(下午)"/>
    <m/>
    <x v="229"/>
    <m/>
    <m/>
    <n v="340"/>
    <n v="350"/>
    <n v="600"/>
    <s v=""/>
  </r>
  <r>
    <s v="1-773"/>
    <x v="161"/>
    <d v="2025-03-18T00:00:00"/>
    <x v="0"/>
    <s v="804胸腔內科"/>
    <m/>
    <x v="227"/>
    <m/>
    <m/>
    <n v="180"/>
    <n v="350"/>
    <n v="600"/>
    <s v=""/>
  </r>
  <r>
    <s v="3-549"/>
    <x v="42"/>
    <d v="2025-03-18T00:00:00"/>
    <x v="0"/>
    <s v="804家醫科"/>
    <m/>
    <x v="230"/>
    <m/>
    <m/>
    <s v="-"/>
    <n v="350"/>
    <n v="600"/>
    <s v=""/>
  </r>
  <r>
    <s v="2-183"/>
    <x v="50"/>
    <d v="2025-03-18T00:00:00"/>
    <x v="0"/>
    <s v="804胸腔內科拿藥"/>
    <m/>
    <x v="223"/>
    <m/>
    <m/>
    <n v="180"/>
    <n v="0"/>
    <n v="300"/>
    <s v=""/>
  </r>
  <r>
    <s v="2-147"/>
    <x v="135"/>
    <d v="2025-03-18T00:00:00"/>
    <x v="0"/>
    <s v="龍敏出院疥瘡投藥/車資"/>
    <m/>
    <x v="224"/>
    <m/>
    <m/>
    <n v="300"/>
    <s v="-"/>
    <n v="600"/>
    <s v=""/>
  </r>
  <r>
    <s v="1-354"/>
    <x v="52"/>
    <d v="2025-03-18T00:00:00"/>
    <x v="0"/>
    <s v="804胸腔內科拿藥"/>
    <m/>
    <x v="223"/>
    <m/>
    <m/>
    <n v="150"/>
    <n v="0"/>
    <n v="300"/>
    <s v=""/>
  </r>
  <r>
    <s v="3-528"/>
    <x v="56"/>
    <d v="2025-03-18T00:00:00"/>
    <x v="0"/>
    <s v="804胸腔內科"/>
    <m/>
    <x v="227"/>
    <m/>
    <m/>
    <n v="260"/>
    <n v="350"/>
    <n v="600"/>
    <s v=""/>
  </r>
  <r>
    <s v="1-296"/>
    <x v="15"/>
    <d v="2025-03-18T00:00:00"/>
    <x v="0"/>
    <s v="804胸腔內科拿藥"/>
    <m/>
    <x v="223"/>
    <m/>
    <m/>
    <n v="150"/>
    <n v="0"/>
    <n v="300"/>
    <s v=""/>
  </r>
  <r>
    <s v="1-580"/>
    <x v="63"/>
    <d v="2025-03-18T00:00:00"/>
    <x v="0"/>
    <s v="804胸腔內科拿藥"/>
    <m/>
    <x v="223"/>
    <m/>
    <m/>
    <n v="200"/>
    <n v="0"/>
    <n v="300"/>
    <s v=""/>
  </r>
  <r>
    <s v="2-199"/>
    <x v="118"/>
    <d v="2025-03-18T00:00:00"/>
    <x v="0"/>
    <s v="804抽血"/>
    <m/>
    <x v="225"/>
    <m/>
    <m/>
    <s v="-"/>
    <n v="350"/>
    <n v="600"/>
    <s v=""/>
  </r>
  <r>
    <s v="1-769"/>
    <x v="122"/>
    <d v="2025-03-18T00:00:00"/>
    <x v="0"/>
    <s v="804電腦斷層攝影檢查"/>
    <m/>
    <x v="231"/>
    <m/>
    <m/>
    <s v="-"/>
    <n v="350"/>
    <n v="600"/>
    <s v=""/>
  </r>
  <r>
    <s v="1-708"/>
    <x v="150"/>
    <d v="2025-03-18T00:00:00"/>
    <x v="0"/>
    <s v="804急診後返回"/>
    <m/>
    <x v="232"/>
    <m/>
    <m/>
    <s v="-"/>
    <s v="-"/>
    <n v="600"/>
    <s v=""/>
  </r>
  <r>
    <s v="1-729"/>
    <x v="188"/>
    <d v="2025-03-19T00:00:00"/>
    <x v="0"/>
    <s v="桃療精神科拿藥(巡診)-精護"/>
    <m/>
    <x v="233"/>
    <m/>
    <m/>
    <n v="150"/>
    <n v="0"/>
    <n v="300"/>
    <s v=""/>
  </r>
  <r>
    <s v="3-512"/>
    <x v="158"/>
    <d v="2025-03-19T00:00:00"/>
    <x v="0"/>
    <s v="桃療精神科拿藥(巡診)-長照"/>
    <m/>
    <x v="234"/>
    <m/>
    <m/>
    <n v="0"/>
    <n v="0"/>
    <n v="300"/>
    <s v=""/>
  </r>
  <r>
    <s v="1-602"/>
    <x v="173"/>
    <d v="2025-03-19T00:00:00"/>
    <x v="0"/>
    <s v="桃療精神科拿藥(巡診)-精護"/>
    <m/>
    <x v="233"/>
    <m/>
    <m/>
    <n v="0"/>
    <n v="0"/>
    <n v="300"/>
    <s v=""/>
  </r>
  <r>
    <s v="1-690"/>
    <x v="2"/>
    <d v="2025-03-19T00:00:00"/>
    <x v="0"/>
    <s v="804心臟超音波檢查"/>
    <m/>
    <x v="235"/>
    <m/>
    <m/>
    <s v="-"/>
    <n v="350"/>
    <n v="600"/>
    <s v=""/>
  </r>
  <r>
    <s v="1-521"/>
    <x v="182"/>
    <d v="2025-03-19T00:00:00"/>
    <x v="0"/>
    <s v="桃療精神科拿藥(巡診)-精護"/>
    <m/>
    <x v="233"/>
    <m/>
    <m/>
    <n v="0"/>
    <n v="0"/>
    <n v="300"/>
    <s v=""/>
  </r>
  <r>
    <s v="1-681"/>
    <x v="183"/>
    <d v="2025-03-19T00:00:00"/>
    <x v="0"/>
    <s v="桃療精神科拿藥(巡診)-精護"/>
    <m/>
    <x v="233"/>
    <m/>
    <m/>
    <n v="0"/>
    <n v="0"/>
    <n v="300"/>
    <s v=""/>
  </r>
  <r>
    <s v="1-526"/>
    <x v="132"/>
    <d v="2025-03-19T00:00:00"/>
    <x v="0"/>
    <s v="桃療精神科拿藥(巡診)-精護"/>
    <m/>
    <x v="233"/>
    <m/>
    <m/>
    <n v="0"/>
    <n v="0"/>
    <n v="300"/>
    <s v=""/>
  </r>
  <r>
    <s v="3-489"/>
    <x v="189"/>
    <d v="2025-03-19T00:00:00"/>
    <x v="0"/>
    <s v="804肝膽腸胃科"/>
    <m/>
    <x v="236"/>
    <m/>
    <m/>
    <n v="160"/>
    <n v="350"/>
    <n v="600"/>
    <s v=""/>
  </r>
  <r>
    <s v="3-489"/>
    <x v="189"/>
    <d v="2025-03-19T00:00:00"/>
    <x v="0"/>
    <s v="桃療精神科拿藥(巡診)-長照"/>
    <m/>
    <x v="234"/>
    <m/>
    <m/>
    <n v="0"/>
    <n v="0"/>
    <n v="300"/>
    <s v=""/>
  </r>
  <r>
    <s v="3-541"/>
    <x v="5"/>
    <d v="2025-03-19T00:00:00"/>
    <x v="0"/>
    <s v="桃療精神科拿藥(巡診)-長照"/>
    <m/>
    <x v="234"/>
    <m/>
    <m/>
    <n v="0"/>
    <n v="0"/>
    <n v="300"/>
    <s v=""/>
  </r>
  <r>
    <s v="1-105"/>
    <x v="190"/>
    <d v="2025-03-19T00:00:00"/>
    <x v="0"/>
    <s v="龍敏內科拿藥"/>
    <m/>
    <x v="237"/>
    <m/>
    <m/>
    <n v="0"/>
    <n v="0"/>
    <n v="300"/>
    <s v=""/>
  </r>
  <r>
    <s v="1-543"/>
    <x v="191"/>
    <d v="2025-03-19T00:00:00"/>
    <x v="0"/>
    <s v="桃療精神科拿藥(巡診)-精護"/>
    <m/>
    <x v="233"/>
    <m/>
    <m/>
    <n v="0"/>
    <n v="0"/>
    <n v="300"/>
    <s v=""/>
  </r>
  <r>
    <s v="1-346"/>
    <x v="159"/>
    <d v="2025-03-19T00:00:00"/>
    <x v="0"/>
    <s v="桃療精神科拿藥(巡診)-精護"/>
    <m/>
    <x v="233"/>
    <m/>
    <m/>
    <n v="0"/>
    <n v="0"/>
    <n v="300"/>
    <s v=""/>
  </r>
  <r>
    <s v="1-461"/>
    <x v="192"/>
    <d v="2025-03-19T00:00:00"/>
    <x v="0"/>
    <s v="桃療精神科拿藥(巡診)-精護"/>
    <m/>
    <x v="233"/>
    <m/>
    <m/>
    <n v="0"/>
    <n v="0"/>
    <n v="300"/>
    <s v=""/>
  </r>
  <r>
    <s v="1-299"/>
    <x v="193"/>
    <d v="2025-03-19T00:00:00"/>
    <x v="0"/>
    <s v="桃療精神科拿藥(巡診)-精護"/>
    <m/>
    <x v="233"/>
    <m/>
    <m/>
    <n v="0"/>
    <n v="0"/>
    <n v="300"/>
    <s v=""/>
  </r>
  <r>
    <s v="2-185"/>
    <x v="98"/>
    <d v="2025-03-19T00:00:00"/>
    <x v="0"/>
    <s v="804心臟內科"/>
    <m/>
    <x v="238"/>
    <m/>
    <m/>
    <n v="0"/>
    <n v="350"/>
    <n v="600"/>
    <s v=""/>
  </r>
  <r>
    <s v="1-311"/>
    <x v="194"/>
    <d v="2025-03-19T00:00:00"/>
    <x v="0"/>
    <s v="桃療精神科拿藥(巡診)-精護"/>
    <m/>
    <x v="233"/>
    <m/>
    <m/>
    <n v="150"/>
    <n v="0"/>
    <n v="300"/>
    <s v=""/>
  </r>
  <r>
    <s v="1-723"/>
    <x v="82"/>
    <d v="2025-03-19T00:00:00"/>
    <x v="0"/>
    <s v="桃療精神科拿藥(巡診)-精護"/>
    <m/>
    <x v="233"/>
    <m/>
    <m/>
    <n v="0"/>
    <n v="0"/>
    <n v="300"/>
    <s v=""/>
  </r>
  <r>
    <s v="1-490"/>
    <x v="195"/>
    <d v="2025-03-19T00:00:00"/>
    <x v="0"/>
    <s v="桃療精神科拿藥(巡診)-精護"/>
    <m/>
    <x v="233"/>
    <m/>
    <m/>
    <n v="400"/>
    <n v="0"/>
    <n v="300"/>
    <s v=""/>
  </r>
  <r>
    <s v="3-556"/>
    <x v="106"/>
    <d v="2025-03-19T00:00:00"/>
    <x v="0"/>
    <s v="桃療精神科拿藥(巡診)-長照"/>
    <m/>
    <x v="234"/>
    <m/>
    <m/>
    <n v="400"/>
    <n v="0"/>
    <n v="300"/>
    <s v=""/>
  </r>
  <r>
    <s v="1-665"/>
    <x v="196"/>
    <d v="2025-03-19T00:00:00"/>
    <x v="0"/>
    <s v="桃療精神科拿藥(巡診)-精護"/>
    <m/>
    <x v="233"/>
    <m/>
    <m/>
    <n v="400"/>
    <n v="0"/>
    <n v="300"/>
    <s v=""/>
  </r>
  <r>
    <s v="1-739"/>
    <x v="197"/>
    <d v="2025-03-19T00:00:00"/>
    <x v="0"/>
    <s v="桃療精神科拿藥(巡診)-精護"/>
    <m/>
    <x v="233"/>
    <m/>
    <m/>
    <n v="150"/>
    <n v="0"/>
    <n v="300"/>
    <s v=""/>
  </r>
  <r>
    <s v="1-542"/>
    <x v="138"/>
    <d v="2025-03-19T00:00:00"/>
    <x v="0"/>
    <s v="桃療精神科拿藥(巡診)-精護"/>
    <m/>
    <x v="233"/>
    <m/>
    <m/>
    <n v="0"/>
    <n v="0"/>
    <n v="300"/>
    <s v=""/>
  </r>
  <r>
    <s v="1-281"/>
    <x v="198"/>
    <d v="2025-03-19T00:00:00"/>
    <x v="0"/>
    <s v="桃療精神科拿藥(巡診)-精護"/>
    <m/>
    <x v="233"/>
    <m/>
    <m/>
    <n v="0"/>
    <n v="0"/>
    <n v="300"/>
    <s v=""/>
  </r>
  <r>
    <s v="1-725"/>
    <x v="139"/>
    <d v="2025-03-19T00:00:00"/>
    <x v="0"/>
    <s v="桃療精神科拿藥(巡診)-精護"/>
    <m/>
    <x v="233"/>
    <m/>
    <m/>
    <n v="150"/>
    <n v="0"/>
    <n v="300"/>
    <s v=""/>
  </r>
  <r>
    <s v="1-536"/>
    <x v="199"/>
    <d v="2025-03-19T00:00:00"/>
    <x v="0"/>
    <s v="桃療精神科拿藥(巡診)-精護"/>
    <m/>
    <x v="233"/>
    <m/>
    <m/>
    <n v="150"/>
    <n v="0"/>
    <n v="300"/>
    <s v=""/>
  </r>
  <r>
    <s v="1-716"/>
    <x v="1"/>
    <d v="2025-03-19T00:00:00"/>
    <x v="0"/>
    <s v="桃療精神科拿藥(巡診)-精護"/>
    <m/>
    <x v="233"/>
    <m/>
    <m/>
    <n v="150"/>
    <n v="0"/>
    <n v="300"/>
    <s v=""/>
  </r>
  <r>
    <s v="1-520"/>
    <x v="200"/>
    <d v="2025-03-19T00:00:00"/>
    <x v="0"/>
    <s v="桃療精神科拿藥(巡診)-精護"/>
    <m/>
    <x v="233"/>
    <m/>
    <m/>
    <n v="0"/>
    <n v="0"/>
    <n v="300"/>
    <s v=""/>
  </r>
  <r>
    <s v="3-452"/>
    <x v="123"/>
    <d v="2025-03-19T00:00:00"/>
    <x v="0"/>
    <s v="桃療精神科拿藥(巡診)-長照"/>
    <m/>
    <x v="234"/>
    <m/>
    <m/>
    <n v="0"/>
    <n v="0"/>
    <n v="300"/>
    <s v=""/>
  </r>
  <r>
    <s v="3-475"/>
    <x v="8"/>
    <d v="2025-03-19T00:00:00"/>
    <x v="0"/>
    <s v="桃療精神科拿藥(巡診)-長照"/>
    <m/>
    <x v="234"/>
    <m/>
    <m/>
    <n v="0"/>
    <n v="0"/>
    <n v="300"/>
    <s v=""/>
  </r>
  <r>
    <s v="1-702"/>
    <x v="169"/>
    <d v="2025-03-19T00:00:00"/>
    <x v="0"/>
    <s v="桃療精神科拿藥(巡診)-精護"/>
    <m/>
    <x v="233"/>
    <m/>
    <m/>
    <n v="0"/>
    <n v="0"/>
    <n v="300"/>
    <s v=""/>
  </r>
  <r>
    <s v="2-140"/>
    <x v="93"/>
    <d v="2025-03-19T00:00:00"/>
    <x v="0"/>
    <s v="龍敏內科拿藥"/>
    <m/>
    <x v="237"/>
    <m/>
    <m/>
    <n v="70"/>
    <n v="0"/>
    <n v="300"/>
    <s v=""/>
  </r>
  <r>
    <s v="1-571"/>
    <x v="24"/>
    <d v="2025-03-19T00:00:00"/>
    <x v="0"/>
    <s v="桃療精神科拿藥(巡診)-精護"/>
    <m/>
    <x v="233"/>
    <m/>
    <m/>
    <n v="250"/>
    <n v="0"/>
    <n v="300"/>
    <s v=""/>
  </r>
  <r>
    <s v="3-518"/>
    <x v="144"/>
    <d v="2025-03-19T00:00:00"/>
    <x v="0"/>
    <s v="桃療精神科拿藥(巡診)-長照"/>
    <m/>
    <x v="234"/>
    <m/>
    <m/>
    <n v="0"/>
    <n v="0"/>
    <n v="300"/>
    <s v=""/>
  </r>
  <r>
    <s v="1-745"/>
    <x v="134"/>
    <d v="2025-03-19T00:00:00"/>
    <x v="0"/>
    <s v="五福內科"/>
    <m/>
    <x v="239"/>
    <m/>
    <m/>
    <s v="-"/>
    <s v="-"/>
    <n v="600"/>
    <s v=""/>
  </r>
  <r>
    <s v="1-732"/>
    <x v="201"/>
    <d v="2025-03-19T00:00:00"/>
    <x v="0"/>
    <s v="桃療精神科拿藥(巡診)-精護"/>
    <m/>
    <x v="233"/>
    <m/>
    <m/>
    <n v="150"/>
    <n v="0"/>
    <n v="300"/>
    <s v=""/>
  </r>
  <r>
    <s v="1-022"/>
    <x v="120"/>
    <d v="2025-03-19T00:00:00"/>
    <x v="0"/>
    <s v="桃療精神科拿藥(巡診)-精護"/>
    <m/>
    <x v="233"/>
    <m/>
    <m/>
    <n v="0"/>
    <n v="0"/>
    <n v="300"/>
    <s v=""/>
  </r>
  <r>
    <s v="1-673"/>
    <x v="202"/>
    <d v="2025-03-19T00:00:00"/>
    <x v="0"/>
    <s v="桃療精神科拿藥(巡診)-精護"/>
    <m/>
    <x v="233"/>
    <m/>
    <m/>
    <n v="150"/>
    <n v="0"/>
    <n v="300"/>
    <s v=""/>
  </r>
  <r>
    <s v="1-741"/>
    <x v="203"/>
    <d v="2025-03-19T00:00:00"/>
    <x v="0"/>
    <s v="桃療精神科拿藥(巡診)-精護"/>
    <m/>
    <x v="233"/>
    <m/>
    <m/>
    <n v="0"/>
    <n v="0"/>
    <n v="300"/>
    <s v=""/>
  </r>
  <r>
    <s v="1-464"/>
    <x v="31"/>
    <d v="2025-03-19T00:00:00"/>
    <x v="0"/>
    <s v="桃療精神科拿藥(巡診)-精護"/>
    <m/>
    <x v="233"/>
    <m/>
    <m/>
    <n v="0"/>
    <n v="0"/>
    <n v="300"/>
    <s v=""/>
  </r>
  <r>
    <s v="1-452"/>
    <x v="204"/>
    <d v="2025-03-19T00:00:00"/>
    <x v="0"/>
    <s v="桃療精神科拿藥(巡診)-精護"/>
    <m/>
    <x v="233"/>
    <m/>
    <m/>
    <n v="0"/>
    <n v="0"/>
    <n v="300"/>
    <s v=""/>
  </r>
  <r>
    <s v="1-730"/>
    <x v="72"/>
    <d v="2025-03-19T00:00:00"/>
    <x v="0"/>
    <s v="桃療精神科拿藥(巡診)-精護"/>
    <m/>
    <x v="233"/>
    <m/>
    <m/>
    <n v="150"/>
    <n v="0"/>
    <n v="300"/>
    <s v=""/>
  </r>
  <r>
    <s v="1-439"/>
    <x v="160"/>
    <d v="2025-03-19T00:00:00"/>
    <x v="0"/>
    <s v="桃療精神科拿藥(巡診)-精護"/>
    <m/>
    <x v="233"/>
    <m/>
    <m/>
    <n v="150"/>
    <n v="0"/>
    <n v="300"/>
    <s v=""/>
  </r>
  <r>
    <s v="1-038"/>
    <x v="205"/>
    <d v="2025-03-19T00:00:00"/>
    <x v="0"/>
    <s v="桃療精神科拿藥(巡診)-精護"/>
    <m/>
    <x v="233"/>
    <m/>
    <m/>
    <n v="0"/>
    <n v="0"/>
    <n v="300"/>
    <s v=""/>
  </r>
  <r>
    <s v="1-200"/>
    <x v="38"/>
    <d v="2025-03-19T00:00:00"/>
    <x v="0"/>
    <s v="桃療精神科拿藥(巡診)-精護"/>
    <m/>
    <x v="233"/>
    <m/>
    <m/>
    <n v="150"/>
    <n v="0"/>
    <n v="300"/>
    <s v=""/>
  </r>
  <r>
    <s v="1-230"/>
    <x v="206"/>
    <d v="2025-03-19T00:00:00"/>
    <x v="0"/>
    <s v="桃療精神科拿藥(巡診)-精護"/>
    <m/>
    <x v="233"/>
    <m/>
    <m/>
    <n v="0"/>
    <n v="0"/>
    <n v="300"/>
    <s v=""/>
  </r>
  <r>
    <s v="1-751"/>
    <x v="207"/>
    <d v="2025-03-19T00:00:00"/>
    <x v="0"/>
    <s v="桃療精神科拿藥(巡診)-精護"/>
    <m/>
    <x v="233"/>
    <m/>
    <m/>
    <n v="0"/>
    <n v="0"/>
    <n v="300"/>
    <s v=""/>
  </r>
  <r>
    <s v="1-546"/>
    <x v="208"/>
    <d v="2025-03-19T00:00:00"/>
    <x v="0"/>
    <s v="桃療精神科拿藥(巡診)-精護"/>
    <m/>
    <x v="233"/>
    <m/>
    <m/>
    <n v="150"/>
    <n v="0"/>
    <n v="300"/>
    <s v=""/>
  </r>
  <r>
    <s v="1-522"/>
    <x v="128"/>
    <d v="2025-03-19T00:00:00"/>
    <x v="0"/>
    <s v="桃療精神科拿藥(巡診)-精護"/>
    <m/>
    <x v="233"/>
    <m/>
    <m/>
    <n v="0"/>
    <n v="0"/>
    <n v="300"/>
    <s v=""/>
  </r>
  <r>
    <s v="1-742"/>
    <x v="146"/>
    <d v="2025-03-19T00:00:00"/>
    <x v="0"/>
    <s v="桃療精神科拿藥(巡診)-精護"/>
    <m/>
    <x v="233"/>
    <m/>
    <m/>
    <n v="0"/>
    <n v="0"/>
    <n v="300"/>
    <s v=""/>
  </r>
  <r>
    <s v="1-270"/>
    <x v="85"/>
    <d v="2025-03-19T00:00:00"/>
    <x v="0"/>
    <s v="桃療精神科拿藥(巡診)-精護"/>
    <m/>
    <x v="233"/>
    <m/>
    <m/>
    <n v="0"/>
    <n v="0"/>
    <n v="300"/>
    <s v=""/>
  </r>
  <r>
    <s v="1-595"/>
    <x v="209"/>
    <d v="2025-03-19T00:00:00"/>
    <x v="0"/>
    <s v="桃療精神科拿藥(巡診)-精護"/>
    <m/>
    <x v="233"/>
    <m/>
    <m/>
    <n v="0"/>
    <n v="0"/>
    <n v="300"/>
    <s v=""/>
  </r>
  <r>
    <s v="1-671"/>
    <x v="129"/>
    <d v="2025-03-19T00:00:00"/>
    <x v="0"/>
    <s v="桃療精神科拿藥(巡診)-精護"/>
    <m/>
    <x v="233"/>
    <m/>
    <m/>
    <n v="400"/>
    <n v="0"/>
    <n v="300"/>
    <s v=""/>
  </r>
  <r>
    <s v="1-515"/>
    <x v="210"/>
    <d v="2025-03-19T00:00:00"/>
    <x v="0"/>
    <s v="桃療精神科拿藥(巡診)-精護"/>
    <m/>
    <x v="233"/>
    <m/>
    <m/>
    <n v="150"/>
    <n v="0"/>
    <n v="300"/>
    <s v=""/>
  </r>
  <r>
    <s v="3-549"/>
    <x v="42"/>
    <d v="2025-03-19T00:00:00"/>
    <x v="0"/>
    <s v="804送檢車資"/>
    <m/>
    <x v="240"/>
    <m/>
    <m/>
    <s v="-"/>
    <s v="-"/>
    <n v="320"/>
    <s v=""/>
  </r>
  <r>
    <s v="1-675"/>
    <x v="130"/>
    <d v="2025-03-19T00:00:00"/>
    <x v="0"/>
    <s v="桃療精神科拿藥(巡診)-精護"/>
    <m/>
    <x v="233"/>
    <m/>
    <m/>
    <n v="360"/>
    <n v="0"/>
    <n v="300"/>
    <s v=""/>
  </r>
  <r>
    <s v="1-720"/>
    <x v="44"/>
    <d v="2025-03-19T00:00:00"/>
    <x v="0"/>
    <s v="桃療精神科拿藥(巡診)-精護"/>
    <m/>
    <x v="233"/>
    <m/>
    <m/>
    <n v="170"/>
    <n v="0"/>
    <n v="300"/>
    <s v=""/>
  </r>
  <r>
    <s v="1-524"/>
    <x v="211"/>
    <d v="2025-03-19T00:00:00"/>
    <x v="0"/>
    <s v="桃療精神科拿藥(巡診)-精護"/>
    <m/>
    <x v="233"/>
    <m/>
    <m/>
    <n v="150"/>
    <n v="0"/>
    <n v="300"/>
    <s v=""/>
  </r>
  <r>
    <s v="1-097"/>
    <x v="212"/>
    <d v="2025-03-19T00:00:00"/>
    <x v="0"/>
    <s v="桃療精神科拿藥(巡診)-精護"/>
    <m/>
    <x v="233"/>
    <m/>
    <m/>
    <n v="0"/>
    <n v="0"/>
    <n v="300"/>
    <s v=""/>
  </r>
  <r>
    <s v="1-534"/>
    <x v="213"/>
    <d v="2025-03-19T00:00:00"/>
    <x v="0"/>
    <s v="桃療精神科拿藥(巡診)-精護"/>
    <m/>
    <x v="233"/>
    <m/>
    <m/>
    <n v="150"/>
    <n v="0"/>
    <n v="300"/>
    <s v=""/>
  </r>
  <r>
    <s v="1-632"/>
    <x v="147"/>
    <d v="2025-03-19T00:00:00"/>
    <x v="0"/>
    <s v="桃療精神科拿藥(巡診)-精護"/>
    <m/>
    <x v="233"/>
    <m/>
    <m/>
    <n v="150"/>
    <n v="0"/>
    <n v="300"/>
    <s v=""/>
  </r>
  <r>
    <s v="1-342"/>
    <x v="214"/>
    <d v="2025-03-19T00:00:00"/>
    <x v="0"/>
    <s v="桃療精神科拿藥(巡診)-精護"/>
    <m/>
    <x v="233"/>
    <m/>
    <m/>
    <n v="0"/>
    <n v="0"/>
    <n v="300"/>
    <s v=""/>
  </r>
  <r>
    <s v="1-473"/>
    <x v="162"/>
    <d v="2025-03-19T00:00:00"/>
    <x v="0"/>
    <s v="804裝攜帶式心電圖記錄檢查"/>
    <m/>
    <x v="241"/>
    <m/>
    <m/>
    <n v="0"/>
    <n v="350"/>
    <n v="600"/>
    <s v=""/>
  </r>
  <r>
    <s v="1-280"/>
    <x v="215"/>
    <d v="2025-03-19T00:00:00"/>
    <x v="0"/>
    <s v="桃療精神科拿藥(巡診)-精護"/>
    <m/>
    <x v="233"/>
    <m/>
    <m/>
    <n v="0"/>
    <n v="0"/>
    <n v="300"/>
    <s v=""/>
  </r>
  <r>
    <s v="1-441"/>
    <x v="216"/>
    <d v="2025-03-19T00:00:00"/>
    <x v="0"/>
    <s v="桃療精神科拿藥(巡診)-精護"/>
    <m/>
    <x v="233"/>
    <m/>
    <m/>
    <n v="0"/>
    <n v="0"/>
    <n v="300"/>
    <s v=""/>
  </r>
  <r>
    <s v="1-603"/>
    <x v="217"/>
    <d v="2025-03-19T00:00:00"/>
    <x v="0"/>
    <s v="桃療精神科拿藥(巡診)-精護"/>
    <m/>
    <x v="233"/>
    <m/>
    <m/>
    <n v="150"/>
    <n v="0"/>
    <n v="300"/>
    <s v=""/>
  </r>
  <r>
    <s v="1-662"/>
    <x v="218"/>
    <d v="2025-03-19T00:00:00"/>
    <x v="0"/>
    <s v="桃療精神科拿藥(巡診)-精護"/>
    <m/>
    <x v="233"/>
    <m/>
    <m/>
    <n v="400"/>
    <n v="0"/>
    <n v="300"/>
    <s v=""/>
  </r>
  <r>
    <s v="1-058"/>
    <x v="125"/>
    <d v="2025-03-19T00:00:00"/>
    <x v="0"/>
    <s v="桃療精神科拿藥(巡診)-精護"/>
    <m/>
    <x v="233"/>
    <m/>
    <m/>
    <n v="150"/>
    <n v="0"/>
    <n v="300"/>
    <s v=""/>
  </r>
  <r>
    <s v="1-043"/>
    <x v="219"/>
    <d v="2025-03-19T00:00:00"/>
    <x v="0"/>
    <s v="桃療精神科拿藥(巡診)-精護"/>
    <m/>
    <x v="233"/>
    <m/>
    <m/>
    <n v="0"/>
    <n v="0"/>
    <n v="300"/>
    <s v=""/>
  </r>
  <r>
    <s v="1-770"/>
    <x v="163"/>
    <d v="2025-03-19T00:00:00"/>
    <x v="0"/>
    <s v="桃療精神科拿藥(巡診)-精護"/>
    <m/>
    <x v="233"/>
    <m/>
    <m/>
    <n v="0"/>
    <n v="0"/>
    <n v="300"/>
    <s v=""/>
  </r>
  <r>
    <s v="1-409"/>
    <x v="75"/>
    <d v="2025-03-19T00:00:00"/>
    <x v="0"/>
    <s v="桃療精神科拿藥(巡診)-精護"/>
    <m/>
    <x v="233"/>
    <m/>
    <m/>
    <n v="0"/>
    <n v="0"/>
    <n v="300"/>
    <s v=""/>
  </r>
  <r>
    <s v="1-276"/>
    <x v="220"/>
    <d v="2025-03-19T00:00:00"/>
    <x v="0"/>
    <s v="桃療精神科拿藥(巡診)-精護"/>
    <m/>
    <x v="233"/>
    <m/>
    <m/>
    <n v="340"/>
    <n v="0"/>
    <n v="300"/>
    <s v=""/>
  </r>
  <r>
    <s v="3-527"/>
    <x v="180"/>
    <d v="2025-03-19T00:00:00"/>
    <x v="0"/>
    <s v="桃療精神科拿藥(巡診)-長照"/>
    <m/>
    <x v="234"/>
    <m/>
    <m/>
    <n v="0"/>
    <n v="0"/>
    <n v="300"/>
    <s v=""/>
  </r>
  <r>
    <s v="1-109"/>
    <x v="221"/>
    <d v="2025-03-19T00:00:00"/>
    <x v="0"/>
    <s v="桃療精神科拿藥(巡診)-精護"/>
    <m/>
    <x v="233"/>
    <m/>
    <m/>
    <n v="0"/>
    <n v="0"/>
    <n v="300"/>
    <s v=""/>
  </r>
  <r>
    <s v="1-606"/>
    <x v="113"/>
    <d v="2025-03-19T00:00:00"/>
    <x v="0"/>
    <s v="桃療精神科拿藥(巡診)-精護"/>
    <m/>
    <x v="233"/>
    <m/>
    <m/>
    <n v="0"/>
    <n v="0"/>
    <n v="300"/>
    <s v=""/>
  </r>
  <r>
    <s v="1-160"/>
    <x v="222"/>
    <d v="2025-03-19T00:00:00"/>
    <x v="0"/>
    <s v="桃療精神科拿藥(巡診)-精護"/>
    <m/>
    <x v="233"/>
    <m/>
    <m/>
    <n v="150"/>
    <n v="0"/>
    <n v="300"/>
    <s v=""/>
  </r>
  <r>
    <s v="1-670"/>
    <x v="86"/>
    <d v="2025-03-19T00:00:00"/>
    <x v="0"/>
    <s v="桃療精神科拿藥(巡診)-精護"/>
    <m/>
    <x v="233"/>
    <m/>
    <m/>
    <n v="250"/>
    <n v="0"/>
    <n v="300"/>
    <s v=""/>
  </r>
  <r>
    <s v="1-647"/>
    <x v="223"/>
    <d v="2025-03-19T00:00:00"/>
    <x v="0"/>
    <s v="桃療精神科拿藥(巡診)-精護"/>
    <m/>
    <x v="233"/>
    <m/>
    <m/>
    <n v="150"/>
    <n v="0"/>
    <n v="300"/>
    <s v=""/>
  </r>
  <r>
    <s v="1-370"/>
    <x v="224"/>
    <d v="2025-03-19T00:00:00"/>
    <x v="0"/>
    <s v="桃療精神科拿藥(巡診)-精護"/>
    <m/>
    <x v="233"/>
    <m/>
    <m/>
    <n v="0"/>
    <n v="0"/>
    <n v="300"/>
    <s v=""/>
  </r>
  <r>
    <s v="1-682"/>
    <x v="87"/>
    <d v="2025-03-19T00:00:00"/>
    <x v="0"/>
    <s v="桃療精神科拿藥(巡診)-精護"/>
    <m/>
    <x v="233"/>
    <m/>
    <m/>
    <n v="150"/>
    <n v="0"/>
    <n v="300"/>
    <s v=""/>
  </r>
  <r>
    <s v="1-465"/>
    <x v="164"/>
    <d v="2025-03-19T00:00:00"/>
    <x v="0"/>
    <s v="桃療精神科拿藥(巡診)-精護"/>
    <m/>
    <x v="233"/>
    <m/>
    <m/>
    <n v="0"/>
    <n v="0"/>
    <n v="300"/>
    <s v=""/>
  </r>
  <r>
    <s v="1-718"/>
    <x v="88"/>
    <d v="2025-03-19T00:00:00"/>
    <x v="0"/>
    <s v="桃療精神科拿藥(巡診)-精護"/>
    <m/>
    <x v="233"/>
    <m/>
    <m/>
    <n v="250"/>
    <n v="0"/>
    <n v="300"/>
    <s v=""/>
  </r>
  <r>
    <s v="1-263"/>
    <x v="225"/>
    <d v="2025-03-19T00:00:00"/>
    <x v="0"/>
    <s v="桃療精神科拿藥(巡診)-精護"/>
    <m/>
    <x v="233"/>
    <m/>
    <m/>
    <n v="550"/>
    <n v="0"/>
    <n v="300"/>
    <s v=""/>
  </r>
  <r>
    <s v="1-486"/>
    <x v="121"/>
    <d v="2025-03-19T00:00:00"/>
    <x v="0"/>
    <s v="桃療精神科拿藥(巡診)-精護"/>
    <m/>
    <x v="233"/>
    <m/>
    <m/>
    <n v="0"/>
    <n v="0"/>
    <n v="300"/>
    <s v=""/>
  </r>
  <r>
    <s v="1-712"/>
    <x v="226"/>
    <d v="2025-03-19T00:00:00"/>
    <x v="0"/>
    <s v="桃療精神科拿藥(巡診)-精護"/>
    <m/>
    <x v="233"/>
    <m/>
    <m/>
    <n v="0"/>
    <n v="0"/>
    <n v="300"/>
    <s v=""/>
  </r>
  <r>
    <s v="1-762"/>
    <x v="103"/>
    <d v="2025-03-19T00:00:00"/>
    <x v="0"/>
    <s v="桃療精神科拿藥(巡診)-精護"/>
    <m/>
    <x v="233"/>
    <m/>
    <m/>
    <n v="0"/>
    <n v="0"/>
    <n v="300"/>
    <s v=""/>
  </r>
  <r>
    <s v="1-582"/>
    <x v="227"/>
    <d v="2025-03-19T00:00:00"/>
    <x v="0"/>
    <s v="桃療精神科拿藥(巡診)-精護"/>
    <m/>
    <x v="233"/>
    <m/>
    <m/>
    <n v="0"/>
    <n v="0"/>
    <n v="300"/>
    <s v=""/>
  </r>
  <r>
    <s v="3-554"/>
    <x v="97"/>
    <d v="2025-03-19T00:00:00"/>
    <x v="0"/>
    <s v="桃療精神科拿藥(巡診)-長照"/>
    <m/>
    <x v="234"/>
    <m/>
    <m/>
    <n v="0"/>
    <n v="0"/>
    <n v="300"/>
    <s v=""/>
  </r>
  <r>
    <s v="1-197"/>
    <x v="171"/>
    <d v="2025-03-19T00:00:00"/>
    <x v="0"/>
    <s v="桃療精神科拿藥(巡診)-精護"/>
    <m/>
    <x v="233"/>
    <m/>
    <m/>
    <n v="150"/>
    <n v="0"/>
    <n v="300"/>
    <s v=""/>
  </r>
  <r>
    <s v="1-550"/>
    <x v="14"/>
    <d v="2025-03-19T00:00:00"/>
    <x v="0"/>
    <s v="桃療精神科拿藥(巡診)-精護"/>
    <m/>
    <x v="233"/>
    <m/>
    <m/>
    <n v="0"/>
    <n v="0"/>
    <n v="300"/>
    <s v=""/>
  </r>
  <r>
    <s v="1-438"/>
    <x v="228"/>
    <d v="2025-03-19T00:00:00"/>
    <x v="0"/>
    <s v="桃療精神科拿藥(巡診)-精護"/>
    <m/>
    <x v="233"/>
    <m/>
    <m/>
    <n v="0"/>
    <n v="0"/>
    <n v="300"/>
    <s v=""/>
  </r>
  <r>
    <s v="1-651"/>
    <x v="142"/>
    <d v="2025-03-19T00:00:00"/>
    <x v="0"/>
    <s v="桃療精神科拿藥(巡診)-精護"/>
    <m/>
    <x v="233"/>
    <m/>
    <m/>
    <n v="240"/>
    <n v="0"/>
    <n v="300"/>
    <s v=""/>
  </r>
  <r>
    <s v="1-651"/>
    <x v="142"/>
    <d v="2025-03-19T00:00:00"/>
    <x v="0"/>
    <s v="龍敏內科拿藥"/>
    <m/>
    <x v="237"/>
    <m/>
    <m/>
    <n v="386"/>
    <n v="0"/>
    <n v="300"/>
    <s v=""/>
  </r>
  <r>
    <s v="2-175"/>
    <x v="79"/>
    <d v="2025-03-19T00:00:00"/>
    <x v="0"/>
    <s v="龍敏感染科"/>
    <m/>
    <x v="242"/>
    <m/>
    <m/>
    <n v="50"/>
    <n v="0"/>
    <n v="600"/>
    <s v=""/>
  </r>
  <r>
    <s v="1-023"/>
    <x v="136"/>
    <d v="2025-03-19T00:00:00"/>
    <x v="0"/>
    <s v="桃療精神科拿藥(巡診)-精護"/>
    <m/>
    <x v="233"/>
    <m/>
    <m/>
    <n v="0"/>
    <n v="0"/>
    <n v="300"/>
    <s v=""/>
  </r>
  <r>
    <s v="1-031"/>
    <x v="229"/>
    <d v="2025-03-19T00:00:00"/>
    <x v="0"/>
    <s v="桃療精神科拿藥(巡診)-精護"/>
    <m/>
    <x v="233"/>
    <m/>
    <m/>
    <n v="0"/>
    <n v="0"/>
    <n v="300"/>
    <s v=""/>
  </r>
  <r>
    <s v="3-557"/>
    <x v="154"/>
    <d v="2025-03-19T00:00:00"/>
    <x v="0"/>
    <s v="桃療精神科拿藥(巡診)-長照"/>
    <m/>
    <x v="234"/>
    <m/>
    <m/>
    <n v="130"/>
    <n v="0"/>
    <n v="300"/>
    <s v=""/>
  </r>
  <r>
    <s v="3-324"/>
    <x v="165"/>
    <d v="2025-03-19T00:00:00"/>
    <x v="0"/>
    <s v="桃療精神科拿藥(巡診)-長照"/>
    <m/>
    <x v="234"/>
    <m/>
    <m/>
    <n v="0"/>
    <n v="0"/>
    <n v="300"/>
    <s v=""/>
  </r>
  <r>
    <s v="1-706"/>
    <x v="155"/>
    <d v="2025-03-19T00:00:00"/>
    <x v="0"/>
    <s v="桃療精神科拿藥(巡診)-精護"/>
    <m/>
    <x v="233"/>
    <m/>
    <m/>
    <n v="150"/>
    <n v="0"/>
    <n v="300"/>
    <s v=""/>
  </r>
  <r>
    <s v="1-274"/>
    <x v="230"/>
    <d v="2025-03-19T00:00:00"/>
    <x v="0"/>
    <s v="桃療精神科拿藥(巡診)-精護"/>
    <m/>
    <x v="233"/>
    <m/>
    <m/>
    <n v="0"/>
    <n v="0"/>
    <n v="300"/>
    <s v=""/>
  </r>
  <r>
    <s v="1-656"/>
    <x v="166"/>
    <d v="2025-03-19T00:00:00"/>
    <x v="0"/>
    <s v="桃療精神科拿藥(巡診)-精護"/>
    <m/>
    <x v="233"/>
    <m/>
    <m/>
    <n v="150"/>
    <n v="0"/>
    <n v="300"/>
    <s v=""/>
  </r>
  <r>
    <s v="1-726"/>
    <x v="90"/>
    <d v="2025-03-19T00:00:00"/>
    <x v="0"/>
    <s v="804送檢車資"/>
    <m/>
    <x v="240"/>
    <m/>
    <m/>
    <s v="-"/>
    <s v="-"/>
    <n v="320"/>
    <s v=""/>
  </r>
  <r>
    <s v="1-708"/>
    <x v="150"/>
    <d v="2025-03-19T00:00:00"/>
    <x v="0"/>
    <s v="804急診"/>
    <m/>
    <x v="243"/>
    <m/>
    <m/>
    <s v="-"/>
    <s v="-"/>
    <n v="600"/>
    <s v=""/>
  </r>
  <r>
    <s v="1-250"/>
    <x v="64"/>
    <d v="2025-03-19T00:00:00"/>
    <x v="0"/>
    <s v="桃療精神科拿藥(巡診)-精護"/>
    <m/>
    <x v="233"/>
    <m/>
    <m/>
    <n v="150"/>
    <n v="0"/>
    <n v="300"/>
    <s v=""/>
  </r>
  <r>
    <s v="1-142"/>
    <x v="16"/>
    <d v="2025-03-19T00:00:00"/>
    <x v="0"/>
    <s v="桃療精神科拿藥(巡診)-精護"/>
    <m/>
    <x v="233"/>
    <m/>
    <m/>
    <n v="0"/>
    <n v="0"/>
    <n v="300"/>
    <s v=""/>
  </r>
  <r>
    <s v="3-507"/>
    <x v="92"/>
    <d v="2025-03-19T00:00:00"/>
    <x v="0"/>
    <s v="桃療精神科拿藥(巡診)-長照"/>
    <m/>
    <x v="234"/>
    <m/>
    <m/>
    <n v="0"/>
    <n v="0"/>
    <n v="300"/>
    <s v=""/>
  </r>
  <r>
    <s v="1-366"/>
    <x v="231"/>
    <d v="2025-03-19T00:00:00"/>
    <x v="0"/>
    <s v="桃療精神科拿藥(巡診)-精護"/>
    <m/>
    <x v="233"/>
    <m/>
    <m/>
    <n v="0"/>
    <n v="0"/>
    <n v="300"/>
    <s v=""/>
  </r>
  <r>
    <s v="1-756"/>
    <x v="66"/>
    <d v="2025-03-19T00:00:00"/>
    <x v="0"/>
    <s v="桃療精神科拿藥(巡診)-精護"/>
    <m/>
    <x v="233"/>
    <m/>
    <m/>
    <n v="0"/>
    <n v="0"/>
    <n v="300"/>
    <s v=""/>
  </r>
  <r>
    <s v="3-552"/>
    <x v="232"/>
    <d v="2025-03-19T00:00:00"/>
    <x v="0"/>
    <s v="桃療精神科拿藥(巡診)-長照"/>
    <m/>
    <x v="234"/>
    <m/>
    <m/>
    <n v="0"/>
    <n v="0"/>
    <n v="300"/>
    <s v=""/>
  </r>
  <r>
    <s v="3-547"/>
    <x v="105"/>
    <d v="2025-03-19T00:00:00"/>
    <x v="0"/>
    <s v="桃療精神科拿藥(巡診)-長照"/>
    <m/>
    <x v="234"/>
    <m/>
    <m/>
    <n v="260"/>
    <n v="0"/>
    <n v="300"/>
    <s v=""/>
  </r>
  <r>
    <s v="1-707"/>
    <x v="156"/>
    <d v="2025-03-19T00:00:00"/>
    <x v="0"/>
    <s v="桃療精神科拿藥(巡診)-精護"/>
    <m/>
    <x v="233"/>
    <m/>
    <m/>
    <n v="0"/>
    <n v="0"/>
    <n v="300"/>
    <s v=""/>
  </r>
  <r>
    <s v="1-477"/>
    <x v="80"/>
    <d v="2025-03-19T00:00:00"/>
    <x v="0"/>
    <s v="804胸部超音波檢查"/>
    <m/>
    <x v="244"/>
    <m/>
    <m/>
    <n v="0"/>
    <n v="350"/>
    <n v="600"/>
    <s v=""/>
  </r>
  <r>
    <s v="1-053"/>
    <x v="172"/>
    <d v="2025-03-19T00:00:00"/>
    <x v="0"/>
    <s v="桃療精神科拿藥(巡診)-精護"/>
    <m/>
    <x v="233"/>
    <m/>
    <m/>
    <n v="150"/>
    <n v="0"/>
    <n v="300"/>
    <s v=""/>
  </r>
  <r>
    <s v="1-709"/>
    <x v="157"/>
    <d v="2025-03-19T00:00:00"/>
    <x v="0"/>
    <s v="桃療精神科拿藥(巡診)-精護"/>
    <m/>
    <x v="233"/>
    <m/>
    <m/>
    <n v="150"/>
    <n v="0"/>
    <n v="300"/>
    <s v=""/>
  </r>
  <r>
    <s v="2-185"/>
    <x v="98"/>
    <d v="2025-03-20T00:00:00"/>
    <x v="0"/>
    <s v="804腹部超音波檢查"/>
    <m/>
    <x v="245"/>
    <m/>
    <m/>
    <s v="-"/>
    <n v="350"/>
    <n v="600"/>
    <s v=""/>
  </r>
  <r>
    <s v="1-761"/>
    <x v="69"/>
    <d v="2025-03-20T00:00:00"/>
    <x v="0"/>
    <s v="804風濕免疫科(人不去)"/>
    <m/>
    <x v="246"/>
    <m/>
    <m/>
    <n v="140"/>
    <n v="350"/>
    <n v="300"/>
    <s v=""/>
  </r>
  <r>
    <s v="1-725"/>
    <x v="139"/>
    <d v="2025-03-20T00:00:00"/>
    <x v="0"/>
    <s v="804肝膽腸胃科"/>
    <m/>
    <x v="247"/>
    <m/>
    <m/>
    <n v="160"/>
    <n v="350"/>
    <n v="600"/>
    <s v=""/>
  </r>
  <r>
    <s v="1-730"/>
    <x v="72"/>
    <d v="2025-03-20T00:00:00"/>
    <x v="0"/>
    <s v="804風濕免疫科"/>
    <m/>
    <x v="248"/>
    <m/>
    <m/>
    <n v="10"/>
    <n v="350"/>
    <n v="600"/>
    <s v=""/>
  </r>
  <r>
    <s v="3-532"/>
    <x v="10"/>
    <d v="2025-03-20T00:00:00"/>
    <x v="0"/>
    <s v="804神經內科拿藥"/>
    <m/>
    <x v="249"/>
    <m/>
    <m/>
    <n v="140"/>
    <n v="0"/>
    <n v="300"/>
    <s v=""/>
  </r>
  <r>
    <s v="1-556"/>
    <x v="11"/>
    <d v="2025-03-20T00:00:00"/>
    <x v="0"/>
    <s v="804眼科"/>
    <m/>
    <x v="250"/>
    <m/>
    <m/>
    <n v="340"/>
    <n v="350"/>
    <n v="600"/>
    <s v=""/>
  </r>
  <r>
    <s v="3-533"/>
    <x v="4"/>
    <d v="2025-03-20T00:00:00"/>
    <x v="0"/>
    <s v="804一般外科"/>
    <m/>
    <x v="251"/>
    <m/>
    <m/>
    <n v="140"/>
    <n v="350"/>
    <n v="600"/>
    <s v=""/>
  </r>
  <r>
    <s v="1-718"/>
    <x v="88"/>
    <d v="2025-03-20T00:00:00"/>
    <x v="0"/>
    <s v="804急診後返回"/>
    <m/>
    <x v="252"/>
    <m/>
    <m/>
    <s v="-"/>
    <s v="-"/>
    <n v="600"/>
    <s v=""/>
  </r>
  <r>
    <s v="1-651"/>
    <x v="142"/>
    <d v="2025-03-20T00:00:00"/>
    <x v="0"/>
    <s v="804風濕免疫科"/>
    <m/>
    <x v="248"/>
    <m/>
    <m/>
    <n v="140"/>
    <n v="350"/>
    <n v="600"/>
    <s v=""/>
  </r>
  <r>
    <s v="1-142"/>
    <x v="16"/>
    <d v="2025-03-20T00:00:00"/>
    <x v="0"/>
    <s v="804胸腔內科"/>
    <m/>
    <x v="253"/>
    <m/>
    <m/>
    <n v="150"/>
    <n v="350"/>
    <n v="600"/>
    <s v=""/>
  </r>
  <r>
    <s v="1-415"/>
    <x v="17"/>
    <d v="2025-03-21T00:00:00"/>
    <x v="0"/>
    <s v="804精神科拿藥"/>
    <m/>
    <x v="254"/>
    <m/>
    <m/>
    <n v="90"/>
    <n v="0"/>
    <n v="300"/>
    <s v=""/>
  </r>
  <r>
    <s v="1-636"/>
    <x v="18"/>
    <d v="2025-03-21T00:00:00"/>
    <x v="0"/>
    <s v="804精神科拿藥"/>
    <m/>
    <x v="254"/>
    <m/>
    <m/>
    <n v="150"/>
    <n v="0"/>
    <n v="300"/>
    <s v=""/>
  </r>
  <r>
    <s v="1-758"/>
    <x v="19"/>
    <d v="2025-03-21T00:00:00"/>
    <x v="0"/>
    <s v="804送檢車資"/>
    <m/>
    <x v="255"/>
    <m/>
    <m/>
    <s v="-"/>
    <s v="-"/>
    <n v="320"/>
    <s v=""/>
  </r>
  <r>
    <s v="2-155"/>
    <x v="100"/>
    <d v="2025-03-21T00:00:00"/>
    <x v="0"/>
    <s v="804精神科拿藥"/>
    <m/>
    <x v="254"/>
    <m/>
    <m/>
    <n v="180"/>
    <n v="0"/>
    <n v="300"/>
    <s v=""/>
  </r>
  <r>
    <s v="1-725"/>
    <x v="139"/>
    <d v="2025-03-21T00:00:00"/>
    <x v="0"/>
    <s v="龍敏住院"/>
    <m/>
    <x v="256"/>
    <m/>
    <m/>
    <s v="-"/>
    <s v="-"/>
    <n v="600"/>
    <s v=""/>
  </r>
  <r>
    <s v="3-550"/>
    <x v="20"/>
    <d v="2025-03-21T00:00:00"/>
    <x v="0"/>
    <s v="804精神科拿藥"/>
    <m/>
    <x v="254"/>
    <m/>
    <m/>
    <n v="90"/>
    <n v="0"/>
    <n v="300"/>
    <s v=""/>
  </r>
  <r>
    <s v="2-198"/>
    <x v="21"/>
    <d v="2025-03-21T00:00:00"/>
    <x v="0"/>
    <s v="804精神科拿藥"/>
    <m/>
    <x v="254"/>
    <m/>
    <m/>
    <n v="90"/>
    <n v="0"/>
    <n v="300"/>
    <s v=""/>
  </r>
  <r>
    <s v="2-174"/>
    <x v="174"/>
    <d v="2025-03-21T00:00:00"/>
    <x v="0"/>
    <s v="804精神科拿藥"/>
    <m/>
    <x v="254"/>
    <m/>
    <m/>
    <n v="0"/>
    <n v="0"/>
    <n v="300"/>
    <s v=""/>
  </r>
  <r>
    <s v="1-748"/>
    <x v="23"/>
    <d v="2025-03-21T00:00:00"/>
    <x v="0"/>
    <s v="804精神科拿藥"/>
    <m/>
    <x v="254"/>
    <m/>
    <m/>
    <n v="280"/>
    <n v="0"/>
    <n v="300"/>
    <s v=""/>
  </r>
  <r>
    <s v="1-571"/>
    <x v="24"/>
    <d v="2025-03-21T00:00:00"/>
    <x v="0"/>
    <s v="804眼科拿藥"/>
    <m/>
    <x v="257"/>
    <m/>
    <m/>
    <n v="180"/>
    <n v="0"/>
    <n v="300"/>
    <s v=""/>
  </r>
  <r>
    <s v="1-629"/>
    <x v="25"/>
    <d v="2025-03-21T00:00:00"/>
    <x v="0"/>
    <s v="804精神科拿藥"/>
    <m/>
    <x v="254"/>
    <m/>
    <m/>
    <n v="97"/>
    <n v="0"/>
    <n v="300"/>
    <s v=""/>
  </r>
  <r>
    <s v="1-624"/>
    <x v="26"/>
    <d v="2025-03-21T00:00:00"/>
    <x v="0"/>
    <s v="804精神科拿藥"/>
    <m/>
    <x v="254"/>
    <m/>
    <m/>
    <n v="90"/>
    <n v="0"/>
    <n v="300"/>
    <s v=""/>
  </r>
  <r>
    <s v="2-197"/>
    <x v="84"/>
    <d v="2025-03-21T00:00:00"/>
    <x v="0"/>
    <s v="804腎臟內科拿藥"/>
    <m/>
    <x v="258"/>
    <m/>
    <m/>
    <n v="0"/>
    <n v="0"/>
    <n v="300"/>
    <s v=""/>
  </r>
  <r>
    <s v="1-717"/>
    <x v="28"/>
    <d v="2025-03-21T00:00:00"/>
    <x v="0"/>
    <s v="804內分泌科拿藥"/>
    <m/>
    <x v="259"/>
    <m/>
    <m/>
    <n v="570"/>
    <n v="0"/>
    <n v="300"/>
    <s v=""/>
  </r>
  <r>
    <s v="1-717"/>
    <x v="28"/>
    <d v="2025-03-21T00:00:00"/>
    <x v="0"/>
    <s v="804心臟血管外科拿藥"/>
    <m/>
    <x v="260"/>
    <m/>
    <m/>
    <n v="450"/>
    <n v="0"/>
    <n v="0"/>
    <s v=""/>
  </r>
  <r>
    <s v="1-717"/>
    <x v="28"/>
    <d v="2025-03-21T00:00:00"/>
    <x v="0"/>
    <s v="804精神科拿藥"/>
    <m/>
    <x v="254"/>
    <m/>
    <m/>
    <n v="90"/>
    <n v="0"/>
    <n v="0"/>
    <s v=""/>
  </r>
  <r>
    <s v="1-561"/>
    <x v="133"/>
    <d v="2025-03-21T00:00:00"/>
    <x v="0"/>
    <s v="804內分泌科拿藥"/>
    <m/>
    <x v="259"/>
    <m/>
    <m/>
    <n v="140"/>
    <n v="0"/>
    <n v="300"/>
    <s v=""/>
  </r>
  <r>
    <s v="1-561"/>
    <x v="133"/>
    <d v="2025-03-21T00:00:00"/>
    <x v="0"/>
    <s v="804精神科拿藥"/>
    <m/>
    <x v="254"/>
    <m/>
    <m/>
    <n v="90"/>
    <n v="0"/>
    <n v="0"/>
    <s v=""/>
  </r>
  <r>
    <s v="1-745"/>
    <x v="134"/>
    <d v="2025-03-21T00:00:00"/>
    <x v="0"/>
    <s v="804心臟內科拿藥"/>
    <m/>
    <x v="261"/>
    <m/>
    <m/>
    <n v="291"/>
    <n v="0"/>
    <n v="300"/>
    <s v=""/>
  </r>
  <r>
    <s v="1-433"/>
    <x v="30"/>
    <d v="2025-03-21T00:00:00"/>
    <x v="0"/>
    <s v="804精神科拿藥"/>
    <m/>
    <x v="254"/>
    <m/>
    <m/>
    <n v="90"/>
    <n v="0"/>
    <n v="300"/>
    <s v=""/>
  </r>
  <r>
    <s v="1-464"/>
    <x v="31"/>
    <d v="2025-03-21T00:00:00"/>
    <x v="0"/>
    <s v="804眼科"/>
    <m/>
    <x v="262"/>
    <m/>
    <m/>
    <n v="140"/>
    <n v="350"/>
    <n v="600"/>
    <s v=""/>
  </r>
  <r>
    <s v="1-402"/>
    <x v="32"/>
    <d v="2025-03-21T00:00:00"/>
    <x v="0"/>
    <s v="804精神科拿藥"/>
    <m/>
    <x v="254"/>
    <m/>
    <m/>
    <n v="180"/>
    <n v="0"/>
    <n v="300"/>
    <s v=""/>
  </r>
  <r>
    <s v="1-530"/>
    <x v="94"/>
    <d v="2025-03-21T00:00:00"/>
    <x v="0"/>
    <s v="804抽血"/>
    <m/>
    <x v="263"/>
    <m/>
    <m/>
    <s v="-"/>
    <n v="350"/>
    <n v="600"/>
    <s v=""/>
  </r>
  <r>
    <s v="1-530"/>
    <x v="94"/>
    <d v="2025-03-21T00:00:00"/>
    <x v="0"/>
    <s v="804精神科拿藥"/>
    <m/>
    <x v="254"/>
    <m/>
    <m/>
    <n v="90"/>
    <n v="0"/>
    <n v="0"/>
    <s v=""/>
  </r>
  <r>
    <s v="3-519"/>
    <x v="35"/>
    <d v="2025-03-21T00:00:00"/>
    <x v="0"/>
    <s v="804精神科拿藥"/>
    <m/>
    <x v="254"/>
    <m/>
    <m/>
    <n v="260"/>
    <n v="0"/>
    <n v="300"/>
    <s v=""/>
  </r>
  <r>
    <s v="1-607"/>
    <x v="36"/>
    <d v="2025-03-21T00:00:00"/>
    <x v="0"/>
    <s v="804心臟內科拿藥"/>
    <m/>
    <x v="261"/>
    <m/>
    <m/>
    <n v="140"/>
    <n v="0"/>
    <n v="300"/>
    <s v=""/>
  </r>
  <r>
    <s v="1-607"/>
    <x v="36"/>
    <d v="2025-03-21T00:00:00"/>
    <x v="0"/>
    <s v="804精神科拿藥"/>
    <m/>
    <x v="254"/>
    <m/>
    <m/>
    <n v="340"/>
    <n v="0"/>
    <n v="0"/>
    <s v=""/>
  </r>
  <r>
    <s v="1-200"/>
    <x v="38"/>
    <d v="2025-03-21T00:00:00"/>
    <x v="0"/>
    <s v="804腦神經暨脊椎外科拿藥"/>
    <m/>
    <x v="264"/>
    <m/>
    <m/>
    <n v="140"/>
    <n v="0"/>
    <n v="300"/>
    <s v=""/>
  </r>
  <r>
    <s v="1-751"/>
    <x v="207"/>
    <d v="2025-03-21T00:00:00"/>
    <x v="0"/>
    <s v="804家醫科"/>
    <m/>
    <x v="265"/>
    <m/>
    <m/>
    <n v="150"/>
    <n v="350"/>
    <n v="600"/>
    <s v=""/>
  </r>
  <r>
    <s v="3-505"/>
    <x v="112"/>
    <d v="2025-03-21T00:00:00"/>
    <x v="0"/>
    <s v="804精神科拿藥"/>
    <m/>
    <x v="254"/>
    <m/>
    <m/>
    <n v="90"/>
    <n v="0"/>
    <n v="300"/>
    <s v=""/>
  </r>
  <r>
    <s v="1-687"/>
    <x v="40"/>
    <d v="2025-03-21T00:00:00"/>
    <x v="0"/>
    <s v="804精神科拿藥"/>
    <m/>
    <x v="254"/>
    <m/>
    <m/>
    <n v="90"/>
    <n v="0"/>
    <n v="300"/>
    <s v=""/>
  </r>
  <r>
    <s v="1-757"/>
    <x v="41"/>
    <d v="2025-03-21T00:00:00"/>
    <x v="0"/>
    <s v="804精神科拿藥"/>
    <m/>
    <x v="254"/>
    <m/>
    <m/>
    <n v="340"/>
    <n v="0"/>
    <n v="300"/>
    <s v=""/>
  </r>
  <r>
    <s v="1-760"/>
    <x v="46"/>
    <d v="2025-03-21T00:00:00"/>
    <x v="0"/>
    <s v="804精神科"/>
    <m/>
    <x v="266"/>
    <m/>
    <m/>
    <n v="90"/>
    <n v="350"/>
    <n v="600"/>
    <s v=""/>
  </r>
  <r>
    <s v="3-462"/>
    <x v="47"/>
    <d v="2025-03-21T00:00:00"/>
    <x v="0"/>
    <s v="804精神科拿藥"/>
    <m/>
    <x v="254"/>
    <m/>
    <m/>
    <n v="90"/>
    <n v="0"/>
    <n v="300"/>
    <s v=""/>
  </r>
  <r>
    <s v="1-731"/>
    <x v="48"/>
    <d v="2025-03-21T00:00:00"/>
    <x v="0"/>
    <s v="804精神科拿藥"/>
    <m/>
    <x v="254"/>
    <m/>
    <m/>
    <n v="340"/>
    <n v="0"/>
    <n v="300"/>
    <s v=""/>
  </r>
  <r>
    <s v="1-450"/>
    <x v="49"/>
    <d v="2025-03-21T00:00:00"/>
    <x v="0"/>
    <s v="804精神科拿藥"/>
    <m/>
    <x v="254"/>
    <m/>
    <m/>
    <s v="-"/>
    <n v="0"/>
    <n v="300"/>
    <s v=""/>
  </r>
  <r>
    <s v="1-770"/>
    <x v="163"/>
    <d v="2025-03-21T00:00:00"/>
    <x v="0"/>
    <s v="五福內科"/>
    <m/>
    <x v="267"/>
    <m/>
    <m/>
    <s v="-"/>
    <s v="-"/>
    <n v="600"/>
    <s v=""/>
  </r>
  <r>
    <s v="1-596"/>
    <x v="51"/>
    <d v="2025-03-21T00:00:00"/>
    <x v="0"/>
    <s v="804精神科拿藥"/>
    <m/>
    <x v="254"/>
    <m/>
    <m/>
    <n v="0"/>
    <n v="0"/>
    <n v="300"/>
    <s v=""/>
  </r>
  <r>
    <s v="1-556"/>
    <x v="11"/>
    <d v="2025-03-21T00:00:00"/>
    <x v="0"/>
    <s v="804精神科拿藥"/>
    <m/>
    <x v="254"/>
    <m/>
    <m/>
    <n v="90"/>
    <n v="0"/>
    <n v="300"/>
    <s v=""/>
  </r>
  <r>
    <s v="1-715"/>
    <x v="126"/>
    <d v="2025-03-21T00:00:00"/>
    <x v="0"/>
    <s v="804做鑑定"/>
    <m/>
    <x v="268"/>
    <m/>
    <m/>
    <s v="-"/>
    <s v="-"/>
    <n v="600"/>
    <s v=""/>
  </r>
  <r>
    <s v="3-533"/>
    <x v="4"/>
    <d v="2025-03-21T00:00:00"/>
    <x v="0"/>
    <s v="804精神科拿藥"/>
    <m/>
    <x v="254"/>
    <m/>
    <m/>
    <s v="-"/>
    <n v="0"/>
    <n v="300"/>
    <s v=""/>
  </r>
  <r>
    <s v="2-147"/>
    <x v="135"/>
    <d v="2025-03-21T00:00:00"/>
    <x v="0"/>
    <s v="龍敏內科"/>
    <m/>
    <x v="269"/>
    <m/>
    <m/>
    <s v="-"/>
    <s v="-"/>
    <n v="600"/>
    <s v=""/>
  </r>
  <r>
    <s v="2-202"/>
    <x v="148"/>
    <d v="2025-03-21T00:00:00"/>
    <x v="0"/>
    <s v="龍敏出院疥瘡投藥/車資"/>
    <m/>
    <x v="270"/>
    <m/>
    <m/>
    <n v="300"/>
    <s v="-"/>
    <n v="600"/>
    <s v=""/>
  </r>
  <r>
    <s v="1-724"/>
    <x v="13"/>
    <d v="2025-03-21T00:00:00"/>
    <x v="0"/>
    <s v="804內分泌科拿藥"/>
    <m/>
    <x v="259"/>
    <m/>
    <m/>
    <n v="150"/>
    <n v="0"/>
    <n v="300"/>
    <s v=""/>
  </r>
  <r>
    <s v="1-354"/>
    <x v="52"/>
    <d v="2025-03-21T00:00:00"/>
    <x v="0"/>
    <s v="804眼科拿藥"/>
    <m/>
    <x v="257"/>
    <m/>
    <m/>
    <n v="150"/>
    <n v="0"/>
    <n v="300"/>
    <s v=""/>
  </r>
  <r>
    <s v="1-727"/>
    <x v="53"/>
    <d v="2025-03-21T00:00:00"/>
    <x v="0"/>
    <s v="804精神科拿藥"/>
    <m/>
    <x v="254"/>
    <m/>
    <m/>
    <n v="450"/>
    <n v="0"/>
    <n v="300"/>
    <s v=""/>
  </r>
  <r>
    <s v="2-190"/>
    <x v="149"/>
    <d v="2025-03-21T00:00:00"/>
    <x v="0"/>
    <s v="804精神科拿藥"/>
    <m/>
    <x v="254"/>
    <m/>
    <m/>
    <n v="140"/>
    <n v="0"/>
    <n v="300"/>
    <s v=""/>
  </r>
  <r>
    <s v="1-637"/>
    <x v="54"/>
    <d v="2025-03-21T00:00:00"/>
    <x v="0"/>
    <s v="804眼科"/>
    <m/>
    <x v="262"/>
    <m/>
    <m/>
    <n v="240"/>
    <n v="350"/>
    <n v="600"/>
    <s v=""/>
  </r>
  <r>
    <s v="2-195"/>
    <x v="104"/>
    <d v="2025-03-21T00:00:00"/>
    <x v="0"/>
    <s v="804精神科拿藥"/>
    <m/>
    <x v="254"/>
    <m/>
    <m/>
    <n v="140"/>
    <n v="0"/>
    <n v="300"/>
    <s v=""/>
  </r>
  <r>
    <s v="1-508"/>
    <x v="57"/>
    <d v="2025-03-21T00:00:00"/>
    <x v="0"/>
    <s v="804精神科拿藥"/>
    <m/>
    <x v="254"/>
    <m/>
    <m/>
    <n v="90"/>
    <n v="0"/>
    <n v="300"/>
    <s v=""/>
  </r>
  <r>
    <s v="1-531"/>
    <x v="58"/>
    <d v="2025-03-21T00:00:00"/>
    <x v="0"/>
    <s v="804眼科拿藥"/>
    <m/>
    <x v="257"/>
    <m/>
    <m/>
    <n v="150"/>
    <n v="0"/>
    <n v="300"/>
    <s v=""/>
  </r>
  <r>
    <s v="2-200"/>
    <x v="131"/>
    <d v="2025-03-21T00:00:00"/>
    <x v="0"/>
    <s v="804泌尿外科拿藥"/>
    <m/>
    <x v="271"/>
    <m/>
    <m/>
    <n v="150"/>
    <n v="0"/>
    <n v="300"/>
    <s v=""/>
  </r>
  <r>
    <s v="2-200"/>
    <x v="131"/>
    <d v="2025-03-21T00:00:00"/>
    <x v="0"/>
    <s v="804精神科拿藥"/>
    <m/>
    <x v="254"/>
    <m/>
    <m/>
    <n v="90"/>
    <n v="0"/>
    <n v="0"/>
    <s v=""/>
  </r>
  <r>
    <s v="1-754"/>
    <x v="114"/>
    <d v="2025-03-21T00:00:00"/>
    <x v="0"/>
    <s v="804骨科"/>
    <m/>
    <x v="272"/>
    <m/>
    <m/>
    <n v="400"/>
    <n v="350"/>
    <n v="600"/>
    <s v=""/>
  </r>
  <r>
    <s v="2-175"/>
    <x v="79"/>
    <d v="2025-03-21T00:00:00"/>
    <x v="0"/>
    <s v="804神經內科拿藥"/>
    <m/>
    <x v="273"/>
    <m/>
    <m/>
    <n v="140"/>
    <n v="0"/>
    <n v="300"/>
    <s v=""/>
  </r>
  <r>
    <s v="1-634"/>
    <x v="60"/>
    <d v="2025-03-21T00:00:00"/>
    <x v="0"/>
    <s v="804精神科拿藥"/>
    <m/>
    <x v="254"/>
    <m/>
    <m/>
    <n v="90"/>
    <n v="0"/>
    <n v="300"/>
    <s v=""/>
  </r>
  <r>
    <s v="1-740"/>
    <x v="61"/>
    <d v="2025-03-21T00:00:00"/>
    <x v="0"/>
    <s v="804送檢車資"/>
    <m/>
    <x v="255"/>
    <m/>
    <m/>
    <s v="-"/>
    <s v="-"/>
    <n v="320"/>
    <s v=""/>
  </r>
  <r>
    <s v="1-740"/>
    <x v="61"/>
    <d v="2025-03-21T00:00:00"/>
    <x v="0"/>
    <s v="804精神科拿藥"/>
    <m/>
    <x v="254"/>
    <m/>
    <m/>
    <n v="90"/>
    <n v="0"/>
    <n v="0"/>
    <s v=""/>
  </r>
  <r>
    <s v="1-728"/>
    <x v="62"/>
    <d v="2025-03-21T00:00:00"/>
    <x v="0"/>
    <s v="804精神科拿藥"/>
    <m/>
    <x v="254"/>
    <m/>
    <m/>
    <n v="90"/>
    <n v="0"/>
    <n v="300"/>
    <s v=""/>
  </r>
  <r>
    <s v="3-324"/>
    <x v="165"/>
    <d v="2025-03-21T00:00:00"/>
    <x v="0"/>
    <s v="804急診後返回"/>
    <m/>
    <x v="274"/>
    <m/>
    <m/>
    <s v="-"/>
    <s v="-"/>
    <n v="600"/>
    <s v=""/>
  </r>
  <r>
    <s v="1-580"/>
    <x v="63"/>
    <d v="2025-03-21T00:00:00"/>
    <x v="0"/>
    <s v="804精神科拿藥"/>
    <m/>
    <x v="254"/>
    <m/>
    <m/>
    <n v="90"/>
    <n v="0"/>
    <n v="300"/>
    <s v=""/>
  </r>
  <r>
    <s v="1-708"/>
    <x v="150"/>
    <d v="2025-03-21T00:00:00"/>
    <x v="0"/>
    <s v="804泌尿外科"/>
    <m/>
    <x v="275"/>
    <m/>
    <m/>
    <n v="150"/>
    <n v="350"/>
    <n v="600"/>
    <s v=""/>
  </r>
  <r>
    <s v="1-708"/>
    <x v="150"/>
    <d v="2025-03-21T00:00:00"/>
    <x v="0"/>
    <s v="804精神科拿藥"/>
    <m/>
    <x v="254"/>
    <m/>
    <m/>
    <n v="90"/>
    <n v="0"/>
    <n v="0"/>
    <s v=""/>
  </r>
  <r>
    <s v="1-167"/>
    <x v="91"/>
    <d v="2025-03-21T00:00:00"/>
    <x v="0"/>
    <s v="804骨科"/>
    <m/>
    <x v="272"/>
    <m/>
    <m/>
    <n v="140"/>
    <n v="350"/>
    <n v="600"/>
    <s v=""/>
  </r>
  <r>
    <s v="1-461"/>
    <x v="192"/>
    <d v="2025-03-24T00:00:00"/>
    <x v="0"/>
    <s v="804神經內科拿藥"/>
    <m/>
    <x v="276"/>
    <m/>
    <m/>
    <s v="-"/>
    <n v="0"/>
    <n v="300"/>
    <s v=""/>
  </r>
  <r>
    <s v="1-761"/>
    <x v="69"/>
    <d v="2025-03-24T00:00:00"/>
    <x v="0"/>
    <s v="804精神科拿藥"/>
    <m/>
    <x v="277"/>
    <m/>
    <m/>
    <s v="-"/>
    <n v="0"/>
    <n v="300"/>
    <s v=""/>
  </r>
  <r>
    <s v="1-714"/>
    <x v="70"/>
    <d v="2025-03-24T00:00:00"/>
    <x v="0"/>
    <s v="804骨科"/>
    <m/>
    <x v="278"/>
    <m/>
    <m/>
    <s v="-"/>
    <s v="-"/>
    <n v="600"/>
    <s v=""/>
  </r>
  <r>
    <s v="1-571"/>
    <x v="24"/>
    <d v="2025-03-24T00:00:00"/>
    <x v="0"/>
    <s v="804家醫科"/>
    <m/>
    <x v="279"/>
    <m/>
    <m/>
    <s v="-"/>
    <s v="-"/>
    <n v="600"/>
    <s v=""/>
  </r>
  <r>
    <s v="1-768"/>
    <x v="109"/>
    <d v="2025-03-24T00:00:00"/>
    <x v="0"/>
    <s v="804精神科"/>
    <m/>
    <x v="280"/>
    <m/>
    <m/>
    <s v="-"/>
    <s v="-"/>
    <n v="600"/>
    <s v=""/>
  </r>
  <r>
    <s v="1-530"/>
    <x v="94"/>
    <d v="2025-03-24T00:00:00"/>
    <x v="0"/>
    <s v="804胸腔內科"/>
    <m/>
    <x v="281"/>
    <m/>
    <m/>
    <s v="-"/>
    <s v="-"/>
    <n v="600"/>
    <s v=""/>
  </r>
  <r>
    <s v="1-766"/>
    <x v="111"/>
    <d v="2025-03-24T00:00:00"/>
    <x v="0"/>
    <s v="804精神科"/>
    <m/>
    <x v="280"/>
    <m/>
    <m/>
    <s v="-"/>
    <s v="-"/>
    <n v="600"/>
    <s v=""/>
  </r>
  <r>
    <s v="1-773"/>
    <x v="161"/>
    <d v="2025-03-24T00:00:00"/>
    <x v="0"/>
    <s v="804抽血"/>
    <m/>
    <x v="282"/>
    <m/>
    <m/>
    <s v="-"/>
    <s v="-"/>
    <n v="600"/>
    <s v=""/>
  </r>
  <r>
    <s v="1-500"/>
    <x v="39"/>
    <d v="2025-03-24T00:00:00"/>
    <x v="0"/>
    <s v="804胸腔內科拿藥"/>
    <m/>
    <x v="283"/>
    <m/>
    <m/>
    <s v="-"/>
    <n v="0"/>
    <n v="0"/>
    <s v=""/>
  </r>
  <r>
    <s v="1-500"/>
    <x v="39"/>
    <d v="2025-03-24T00:00:00"/>
    <x v="0"/>
    <s v="804精神科拿藥"/>
    <m/>
    <x v="277"/>
    <m/>
    <m/>
    <s v="-"/>
    <n v="0"/>
    <n v="300"/>
    <s v=""/>
  </r>
  <r>
    <s v="1-595"/>
    <x v="209"/>
    <d v="2025-03-24T00:00:00"/>
    <x v="0"/>
    <s v="804急診"/>
    <m/>
    <x v="284"/>
    <m/>
    <m/>
    <s v="-"/>
    <s v="-"/>
    <n v="600"/>
    <s v=""/>
  </r>
  <r>
    <s v="3-549"/>
    <x v="42"/>
    <d v="2025-03-24T00:00:00"/>
    <x v="0"/>
    <s v="804精神科拿藥"/>
    <m/>
    <x v="277"/>
    <m/>
    <m/>
    <s v="-"/>
    <n v="0"/>
    <n v="300"/>
    <s v=""/>
  </r>
  <r>
    <s v="1-380"/>
    <x v="74"/>
    <d v="2025-03-24T00:00:00"/>
    <x v="0"/>
    <s v="804精神科拿藥"/>
    <m/>
    <x v="277"/>
    <m/>
    <m/>
    <s v="-"/>
    <n v="0"/>
    <n v="300"/>
    <s v=""/>
  </r>
  <r>
    <s v="3-535"/>
    <x v="153"/>
    <d v="2025-03-24T00:00:00"/>
    <x v="0"/>
    <s v="804送檢車資"/>
    <m/>
    <x v="285"/>
    <m/>
    <m/>
    <s v="-"/>
    <s v="-"/>
    <n v="300"/>
    <s v=""/>
  </r>
  <r>
    <s v="3-462"/>
    <x v="47"/>
    <d v="2025-03-24T00:00:00"/>
    <x v="0"/>
    <s v="804肝膽腸胃科"/>
    <m/>
    <x v="286"/>
    <m/>
    <m/>
    <s v="-"/>
    <s v="-"/>
    <n v="600"/>
    <s v=""/>
  </r>
  <r>
    <s v="1-676"/>
    <x v="76"/>
    <d v="2025-03-24T00:00:00"/>
    <x v="0"/>
    <s v="804胸腔內科"/>
    <m/>
    <x v="281"/>
    <m/>
    <m/>
    <s v="-"/>
    <s v="-"/>
    <n v="600"/>
    <s v=""/>
  </r>
  <r>
    <s v="1-676"/>
    <x v="76"/>
    <d v="2025-03-24T00:00:00"/>
    <x v="0"/>
    <s v="804精神科(下午)"/>
    <m/>
    <x v="287"/>
    <m/>
    <m/>
    <s v="-"/>
    <s v="-"/>
    <n v="600"/>
    <s v=""/>
  </r>
  <r>
    <s v="2-202"/>
    <x v="148"/>
    <d v="2025-03-24T00:00:00"/>
    <x v="0"/>
    <s v="龍敏內科拿藥"/>
    <m/>
    <x v="288"/>
    <m/>
    <m/>
    <n v="150"/>
    <n v="0"/>
    <n v="300"/>
    <s v=""/>
  </r>
  <r>
    <s v="1-718"/>
    <x v="88"/>
    <d v="2025-03-24T00:00:00"/>
    <x v="0"/>
    <s v="804胸腔內科"/>
    <m/>
    <x v="281"/>
    <m/>
    <m/>
    <s v="-"/>
    <s v="-"/>
    <n v="600"/>
    <s v=""/>
  </r>
  <r>
    <s v="1-718"/>
    <x v="88"/>
    <d v="2025-03-24T00:00:00"/>
    <x v="0"/>
    <s v="804感染科"/>
    <m/>
    <x v="289"/>
    <m/>
    <m/>
    <s v="-"/>
    <s v="-"/>
    <n v="0"/>
    <s v=""/>
  </r>
  <r>
    <s v="1-767"/>
    <x v="78"/>
    <d v="2025-03-24T00:00:00"/>
    <x v="0"/>
    <s v="804精神科拿藥"/>
    <m/>
    <x v="277"/>
    <m/>
    <m/>
    <s v="-"/>
    <n v="0"/>
    <n v="300"/>
    <s v=""/>
  </r>
  <r>
    <s v="1-754"/>
    <x v="114"/>
    <d v="2025-03-24T00:00:00"/>
    <x v="0"/>
    <s v="804骨科"/>
    <m/>
    <x v="278"/>
    <m/>
    <m/>
    <s v="-"/>
    <s v="-"/>
    <n v="600"/>
    <s v=""/>
  </r>
  <r>
    <s v="2-175"/>
    <x v="79"/>
    <d v="2025-03-24T00:00:00"/>
    <x v="0"/>
    <s v="804胸腔內科"/>
    <m/>
    <x v="281"/>
    <m/>
    <m/>
    <s v="-"/>
    <s v="-"/>
    <n v="600"/>
    <s v=""/>
  </r>
  <r>
    <s v="1-765"/>
    <x v="116"/>
    <d v="2025-03-24T00:00:00"/>
    <x v="0"/>
    <s v="804精神科拿藥"/>
    <m/>
    <x v="277"/>
    <m/>
    <m/>
    <s v="-"/>
    <n v="0"/>
    <n v="300"/>
    <s v=""/>
  </r>
  <r>
    <s v="3-324"/>
    <x v="165"/>
    <d v="2025-03-24T00:00:00"/>
    <x v="0"/>
    <s v="804骨科"/>
    <m/>
    <x v="278"/>
    <m/>
    <m/>
    <s v="-"/>
    <s v="-"/>
    <n v="600"/>
    <s v=""/>
  </r>
  <r>
    <s v="1-708"/>
    <x v="150"/>
    <d v="2025-03-24T00:00:00"/>
    <x v="0"/>
    <s v="804胸腔內科"/>
    <m/>
    <x v="281"/>
    <m/>
    <m/>
    <s v="-"/>
    <s v="-"/>
    <n v="600"/>
    <s v=""/>
  </r>
  <r>
    <s v="1-250"/>
    <x v="64"/>
    <d v="2025-03-24T00:00:00"/>
    <x v="0"/>
    <s v="804骨科"/>
    <m/>
    <x v="278"/>
    <m/>
    <m/>
    <s v="-"/>
    <s v="-"/>
    <n v="600"/>
    <s v=""/>
  </r>
  <r>
    <s v="1-477"/>
    <x v="80"/>
    <d v="2025-03-24T00:00:00"/>
    <x v="0"/>
    <s v="804精神科拿藥"/>
    <m/>
    <x v="277"/>
    <m/>
    <m/>
    <s v="-"/>
    <n v="0"/>
    <n v="300"/>
    <s v=""/>
  </r>
  <r>
    <s v="1-755"/>
    <x v="65"/>
    <d v="2025-03-24T00:00:00"/>
    <x v="0"/>
    <s v="804精神科(人不去)"/>
    <m/>
    <x v="290"/>
    <m/>
    <m/>
    <s v="-"/>
    <s v="-"/>
    <n v="300"/>
    <s v=""/>
  </r>
  <r>
    <s v="1-415"/>
    <x v="17"/>
    <d v="2025-03-25T00:00:00"/>
    <x v="0"/>
    <s v="804胸腔內科拿藥"/>
    <m/>
    <x v="291"/>
    <m/>
    <m/>
    <s v="-"/>
    <n v="0"/>
    <n v="300"/>
    <s v=""/>
  </r>
  <r>
    <s v="1-600"/>
    <x v="81"/>
    <d v="2025-03-25T00:00:00"/>
    <x v="0"/>
    <s v="804胸腔內科拿藥"/>
    <m/>
    <x v="291"/>
    <m/>
    <m/>
    <s v="-"/>
    <n v="0"/>
    <n v="300"/>
    <s v=""/>
  </r>
  <r>
    <s v="1-346"/>
    <x v="159"/>
    <d v="2025-03-25T00:00:00"/>
    <x v="0"/>
    <s v="804出院疥瘡投藥/車資"/>
    <m/>
    <x v="292"/>
    <m/>
    <m/>
    <n v="300"/>
    <s v="-"/>
    <n v="600"/>
    <s v=""/>
  </r>
  <r>
    <s v="2-118"/>
    <x v="83"/>
    <d v="2025-03-25T00:00:00"/>
    <x v="0"/>
    <s v="804神經內科拿藥"/>
    <m/>
    <x v="293"/>
    <m/>
    <m/>
    <s v="-"/>
    <n v="0"/>
    <n v="300"/>
    <s v=""/>
  </r>
  <r>
    <s v="1-748"/>
    <x v="23"/>
    <d v="2025-03-25T00:00:00"/>
    <x v="0"/>
    <s v="804電腦斷層攝影檢查"/>
    <m/>
    <x v="294"/>
    <m/>
    <m/>
    <s v="-"/>
    <s v="-"/>
    <n v="600"/>
    <s v=""/>
  </r>
  <r>
    <s v="2-197"/>
    <x v="84"/>
    <d v="2025-03-25T00:00:00"/>
    <x v="0"/>
    <s v="804胸腔內科拿藥"/>
    <m/>
    <x v="291"/>
    <m/>
    <m/>
    <s v="-"/>
    <n v="0"/>
    <n v="300"/>
    <s v=""/>
  </r>
  <r>
    <s v="3-504"/>
    <x v="233"/>
    <d v="2025-03-25T00:00:00"/>
    <x v="0"/>
    <s v="804抽血"/>
    <m/>
    <x v="295"/>
    <m/>
    <m/>
    <s v="-"/>
    <s v="-"/>
    <n v="600"/>
    <s v=""/>
  </r>
  <r>
    <s v="1-705"/>
    <x v="186"/>
    <d v="2025-03-25T00:00:00"/>
    <x v="0"/>
    <s v="804心臟內科(下午)"/>
    <m/>
    <x v="296"/>
    <m/>
    <m/>
    <s v="-"/>
    <s v="-"/>
    <n v="600"/>
    <s v=""/>
  </r>
  <r>
    <s v="1-705"/>
    <x v="186"/>
    <d v="2025-03-25T00:00:00"/>
    <x v="0"/>
    <s v="804腎臟內科"/>
    <m/>
    <x v="297"/>
    <m/>
    <m/>
    <s v="-"/>
    <s v="-"/>
    <n v="600"/>
    <s v=""/>
  </r>
  <r>
    <s v="3-454"/>
    <x v="29"/>
    <d v="2025-03-25T00:00:00"/>
    <x v="0"/>
    <s v="804胸腔內科拿藥"/>
    <m/>
    <x v="291"/>
    <m/>
    <m/>
    <s v="-"/>
    <n v="0"/>
    <n v="300"/>
    <s v=""/>
  </r>
  <r>
    <s v="1-730"/>
    <x v="72"/>
    <d v="2025-03-25T00:00:00"/>
    <x v="0"/>
    <s v="804胸腔內科"/>
    <m/>
    <x v="298"/>
    <m/>
    <m/>
    <s v="-"/>
    <s v="-"/>
    <n v="600"/>
    <s v=""/>
  </r>
  <r>
    <s v="1-612"/>
    <x v="34"/>
    <d v="2025-03-25T00:00:00"/>
    <x v="0"/>
    <s v="804肝膽腸胃科"/>
    <m/>
    <x v="299"/>
    <m/>
    <m/>
    <s v="-"/>
    <s v="-"/>
    <n v="600"/>
    <s v=""/>
  </r>
  <r>
    <s v="1-612"/>
    <x v="34"/>
    <d v="2025-03-25T00:00:00"/>
    <x v="0"/>
    <s v="804泌尿外科拿藥"/>
    <m/>
    <x v="300"/>
    <m/>
    <m/>
    <s v="-"/>
    <n v="0"/>
    <n v="0"/>
    <s v=""/>
  </r>
  <r>
    <s v="3-537"/>
    <x v="141"/>
    <d v="2025-03-25T00:00:00"/>
    <x v="0"/>
    <s v="804腦神經脊椎外科"/>
    <m/>
    <x v="301"/>
    <m/>
    <m/>
    <s v="-"/>
    <s v="-"/>
    <n v="600"/>
    <s v=""/>
  </r>
  <r>
    <s v="1-607"/>
    <x v="36"/>
    <d v="2025-03-25T00:00:00"/>
    <x v="0"/>
    <s v="804胸腔內科拿藥"/>
    <m/>
    <x v="291"/>
    <m/>
    <m/>
    <s v="-"/>
    <n v="0"/>
    <n v="300"/>
    <s v=""/>
  </r>
  <r>
    <s v="1-773"/>
    <x v="161"/>
    <d v="2025-03-25T00:00:00"/>
    <x v="0"/>
    <s v="804胸腔內科"/>
    <m/>
    <x v="298"/>
    <m/>
    <m/>
    <s v="-"/>
    <s v="-"/>
    <n v="600"/>
    <s v=""/>
  </r>
  <r>
    <s v="2-105"/>
    <x v="234"/>
    <d v="2025-03-25T00:00:00"/>
    <x v="0"/>
    <s v="804出院疥瘡投藥/車資"/>
    <m/>
    <x v="292"/>
    <m/>
    <m/>
    <n v="300"/>
    <s v="-"/>
    <n v="600"/>
    <s v=""/>
  </r>
  <r>
    <s v="3-462"/>
    <x v="47"/>
    <d v="2025-03-25T00:00:00"/>
    <x v="0"/>
    <s v="804肝膽腸胃科"/>
    <m/>
    <x v="299"/>
    <m/>
    <m/>
    <s v="-"/>
    <s v="-"/>
    <n v="600"/>
    <s v=""/>
  </r>
  <r>
    <s v="1-731"/>
    <x v="48"/>
    <d v="2025-03-25T00:00:00"/>
    <x v="0"/>
    <s v="804心臟內科"/>
    <m/>
    <x v="302"/>
    <m/>
    <m/>
    <s v="-"/>
    <s v="-"/>
    <n v="600"/>
    <s v=""/>
  </r>
  <r>
    <s v="2-183"/>
    <x v="50"/>
    <d v="2025-03-25T00:00:00"/>
    <x v="0"/>
    <s v="804胸腔內科"/>
    <m/>
    <x v="298"/>
    <m/>
    <m/>
    <s v="-"/>
    <s v="-"/>
    <n v="600"/>
    <s v=""/>
  </r>
  <r>
    <s v="1-541"/>
    <x v="12"/>
    <d v="2025-03-25T00:00:00"/>
    <x v="0"/>
    <s v="龍敏出院疥瘡投藥/車資"/>
    <m/>
    <x v="303"/>
    <m/>
    <m/>
    <n v="300"/>
    <s v="-"/>
    <n v="600"/>
    <s v=""/>
  </r>
  <r>
    <s v="1-682"/>
    <x v="87"/>
    <d v="2025-03-25T00:00:00"/>
    <x v="0"/>
    <s v="804胸腔內科拿藥"/>
    <m/>
    <x v="291"/>
    <m/>
    <m/>
    <s v="-"/>
    <n v="0"/>
    <n v="300"/>
    <s v=""/>
  </r>
  <r>
    <s v="1-637"/>
    <x v="54"/>
    <d v="2025-03-25T00:00:00"/>
    <x v="0"/>
    <s v="804肝膽腸胃科"/>
    <m/>
    <x v="299"/>
    <m/>
    <m/>
    <s v="-"/>
    <s v="-"/>
    <n v="600"/>
    <s v=""/>
  </r>
  <r>
    <s v="1-510"/>
    <x v="55"/>
    <d v="2025-03-25T00:00:00"/>
    <x v="0"/>
    <s v="804胸腔內科拿藥"/>
    <m/>
    <x v="291"/>
    <m/>
    <m/>
    <s v="-"/>
    <n v="0"/>
    <n v="300"/>
    <s v=""/>
  </r>
  <r>
    <s v="3-529"/>
    <x v="89"/>
    <d v="2025-03-25T00:00:00"/>
    <x v="0"/>
    <s v="804胸腔內科拿藥"/>
    <m/>
    <x v="291"/>
    <m/>
    <m/>
    <s v="-"/>
    <n v="0"/>
    <n v="300"/>
    <s v=""/>
  </r>
  <r>
    <s v="1-023"/>
    <x v="136"/>
    <d v="2025-03-25T00:00:00"/>
    <x v="0"/>
    <s v="804大腸肛門外科拿藥"/>
    <m/>
    <x v="304"/>
    <m/>
    <m/>
    <s v="-"/>
    <n v="0"/>
    <n v="300"/>
    <s v=""/>
  </r>
  <r>
    <s v="1-634"/>
    <x v="60"/>
    <d v="2025-03-25T00:00:00"/>
    <x v="0"/>
    <s v="804肝膽腸胃科(下午)"/>
    <m/>
    <x v="305"/>
    <m/>
    <m/>
    <s v="-"/>
    <s v="-"/>
    <n v="600"/>
    <s v=""/>
  </r>
  <r>
    <s v="1-634"/>
    <x v="60"/>
    <d v="2025-03-25T00:00:00"/>
    <x v="0"/>
    <s v="804胸腔內科"/>
    <m/>
    <x v="298"/>
    <m/>
    <m/>
    <s v="-"/>
    <s v="-"/>
    <n v="600"/>
    <s v=""/>
  </r>
  <r>
    <s v="3-557"/>
    <x v="154"/>
    <d v="2025-03-25T00:00:00"/>
    <x v="0"/>
    <s v="804送檢車資"/>
    <m/>
    <x v="306"/>
    <m/>
    <m/>
    <s v="-"/>
    <s v="-"/>
    <n v="320"/>
    <s v=""/>
  </r>
  <r>
    <s v="1-700"/>
    <x v="137"/>
    <d v="2025-03-25T00:00:00"/>
    <x v="0"/>
    <s v="804胸腔內科"/>
    <m/>
    <x v="298"/>
    <m/>
    <m/>
    <s v="-"/>
    <s v="-"/>
    <n v="600"/>
    <s v=""/>
  </r>
  <r>
    <s v="1-726"/>
    <x v="90"/>
    <d v="2025-03-25T00:00:00"/>
    <x v="0"/>
    <s v="804心臟內科拿藥"/>
    <m/>
    <x v="307"/>
    <m/>
    <m/>
    <s v="-"/>
    <n v="0"/>
    <n v="0"/>
    <s v=""/>
  </r>
  <r>
    <s v="1-726"/>
    <x v="90"/>
    <d v="2025-03-25T00:00:00"/>
    <x v="0"/>
    <s v="804胸腔內科"/>
    <m/>
    <x v="298"/>
    <m/>
    <m/>
    <s v="-"/>
    <s v="-"/>
    <n v="600"/>
    <s v=""/>
  </r>
  <r>
    <s v="1-726"/>
    <x v="90"/>
    <d v="2025-03-25T00:00:00"/>
    <x v="0"/>
    <s v="804腎臟內科"/>
    <m/>
    <x v="297"/>
    <m/>
    <m/>
    <s v="-"/>
    <s v="-"/>
    <n v="0"/>
    <s v=""/>
  </r>
  <r>
    <s v="1-707"/>
    <x v="156"/>
    <d v="2025-03-25T00:00:00"/>
    <x v="0"/>
    <s v="804婦女疾病科"/>
    <m/>
    <x v="308"/>
    <m/>
    <m/>
    <s v="-"/>
    <s v="-"/>
    <n v="600"/>
    <s v=""/>
  </r>
  <r>
    <s v="1-311"/>
    <x v="194"/>
    <d v="2025-02-26T00:00:00"/>
    <x v="1"/>
    <s v="衛生紙"/>
    <m/>
    <x v="309"/>
    <d v="1899-12-31T00:00:00"/>
    <d v="1900-05-29T00:00:00"/>
    <n v="150"/>
    <m/>
    <m/>
    <m/>
  </r>
  <r>
    <s v="1-659"/>
    <x v="185"/>
    <d v="2025-02-26T00:00:00"/>
    <x v="1"/>
    <s v="依必朗潔膚液"/>
    <m/>
    <x v="310"/>
    <d v="1899-12-31T00:00:00"/>
    <d v="1900-06-23T00:00:00"/>
    <n v="175"/>
    <m/>
    <m/>
    <m/>
  </r>
  <r>
    <s v="1-660"/>
    <x v="9"/>
    <d v="2025-02-26T00:00:00"/>
    <x v="1"/>
    <s v="依必朗潔膚液"/>
    <m/>
    <x v="310"/>
    <d v="1899-12-31T00:00:00"/>
    <d v="1900-06-23T00:00:00"/>
    <n v="175"/>
    <m/>
    <m/>
    <m/>
  </r>
  <r>
    <s v="1-768"/>
    <x v="109"/>
    <d v="2025-02-26T00:00:00"/>
    <x v="1"/>
    <s v="尿袋"/>
    <m/>
    <x v="311"/>
    <d v="1899-12-31T00:00:00"/>
    <d v="1900-02-03T00:00:00"/>
    <n v="35"/>
    <m/>
    <m/>
    <m/>
  </r>
  <r>
    <s v="1-768"/>
    <x v="109"/>
    <d v="2025-02-26T00:00:00"/>
    <x v="1"/>
    <s v="尿管"/>
    <m/>
    <x v="312"/>
    <d v="1899-12-31T00:00:00"/>
    <d v="1900-07-18T00:00:00"/>
    <n v="200"/>
    <m/>
    <m/>
    <m/>
  </r>
  <r>
    <s v="1-768"/>
    <x v="109"/>
    <d v="2025-02-26T00:00:00"/>
    <x v="1"/>
    <s v="紅多酚蔓越莓"/>
    <m/>
    <x v="313"/>
    <d v="1899-12-31T00:00:00"/>
    <d v="1904-02-08T00:00:00"/>
    <n v="1500"/>
    <m/>
    <m/>
    <m/>
  </r>
  <r>
    <s v="1-768"/>
    <x v="109"/>
    <d v="2025-02-26T00:00:00"/>
    <x v="1"/>
    <s v="蛋白素奶粉"/>
    <m/>
    <x v="314"/>
    <d v="1899-12-31T00:00:00"/>
    <d v="1902-03-10T00:00:00"/>
    <n v="800"/>
    <m/>
    <m/>
    <m/>
  </r>
  <r>
    <s v="1-022"/>
    <x v="120"/>
    <d v="2025-02-26T00:00:00"/>
    <x v="1"/>
    <s v="衛生紙"/>
    <m/>
    <x v="309"/>
    <d v="1899-12-31T00:00:00"/>
    <d v="1900-05-29T00:00:00"/>
    <n v="150"/>
    <m/>
    <m/>
    <m/>
  </r>
  <r>
    <s v="1-585"/>
    <x v="124"/>
    <d v="2025-02-26T00:00:00"/>
    <x v="1"/>
    <s v="依必朗潔膚液"/>
    <m/>
    <x v="310"/>
    <d v="1899-12-31T00:00:00"/>
    <d v="1900-06-23T00:00:00"/>
    <n v="175"/>
    <m/>
    <m/>
    <m/>
  </r>
  <r>
    <s v="1-612"/>
    <x v="34"/>
    <d v="2025-02-26T00:00:00"/>
    <x v="1"/>
    <s v="依必朗潔膚液"/>
    <m/>
    <x v="310"/>
    <d v="1899-12-31T00:00:00"/>
    <d v="1900-06-23T00:00:00"/>
    <n v="175"/>
    <m/>
    <m/>
    <m/>
  </r>
  <r>
    <s v="1-038"/>
    <x v="205"/>
    <d v="2025-02-26T00:00:00"/>
    <x v="1"/>
    <s v="衛生紙"/>
    <m/>
    <x v="309"/>
    <d v="1899-12-31T00:00:00"/>
    <d v="1900-05-29T00:00:00"/>
    <n v="150"/>
    <m/>
    <m/>
    <m/>
  </r>
  <r>
    <s v="1-200"/>
    <x v="38"/>
    <d v="2025-02-26T00:00:00"/>
    <x v="1"/>
    <s v="依必朗潔膚液"/>
    <m/>
    <x v="310"/>
    <d v="1899-12-31T00:00:00"/>
    <d v="1900-06-23T00:00:00"/>
    <n v="175"/>
    <m/>
    <m/>
    <m/>
  </r>
  <r>
    <s v="1-211"/>
    <x v="187"/>
    <d v="2025-02-26T00:00:00"/>
    <x v="1"/>
    <s v="依必朗潔膚液"/>
    <m/>
    <x v="310"/>
    <d v="1899-12-31T00:00:00"/>
    <d v="1900-06-23T00:00:00"/>
    <n v="175"/>
    <m/>
    <m/>
    <m/>
  </r>
  <r>
    <s v="1-500"/>
    <x v="39"/>
    <d v="2025-02-26T00:00:00"/>
    <x v="1"/>
    <s v="依必朗潔膚液"/>
    <m/>
    <x v="310"/>
    <d v="1899-12-31T00:00:00"/>
    <d v="1900-06-23T00:00:00"/>
    <n v="175"/>
    <m/>
    <m/>
    <m/>
  </r>
  <r>
    <s v="1-687"/>
    <x v="40"/>
    <d v="2025-02-26T00:00:00"/>
    <x v="1"/>
    <s v="依必朗潔膚液"/>
    <m/>
    <x v="310"/>
    <d v="1899-12-31T00:00:00"/>
    <d v="1900-06-23T00:00:00"/>
    <n v="175"/>
    <m/>
    <m/>
    <m/>
  </r>
  <r>
    <s v="1-473"/>
    <x v="162"/>
    <d v="2025-02-26T00:00:00"/>
    <x v="1"/>
    <s v="依必朗潔膚液"/>
    <m/>
    <x v="310"/>
    <d v="1899-12-31T00:00:00"/>
    <d v="1900-06-23T00:00:00"/>
    <n v="175"/>
    <m/>
    <m/>
    <m/>
  </r>
  <r>
    <s v="1-676"/>
    <x v="76"/>
    <d v="2025-02-26T00:00:00"/>
    <x v="1"/>
    <s v="依必朗潔膚液"/>
    <m/>
    <x v="310"/>
    <d v="1899-12-31T00:00:00"/>
    <d v="1900-06-23T00:00:00"/>
    <n v="175"/>
    <m/>
    <m/>
    <m/>
  </r>
  <r>
    <s v="1-465"/>
    <x v="164"/>
    <d v="2025-02-26T00:00:00"/>
    <x v="1"/>
    <s v="依必朗潔膚液"/>
    <m/>
    <x v="310"/>
    <d v="1899-12-31T00:00:00"/>
    <d v="1900-06-23T00:00:00"/>
    <n v="175"/>
    <m/>
    <m/>
    <m/>
  </r>
  <r>
    <s v="1-637"/>
    <x v="54"/>
    <d v="2025-02-26T00:00:00"/>
    <x v="1"/>
    <s v="依必朗潔膚液"/>
    <m/>
    <x v="310"/>
    <d v="1899-12-31T00:00:00"/>
    <d v="1900-06-23T00:00:00"/>
    <n v="175"/>
    <m/>
    <m/>
    <m/>
  </r>
  <r>
    <s v="1-510"/>
    <x v="55"/>
    <d v="2025-02-26T00:00:00"/>
    <x v="1"/>
    <s v="依必朗潔膚液"/>
    <m/>
    <x v="310"/>
    <d v="1899-12-31T00:00:00"/>
    <d v="1900-06-23T00:00:00"/>
    <n v="175"/>
    <m/>
    <m/>
    <m/>
  </r>
  <r>
    <s v="1-197"/>
    <x v="171"/>
    <d v="2025-02-26T00:00:00"/>
    <x v="1"/>
    <s v="依必朗潔膚液"/>
    <m/>
    <x v="310"/>
    <d v="1899-12-31T00:00:00"/>
    <d v="1900-06-23T00:00:00"/>
    <n v="175"/>
    <m/>
    <m/>
    <m/>
  </r>
  <r>
    <s v="1-296"/>
    <x v="15"/>
    <d v="2025-02-26T00:00:00"/>
    <x v="1"/>
    <s v="依必朗潔膚液"/>
    <m/>
    <x v="310"/>
    <d v="1899-12-31T00:00:00"/>
    <d v="1900-06-23T00:00:00"/>
    <n v="175"/>
    <m/>
    <m/>
    <m/>
  </r>
  <r>
    <s v="1-726"/>
    <x v="90"/>
    <d v="2025-02-26T00:00:00"/>
    <x v="1"/>
    <s v="依必朗潔膚液"/>
    <m/>
    <x v="310"/>
    <d v="1899-12-31T00:00:00"/>
    <d v="1900-06-23T00:00:00"/>
    <n v="175"/>
    <m/>
    <m/>
    <m/>
  </r>
  <r>
    <s v="1-726"/>
    <x v="90"/>
    <d v="2025-02-26T00:00:00"/>
    <x v="1"/>
    <s v="蛋白素奶粉"/>
    <m/>
    <x v="314"/>
    <d v="1899-12-31T00:00:00"/>
    <d v="1902-03-10T00:00:00"/>
    <n v="800"/>
    <m/>
    <m/>
    <m/>
  </r>
  <r>
    <s v="1-726"/>
    <x v="90"/>
    <d v="2025-02-26T00:00:00"/>
    <x v="1"/>
    <s v="愛力安奶粉"/>
    <m/>
    <x v="315"/>
    <d v="1899-12-31T00:00:00"/>
    <d v="1902-06-18T00:00:00"/>
    <n v="900"/>
    <m/>
    <m/>
    <m/>
  </r>
  <r>
    <s v="1-477"/>
    <x v="80"/>
    <d v="2025-02-26T00:00:00"/>
    <x v="1"/>
    <s v="依必朗潔膚液"/>
    <m/>
    <x v="310"/>
    <d v="1899-12-31T00:00:00"/>
    <d v="1900-06-23T00:00:00"/>
    <n v="175"/>
    <m/>
    <m/>
    <m/>
  </r>
  <r>
    <s v="3-546"/>
    <x v="99"/>
    <d v="2025-02-27T00:00:00"/>
    <x v="1"/>
    <s v="愛力安奶粉"/>
    <m/>
    <x v="316"/>
    <d v="1899-12-31T00:00:00"/>
    <d v="1902-06-18T00:00:00"/>
    <n v="900"/>
    <m/>
    <m/>
    <m/>
  </r>
  <r>
    <s v="3-478"/>
    <x v="235"/>
    <d v="2025-02-27T00:00:00"/>
    <x v="1"/>
    <s v="愛力安奶粉"/>
    <m/>
    <x v="316"/>
    <d v="1899-12-31T00:00:00"/>
    <d v="1902-06-18T00:00:00"/>
    <n v="900"/>
    <m/>
    <m/>
    <m/>
  </r>
  <r>
    <s v="3-532"/>
    <x v="10"/>
    <d v="2025-02-27T00:00:00"/>
    <x v="1"/>
    <s v="蛋白素奶粉"/>
    <m/>
    <x v="317"/>
    <d v="1899-12-31T00:00:00"/>
    <d v="1902-03-10T00:00:00"/>
    <n v="800"/>
    <m/>
    <m/>
    <m/>
  </r>
  <r>
    <s v="3-532"/>
    <x v="10"/>
    <d v="2025-02-27T00:00:00"/>
    <x v="1"/>
    <s v="愛力安奶粉"/>
    <m/>
    <x v="316"/>
    <d v="1899-12-31T00:00:00"/>
    <d v="1902-06-18T00:00:00"/>
    <n v="900"/>
    <m/>
    <m/>
    <m/>
  </r>
  <r>
    <s v="3-462"/>
    <x v="47"/>
    <d v="2025-02-27T00:00:00"/>
    <x v="1"/>
    <s v="愛力安奶粉"/>
    <m/>
    <x v="316"/>
    <d v="1899-12-31T00:00:00"/>
    <d v="1902-06-18T00:00:00"/>
    <n v="900"/>
    <m/>
    <m/>
    <m/>
  </r>
  <r>
    <s v="1-770"/>
    <x v="163"/>
    <d v="2025-02-28T00:00:00"/>
    <x v="1"/>
    <s v="血糖試紙"/>
    <m/>
    <x v="318"/>
    <d v="1899-12-31T00:00:00"/>
    <d v="1902-09-26T00:00:00"/>
    <n v="1000"/>
    <m/>
    <m/>
    <m/>
  </r>
  <r>
    <s v="1-263"/>
    <x v="225"/>
    <d v="2025-02-28T00:00:00"/>
    <x v="1"/>
    <s v="衛生紙"/>
    <m/>
    <x v="319"/>
    <d v="1899-12-31T00:00:00"/>
    <d v="1900-05-29T00:00:00"/>
    <n v="150"/>
    <m/>
    <m/>
    <m/>
  </r>
  <r>
    <s v="1-766"/>
    <x v="111"/>
    <d v="2025-03-01T00:00:00"/>
    <x v="1"/>
    <s v="約束手套(雙)"/>
    <m/>
    <x v="320"/>
    <d v="1899-12-31T00:00:00"/>
    <d v="1901-05-14T00:00:00"/>
    <n v="500"/>
    <m/>
    <m/>
    <m/>
  </r>
  <r>
    <s v="1-726"/>
    <x v="90"/>
    <d v="2025-03-01T00:00:00"/>
    <x v="1"/>
    <s v="鼻胃管"/>
    <m/>
    <x v="321"/>
    <d v="1899-12-31T00:00:00"/>
    <d v="1900-07-18T00:00:00"/>
    <n v="200"/>
    <m/>
    <m/>
    <m/>
  </r>
  <r>
    <s v="2-154"/>
    <x v="236"/>
    <d v="2025-03-02T00:00:00"/>
    <x v="1"/>
    <s v="藻體康"/>
    <m/>
    <x v="322"/>
    <d v="1899-12-31T00:00:00"/>
    <d v="1902-06-18T00:00:00"/>
    <n v="900"/>
    <m/>
    <m/>
    <m/>
  </r>
  <r>
    <s v="2-193"/>
    <x v="67"/>
    <d v="2025-03-02T00:00:00"/>
    <x v="1"/>
    <s v="藻體康"/>
    <m/>
    <x v="322"/>
    <d v="1899-12-31T00:00:00"/>
    <d v="1902-06-18T00:00:00"/>
    <n v="900"/>
    <m/>
    <m/>
    <m/>
  </r>
  <r>
    <s v="3-541"/>
    <x v="5"/>
    <d v="2025-03-02T00:00:00"/>
    <x v="1"/>
    <s v="PVC手套"/>
    <m/>
    <x v="323"/>
    <d v="1899-12-31T00:00:00"/>
    <d v="1900-04-19T00:00:00"/>
    <n v="110"/>
    <m/>
    <m/>
    <m/>
  </r>
  <r>
    <s v="3-546"/>
    <x v="99"/>
    <d v="2025-03-02T00:00:00"/>
    <x v="1"/>
    <s v="PVC手套"/>
    <m/>
    <x v="323"/>
    <d v="1899-12-31T00:00:00"/>
    <d v="1900-04-19T00:00:00"/>
    <n v="110"/>
    <m/>
    <m/>
    <m/>
  </r>
  <r>
    <s v="1-761"/>
    <x v="69"/>
    <d v="2025-03-02T00:00:00"/>
    <x v="1"/>
    <s v="尿袋"/>
    <m/>
    <x v="324"/>
    <d v="1899-12-31T00:00:00"/>
    <d v="1900-02-03T00:00:00"/>
    <n v="35"/>
    <m/>
    <m/>
    <m/>
  </r>
  <r>
    <s v="1-761"/>
    <x v="69"/>
    <d v="2025-03-02T00:00:00"/>
    <x v="1"/>
    <s v="尿管"/>
    <m/>
    <x v="325"/>
    <d v="1899-12-31T00:00:00"/>
    <d v="1900-07-18T00:00:00"/>
    <n v="200"/>
    <m/>
    <m/>
    <m/>
  </r>
  <r>
    <s v="1-761"/>
    <x v="69"/>
    <d v="2025-03-02T00:00:00"/>
    <x v="1"/>
    <s v="鼻胃管"/>
    <m/>
    <x v="326"/>
    <d v="1899-12-31T00:00:00"/>
    <d v="1900-07-18T00:00:00"/>
    <n v="200"/>
    <m/>
    <m/>
    <m/>
  </r>
  <r>
    <s v="2-155"/>
    <x v="100"/>
    <d v="2025-03-02T00:00:00"/>
    <x v="1"/>
    <s v="藻體康"/>
    <m/>
    <x v="322"/>
    <d v="1899-12-31T00:00:00"/>
    <d v="1902-06-18T00:00:00"/>
    <n v="900"/>
    <m/>
    <m/>
    <m/>
  </r>
  <r>
    <s v="2-146"/>
    <x v="176"/>
    <d v="2025-03-02T00:00:00"/>
    <x v="1"/>
    <s v="藻體康"/>
    <m/>
    <x v="322"/>
    <d v="1899-12-31T00:00:00"/>
    <d v="1902-06-18T00:00:00"/>
    <n v="900"/>
    <m/>
    <m/>
    <m/>
  </r>
  <r>
    <s v="2-168"/>
    <x v="6"/>
    <d v="2025-03-02T00:00:00"/>
    <x v="1"/>
    <s v="藻體康"/>
    <m/>
    <x v="322"/>
    <d v="1899-12-31T00:00:00"/>
    <d v="1902-06-18T00:00:00"/>
    <n v="900"/>
    <m/>
    <m/>
    <m/>
  </r>
  <r>
    <s v="3-558"/>
    <x v="237"/>
    <d v="2025-03-02T00:00:00"/>
    <x v="1"/>
    <s v="PVC手套"/>
    <m/>
    <x v="323"/>
    <d v="1899-12-31T00:00:00"/>
    <d v="1900-04-19T00:00:00"/>
    <n v="110"/>
    <m/>
    <m/>
    <m/>
  </r>
  <r>
    <s v="3-545"/>
    <x v="168"/>
    <d v="2025-03-02T00:00:00"/>
    <x v="1"/>
    <s v="PVC手套"/>
    <m/>
    <x v="323"/>
    <d v="1899-12-31T00:00:00"/>
    <d v="1900-04-19T00:00:00"/>
    <n v="110"/>
    <m/>
    <m/>
    <m/>
  </r>
  <r>
    <s v="2-174"/>
    <x v="174"/>
    <d v="2025-03-02T00:00:00"/>
    <x v="1"/>
    <s v="藻體康"/>
    <m/>
    <x v="322"/>
    <d v="1899-12-31T00:00:00"/>
    <d v="1902-06-18T00:00:00"/>
    <n v="900"/>
    <m/>
    <m/>
    <m/>
  </r>
  <r>
    <s v="2-103"/>
    <x v="238"/>
    <d v="2025-03-02T00:00:00"/>
    <x v="1"/>
    <s v="藻體康"/>
    <m/>
    <x v="322"/>
    <d v="1899-12-31T00:00:00"/>
    <d v="1902-06-18T00:00:00"/>
    <n v="900"/>
    <m/>
    <m/>
    <m/>
  </r>
  <r>
    <s v="3-518"/>
    <x v="144"/>
    <d v="2025-03-02T00:00:00"/>
    <x v="1"/>
    <s v="PVC手套"/>
    <m/>
    <x v="323"/>
    <d v="1899-12-31T00:00:00"/>
    <d v="1900-04-19T00:00:00"/>
    <n v="110"/>
    <m/>
    <m/>
    <m/>
  </r>
  <r>
    <s v="3-478"/>
    <x v="235"/>
    <d v="2025-03-02T00:00:00"/>
    <x v="1"/>
    <s v="PVC手套"/>
    <m/>
    <x v="323"/>
    <d v="1899-12-31T00:00:00"/>
    <d v="1900-04-19T00:00:00"/>
    <n v="110"/>
    <m/>
    <m/>
    <m/>
  </r>
  <r>
    <s v="2-051"/>
    <x v="239"/>
    <d v="2025-03-02T00:00:00"/>
    <x v="1"/>
    <s v="藻體康"/>
    <m/>
    <x v="322"/>
    <d v="1899-12-31T00:00:00"/>
    <d v="1902-06-18T00:00:00"/>
    <n v="900"/>
    <m/>
    <m/>
    <m/>
  </r>
  <r>
    <s v="2-130"/>
    <x v="110"/>
    <d v="2025-03-02T00:00:00"/>
    <x v="1"/>
    <s v="藻體康"/>
    <m/>
    <x v="322"/>
    <d v="1899-12-31T00:00:00"/>
    <d v="1902-06-18T00:00:00"/>
    <n v="900"/>
    <m/>
    <m/>
    <m/>
  </r>
  <r>
    <s v="1-734"/>
    <x v="170"/>
    <d v="2025-03-02T00:00:00"/>
    <x v="1"/>
    <s v="愛力安奶粉"/>
    <m/>
    <x v="327"/>
    <d v="1899-12-31T00:00:00"/>
    <d v="1902-06-18T00:00:00"/>
    <n v="900"/>
    <m/>
    <m/>
    <m/>
  </r>
  <r>
    <s v="2-182"/>
    <x v="33"/>
    <d v="2025-03-02T00:00:00"/>
    <x v="1"/>
    <s v="藻體康"/>
    <m/>
    <x v="322"/>
    <d v="1899-12-31T00:00:00"/>
    <d v="1902-06-18T00:00:00"/>
    <n v="900"/>
    <m/>
    <m/>
    <m/>
  </r>
  <r>
    <s v="3-519"/>
    <x v="35"/>
    <d v="2025-03-02T00:00:00"/>
    <x v="1"/>
    <s v="PVC手套"/>
    <m/>
    <x v="323"/>
    <d v="1899-12-31T00:00:00"/>
    <d v="1900-04-19T00:00:00"/>
    <n v="110"/>
    <m/>
    <m/>
    <m/>
  </r>
  <r>
    <s v="3-495"/>
    <x v="145"/>
    <d v="2025-03-02T00:00:00"/>
    <x v="1"/>
    <s v="PVC手套"/>
    <m/>
    <x v="323"/>
    <d v="1899-12-31T00:00:00"/>
    <d v="1900-04-19T00:00:00"/>
    <n v="110"/>
    <m/>
    <m/>
    <m/>
  </r>
  <r>
    <s v="3-532"/>
    <x v="10"/>
    <d v="2025-03-02T00:00:00"/>
    <x v="1"/>
    <s v="PVC手套"/>
    <m/>
    <x v="323"/>
    <d v="1899-12-31T00:00:00"/>
    <d v="1900-04-19T00:00:00"/>
    <n v="110"/>
    <m/>
    <m/>
    <m/>
  </r>
  <r>
    <s v="3-461"/>
    <x v="102"/>
    <d v="2025-03-02T00:00:00"/>
    <x v="1"/>
    <s v="PVC手套"/>
    <m/>
    <x v="323"/>
    <d v="1899-12-31T00:00:00"/>
    <d v="1900-04-19T00:00:00"/>
    <n v="110"/>
    <m/>
    <m/>
    <m/>
  </r>
  <r>
    <s v="2-188"/>
    <x v="240"/>
    <d v="2025-03-02T00:00:00"/>
    <x v="1"/>
    <s v="紅牛高纖優蛋白配方奶粉1kg"/>
    <m/>
    <x v="328"/>
    <d v="1900-01-02T00:00:00"/>
    <d v="1900-11-15T00:00:00"/>
    <n v="960"/>
    <m/>
    <m/>
    <m/>
  </r>
  <r>
    <s v="2-086"/>
    <x v="241"/>
    <d v="2025-03-02T00:00:00"/>
    <x v="1"/>
    <s v="藻體康"/>
    <m/>
    <x v="322"/>
    <d v="1899-12-31T00:00:00"/>
    <d v="1902-06-18T00:00:00"/>
    <n v="900"/>
    <m/>
    <m/>
    <m/>
  </r>
  <r>
    <s v="2-105"/>
    <x v="234"/>
    <d v="2025-03-02T00:00:00"/>
    <x v="1"/>
    <s v="藻體康"/>
    <m/>
    <x v="322"/>
    <d v="1899-12-31T00:00:00"/>
    <d v="1902-06-18T00:00:00"/>
    <n v="900"/>
    <m/>
    <m/>
    <m/>
  </r>
  <r>
    <s v="2-081"/>
    <x v="242"/>
    <d v="2025-03-02T00:00:00"/>
    <x v="1"/>
    <s v="藻體康"/>
    <m/>
    <x v="322"/>
    <d v="1899-12-31T00:00:00"/>
    <d v="1902-06-18T00:00:00"/>
    <n v="900"/>
    <m/>
    <m/>
    <m/>
  </r>
  <r>
    <s v="3-462"/>
    <x v="47"/>
    <d v="2025-03-02T00:00:00"/>
    <x v="1"/>
    <s v="PVC手套"/>
    <m/>
    <x v="323"/>
    <d v="1899-12-31T00:00:00"/>
    <d v="1900-04-19T00:00:00"/>
    <n v="110"/>
    <m/>
    <m/>
    <m/>
  </r>
  <r>
    <s v="2-183"/>
    <x v="50"/>
    <d v="2025-03-02T00:00:00"/>
    <x v="1"/>
    <s v="藻體康"/>
    <m/>
    <x v="322"/>
    <d v="1899-12-31T00:00:00"/>
    <d v="1902-06-18T00:00:00"/>
    <n v="900"/>
    <m/>
    <m/>
    <m/>
  </r>
  <r>
    <s v="3-527"/>
    <x v="180"/>
    <d v="2025-03-02T00:00:00"/>
    <x v="1"/>
    <s v="PVC手套"/>
    <m/>
    <x v="323"/>
    <d v="1899-12-31T00:00:00"/>
    <d v="1900-04-19T00:00:00"/>
    <n v="110"/>
    <m/>
    <m/>
    <m/>
  </r>
  <r>
    <s v="3-533"/>
    <x v="4"/>
    <d v="2025-03-02T00:00:00"/>
    <x v="1"/>
    <s v="PVC手套"/>
    <m/>
    <x v="323"/>
    <d v="1899-12-31T00:00:00"/>
    <d v="1900-04-19T00:00:00"/>
    <n v="110"/>
    <m/>
    <m/>
    <m/>
  </r>
  <r>
    <s v="2-147"/>
    <x v="135"/>
    <d v="2025-03-02T00:00:00"/>
    <x v="1"/>
    <s v="藻體康"/>
    <m/>
    <x v="322"/>
    <d v="1899-12-31T00:00:00"/>
    <d v="1902-06-18T00:00:00"/>
    <n v="900"/>
    <m/>
    <m/>
    <m/>
  </r>
  <r>
    <s v="1-354"/>
    <x v="52"/>
    <d v="2025-03-02T00:00:00"/>
    <x v="1"/>
    <s v="愛力安奶粉"/>
    <m/>
    <x v="327"/>
    <d v="1899-12-31T00:00:00"/>
    <d v="1902-06-18T00:00:00"/>
    <n v="900"/>
    <m/>
    <m/>
    <m/>
  </r>
  <r>
    <s v="2-066"/>
    <x v="243"/>
    <d v="2025-03-02T00:00:00"/>
    <x v="1"/>
    <s v="藻體康"/>
    <m/>
    <x v="322"/>
    <d v="1899-12-31T00:00:00"/>
    <d v="1902-06-18T00:00:00"/>
    <n v="900"/>
    <m/>
    <m/>
    <m/>
  </r>
  <r>
    <s v="2-195"/>
    <x v="104"/>
    <d v="2025-03-02T00:00:00"/>
    <x v="1"/>
    <s v="藻體康"/>
    <m/>
    <x v="322"/>
    <d v="1899-12-31T00:00:00"/>
    <d v="1902-06-18T00:00:00"/>
    <n v="900"/>
    <m/>
    <m/>
    <m/>
  </r>
  <r>
    <s v="2-194"/>
    <x v="115"/>
    <d v="2025-03-02T00:00:00"/>
    <x v="1"/>
    <s v="藻體康"/>
    <m/>
    <x v="322"/>
    <d v="1899-12-31T00:00:00"/>
    <d v="1902-06-18T00:00:00"/>
    <n v="900"/>
    <m/>
    <m/>
    <m/>
  </r>
  <r>
    <s v="1-634"/>
    <x v="60"/>
    <d v="2025-03-02T00:00:00"/>
    <x v="1"/>
    <s v="紅牛雙卡"/>
    <m/>
    <x v="329"/>
    <d v="1899-12-31T00:00:00"/>
    <d v="1905-05-03T00:00:00"/>
    <n v="1950"/>
    <m/>
    <m/>
    <m/>
  </r>
  <r>
    <s v="3-553"/>
    <x v="117"/>
    <d v="2025-03-02T00:00:00"/>
    <x v="1"/>
    <s v="PVC手套"/>
    <m/>
    <x v="323"/>
    <d v="1899-12-31T00:00:00"/>
    <d v="1900-04-19T00:00:00"/>
    <n v="110"/>
    <m/>
    <m/>
    <m/>
  </r>
  <r>
    <s v="2-199"/>
    <x v="118"/>
    <d v="2025-03-02T00:00:00"/>
    <x v="1"/>
    <s v="藻體康"/>
    <m/>
    <x v="322"/>
    <d v="1899-12-31T00:00:00"/>
    <d v="1902-06-18T00:00:00"/>
    <n v="900"/>
    <m/>
    <m/>
    <m/>
  </r>
  <r>
    <s v="3-504"/>
    <x v="233"/>
    <d v="2025-03-04T00:00:00"/>
    <x v="1"/>
    <s v="紅多酚蔓越莓"/>
    <m/>
    <x v="330"/>
    <d v="1899-12-31T00:00:00"/>
    <d v="1904-02-08T00:00:00"/>
    <n v="1500"/>
    <m/>
    <m/>
    <m/>
  </r>
  <r>
    <s v="1-671"/>
    <x v="129"/>
    <d v="2025-03-04T00:00:00"/>
    <x v="1"/>
    <s v="衛生紙"/>
    <m/>
    <x v="331"/>
    <d v="1900-01-01T00:00:00"/>
    <d v="1900-05-29T00:00:00"/>
    <n v="300"/>
    <m/>
    <m/>
    <m/>
  </r>
  <r>
    <s v="1-541"/>
    <x v="12"/>
    <d v="2025-03-04T00:00:00"/>
    <x v="1"/>
    <s v="血糖試紙"/>
    <m/>
    <x v="332"/>
    <d v="1899-12-31T00:00:00"/>
    <d v="1902-09-26T00:00:00"/>
    <n v="1000"/>
    <m/>
    <m/>
    <m/>
  </r>
  <r>
    <s v="3-554"/>
    <x v="97"/>
    <d v="2025-03-04T00:00:00"/>
    <x v="1"/>
    <s v="衛生紙"/>
    <m/>
    <x v="333"/>
    <d v="1899-12-31T00:00:00"/>
    <d v="1900-05-29T00:00:00"/>
    <n v="150"/>
    <m/>
    <m/>
    <m/>
  </r>
  <r>
    <s v="3-546"/>
    <x v="99"/>
    <d v="2025-03-07T00:00:00"/>
    <x v="1"/>
    <s v="尿片"/>
    <m/>
    <x v="334"/>
    <d v="1899-12-31T00:00:00"/>
    <d v="1900-08-07T00:00:00"/>
    <n v="220"/>
    <m/>
    <m/>
    <m/>
  </r>
  <r>
    <s v="3-546"/>
    <x v="99"/>
    <d v="2025-03-07T00:00:00"/>
    <x v="1"/>
    <s v="尿布M"/>
    <m/>
    <x v="335"/>
    <d v="1899-12-31T00:00:00"/>
    <d v="1900-10-26T00:00:00"/>
    <n v="300"/>
    <m/>
    <m/>
    <m/>
  </r>
  <r>
    <s v="3-546"/>
    <x v="99"/>
    <d v="2025-03-07T00:00:00"/>
    <x v="1"/>
    <s v="看護墊"/>
    <m/>
    <x v="336"/>
    <d v="1899-12-31T00:00:00"/>
    <d v="1900-07-28T00:00:00"/>
    <n v="210"/>
    <m/>
    <m/>
    <m/>
  </r>
  <r>
    <s v="3-452"/>
    <x v="123"/>
    <d v="2025-03-07T00:00:00"/>
    <x v="1"/>
    <s v="血糖試紙"/>
    <m/>
    <x v="337"/>
    <d v="1899-12-31T00:00:00"/>
    <d v="1902-09-26T00:00:00"/>
    <n v="1000"/>
    <m/>
    <m/>
    <m/>
  </r>
  <r>
    <s v="1-760"/>
    <x v="46"/>
    <d v="2025-03-07T00:00:00"/>
    <x v="1"/>
    <s v="衛生紙"/>
    <m/>
    <x v="338"/>
    <d v="1899-12-31T00:00:00"/>
    <d v="1900-05-29T00:00:00"/>
    <n v="150"/>
    <m/>
    <m/>
    <m/>
  </r>
  <r>
    <s v="1-531"/>
    <x v="58"/>
    <d v="2025-03-07T00:00:00"/>
    <x v="1"/>
    <s v="血糖試紙"/>
    <m/>
    <x v="337"/>
    <d v="1899-12-31T00:00:00"/>
    <d v="1902-09-26T00:00:00"/>
    <n v="1000"/>
    <m/>
    <m/>
    <m/>
  </r>
  <r>
    <s v="1-550"/>
    <x v="14"/>
    <d v="2025-03-07T00:00:00"/>
    <x v="1"/>
    <s v="口罩(盒)"/>
    <m/>
    <x v="339"/>
    <d v="1899-12-31T00:00:00"/>
    <d v="1900-05-29T00:00:00"/>
    <n v="150"/>
    <m/>
    <m/>
    <m/>
  </r>
  <r>
    <s v="2-067"/>
    <x v="244"/>
    <d v="2025-03-07T00:00:00"/>
    <x v="1"/>
    <s v="衛生紙"/>
    <m/>
    <x v="338"/>
    <d v="1899-12-31T00:00:00"/>
    <d v="1900-05-29T00:00:00"/>
    <n v="150"/>
    <m/>
    <m/>
    <m/>
  </r>
  <r>
    <s v="1-602"/>
    <x v="173"/>
    <d v="2025-03-08T00:00:00"/>
    <x v="1"/>
    <s v="PVC手套"/>
    <m/>
    <x v="340"/>
    <d v="1899-12-31T00:00:00"/>
    <d v="1900-04-19T00:00:00"/>
    <n v="110"/>
    <m/>
    <m/>
    <m/>
  </r>
  <r>
    <s v="1-526"/>
    <x v="132"/>
    <d v="2025-03-08T00:00:00"/>
    <x v="1"/>
    <s v="PVC手套"/>
    <m/>
    <x v="340"/>
    <d v="1899-12-31T00:00:00"/>
    <d v="1900-04-19T00:00:00"/>
    <n v="110"/>
    <m/>
    <m/>
    <m/>
  </r>
  <r>
    <s v="1-105"/>
    <x v="190"/>
    <d v="2025-03-08T00:00:00"/>
    <x v="1"/>
    <s v="PVC手套"/>
    <m/>
    <x v="340"/>
    <d v="1899-12-31T00:00:00"/>
    <d v="1900-04-19T00:00:00"/>
    <n v="110"/>
    <m/>
    <m/>
    <m/>
  </r>
  <r>
    <s v="1-346"/>
    <x v="159"/>
    <d v="2025-03-08T00:00:00"/>
    <x v="1"/>
    <s v="PVC手套"/>
    <m/>
    <x v="340"/>
    <d v="1899-12-31T00:00:00"/>
    <d v="1900-04-19T00:00:00"/>
    <n v="110"/>
    <m/>
    <m/>
    <m/>
  </r>
  <r>
    <s v="1-665"/>
    <x v="196"/>
    <d v="2025-03-08T00:00:00"/>
    <x v="1"/>
    <s v="PVC手套"/>
    <m/>
    <x v="340"/>
    <d v="1899-12-31T00:00:00"/>
    <d v="1900-04-19T00:00:00"/>
    <n v="110"/>
    <m/>
    <m/>
    <m/>
  </r>
  <r>
    <s v="1-739"/>
    <x v="197"/>
    <d v="2025-03-08T00:00:00"/>
    <x v="1"/>
    <s v="PVC手套"/>
    <m/>
    <x v="340"/>
    <d v="1899-12-31T00:00:00"/>
    <d v="1900-04-19T00:00:00"/>
    <n v="110"/>
    <m/>
    <m/>
    <m/>
  </r>
  <r>
    <s v="1-542"/>
    <x v="138"/>
    <d v="2025-03-08T00:00:00"/>
    <x v="1"/>
    <s v="PVC手套"/>
    <m/>
    <x v="340"/>
    <d v="1899-12-31T00:00:00"/>
    <d v="1900-04-19T00:00:00"/>
    <n v="110"/>
    <m/>
    <m/>
    <m/>
  </r>
  <r>
    <s v="1-685"/>
    <x v="37"/>
    <d v="2025-03-08T00:00:00"/>
    <x v="1"/>
    <s v="PVC手套"/>
    <m/>
    <x v="340"/>
    <d v="1899-12-31T00:00:00"/>
    <d v="1900-04-19T00:00:00"/>
    <n v="110"/>
    <m/>
    <m/>
    <m/>
  </r>
  <r>
    <s v="1-766"/>
    <x v="111"/>
    <d v="2025-03-08T00:00:00"/>
    <x v="1"/>
    <s v="PVC手套"/>
    <m/>
    <x v="340"/>
    <d v="1899-12-31T00:00:00"/>
    <d v="1900-04-19T00:00:00"/>
    <n v="110"/>
    <m/>
    <m/>
    <m/>
  </r>
  <r>
    <s v="1-450"/>
    <x v="49"/>
    <d v="2025-03-08T00:00:00"/>
    <x v="1"/>
    <s v="PVC手套"/>
    <m/>
    <x v="340"/>
    <d v="1899-12-31T00:00:00"/>
    <d v="1900-04-19T00:00:00"/>
    <n v="110"/>
    <m/>
    <m/>
    <m/>
  </r>
  <r>
    <s v="1-682"/>
    <x v="87"/>
    <d v="2025-03-08T00:00:00"/>
    <x v="1"/>
    <s v="PVC手套"/>
    <m/>
    <x v="340"/>
    <d v="1899-12-31T00:00:00"/>
    <d v="1900-04-19T00:00:00"/>
    <n v="110"/>
    <m/>
    <m/>
    <m/>
  </r>
  <r>
    <s v="1-724"/>
    <x v="13"/>
    <d v="2025-03-08T00:00:00"/>
    <x v="1"/>
    <s v="PVC手套"/>
    <m/>
    <x v="340"/>
    <d v="1899-12-31T00:00:00"/>
    <d v="1900-04-19T00:00:00"/>
    <n v="110"/>
    <m/>
    <m/>
    <m/>
  </r>
  <r>
    <s v="1-728"/>
    <x v="62"/>
    <d v="2025-03-08T00:00:00"/>
    <x v="1"/>
    <s v="PVC手套"/>
    <m/>
    <x v="340"/>
    <d v="1899-12-31T00:00:00"/>
    <d v="1900-04-19T00:00:00"/>
    <n v="110"/>
    <m/>
    <m/>
    <m/>
  </r>
  <r>
    <s v="1-756"/>
    <x v="66"/>
    <d v="2025-03-08T00:00:00"/>
    <x v="1"/>
    <s v="PVC手套"/>
    <m/>
    <x v="340"/>
    <d v="1899-12-31T00:00:00"/>
    <d v="1900-04-19T00:00:00"/>
    <n v="110"/>
    <m/>
    <m/>
    <m/>
  </r>
  <r>
    <s v="2-140"/>
    <x v="93"/>
    <d v="2025-03-10T00:00:00"/>
    <x v="1"/>
    <s v="血糖試紙"/>
    <m/>
    <x v="341"/>
    <d v="1899-12-31T00:00:00"/>
    <d v="1902-09-26T00:00:00"/>
    <n v="1000"/>
    <m/>
    <m/>
    <m/>
  </r>
  <r>
    <s v="1-565"/>
    <x v="175"/>
    <d v="2025-03-11T00:00:00"/>
    <x v="1"/>
    <s v="衛生紙"/>
    <m/>
    <x v="342"/>
    <d v="1899-12-31T00:00:00"/>
    <d v="1900-05-29T00:00:00"/>
    <n v="150"/>
    <m/>
    <m/>
    <m/>
  </r>
  <r>
    <s v="3-551"/>
    <x v="68"/>
    <d v="2025-03-11T00:00:00"/>
    <x v="1"/>
    <s v="衛生紙"/>
    <m/>
    <x v="342"/>
    <d v="1899-12-31T00:00:00"/>
    <d v="1900-05-29T00:00:00"/>
    <n v="150"/>
    <m/>
    <m/>
    <m/>
  </r>
  <r>
    <s v="1-761"/>
    <x v="69"/>
    <d v="2025-03-11T00:00:00"/>
    <x v="1"/>
    <s v="紅牛高纖優蛋白配方奶粉1kg"/>
    <m/>
    <x v="343"/>
    <d v="1900-01-02T00:00:00"/>
    <d v="1900-11-15T00:00:00"/>
    <n v="960"/>
    <m/>
    <m/>
    <m/>
  </r>
  <r>
    <s v="1-751"/>
    <x v="207"/>
    <d v="2025-03-11T00:00:00"/>
    <x v="1"/>
    <s v="愛力安奶粉"/>
    <m/>
    <x v="344"/>
    <d v="1899-12-31T00:00:00"/>
    <d v="1902-06-18T00:00:00"/>
    <n v="900"/>
    <m/>
    <m/>
    <m/>
  </r>
  <r>
    <s v="1-672"/>
    <x v="73"/>
    <d v="2025-03-11T00:00:00"/>
    <x v="1"/>
    <s v="衛生紙"/>
    <m/>
    <x v="342"/>
    <d v="1899-12-31T00:00:00"/>
    <d v="1900-05-29T00:00:00"/>
    <n v="150"/>
    <m/>
    <m/>
    <m/>
  </r>
  <r>
    <s v="1-755"/>
    <x v="65"/>
    <d v="2025-03-11T00:00:00"/>
    <x v="1"/>
    <s v="衛生紙"/>
    <m/>
    <x v="342"/>
    <d v="1899-12-31T00:00:00"/>
    <d v="1900-05-29T00:00:00"/>
    <n v="150"/>
    <m/>
    <m/>
    <m/>
  </r>
  <r>
    <s v="1-461"/>
    <x v="192"/>
    <d v="2025-03-12T00:00:00"/>
    <x v="1"/>
    <s v="愛力安奶粉"/>
    <m/>
    <x v="345"/>
    <d v="1899-12-31T00:00:00"/>
    <d v="1902-06-18T00:00:00"/>
    <n v="900"/>
    <m/>
    <m/>
    <m/>
  </r>
  <r>
    <s v="3-470"/>
    <x v="101"/>
    <d v="2025-03-12T00:00:00"/>
    <x v="1"/>
    <s v="愛力安奶粉"/>
    <m/>
    <x v="345"/>
    <d v="1899-12-31T00:00:00"/>
    <d v="1902-06-18T00:00:00"/>
    <n v="900"/>
    <m/>
    <m/>
    <m/>
  </r>
  <r>
    <s v="3-550"/>
    <x v="20"/>
    <d v="2025-03-12T00:00:00"/>
    <x v="1"/>
    <s v="愛力安奶粉"/>
    <m/>
    <x v="345"/>
    <d v="1899-12-31T00:00:00"/>
    <d v="1902-06-18T00:00:00"/>
    <n v="900"/>
    <m/>
    <m/>
    <m/>
  </r>
  <r>
    <s v="3-452"/>
    <x v="123"/>
    <d v="2025-03-12T00:00:00"/>
    <x v="1"/>
    <s v="愛力安奶粉"/>
    <m/>
    <x v="345"/>
    <d v="1899-12-31T00:00:00"/>
    <d v="1902-06-18T00:00:00"/>
    <n v="900"/>
    <m/>
    <m/>
    <m/>
  </r>
  <r>
    <s v="1-668"/>
    <x v="7"/>
    <d v="2025-03-12T00:00:00"/>
    <x v="1"/>
    <s v="紅牛雙卡"/>
    <m/>
    <x v="346"/>
    <d v="1899-12-31T00:00:00"/>
    <d v="1905-05-03T00:00:00"/>
    <n v="1950"/>
    <m/>
    <m/>
    <m/>
  </r>
  <r>
    <s v="3-454"/>
    <x v="29"/>
    <d v="2025-03-12T00:00:00"/>
    <x v="1"/>
    <s v="愛力安奶粉"/>
    <m/>
    <x v="345"/>
    <d v="1899-12-31T00:00:00"/>
    <d v="1902-06-18T00:00:00"/>
    <n v="900"/>
    <m/>
    <m/>
    <m/>
  </r>
  <r>
    <s v="3-505"/>
    <x v="112"/>
    <d v="2025-03-12T00:00:00"/>
    <x v="1"/>
    <s v="愛力安奶粉"/>
    <m/>
    <x v="345"/>
    <d v="1899-12-31T00:00:00"/>
    <d v="1902-06-18T00:00:00"/>
    <n v="900"/>
    <m/>
    <m/>
    <m/>
  </r>
  <r>
    <s v="3-549"/>
    <x v="42"/>
    <d v="2025-03-12T00:00:00"/>
    <x v="1"/>
    <s v="鼻胃管"/>
    <m/>
    <x v="347"/>
    <d v="1899-12-31T00:00:00"/>
    <d v="1900-07-18T00:00:00"/>
    <n v="200"/>
    <m/>
    <m/>
    <m/>
  </r>
  <r>
    <s v="1-693"/>
    <x v="45"/>
    <d v="2025-03-12T00:00:00"/>
    <x v="1"/>
    <s v="愛力安奶粉"/>
    <m/>
    <x v="345"/>
    <d v="1899-12-31T00:00:00"/>
    <d v="1902-06-18T00:00:00"/>
    <n v="900"/>
    <m/>
    <m/>
    <m/>
  </r>
  <r>
    <s v="3-535"/>
    <x v="153"/>
    <d v="2025-03-12T00:00:00"/>
    <x v="1"/>
    <s v="愛力安奶粉"/>
    <m/>
    <x v="345"/>
    <d v="1899-12-31T00:00:00"/>
    <d v="1902-06-18T00:00:00"/>
    <n v="900"/>
    <m/>
    <m/>
    <m/>
  </r>
  <r>
    <s v="3-529"/>
    <x v="89"/>
    <d v="2025-03-12T00:00:00"/>
    <x v="1"/>
    <s v="蛋白素奶粉"/>
    <m/>
    <x v="348"/>
    <d v="1899-12-31T00:00:00"/>
    <d v="1902-03-10T00:00:00"/>
    <n v="800"/>
    <m/>
    <m/>
    <m/>
  </r>
  <r>
    <s v="3-529"/>
    <x v="89"/>
    <d v="2025-03-12T00:00:00"/>
    <x v="1"/>
    <s v="愛力安奶粉"/>
    <m/>
    <x v="345"/>
    <d v="1899-12-31T00:00:00"/>
    <d v="1902-06-18T00:00:00"/>
    <n v="900"/>
    <m/>
    <m/>
    <m/>
  </r>
  <r>
    <s v="3-538"/>
    <x v="245"/>
    <d v="2025-03-12T00:00:00"/>
    <x v="1"/>
    <s v="蛋白素奶粉"/>
    <m/>
    <x v="348"/>
    <d v="1899-12-31T00:00:00"/>
    <d v="1902-03-10T00:00:00"/>
    <n v="800"/>
    <m/>
    <m/>
    <m/>
  </r>
  <r>
    <s v="3-538"/>
    <x v="245"/>
    <d v="2025-03-12T00:00:00"/>
    <x v="1"/>
    <s v="愛力安奶粉"/>
    <m/>
    <x v="345"/>
    <d v="1899-12-31T00:00:00"/>
    <d v="1902-06-18T00:00:00"/>
    <n v="900"/>
    <m/>
    <m/>
    <m/>
  </r>
  <r>
    <s v="1-728"/>
    <x v="62"/>
    <d v="2025-03-12T00:00:00"/>
    <x v="1"/>
    <s v="愛力安奶粉"/>
    <m/>
    <x v="345"/>
    <d v="1899-12-31T00:00:00"/>
    <d v="1902-06-18T00:00:00"/>
    <n v="900"/>
    <m/>
    <m/>
    <m/>
  </r>
  <r>
    <s v="3-540"/>
    <x v="246"/>
    <d v="2025-03-12T00:00:00"/>
    <x v="1"/>
    <s v="愛力安奶粉"/>
    <m/>
    <x v="345"/>
    <d v="1899-12-31T00:00:00"/>
    <d v="1902-06-18T00:00:00"/>
    <n v="900"/>
    <m/>
    <m/>
    <m/>
  </r>
  <r>
    <s v="3-547"/>
    <x v="105"/>
    <d v="2025-03-12T00:00:00"/>
    <x v="1"/>
    <s v="愛力安奶粉"/>
    <m/>
    <x v="345"/>
    <d v="1899-12-31T00:00:00"/>
    <d v="1902-06-18T00:00:00"/>
    <n v="900"/>
    <m/>
    <m/>
    <m/>
  </r>
  <r>
    <s v="1-761"/>
    <x v="69"/>
    <d v="2025-03-14T00:00:00"/>
    <x v="1"/>
    <s v="紅多酚蔓越莓"/>
    <m/>
    <x v="349"/>
    <d v="1899-12-31T00:00:00"/>
    <d v="1904-02-08T00:00:00"/>
    <n v="1500"/>
    <m/>
    <m/>
    <m/>
  </r>
  <r>
    <s v="1-668"/>
    <x v="7"/>
    <d v="2025-03-14T00:00:00"/>
    <x v="1"/>
    <s v="紅多酚蔓越莓"/>
    <m/>
    <x v="349"/>
    <d v="1899-12-31T00:00:00"/>
    <d v="1904-02-08T00:00:00"/>
    <n v="1500"/>
    <m/>
    <m/>
    <m/>
  </r>
  <r>
    <s v="1-668"/>
    <x v="7"/>
    <d v="2025-03-14T00:00:00"/>
    <x v="1"/>
    <s v="蔓益菌保健品"/>
    <m/>
    <x v="350"/>
    <d v="1899-12-31T00:00:00"/>
    <d v="1903-01-04T00:00:00"/>
    <n v="1100"/>
    <m/>
    <m/>
    <m/>
  </r>
  <r>
    <s v="1-768"/>
    <x v="109"/>
    <d v="2025-03-14T00:00:00"/>
    <x v="1"/>
    <s v="紅多酚蔓越莓"/>
    <m/>
    <x v="349"/>
    <d v="1899-12-31T00:00:00"/>
    <d v="1904-02-08T00:00:00"/>
    <n v="1500"/>
    <m/>
    <m/>
    <m/>
  </r>
  <r>
    <s v="1-402"/>
    <x v="32"/>
    <d v="2025-03-14T00:00:00"/>
    <x v="1"/>
    <s v="紅多酚蔓越莓"/>
    <m/>
    <x v="349"/>
    <d v="1899-12-31T00:00:00"/>
    <d v="1904-02-08T00:00:00"/>
    <n v="1500"/>
    <m/>
    <m/>
    <m/>
  </r>
  <r>
    <s v="1-530"/>
    <x v="94"/>
    <d v="2025-03-14T00:00:00"/>
    <x v="1"/>
    <s v="紅多酚蔓越莓"/>
    <m/>
    <x v="349"/>
    <d v="1899-12-31T00:00:00"/>
    <d v="1904-02-08T00:00:00"/>
    <n v="1500"/>
    <m/>
    <m/>
    <m/>
  </r>
  <r>
    <s v="1-773"/>
    <x v="161"/>
    <d v="2025-03-14T00:00:00"/>
    <x v="1"/>
    <s v="愛力安奶粉"/>
    <m/>
    <x v="351"/>
    <d v="1899-12-31T00:00:00"/>
    <d v="1902-06-18T00:00:00"/>
    <n v="900"/>
    <m/>
    <m/>
    <m/>
  </r>
  <r>
    <s v="1-720"/>
    <x v="44"/>
    <d v="2025-03-14T00:00:00"/>
    <x v="1"/>
    <s v="衛生紙"/>
    <m/>
    <x v="352"/>
    <d v="1899-12-31T00:00:00"/>
    <d v="1900-05-29T00:00:00"/>
    <n v="150"/>
    <m/>
    <m/>
    <m/>
  </r>
  <r>
    <s v="1-596"/>
    <x v="51"/>
    <d v="2025-03-14T00:00:00"/>
    <x v="1"/>
    <s v="紅多酚蔓越莓"/>
    <m/>
    <x v="349"/>
    <d v="1899-12-31T00:00:00"/>
    <d v="1904-02-08T00:00:00"/>
    <n v="1500"/>
    <m/>
    <m/>
    <m/>
  </r>
  <r>
    <s v="1-596"/>
    <x v="51"/>
    <d v="2025-03-14T00:00:00"/>
    <x v="1"/>
    <s v="蔓益菌保健品"/>
    <m/>
    <x v="350"/>
    <d v="1899-12-31T00:00:00"/>
    <d v="1903-01-04T00:00:00"/>
    <n v="1100"/>
    <m/>
    <m/>
    <m/>
  </r>
  <r>
    <s v="1-465"/>
    <x v="164"/>
    <d v="2025-03-14T00:00:00"/>
    <x v="1"/>
    <s v="紅牛雙卡"/>
    <m/>
    <x v="353"/>
    <d v="1899-12-31T00:00:00"/>
    <d v="1905-05-03T00:00:00"/>
    <n v="1950"/>
    <m/>
    <m/>
    <m/>
  </r>
  <r>
    <s v="1-354"/>
    <x v="52"/>
    <d v="2025-03-14T00:00:00"/>
    <x v="1"/>
    <s v="紅多酚蔓越莓"/>
    <m/>
    <x v="349"/>
    <d v="1899-12-31T00:00:00"/>
    <d v="1904-02-08T00:00:00"/>
    <n v="1500"/>
    <m/>
    <m/>
    <m/>
  </r>
  <r>
    <s v="1-634"/>
    <x v="60"/>
    <d v="2025-03-14T00:00:00"/>
    <x v="1"/>
    <s v="蔓益菌保健品"/>
    <m/>
    <x v="350"/>
    <d v="1899-12-31T00:00:00"/>
    <d v="1903-01-04T00:00:00"/>
    <n v="1100"/>
    <m/>
    <m/>
    <m/>
  </r>
  <r>
    <s v="1-634"/>
    <x v="60"/>
    <d v="2025-03-14T00:00:00"/>
    <x v="1"/>
    <s v="衛生紙"/>
    <m/>
    <x v="352"/>
    <d v="1899-12-31T00:00:00"/>
    <d v="1900-05-29T00:00:00"/>
    <n v="150"/>
    <m/>
    <m/>
    <m/>
  </r>
  <r>
    <s v="2-154"/>
    <x v="236"/>
    <d v="2025-03-15T00:00:00"/>
    <x v="1"/>
    <s v="藻體康"/>
    <m/>
    <x v="354"/>
    <d v="1899-12-31T00:00:00"/>
    <d v="1902-06-18T00:00:00"/>
    <n v="900"/>
    <m/>
    <m/>
    <m/>
  </r>
  <r>
    <s v="1-490"/>
    <x v="195"/>
    <d v="2025-03-15T00:00:00"/>
    <x v="1"/>
    <s v="PVC手套"/>
    <m/>
    <x v="355"/>
    <d v="1899-12-31T00:00:00"/>
    <d v="1900-04-19T00:00:00"/>
    <n v="110"/>
    <m/>
    <m/>
    <m/>
  </r>
  <r>
    <s v="2-155"/>
    <x v="100"/>
    <d v="2025-03-15T00:00:00"/>
    <x v="1"/>
    <s v="藻體康"/>
    <m/>
    <x v="354"/>
    <d v="1899-12-31T00:00:00"/>
    <d v="1902-06-18T00:00:00"/>
    <n v="900"/>
    <m/>
    <m/>
    <m/>
  </r>
  <r>
    <s v="2-146"/>
    <x v="176"/>
    <d v="2025-03-15T00:00:00"/>
    <x v="1"/>
    <s v="藻體康"/>
    <m/>
    <x v="354"/>
    <d v="1899-12-31T00:00:00"/>
    <d v="1902-06-18T00:00:00"/>
    <n v="900"/>
    <m/>
    <m/>
    <m/>
  </r>
  <r>
    <s v="2-168"/>
    <x v="6"/>
    <d v="2025-03-15T00:00:00"/>
    <x v="1"/>
    <s v="藻體康"/>
    <m/>
    <x v="354"/>
    <d v="1899-12-31T00:00:00"/>
    <d v="1902-06-18T00:00:00"/>
    <n v="900"/>
    <m/>
    <m/>
    <m/>
  </r>
  <r>
    <s v="1-714"/>
    <x v="70"/>
    <d v="2025-03-15T00:00:00"/>
    <x v="1"/>
    <s v="PVC手套"/>
    <m/>
    <x v="355"/>
    <d v="1899-12-31T00:00:00"/>
    <d v="1900-04-19T00:00:00"/>
    <n v="110"/>
    <m/>
    <m/>
    <m/>
  </r>
  <r>
    <s v="1-520"/>
    <x v="200"/>
    <d v="2025-03-15T00:00:00"/>
    <x v="1"/>
    <s v="PVC手套"/>
    <m/>
    <x v="355"/>
    <d v="1899-12-31T00:00:00"/>
    <d v="1900-04-19T00:00:00"/>
    <n v="110"/>
    <m/>
    <m/>
    <m/>
  </r>
  <r>
    <s v="2-174"/>
    <x v="174"/>
    <d v="2025-03-15T00:00:00"/>
    <x v="1"/>
    <s v="藻體康"/>
    <m/>
    <x v="354"/>
    <d v="1899-12-31T00:00:00"/>
    <d v="1902-06-18T00:00:00"/>
    <n v="900"/>
    <m/>
    <m/>
    <m/>
  </r>
  <r>
    <s v="2-140"/>
    <x v="93"/>
    <d v="2025-03-15T00:00:00"/>
    <x v="1"/>
    <s v="藻體康"/>
    <m/>
    <x v="354"/>
    <d v="1899-12-31T00:00:00"/>
    <d v="1902-06-18T00:00:00"/>
    <n v="900"/>
    <m/>
    <m/>
    <m/>
  </r>
  <r>
    <s v="3-504"/>
    <x v="233"/>
    <d v="2025-03-15T00:00:00"/>
    <x v="1"/>
    <s v="藻體康"/>
    <m/>
    <x v="354"/>
    <d v="1899-12-31T00:00:00"/>
    <d v="1902-06-18T00:00:00"/>
    <n v="900"/>
    <m/>
    <m/>
    <m/>
  </r>
  <r>
    <s v="2-103"/>
    <x v="238"/>
    <d v="2025-03-15T00:00:00"/>
    <x v="1"/>
    <s v="藻體康"/>
    <m/>
    <x v="354"/>
    <d v="1899-12-31T00:00:00"/>
    <d v="1902-06-18T00:00:00"/>
    <n v="900"/>
    <m/>
    <m/>
    <m/>
  </r>
  <r>
    <s v="1-710"/>
    <x v="151"/>
    <d v="2025-03-15T00:00:00"/>
    <x v="1"/>
    <s v="PVC手套"/>
    <m/>
    <x v="355"/>
    <d v="1899-12-31T00:00:00"/>
    <d v="1900-04-19T00:00:00"/>
    <n v="110"/>
    <m/>
    <m/>
    <m/>
  </r>
  <r>
    <s v="2-051"/>
    <x v="239"/>
    <d v="2025-03-15T00:00:00"/>
    <x v="1"/>
    <s v="藻體康"/>
    <m/>
    <x v="354"/>
    <d v="1899-12-31T00:00:00"/>
    <d v="1902-06-18T00:00:00"/>
    <n v="900"/>
    <m/>
    <m/>
    <m/>
  </r>
  <r>
    <s v="2-182"/>
    <x v="33"/>
    <d v="2025-03-15T00:00:00"/>
    <x v="1"/>
    <s v="藻體康"/>
    <m/>
    <x v="354"/>
    <d v="1899-12-31T00:00:00"/>
    <d v="1902-06-18T00:00:00"/>
    <n v="900"/>
    <m/>
    <m/>
    <m/>
  </r>
  <r>
    <s v="1-333"/>
    <x v="247"/>
    <d v="2025-03-15T00:00:00"/>
    <x v="1"/>
    <s v="PVC手套"/>
    <m/>
    <x v="355"/>
    <d v="1899-12-31T00:00:00"/>
    <d v="1900-04-19T00:00:00"/>
    <n v="110"/>
    <m/>
    <m/>
    <m/>
  </r>
  <r>
    <s v="1-270"/>
    <x v="85"/>
    <d v="2025-03-15T00:00:00"/>
    <x v="1"/>
    <s v="PVC手套"/>
    <m/>
    <x v="355"/>
    <d v="1899-12-31T00:00:00"/>
    <d v="1900-04-19T00:00:00"/>
    <n v="110"/>
    <m/>
    <m/>
    <m/>
  </r>
  <r>
    <s v="2-188"/>
    <x v="240"/>
    <d v="2025-03-15T00:00:00"/>
    <x v="1"/>
    <s v="紅牛高纖優蛋白配方奶粉1kg"/>
    <m/>
    <x v="356"/>
    <d v="1900-01-02T00:00:00"/>
    <d v="1900-11-15T00:00:00"/>
    <n v="960"/>
    <m/>
    <m/>
    <m/>
  </r>
  <r>
    <s v="2-086"/>
    <x v="241"/>
    <d v="2025-03-15T00:00:00"/>
    <x v="1"/>
    <s v="藻體康"/>
    <m/>
    <x v="354"/>
    <d v="1899-12-31T00:00:00"/>
    <d v="1902-06-18T00:00:00"/>
    <n v="900"/>
    <m/>
    <m/>
    <m/>
  </r>
  <r>
    <s v="2-165"/>
    <x v="152"/>
    <d v="2025-03-15T00:00:00"/>
    <x v="1"/>
    <s v="藻體康"/>
    <m/>
    <x v="354"/>
    <d v="1899-12-31T00:00:00"/>
    <d v="1902-06-18T00:00:00"/>
    <n v="900"/>
    <m/>
    <m/>
    <m/>
  </r>
  <r>
    <s v="2-105"/>
    <x v="234"/>
    <d v="2025-03-15T00:00:00"/>
    <x v="1"/>
    <s v="藻體康"/>
    <m/>
    <x v="354"/>
    <d v="1899-12-31T00:00:00"/>
    <d v="1902-06-18T00:00:00"/>
    <n v="900"/>
    <m/>
    <m/>
    <m/>
  </r>
  <r>
    <s v="2-081"/>
    <x v="242"/>
    <d v="2025-03-15T00:00:00"/>
    <x v="1"/>
    <s v="藻體康"/>
    <m/>
    <x v="354"/>
    <d v="1899-12-31T00:00:00"/>
    <d v="1902-06-18T00:00:00"/>
    <n v="900"/>
    <m/>
    <m/>
    <m/>
  </r>
  <r>
    <s v="1-342"/>
    <x v="214"/>
    <d v="2025-03-15T00:00:00"/>
    <x v="1"/>
    <s v="PVC手套"/>
    <m/>
    <x v="355"/>
    <d v="1899-12-31T00:00:00"/>
    <d v="1900-04-19T00:00:00"/>
    <n v="110"/>
    <m/>
    <m/>
    <m/>
  </r>
  <r>
    <s v="1-662"/>
    <x v="218"/>
    <d v="2025-03-15T00:00:00"/>
    <x v="1"/>
    <s v="PVC手套"/>
    <m/>
    <x v="355"/>
    <d v="1899-12-31T00:00:00"/>
    <d v="1900-04-19T00:00:00"/>
    <n v="110"/>
    <m/>
    <m/>
    <m/>
  </r>
  <r>
    <s v="1-058"/>
    <x v="125"/>
    <d v="2025-03-15T00:00:00"/>
    <x v="1"/>
    <s v="PVC手套"/>
    <m/>
    <x v="355"/>
    <d v="1899-12-31T00:00:00"/>
    <d v="1900-04-19T00:00:00"/>
    <n v="110"/>
    <m/>
    <m/>
    <m/>
  </r>
  <r>
    <s v="2-183"/>
    <x v="50"/>
    <d v="2025-03-15T00:00:00"/>
    <x v="1"/>
    <s v="藻體康"/>
    <m/>
    <x v="354"/>
    <d v="1899-12-31T00:00:00"/>
    <d v="1902-06-18T00:00:00"/>
    <n v="900"/>
    <m/>
    <m/>
    <m/>
  </r>
  <r>
    <s v="1-770"/>
    <x v="163"/>
    <d v="2025-03-15T00:00:00"/>
    <x v="1"/>
    <s v="PVC手套"/>
    <m/>
    <x v="355"/>
    <d v="1899-12-31T00:00:00"/>
    <d v="1900-04-19T00:00:00"/>
    <n v="110"/>
    <m/>
    <m/>
    <m/>
  </r>
  <r>
    <s v="1-109"/>
    <x v="221"/>
    <d v="2025-03-15T00:00:00"/>
    <x v="1"/>
    <s v="PVC手套"/>
    <m/>
    <x v="355"/>
    <d v="1899-12-31T00:00:00"/>
    <d v="1900-04-19T00:00:00"/>
    <n v="110"/>
    <m/>
    <m/>
    <m/>
  </r>
  <r>
    <s v="2-066"/>
    <x v="243"/>
    <d v="2025-03-15T00:00:00"/>
    <x v="1"/>
    <s v="藻體康"/>
    <m/>
    <x v="354"/>
    <d v="1899-12-31T00:00:00"/>
    <d v="1902-06-18T00:00:00"/>
    <n v="900"/>
    <m/>
    <m/>
    <m/>
  </r>
  <r>
    <s v="2-200"/>
    <x v="131"/>
    <d v="2025-03-15T00:00:00"/>
    <x v="1"/>
    <s v="紅牛雙卡"/>
    <m/>
    <x v="357"/>
    <d v="1899-12-31T00:00:00"/>
    <d v="1905-05-03T00:00:00"/>
    <n v="1950"/>
    <m/>
    <m/>
    <m/>
  </r>
  <r>
    <s v="1-023"/>
    <x v="136"/>
    <d v="2025-03-15T00:00:00"/>
    <x v="1"/>
    <s v="PVC手套"/>
    <m/>
    <x v="355"/>
    <d v="1899-12-31T00:00:00"/>
    <d v="1900-04-19T00:00:00"/>
    <n v="110"/>
    <m/>
    <m/>
    <m/>
  </r>
  <r>
    <s v="2-199"/>
    <x v="118"/>
    <d v="2025-03-15T00:00:00"/>
    <x v="1"/>
    <s v="藻體康"/>
    <m/>
    <x v="354"/>
    <d v="1899-12-31T00:00:00"/>
    <d v="1902-06-18T00:00:00"/>
    <n v="900"/>
    <m/>
    <m/>
    <m/>
  </r>
  <r>
    <s v="1-707"/>
    <x v="156"/>
    <d v="2025-03-15T00:00:00"/>
    <x v="1"/>
    <s v="PVC手套"/>
    <m/>
    <x v="355"/>
    <d v="1899-12-31T00:00:00"/>
    <d v="1900-04-19T00:00:00"/>
    <n v="110"/>
    <m/>
    <m/>
    <m/>
  </r>
  <r>
    <s v="1-709"/>
    <x v="157"/>
    <d v="2025-03-15T00:00:00"/>
    <x v="1"/>
    <s v="PVC手套"/>
    <m/>
    <x v="355"/>
    <d v="1899-12-31T00:00:00"/>
    <d v="1900-04-19T00:00:00"/>
    <n v="110"/>
    <m/>
    <m/>
    <m/>
  </r>
  <r>
    <s v="1-690"/>
    <x v="2"/>
    <d v="2025-03-16T00:00:00"/>
    <x v="1"/>
    <s v="衛生紙"/>
    <m/>
    <x v="358"/>
    <d v="1899-12-31T00:00:00"/>
    <d v="1900-05-29T00:00:00"/>
    <n v="150"/>
    <m/>
    <m/>
    <m/>
  </r>
  <r>
    <s v="1-521"/>
    <x v="182"/>
    <d v="2025-03-16T00:00:00"/>
    <x v="1"/>
    <s v="衛生紙"/>
    <m/>
    <x v="358"/>
    <d v="1899-12-31T00:00:00"/>
    <d v="1900-05-29T00:00:00"/>
    <n v="150"/>
    <m/>
    <m/>
    <m/>
  </r>
  <r>
    <s v="1-464"/>
    <x v="31"/>
    <d v="2025-03-16T00:00:00"/>
    <x v="1"/>
    <s v="衛生紙"/>
    <m/>
    <x v="358"/>
    <d v="1899-12-31T00:00:00"/>
    <d v="1900-05-29T00:00:00"/>
    <n v="150"/>
    <m/>
    <m/>
    <m/>
  </r>
  <r>
    <s v="1-607"/>
    <x v="36"/>
    <d v="2025-03-16T00:00:00"/>
    <x v="1"/>
    <s v="凡士林400gm"/>
    <m/>
    <x v="359"/>
    <d v="1899-12-31T00:00:00"/>
    <d v="1900-03-20T00:00:00"/>
    <n v="80"/>
    <m/>
    <m/>
    <m/>
  </r>
  <r>
    <s v="1-766"/>
    <x v="111"/>
    <d v="2025-03-16T00:00:00"/>
    <x v="1"/>
    <s v="愛力安奶粉"/>
    <m/>
    <x v="360"/>
    <d v="1899-12-31T00:00:00"/>
    <d v="1902-06-18T00:00:00"/>
    <n v="900"/>
    <m/>
    <m/>
    <m/>
  </r>
  <r>
    <s v="1-230"/>
    <x v="206"/>
    <d v="2025-03-16T00:00:00"/>
    <x v="1"/>
    <s v="凡士林400gm"/>
    <m/>
    <x v="359"/>
    <d v="1899-12-31T00:00:00"/>
    <d v="1900-03-20T00:00:00"/>
    <n v="80"/>
    <m/>
    <m/>
    <m/>
  </r>
  <r>
    <s v="1-333"/>
    <x v="247"/>
    <d v="2025-03-16T00:00:00"/>
    <x v="1"/>
    <s v="衛生紙"/>
    <m/>
    <x v="358"/>
    <d v="1899-12-31T00:00:00"/>
    <d v="1900-05-29T00:00:00"/>
    <n v="150"/>
    <m/>
    <m/>
    <m/>
  </r>
  <r>
    <s v="1-742"/>
    <x v="146"/>
    <d v="2025-03-16T00:00:00"/>
    <x v="1"/>
    <s v="衛生紙"/>
    <m/>
    <x v="358"/>
    <d v="1899-12-31T00:00:00"/>
    <d v="1900-05-29T00:00:00"/>
    <n v="150"/>
    <m/>
    <m/>
    <m/>
  </r>
  <r>
    <s v="1-515"/>
    <x v="210"/>
    <d v="2025-03-16T00:00:00"/>
    <x v="1"/>
    <s v="衛生紙"/>
    <m/>
    <x v="358"/>
    <d v="1899-12-31T00:00:00"/>
    <d v="1900-05-29T00:00:00"/>
    <n v="150"/>
    <m/>
    <m/>
    <m/>
  </r>
  <r>
    <s v="1-562"/>
    <x v="43"/>
    <d v="2025-03-16T00:00:00"/>
    <x v="1"/>
    <s v="凡士林400gm"/>
    <m/>
    <x v="359"/>
    <d v="1899-12-31T00:00:00"/>
    <d v="1900-03-20T00:00:00"/>
    <n v="80"/>
    <m/>
    <m/>
    <m/>
  </r>
  <r>
    <s v="1-524"/>
    <x v="211"/>
    <d v="2025-03-16T00:00:00"/>
    <x v="1"/>
    <s v="衛生紙"/>
    <m/>
    <x v="358"/>
    <d v="1899-12-31T00:00:00"/>
    <d v="1900-05-29T00:00:00"/>
    <n v="150"/>
    <m/>
    <m/>
    <m/>
  </r>
  <r>
    <s v="1-770"/>
    <x v="163"/>
    <d v="2025-03-16T00:00:00"/>
    <x v="1"/>
    <s v="衛生紙"/>
    <m/>
    <x v="358"/>
    <d v="1899-12-31T00:00:00"/>
    <d v="1900-05-29T00:00:00"/>
    <n v="150"/>
    <m/>
    <m/>
    <m/>
  </r>
  <r>
    <s v="1-670"/>
    <x v="86"/>
    <d v="2025-03-16T00:00:00"/>
    <x v="1"/>
    <s v="凡士林400gm"/>
    <m/>
    <x v="359"/>
    <d v="1899-12-31T00:00:00"/>
    <d v="1900-03-20T00:00:00"/>
    <n v="80"/>
    <m/>
    <m/>
    <m/>
  </r>
  <r>
    <s v="1-031"/>
    <x v="229"/>
    <d v="2025-03-16T00:00:00"/>
    <x v="1"/>
    <s v="衛生紙"/>
    <m/>
    <x v="358"/>
    <d v="1899-12-31T00:00:00"/>
    <d v="1900-05-29T00:00:00"/>
    <n v="150"/>
    <m/>
    <m/>
    <m/>
  </r>
  <r>
    <s v="1-738"/>
    <x v="181"/>
    <d v="2025-03-16T00:00:00"/>
    <x v="1"/>
    <s v="衛生紙"/>
    <m/>
    <x v="358"/>
    <d v="1899-12-31T00:00:00"/>
    <d v="1900-05-29T00:00:00"/>
    <n v="150"/>
    <m/>
    <m/>
    <m/>
  </r>
  <r>
    <s v="1-602"/>
    <x v="173"/>
    <d v="2025-03-18T00:00:00"/>
    <x v="1"/>
    <s v="愛力安奶粉"/>
    <m/>
    <x v="361"/>
    <d v="1899-12-31T00:00:00"/>
    <d v="1902-06-18T00:00:00"/>
    <n v="900"/>
    <m/>
    <m/>
    <m/>
  </r>
  <r>
    <s v="1-600"/>
    <x v="81"/>
    <d v="2025-03-18T00:00:00"/>
    <x v="1"/>
    <s v="愛力安奶粉"/>
    <m/>
    <x v="361"/>
    <d v="1899-12-31T00:00:00"/>
    <d v="1902-06-18T00:00:00"/>
    <n v="900"/>
    <m/>
    <m/>
    <m/>
  </r>
  <r>
    <s v="1-526"/>
    <x v="132"/>
    <d v="2025-03-18T00:00:00"/>
    <x v="1"/>
    <s v="愛力安奶粉"/>
    <m/>
    <x v="361"/>
    <d v="1899-12-31T00:00:00"/>
    <d v="1902-06-18T00:00:00"/>
    <n v="900"/>
    <m/>
    <m/>
    <m/>
  </r>
  <r>
    <s v="1-105"/>
    <x v="190"/>
    <d v="2025-03-18T00:00:00"/>
    <x v="1"/>
    <s v="愛力安奶粉"/>
    <m/>
    <x v="361"/>
    <d v="1899-12-31T00:00:00"/>
    <d v="1902-06-18T00:00:00"/>
    <n v="900"/>
    <m/>
    <m/>
    <m/>
  </r>
  <r>
    <s v="1-346"/>
    <x v="159"/>
    <d v="2025-03-18T00:00:00"/>
    <x v="1"/>
    <s v="愛力安奶粉"/>
    <m/>
    <x v="361"/>
    <d v="1899-12-31T00:00:00"/>
    <d v="1902-06-18T00:00:00"/>
    <n v="900"/>
    <m/>
    <m/>
    <m/>
  </r>
  <r>
    <s v="1-665"/>
    <x v="196"/>
    <d v="2025-03-18T00:00:00"/>
    <x v="1"/>
    <s v="愛力安奶粉"/>
    <m/>
    <x v="361"/>
    <d v="1899-12-31T00:00:00"/>
    <d v="1902-06-18T00:00:00"/>
    <n v="900"/>
    <m/>
    <m/>
    <m/>
  </r>
  <r>
    <s v="1-734"/>
    <x v="170"/>
    <d v="2025-03-18T00:00:00"/>
    <x v="1"/>
    <s v="凡士林400gm"/>
    <m/>
    <x v="362"/>
    <d v="1899-12-31T00:00:00"/>
    <d v="1900-03-20T00:00:00"/>
    <n v="80"/>
    <m/>
    <m/>
    <m/>
  </r>
  <r>
    <s v="1-038"/>
    <x v="205"/>
    <d v="2025-03-18T00:00:00"/>
    <x v="1"/>
    <s v="衛生紙"/>
    <m/>
    <x v="363"/>
    <d v="1899-12-31T00:00:00"/>
    <d v="1900-05-29T00:00:00"/>
    <n v="150"/>
    <m/>
    <m/>
    <m/>
  </r>
  <r>
    <s v="1-515"/>
    <x v="210"/>
    <d v="2025-03-18T00:00:00"/>
    <x v="1"/>
    <s v="添寧復健褲L10片/包"/>
    <m/>
    <x v="364"/>
    <d v="1900-01-01T00:00:00"/>
    <d v="1900-07-27T00:00:00"/>
    <n v="418"/>
    <m/>
    <m/>
    <m/>
  </r>
  <r>
    <s v="1-450"/>
    <x v="49"/>
    <d v="2025-03-18T00:00:00"/>
    <x v="1"/>
    <s v="愛力安奶粉"/>
    <m/>
    <x v="361"/>
    <d v="1899-12-31T00:00:00"/>
    <d v="1902-06-18T00:00:00"/>
    <n v="900"/>
    <m/>
    <m/>
    <m/>
  </r>
  <r>
    <s v="1-160"/>
    <x v="222"/>
    <d v="2025-03-18T00:00:00"/>
    <x v="1"/>
    <s v="愛力安奶粉"/>
    <m/>
    <x v="361"/>
    <d v="1899-12-31T00:00:00"/>
    <d v="1902-06-18T00:00:00"/>
    <n v="900"/>
    <m/>
    <m/>
    <m/>
  </r>
  <r>
    <s v="1-531"/>
    <x v="58"/>
    <d v="2025-03-18T00:00:00"/>
    <x v="1"/>
    <s v="添寧復健褲M11片/包"/>
    <m/>
    <x v="365"/>
    <d v="1899-12-31T00:00:00"/>
    <d v="1900-07-27T00:00:00"/>
    <n v="209"/>
    <m/>
    <m/>
    <m/>
  </r>
  <r>
    <s v="3-554"/>
    <x v="97"/>
    <d v="2025-03-18T00:00:00"/>
    <x v="1"/>
    <s v="血糖試紙"/>
    <m/>
    <x v="366"/>
    <d v="1899-12-31T00:00:00"/>
    <d v="1902-09-26T00:00:00"/>
    <n v="1000"/>
    <m/>
    <m/>
    <m/>
  </r>
  <r>
    <s v="1-656"/>
    <x v="166"/>
    <d v="2025-03-18T00:00:00"/>
    <x v="1"/>
    <s v="衛生紙"/>
    <m/>
    <x v="363"/>
    <d v="1899-12-31T00:00:00"/>
    <d v="1900-05-29T00:00:00"/>
    <n v="150"/>
    <m/>
    <m/>
    <m/>
  </r>
  <r>
    <s v="1-705"/>
    <x v="186"/>
    <d v="2025-03-19T00:00:00"/>
    <x v="1"/>
    <s v="愛力安奶粉"/>
    <m/>
    <x v="367"/>
    <d v="1899-12-31T00:00:00"/>
    <d v="1902-06-18T00:00:00"/>
    <n v="900"/>
    <m/>
    <m/>
    <m/>
  </r>
  <r>
    <s v="1-281"/>
    <x v="198"/>
    <d v="2025-03-20T00:00:00"/>
    <x v="1"/>
    <s v="愛力安奶粉"/>
    <m/>
    <x v="368"/>
    <d v="1899-12-31T00:00:00"/>
    <d v="1902-06-18T00:00:00"/>
    <n v="900"/>
    <m/>
    <m/>
    <m/>
  </r>
  <r>
    <s v="1-525"/>
    <x v="177"/>
    <d v="2025-03-20T00:00:00"/>
    <x v="1"/>
    <s v="愛力安奶粉"/>
    <m/>
    <x v="368"/>
    <d v="1899-12-31T00:00:00"/>
    <d v="1902-06-18T00:00:00"/>
    <n v="900"/>
    <m/>
    <m/>
    <m/>
  </r>
  <r>
    <s v="1-675"/>
    <x v="130"/>
    <d v="2025-03-20T00:00:00"/>
    <x v="1"/>
    <s v="愛力安奶粉"/>
    <m/>
    <x v="368"/>
    <d v="1899-12-31T00:00:00"/>
    <d v="1902-06-18T00:00:00"/>
    <n v="900"/>
    <m/>
    <m/>
    <m/>
  </r>
  <r>
    <s v="1-706"/>
    <x v="155"/>
    <d v="2025-03-20T00:00:00"/>
    <x v="1"/>
    <s v="愛力安奶粉"/>
    <m/>
    <x v="368"/>
    <d v="1899-12-31T00:00:00"/>
    <d v="1902-06-18T00:00:00"/>
    <n v="900"/>
    <m/>
    <m/>
    <m/>
  </r>
  <r>
    <s v="1-415"/>
    <x v="17"/>
    <d v="2025-03-21T00:00:00"/>
    <x v="1"/>
    <s v="愛力安奶粉"/>
    <m/>
    <x v="369"/>
    <d v="1899-12-31T00:00:00"/>
    <d v="1902-06-18T00:00:00"/>
    <n v="900"/>
    <m/>
    <m/>
    <m/>
  </r>
  <r>
    <s v="1-636"/>
    <x v="18"/>
    <d v="2025-03-21T00:00:00"/>
    <x v="1"/>
    <s v="凡士林400gm"/>
    <m/>
    <x v="370"/>
    <d v="1899-12-31T00:00:00"/>
    <d v="1900-03-20T00:00:00"/>
    <n v="80"/>
    <m/>
    <m/>
    <m/>
  </r>
  <r>
    <s v="1-211"/>
    <x v="187"/>
    <d v="2025-03-21T00:00:00"/>
    <x v="1"/>
    <s v="凡士林400gm"/>
    <m/>
    <x v="370"/>
    <d v="1899-12-31T00:00:00"/>
    <d v="1900-03-20T00:00:00"/>
    <n v="80"/>
    <m/>
    <m/>
    <m/>
  </r>
  <r>
    <s v="1-687"/>
    <x v="40"/>
    <d v="2025-03-21T00:00:00"/>
    <x v="1"/>
    <s v="凡士林400gm"/>
    <m/>
    <x v="370"/>
    <d v="1899-12-31T00:00:00"/>
    <d v="1900-03-20T00:00:00"/>
    <n v="80"/>
    <m/>
    <m/>
    <m/>
  </r>
  <r>
    <s v="1-473"/>
    <x v="162"/>
    <d v="2025-03-21T00:00:00"/>
    <x v="1"/>
    <s v="凡士林400gm"/>
    <m/>
    <x v="370"/>
    <d v="1899-12-31T00:00:00"/>
    <d v="1900-03-20T00:00:00"/>
    <n v="80"/>
    <m/>
    <m/>
    <m/>
  </r>
  <r>
    <s v="1-473"/>
    <x v="162"/>
    <d v="2025-03-21T00:00:00"/>
    <x v="1"/>
    <s v="紅牛雙卡"/>
    <m/>
    <x v="371"/>
    <d v="1899-12-31T00:00:00"/>
    <d v="1905-05-03T00:00:00"/>
    <n v="1950"/>
    <m/>
    <m/>
    <m/>
  </r>
  <r>
    <s v="1-676"/>
    <x v="76"/>
    <d v="2025-03-21T00:00:00"/>
    <x v="1"/>
    <s v="凡士林400gm"/>
    <m/>
    <x v="370"/>
    <d v="1899-12-31T00:00:00"/>
    <d v="1900-03-20T00:00:00"/>
    <n v="80"/>
    <m/>
    <m/>
    <m/>
  </r>
  <r>
    <s v="1-531"/>
    <x v="58"/>
    <d v="2025-03-21T00:00:00"/>
    <x v="1"/>
    <s v="紅牛雙卡"/>
    <m/>
    <x v="371"/>
    <d v="1899-12-31T00:00:00"/>
    <d v="1905-05-03T00:00:00"/>
    <n v="1950"/>
    <m/>
    <m/>
    <m/>
  </r>
  <r>
    <s v="1-197"/>
    <x v="171"/>
    <d v="2025-03-21T00:00:00"/>
    <x v="1"/>
    <s v="凡士林400gm"/>
    <m/>
    <x v="370"/>
    <d v="1899-12-31T00:00:00"/>
    <d v="1900-03-20T00:00:00"/>
    <n v="80"/>
    <m/>
    <m/>
    <m/>
  </r>
  <r>
    <s v="1-296"/>
    <x v="15"/>
    <d v="2025-03-21T00:00:00"/>
    <x v="1"/>
    <s v="凡士林400gm"/>
    <m/>
    <x v="370"/>
    <d v="1899-12-31T00:00:00"/>
    <d v="1900-03-20T00:00:00"/>
    <n v="80"/>
    <m/>
    <m/>
    <m/>
  </r>
  <r>
    <s v="1-274"/>
    <x v="230"/>
    <d v="2025-03-21T00:00:00"/>
    <x v="1"/>
    <s v="凡士林400gm"/>
    <m/>
    <x v="370"/>
    <d v="1899-12-31T00:00:00"/>
    <d v="1900-03-20T00:00:00"/>
    <n v="80"/>
    <m/>
    <m/>
    <m/>
  </r>
  <r>
    <s v="1-477"/>
    <x v="80"/>
    <d v="2025-03-21T00:00:00"/>
    <x v="1"/>
    <s v="凡士林400gm"/>
    <m/>
    <x v="370"/>
    <d v="1899-12-31T00:00:00"/>
    <d v="1900-03-20T00:00:00"/>
    <n v="80"/>
    <m/>
    <m/>
    <m/>
  </r>
  <r>
    <s v="2-185"/>
    <x v="98"/>
    <d v="2025-03-22T00:00:00"/>
    <x v="1"/>
    <s v="PVC手套"/>
    <m/>
    <x v="372"/>
    <d v="1899-12-31T00:00:00"/>
    <d v="1900-04-19T00:00:00"/>
    <n v="110"/>
    <m/>
    <m/>
    <m/>
  </r>
  <r>
    <s v="2-185"/>
    <x v="98"/>
    <d v="2025-03-22T00:00:00"/>
    <x v="1"/>
    <s v="衛生紙"/>
    <m/>
    <x v="373"/>
    <d v="1899-12-31T00:00:00"/>
    <d v="1900-05-29T00:00:00"/>
    <n v="150"/>
    <m/>
    <m/>
    <m/>
  </r>
  <r>
    <s v="1-761"/>
    <x v="69"/>
    <d v="2025-03-22T00:00:00"/>
    <x v="1"/>
    <s v="依必朗潔膚液"/>
    <m/>
    <x v="374"/>
    <d v="1899-12-31T00:00:00"/>
    <d v="1900-06-23T00:00:00"/>
    <n v="175"/>
    <m/>
    <m/>
    <m/>
  </r>
  <r>
    <s v="2-146"/>
    <x v="176"/>
    <d v="2025-03-22T00:00:00"/>
    <x v="1"/>
    <s v="PVC手套"/>
    <m/>
    <x v="372"/>
    <d v="1899-12-31T00:00:00"/>
    <d v="1900-04-19T00:00:00"/>
    <n v="110"/>
    <m/>
    <m/>
    <m/>
  </r>
  <r>
    <s v="2-146"/>
    <x v="176"/>
    <d v="2025-03-22T00:00:00"/>
    <x v="1"/>
    <s v="衛生紙"/>
    <m/>
    <x v="373"/>
    <d v="1899-12-31T00:00:00"/>
    <d v="1900-05-29T00:00:00"/>
    <n v="150"/>
    <m/>
    <m/>
    <m/>
  </r>
  <r>
    <s v="2-168"/>
    <x v="6"/>
    <d v="2025-03-22T00:00:00"/>
    <x v="1"/>
    <s v="PVC手套"/>
    <m/>
    <x v="372"/>
    <d v="1899-12-31T00:00:00"/>
    <d v="1900-04-19T00:00:00"/>
    <n v="110"/>
    <m/>
    <m/>
    <m/>
  </r>
  <r>
    <s v="2-168"/>
    <x v="6"/>
    <d v="2025-03-22T00:00:00"/>
    <x v="1"/>
    <s v="衛生紙"/>
    <m/>
    <x v="373"/>
    <d v="1899-12-31T00:00:00"/>
    <d v="1900-05-29T00:00:00"/>
    <n v="150"/>
    <m/>
    <m/>
    <m/>
  </r>
  <r>
    <s v="2-174"/>
    <x v="174"/>
    <d v="2025-03-22T00:00:00"/>
    <x v="1"/>
    <s v="PVC手套"/>
    <m/>
    <x v="372"/>
    <d v="1899-12-31T00:00:00"/>
    <d v="1900-04-19T00:00:00"/>
    <n v="110"/>
    <m/>
    <m/>
    <m/>
  </r>
  <r>
    <s v="1-629"/>
    <x v="25"/>
    <d v="2025-03-22T00:00:00"/>
    <x v="1"/>
    <s v="依必朗潔膚液"/>
    <m/>
    <x v="374"/>
    <d v="1899-12-31T00:00:00"/>
    <d v="1900-06-23T00:00:00"/>
    <n v="175"/>
    <m/>
    <m/>
    <m/>
  </r>
  <r>
    <s v="2-197"/>
    <x v="84"/>
    <d v="2025-03-22T00:00:00"/>
    <x v="1"/>
    <s v="PVC手套"/>
    <m/>
    <x v="372"/>
    <d v="1899-12-31T00:00:00"/>
    <d v="1900-04-19T00:00:00"/>
    <n v="110"/>
    <m/>
    <m/>
    <m/>
  </r>
  <r>
    <s v="2-197"/>
    <x v="84"/>
    <d v="2025-03-22T00:00:00"/>
    <x v="1"/>
    <s v="衛生紙"/>
    <m/>
    <x v="373"/>
    <d v="1899-12-31T00:00:00"/>
    <d v="1900-05-29T00:00:00"/>
    <n v="150"/>
    <m/>
    <m/>
    <m/>
  </r>
  <r>
    <s v="2-197"/>
    <x v="84"/>
    <d v="2025-03-22T00:00:00"/>
    <x v="1"/>
    <s v="藻體康"/>
    <m/>
    <x v="375"/>
    <d v="1899-12-31T00:00:00"/>
    <d v="1902-06-18T00:00:00"/>
    <n v="900"/>
    <m/>
    <m/>
    <m/>
  </r>
  <r>
    <s v="1-717"/>
    <x v="28"/>
    <d v="2025-03-22T00:00:00"/>
    <x v="1"/>
    <s v="依必朗潔膚液"/>
    <m/>
    <x v="374"/>
    <d v="1899-12-31T00:00:00"/>
    <d v="1900-06-23T00:00:00"/>
    <n v="175"/>
    <m/>
    <m/>
    <m/>
  </r>
  <r>
    <s v="1-433"/>
    <x v="30"/>
    <d v="2025-03-22T00:00:00"/>
    <x v="1"/>
    <s v="依必朗潔膚液"/>
    <m/>
    <x v="374"/>
    <d v="1899-12-31T00:00:00"/>
    <d v="1900-06-23T00:00:00"/>
    <n v="175"/>
    <m/>
    <m/>
    <m/>
  </r>
  <r>
    <s v="1-734"/>
    <x v="170"/>
    <d v="2025-03-22T00:00:00"/>
    <x v="1"/>
    <s v="依必朗潔膚液"/>
    <m/>
    <x v="374"/>
    <d v="1899-12-31T00:00:00"/>
    <d v="1900-06-23T00:00:00"/>
    <n v="175"/>
    <m/>
    <m/>
    <m/>
  </r>
  <r>
    <s v="1-402"/>
    <x v="32"/>
    <d v="2025-03-22T00:00:00"/>
    <x v="1"/>
    <s v="依必朗潔膚液"/>
    <m/>
    <x v="374"/>
    <d v="1899-12-31T00:00:00"/>
    <d v="1900-06-23T00:00:00"/>
    <n v="175"/>
    <m/>
    <m/>
    <m/>
  </r>
  <r>
    <s v="1-751"/>
    <x v="207"/>
    <d v="2025-03-22T00:00:00"/>
    <x v="1"/>
    <s v="依必朗潔膚液"/>
    <m/>
    <x v="374"/>
    <d v="1899-12-31T00:00:00"/>
    <d v="1900-06-23T00:00:00"/>
    <n v="175"/>
    <m/>
    <m/>
    <m/>
  </r>
  <r>
    <s v="2-160"/>
    <x v="95"/>
    <d v="2025-03-22T00:00:00"/>
    <x v="1"/>
    <s v="PVC手套"/>
    <m/>
    <x v="372"/>
    <d v="1899-12-31T00:00:00"/>
    <d v="1900-04-19T00:00:00"/>
    <n v="110"/>
    <m/>
    <m/>
    <m/>
  </r>
  <r>
    <s v="2-160"/>
    <x v="95"/>
    <d v="2025-03-22T00:00:00"/>
    <x v="1"/>
    <s v="衛生紙"/>
    <m/>
    <x v="373"/>
    <d v="1899-12-31T00:00:00"/>
    <d v="1900-05-29T00:00:00"/>
    <n v="150"/>
    <m/>
    <m/>
    <m/>
  </r>
  <r>
    <s v="2-188"/>
    <x v="240"/>
    <d v="2025-03-22T00:00:00"/>
    <x v="1"/>
    <s v="PVC手套"/>
    <m/>
    <x v="372"/>
    <d v="1899-12-31T00:00:00"/>
    <d v="1900-04-19T00:00:00"/>
    <n v="110"/>
    <m/>
    <m/>
    <m/>
  </r>
  <r>
    <s v="2-188"/>
    <x v="240"/>
    <d v="2025-03-22T00:00:00"/>
    <x v="1"/>
    <s v="衛生紙"/>
    <m/>
    <x v="373"/>
    <d v="1899-12-31T00:00:00"/>
    <d v="1900-05-29T00:00:00"/>
    <n v="150"/>
    <m/>
    <m/>
    <m/>
  </r>
  <r>
    <s v="1-291"/>
    <x v="179"/>
    <d v="2025-03-22T00:00:00"/>
    <x v="1"/>
    <s v="依必朗潔膚液"/>
    <m/>
    <x v="374"/>
    <d v="1899-12-31T00:00:00"/>
    <d v="1900-06-23T00:00:00"/>
    <n v="175"/>
    <m/>
    <m/>
    <m/>
  </r>
  <r>
    <s v="2-165"/>
    <x v="152"/>
    <d v="2025-03-22T00:00:00"/>
    <x v="1"/>
    <s v="PVC手套"/>
    <m/>
    <x v="372"/>
    <d v="1899-12-31T00:00:00"/>
    <d v="1900-04-19T00:00:00"/>
    <n v="110"/>
    <m/>
    <m/>
    <m/>
  </r>
  <r>
    <s v="2-165"/>
    <x v="152"/>
    <d v="2025-03-22T00:00:00"/>
    <x v="1"/>
    <s v="衛生紙"/>
    <m/>
    <x v="373"/>
    <d v="1899-12-31T00:00:00"/>
    <d v="1900-05-29T00:00:00"/>
    <n v="150"/>
    <m/>
    <m/>
    <m/>
  </r>
  <r>
    <s v="1-596"/>
    <x v="51"/>
    <d v="2025-03-22T00:00:00"/>
    <x v="1"/>
    <s v="依必朗潔膚液"/>
    <m/>
    <x v="374"/>
    <d v="1899-12-31T00:00:00"/>
    <d v="1900-06-23T00:00:00"/>
    <n v="175"/>
    <m/>
    <m/>
    <m/>
  </r>
  <r>
    <s v="2-147"/>
    <x v="135"/>
    <d v="2025-03-22T00:00:00"/>
    <x v="1"/>
    <s v="PVC手套"/>
    <m/>
    <x v="372"/>
    <d v="1899-12-31T00:00:00"/>
    <d v="1900-04-19T00:00:00"/>
    <n v="110"/>
    <m/>
    <m/>
    <m/>
  </r>
  <r>
    <s v="2-147"/>
    <x v="135"/>
    <d v="2025-03-22T00:00:00"/>
    <x v="1"/>
    <s v="衛生紙"/>
    <m/>
    <x v="373"/>
    <d v="1899-12-31T00:00:00"/>
    <d v="1900-05-29T00:00:00"/>
    <n v="150"/>
    <m/>
    <m/>
    <m/>
  </r>
  <r>
    <s v="2-202"/>
    <x v="148"/>
    <d v="2025-03-22T00:00:00"/>
    <x v="1"/>
    <s v="PVC手套"/>
    <m/>
    <x v="372"/>
    <d v="1899-12-31T00:00:00"/>
    <d v="1900-04-19T00:00:00"/>
    <n v="110"/>
    <m/>
    <m/>
    <m/>
  </r>
  <r>
    <s v="2-202"/>
    <x v="148"/>
    <d v="2025-03-22T00:00:00"/>
    <x v="1"/>
    <s v="衛生紙"/>
    <m/>
    <x v="373"/>
    <d v="1899-12-31T00:00:00"/>
    <d v="1900-05-29T00:00:00"/>
    <n v="150"/>
    <m/>
    <m/>
    <m/>
  </r>
  <r>
    <s v="2-202"/>
    <x v="148"/>
    <d v="2025-03-22T00:00:00"/>
    <x v="1"/>
    <s v="藻體康"/>
    <m/>
    <x v="375"/>
    <d v="1899-12-31T00:00:00"/>
    <d v="1902-06-18T00:00:00"/>
    <n v="900"/>
    <m/>
    <m/>
    <m/>
  </r>
  <r>
    <s v="1-354"/>
    <x v="52"/>
    <d v="2025-03-22T00:00:00"/>
    <x v="1"/>
    <s v="依必朗潔膚液"/>
    <m/>
    <x v="374"/>
    <d v="1899-12-31T00:00:00"/>
    <d v="1900-06-23T00:00:00"/>
    <n v="175"/>
    <m/>
    <m/>
    <m/>
  </r>
  <r>
    <s v="2-066"/>
    <x v="243"/>
    <d v="2025-03-22T00:00:00"/>
    <x v="1"/>
    <s v="PVC手套"/>
    <m/>
    <x v="372"/>
    <d v="1899-12-31T00:00:00"/>
    <d v="1900-04-19T00:00:00"/>
    <n v="110"/>
    <m/>
    <m/>
    <m/>
  </r>
  <r>
    <s v="2-066"/>
    <x v="243"/>
    <d v="2025-03-22T00:00:00"/>
    <x v="1"/>
    <s v="衛生紙"/>
    <m/>
    <x v="373"/>
    <d v="1899-12-31T00:00:00"/>
    <d v="1900-05-29T00:00:00"/>
    <n v="150"/>
    <m/>
    <m/>
    <m/>
  </r>
  <r>
    <s v="1-684"/>
    <x v="248"/>
    <d v="2025-03-22T00:00:00"/>
    <x v="1"/>
    <s v="依必朗潔膚液"/>
    <m/>
    <x v="374"/>
    <d v="1899-12-31T00:00:00"/>
    <d v="1900-06-23T00:00:00"/>
    <n v="175"/>
    <m/>
    <m/>
    <m/>
  </r>
  <r>
    <s v="2-190"/>
    <x v="149"/>
    <d v="2025-03-22T00:00:00"/>
    <x v="1"/>
    <s v="PVC手套"/>
    <m/>
    <x v="372"/>
    <d v="1899-12-31T00:00:00"/>
    <d v="1900-04-19T00:00:00"/>
    <n v="110"/>
    <m/>
    <m/>
    <m/>
  </r>
  <r>
    <s v="2-190"/>
    <x v="149"/>
    <d v="2025-03-22T00:00:00"/>
    <x v="1"/>
    <s v="衛生紙"/>
    <m/>
    <x v="373"/>
    <d v="1899-12-31T00:00:00"/>
    <d v="1900-05-29T00:00:00"/>
    <n v="150"/>
    <m/>
    <m/>
    <m/>
  </r>
  <r>
    <s v="1-718"/>
    <x v="88"/>
    <d v="2025-03-22T00:00:00"/>
    <x v="1"/>
    <s v="依必朗潔膚液"/>
    <m/>
    <x v="374"/>
    <d v="1899-12-31T00:00:00"/>
    <d v="1900-06-23T00:00:00"/>
    <n v="175"/>
    <m/>
    <m/>
    <m/>
  </r>
  <r>
    <s v="2-195"/>
    <x v="104"/>
    <d v="2025-03-22T00:00:00"/>
    <x v="1"/>
    <s v="PVC手套"/>
    <m/>
    <x v="372"/>
    <d v="1899-12-31T00:00:00"/>
    <d v="1900-04-19T00:00:00"/>
    <n v="110"/>
    <m/>
    <m/>
    <m/>
  </r>
  <r>
    <s v="1-486"/>
    <x v="121"/>
    <d v="2025-03-22T00:00:00"/>
    <x v="1"/>
    <s v="依必朗潔膚液"/>
    <m/>
    <x v="374"/>
    <d v="1899-12-31T00:00:00"/>
    <d v="1900-06-23T00:00:00"/>
    <n v="175"/>
    <m/>
    <m/>
    <m/>
  </r>
  <r>
    <s v="1-712"/>
    <x v="226"/>
    <d v="2025-03-22T00:00:00"/>
    <x v="1"/>
    <s v="依必朗潔膚液"/>
    <m/>
    <x v="374"/>
    <d v="1899-12-31T00:00:00"/>
    <d v="1900-06-23T00:00:00"/>
    <n v="175"/>
    <m/>
    <m/>
    <m/>
  </r>
  <r>
    <s v="2-175"/>
    <x v="79"/>
    <d v="2025-03-22T00:00:00"/>
    <x v="1"/>
    <s v="PVC手套"/>
    <m/>
    <x v="372"/>
    <d v="1899-12-31T00:00:00"/>
    <d v="1900-04-19T00:00:00"/>
    <n v="110"/>
    <m/>
    <m/>
    <m/>
  </r>
  <r>
    <s v="1-634"/>
    <x v="60"/>
    <d v="2025-03-22T00:00:00"/>
    <x v="1"/>
    <s v="依必朗潔膚液"/>
    <m/>
    <x v="374"/>
    <d v="1899-12-31T00:00:00"/>
    <d v="1900-06-23T00:00:00"/>
    <n v="175"/>
    <m/>
    <m/>
    <m/>
  </r>
  <r>
    <s v="1-634"/>
    <x v="60"/>
    <d v="2025-03-22T00:00:00"/>
    <x v="1"/>
    <s v="紅牛雙卡"/>
    <m/>
    <x v="376"/>
    <d v="1899-12-31T00:00:00"/>
    <d v="1905-05-03T00:00:00"/>
    <n v="1950"/>
    <m/>
    <m/>
    <m/>
  </r>
  <r>
    <s v="1-634"/>
    <x v="60"/>
    <d v="2025-03-22T00:00:00"/>
    <x v="1"/>
    <s v="添寧復健褲L10片/包"/>
    <m/>
    <x v="377"/>
    <d v="1900-01-01T00:00:00"/>
    <d v="1900-07-27T00:00:00"/>
    <n v="418"/>
    <m/>
    <m/>
    <m/>
  </r>
  <r>
    <s v="1-708"/>
    <x v="150"/>
    <d v="2025-03-22T00:00:00"/>
    <x v="1"/>
    <s v="依必朗潔膚液"/>
    <m/>
    <x v="374"/>
    <d v="1899-12-31T00:00:00"/>
    <d v="1900-06-23T00:00:00"/>
    <n v="175"/>
    <m/>
    <m/>
    <m/>
  </r>
  <r>
    <s v="1-366"/>
    <x v="231"/>
    <d v="2025-03-22T00:00:00"/>
    <x v="1"/>
    <s v="依必朗潔膚液"/>
    <m/>
    <x v="374"/>
    <d v="1899-12-31T00:00:00"/>
    <d v="1900-06-23T00:00:00"/>
    <n v="175"/>
    <m/>
    <m/>
    <m/>
  </r>
  <r>
    <s v="2-154"/>
    <x v="236"/>
    <d v="2025-03-24T00:00:00"/>
    <x v="1"/>
    <s v="甘油球"/>
    <s v="-02/22,"/>
    <x v="378"/>
    <d v="1900-01-02T00:00:00"/>
    <d v="1900-02-28T00:00:00"/>
    <n v="180"/>
    <m/>
    <m/>
    <m/>
  </r>
  <r>
    <s v="2-154"/>
    <x v="236"/>
    <d v="2025-03-24T00:00:00"/>
    <x v="1"/>
    <s v="尿片"/>
    <s v="-02/22, 03/01, 03/08, 03/15"/>
    <x v="379"/>
    <d v="1900-01-03T00:00:00"/>
    <d v="1900-08-07T00:00:00"/>
    <n v="880"/>
    <m/>
    <m/>
    <m/>
  </r>
  <r>
    <s v="2-154"/>
    <x v="236"/>
    <d v="2025-03-24T00:00:00"/>
    <x v="1"/>
    <s v="尿布L"/>
    <s v="-3/8,"/>
    <x v="380"/>
    <d v="1899-12-31T00:00:00"/>
    <d v="1900-09-28T00:00:00"/>
    <n v="272"/>
    <m/>
    <m/>
    <m/>
  </r>
  <r>
    <s v="2-154"/>
    <x v="236"/>
    <d v="2025-03-24T00:00:00"/>
    <x v="1"/>
    <s v="看護墊"/>
    <s v="-02/22,"/>
    <x v="381"/>
    <d v="1899-12-31T00:00:00"/>
    <d v="1900-07-28T00:00:00"/>
    <n v="210"/>
    <m/>
    <m/>
    <m/>
  </r>
  <r>
    <s v="2-193"/>
    <x v="67"/>
    <d v="2025-03-24T00:00:00"/>
    <x v="1"/>
    <s v="甘油球"/>
    <s v="-02/22,"/>
    <x v="378"/>
    <d v="1900-01-02T00:00:00"/>
    <d v="1900-02-28T00:00:00"/>
    <n v="180"/>
    <m/>
    <m/>
    <m/>
  </r>
  <r>
    <s v="3-512"/>
    <x v="158"/>
    <d v="2025-03-24T00:00:00"/>
    <x v="1"/>
    <s v="尿片"/>
    <s v="-02/22, 03/01, 03/08, 03/15"/>
    <x v="382"/>
    <d v="1900-01-04T00:00:00"/>
    <d v="1900-08-07T00:00:00"/>
    <n v="1100"/>
    <m/>
    <m/>
    <m/>
  </r>
  <r>
    <s v="3-512"/>
    <x v="158"/>
    <d v="2025-03-24T00:00:00"/>
    <x v="1"/>
    <s v="尿布M"/>
    <s v="-02/22, 03/01, 3/8, 03/15"/>
    <x v="383"/>
    <d v="1900-01-03T00:00:00"/>
    <d v="1900-10-26T00:00:00"/>
    <n v="1200"/>
    <m/>
    <m/>
    <m/>
  </r>
  <r>
    <s v="3-512"/>
    <x v="158"/>
    <d v="2025-03-24T00:00:00"/>
    <x v="1"/>
    <s v="看護墊"/>
    <s v="-03/01, 03/15"/>
    <x v="384"/>
    <d v="1900-01-01T00:00:00"/>
    <d v="1900-07-28T00:00:00"/>
    <n v="420"/>
    <m/>
    <m/>
    <m/>
  </r>
  <r>
    <s v="1-602"/>
    <x v="173"/>
    <d v="2025-03-24T00:00:00"/>
    <x v="1"/>
    <s v="甘油球"/>
    <s v="-03/01,"/>
    <x v="385"/>
    <d v="1900-01-02T00:00:00"/>
    <d v="1900-02-28T00:00:00"/>
    <n v="180"/>
    <m/>
    <m/>
    <m/>
  </r>
  <r>
    <s v="1-602"/>
    <x v="173"/>
    <d v="2025-03-24T00:00:00"/>
    <x v="1"/>
    <s v="尿片"/>
    <s v="-03/15"/>
    <x v="386"/>
    <d v="1899-12-31T00:00:00"/>
    <d v="1900-08-07T00:00:00"/>
    <n v="220"/>
    <m/>
    <m/>
    <m/>
  </r>
  <r>
    <s v="1-602"/>
    <x v="173"/>
    <d v="2025-03-24T00:00:00"/>
    <x v="1"/>
    <s v="尿布M"/>
    <s v="-03/01, 03/15"/>
    <x v="387"/>
    <d v="1900-01-01T00:00:00"/>
    <d v="1900-10-26T00:00:00"/>
    <n v="600"/>
    <m/>
    <m/>
    <m/>
  </r>
  <r>
    <s v="1-602"/>
    <x v="173"/>
    <d v="2025-03-24T00:00:00"/>
    <x v="1"/>
    <s v="看護墊"/>
    <s v="-03/01, 03/15"/>
    <x v="384"/>
    <d v="1900-01-01T00:00:00"/>
    <d v="1900-07-28T00:00:00"/>
    <n v="420"/>
    <m/>
    <m/>
    <m/>
  </r>
  <r>
    <s v="1-600"/>
    <x v="81"/>
    <d v="2025-03-24T00:00:00"/>
    <x v="1"/>
    <s v="甘油球"/>
    <s v="-03/01,"/>
    <x v="385"/>
    <d v="1900-01-02T00:00:00"/>
    <d v="1900-02-28T00:00:00"/>
    <n v="180"/>
    <m/>
    <m/>
    <m/>
  </r>
  <r>
    <s v="1-521"/>
    <x v="182"/>
    <d v="2025-03-24T00:00:00"/>
    <x v="1"/>
    <s v="尿片"/>
    <s v="-02/22, 03/01, 03/08, 03/15"/>
    <x v="388"/>
    <d v="1900-01-05T00:00:00"/>
    <d v="1900-08-07T00:00:00"/>
    <n v="1320"/>
    <m/>
    <m/>
    <m/>
  </r>
  <r>
    <s v="1-521"/>
    <x v="182"/>
    <d v="2025-03-24T00:00:00"/>
    <x v="1"/>
    <s v="尿布M"/>
    <s v="-02/22, 03/01, 3/8, 03/15"/>
    <x v="383"/>
    <d v="1900-01-03T00:00:00"/>
    <d v="1900-10-26T00:00:00"/>
    <n v="1200"/>
    <m/>
    <m/>
    <m/>
  </r>
  <r>
    <s v="1-521"/>
    <x v="182"/>
    <d v="2025-03-24T00:00:00"/>
    <x v="1"/>
    <s v="看護墊"/>
    <s v="-02/22, 3/8,"/>
    <x v="389"/>
    <d v="1900-01-01T00:00:00"/>
    <d v="1900-07-28T00:00:00"/>
    <n v="420"/>
    <m/>
    <m/>
    <m/>
  </r>
  <r>
    <s v="1-526"/>
    <x v="132"/>
    <d v="2025-03-24T00:00:00"/>
    <x v="1"/>
    <s v="甘油球"/>
    <s v="-03/01,"/>
    <x v="385"/>
    <d v="1900-01-02T00:00:00"/>
    <d v="1900-02-28T00:00:00"/>
    <n v="180"/>
    <m/>
    <m/>
    <m/>
  </r>
  <r>
    <s v="1-526"/>
    <x v="132"/>
    <d v="2025-03-24T00:00:00"/>
    <x v="1"/>
    <s v="尿片"/>
    <s v="-03/01, 03/15"/>
    <x v="390"/>
    <d v="1900-01-01T00:00:00"/>
    <d v="1900-08-07T00:00:00"/>
    <n v="440"/>
    <m/>
    <m/>
    <m/>
  </r>
  <r>
    <s v="1-526"/>
    <x v="132"/>
    <d v="2025-03-24T00:00:00"/>
    <x v="1"/>
    <s v="尿布M"/>
    <s v="-03/01, 03/15"/>
    <x v="387"/>
    <d v="1900-01-01T00:00:00"/>
    <d v="1900-10-26T00:00:00"/>
    <n v="600"/>
    <m/>
    <m/>
    <m/>
  </r>
  <r>
    <s v="1-526"/>
    <x v="132"/>
    <d v="2025-03-24T00:00:00"/>
    <x v="1"/>
    <s v="看護墊"/>
    <s v="-03/01, 03/15"/>
    <x v="384"/>
    <d v="1900-01-01T00:00:00"/>
    <d v="1900-07-28T00:00:00"/>
    <n v="420"/>
    <m/>
    <m/>
    <m/>
  </r>
  <r>
    <s v="3-541"/>
    <x v="5"/>
    <d v="2025-03-24T00:00:00"/>
    <x v="1"/>
    <s v="尿片"/>
    <s v="-02/22, 03/01, 03/08, 03/15"/>
    <x v="382"/>
    <d v="1900-01-04T00:00:00"/>
    <d v="1900-08-07T00:00:00"/>
    <n v="1100"/>
    <m/>
    <m/>
    <m/>
  </r>
  <r>
    <s v="3-541"/>
    <x v="5"/>
    <d v="2025-03-24T00:00:00"/>
    <x v="1"/>
    <s v="尿布M"/>
    <s v="-02/22, 03/01, 3/8, 03/15"/>
    <x v="383"/>
    <d v="1900-01-03T00:00:00"/>
    <d v="1900-10-26T00:00:00"/>
    <n v="1200"/>
    <m/>
    <m/>
    <m/>
  </r>
  <r>
    <s v="3-541"/>
    <x v="5"/>
    <d v="2025-03-24T00:00:00"/>
    <x v="1"/>
    <s v="看護墊"/>
    <s v="-02/22, 3/8,"/>
    <x v="389"/>
    <d v="1900-01-01T00:00:00"/>
    <d v="1900-07-28T00:00:00"/>
    <n v="420"/>
    <m/>
    <m/>
    <m/>
  </r>
  <r>
    <s v="1-105"/>
    <x v="190"/>
    <d v="2025-03-24T00:00:00"/>
    <x v="1"/>
    <s v="甘油球"/>
    <s v="-03/01,"/>
    <x v="385"/>
    <d v="1900-01-02T00:00:00"/>
    <d v="1900-02-28T00:00:00"/>
    <n v="180"/>
    <m/>
    <m/>
    <m/>
  </r>
  <r>
    <s v="1-105"/>
    <x v="190"/>
    <d v="2025-03-24T00:00:00"/>
    <x v="1"/>
    <s v="尿片"/>
    <s v="-03/01,"/>
    <x v="391"/>
    <d v="1899-12-31T00:00:00"/>
    <d v="1900-08-07T00:00:00"/>
    <n v="220"/>
    <m/>
    <m/>
    <m/>
  </r>
  <r>
    <s v="1-105"/>
    <x v="190"/>
    <d v="2025-03-24T00:00:00"/>
    <x v="1"/>
    <s v="尿布M"/>
    <s v="-03/01, 03/15"/>
    <x v="387"/>
    <d v="1900-01-01T00:00:00"/>
    <d v="1900-10-26T00:00:00"/>
    <n v="600"/>
    <m/>
    <m/>
    <m/>
  </r>
  <r>
    <s v="1-105"/>
    <x v="190"/>
    <d v="2025-03-24T00:00:00"/>
    <x v="1"/>
    <s v="看護墊"/>
    <s v="-03/01, 03/15"/>
    <x v="384"/>
    <d v="1900-01-01T00:00:00"/>
    <d v="1900-07-28T00:00:00"/>
    <n v="420"/>
    <m/>
    <m/>
    <m/>
  </r>
  <r>
    <s v="1-543"/>
    <x v="191"/>
    <d v="2025-03-24T00:00:00"/>
    <x v="1"/>
    <s v="尿片"/>
    <s v="-02/22, 03/01, 03/08,3/15"/>
    <x v="392"/>
    <d v="1900-01-07T00:00:00"/>
    <d v="1900-08-07T00:00:00"/>
    <n v="1760"/>
    <m/>
    <m/>
    <m/>
  </r>
  <r>
    <s v="1-543"/>
    <x v="191"/>
    <d v="2025-03-24T00:00:00"/>
    <x v="1"/>
    <s v="尿布L"/>
    <s v="-02/22, 03/01, 3/8,3/15"/>
    <x v="393"/>
    <d v="1900-01-05T00:00:00"/>
    <d v="1900-09-28T00:00:00"/>
    <n v="1632"/>
    <m/>
    <m/>
    <m/>
  </r>
  <r>
    <s v="1-543"/>
    <x v="191"/>
    <d v="2025-03-24T00:00:00"/>
    <x v="1"/>
    <s v="看護墊"/>
    <s v="-02/22, 3/8,"/>
    <x v="389"/>
    <d v="1900-01-01T00:00:00"/>
    <d v="1900-07-28T00:00:00"/>
    <n v="420"/>
    <m/>
    <m/>
    <m/>
  </r>
  <r>
    <s v="1-636"/>
    <x v="18"/>
    <d v="2025-03-24T00:00:00"/>
    <x v="1"/>
    <s v="看護墊"/>
    <s v="-03/15"/>
    <x v="394"/>
    <d v="1899-12-31T00:00:00"/>
    <d v="1900-07-28T00:00:00"/>
    <n v="210"/>
    <m/>
    <m/>
    <m/>
  </r>
  <r>
    <s v="1-471"/>
    <x v="167"/>
    <d v="2025-03-24T00:00:00"/>
    <x v="1"/>
    <s v="尿片"/>
    <s v="-02/22, 03/01, 03/08, 03/15"/>
    <x v="395"/>
    <d v="1900-01-07T00:00:00"/>
    <d v="1900-08-07T00:00:00"/>
    <n v="1760"/>
    <m/>
    <m/>
    <m/>
  </r>
  <r>
    <s v="1-471"/>
    <x v="167"/>
    <d v="2025-03-24T00:00:00"/>
    <x v="1"/>
    <s v="尿布M"/>
    <s v="-02/22, 03/01, 3/8,"/>
    <x v="396"/>
    <d v="1900-01-02T00:00:00"/>
    <d v="1900-10-26T00:00:00"/>
    <n v="900"/>
    <m/>
    <m/>
    <m/>
  </r>
  <r>
    <s v="1-471"/>
    <x v="167"/>
    <d v="2025-03-24T00:00:00"/>
    <x v="1"/>
    <s v="看護墊"/>
    <s v="-02/22, 3/8,"/>
    <x v="389"/>
    <d v="1900-01-01T00:00:00"/>
    <d v="1900-07-28T00:00:00"/>
    <n v="420"/>
    <m/>
    <m/>
    <m/>
  </r>
  <r>
    <s v="1-346"/>
    <x v="159"/>
    <d v="2025-03-24T00:00:00"/>
    <x v="1"/>
    <s v="甘油球"/>
    <s v="-03/01,"/>
    <x v="385"/>
    <d v="1900-01-02T00:00:00"/>
    <d v="1900-02-28T00:00:00"/>
    <n v="180"/>
    <m/>
    <m/>
    <m/>
  </r>
  <r>
    <s v="1-758"/>
    <x v="19"/>
    <d v="2025-03-24T00:00:00"/>
    <x v="1"/>
    <s v="甘油球"/>
    <s v="-3/8,"/>
    <x v="397"/>
    <d v="1900-01-02T00:00:00"/>
    <d v="1900-02-28T00:00:00"/>
    <n v="180"/>
    <m/>
    <m/>
    <m/>
  </r>
  <r>
    <s v="1-758"/>
    <x v="19"/>
    <d v="2025-03-24T00:00:00"/>
    <x v="1"/>
    <s v="尿片"/>
    <s v="-02/22, 03/01, 03/08, 03/15"/>
    <x v="379"/>
    <d v="1900-01-03T00:00:00"/>
    <d v="1900-08-07T00:00:00"/>
    <n v="880"/>
    <m/>
    <m/>
    <m/>
  </r>
  <r>
    <s v="1-758"/>
    <x v="19"/>
    <d v="2025-03-24T00:00:00"/>
    <x v="1"/>
    <s v="尿布L"/>
    <s v="-02/22, 03/01, 3/8, 03/15"/>
    <x v="398"/>
    <d v="1900-01-03T00:00:00"/>
    <d v="1900-09-28T00:00:00"/>
    <n v="1088"/>
    <m/>
    <m/>
    <m/>
  </r>
  <r>
    <s v="1-758"/>
    <x v="19"/>
    <d v="2025-03-24T00:00:00"/>
    <x v="1"/>
    <s v="看護墊"/>
    <s v="-02/22, 03/01, 03/15"/>
    <x v="399"/>
    <d v="1900-01-02T00:00:00"/>
    <d v="1900-07-28T00:00:00"/>
    <n v="630"/>
    <m/>
    <m/>
    <m/>
  </r>
  <r>
    <s v="1-461"/>
    <x v="192"/>
    <d v="2025-03-24T00:00:00"/>
    <x v="1"/>
    <s v="甘油球"/>
    <s v="-03/15"/>
    <x v="400"/>
    <d v="1900-01-02T00:00:00"/>
    <d v="1900-02-28T00:00:00"/>
    <n v="180"/>
    <m/>
    <m/>
    <m/>
  </r>
  <r>
    <s v="1-461"/>
    <x v="192"/>
    <d v="2025-03-24T00:00:00"/>
    <x v="1"/>
    <s v="尿片"/>
    <s v="-02/22,"/>
    <x v="401"/>
    <d v="1899-12-31T00:00:00"/>
    <d v="1900-08-07T00:00:00"/>
    <n v="220"/>
    <m/>
    <m/>
    <m/>
  </r>
  <r>
    <s v="1-461"/>
    <x v="192"/>
    <d v="2025-03-24T00:00:00"/>
    <x v="1"/>
    <s v="尿布M"/>
    <s v="-02/22,"/>
    <x v="402"/>
    <d v="1899-12-31T00:00:00"/>
    <d v="1900-10-26T00:00:00"/>
    <n v="300"/>
    <m/>
    <m/>
    <m/>
  </r>
  <r>
    <s v="2-185"/>
    <x v="98"/>
    <d v="2025-03-24T00:00:00"/>
    <x v="1"/>
    <s v="甘油球"/>
    <s v="-02/22,"/>
    <x v="378"/>
    <d v="1900-01-02T00:00:00"/>
    <d v="1900-02-28T00:00:00"/>
    <n v="180"/>
    <m/>
    <m/>
    <m/>
  </r>
  <r>
    <s v="2-185"/>
    <x v="98"/>
    <d v="2025-03-24T00:00:00"/>
    <x v="1"/>
    <s v="尿片"/>
    <s v="-02/22,"/>
    <x v="401"/>
    <d v="1899-12-31T00:00:00"/>
    <d v="1900-08-07T00:00:00"/>
    <n v="220"/>
    <m/>
    <m/>
    <m/>
  </r>
  <r>
    <s v="2-185"/>
    <x v="98"/>
    <d v="2025-03-24T00:00:00"/>
    <x v="1"/>
    <s v="尿布M"/>
    <s v="-02/22, 03/15"/>
    <x v="403"/>
    <d v="1900-01-01T00:00:00"/>
    <d v="1900-10-26T00:00:00"/>
    <n v="600"/>
    <m/>
    <m/>
    <m/>
  </r>
  <r>
    <s v="3-546"/>
    <x v="99"/>
    <d v="2025-03-24T00:00:00"/>
    <x v="1"/>
    <s v="尿片"/>
    <s v="-03/01, 03/15"/>
    <x v="404"/>
    <d v="1900-01-03T00:00:00"/>
    <d v="1900-08-07T00:00:00"/>
    <n v="880"/>
    <m/>
    <m/>
    <m/>
  </r>
  <r>
    <s v="3-546"/>
    <x v="99"/>
    <d v="2025-03-24T00:00:00"/>
    <x v="1"/>
    <s v="尿布M"/>
    <s v="-03/01, 03/15"/>
    <x v="387"/>
    <d v="1900-01-01T00:00:00"/>
    <d v="1900-10-26T00:00:00"/>
    <n v="600"/>
    <m/>
    <m/>
    <m/>
  </r>
  <r>
    <s v="3-546"/>
    <x v="99"/>
    <d v="2025-03-24T00:00:00"/>
    <x v="1"/>
    <s v="看護墊"/>
    <s v="-03/01, 03/15"/>
    <x v="384"/>
    <d v="1900-01-01T00:00:00"/>
    <d v="1900-07-28T00:00:00"/>
    <n v="420"/>
    <m/>
    <m/>
    <m/>
  </r>
  <r>
    <s v="1-761"/>
    <x v="69"/>
    <d v="2025-03-24T00:00:00"/>
    <x v="1"/>
    <s v="甘油球"/>
    <s v="-03/01,"/>
    <x v="385"/>
    <d v="1900-01-02T00:00:00"/>
    <d v="1900-02-28T00:00:00"/>
    <n v="180"/>
    <m/>
    <m/>
    <m/>
  </r>
  <r>
    <s v="1-761"/>
    <x v="69"/>
    <d v="2025-03-24T00:00:00"/>
    <x v="1"/>
    <s v="尿片"/>
    <s v="-02/22, 03/01,"/>
    <x v="405"/>
    <d v="1900-01-02T00:00:00"/>
    <d v="1900-08-07T00:00:00"/>
    <n v="660"/>
    <m/>
    <m/>
    <m/>
  </r>
  <r>
    <s v="1-761"/>
    <x v="69"/>
    <d v="2025-03-24T00:00:00"/>
    <x v="1"/>
    <s v="尿布M"/>
    <s v="-02/22, 03/01, 3/8, 03/15"/>
    <x v="383"/>
    <d v="1900-01-03T00:00:00"/>
    <d v="1900-10-26T00:00:00"/>
    <n v="1200"/>
    <m/>
    <m/>
    <m/>
  </r>
  <r>
    <s v="1-761"/>
    <x v="69"/>
    <d v="2025-03-24T00:00:00"/>
    <x v="1"/>
    <s v="看護墊"/>
    <s v="-02/22, 03/01, 03/15"/>
    <x v="399"/>
    <d v="1900-01-02T00:00:00"/>
    <d v="1900-07-28T00:00:00"/>
    <n v="630"/>
    <m/>
    <m/>
    <m/>
  </r>
  <r>
    <s v="1-490"/>
    <x v="195"/>
    <d v="2025-03-24T00:00:00"/>
    <x v="1"/>
    <s v="甘油球"/>
    <s v="-03/01,"/>
    <x v="385"/>
    <d v="1900-01-02T00:00:00"/>
    <d v="1900-02-28T00:00:00"/>
    <n v="180"/>
    <m/>
    <m/>
    <m/>
  </r>
  <r>
    <s v="1-490"/>
    <x v="195"/>
    <d v="2025-03-24T00:00:00"/>
    <x v="1"/>
    <s v="尿片"/>
    <s v="-02/22, 03/01, 03/08, 03/15"/>
    <x v="379"/>
    <d v="1900-01-03T00:00:00"/>
    <d v="1900-08-07T00:00:00"/>
    <n v="880"/>
    <m/>
    <m/>
    <m/>
  </r>
  <r>
    <s v="1-490"/>
    <x v="195"/>
    <d v="2025-03-24T00:00:00"/>
    <x v="1"/>
    <s v="尿布L"/>
    <s v="-02/22, 03/01, 3/8, 03/15"/>
    <x v="398"/>
    <d v="1900-01-03T00:00:00"/>
    <d v="1900-09-28T00:00:00"/>
    <n v="1088"/>
    <m/>
    <m/>
    <m/>
  </r>
  <r>
    <s v="1-490"/>
    <x v="195"/>
    <d v="2025-03-24T00:00:00"/>
    <x v="1"/>
    <s v="看護墊"/>
    <s v="-02/22, 3/8,"/>
    <x v="389"/>
    <d v="1900-01-01T00:00:00"/>
    <d v="1900-07-28T00:00:00"/>
    <n v="420"/>
    <m/>
    <m/>
    <m/>
  </r>
  <r>
    <s v="2-155"/>
    <x v="100"/>
    <d v="2025-03-24T00:00:00"/>
    <x v="1"/>
    <s v="甘油球"/>
    <s v="-02/22,"/>
    <x v="378"/>
    <d v="1900-01-02T00:00:00"/>
    <d v="1900-02-28T00:00:00"/>
    <n v="180"/>
    <m/>
    <m/>
    <m/>
  </r>
  <r>
    <s v="2-155"/>
    <x v="100"/>
    <d v="2025-03-24T00:00:00"/>
    <x v="1"/>
    <s v="尿片"/>
    <s v="-02/22, 03/01, 03/08, 03/15"/>
    <x v="379"/>
    <d v="1900-01-03T00:00:00"/>
    <d v="1900-08-07T00:00:00"/>
    <n v="880"/>
    <m/>
    <m/>
    <m/>
  </r>
  <r>
    <s v="2-155"/>
    <x v="100"/>
    <d v="2025-03-24T00:00:00"/>
    <x v="1"/>
    <s v="尿布L"/>
    <s v="-02/22, 03/01, 3/8,"/>
    <x v="406"/>
    <d v="1900-01-02T00:00:00"/>
    <d v="1900-09-28T00:00:00"/>
    <n v="816"/>
    <m/>
    <m/>
    <m/>
  </r>
  <r>
    <s v="2-155"/>
    <x v="100"/>
    <d v="2025-03-24T00:00:00"/>
    <x v="1"/>
    <s v="看護墊"/>
    <s v="-03/01, 3/8,"/>
    <x v="407"/>
    <d v="1900-01-01T00:00:00"/>
    <d v="1900-07-28T00:00:00"/>
    <n v="420"/>
    <m/>
    <m/>
    <m/>
  </r>
  <r>
    <s v="2-146"/>
    <x v="176"/>
    <d v="2025-03-24T00:00:00"/>
    <x v="1"/>
    <s v="甘油球"/>
    <s v="-02/22,"/>
    <x v="378"/>
    <d v="1900-01-02T00:00:00"/>
    <d v="1900-02-28T00:00:00"/>
    <n v="180"/>
    <m/>
    <m/>
    <m/>
  </r>
  <r>
    <s v="2-146"/>
    <x v="176"/>
    <d v="2025-03-24T00:00:00"/>
    <x v="1"/>
    <s v="尿片"/>
    <s v="-02/22, 03/08,"/>
    <x v="408"/>
    <d v="1900-01-01T00:00:00"/>
    <d v="1900-08-07T00:00:00"/>
    <n v="440"/>
    <m/>
    <m/>
    <m/>
  </r>
  <r>
    <s v="2-146"/>
    <x v="176"/>
    <d v="2025-03-24T00:00:00"/>
    <x v="1"/>
    <s v="尿布M"/>
    <s v="-3/8, 03/15"/>
    <x v="409"/>
    <d v="1900-01-01T00:00:00"/>
    <d v="1900-10-26T00:00:00"/>
    <n v="600"/>
    <m/>
    <m/>
    <m/>
  </r>
  <r>
    <s v="2-146"/>
    <x v="176"/>
    <d v="2025-03-24T00:00:00"/>
    <x v="1"/>
    <s v="看護墊"/>
    <s v="-02/22, 3/8, 03/15"/>
    <x v="410"/>
    <d v="1900-01-02T00:00:00"/>
    <d v="1900-07-28T00:00:00"/>
    <n v="630"/>
    <m/>
    <m/>
    <m/>
  </r>
  <r>
    <s v="3-470"/>
    <x v="101"/>
    <d v="2025-03-24T00:00:00"/>
    <x v="1"/>
    <s v="尿布M"/>
    <s v="-3/8,"/>
    <x v="411"/>
    <d v="1899-12-31T00:00:00"/>
    <d v="1900-10-26T00:00:00"/>
    <n v="300"/>
    <m/>
    <m/>
    <m/>
  </r>
  <r>
    <s v="3-470"/>
    <x v="101"/>
    <d v="2025-03-24T00:00:00"/>
    <x v="1"/>
    <s v="看護墊"/>
    <s v="-3/8, 03/15"/>
    <x v="412"/>
    <d v="1900-01-01T00:00:00"/>
    <d v="1900-07-28T00:00:00"/>
    <n v="420"/>
    <m/>
    <m/>
    <m/>
  </r>
  <r>
    <s v="1-665"/>
    <x v="196"/>
    <d v="2025-03-24T00:00:00"/>
    <x v="1"/>
    <s v="甘油球"/>
    <s v="-03/01,"/>
    <x v="385"/>
    <d v="1900-01-02T00:00:00"/>
    <d v="1900-02-28T00:00:00"/>
    <n v="180"/>
    <m/>
    <m/>
    <m/>
  </r>
  <r>
    <s v="1-665"/>
    <x v="196"/>
    <d v="2025-03-24T00:00:00"/>
    <x v="1"/>
    <s v="尿片"/>
    <s v="-03/01, 03/15"/>
    <x v="390"/>
    <d v="1900-01-01T00:00:00"/>
    <d v="1900-08-07T00:00:00"/>
    <n v="440"/>
    <m/>
    <m/>
    <m/>
  </r>
  <r>
    <s v="1-665"/>
    <x v="196"/>
    <d v="2025-03-24T00:00:00"/>
    <x v="1"/>
    <s v="尿布M"/>
    <s v="-03/01, 03/15"/>
    <x v="387"/>
    <d v="1900-01-01T00:00:00"/>
    <d v="1900-10-26T00:00:00"/>
    <n v="600"/>
    <m/>
    <m/>
    <m/>
  </r>
  <r>
    <s v="1-665"/>
    <x v="196"/>
    <d v="2025-03-24T00:00:00"/>
    <x v="1"/>
    <s v="看護墊"/>
    <s v="-03/01, 03/15"/>
    <x v="384"/>
    <d v="1900-01-01T00:00:00"/>
    <d v="1900-07-28T00:00:00"/>
    <n v="420"/>
    <m/>
    <m/>
    <m/>
  </r>
  <r>
    <s v="2-168"/>
    <x v="6"/>
    <d v="2025-03-24T00:00:00"/>
    <x v="1"/>
    <s v="甘油球"/>
    <s v="-02/22,"/>
    <x v="378"/>
    <d v="1900-01-02T00:00:00"/>
    <d v="1900-02-28T00:00:00"/>
    <n v="180"/>
    <m/>
    <m/>
    <m/>
  </r>
  <r>
    <s v="1-714"/>
    <x v="70"/>
    <d v="2025-03-24T00:00:00"/>
    <x v="1"/>
    <s v="甘油球"/>
    <s v="-03/01,"/>
    <x v="385"/>
    <d v="1900-01-02T00:00:00"/>
    <d v="1900-02-28T00:00:00"/>
    <n v="180"/>
    <m/>
    <m/>
    <m/>
  </r>
  <r>
    <s v="1-714"/>
    <x v="70"/>
    <d v="2025-03-24T00:00:00"/>
    <x v="1"/>
    <s v="尿片"/>
    <s v="-02/22, 03/01, 03/08, 03/15"/>
    <x v="388"/>
    <d v="1900-01-05T00:00:00"/>
    <d v="1900-08-07T00:00:00"/>
    <n v="1320"/>
    <m/>
    <m/>
    <m/>
  </r>
  <r>
    <s v="1-714"/>
    <x v="70"/>
    <d v="2025-03-24T00:00:00"/>
    <x v="1"/>
    <s v="尿布L"/>
    <s v="-02/22, 03/01, 3/8, 03/15"/>
    <x v="398"/>
    <d v="1900-01-03T00:00:00"/>
    <d v="1900-09-28T00:00:00"/>
    <n v="1088"/>
    <m/>
    <m/>
    <m/>
  </r>
  <r>
    <s v="1-714"/>
    <x v="70"/>
    <d v="2025-03-24T00:00:00"/>
    <x v="1"/>
    <s v="看護墊"/>
    <s v="-02/22, 3/8,"/>
    <x v="389"/>
    <d v="1900-01-01T00:00:00"/>
    <d v="1900-07-28T00:00:00"/>
    <n v="420"/>
    <m/>
    <m/>
    <m/>
  </r>
  <r>
    <s v="1-739"/>
    <x v="197"/>
    <d v="2025-03-24T00:00:00"/>
    <x v="1"/>
    <s v="甘油球"/>
    <s v="-03/01,"/>
    <x v="385"/>
    <d v="1900-01-02T00:00:00"/>
    <d v="1900-02-28T00:00:00"/>
    <n v="180"/>
    <m/>
    <m/>
    <m/>
  </r>
  <r>
    <s v="3-558"/>
    <x v="237"/>
    <d v="2025-03-24T00:00:00"/>
    <x v="1"/>
    <s v="尿片"/>
    <s v="-03/01, 03/08, 03/15"/>
    <x v="413"/>
    <d v="1900-01-03T00:00:00"/>
    <d v="1900-08-07T00:00:00"/>
    <n v="880"/>
    <m/>
    <m/>
    <m/>
  </r>
  <r>
    <s v="3-558"/>
    <x v="237"/>
    <d v="2025-03-24T00:00:00"/>
    <x v="1"/>
    <s v="尿布L"/>
    <s v="-03/15"/>
    <x v="414"/>
    <d v="1899-12-31T00:00:00"/>
    <d v="1900-09-28T00:00:00"/>
    <n v="272"/>
    <m/>
    <m/>
    <m/>
  </r>
  <r>
    <s v="3-558"/>
    <x v="237"/>
    <d v="2025-03-24T00:00:00"/>
    <x v="1"/>
    <s v="尿布M"/>
    <s v="-03/01, 3/8,"/>
    <x v="415"/>
    <d v="1900-01-01T00:00:00"/>
    <d v="1900-10-26T00:00:00"/>
    <n v="600"/>
    <m/>
    <m/>
    <m/>
  </r>
  <r>
    <s v="3-558"/>
    <x v="237"/>
    <d v="2025-03-24T00:00:00"/>
    <x v="1"/>
    <s v="看護墊"/>
    <s v="-03/01, 03/15"/>
    <x v="384"/>
    <d v="1900-01-01T00:00:00"/>
    <d v="1900-07-28T00:00:00"/>
    <n v="420"/>
    <m/>
    <m/>
    <m/>
  </r>
  <r>
    <s v="1-542"/>
    <x v="138"/>
    <d v="2025-03-24T00:00:00"/>
    <x v="1"/>
    <s v="甘油球"/>
    <s v="-03/01,"/>
    <x v="385"/>
    <d v="1900-01-02T00:00:00"/>
    <d v="1900-02-28T00:00:00"/>
    <n v="180"/>
    <m/>
    <m/>
    <m/>
  </r>
  <r>
    <s v="1-542"/>
    <x v="138"/>
    <d v="2025-03-24T00:00:00"/>
    <x v="1"/>
    <s v="尿片"/>
    <s v="-03/01, 03/15"/>
    <x v="390"/>
    <d v="1900-01-01T00:00:00"/>
    <d v="1900-08-07T00:00:00"/>
    <n v="440"/>
    <m/>
    <m/>
    <m/>
  </r>
  <r>
    <s v="1-542"/>
    <x v="138"/>
    <d v="2025-03-24T00:00:00"/>
    <x v="1"/>
    <s v="尿布L"/>
    <s v="-03/01, 03/15"/>
    <x v="416"/>
    <d v="1900-01-01T00:00:00"/>
    <d v="1900-09-28T00:00:00"/>
    <n v="544"/>
    <m/>
    <m/>
    <m/>
  </r>
  <r>
    <s v="1-542"/>
    <x v="138"/>
    <d v="2025-03-24T00:00:00"/>
    <x v="1"/>
    <s v="看護墊"/>
    <s v="-03/01, 03/15"/>
    <x v="384"/>
    <d v="1900-01-01T00:00:00"/>
    <d v="1900-07-28T00:00:00"/>
    <n v="420"/>
    <m/>
    <m/>
    <m/>
  </r>
  <r>
    <s v="1-725"/>
    <x v="139"/>
    <d v="2025-03-24T00:00:00"/>
    <x v="1"/>
    <s v="甘油球"/>
    <s v="-03/01,"/>
    <x v="385"/>
    <d v="1900-01-02T00:00:00"/>
    <d v="1900-02-28T00:00:00"/>
    <n v="180"/>
    <m/>
    <m/>
    <m/>
  </r>
  <r>
    <s v="3-550"/>
    <x v="20"/>
    <d v="2025-03-24T00:00:00"/>
    <x v="1"/>
    <s v="尿片"/>
    <s v="-03/01, 03/15"/>
    <x v="390"/>
    <d v="1900-01-01T00:00:00"/>
    <d v="1900-08-07T00:00:00"/>
    <n v="440"/>
    <m/>
    <m/>
    <m/>
  </r>
  <r>
    <s v="3-550"/>
    <x v="20"/>
    <d v="2025-03-24T00:00:00"/>
    <x v="1"/>
    <s v="尿布M"/>
    <s v="-02/22, 03/01, 3/8, 03/15"/>
    <x v="383"/>
    <d v="1900-01-03T00:00:00"/>
    <d v="1900-10-26T00:00:00"/>
    <n v="1200"/>
    <m/>
    <m/>
    <m/>
  </r>
  <r>
    <s v="3-550"/>
    <x v="20"/>
    <d v="2025-03-24T00:00:00"/>
    <x v="1"/>
    <s v="看護墊"/>
    <s v="-03/01, 03/15"/>
    <x v="384"/>
    <d v="1900-01-01T00:00:00"/>
    <d v="1900-07-28T00:00:00"/>
    <n v="420"/>
    <m/>
    <m/>
    <m/>
  </r>
  <r>
    <s v="1-520"/>
    <x v="200"/>
    <d v="2025-03-24T00:00:00"/>
    <x v="1"/>
    <s v="甘油球"/>
    <s v="-03/01,"/>
    <x v="385"/>
    <d v="1900-01-02T00:00:00"/>
    <d v="1900-02-28T00:00:00"/>
    <n v="180"/>
    <m/>
    <m/>
    <m/>
  </r>
  <r>
    <s v="1-520"/>
    <x v="200"/>
    <d v="2025-03-24T00:00:00"/>
    <x v="1"/>
    <s v="尿片"/>
    <s v="-02/22, 03/01, 03/08, 03/15"/>
    <x v="388"/>
    <d v="1900-01-05T00:00:00"/>
    <d v="1900-08-07T00:00:00"/>
    <n v="1320"/>
    <m/>
    <m/>
    <m/>
  </r>
  <r>
    <s v="1-520"/>
    <x v="200"/>
    <d v="2025-03-24T00:00:00"/>
    <x v="1"/>
    <s v="尿布M"/>
    <s v="-02/22, 03/01, 3/8, 03/15"/>
    <x v="383"/>
    <d v="1900-01-03T00:00:00"/>
    <d v="1900-10-26T00:00:00"/>
    <n v="1200"/>
    <m/>
    <m/>
    <m/>
  </r>
  <r>
    <s v="1-520"/>
    <x v="200"/>
    <d v="2025-03-24T00:00:00"/>
    <x v="1"/>
    <s v="看護墊"/>
    <s v="-02/22, 3/8,"/>
    <x v="389"/>
    <d v="1900-01-01T00:00:00"/>
    <d v="1900-07-28T00:00:00"/>
    <n v="420"/>
    <m/>
    <m/>
    <m/>
  </r>
  <r>
    <s v="2-198"/>
    <x v="21"/>
    <d v="2025-03-24T00:00:00"/>
    <x v="1"/>
    <s v="甘油球"/>
    <s v="-02/22,"/>
    <x v="378"/>
    <d v="1900-01-02T00:00:00"/>
    <d v="1900-02-28T00:00:00"/>
    <n v="180"/>
    <m/>
    <m/>
    <m/>
  </r>
  <r>
    <s v="2-198"/>
    <x v="21"/>
    <d v="2025-03-24T00:00:00"/>
    <x v="1"/>
    <s v="尿片"/>
    <s v="-02/22, 03/01, 03/08, 03/15"/>
    <x v="379"/>
    <d v="1900-01-03T00:00:00"/>
    <d v="1900-08-07T00:00:00"/>
    <n v="880"/>
    <m/>
    <m/>
    <m/>
  </r>
  <r>
    <s v="2-198"/>
    <x v="21"/>
    <d v="2025-03-24T00:00:00"/>
    <x v="1"/>
    <s v="尿布L"/>
    <s v="-02/22, 03/01, 3/8,"/>
    <x v="406"/>
    <d v="1900-01-02T00:00:00"/>
    <d v="1900-09-28T00:00:00"/>
    <n v="816"/>
    <m/>
    <m/>
    <m/>
  </r>
  <r>
    <s v="2-198"/>
    <x v="21"/>
    <d v="2025-03-24T00:00:00"/>
    <x v="1"/>
    <s v="看護墊"/>
    <s v="-03/01, 3/8,"/>
    <x v="407"/>
    <d v="1900-01-01T00:00:00"/>
    <d v="1900-07-28T00:00:00"/>
    <n v="420"/>
    <m/>
    <m/>
    <m/>
  </r>
  <r>
    <s v="3-555"/>
    <x v="22"/>
    <d v="2025-03-24T00:00:00"/>
    <x v="1"/>
    <s v="尿布M"/>
    <s v="-03/01, 03/15"/>
    <x v="387"/>
    <d v="1900-01-01T00:00:00"/>
    <d v="1900-10-26T00:00:00"/>
    <n v="600"/>
    <m/>
    <m/>
    <m/>
  </r>
  <r>
    <s v="3-555"/>
    <x v="22"/>
    <d v="2025-03-24T00:00:00"/>
    <x v="1"/>
    <s v="看護墊"/>
    <s v="-02/22, 3/8, 03/15"/>
    <x v="410"/>
    <d v="1900-01-02T00:00:00"/>
    <d v="1900-07-28T00:00:00"/>
    <n v="630"/>
    <m/>
    <m/>
    <m/>
  </r>
  <r>
    <s v="2-118"/>
    <x v="83"/>
    <d v="2025-03-24T00:00:00"/>
    <x v="1"/>
    <s v="甘油球"/>
    <s v="-02/22,"/>
    <x v="378"/>
    <d v="1900-01-02T00:00:00"/>
    <d v="1900-02-28T00:00:00"/>
    <n v="180"/>
    <m/>
    <m/>
    <m/>
  </r>
  <r>
    <s v="2-118"/>
    <x v="83"/>
    <d v="2025-03-24T00:00:00"/>
    <x v="1"/>
    <s v="尿片"/>
    <s v="-03/15"/>
    <x v="386"/>
    <d v="1899-12-31T00:00:00"/>
    <d v="1900-08-07T00:00:00"/>
    <n v="220"/>
    <m/>
    <m/>
    <m/>
  </r>
  <r>
    <s v="2-118"/>
    <x v="83"/>
    <d v="2025-03-24T00:00:00"/>
    <x v="1"/>
    <s v="尿布L"/>
    <s v="-03/15"/>
    <x v="414"/>
    <d v="1899-12-31T00:00:00"/>
    <d v="1900-09-28T00:00:00"/>
    <n v="272"/>
    <m/>
    <m/>
    <m/>
  </r>
  <r>
    <s v="2-118"/>
    <x v="83"/>
    <d v="2025-03-24T00:00:00"/>
    <x v="1"/>
    <s v="看護墊"/>
    <s v="-02/22, 03/01,"/>
    <x v="417"/>
    <d v="1900-01-01T00:00:00"/>
    <d v="1900-07-28T00:00:00"/>
    <n v="420"/>
    <m/>
    <m/>
    <m/>
  </r>
  <r>
    <s v="3-545"/>
    <x v="168"/>
    <d v="2025-03-24T00:00:00"/>
    <x v="1"/>
    <s v="尿片"/>
    <s v="-02/22, 03/01, 03/08,"/>
    <x v="418"/>
    <d v="1900-01-04T00:00:00"/>
    <d v="1900-08-07T00:00:00"/>
    <n v="1100"/>
    <m/>
    <m/>
    <m/>
  </r>
  <r>
    <s v="3-545"/>
    <x v="168"/>
    <d v="2025-03-24T00:00:00"/>
    <x v="1"/>
    <s v="尿布M"/>
    <s v="-03/15"/>
    <x v="419"/>
    <d v="1899-12-31T00:00:00"/>
    <d v="1900-10-26T00:00:00"/>
    <n v="300"/>
    <m/>
    <m/>
    <m/>
  </r>
  <r>
    <s v="3-545"/>
    <x v="168"/>
    <d v="2025-03-24T00:00:00"/>
    <x v="1"/>
    <s v="看護墊"/>
    <s v="-02/22, 03/01, 3/8, 03/15"/>
    <x v="420"/>
    <d v="1900-01-03T00:00:00"/>
    <d v="1900-07-28T00:00:00"/>
    <n v="840"/>
    <m/>
    <m/>
    <m/>
  </r>
  <r>
    <s v="1-175"/>
    <x v="184"/>
    <d v="2025-03-24T00:00:00"/>
    <x v="1"/>
    <s v="甘油球"/>
    <s v="-03/01,"/>
    <x v="385"/>
    <d v="1900-01-02T00:00:00"/>
    <d v="1900-02-28T00:00:00"/>
    <n v="180"/>
    <m/>
    <m/>
    <m/>
  </r>
  <r>
    <s v="1-668"/>
    <x v="7"/>
    <d v="2025-03-24T00:00:00"/>
    <x v="1"/>
    <s v="甘油球"/>
    <s v="-03/01,"/>
    <x v="385"/>
    <d v="1900-01-02T00:00:00"/>
    <d v="1900-02-28T00:00:00"/>
    <n v="180"/>
    <m/>
    <m/>
    <m/>
  </r>
  <r>
    <s v="1-668"/>
    <x v="7"/>
    <d v="2025-03-24T00:00:00"/>
    <x v="1"/>
    <s v="尿片"/>
    <s v="-02/22, 03/01, 03/08, 03/15"/>
    <x v="388"/>
    <d v="1900-01-05T00:00:00"/>
    <d v="1900-08-07T00:00:00"/>
    <n v="1320"/>
    <m/>
    <m/>
    <m/>
  </r>
  <r>
    <s v="1-668"/>
    <x v="7"/>
    <d v="2025-03-24T00:00:00"/>
    <x v="1"/>
    <s v="尿布M"/>
    <s v="-02/22, 03/01, 3/8,"/>
    <x v="396"/>
    <d v="1900-01-02T00:00:00"/>
    <d v="1900-10-26T00:00:00"/>
    <n v="900"/>
    <m/>
    <m/>
    <m/>
  </r>
  <r>
    <s v="1-668"/>
    <x v="7"/>
    <d v="2025-03-24T00:00:00"/>
    <x v="1"/>
    <s v="看護墊"/>
    <s v="-02/22, 3/8,"/>
    <x v="389"/>
    <d v="1900-01-01T00:00:00"/>
    <d v="1900-07-28T00:00:00"/>
    <n v="420"/>
    <m/>
    <m/>
    <m/>
  </r>
  <r>
    <s v="3-475"/>
    <x v="8"/>
    <d v="2025-03-24T00:00:00"/>
    <x v="1"/>
    <s v="尿片"/>
    <s v="-02/22, 03/01, 03/08, 03/15"/>
    <x v="382"/>
    <d v="1900-01-04T00:00:00"/>
    <d v="1900-08-07T00:00:00"/>
    <n v="1100"/>
    <m/>
    <m/>
    <m/>
  </r>
  <r>
    <s v="3-475"/>
    <x v="8"/>
    <d v="2025-03-24T00:00:00"/>
    <x v="1"/>
    <s v="尿布M"/>
    <s v="-02/22, 03/01, 3/8, 03/15"/>
    <x v="383"/>
    <d v="1900-01-03T00:00:00"/>
    <d v="1900-10-26T00:00:00"/>
    <n v="1200"/>
    <m/>
    <m/>
    <m/>
  </r>
  <r>
    <s v="3-475"/>
    <x v="8"/>
    <d v="2025-03-24T00:00:00"/>
    <x v="1"/>
    <s v="看護墊"/>
    <s v="-03/01, 03/15"/>
    <x v="384"/>
    <d v="1900-01-01T00:00:00"/>
    <d v="1900-07-28T00:00:00"/>
    <n v="420"/>
    <m/>
    <m/>
    <m/>
  </r>
  <r>
    <s v="1-702"/>
    <x v="169"/>
    <d v="2025-03-24T00:00:00"/>
    <x v="1"/>
    <s v="甘油球"/>
    <s v="-03/01,"/>
    <x v="385"/>
    <d v="1900-01-02T00:00:00"/>
    <d v="1900-02-28T00:00:00"/>
    <n v="180"/>
    <m/>
    <m/>
    <m/>
  </r>
  <r>
    <s v="1-702"/>
    <x v="169"/>
    <d v="2025-03-24T00:00:00"/>
    <x v="1"/>
    <s v="尿片"/>
    <s v="-02/22, 03/01, 03/15"/>
    <x v="421"/>
    <d v="1900-01-04T00:00:00"/>
    <d v="1900-08-07T00:00:00"/>
    <n v="1100"/>
    <m/>
    <m/>
    <m/>
  </r>
  <r>
    <s v="1-702"/>
    <x v="169"/>
    <d v="2025-03-24T00:00:00"/>
    <x v="1"/>
    <s v="尿布M"/>
    <s v="-02/22, 03/01, 3/8,"/>
    <x v="396"/>
    <d v="1900-01-02T00:00:00"/>
    <d v="1900-10-26T00:00:00"/>
    <n v="900"/>
    <m/>
    <m/>
    <m/>
  </r>
  <r>
    <s v="1-702"/>
    <x v="169"/>
    <d v="2025-03-24T00:00:00"/>
    <x v="1"/>
    <s v="看護墊"/>
    <s v="-02/22, 3/8,"/>
    <x v="389"/>
    <d v="1900-01-01T00:00:00"/>
    <d v="1900-07-28T00:00:00"/>
    <n v="420"/>
    <m/>
    <m/>
    <m/>
  </r>
  <r>
    <s v="1-659"/>
    <x v="185"/>
    <d v="2025-03-24T00:00:00"/>
    <x v="1"/>
    <s v="甘油球"/>
    <s v="-3/8,"/>
    <x v="397"/>
    <d v="1900-01-02T00:00:00"/>
    <d v="1900-02-28T00:00:00"/>
    <n v="180"/>
    <m/>
    <m/>
    <m/>
  </r>
  <r>
    <s v="2-174"/>
    <x v="174"/>
    <d v="2025-03-24T00:00:00"/>
    <x v="1"/>
    <s v="甘油球"/>
    <s v="-02/22,"/>
    <x v="378"/>
    <d v="1900-01-02T00:00:00"/>
    <d v="1900-02-28T00:00:00"/>
    <n v="180"/>
    <m/>
    <m/>
    <m/>
  </r>
  <r>
    <s v="2-174"/>
    <x v="174"/>
    <d v="2025-03-24T00:00:00"/>
    <x v="1"/>
    <s v="尿片"/>
    <s v="-02/22, 03/01, 03/08, 03/15"/>
    <x v="382"/>
    <d v="1900-01-04T00:00:00"/>
    <d v="1900-08-07T00:00:00"/>
    <n v="1100"/>
    <m/>
    <m/>
    <m/>
  </r>
  <r>
    <s v="2-174"/>
    <x v="174"/>
    <d v="2025-03-24T00:00:00"/>
    <x v="1"/>
    <s v="尿布L"/>
    <s v="-02/22, 03/01, 3/8, 03/15"/>
    <x v="398"/>
    <d v="1900-01-03T00:00:00"/>
    <d v="1900-09-28T00:00:00"/>
    <n v="1088"/>
    <m/>
    <m/>
    <m/>
  </r>
  <r>
    <s v="2-174"/>
    <x v="174"/>
    <d v="2025-03-24T00:00:00"/>
    <x v="1"/>
    <s v="尿布M"/>
    <s v="-03/15"/>
    <x v="419"/>
    <d v="1899-12-31T00:00:00"/>
    <d v="1900-10-26T00:00:00"/>
    <n v="300"/>
    <m/>
    <m/>
    <m/>
  </r>
  <r>
    <s v="2-174"/>
    <x v="174"/>
    <d v="2025-03-24T00:00:00"/>
    <x v="1"/>
    <s v="看護墊"/>
    <s v="-03/01, 3/8,"/>
    <x v="407"/>
    <d v="1900-01-01T00:00:00"/>
    <d v="1900-07-28T00:00:00"/>
    <n v="420"/>
    <m/>
    <m/>
    <m/>
  </r>
  <r>
    <s v="2-140"/>
    <x v="93"/>
    <d v="2025-03-24T00:00:00"/>
    <x v="1"/>
    <s v="甘油球"/>
    <s v="-02/22,"/>
    <x v="378"/>
    <d v="1900-01-02T00:00:00"/>
    <d v="1900-02-28T00:00:00"/>
    <n v="180"/>
    <m/>
    <m/>
    <m/>
  </r>
  <r>
    <s v="2-140"/>
    <x v="93"/>
    <d v="2025-03-24T00:00:00"/>
    <x v="1"/>
    <s v="尿布L"/>
    <s v="-03/15"/>
    <x v="414"/>
    <d v="1899-12-31T00:00:00"/>
    <d v="1900-09-28T00:00:00"/>
    <n v="272"/>
    <m/>
    <m/>
    <m/>
  </r>
  <r>
    <s v="2-140"/>
    <x v="93"/>
    <d v="2025-03-24T00:00:00"/>
    <x v="1"/>
    <s v="看護墊"/>
    <s v="-02/22,"/>
    <x v="381"/>
    <d v="1899-12-31T00:00:00"/>
    <d v="1900-07-28T00:00:00"/>
    <n v="210"/>
    <m/>
    <m/>
    <m/>
  </r>
  <r>
    <s v="1-629"/>
    <x v="25"/>
    <d v="2025-03-24T00:00:00"/>
    <x v="1"/>
    <s v="甘油球"/>
    <s v="-03/01,"/>
    <x v="385"/>
    <d v="1900-01-02T00:00:00"/>
    <d v="1900-02-28T00:00:00"/>
    <n v="180"/>
    <m/>
    <m/>
    <m/>
  </r>
  <r>
    <s v="1-629"/>
    <x v="25"/>
    <d v="2025-03-24T00:00:00"/>
    <x v="1"/>
    <s v="尿片"/>
    <s v="-02/22, 03/01, 03/08, 03/15"/>
    <x v="382"/>
    <d v="1900-01-04T00:00:00"/>
    <d v="1900-08-07T00:00:00"/>
    <n v="1100"/>
    <m/>
    <m/>
    <m/>
  </r>
  <r>
    <s v="1-629"/>
    <x v="25"/>
    <d v="2025-03-24T00:00:00"/>
    <x v="1"/>
    <s v="尿布M"/>
    <s v="-02/22, 03/01, 3/8, 03/15"/>
    <x v="383"/>
    <d v="1900-01-03T00:00:00"/>
    <d v="1900-10-26T00:00:00"/>
    <n v="1200"/>
    <m/>
    <m/>
    <m/>
  </r>
  <r>
    <s v="1-629"/>
    <x v="25"/>
    <d v="2025-03-24T00:00:00"/>
    <x v="1"/>
    <s v="看護墊"/>
    <s v="-02/22, 03/01,"/>
    <x v="417"/>
    <d v="1900-01-01T00:00:00"/>
    <d v="1900-07-28T00:00:00"/>
    <n v="420"/>
    <m/>
    <m/>
    <m/>
  </r>
  <r>
    <s v="1-432"/>
    <x v="27"/>
    <d v="2025-03-24T00:00:00"/>
    <x v="1"/>
    <s v="尿片"/>
    <s v="-02/22, 03/01, 03/08, 03/15"/>
    <x v="395"/>
    <d v="1900-01-07T00:00:00"/>
    <d v="1900-08-07T00:00:00"/>
    <n v="1760"/>
    <m/>
    <m/>
    <m/>
  </r>
  <r>
    <s v="1-432"/>
    <x v="27"/>
    <d v="2025-03-24T00:00:00"/>
    <x v="1"/>
    <s v="尿布L"/>
    <s v="-02/22, 03/01, 3/8, 03/15"/>
    <x v="422"/>
    <d v="1900-01-05T00:00:00"/>
    <d v="1900-09-28T00:00:00"/>
    <n v="1632"/>
    <m/>
    <m/>
    <m/>
  </r>
  <r>
    <s v="1-432"/>
    <x v="27"/>
    <d v="2025-03-24T00:00:00"/>
    <x v="1"/>
    <s v="看護墊"/>
    <s v="-03/01, 03/15"/>
    <x v="384"/>
    <d v="1900-01-01T00:00:00"/>
    <d v="1900-07-28T00:00:00"/>
    <n v="420"/>
    <m/>
    <m/>
    <m/>
  </r>
  <r>
    <s v="2-197"/>
    <x v="84"/>
    <d v="2025-03-24T00:00:00"/>
    <x v="1"/>
    <s v="甘油球"/>
    <s v="-02/22,"/>
    <x v="378"/>
    <d v="1900-01-02T00:00:00"/>
    <d v="1900-02-28T00:00:00"/>
    <n v="180"/>
    <m/>
    <m/>
    <m/>
  </r>
  <r>
    <s v="2-197"/>
    <x v="84"/>
    <d v="2025-03-24T00:00:00"/>
    <x v="1"/>
    <s v="尿片"/>
    <s v="-02/22, 03/01, 03/08, 03/15"/>
    <x v="379"/>
    <d v="1900-01-03T00:00:00"/>
    <d v="1900-08-07T00:00:00"/>
    <n v="880"/>
    <m/>
    <m/>
    <m/>
  </r>
  <r>
    <s v="2-197"/>
    <x v="84"/>
    <d v="2025-03-24T00:00:00"/>
    <x v="1"/>
    <s v="尿布M"/>
    <s v="-03/01, 3/8,"/>
    <x v="415"/>
    <d v="1900-01-01T00:00:00"/>
    <d v="1900-10-26T00:00:00"/>
    <n v="600"/>
    <m/>
    <m/>
    <m/>
  </r>
  <r>
    <s v="2-103"/>
    <x v="238"/>
    <d v="2025-03-24T00:00:00"/>
    <x v="1"/>
    <s v="甘油球"/>
    <s v="-02/22,"/>
    <x v="378"/>
    <d v="1900-01-02T00:00:00"/>
    <d v="1900-02-28T00:00:00"/>
    <n v="180"/>
    <m/>
    <m/>
    <m/>
  </r>
  <r>
    <s v="2-103"/>
    <x v="238"/>
    <d v="2025-03-24T00:00:00"/>
    <x v="1"/>
    <s v="尿片"/>
    <s v="-02/22, 03/01, 03/08, 03/15"/>
    <x v="379"/>
    <d v="1900-01-03T00:00:00"/>
    <d v="1900-08-07T00:00:00"/>
    <n v="880"/>
    <m/>
    <m/>
    <m/>
  </r>
  <r>
    <s v="2-103"/>
    <x v="238"/>
    <d v="2025-03-24T00:00:00"/>
    <x v="1"/>
    <s v="尿布L"/>
    <s v="-02/22, 03/01, 3/8,"/>
    <x v="406"/>
    <d v="1900-01-02T00:00:00"/>
    <d v="1900-09-28T00:00:00"/>
    <n v="816"/>
    <m/>
    <m/>
    <m/>
  </r>
  <r>
    <s v="2-103"/>
    <x v="238"/>
    <d v="2025-03-24T00:00:00"/>
    <x v="1"/>
    <s v="看護墊"/>
    <s v="-02/22, 03/01, 3/8, 03/15"/>
    <x v="420"/>
    <d v="1900-01-03T00:00:00"/>
    <d v="1900-07-28T00:00:00"/>
    <n v="840"/>
    <m/>
    <m/>
    <m/>
  </r>
  <r>
    <s v="1-717"/>
    <x v="28"/>
    <d v="2025-03-24T00:00:00"/>
    <x v="1"/>
    <s v="甘油球"/>
    <s v="-03/01,"/>
    <x v="385"/>
    <d v="1900-01-02T00:00:00"/>
    <d v="1900-02-28T00:00:00"/>
    <n v="180"/>
    <m/>
    <m/>
    <m/>
  </r>
  <r>
    <s v="3-454"/>
    <x v="29"/>
    <d v="2025-03-24T00:00:00"/>
    <x v="1"/>
    <s v="尿片"/>
    <s v="-02/22, 03/01, 03/08, 03/15"/>
    <x v="379"/>
    <d v="1900-01-03T00:00:00"/>
    <d v="1900-08-07T00:00:00"/>
    <n v="880"/>
    <m/>
    <m/>
    <m/>
  </r>
  <r>
    <s v="3-454"/>
    <x v="29"/>
    <d v="2025-03-24T00:00:00"/>
    <x v="1"/>
    <s v="尿布M"/>
    <s v="-02/22, 03/01, 3/8, 03/15"/>
    <x v="383"/>
    <d v="1900-01-03T00:00:00"/>
    <d v="1900-10-26T00:00:00"/>
    <n v="1200"/>
    <m/>
    <m/>
    <m/>
  </r>
  <r>
    <s v="3-454"/>
    <x v="29"/>
    <d v="2025-03-24T00:00:00"/>
    <x v="1"/>
    <s v="看護墊"/>
    <s v="-03/01, 03/15"/>
    <x v="384"/>
    <d v="1900-01-01T00:00:00"/>
    <d v="1900-07-28T00:00:00"/>
    <n v="420"/>
    <m/>
    <m/>
    <m/>
  </r>
  <r>
    <s v="1-743"/>
    <x v="108"/>
    <d v="2025-03-24T00:00:00"/>
    <x v="1"/>
    <s v="甘油球"/>
    <s v="-03/15"/>
    <x v="400"/>
    <d v="1900-01-02T00:00:00"/>
    <d v="1900-02-28T00:00:00"/>
    <n v="180"/>
    <m/>
    <m/>
    <m/>
  </r>
  <r>
    <s v="1-743"/>
    <x v="108"/>
    <d v="2025-03-24T00:00:00"/>
    <x v="1"/>
    <s v="尿片"/>
    <s v="-03/01, 03/08, 03/15"/>
    <x v="423"/>
    <d v="1900-01-02T00:00:00"/>
    <d v="1900-08-07T00:00:00"/>
    <n v="660"/>
    <m/>
    <m/>
    <m/>
  </r>
  <r>
    <s v="1-743"/>
    <x v="108"/>
    <d v="2025-03-24T00:00:00"/>
    <x v="1"/>
    <s v="尿布M"/>
    <s v="-02/22, 03/01, 3/8, 03/15"/>
    <x v="383"/>
    <d v="1900-01-03T00:00:00"/>
    <d v="1900-10-26T00:00:00"/>
    <n v="1200"/>
    <m/>
    <m/>
    <m/>
  </r>
  <r>
    <s v="1-743"/>
    <x v="108"/>
    <d v="2025-03-24T00:00:00"/>
    <x v="1"/>
    <s v="看護墊"/>
    <s v="-02/22,"/>
    <x v="381"/>
    <d v="1899-12-31T00:00:00"/>
    <d v="1900-07-28T00:00:00"/>
    <n v="210"/>
    <m/>
    <m/>
    <m/>
  </r>
  <r>
    <s v="1-710"/>
    <x v="151"/>
    <d v="2025-03-24T00:00:00"/>
    <x v="1"/>
    <s v="尿片"/>
    <s v="-02/22, 03/01, 03/08, 03/15"/>
    <x v="388"/>
    <d v="1900-01-05T00:00:00"/>
    <d v="1900-08-07T00:00:00"/>
    <n v="1320"/>
    <m/>
    <m/>
    <m/>
  </r>
  <r>
    <s v="1-710"/>
    <x v="151"/>
    <d v="2025-03-24T00:00:00"/>
    <x v="1"/>
    <s v="尿布M"/>
    <s v="-02/22, 03/01, 3/8, 03/15"/>
    <x v="383"/>
    <d v="1900-01-03T00:00:00"/>
    <d v="1900-10-26T00:00:00"/>
    <n v="1200"/>
    <m/>
    <m/>
    <m/>
  </r>
  <r>
    <s v="1-710"/>
    <x v="151"/>
    <d v="2025-03-24T00:00:00"/>
    <x v="1"/>
    <s v="看護墊"/>
    <s v="-02/22, 3/8,"/>
    <x v="389"/>
    <d v="1900-01-01T00:00:00"/>
    <d v="1900-07-28T00:00:00"/>
    <n v="420"/>
    <m/>
    <m/>
    <m/>
  </r>
  <r>
    <s v="1-678"/>
    <x v="249"/>
    <d v="2025-03-24T00:00:00"/>
    <x v="1"/>
    <s v="甘油球"/>
    <s v="-03/01,"/>
    <x v="385"/>
    <d v="1900-01-02T00:00:00"/>
    <d v="1900-02-28T00:00:00"/>
    <n v="180"/>
    <m/>
    <m/>
    <m/>
  </r>
  <r>
    <s v="1-678"/>
    <x v="249"/>
    <d v="2025-03-24T00:00:00"/>
    <x v="1"/>
    <s v="尿布M"/>
    <s v="-03/01,"/>
    <x v="424"/>
    <d v="1899-12-31T00:00:00"/>
    <d v="1900-10-26T00:00:00"/>
    <n v="300"/>
    <m/>
    <m/>
    <m/>
  </r>
  <r>
    <s v="1-678"/>
    <x v="249"/>
    <d v="2025-03-24T00:00:00"/>
    <x v="1"/>
    <s v="看護墊"/>
    <s v="-03/01,"/>
    <x v="425"/>
    <d v="1899-12-31T00:00:00"/>
    <d v="1900-07-28T00:00:00"/>
    <n v="210"/>
    <m/>
    <m/>
    <m/>
  </r>
  <r>
    <s v="1-660"/>
    <x v="9"/>
    <d v="2025-03-24T00:00:00"/>
    <x v="1"/>
    <s v="甘油球"/>
    <s v="-3/8,"/>
    <x v="397"/>
    <d v="1900-01-02T00:00:00"/>
    <d v="1900-02-28T00:00:00"/>
    <n v="180"/>
    <m/>
    <m/>
    <m/>
  </r>
  <r>
    <s v="1-660"/>
    <x v="9"/>
    <d v="2025-03-24T00:00:00"/>
    <x v="1"/>
    <s v="尿片"/>
    <s v="-02/22, 03/01, 03/08,"/>
    <x v="426"/>
    <d v="1900-01-02T00:00:00"/>
    <d v="1900-08-07T00:00:00"/>
    <n v="660"/>
    <m/>
    <m/>
    <m/>
  </r>
  <r>
    <s v="1-660"/>
    <x v="9"/>
    <d v="2025-03-24T00:00:00"/>
    <x v="1"/>
    <s v="尿布M"/>
    <s v="-02/22, 03/01, 3/8,"/>
    <x v="396"/>
    <d v="1900-01-02T00:00:00"/>
    <d v="1900-10-26T00:00:00"/>
    <n v="900"/>
    <m/>
    <m/>
    <m/>
  </r>
  <r>
    <s v="1-660"/>
    <x v="9"/>
    <d v="2025-03-24T00:00:00"/>
    <x v="1"/>
    <s v="看護墊"/>
    <s v="-02/22, 03/01,"/>
    <x v="417"/>
    <d v="1900-01-01T00:00:00"/>
    <d v="1900-07-28T00:00:00"/>
    <n v="420"/>
    <m/>
    <m/>
    <m/>
  </r>
  <r>
    <s v="1-768"/>
    <x v="109"/>
    <d v="2025-03-24T00:00:00"/>
    <x v="1"/>
    <s v="甘油球"/>
    <s v="-03/01,"/>
    <x v="385"/>
    <d v="1900-01-02T00:00:00"/>
    <d v="1900-02-28T00:00:00"/>
    <n v="180"/>
    <m/>
    <m/>
    <m/>
  </r>
  <r>
    <s v="3-478"/>
    <x v="235"/>
    <d v="2025-03-24T00:00:00"/>
    <x v="1"/>
    <s v="尿布L"/>
    <s v="-02/22, 03/01, 3/8, 03/15"/>
    <x v="398"/>
    <d v="1900-01-03T00:00:00"/>
    <d v="1900-09-28T00:00:00"/>
    <n v="1088"/>
    <m/>
    <m/>
    <m/>
  </r>
  <r>
    <s v="3-478"/>
    <x v="235"/>
    <d v="2025-03-24T00:00:00"/>
    <x v="1"/>
    <s v="看護墊"/>
    <s v="-02/22, 03/01, 3/8,"/>
    <x v="427"/>
    <d v="1900-01-02T00:00:00"/>
    <d v="1900-07-28T00:00:00"/>
    <n v="630"/>
    <m/>
    <m/>
    <m/>
  </r>
  <r>
    <s v="2-051"/>
    <x v="239"/>
    <d v="2025-03-24T00:00:00"/>
    <x v="1"/>
    <s v="甘油球"/>
    <s v="-02/22,"/>
    <x v="378"/>
    <d v="1900-01-02T00:00:00"/>
    <d v="1900-02-28T00:00:00"/>
    <n v="180"/>
    <m/>
    <m/>
    <m/>
  </r>
  <r>
    <s v="2-051"/>
    <x v="239"/>
    <d v="2025-03-24T00:00:00"/>
    <x v="1"/>
    <s v="尿片"/>
    <s v="-03/15"/>
    <x v="386"/>
    <d v="1899-12-31T00:00:00"/>
    <d v="1900-08-07T00:00:00"/>
    <n v="220"/>
    <m/>
    <m/>
    <m/>
  </r>
  <r>
    <s v="2-051"/>
    <x v="239"/>
    <d v="2025-03-24T00:00:00"/>
    <x v="1"/>
    <s v="尿布L"/>
    <s v="-03/15"/>
    <x v="414"/>
    <d v="1899-12-31T00:00:00"/>
    <d v="1900-09-28T00:00:00"/>
    <n v="272"/>
    <m/>
    <m/>
    <m/>
  </r>
  <r>
    <s v="2-051"/>
    <x v="239"/>
    <d v="2025-03-24T00:00:00"/>
    <x v="1"/>
    <s v="尿布M"/>
    <s v="-03/01,"/>
    <x v="428"/>
    <d v="1900-01-01T00:00:00"/>
    <d v="1900-10-26T00:00:00"/>
    <n v="600"/>
    <m/>
    <m/>
    <m/>
  </r>
  <r>
    <s v="1-673"/>
    <x v="202"/>
    <d v="2025-03-24T00:00:00"/>
    <x v="1"/>
    <s v="衛生紙"/>
    <m/>
    <x v="429"/>
    <d v="1899-12-31T00:00:00"/>
    <d v="1900-05-29T00:00:00"/>
    <n v="150"/>
    <m/>
    <m/>
    <m/>
  </r>
  <r>
    <s v="1-734"/>
    <x v="170"/>
    <d v="2025-03-24T00:00:00"/>
    <x v="1"/>
    <s v="甘油球"/>
    <s v="-03/01,"/>
    <x v="385"/>
    <d v="1900-01-02T00:00:00"/>
    <d v="1900-02-28T00:00:00"/>
    <n v="180"/>
    <m/>
    <m/>
    <m/>
  </r>
  <r>
    <s v="1-734"/>
    <x v="170"/>
    <d v="2025-03-24T00:00:00"/>
    <x v="1"/>
    <s v="尿片"/>
    <s v="-02/22, 03/01, 03/08, 03/15"/>
    <x v="382"/>
    <d v="1900-01-04T00:00:00"/>
    <d v="1900-08-07T00:00:00"/>
    <n v="1100"/>
    <m/>
    <m/>
    <m/>
  </r>
  <r>
    <s v="1-734"/>
    <x v="170"/>
    <d v="2025-03-24T00:00:00"/>
    <x v="1"/>
    <s v="尿布M"/>
    <s v="-02/22, 03/01, 3/8, 03/15"/>
    <x v="383"/>
    <d v="1900-01-03T00:00:00"/>
    <d v="1900-10-26T00:00:00"/>
    <n v="1200"/>
    <m/>
    <m/>
    <m/>
  </r>
  <r>
    <s v="1-734"/>
    <x v="170"/>
    <d v="2025-03-24T00:00:00"/>
    <x v="1"/>
    <s v="看護墊"/>
    <s v="-03/01,"/>
    <x v="425"/>
    <d v="1899-12-31T00:00:00"/>
    <d v="1900-07-28T00:00:00"/>
    <n v="210"/>
    <m/>
    <m/>
    <m/>
  </r>
  <r>
    <s v="1-402"/>
    <x v="32"/>
    <d v="2025-03-24T00:00:00"/>
    <x v="1"/>
    <s v="甘油球"/>
    <s v="-03/01,"/>
    <x v="385"/>
    <d v="1900-01-02T00:00:00"/>
    <d v="1900-02-28T00:00:00"/>
    <n v="180"/>
    <m/>
    <m/>
    <m/>
  </r>
  <r>
    <s v="1-402"/>
    <x v="32"/>
    <d v="2025-03-24T00:00:00"/>
    <x v="1"/>
    <s v="尿片"/>
    <s v="-02/22, 03/01, 03/08, 03/15"/>
    <x v="388"/>
    <d v="1900-01-05T00:00:00"/>
    <d v="1900-08-07T00:00:00"/>
    <n v="1320"/>
    <m/>
    <m/>
    <m/>
  </r>
  <r>
    <s v="1-402"/>
    <x v="32"/>
    <d v="2025-03-24T00:00:00"/>
    <x v="1"/>
    <s v="尿布L"/>
    <s v="-02/22, 03/01, 3/8, 03/15"/>
    <x v="398"/>
    <d v="1900-01-03T00:00:00"/>
    <d v="1900-09-28T00:00:00"/>
    <n v="1088"/>
    <m/>
    <m/>
    <m/>
  </r>
  <r>
    <s v="1-402"/>
    <x v="32"/>
    <d v="2025-03-24T00:00:00"/>
    <x v="1"/>
    <s v="看護墊"/>
    <s v="-02/22, 03/01,"/>
    <x v="417"/>
    <d v="1900-01-01T00:00:00"/>
    <d v="1900-07-28T00:00:00"/>
    <n v="420"/>
    <m/>
    <m/>
    <m/>
  </r>
  <r>
    <s v="1-452"/>
    <x v="204"/>
    <d v="2025-03-24T00:00:00"/>
    <x v="1"/>
    <s v="甘油球"/>
    <s v="-03/01,"/>
    <x v="385"/>
    <d v="1900-01-02T00:00:00"/>
    <d v="1900-02-28T00:00:00"/>
    <n v="180"/>
    <m/>
    <m/>
    <m/>
  </r>
  <r>
    <s v="1-452"/>
    <x v="204"/>
    <d v="2025-03-24T00:00:00"/>
    <x v="1"/>
    <s v="尿片"/>
    <s v="-02/22, 03/01, 03/08, 03/15"/>
    <x v="382"/>
    <d v="1900-01-04T00:00:00"/>
    <d v="1900-08-07T00:00:00"/>
    <n v="1100"/>
    <m/>
    <m/>
    <m/>
  </r>
  <r>
    <s v="1-452"/>
    <x v="204"/>
    <d v="2025-03-24T00:00:00"/>
    <x v="1"/>
    <s v="尿布M"/>
    <s v="-03/01, 3/8,"/>
    <x v="415"/>
    <d v="1900-01-01T00:00:00"/>
    <d v="1900-10-26T00:00:00"/>
    <n v="600"/>
    <m/>
    <m/>
    <m/>
  </r>
  <r>
    <s v="1-452"/>
    <x v="204"/>
    <d v="2025-03-24T00:00:00"/>
    <x v="1"/>
    <s v="看護墊"/>
    <s v="-02/22, 03/01,"/>
    <x v="417"/>
    <d v="1900-01-01T00:00:00"/>
    <d v="1900-07-28T00:00:00"/>
    <n v="420"/>
    <m/>
    <m/>
    <m/>
  </r>
  <r>
    <s v="1-730"/>
    <x v="72"/>
    <d v="2025-03-24T00:00:00"/>
    <x v="1"/>
    <s v="甘油球"/>
    <s v="-03/01,"/>
    <x v="385"/>
    <d v="1900-01-02T00:00:00"/>
    <d v="1900-02-28T00:00:00"/>
    <n v="180"/>
    <m/>
    <m/>
    <m/>
  </r>
  <r>
    <s v="1-730"/>
    <x v="72"/>
    <d v="2025-03-24T00:00:00"/>
    <x v="1"/>
    <s v="尿片"/>
    <s v="-02/22, 03/01, 03/08, 03/15"/>
    <x v="388"/>
    <d v="1900-01-05T00:00:00"/>
    <d v="1900-08-07T00:00:00"/>
    <n v="1320"/>
    <m/>
    <m/>
    <m/>
  </r>
  <r>
    <s v="1-730"/>
    <x v="72"/>
    <d v="2025-03-24T00:00:00"/>
    <x v="1"/>
    <s v="尿布M"/>
    <s v="-03/01, 3/8,"/>
    <x v="415"/>
    <d v="1900-01-01T00:00:00"/>
    <d v="1900-10-26T00:00:00"/>
    <n v="600"/>
    <m/>
    <m/>
    <m/>
  </r>
  <r>
    <s v="1-730"/>
    <x v="72"/>
    <d v="2025-03-24T00:00:00"/>
    <x v="1"/>
    <s v="看護墊"/>
    <s v="-02/22, 03/01, 3/8, 03/15"/>
    <x v="420"/>
    <d v="1900-01-03T00:00:00"/>
    <d v="1900-07-28T00:00:00"/>
    <n v="840"/>
    <m/>
    <m/>
    <m/>
  </r>
  <r>
    <s v="2-182"/>
    <x v="33"/>
    <d v="2025-03-24T00:00:00"/>
    <x v="1"/>
    <s v="甘油球"/>
    <s v="-02/22,"/>
    <x v="378"/>
    <d v="1900-01-02T00:00:00"/>
    <d v="1900-02-28T00:00:00"/>
    <n v="180"/>
    <m/>
    <m/>
    <m/>
  </r>
  <r>
    <s v="2-182"/>
    <x v="33"/>
    <d v="2025-03-24T00:00:00"/>
    <x v="1"/>
    <s v="尿片"/>
    <s v="-03/01, 03/08, 03/15"/>
    <x v="423"/>
    <d v="1900-01-02T00:00:00"/>
    <d v="1900-08-07T00:00:00"/>
    <n v="660"/>
    <m/>
    <m/>
    <m/>
  </r>
  <r>
    <s v="2-182"/>
    <x v="33"/>
    <d v="2025-03-24T00:00:00"/>
    <x v="1"/>
    <s v="尿布L"/>
    <s v="-03/15"/>
    <x v="414"/>
    <d v="1899-12-31T00:00:00"/>
    <d v="1900-09-28T00:00:00"/>
    <n v="272"/>
    <m/>
    <m/>
    <m/>
  </r>
  <r>
    <s v="2-182"/>
    <x v="33"/>
    <d v="2025-03-24T00:00:00"/>
    <x v="1"/>
    <s v="尿布M"/>
    <s v="-03/01,"/>
    <x v="428"/>
    <d v="1900-01-01T00:00:00"/>
    <d v="1900-10-26T00:00:00"/>
    <n v="600"/>
    <m/>
    <m/>
    <m/>
  </r>
  <r>
    <s v="2-182"/>
    <x v="33"/>
    <d v="2025-03-24T00:00:00"/>
    <x v="1"/>
    <s v="看護墊"/>
    <s v="-02/22, 03/01, 3/8,"/>
    <x v="427"/>
    <d v="1900-01-02T00:00:00"/>
    <d v="1900-07-28T00:00:00"/>
    <n v="630"/>
    <m/>
    <m/>
    <m/>
  </r>
  <r>
    <s v="1-585"/>
    <x v="124"/>
    <d v="2025-03-24T00:00:00"/>
    <x v="1"/>
    <s v="甘油球"/>
    <s v="-3/8,"/>
    <x v="397"/>
    <d v="1900-01-02T00:00:00"/>
    <d v="1900-02-28T00:00:00"/>
    <n v="180"/>
    <m/>
    <m/>
    <m/>
  </r>
  <r>
    <s v="1-585"/>
    <x v="124"/>
    <d v="2025-03-24T00:00:00"/>
    <x v="1"/>
    <s v="尿片"/>
    <s v="-03/08,"/>
    <x v="430"/>
    <d v="1899-12-31T00:00:00"/>
    <d v="1900-08-07T00:00:00"/>
    <n v="220"/>
    <m/>
    <m/>
    <m/>
  </r>
  <r>
    <s v="1-585"/>
    <x v="124"/>
    <d v="2025-03-24T00:00:00"/>
    <x v="1"/>
    <s v="尿布M"/>
    <s v="-02/22, 03/01, 3/8,"/>
    <x v="396"/>
    <d v="1900-01-02T00:00:00"/>
    <d v="1900-10-26T00:00:00"/>
    <n v="900"/>
    <m/>
    <m/>
    <m/>
  </r>
  <r>
    <s v="1-585"/>
    <x v="124"/>
    <d v="2025-03-24T00:00:00"/>
    <x v="1"/>
    <s v="看護墊"/>
    <s v="-02/22, 03/01,"/>
    <x v="417"/>
    <d v="1900-01-01T00:00:00"/>
    <d v="1900-07-28T00:00:00"/>
    <n v="420"/>
    <m/>
    <m/>
    <m/>
  </r>
  <r>
    <s v="1-612"/>
    <x v="34"/>
    <d v="2025-03-24T00:00:00"/>
    <x v="1"/>
    <s v="甘油球"/>
    <s v="-3/8,"/>
    <x v="397"/>
    <d v="1900-01-02T00:00:00"/>
    <d v="1900-02-28T00:00:00"/>
    <n v="180"/>
    <m/>
    <m/>
    <m/>
  </r>
  <r>
    <s v="1-612"/>
    <x v="34"/>
    <d v="2025-03-24T00:00:00"/>
    <x v="1"/>
    <s v="尿片"/>
    <s v="-02/22, 03/01, 03/08,"/>
    <x v="426"/>
    <d v="1900-01-02T00:00:00"/>
    <d v="1900-08-07T00:00:00"/>
    <n v="660"/>
    <m/>
    <m/>
    <m/>
  </r>
  <r>
    <s v="1-612"/>
    <x v="34"/>
    <d v="2025-03-24T00:00:00"/>
    <x v="1"/>
    <s v="尿布M"/>
    <s v="-02/22, 03/01, 3/8,"/>
    <x v="396"/>
    <d v="1900-01-02T00:00:00"/>
    <d v="1900-10-26T00:00:00"/>
    <n v="900"/>
    <m/>
    <m/>
    <m/>
  </r>
  <r>
    <s v="1-612"/>
    <x v="34"/>
    <d v="2025-03-24T00:00:00"/>
    <x v="1"/>
    <s v="看護墊"/>
    <s v="-02/22, 03/01,"/>
    <x v="417"/>
    <d v="1900-01-01T00:00:00"/>
    <d v="1900-07-28T00:00:00"/>
    <n v="420"/>
    <m/>
    <m/>
    <m/>
  </r>
  <r>
    <s v="1-530"/>
    <x v="94"/>
    <d v="2025-03-24T00:00:00"/>
    <x v="1"/>
    <s v="甘油球"/>
    <s v="-03/01,"/>
    <x v="385"/>
    <d v="1900-01-02T00:00:00"/>
    <d v="1900-02-28T00:00:00"/>
    <n v="180"/>
    <m/>
    <m/>
    <m/>
  </r>
  <r>
    <s v="1-530"/>
    <x v="94"/>
    <d v="2025-03-24T00:00:00"/>
    <x v="1"/>
    <s v="尿布M"/>
    <s v="-03/01,"/>
    <x v="424"/>
    <d v="1899-12-31T00:00:00"/>
    <d v="1900-10-26T00:00:00"/>
    <n v="300"/>
    <m/>
    <m/>
    <m/>
  </r>
  <r>
    <s v="1-530"/>
    <x v="94"/>
    <d v="2025-03-24T00:00:00"/>
    <x v="1"/>
    <s v="看護墊"/>
    <s v="-02/22, 03/01,"/>
    <x v="417"/>
    <d v="1900-01-01T00:00:00"/>
    <d v="1900-07-28T00:00:00"/>
    <n v="420"/>
    <m/>
    <m/>
    <m/>
  </r>
  <r>
    <s v="1-607"/>
    <x v="36"/>
    <d v="2025-03-24T00:00:00"/>
    <x v="1"/>
    <s v="尿片"/>
    <s v="-02/22, 03/01, 03/08, 03/15"/>
    <x v="395"/>
    <d v="1900-01-07T00:00:00"/>
    <d v="1900-08-07T00:00:00"/>
    <n v="1760"/>
    <m/>
    <m/>
    <m/>
  </r>
  <r>
    <s v="1-607"/>
    <x v="36"/>
    <d v="2025-03-24T00:00:00"/>
    <x v="1"/>
    <s v="尿布M"/>
    <s v="-02/22, 03/01, 3/8,"/>
    <x v="396"/>
    <d v="1900-01-02T00:00:00"/>
    <d v="1900-10-26T00:00:00"/>
    <n v="900"/>
    <m/>
    <m/>
    <m/>
  </r>
  <r>
    <s v="1-607"/>
    <x v="36"/>
    <d v="2025-03-24T00:00:00"/>
    <x v="1"/>
    <s v="看護墊"/>
    <s v="-02/22, 3/8,"/>
    <x v="389"/>
    <d v="1900-01-01T00:00:00"/>
    <d v="1900-07-28T00:00:00"/>
    <n v="420"/>
    <m/>
    <m/>
    <m/>
  </r>
  <r>
    <s v="1-685"/>
    <x v="37"/>
    <d v="2025-03-24T00:00:00"/>
    <x v="1"/>
    <s v="甘油球"/>
    <s v="-03/01,"/>
    <x v="385"/>
    <d v="1900-01-02T00:00:00"/>
    <d v="1900-02-28T00:00:00"/>
    <n v="180"/>
    <m/>
    <m/>
    <m/>
  </r>
  <r>
    <s v="1-685"/>
    <x v="37"/>
    <d v="2025-03-24T00:00:00"/>
    <x v="1"/>
    <s v="尿片"/>
    <s v="-03/01,"/>
    <x v="391"/>
    <d v="1899-12-31T00:00:00"/>
    <d v="1900-08-07T00:00:00"/>
    <n v="220"/>
    <m/>
    <m/>
    <m/>
  </r>
  <r>
    <s v="1-685"/>
    <x v="37"/>
    <d v="2025-03-24T00:00:00"/>
    <x v="1"/>
    <s v="尿布M"/>
    <s v="-03/01,"/>
    <x v="424"/>
    <d v="1899-12-31T00:00:00"/>
    <d v="1900-10-26T00:00:00"/>
    <n v="300"/>
    <m/>
    <m/>
    <m/>
  </r>
  <r>
    <s v="1-685"/>
    <x v="37"/>
    <d v="2025-03-24T00:00:00"/>
    <x v="1"/>
    <s v="看護墊"/>
    <s v="-03/01,"/>
    <x v="425"/>
    <d v="1899-12-31T00:00:00"/>
    <d v="1900-07-28T00:00:00"/>
    <n v="210"/>
    <m/>
    <m/>
    <m/>
  </r>
  <r>
    <s v="1-766"/>
    <x v="111"/>
    <d v="2025-03-24T00:00:00"/>
    <x v="1"/>
    <s v="甘油球"/>
    <s v="-03/01,"/>
    <x v="385"/>
    <d v="1900-01-02T00:00:00"/>
    <d v="1900-02-28T00:00:00"/>
    <n v="180"/>
    <m/>
    <m/>
    <m/>
  </r>
  <r>
    <s v="1-200"/>
    <x v="38"/>
    <d v="2025-03-24T00:00:00"/>
    <x v="1"/>
    <s v="甘油球"/>
    <s v="-3/8,"/>
    <x v="397"/>
    <d v="1900-01-02T00:00:00"/>
    <d v="1900-02-28T00:00:00"/>
    <n v="180"/>
    <m/>
    <m/>
    <m/>
  </r>
  <r>
    <s v="1-200"/>
    <x v="38"/>
    <d v="2025-03-24T00:00:00"/>
    <x v="1"/>
    <s v="尿片"/>
    <s v="-02/22, 03/01, 03/08,"/>
    <x v="426"/>
    <d v="1900-01-02T00:00:00"/>
    <d v="1900-08-07T00:00:00"/>
    <n v="660"/>
    <m/>
    <m/>
    <m/>
  </r>
  <r>
    <s v="1-200"/>
    <x v="38"/>
    <d v="2025-03-24T00:00:00"/>
    <x v="1"/>
    <s v="尿布M"/>
    <s v="-02/22, 03/01, 3/8,"/>
    <x v="396"/>
    <d v="1900-01-02T00:00:00"/>
    <d v="1900-10-26T00:00:00"/>
    <n v="900"/>
    <m/>
    <m/>
    <m/>
  </r>
  <r>
    <s v="1-200"/>
    <x v="38"/>
    <d v="2025-03-24T00:00:00"/>
    <x v="1"/>
    <s v="看護墊"/>
    <s v="-02/22, 03/01,"/>
    <x v="417"/>
    <d v="1900-01-01T00:00:00"/>
    <d v="1900-07-28T00:00:00"/>
    <n v="420"/>
    <m/>
    <m/>
    <m/>
  </r>
  <r>
    <s v="1-230"/>
    <x v="206"/>
    <d v="2025-03-24T00:00:00"/>
    <x v="1"/>
    <s v="尿片"/>
    <s v="-02/22, 03/01, 03/08, 03/15"/>
    <x v="395"/>
    <d v="1900-01-07T00:00:00"/>
    <d v="1900-08-07T00:00:00"/>
    <n v="1760"/>
    <m/>
    <m/>
    <m/>
  </r>
  <r>
    <s v="1-230"/>
    <x v="206"/>
    <d v="2025-03-24T00:00:00"/>
    <x v="1"/>
    <s v="尿布L"/>
    <s v="-02/22, 03/01, 3/8, 03/15"/>
    <x v="422"/>
    <d v="1900-01-05T00:00:00"/>
    <d v="1900-09-28T00:00:00"/>
    <n v="1632"/>
    <m/>
    <m/>
    <m/>
  </r>
  <r>
    <s v="1-230"/>
    <x v="206"/>
    <d v="2025-03-24T00:00:00"/>
    <x v="1"/>
    <s v="看護墊"/>
    <s v="-03/01, 03/15"/>
    <x v="384"/>
    <d v="1900-01-01T00:00:00"/>
    <d v="1900-07-28T00:00:00"/>
    <n v="420"/>
    <m/>
    <m/>
    <m/>
  </r>
  <r>
    <s v="1-751"/>
    <x v="207"/>
    <d v="2025-03-24T00:00:00"/>
    <x v="1"/>
    <s v="甘油球"/>
    <s v="-03/01,"/>
    <x v="385"/>
    <d v="1900-01-02T00:00:00"/>
    <d v="1900-02-28T00:00:00"/>
    <n v="180"/>
    <m/>
    <m/>
    <m/>
  </r>
  <r>
    <s v="1-751"/>
    <x v="207"/>
    <d v="2025-03-24T00:00:00"/>
    <x v="1"/>
    <s v="尿片"/>
    <s v="-02/22, 03/01, 03/08, 03/15"/>
    <x v="382"/>
    <d v="1900-01-04T00:00:00"/>
    <d v="1900-08-07T00:00:00"/>
    <n v="1100"/>
    <m/>
    <m/>
    <m/>
  </r>
  <r>
    <s v="1-751"/>
    <x v="207"/>
    <d v="2025-03-24T00:00:00"/>
    <x v="1"/>
    <s v="尿布M"/>
    <s v="-02/22, 03/01, 3/8, 03/15"/>
    <x v="383"/>
    <d v="1900-01-03T00:00:00"/>
    <d v="1900-10-26T00:00:00"/>
    <n v="1200"/>
    <m/>
    <m/>
    <m/>
  </r>
  <r>
    <s v="1-751"/>
    <x v="207"/>
    <d v="2025-03-24T00:00:00"/>
    <x v="1"/>
    <s v="看護墊"/>
    <s v="-02/22, 03/01,"/>
    <x v="417"/>
    <d v="1900-01-01T00:00:00"/>
    <d v="1900-07-28T00:00:00"/>
    <n v="420"/>
    <m/>
    <m/>
    <m/>
  </r>
  <r>
    <s v="1-211"/>
    <x v="187"/>
    <d v="2025-03-24T00:00:00"/>
    <x v="1"/>
    <s v="甘油球"/>
    <s v="-3/8,"/>
    <x v="397"/>
    <d v="1900-01-02T00:00:00"/>
    <d v="1900-02-28T00:00:00"/>
    <n v="180"/>
    <m/>
    <m/>
    <m/>
  </r>
  <r>
    <s v="1-211"/>
    <x v="187"/>
    <d v="2025-03-24T00:00:00"/>
    <x v="1"/>
    <s v="尿片"/>
    <s v="-03/08,"/>
    <x v="430"/>
    <d v="1899-12-31T00:00:00"/>
    <d v="1900-08-07T00:00:00"/>
    <n v="220"/>
    <m/>
    <m/>
    <m/>
  </r>
  <r>
    <s v="1-211"/>
    <x v="187"/>
    <d v="2025-03-24T00:00:00"/>
    <x v="1"/>
    <s v="尿布M"/>
    <s v="-3/8,"/>
    <x v="411"/>
    <d v="1899-12-31T00:00:00"/>
    <d v="1900-10-26T00:00:00"/>
    <n v="300"/>
    <m/>
    <m/>
    <m/>
  </r>
  <r>
    <s v="1-522"/>
    <x v="128"/>
    <d v="2025-03-24T00:00:00"/>
    <x v="1"/>
    <s v="尿片"/>
    <s v="-02/22, 03/01, 03/08, 03/15"/>
    <x v="395"/>
    <d v="1900-01-07T00:00:00"/>
    <d v="1900-08-07T00:00:00"/>
    <n v="1760"/>
    <m/>
    <m/>
    <m/>
  </r>
  <r>
    <s v="1-522"/>
    <x v="128"/>
    <d v="2025-03-24T00:00:00"/>
    <x v="1"/>
    <s v="尿布M"/>
    <s v="-02/22, 03/01, 3/8,"/>
    <x v="396"/>
    <d v="1900-01-02T00:00:00"/>
    <d v="1900-10-26T00:00:00"/>
    <n v="900"/>
    <m/>
    <m/>
    <m/>
  </r>
  <r>
    <s v="1-522"/>
    <x v="128"/>
    <d v="2025-03-24T00:00:00"/>
    <x v="1"/>
    <s v="看護墊"/>
    <s v="-03/01, 03/15"/>
    <x v="384"/>
    <d v="1900-01-01T00:00:00"/>
    <d v="1900-07-28T00:00:00"/>
    <n v="420"/>
    <m/>
    <m/>
    <m/>
  </r>
  <r>
    <s v="3-532"/>
    <x v="10"/>
    <d v="2025-03-24T00:00:00"/>
    <x v="1"/>
    <s v="尿片"/>
    <s v="-02/22, 03/01, 03/08, 03/15"/>
    <x v="388"/>
    <d v="1900-01-05T00:00:00"/>
    <d v="1900-08-07T00:00:00"/>
    <n v="1320"/>
    <m/>
    <m/>
    <m/>
  </r>
  <r>
    <s v="3-532"/>
    <x v="10"/>
    <d v="2025-03-24T00:00:00"/>
    <x v="1"/>
    <s v="尿布M"/>
    <s v="-02/22, 03/01, 3/8, 03/15"/>
    <x v="383"/>
    <d v="1900-01-03T00:00:00"/>
    <d v="1900-10-26T00:00:00"/>
    <n v="1200"/>
    <m/>
    <m/>
    <m/>
  </r>
  <r>
    <s v="3-532"/>
    <x v="10"/>
    <d v="2025-03-24T00:00:00"/>
    <x v="1"/>
    <s v="看護墊"/>
    <s v="-02/22, 3/8,"/>
    <x v="389"/>
    <d v="1900-01-01T00:00:00"/>
    <d v="1900-07-28T00:00:00"/>
    <n v="420"/>
    <m/>
    <m/>
    <m/>
  </r>
  <r>
    <s v="2-158"/>
    <x v="178"/>
    <d v="2025-03-24T00:00:00"/>
    <x v="1"/>
    <s v="甘油球"/>
    <s v="-02/22,"/>
    <x v="378"/>
    <d v="1900-01-02T00:00:00"/>
    <d v="1900-02-28T00:00:00"/>
    <n v="180"/>
    <m/>
    <m/>
    <m/>
  </r>
  <r>
    <s v="2-158"/>
    <x v="178"/>
    <d v="2025-03-24T00:00:00"/>
    <x v="1"/>
    <s v="尿片"/>
    <s v="-02/22, 03/01, 03/08, 03/15"/>
    <x v="379"/>
    <d v="1900-01-03T00:00:00"/>
    <d v="1900-08-07T00:00:00"/>
    <n v="880"/>
    <m/>
    <m/>
    <m/>
  </r>
  <r>
    <s v="2-158"/>
    <x v="178"/>
    <d v="2025-03-24T00:00:00"/>
    <x v="1"/>
    <s v="尿布L"/>
    <s v="-02/22, 03/01, 3/8,"/>
    <x v="406"/>
    <d v="1900-01-02T00:00:00"/>
    <d v="1900-09-28T00:00:00"/>
    <n v="816"/>
    <m/>
    <m/>
    <m/>
  </r>
  <r>
    <s v="2-158"/>
    <x v="178"/>
    <d v="2025-03-24T00:00:00"/>
    <x v="1"/>
    <s v="看護墊"/>
    <s v="-03/01, 3/8, 03/15"/>
    <x v="431"/>
    <d v="1900-01-02T00:00:00"/>
    <d v="1900-07-28T00:00:00"/>
    <n v="630"/>
    <m/>
    <m/>
    <m/>
  </r>
  <r>
    <s v="1-333"/>
    <x v="247"/>
    <d v="2025-03-24T00:00:00"/>
    <x v="1"/>
    <s v="甘油球"/>
    <s v="-03/01,"/>
    <x v="385"/>
    <d v="1900-01-02T00:00:00"/>
    <d v="1900-02-28T00:00:00"/>
    <n v="180"/>
    <m/>
    <m/>
    <m/>
  </r>
  <r>
    <s v="1-333"/>
    <x v="247"/>
    <d v="2025-03-24T00:00:00"/>
    <x v="1"/>
    <s v="尿片"/>
    <s v="-02/22, 03/01, 03/08, 03/15"/>
    <x v="388"/>
    <d v="1900-01-05T00:00:00"/>
    <d v="1900-08-07T00:00:00"/>
    <n v="1320"/>
    <m/>
    <m/>
    <m/>
  </r>
  <r>
    <s v="1-333"/>
    <x v="247"/>
    <d v="2025-03-24T00:00:00"/>
    <x v="1"/>
    <s v="尿布M"/>
    <s v="-02/22, 03/01, 3/8, 03/15"/>
    <x v="383"/>
    <d v="1900-01-03T00:00:00"/>
    <d v="1900-10-26T00:00:00"/>
    <n v="1200"/>
    <m/>
    <m/>
    <m/>
  </r>
  <r>
    <s v="1-333"/>
    <x v="247"/>
    <d v="2025-03-24T00:00:00"/>
    <x v="1"/>
    <s v="看護墊"/>
    <s v="-02/22, 3/8,"/>
    <x v="389"/>
    <d v="1900-01-01T00:00:00"/>
    <d v="1900-07-28T00:00:00"/>
    <n v="420"/>
    <m/>
    <m/>
    <m/>
  </r>
  <r>
    <s v="1-500"/>
    <x v="39"/>
    <d v="2025-03-24T00:00:00"/>
    <x v="1"/>
    <s v="甘油球"/>
    <s v="-3/8,"/>
    <x v="397"/>
    <d v="1900-01-02T00:00:00"/>
    <d v="1900-02-28T00:00:00"/>
    <n v="180"/>
    <m/>
    <m/>
    <m/>
  </r>
  <r>
    <s v="1-500"/>
    <x v="39"/>
    <d v="2025-03-24T00:00:00"/>
    <x v="1"/>
    <s v="尿布M"/>
    <s v="-02/22, 03/01, 3/8, 03/15"/>
    <x v="383"/>
    <d v="1900-01-03T00:00:00"/>
    <d v="1900-10-26T00:00:00"/>
    <n v="1200"/>
    <m/>
    <m/>
    <m/>
  </r>
  <r>
    <s v="1-500"/>
    <x v="39"/>
    <d v="2025-03-24T00:00:00"/>
    <x v="1"/>
    <s v="看護墊"/>
    <s v="-02/22, 03/01, 03/15"/>
    <x v="399"/>
    <d v="1900-01-02T00:00:00"/>
    <d v="1900-07-28T00:00:00"/>
    <n v="630"/>
    <m/>
    <m/>
    <m/>
  </r>
  <r>
    <s v="1-270"/>
    <x v="85"/>
    <d v="2025-03-24T00:00:00"/>
    <x v="1"/>
    <s v="甘油球"/>
    <s v="-03/01,"/>
    <x v="385"/>
    <d v="1900-01-02T00:00:00"/>
    <d v="1900-02-28T00:00:00"/>
    <n v="180"/>
    <m/>
    <m/>
    <m/>
  </r>
  <r>
    <s v="1-595"/>
    <x v="209"/>
    <d v="2025-03-24T00:00:00"/>
    <x v="1"/>
    <s v="尿片"/>
    <s v="-02/22, 03/01, 03/08, 03/15"/>
    <x v="395"/>
    <d v="1900-01-07T00:00:00"/>
    <d v="1900-08-07T00:00:00"/>
    <n v="1760"/>
    <m/>
    <m/>
    <m/>
  </r>
  <r>
    <s v="1-595"/>
    <x v="209"/>
    <d v="2025-03-24T00:00:00"/>
    <x v="1"/>
    <s v="尿布L"/>
    <s v="-02/22, 03/01, 3/8, 03/15"/>
    <x v="422"/>
    <d v="1900-01-05T00:00:00"/>
    <d v="1900-09-28T00:00:00"/>
    <n v="1632"/>
    <m/>
    <m/>
    <m/>
  </r>
  <r>
    <s v="1-595"/>
    <x v="209"/>
    <d v="2025-03-24T00:00:00"/>
    <x v="1"/>
    <s v="看護墊"/>
    <s v="-02/22, 3/8,"/>
    <x v="389"/>
    <d v="1900-01-01T00:00:00"/>
    <d v="1900-07-28T00:00:00"/>
    <n v="420"/>
    <m/>
    <m/>
    <m/>
  </r>
  <r>
    <s v="3-505"/>
    <x v="112"/>
    <d v="2025-03-24T00:00:00"/>
    <x v="1"/>
    <s v="尿片"/>
    <s v="-03/01, 03/08, 03/15"/>
    <x v="413"/>
    <d v="1900-01-03T00:00:00"/>
    <d v="1900-08-07T00:00:00"/>
    <n v="880"/>
    <m/>
    <m/>
    <m/>
  </r>
  <r>
    <s v="3-505"/>
    <x v="112"/>
    <d v="2025-03-24T00:00:00"/>
    <x v="1"/>
    <s v="尿布M"/>
    <s v="-03/01, 3/8, 03/15"/>
    <x v="432"/>
    <d v="1900-01-02T00:00:00"/>
    <d v="1900-10-26T00:00:00"/>
    <n v="900"/>
    <m/>
    <m/>
    <m/>
  </r>
  <r>
    <s v="3-505"/>
    <x v="112"/>
    <d v="2025-03-24T00:00:00"/>
    <x v="1"/>
    <s v="看護墊"/>
    <s v="-03/01, 03/15"/>
    <x v="384"/>
    <d v="1900-01-01T00:00:00"/>
    <d v="1900-07-28T00:00:00"/>
    <n v="420"/>
    <m/>
    <m/>
    <m/>
  </r>
  <r>
    <s v="2-196"/>
    <x v="0"/>
    <d v="2025-03-24T00:00:00"/>
    <x v="1"/>
    <s v="甘油球"/>
    <s v="-02/22,"/>
    <x v="378"/>
    <d v="1900-01-02T00:00:00"/>
    <d v="1900-02-28T00:00:00"/>
    <n v="180"/>
    <m/>
    <m/>
    <m/>
  </r>
  <r>
    <s v="2-196"/>
    <x v="0"/>
    <d v="2025-03-24T00:00:00"/>
    <x v="1"/>
    <s v="尿片"/>
    <s v="-02/22,"/>
    <x v="401"/>
    <d v="1899-12-31T00:00:00"/>
    <d v="1900-08-07T00:00:00"/>
    <n v="220"/>
    <m/>
    <m/>
    <m/>
  </r>
  <r>
    <s v="1-687"/>
    <x v="40"/>
    <d v="2025-03-24T00:00:00"/>
    <x v="1"/>
    <s v="甘油球"/>
    <s v="-3/8,"/>
    <x v="397"/>
    <d v="1900-01-02T00:00:00"/>
    <d v="1900-02-28T00:00:00"/>
    <n v="180"/>
    <m/>
    <m/>
    <m/>
  </r>
  <r>
    <s v="1-687"/>
    <x v="40"/>
    <d v="2025-03-24T00:00:00"/>
    <x v="1"/>
    <s v="尿片"/>
    <s v="-03/15"/>
    <x v="386"/>
    <d v="1899-12-31T00:00:00"/>
    <d v="1900-08-07T00:00:00"/>
    <n v="220"/>
    <m/>
    <m/>
    <m/>
  </r>
  <r>
    <s v="1-687"/>
    <x v="40"/>
    <d v="2025-03-24T00:00:00"/>
    <x v="1"/>
    <s v="尿布M"/>
    <s v="-03/15"/>
    <x v="419"/>
    <d v="1899-12-31T00:00:00"/>
    <d v="1900-10-26T00:00:00"/>
    <n v="300"/>
    <m/>
    <m/>
    <m/>
  </r>
  <r>
    <s v="1-687"/>
    <x v="40"/>
    <d v="2025-03-24T00:00:00"/>
    <x v="1"/>
    <s v="看護墊"/>
    <s v="-02/22, 03/01, 03/15"/>
    <x v="399"/>
    <d v="1900-01-02T00:00:00"/>
    <d v="1900-07-28T00:00:00"/>
    <n v="630"/>
    <m/>
    <m/>
    <m/>
  </r>
  <r>
    <s v="2-160"/>
    <x v="95"/>
    <d v="2025-03-24T00:00:00"/>
    <x v="1"/>
    <s v="甘油球"/>
    <s v="-02/22,"/>
    <x v="378"/>
    <d v="1900-01-02T00:00:00"/>
    <d v="1900-02-28T00:00:00"/>
    <n v="180"/>
    <m/>
    <m/>
    <m/>
  </r>
  <r>
    <s v="2-160"/>
    <x v="95"/>
    <d v="2025-03-24T00:00:00"/>
    <x v="1"/>
    <s v="尿片"/>
    <s v="-02/22, 03/01, 03/08, 03/15"/>
    <x v="379"/>
    <d v="1900-01-03T00:00:00"/>
    <d v="1900-08-07T00:00:00"/>
    <n v="880"/>
    <m/>
    <m/>
    <m/>
  </r>
  <r>
    <s v="2-160"/>
    <x v="95"/>
    <d v="2025-03-24T00:00:00"/>
    <x v="1"/>
    <s v="尿布L"/>
    <s v="-02/22, 03/01, 3/8, 03/15"/>
    <x v="398"/>
    <d v="1900-01-03T00:00:00"/>
    <d v="1900-09-28T00:00:00"/>
    <n v="1088"/>
    <m/>
    <m/>
    <m/>
  </r>
  <r>
    <s v="2-160"/>
    <x v="95"/>
    <d v="2025-03-24T00:00:00"/>
    <x v="1"/>
    <s v="看護墊"/>
    <s v="-02/22, 3/8,"/>
    <x v="389"/>
    <d v="1900-01-01T00:00:00"/>
    <d v="1900-07-28T00:00:00"/>
    <n v="420"/>
    <m/>
    <m/>
    <m/>
  </r>
  <r>
    <s v="1-759"/>
    <x v="250"/>
    <d v="2025-03-24T00:00:00"/>
    <x v="1"/>
    <s v="甘油球"/>
    <s v="-03/15"/>
    <x v="400"/>
    <d v="1900-01-02T00:00:00"/>
    <d v="1900-02-28T00:00:00"/>
    <n v="180"/>
    <m/>
    <m/>
    <m/>
  </r>
  <r>
    <s v="1-759"/>
    <x v="250"/>
    <d v="2025-03-24T00:00:00"/>
    <x v="1"/>
    <s v="尿片"/>
    <s v="-02/22, 03/01, 03/08, 03/15"/>
    <x v="379"/>
    <d v="1900-01-03T00:00:00"/>
    <d v="1900-08-07T00:00:00"/>
    <n v="880"/>
    <m/>
    <m/>
    <m/>
  </r>
  <r>
    <s v="1-759"/>
    <x v="250"/>
    <d v="2025-03-24T00:00:00"/>
    <x v="1"/>
    <s v="尿布M"/>
    <s v="-03/01, 3/8,"/>
    <x v="415"/>
    <d v="1900-01-01T00:00:00"/>
    <d v="1900-10-26T00:00:00"/>
    <n v="600"/>
    <m/>
    <m/>
    <m/>
  </r>
  <r>
    <s v="1-759"/>
    <x v="250"/>
    <d v="2025-03-24T00:00:00"/>
    <x v="1"/>
    <s v="看護墊"/>
    <s v="-02/22, 03/15"/>
    <x v="433"/>
    <d v="1900-01-01T00:00:00"/>
    <d v="1900-07-28T00:00:00"/>
    <n v="420"/>
    <m/>
    <m/>
    <m/>
  </r>
  <r>
    <s v="1-757"/>
    <x v="41"/>
    <d v="2025-03-24T00:00:00"/>
    <x v="1"/>
    <s v="甘油球"/>
    <s v="-03/15"/>
    <x v="400"/>
    <d v="1900-01-02T00:00:00"/>
    <d v="1900-02-28T00:00:00"/>
    <n v="180"/>
    <m/>
    <m/>
    <m/>
  </r>
  <r>
    <s v="1-757"/>
    <x v="41"/>
    <d v="2025-03-24T00:00:00"/>
    <x v="1"/>
    <s v="尿片"/>
    <s v="-02/22, 03/08,"/>
    <x v="408"/>
    <d v="1900-01-01T00:00:00"/>
    <d v="1900-08-07T00:00:00"/>
    <n v="440"/>
    <m/>
    <m/>
    <m/>
  </r>
  <r>
    <s v="1-757"/>
    <x v="41"/>
    <d v="2025-03-24T00:00:00"/>
    <x v="1"/>
    <s v="尿布M"/>
    <s v="-02/22, 03/01, 3/8, 03/15"/>
    <x v="383"/>
    <d v="1900-01-03T00:00:00"/>
    <d v="1900-10-26T00:00:00"/>
    <n v="1200"/>
    <m/>
    <m/>
    <m/>
  </r>
  <r>
    <s v="1-757"/>
    <x v="41"/>
    <d v="2025-03-24T00:00:00"/>
    <x v="1"/>
    <s v="看護墊"/>
    <s v="-03/01, 03/15"/>
    <x v="384"/>
    <d v="1900-01-01T00:00:00"/>
    <d v="1900-07-28T00:00:00"/>
    <n v="420"/>
    <m/>
    <m/>
    <m/>
  </r>
  <r>
    <s v="2-188"/>
    <x v="240"/>
    <d v="2025-03-24T00:00:00"/>
    <x v="1"/>
    <s v="甘油球"/>
    <s v="-02/22,"/>
    <x v="378"/>
    <d v="1900-01-02T00:00:00"/>
    <d v="1900-02-28T00:00:00"/>
    <n v="180"/>
    <m/>
    <m/>
    <m/>
  </r>
  <r>
    <s v="2-188"/>
    <x v="240"/>
    <d v="2025-03-24T00:00:00"/>
    <x v="1"/>
    <s v="尿片"/>
    <s v="-03/08,"/>
    <x v="430"/>
    <d v="1899-12-31T00:00:00"/>
    <d v="1900-08-07T00:00:00"/>
    <n v="220"/>
    <m/>
    <m/>
    <m/>
  </r>
  <r>
    <s v="2-188"/>
    <x v="240"/>
    <d v="2025-03-24T00:00:00"/>
    <x v="1"/>
    <s v="尿布L"/>
    <s v="-3/8, 03/15"/>
    <x v="434"/>
    <d v="1900-01-01T00:00:00"/>
    <d v="1900-09-28T00:00:00"/>
    <n v="544"/>
    <m/>
    <m/>
    <m/>
  </r>
  <r>
    <s v="2-188"/>
    <x v="240"/>
    <d v="2025-03-24T00:00:00"/>
    <x v="1"/>
    <s v="看護墊"/>
    <s v="-03/01, 3/8, 03/15"/>
    <x v="431"/>
    <d v="1900-01-02T00:00:00"/>
    <d v="1900-07-28T00:00:00"/>
    <n v="630"/>
    <m/>
    <m/>
    <m/>
  </r>
  <r>
    <s v="1-291"/>
    <x v="179"/>
    <d v="2025-03-24T00:00:00"/>
    <x v="1"/>
    <s v="甘油球"/>
    <s v="-03/01,"/>
    <x v="385"/>
    <d v="1900-01-02T00:00:00"/>
    <d v="1900-02-28T00:00:00"/>
    <n v="180"/>
    <m/>
    <m/>
    <m/>
  </r>
  <r>
    <s v="1-675"/>
    <x v="130"/>
    <d v="2025-03-24T00:00:00"/>
    <x v="1"/>
    <s v="甘油球"/>
    <s v="-03/01,"/>
    <x v="385"/>
    <d v="1900-01-02T00:00:00"/>
    <d v="1900-02-28T00:00:00"/>
    <n v="180"/>
    <m/>
    <m/>
    <m/>
  </r>
  <r>
    <s v="1-562"/>
    <x v="43"/>
    <d v="2025-03-24T00:00:00"/>
    <x v="1"/>
    <s v="尿片"/>
    <s v="-02/22, 03/01, 03/08, 03/15"/>
    <x v="395"/>
    <d v="1900-01-07T00:00:00"/>
    <d v="1900-08-07T00:00:00"/>
    <n v="1760"/>
    <m/>
    <m/>
    <m/>
  </r>
  <r>
    <s v="1-562"/>
    <x v="43"/>
    <d v="2025-03-24T00:00:00"/>
    <x v="1"/>
    <s v="尿布L"/>
    <s v="-02/22, 03/01, 3/8, 03/15"/>
    <x v="422"/>
    <d v="1900-01-05T00:00:00"/>
    <d v="1900-09-28T00:00:00"/>
    <n v="1632"/>
    <m/>
    <m/>
    <m/>
  </r>
  <r>
    <s v="1-562"/>
    <x v="43"/>
    <d v="2025-03-24T00:00:00"/>
    <x v="1"/>
    <s v="看護墊"/>
    <s v="-03/01, 03/15"/>
    <x v="384"/>
    <d v="1900-01-01T00:00:00"/>
    <d v="1900-07-28T00:00:00"/>
    <n v="420"/>
    <m/>
    <m/>
    <m/>
  </r>
  <r>
    <s v="2-086"/>
    <x v="241"/>
    <d v="2025-03-24T00:00:00"/>
    <x v="1"/>
    <s v="甘油球"/>
    <s v="-02/22,"/>
    <x v="378"/>
    <d v="1900-01-02T00:00:00"/>
    <d v="1900-02-28T00:00:00"/>
    <n v="180"/>
    <m/>
    <m/>
    <m/>
  </r>
  <r>
    <s v="2-165"/>
    <x v="152"/>
    <d v="2025-03-24T00:00:00"/>
    <x v="1"/>
    <s v="甘油球"/>
    <s v="-02/22,"/>
    <x v="378"/>
    <d v="1900-01-02T00:00:00"/>
    <d v="1900-02-28T00:00:00"/>
    <n v="180"/>
    <m/>
    <m/>
    <m/>
  </r>
  <r>
    <s v="2-165"/>
    <x v="152"/>
    <d v="2025-03-24T00:00:00"/>
    <x v="1"/>
    <s v="尿布M"/>
    <s v="-03/15"/>
    <x v="419"/>
    <d v="1899-12-31T00:00:00"/>
    <d v="1900-10-26T00:00:00"/>
    <n v="300"/>
    <m/>
    <m/>
    <m/>
  </r>
  <r>
    <s v="2-165"/>
    <x v="152"/>
    <d v="2025-03-24T00:00:00"/>
    <x v="1"/>
    <s v="看護墊"/>
    <s v="-03/15"/>
    <x v="394"/>
    <d v="1899-12-31T00:00:00"/>
    <d v="1900-07-28T00:00:00"/>
    <n v="210"/>
    <m/>
    <m/>
    <m/>
  </r>
  <r>
    <s v="2-105"/>
    <x v="234"/>
    <d v="2025-03-24T00:00:00"/>
    <x v="1"/>
    <s v="甘油球"/>
    <s v="-02/22,"/>
    <x v="378"/>
    <d v="1900-01-02T00:00:00"/>
    <d v="1900-02-28T00:00:00"/>
    <n v="180"/>
    <m/>
    <m/>
    <m/>
  </r>
  <r>
    <s v="2-105"/>
    <x v="234"/>
    <d v="2025-03-24T00:00:00"/>
    <x v="1"/>
    <s v="尿片"/>
    <s v="-02/22, 03/01, 03/08, 03/15"/>
    <x v="388"/>
    <d v="1900-01-05T00:00:00"/>
    <d v="1900-08-07T00:00:00"/>
    <n v="1320"/>
    <m/>
    <m/>
    <m/>
  </r>
  <r>
    <s v="2-105"/>
    <x v="234"/>
    <d v="2025-03-24T00:00:00"/>
    <x v="1"/>
    <s v="尿布L"/>
    <s v="-02/22, 3/8, 03/15"/>
    <x v="435"/>
    <d v="1900-01-02T00:00:00"/>
    <d v="1900-09-28T00:00:00"/>
    <n v="816"/>
    <m/>
    <m/>
    <m/>
  </r>
  <r>
    <s v="2-105"/>
    <x v="234"/>
    <d v="2025-03-24T00:00:00"/>
    <x v="1"/>
    <s v="尿布M"/>
    <s v="-03/15"/>
    <x v="419"/>
    <d v="1899-12-31T00:00:00"/>
    <d v="1900-10-26T00:00:00"/>
    <n v="300"/>
    <m/>
    <m/>
    <m/>
  </r>
  <r>
    <s v="2-105"/>
    <x v="234"/>
    <d v="2025-03-24T00:00:00"/>
    <x v="1"/>
    <s v="看護墊"/>
    <s v="-03/01, 3/8,"/>
    <x v="407"/>
    <d v="1900-01-01T00:00:00"/>
    <d v="1900-07-28T00:00:00"/>
    <n v="420"/>
    <m/>
    <m/>
    <m/>
  </r>
  <r>
    <s v="2-081"/>
    <x v="242"/>
    <d v="2025-03-24T00:00:00"/>
    <x v="1"/>
    <s v="甘油球"/>
    <s v="-02/22,"/>
    <x v="378"/>
    <d v="1900-01-02T00:00:00"/>
    <d v="1900-02-28T00:00:00"/>
    <n v="180"/>
    <m/>
    <m/>
    <m/>
  </r>
  <r>
    <s v="1-524"/>
    <x v="211"/>
    <d v="2025-03-24T00:00:00"/>
    <x v="1"/>
    <s v="尿片"/>
    <s v="-02/22, 03/01, 03/08, 03/15"/>
    <x v="379"/>
    <d v="1900-01-03T00:00:00"/>
    <d v="1900-08-07T00:00:00"/>
    <n v="880"/>
    <m/>
    <m/>
    <m/>
  </r>
  <r>
    <s v="1-524"/>
    <x v="211"/>
    <d v="2025-03-24T00:00:00"/>
    <x v="1"/>
    <s v="尿布M"/>
    <s v="-02/22, 03/01, 3/8, 03/15"/>
    <x v="383"/>
    <d v="1900-01-03T00:00:00"/>
    <d v="1900-10-26T00:00:00"/>
    <n v="1200"/>
    <m/>
    <m/>
    <m/>
  </r>
  <r>
    <s v="1-524"/>
    <x v="211"/>
    <d v="2025-03-24T00:00:00"/>
    <x v="1"/>
    <s v="看護墊"/>
    <s v="-02/22, 3/8,"/>
    <x v="389"/>
    <d v="1900-01-01T00:00:00"/>
    <d v="1900-07-28T00:00:00"/>
    <n v="420"/>
    <m/>
    <m/>
    <m/>
  </r>
  <r>
    <s v="1-380"/>
    <x v="74"/>
    <d v="2025-03-24T00:00:00"/>
    <x v="1"/>
    <s v="甘油球"/>
    <s v="-03/01,"/>
    <x v="385"/>
    <d v="1900-01-02T00:00:00"/>
    <d v="1900-02-28T00:00:00"/>
    <n v="180"/>
    <m/>
    <m/>
    <m/>
  </r>
  <r>
    <s v="1-534"/>
    <x v="213"/>
    <d v="2025-03-24T00:00:00"/>
    <x v="1"/>
    <s v="尿片"/>
    <s v="-02/22, 03/01, 03/08, 03/15"/>
    <x v="395"/>
    <d v="1900-01-07T00:00:00"/>
    <d v="1900-08-07T00:00:00"/>
    <n v="1760"/>
    <m/>
    <m/>
    <m/>
  </r>
  <r>
    <s v="1-534"/>
    <x v="213"/>
    <d v="2025-03-24T00:00:00"/>
    <x v="1"/>
    <s v="尿布L"/>
    <s v="-02/22, 03/01, 3/8, 03/15"/>
    <x v="422"/>
    <d v="1900-01-05T00:00:00"/>
    <d v="1900-09-28T00:00:00"/>
    <n v="1632"/>
    <m/>
    <m/>
    <m/>
  </r>
  <r>
    <s v="1-534"/>
    <x v="213"/>
    <d v="2025-03-24T00:00:00"/>
    <x v="1"/>
    <s v="看護墊"/>
    <s v="-02/22, 3/8,"/>
    <x v="389"/>
    <d v="1900-01-01T00:00:00"/>
    <d v="1900-07-28T00:00:00"/>
    <n v="420"/>
    <m/>
    <m/>
    <m/>
  </r>
  <r>
    <s v="1-693"/>
    <x v="45"/>
    <d v="2025-03-24T00:00:00"/>
    <x v="1"/>
    <s v="甘油球"/>
    <s v="-03/15"/>
    <x v="400"/>
    <d v="1900-01-02T00:00:00"/>
    <d v="1900-02-28T00:00:00"/>
    <n v="180"/>
    <m/>
    <m/>
    <m/>
  </r>
  <r>
    <s v="1-693"/>
    <x v="45"/>
    <d v="2025-03-24T00:00:00"/>
    <x v="1"/>
    <s v="尿片"/>
    <s v="-02/22, 03/01, 03/15"/>
    <x v="436"/>
    <d v="1900-01-02T00:00:00"/>
    <d v="1900-08-07T00:00:00"/>
    <n v="660"/>
    <m/>
    <m/>
    <m/>
  </r>
  <r>
    <s v="1-693"/>
    <x v="45"/>
    <d v="2025-03-24T00:00:00"/>
    <x v="1"/>
    <s v="尿布M"/>
    <s v="-02/22, 03/01, 3/8, 03/15"/>
    <x v="383"/>
    <d v="1900-01-03T00:00:00"/>
    <d v="1900-10-26T00:00:00"/>
    <n v="1200"/>
    <m/>
    <m/>
    <m/>
  </r>
  <r>
    <s v="1-693"/>
    <x v="45"/>
    <d v="2025-03-24T00:00:00"/>
    <x v="1"/>
    <s v="看護墊"/>
    <s v="-3/8,"/>
    <x v="437"/>
    <d v="1899-12-31T00:00:00"/>
    <d v="1900-07-28T00:00:00"/>
    <n v="210"/>
    <m/>
    <m/>
    <m/>
  </r>
  <r>
    <s v="1-342"/>
    <x v="214"/>
    <d v="2025-03-24T00:00:00"/>
    <x v="1"/>
    <s v="甘油球"/>
    <s v="-03/01,"/>
    <x v="385"/>
    <d v="1900-01-02T00:00:00"/>
    <d v="1900-02-28T00:00:00"/>
    <n v="180"/>
    <m/>
    <m/>
    <m/>
  </r>
  <r>
    <s v="1-342"/>
    <x v="214"/>
    <d v="2025-03-24T00:00:00"/>
    <x v="1"/>
    <s v="尿片"/>
    <s v="-02/22, 03/01, 03/08, 03/15"/>
    <x v="388"/>
    <d v="1900-01-05T00:00:00"/>
    <d v="1900-08-07T00:00:00"/>
    <n v="1320"/>
    <m/>
    <m/>
    <m/>
  </r>
  <r>
    <s v="1-342"/>
    <x v="214"/>
    <d v="2025-03-24T00:00:00"/>
    <x v="1"/>
    <s v="尿布L"/>
    <s v="-02/22, 03/01, 3/8, 03/15"/>
    <x v="398"/>
    <d v="1900-01-03T00:00:00"/>
    <d v="1900-09-28T00:00:00"/>
    <n v="1088"/>
    <m/>
    <m/>
    <m/>
  </r>
  <r>
    <s v="1-342"/>
    <x v="214"/>
    <d v="2025-03-24T00:00:00"/>
    <x v="1"/>
    <s v="看護墊"/>
    <s v="-02/22, 3/8,"/>
    <x v="389"/>
    <d v="1900-01-01T00:00:00"/>
    <d v="1900-07-28T00:00:00"/>
    <n v="420"/>
    <m/>
    <m/>
    <m/>
  </r>
  <r>
    <s v="1-473"/>
    <x v="162"/>
    <d v="2025-03-24T00:00:00"/>
    <x v="1"/>
    <s v="甘油球"/>
    <s v="-3/8,"/>
    <x v="397"/>
    <d v="1900-01-02T00:00:00"/>
    <d v="1900-02-28T00:00:00"/>
    <n v="180"/>
    <m/>
    <m/>
    <m/>
  </r>
  <r>
    <s v="1-473"/>
    <x v="162"/>
    <d v="2025-03-24T00:00:00"/>
    <x v="1"/>
    <s v="尿片"/>
    <s v="-02/22, 03/01, 03/08,"/>
    <x v="426"/>
    <d v="1900-01-02T00:00:00"/>
    <d v="1900-08-07T00:00:00"/>
    <n v="660"/>
    <m/>
    <m/>
    <m/>
  </r>
  <r>
    <s v="1-473"/>
    <x v="162"/>
    <d v="2025-03-24T00:00:00"/>
    <x v="1"/>
    <s v="尿布M"/>
    <s v="-02/22, 03/01, 3/8, 03/15"/>
    <x v="383"/>
    <d v="1900-01-03T00:00:00"/>
    <d v="1900-10-26T00:00:00"/>
    <n v="1200"/>
    <m/>
    <m/>
    <m/>
  </r>
  <r>
    <s v="1-473"/>
    <x v="162"/>
    <d v="2025-03-24T00:00:00"/>
    <x v="1"/>
    <s v="看護墊"/>
    <s v="-02/22, 03/01, 03/15"/>
    <x v="399"/>
    <d v="1900-01-02T00:00:00"/>
    <d v="1900-07-28T00:00:00"/>
    <n v="630"/>
    <m/>
    <m/>
    <m/>
  </r>
  <r>
    <s v="3-462"/>
    <x v="47"/>
    <d v="2025-03-24T00:00:00"/>
    <x v="1"/>
    <s v="尿片"/>
    <s v="-02/22, 03/01, 03/08, 03/15"/>
    <x v="388"/>
    <d v="1900-01-05T00:00:00"/>
    <d v="1900-08-07T00:00:00"/>
    <n v="1320"/>
    <m/>
    <m/>
    <m/>
  </r>
  <r>
    <s v="3-462"/>
    <x v="47"/>
    <d v="2025-03-24T00:00:00"/>
    <x v="1"/>
    <s v="尿布M"/>
    <s v="-02/22, 03/01, 3/8, 03/15"/>
    <x v="383"/>
    <d v="1900-01-03T00:00:00"/>
    <d v="1900-10-26T00:00:00"/>
    <n v="1200"/>
    <m/>
    <m/>
    <m/>
  </r>
  <r>
    <s v="3-462"/>
    <x v="47"/>
    <d v="2025-03-24T00:00:00"/>
    <x v="1"/>
    <s v="看護墊"/>
    <s v="-02/22, 03/01, 03/15"/>
    <x v="399"/>
    <d v="1900-01-02T00:00:00"/>
    <d v="1900-07-28T00:00:00"/>
    <n v="630"/>
    <m/>
    <m/>
    <m/>
  </r>
  <r>
    <s v="1-662"/>
    <x v="218"/>
    <d v="2025-03-24T00:00:00"/>
    <x v="1"/>
    <s v="甘油球"/>
    <s v="-03/01,"/>
    <x v="385"/>
    <d v="1900-01-02T00:00:00"/>
    <d v="1900-02-28T00:00:00"/>
    <n v="180"/>
    <m/>
    <m/>
    <m/>
  </r>
  <r>
    <s v="1-731"/>
    <x v="48"/>
    <d v="2025-03-24T00:00:00"/>
    <x v="1"/>
    <s v="愛力安奶粉"/>
    <m/>
    <x v="438"/>
    <d v="1899-12-31T00:00:00"/>
    <d v="1902-06-18T00:00:00"/>
    <n v="900"/>
    <m/>
    <m/>
    <m/>
  </r>
  <r>
    <s v="1-450"/>
    <x v="49"/>
    <d v="2025-03-24T00:00:00"/>
    <x v="1"/>
    <s v="甘油球"/>
    <s v="-03/01,"/>
    <x v="385"/>
    <d v="1900-01-02T00:00:00"/>
    <d v="1900-02-28T00:00:00"/>
    <n v="180"/>
    <m/>
    <m/>
    <m/>
  </r>
  <r>
    <s v="1-450"/>
    <x v="49"/>
    <d v="2025-03-24T00:00:00"/>
    <x v="1"/>
    <s v="尿片"/>
    <s v="-03/01, 03/15"/>
    <x v="390"/>
    <d v="1900-01-01T00:00:00"/>
    <d v="1900-08-07T00:00:00"/>
    <n v="440"/>
    <m/>
    <m/>
    <m/>
  </r>
  <r>
    <s v="1-450"/>
    <x v="49"/>
    <d v="2025-03-24T00:00:00"/>
    <x v="1"/>
    <s v="尿布M"/>
    <s v="-03/01, 03/15"/>
    <x v="387"/>
    <d v="1900-01-01T00:00:00"/>
    <d v="1900-10-26T00:00:00"/>
    <n v="600"/>
    <m/>
    <m/>
    <m/>
  </r>
  <r>
    <s v="1-450"/>
    <x v="49"/>
    <d v="2025-03-24T00:00:00"/>
    <x v="1"/>
    <s v="看護墊"/>
    <s v="-03/01, 03/15"/>
    <x v="384"/>
    <d v="1900-01-01T00:00:00"/>
    <d v="1900-07-28T00:00:00"/>
    <n v="420"/>
    <m/>
    <m/>
    <m/>
  </r>
  <r>
    <s v="2-183"/>
    <x v="50"/>
    <d v="2025-03-24T00:00:00"/>
    <x v="1"/>
    <s v="甘油球"/>
    <s v="-02/22,"/>
    <x v="378"/>
    <d v="1900-01-02T00:00:00"/>
    <d v="1900-02-28T00:00:00"/>
    <n v="180"/>
    <m/>
    <m/>
    <m/>
  </r>
  <r>
    <s v="1-770"/>
    <x v="163"/>
    <d v="2025-03-24T00:00:00"/>
    <x v="1"/>
    <s v="甘油球"/>
    <s v="-03/01,"/>
    <x v="385"/>
    <d v="1900-01-02T00:00:00"/>
    <d v="1900-02-28T00:00:00"/>
    <n v="180"/>
    <m/>
    <m/>
    <m/>
  </r>
  <r>
    <s v="1-770"/>
    <x v="163"/>
    <d v="2025-03-24T00:00:00"/>
    <x v="1"/>
    <s v="尿片"/>
    <s v="-03/01, 03/08, 03/15"/>
    <x v="413"/>
    <d v="1900-01-03T00:00:00"/>
    <d v="1900-08-07T00:00:00"/>
    <n v="880"/>
    <m/>
    <m/>
    <m/>
  </r>
  <r>
    <s v="1-770"/>
    <x v="163"/>
    <d v="2025-03-24T00:00:00"/>
    <x v="1"/>
    <s v="尿布M"/>
    <s v="-03/01, 3/8, 03/15"/>
    <x v="432"/>
    <d v="1900-01-02T00:00:00"/>
    <d v="1900-10-26T00:00:00"/>
    <n v="900"/>
    <m/>
    <m/>
    <m/>
  </r>
  <r>
    <s v="1-770"/>
    <x v="163"/>
    <d v="2025-03-24T00:00:00"/>
    <x v="1"/>
    <s v="看護墊"/>
    <s v="-3/8,"/>
    <x v="437"/>
    <d v="1899-12-31T00:00:00"/>
    <d v="1900-07-28T00:00:00"/>
    <n v="210"/>
    <m/>
    <m/>
    <m/>
  </r>
  <r>
    <s v="1-409"/>
    <x v="75"/>
    <d v="2025-03-24T00:00:00"/>
    <x v="1"/>
    <s v="甘油球"/>
    <s v="-03/01,"/>
    <x v="385"/>
    <d v="1900-01-02T00:00:00"/>
    <d v="1900-02-28T00:00:00"/>
    <n v="180"/>
    <m/>
    <m/>
    <m/>
  </r>
  <r>
    <s v="1-276"/>
    <x v="220"/>
    <d v="2025-03-24T00:00:00"/>
    <x v="1"/>
    <s v="甘油球"/>
    <s v="-03/15"/>
    <x v="400"/>
    <d v="1900-01-02T00:00:00"/>
    <d v="1900-02-28T00:00:00"/>
    <n v="180"/>
    <m/>
    <m/>
    <m/>
  </r>
  <r>
    <s v="1-276"/>
    <x v="220"/>
    <d v="2025-03-24T00:00:00"/>
    <x v="1"/>
    <s v="尿片"/>
    <s v="-03/01, 03/08, 03/15"/>
    <x v="423"/>
    <d v="1900-01-02T00:00:00"/>
    <d v="1900-08-07T00:00:00"/>
    <n v="660"/>
    <m/>
    <m/>
    <m/>
  </r>
  <r>
    <s v="1-276"/>
    <x v="220"/>
    <d v="2025-03-24T00:00:00"/>
    <x v="1"/>
    <s v="尿布M"/>
    <s v="-02/22, 03/01, 03/15"/>
    <x v="439"/>
    <d v="1900-01-02T00:00:00"/>
    <d v="1900-10-26T00:00:00"/>
    <n v="900"/>
    <m/>
    <m/>
    <m/>
  </r>
  <r>
    <s v="1-276"/>
    <x v="220"/>
    <d v="2025-03-24T00:00:00"/>
    <x v="1"/>
    <s v="看護墊"/>
    <s v="-02/22, 3/8,"/>
    <x v="389"/>
    <d v="1900-01-01T00:00:00"/>
    <d v="1900-07-28T00:00:00"/>
    <n v="420"/>
    <m/>
    <m/>
    <m/>
  </r>
  <r>
    <s v="1-596"/>
    <x v="51"/>
    <d v="2025-03-24T00:00:00"/>
    <x v="1"/>
    <s v="甘油球"/>
    <s v="-03/01,"/>
    <x v="385"/>
    <d v="1900-01-02T00:00:00"/>
    <d v="1900-02-28T00:00:00"/>
    <n v="180"/>
    <m/>
    <m/>
    <m/>
  </r>
  <r>
    <s v="1-596"/>
    <x v="51"/>
    <d v="2025-03-24T00:00:00"/>
    <x v="1"/>
    <s v="尿片"/>
    <s v="-02/22, 03/01, 03/08, 03/15"/>
    <x v="388"/>
    <d v="1900-01-05T00:00:00"/>
    <d v="1900-08-07T00:00:00"/>
    <n v="1320"/>
    <m/>
    <m/>
    <m/>
  </r>
  <r>
    <s v="1-596"/>
    <x v="51"/>
    <d v="2025-03-24T00:00:00"/>
    <x v="1"/>
    <s v="尿布L"/>
    <s v="-02/22, 03/01, 3/8, 03/15"/>
    <x v="398"/>
    <d v="1900-01-03T00:00:00"/>
    <d v="1900-09-28T00:00:00"/>
    <n v="1088"/>
    <m/>
    <m/>
    <m/>
  </r>
  <r>
    <s v="1-596"/>
    <x v="51"/>
    <d v="2025-03-24T00:00:00"/>
    <x v="1"/>
    <s v="看護墊"/>
    <s v="-02/22, 03/01,"/>
    <x v="417"/>
    <d v="1900-01-01T00:00:00"/>
    <d v="1900-07-28T00:00:00"/>
    <n v="420"/>
    <m/>
    <m/>
    <m/>
  </r>
  <r>
    <s v="1-676"/>
    <x v="76"/>
    <d v="2025-03-24T00:00:00"/>
    <x v="1"/>
    <s v="甘油球"/>
    <s v="-3/8,"/>
    <x v="397"/>
    <d v="1900-01-02T00:00:00"/>
    <d v="1900-02-28T00:00:00"/>
    <n v="180"/>
    <m/>
    <m/>
    <m/>
  </r>
  <r>
    <s v="1-676"/>
    <x v="76"/>
    <d v="2025-03-24T00:00:00"/>
    <x v="1"/>
    <s v="尿片"/>
    <s v="-02/22, 03/01, 03/08, 03/15"/>
    <x v="379"/>
    <d v="1900-01-03T00:00:00"/>
    <d v="1900-08-07T00:00:00"/>
    <n v="880"/>
    <m/>
    <m/>
    <m/>
  </r>
  <r>
    <s v="1-676"/>
    <x v="76"/>
    <d v="2025-03-24T00:00:00"/>
    <x v="1"/>
    <s v="尿布M"/>
    <s v="-02/22, 03/01, 3/8, 03/15"/>
    <x v="383"/>
    <d v="1900-01-03T00:00:00"/>
    <d v="1900-10-26T00:00:00"/>
    <n v="1200"/>
    <m/>
    <m/>
    <m/>
  </r>
  <r>
    <s v="1-676"/>
    <x v="76"/>
    <d v="2025-03-24T00:00:00"/>
    <x v="1"/>
    <s v="看護墊"/>
    <s v="-02/22, 03/01, 03/15"/>
    <x v="399"/>
    <d v="1900-01-02T00:00:00"/>
    <d v="1900-07-28T00:00:00"/>
    <n v="630"/>
    <m/>
    <m/>
    <m/>
  </r>
  <r>
    <s v="1-556"/>
    <x v="11"/>
    <d v="2025-03-24T00:00:00"/>
    <x v="1"/>
    <s v="甘油球"/>
    <s v="-03/01,"/>
    <x v="385"/>
    <d v="1900-01-02T00:00:00"/>
    <d v="1900-02-28T00:00:00"/>
    <n v="180"/>
    <m/>
    <m/>
    <m/>
  </r>
  <r>
    <s v="1-556"/>
    <x v="11"/>
    <d v="2025-03-24T00:00:00"/>
    <x v="1"/>
    <s v="尿片"/>
    <s v="-02/22, 03/01, 03/08, 03/15"/>
    <x v="382"/>
    <d v="1900-01-04T00:00:00"/>
    <d v="1900-08-07T00:00:00"/>
    <n v="1100"/>
    <m/>
    <m/>
    <m/>
  </r>
  <r>
    <s v="1-556"/>
    <x v="11"/>
    <d v="2025-03-24T00:00:00"/>
    <x v="1"/>
    <s v="尿布M"/>
    <s v="-02/22, 03/01, 3/8, 03/15"/>
    <x v="440"/>
    <d v="1900-01-04T00:00:00"/>
    <d v="1900-10-26T00:00:00"/>
    <n v="1500"/>
    <m/>
    <m/>
    <m/>
  </r>
  <r>
    <s v="1-556"/>
    <x v="11"/>
    <d v="2025-03-24T00:00:00"/>
    <x v="1"/>
    <s v="看護墊"/>
    <s v="-02/22, 3/8, 03/15"/>
    <x v="410"/>
    <d v="1900-01-02T00:00:00"/>
    <d v="1900-07-28T00:00:00"/>
    <n v="630"/>
    <m/>
    <m/>
    <m/>
  </r>
  <r>
    <s v="3-527"/>
    <x v="180"/>
    <d v="2025-03-24T00:00:00"/>
    <x v="1"/>
    <s v="尿片"/>
    <s v="-02/22, 03/01, 03/08, 03/15"/>
    <x v="388"/>
    <d v="1900-01-05T00:00:00"/>
    <d v="1900-08-07T00:00:00"/>
    <n v="1320"/>
    <m/>
    <m/>
    <m/>
  </r>
  <r>
    <s v="3-527"/>
    <x v="180"/>
    <d v="2025-03-24T00:00:00"/>
    <x v="1"/>
    <s v="尿布M"/>
    <s v="-02/22, 03/01, 3/8, 03/15"/>
    <x v="383"/>
    <d v="1900-01-03T00:00:00"/>
    <d v="1900-10-26T00:00:00"/>
    <n v="1200"/>
    <m/>
    <m/>
    <m/>
  </r>
  <r>
    <s v="3-527"/>
    <x v="180"/>
    <d v="2025-03-24T00:00:00"/>
    <x v="1"/>
    <s v="看護墊"/>
    <s v="-02/22, 3/8,"/>
    <x v="389"/>
    <d v="1900-01-01T00:00:00"/>
    <d v="1900-07-28T00:00:00"/>
    <n v="420"/>
    <m/>
    <m/>
    <m/>
  </r>
  <r>
    <s v="1-701"/>
    <x v="77"/>
    <d v="2025-03-24T00:00:00"/>
    <x v="1"/>
    <s v="尿布L"/>
    <s v="-02/22,"/>
    <x v="441"/>
    <d v="1899-12-31T00:00:00"/>
    <d v="1900-09-28T00:00:00"/>
    <n v="272"/>
    <m/>
    <m/>
    <m/>
  </r>
  <r>
    <s v="1-701"/>
    <x v="77"/>
    <d v="2025-03-24T00:00:00"/>
    <x v="1"/>
    <s v="看護墊"/>
    <s v="-02/22,"/>
    <x v="381"/>
    <d v="1899-12-31T00:00:00"/>
    <d v="1900-07-28T00:00:00"/>
    <n v="210"/>
    <m/>
    <m/>
    <m/>
  </r>
  <r>
    <s v="1-109"/>
    <x v="221"/>
    <d v="2025-03-24T00:00:00"/>
    <x v="1"/>
    <s v="甘油球"/>
    <s v="-03/01,"/>
    <x v="385"/>
    <d v="1900-01-02T00:00:00"/>
    <d v="1900-02-28T00:00:00"/>
    <n v="180"/>
    <m/>
    <m/>
    <m/>
  </r>
  <r>
    <s v="1-109"/>
    <x v="221"/>
    <d v="2025-03-24T00:00:00"/>
    <x v="1"/>
    <s v="尿片"/>
    <s v="-02/22, 03/01, 03/08, 03/15"/>
    <x v="388"/>
    <d v="1900-01-05T00:00:00"/>
    <d v="1900-08-07T00:00:00"/>
    <n v="1320"/>
    <m/>
    <m/>
    <m/>
  </r>
  <r>
    <s v="1-109"/>
    <x v="221"/>
    <d v="2025-03-24T00:00:00"/>
    <x v="1"/>
    <s v="尿布L"/>
    <s v="-02/22, 03/01, 3/8, 03/15"/>
    <x v="398"/>
    <d v="1900-01-03T00:00:00"/>
    <d v="1900-09-28T00:00:00"/>
    <n v="1088"/>
    <m/>
    <m/>
    <m/>
  </r>
  <r>
    <s v="1-109"/>
    <x v="221"/>
    <d v="2025-03-24T00:00:00"/>
    <x v="1"/>
    <s v="看護墊"/>
    <s v="-02/22, 3/8,"/>
    <x v="389"/>
    <d v="1900-01-01T00:00:00"/>
    <d v="1900-07-28T00:00:00"/>
    <n v="420"/>
    <m/>
    <m/>
    <m/>
  </r>
  <r>
    <s v="3-533"/>
    <x v="4"/>
    <d v="2025-03-24T00:00:00"/>
    <x v="1"/>
    <s v="尿片"/>
    <s v="-02/22, 03/01, 03/15"/>
    <x v="421"/>
    <d v="1900-01-04T00:00:00"/>
    <d v="1900-08-07T00:00:00"/>
    <n v="1100"/>
    <m/>
    <m/>
    <m/>
  </r>
  <r>
    <s v="3-533"/>
    <x v="4"/>
    <d v="2025-03-24T00:00:00"/>
    <x v="1"/>
    <s v="尿布L"/>
    <s v="-02/22, 03/01, 03/15"/>
    <x v="442"/>
    <d v="1900-01-02T00:00:00"/>
    <d v="1900-09-28T00:00:00"/>
    <n v="816"/>
    <m/>
    <m/>
    <m/>
  </r>
  <r>
    <s v="3-533"/>
    <x v="4"/>
    <d v="2025-03-24T00:00:00"/>
    <x v="1"/>
    <s v="看護墊"/>
    <s v="-02/22, 03/01, 03/15"/>
    <x v="399"/>
    <d v="1900-01-02T00:00:00"/>
    <d v="1900-07-28T00:00:00"/>
    <n v="630"/>
    <m/>
    <m/>
    <m/>
  </r>
  <r>
    <s v="2-147"/>
    <x v="135"/>
    <d v="2025-03-24T00:00:00"/>
    <x v="1"/>
    <s v="甘油球"/>
    <s v="-02/22,"/>
    <x v="378"/>
    <d v="1900-01-02T00:00:00"/>
    <d v="1900-02-28T00:00:00"/>
    <n v="180"/>
    <m/>
    <m/>
    <m/>
  </r>
  <r>
    <s v="2-147"/>
    <x v="135"/>
    <d v="2025-03-24T00:00:00"/>
    <x v="1"/>
    <s v="尿片"/>
    <s v="-03/01, 03/08,"/>
    <x v="443"/>
    <d v="1900-01-01T00:00:00"/>
    <d v="1900-08-07T00:00:00"/>
    <n v="440"/>
    <m/>
    <m/>
    <m/>
  </r>
  <r>
    <s v="2-147"/>
    <x v="135"/>
    <d v="2025-03-24T00:00:00"/>
    <x v="1"/>
    <s v="尿布M"/>
    <s v="-03/01, 3/8,"/>
    <x v="415"/>
    <d v="1900-01-01T00:00:00"/>
    <d v="1900-10-26T00:00:00"/>
    <n v="600"/>
    <m/>
    <m/>
    <m/>
  </r>
  <r>
    <s v="2-147"/>
    <x v="135"/>
    <d v="2025-03-24T00:00:00"/>
    <x v="1"/>
    <s v="看護墊"/>
    <s v="-3/8,"/>
    <x v="437"/>
    <d v="1899-12-31T00:00:00"/>
    <d v="1900-07-28T00:00:00"/>
    <n v="210"/>
    <m/>
    <m/>
    <m/>
  </r>
  <r>
    <s v="1-670"/>
    <x v="86"/>
    <d v="2025-03-24T00:00:00"/>
    <x v="1"/>
    <s v="甘油球"/>
    <s v="-03/01,"/>
    <x v="385"/>
    <d v="1900-01-02T00:00:00"/>
    <d v="1900-02-28T00:00:00"/>
    <n v="180"/>
    <m/>
    <m/>
    <m/>
  </r>
  <r>
    <s v="1-670"/>
    <x v="86"/>
    <d v="2025-03-24T00:00:00"/>
    <x v="1"/>
    <s v="尿片"/>
    <s v="-02/22, 03/01, 03/08, 03/15"/>
    <x v="388"/>
    <d v="1900-01-05T00:00:00"/>
    <d v="1900-08-07T00:00:00"/>
    <n v="1320"/>
    <m/>
    <m/>
    <m/>
  </r>
  <r>
    <s v="1-670"/>
    <x v="86"/>
    <d v="2025-03-24T00:00:00"/>
    <x v="1"/>
    <s v="尿布L"/>
    <s v="-02/22, 03/01, 3/8, 03/15"/>
    <x v="398"/>
    <d v="1900-01-03T00:00:00"/>
    <d v="1900-09-28T00:00:00"/>
    <n v="1088"/>
    <m/>
    <m/>
    <m/>
  </r>
  <r>
    <s v="1-670"/>
    <x v="86"/>
    <d v="2025-03-24T00:00:00"/>
    <x v="1"/>
    <s v="看護墊"/>
    <s v="-02/22, 3/8,"/>
    <x v="389"/>
    <d v="1900-01-01T00:00:00"/>
    <d v="1900-07-28T00:00:00"/>
    <n v="420"/>
    <m/>
    <m/>
    <m/>
  </r>
  <r>
    <s v="2-202"/>
    <x v="148"/>
    <d v="2025-03-24T00:00:00"/>
    <x v="1"/>
    <s v="甘油球"/>
    <s v="-02/22,"/>
    <x v="378"/>
    <d v="1900-01-02T00:00:00"/>
    <d v="1900-02-28T00:00:00"/>
    <n v="180"/>
    <m/>
    <m/>
    <m/>
  </r>
  <r>
    <s v="2-202"/>
    <x v="148"/>
    <d v="2025-03-24T00:00:00"/>
    <x v="1"/>
    <s v="看護墊"/>
    <s v="-02/22,"/>
    <x v="381"/>
    <d v="1899-12-31T00:00:00"/>
    <d v="1900-07-28T00:00:00"/>
    <n v="210"/>
    <m/>
    <m/>
    <m/>
  </r>
  <r>
    <s v="1-541"/>
    <x v="12"/>
    <d v="2025-03-24T00:00:00"/>
    <x v="1"/>
    <s v="甘油球"/>
    <s v="-03/01,"/>
    <x v="385"/>
    <d v="1900-01-02T00:00:00"/>
    <d v="1900-02-28T00:00:00"/>
    <n v="180"/>
    <m/>
    <m/>
    <m/>
  </r>
  <r>
    <s v="1-682"/>
    <x v="87"/>
    <d v="2025-03-24T00:00:00"/>
    <x v="1"/>
    <s v="甘油球"/>
    <s v="-03/01,"/>
    <x v="385"/>
    <d v="1900-01-02T00:00:00"/>
    <d v="1900-02-28T00:00:00"/>
    <n v="180"/>
    <m/>
    <m/>
    <m/>
  </r>
  <r>
    <s v="1-682"/>
    <x v="87"/>
    <d v="2025-03-24T00:00:00"/>
    <x v="1"/>
    <s v="尿片"/>
    <s v="-03/01, 03/15"/>
    <x v="390"/>
    <d v="1900-01-01T00:00:00"/>
    <d v="1900-08-07T00:00:00"/>
    <n v="440"/>
    <m/>
    <m/>
    <m/>
  </r>
  <r>
    <s v="1-682"/>
    <x v="87"/>
    <d v="2025-03-24T00:00:00"/>
    <x v="1"/>
    <s v="尿布M"/>
    <s v="-03/01, 03/15"/>
    <x v="387"/>
    <d v="1900-01-01T00:00:00"/>
    <d v="1900-10-26T00:00:00"/>
    <n v="600"/>
    <m/>
    <m/>
    <m/>
  </r>
  <r>
    <s v="1-682"/>
    <x v="87"/>
    <d v="2025-03-24T00:00:00"/>
    <x v="1"/>
    <s v="看護墊"/>
    <s v="-03/01, 03/15"/>
    <x v="384"/>
    <d v="1900-01-01T00:00:00"/>
    <d v="1900-07-28T00:00:00"/>
    <n v="420"/>
    <m/>
    <m/>
    <m/>
  </r>
  <r>
    <s v="1-724"/>
    <x v="13"/>
    <d v="2025-03-24T00:00:00"/>
    <x v="1"/>
    <s v="甘油球"/>
    <s v="-03/01,"/>
    <x v="385"/>
    <d v="1900-01-02T00:00:00"/>
    <d v="1900-02-28T00:00:00"/>
    <n v="180"/>
    <m/>
    <m/>
    <m/>
  </r>
  <r>
    <s v="1-465"/>
    <x v="164"/>
    <d v="2025-03-24T00:00:00"/>
    <x v="1"/>
    <s v="甘油球"/>
    <s v="-3/8,"/>
    <x v="397"/>
    <d v="1900-01-02T00:00:00"/>
    <d v="1900-02-28T00:00:00"/>
    <n v="180"/>
    <m/>
    <m/>
    <m/>
  </r>
  <r>
    <s v="1-465"/>
    <x v="164"/>
    <d v="2025-03-24T00:00:00"/>
    <x v="1"/>
    <s v="尿片"/>
    <s v="-02/22, 03/01, 03/08,"/>
    <x v="426"/>
    <d v="1900-01-02T00:00:00"/>
    <d v="1900-08-07T00:00:00"/>
    <n v="660"/>
    <m/>
    <m/>
    <m/>
  </r>
  <r>
    <s v="1-465"/>
    <x v="164"/>
    <d v="2025-03-24T00:00:00"/>
    <x v="1"/>
    <s v="尿布M"/>
    <s v="-02/22, 03/01, 3/8,"/>
    <x v="396"/>
    <d v="1900-01-02T00:00:00"/>
    <d v="1900-10-26T00:00:00"/>
    <n v="900"/>
    <m/>
    <m/>
    <m/>
  </r>
  <r>
    <s v="1-465"/>
    <x v="164"/>
    <d v="2025-03-24T00:00:00"/>
    <x v="1"/>
    <s v="看護墊"/>
    <s v="-02/22, 03/01,"/>
    <x v="417"/>
    <d v="1900-01-01T00:00:00"/>
    <d v="1900-07-28T00:00:00"/>
    <n v="420"/>
    <m/>
    <m/>
    <m/>
  </r>
  <r>
    <s v="1-354"/>
    <x v="52"/>
    <d v="2025-03-24T00:00:00"/>
    <x v="1"/>
    <s v="甘油球"/>
    <s v="-03/01,"/>
    <x v="385"/>
    <d v="1900-01-02T00:00:00"/>
    <d v="1900-02-28T00:00:00"/>
    <n v="180"/>
    <m/>
    <m/>
    <m/>
  </r>
  <r>
    <s v="1-354"/>
    <x v="52"/>
    <d v="2025-03-24T00:00:00"/>
    <x v="1"/>
    <s v="尿片"/>
    <s v="-02/22, 03/01, 03/08, 03/15"/>
    <x v="382"/>
    <d v="1900-01-04T00:00:00"/>
    <d v="1900-08-07T00:00:00"/>
    <n v="1100"/>
    <m/>
    <m/>
    <m/>
  </r>
  <r>
    <s v="1-354"/>
    <x v="52"/>
    <d v="2025-03-24T00:00:00"/>
    <x v="1"/>
    <s v="尿布M"/>
    <s v="-02/22, 03/01, 3/8, 03/15"/>
    <x v="383"/>
    <d v="1900-01-03T00:00:00"/>
    <d v="1900-10-26T00:00:00"/>
    <n v="1200"/>
    <m/>
    <m/>
    <m/>
  </r>
  <r>
    <s v="1-354"/>
    <x v="52"/>
    <d v="2025-03-24T00:00:00"/>
    <x v="1"/>
    <s v="看護墊"/>
    <s v="-02/22, 03/01,"/>
    <x v="417"/>
    <d v="1900-01-01T00:00:00"/>
    <d v="1900-07-28T00:00:00"/>
    <n v="420"/>
    <m/>
    <m/>
    <m/>
  </r>
  <r>
    <s v="2-066"/>
    <x v="243"/>
    <d v="2025-03-24T00:00:00"/>
    <x v="1"/>
    <s v="甘油球"/>
    <s v="-02/22,"/>
    <x v="378"/>
    <d v="1900-01-02T00:00:00"/>
    <d v="1900-02-28T00:00:00"/>
    <n v="180"/>
    <m/>
    <m/>
    <m/>
  </r>
  <r>
    <s v="2-066"/>
    <x v="243"/>
    <d v="2025-03-24T00:00:00"/>
    <x v="1"/>
    <s v="尿片"/>
    <s v="-02/22, 03/08, 03/15"/>
    <x v="444"/>
    <d v="1900-01-03T00:00:00"/>
    <d v="1900-08-07T00:00:00"/>
    <n v="880"/>
    <m/>
    <m/>
    <m/>
  </r>
  <r>
    <s v="2-066"/>
    <x v="243"/>
    <d v="2025-03-24T00:00:00"/>
    <x v="1"/>
    <s v="尿布L"/>
    <s v="-02/22, 03/01, 3/8, 03/15"/>
    <x v="445"/>
    <d v="1900-01-04T00:00:00"/>
    <d v="1900-09-28T00:00:00"/>
    <n v="1360"/>
    <m/>
    <m/>
    <m/>
  </r>
  <r>
    <s v="2-066"/>
    <x v="243"/>
    <d v="2025-03-24T00:00:00"/>
    <x v="1"/>
    <s v="看護墊"/>
    <s v="-3/8, 03/15"/>
    <x v="412"/>
    <d v="1900-01-01T00:00:00"/>
    <d v="1900-07-28T00:00:00"/>
    <n v="420"/>
    <m/>
    <m/>
    <m/>
  </r>
  <r>
    <s v="1-684"/>
    <x v="248"/>
    <d v="2025-03-24T00:00:00"/>
    <x v="1"/>
    <s v="甘油球"/>
    <s v="-03/01,"/>
    <x v="385"/>
    <d v="1900-01-02T00:00:00"/>
    <d v="1900-02-28T00:00:00"/>
    <n v="180"/>
    <m/>
    <m/>
    <m/>
  </r>
  <r>
    <s v="1-684"/>
    <x v="248"/>
    <d v="2025-03-24T00:00:00"/>
    <x v="1"/>
    <s v="尿片"/>
    <s v="-02/22, 03/01, 03/08, 03/15"/>
    <x v="388"/>
    <d v="1900-01-05T00:00:00"/>
    <d v="1900-08-07T00:00:00"/>
    <n v="1320"/>
    <m/>
    <m/>
    <m/>
  </r>
  <r>
    <s v="1-684"/>
    <x v="248"/>
    <d v="2025-03-24T00:00:00"/>
    <x v="1"/>
    <s v="尿布L"/>
    <s v="-02/22, 03/01, 3/8, 03/15"/>
    <x v="398"/>
    <d v="1900-01-03T00:00:00"/>
    <d v="1900-09-28T00:00:00"/>
    <n v="1088"/>
    <m/>
    <m/>
    <m/>
  </r>
  <r>
    <s v="1-684"/>
    <x v="248"/>
    <d v="2025-03-24T00:00:00"/>
    <x v="1"/>
    <s v="看護墊"/>
    <s v="-02/22, 03/01,"/>
    <x v="417"/>
    <d v="1900-01-01T00:00:00"/>
    <d v="1900-07-28T00:00:00"/>
    <n v="420"/>
    <m/>
    <m/>
    <m/>
  </r>
  <r>
    <s v="2-190"/>
    <x v="149"/>
    <d v="2025-03-24T00:00:00"/>
    <x v="1"/>
    <s v="甘油球"/>
    <s v="-02/22,"/>
    <x v="378"/>
    <d v="1900-01-02T00:00:00"/>
    <d v="1900-02-28T00:00:00"/>
    <n v="180"/>
    <m/>
    <m/>
    <m/>
  </r>
  <r>
    <s v="2-190"/>
    <x v="149"/>
    <d v="2025-03-24T00:00:00"/>
    <x v="1"/>
    <s v="尿片"/>
    <s v="-02/22, 03/15"/>
    <x v="446"/>
    <d v="1900-01-01T00:00:00"/>
    <d v="1900-08-07T00:00:00"/>
    <n v="440"/>
    <m/>
    <m/>
    <m/>
  </r>
  <r>
    <s v="2-190"/>
    <x v="149"/>
    <d v="2025-03-24T00:00:00"/>
    <x v="1"/>
    <s v="尿布M"/>
    <s v="-03/15"/>
    <x v="419"/>
    <d v="1899-12-31T00:00:00"/>
    <d v="1900-10-26T00:00:00"/>
    <n v="300"/>
    <m/>
    <m/>
    <m/>
  </r>
  <r>
    <s v="2-190"/>
    <x v="149"/>
    <d v="2025-03-24T00:00:00"/>
    <x v="1"/>
    <s v="看護墊"/>
    <s v="-02/22, 03/15"/>
    <x v="433"/>
    <d v="1900-01-01T00:00:00"/>
    <d v="1900-07-28T00:00:00"/>
    <n v="420"/>
    <m/>
    <m/>
    <m/>
  </r>
  <r>
    <s v="1-637"/>
    <x v="54"/>
    <d v="2025-03-24T00:00:00"/>
    <x v="1"/>
    <s v="甘油球"/>
    <s v="-3/8,"/>
    <x v="397"/>
    <d v="1900-01-02T00:00:00"/>
    <d v="1900-02-28T00:00:00"/>
    <n v="180"/>
    <m/>
    <m/>
    <m/>
  </r>
  <r>
    <s v="1-718"/>
    <x v="88"/>
    <d v="2025-03-24T00:00:00"/>
    <x v="1"/>
    <s v="甘油球"/>
    <s v="-03/01,"/>
    <x v="385"/>
    <d v="1900-01-02T00:00:00"/>
    <d v="1900-02-28T00:00:00"/>
    <n v="180"/>
    <m/>
    <m/>
    <m/>
  </r>
  <r>
    <s v="1-718"/>
    <x v="88"/>
    <d v="2025-03-24T00:00:00"/>
    <x v="1"/>
    <s v="尿片"/>
    <s v="-02/22, 03/01, 03/08, 03/15"/>
    <x v="382"/>
    <d v="1900-01-04T00:00:00"/>
    <d v="1900-08-07T00:00:00"/>
    <n v="1100"/>
    <m/>
    <m/>
    <m/>
  </r>
  <r>
    <s v="1-718"/>
    <x v="88"/>
    <d v="2025-03-24T00:00:00"/>
    <x v="1"/>
    <s v="尿布M"/>
    <s v="-02/22, 03/01, 3/8, 03/15"/>
    <x v="383"/>
    <d v="1900-01-03T00:00:00"/>
    <d v="1900-10-26T00:00:00"/>
    <n v="1200"/>
    <m/>
    <m/>
    <m/>
  </r>
  <r>
    <s v="1-718"/>
    <x v="88"/>
    <d v="2025-03-24T00:00:00"/>
    <x v="1"/>
    <s v="看護墊"/>
    <s v="-02/22, 03/01,"/>
    <x v="417"/>
    <d v="1900-01-01T00:00:00"/>
    <d v="1900-07-28T00:00:00"/>
    <n v="420"/>
    <m/>
    <m/>
    <m/>
  </r>
  <r>
    <s v="1-510"/>
    <x v="55"/>
    <d v="2025-03-24T00:00:00"/>
    <x v="1"/>
    <s v="甘油球"/>
    <s v="-3/8,"/>
    <x v="397"/>
    <d v="1900-01-02T00:00:00"/>
    <d v="1900-02-28T00:00:00"/>
    <n v="180"/>
    <m/>
    <m/>
    <m/>
  </r>
  <r>
    <s v="1-510"/>
    <x v="55"/>
    <d v="2025-03-24T00:00:00"/>
    <x v="1"/>
    <s v="尿片"/>
    <s v="-02/22, 03/01, 03/08,"/>
    <x v="426"/>
    <d v="1900-01-02T00:00:00"/>
    <d v="1900-08-07T00:00:00"/>
    <n v="660"/>
    <m/>
    <m/>
    <m/>
  </r>
  <r>
    <s v="1-510"/>
    <x v="55"/>
    <d v="2025-03-24T00:00:00"/>
    <x v="1"/>
    <s v="尿布M"/>
    <s v="-02/22, 03/01, 3/8,"/>
    <x v="396"/>
    <d v="1900-01-02T00:00:00"/>
    <d v="1900-10-26T00:00:00"/>
    <n v="900"/>
    <m/>
    <m/>
    <m/>
  </r>
  <r>
    <s v="1-510"/>
    <x v="55"/>
    <d v="2025-03-24T00:00:00"/>
    <x v="1"/>
    <s v="看護墊"/>
    <s v="-02/22, 03/01,"/>
    <x v="417"/>
    <d v="1900-01-01T00:00:00"/>
    <d v="1900-07-28T00:00:00"/>
    <n v="420"/>
    <m/>
    <m/>
    <m/>
  </r>
  <r>
    <s v="3-529"/>
    <x v="89"/>
    <d v="2025-03-24T00:00:00"/>
    <x v="1"/>
    <s v="尿片"/>
    <s v="-02/22, 03/01, 03/08, 03/15"/>
    <x v="382"/>
    <d v="1900-01-04T00:00:00"/>
    <d v="1900-08-07T00:00:00"/>
    <n v="1100"/>
    <m/>
    <m/>
    <m/>
  </r>
  <r>
    <s v="3-529"/>
    <x v="89"/>
    <d v="2025-03-24T00:00:00"/>
    <x v="1"/>
    <s v="尿布L"/>
    <s v="-02/22, 03/01, 3/8, 03/15"/>
    <x v="398"/>
    <d v="1900-01-03T00:00:00"/>
    <d v="1900-09-28T00:00:00"/>
    <n v="1088"/>
    <m/>
    <m/>
    <m/>
  </r>
  <r>
    <s v="3-529"/>
    <x v="89"/>
    <d v="2025-03-24T00:00:00"/>
    <x v="1"/>
    <s v="看護墊"/>
    <s v="-03/01, 03/15"/>
    <x v="384"/>
    <d v="1900-01-01T00:00:00"/>
    <d v="1900-07-28T00:00:00"/>
    <n v="420"/>
    <m/>
    <m/>
    <m/>
  </r>
  <r>
    <s v="2-195"/>
    <x v="104"/>
    <d v="2025-03-24T00:00:00"/>
    <x v="1"/>
    <s v="甘油球"/>
    <s v="-02/22,"/>
    <x v="378"/>
    <d v="1900-01-02T00:00:00"/>
    <d v="1900-02-28T00:00:00"/>
    <n v="180"/>
    <m/>
    <m/>
    <m/>
  </r>
  <r>
    <s v="2-195"/>
    <x v="104"/>
    <d v="2025-03-24T00:00:00"/>
    <x v="1"/>
    <s v="尿片"/>
    <s v="-02/22, 03/01, 03/08, 03/15"/>
    <x v="379"/>
    <d v="1900-01-03T00:00:00"/>
    <d v="1900-08-07T00:00:00"/>
    <n v="880"/>
    <m/>
    <m/>
    <m/>
  </r>
  <r>
    <s v="2-195"/>
    <x v="104"/>
    <d v="2025-03-24T00:00:00"/>
    <x v="1"/>
    <s v="尿布L"/>
    <s v="-03/01, 3/8, 03/15"/>
    <x v="447"/>
    <d v="1900-01-02T00:00:00"/>
    <d v="1900-09-28T00:00:00"/>
    <n v="816"/>
    <m/>
    <m/>
    <m/>
  </r>
  <r>
    <s v="2-195"/>
    <x v="104"/>
    <d v="2025-03-24T00:00:00"/>
    <x v="1"/>
    <s v="看護墊"/>
    <s v="-02/22, 3/8,"/>
    <x v="389"/>
    <d v="1900-01-01T00:00:00"/>
    <d v="1900-07-28T00:00:00"/>
    <n v="420"/>
    <m/>
    <m/>
    <m/>
  </r>
  <r>
    <s v="3-528"/>
    <x v="56"/>
    <d v="2025-03-24T00:00:00"/>
    <x v="1"/>
    <s v="看護墊"/>
    <s v="-03/01, 03/15"/>
    <x v="384"/>
    <d v="1900-01-01T00:00:00"/>
    <d v="1900-07-28T00:00:00"/>
    <n v="420"/>
    <m/>
    <m/>
    <m/>
  </r>
  <r>
    <s v="1-486"/>
    <x v="121"/>
    <d v="2025-03-24T00:00:00"/>
    <x v="1"/>
    <s v="甘油球"/>
    <s v="-03/01,"/>
    <x v="385"/>
    <d v="1900-01-02T00:00:00"/>
    <d v="1900-02-28T00:00:00"/>
    <n v="180"/>
    <m/>
    <m/>
    <m/>
  </r>
  <r>
    <s v="1-508"/>
    <x v="57"/>
    <d v="2025-03-24T00:00:00"/>
    <x v="1"/>
    <s v="甘油球"/>
    <s v="-03/15"/>
    <x v="400"/>
    <d v="1900-01-02T00:00:00"/>
    <d v="1900-02-28T00:00:00"/>
    <n v="180"/>
    <m/>
    <m/>
    <m/>
  </r>
  <r>
    <s v="1-508"/>
    <x v="57"/>
    <d v="2025-03-24T00:00:00"/>
    <x v="1"/>
    <s v="尿片"/>
    <s v="-02/22, 03/01, 03/08, 03/15"/>
    <x v="379"/>
    <d v="1900-01-03T00:00:00"/>
    <d v="1900-08-07T00:00:00"/>
    <n v="880"/>
    <m/>
    <m/>
    <m/>
  </r>
  <r>
    <s v="1-508"/>
    <x v="57"/>
    <d v="2025-03-24T00:00:00"/>
    <x v="1"/>
    <s v="尿布M"/>
    <s v="-03/01, 03/15"/>
    <x v="387"/>
    <d v="1900-01-01T00:00:00"/>
    <d v="1900-10-26T00:00:00"/>
    <n v="600"/>
    <m/>
    <m/>
    <m/>
  </r>
  <r>
    <s v="1-508"/>
    <x v="57"/>
    <d v="2025-03-24T00:00:00"/>
    <x v="1"/>
    <s v="看護墊"/>
    <s v="-02/22, 3/8,"/>
    <x v="389"/>
    <d v="1900-01-01T00:00:00"/>
    <d v="1900-07-28T00:00:00"/>
    <n v="420"/>
    <m/>
    <m/>
    <m/>
  </r>
  <r>
    <s v="1-712"/>
    <x v="226"/>
    <d v="2025-03-24T00:00:00"/>
    <x v="1"/>
    <s v="甘油球"/>
    <s v="-03/01,"/>
    <x v="385"/>
    <d v="1900-01-02T00:00:00"/>
    <d v="1900-02-28T00:00:00"/>
    <n v="180"/>
    <m/>
    <m/>
    <m/>
  </r>
  <r>
    <s v="2-201"/>
    <x v="127"/>
    <d v="2025-03-24T00:00:00"/>
    <x v="1"/>
    <s v="尿片"/>
    <s v="-03/08, 03/15"/>
    <x v="448"/>
    <d v="1900-01-01T00:00:00"/>
    <d v="1900-08-07T00:00:00"/>
    <n v="440"/>
    <m/>
    <m/>
    <m/>
  </r>
  <r>
    <s v="2-201"/>
    <x v="127"/>
    <d v="2025-03-24T00:00:00"/>
    <x v="1"/>
    <s v="尿布L"/>
    <s v="-3/8,"/>
    <x v="380"/>
    <d v="1899-12-31T00:00:00"/>
    <d v="1900-09-28T00:00:00"/>
    <n v="272"/>
    <m/>
    <m/>
    <m/>
  </r>
  <r>
    <s v="2-201"/>
    <x v="127"/>
    <d v="2025-03-24T00:00:00"/>
    <x v="1"/>
    <s v="看護墊"/>
    <s v="-3/8,"/>
    <x v="437"/>
    <d v="1899-12-31T00:00:00"/>
    <d v="1900-07-28T00:00:00"/>
    <n v="210"/>
    <m/>
    <m/>
    <m/>
  </r>
  <r>
    <s v="1-762"/>
    <x v="103"/>
    <d v="2025-03-24T00:00:00"/>
    <x v="1"/>
    <s v="甘油球"/>
    <s v="-03/15"/>
    <x v="400"/>
    <d v="1900-01-02T00:00:00"/>
    <d v="1900-02-28T00:00:00"/>
    <n v="180"/>
    <m/>
    <m/>
    <m/>
  </r>
  <r>
    <s v="1-762"/>
    <x v="103"/>
    <d v="2025-03-24T00:00:00"/>
    <x v="1"/>
    <s v="尿片"/>
    <s v="-02/22, 03/01, 03/15"/>
    <x v="436"/>
    <d v="1900-01-02T00:00:00"/>
    <d v="1900-08-07T00:00:00"/>
    <n v="660"/>
    <m/>
    <m/>
    <m/>
  </r>
  <r>
    <s v="1-762"/>
    <x v="103"/>
    <d v="2025-03-24T00:00:00"/>
    <x v="1"/>
    <s v="尿布M"/>
    <s v="-3/8, 03/15"/>
    <x v="409"/>
    <d v="1900-01-01T00:00:00"/>
    <d v="1900-10-26T00:00:00"/>
    <n v="600"/>
    <m/>
    <m/>
    <m/>
  </r>
  <r>
    <s v="1-762"/>
    <x v="103"/>
    <d v="2025-03-24T00:00:00"/>
    <x v="1"/>
    <s v="看護墊"/>
    <s v="-02/22, 03/01, 3/8,"/>
    <x v="427"/>
    <d v="1900-01-02T00:00:00"/>
    <d v="1900-07-28T00:00:00"/>
    <n v="630"/>
    <m/>
    <m/>
    <m/>
  </r>
  <r>
    <s v="1-582"/>
    <x v="227"/>
    <d v="2025-03-24T00:00:00"/>
    <x v="1"/>
    <s v="甘油球"/>
    <s v="-03/15"/>
    <x v="400"/>
    <d v="1900-01-02T00:00:00"/>
    <d v="1900-02-28T00:00:00"/>
    <n v="180"/>
    <m/>
    <m/>
    <m/>
  </r>
  <r>
    <s v="1-582"/>
    <x v="227"/>
    <d v="2025-03-24T00:00:00"/>
    <x v="1"/>
    <s v="尿片"/>
    <s v="-03/01, 03/08, 03/15"/>
    <x v="423"/>
    <d v="1900-01-02T00:00:00"/>
    <d v="1900-08-07T00:00:00"/>
    <n v="660"/>
    <m/>
    <m/>
    <m/>
  </r>
  <r>
    <s v="1-582"/>
    <x v="227"/>
    <d v="2025-03-24T00:00:00"/>
    <x v="1"/>
    <s v="尿布M"/>
    <s v="-02/22, 03/01, 3/8,"/>
    <x v="396"/>
    <d v="1900-01-02T00:00:00"/>
    <d v="1900-10-26T00:00:00"/>
    <n v="900"/>
    <m/>
    <m/>
    <m/>
  </r>
  <r>
    <s v="1-582"/>
    <x v="227"/>
    <d v="2025-03-24T00:00:00"/>
    <x v="1"/>
    <s v="看護墊"/>
    <s v="-02/22, 03/15"/>
    <x v="433"/>
    <d v="1900-01-01T00:00:00"/>
    <d v="1900-07-28T00:00:00"/>
    <n v="420"/>
    <m/>
    <m/>
    <m/>
  </r>
  <r>
    <s v="3-554"/>
    <x v="97"/>
    <d v="2025-03-24T00:00:00"/>
    <x v="1"/>
    <s v="尿片"/>
    <s v="-02/22, 03/01, 03/08, 03/15"/>
    <x v="379"/>
    <d v="1900-01-03T00:00:00"/>
    <d v="1900-08-07T00:00:00"/>
    <n v="880"/>
    <m/>
    <m/>
    <m/>
  </r>
  <r>
    <s v="2-200"/>
    <x v="131"/>
    <d v="2025-03-24T00:00:00"/>
    <x v="1"/>
    <s v="尿片"/>
    <s v="-03/15"/>
    <x v="386"/>
    <d v="1899-12-31T00:00:00"/>
    <d v="1900-08-07T00:00:00"/>
    <n v="220"/>
    <m/>
    <m/>
    <m/>
  </r>
  <r>
    <s v="2-200"/>
    <x v="131"/>
    <d v="2025-03-24T00:00:00"/>
    <x v="1"/>
    <s v="尿片"/>
    <s v="-03/08, 03/15"/>
    <x v="448"/>
    <d v="1900-01-01T00:00:00"/>
    <d v="1900-08-07T00:00:00"/>
    <n v="440"/>
    <m/>
    <m/>
    <m/>
  </r>
  <r>
    <s v="2-200"/>
    <x v="131"/>
    <d v="2025-03-24T00:00:00"/>
    <x v="1"/>
    <s v="尿布L"/>
    <s v="-03/15"/>
    <x v="414"/>
    <d v="1899-12-31T00:00:00"/>
    <d v="1900-09-28T00:00:00"/>
    <n v="272"/>
    <m/>
    <m/>
    <m/>
  </r>
  <r>
    <s v="2-200"/>
    <x v="131"/>
    <d v="2025-03-24T00:00:00"/>
    <x v="1"/>
    <s v="尿布M"/>
    <s v="-03/15"/>
    <x v="419"/>
    <d v="1899-12-31T00:00:00"/>
    <d v="1900-10-26T00:00:00"/>
    <n v="300"/>
    <m/>
    <m/>
    <m/>
  </r>
  <r>
    <s v="2-200"/>
    <x v="131"/>
    <d v="2025-03-24T00:00:00"/>
    <x v="1"/>
    <s v="尿布M"/>
    <s v="-3/8,"/>
    <x v="411"/>
    <d v="1899-12-31T00:00:00"/>
    <d v="1900-10-26T00:00:00"/>
    <n v="300"/>
    <m/>
    <m/>
    <m/>
  </r>
  <r>
    <s v="2-200"/>
    <x v="131"/>
    <d v="2025-03-24T00:00:00"/>
    <x v="1"/>
    <s v="看護墊"/>
    <s v="-03/15"/>
    <x v="394"/>
    <d v="1899-12-31T00:00:00"/>
    <d v="1900-07-28T00:00:00"/>
    <n v="210"/>
    <m/>
    <m/>
    <m/>
  </r>
  <r>
    <s v="2-200"/>
    <x v="131"/>
    <d v="2025-03-24T00:00:00"/>
    <x v="1"/>
    <s v="看護墊"/>
    <s v="-3/8,"/>
    <x v="437"/>
    <d v="1899-12-31T00:00:00"/>
    <d v="1900-07-28T00:00:00"/>
    <n v="210"/>
    <m/>
    <m/>
    <m/>
  </r>
  <r>
    <s v="1-197"/>
    <x v="171"/>
    <d v="2025-03-24T00:00:00"/>
    <x v="1"/>
    <s v="甘油球"/>
    <s v="-3/8,"/>
    <x v="397"/>
    <d v="1900-01-02T00:00:00"/>
    <d v="1900-02-28T00:00:00"/>
    <n v="180"/>
    <m/>
    <m/>
    <m/>
  </r>
  <r>
    <s v="1-197"/>
    <x v="171"/>
    <d v="2025-03-24T00:00:00"/>
    <x v="1"/>
    <s v="尿片"/>
    <s v="-02/22, 03/01, 03/08,"/>
    <x v="426"/>
    <d v="1900-01-02T00:00:00"/>
    <d v="1900-08-07T00:00:00"/>
    <n v="660"/>
    <m/>
    <m/>
    <m/>
  </r>
  <r>
    <s v="1-197"/>
    <x v="171"/>
    <d v="2025-03-24T00:00:00"/>
    <x v="1"/>
    <s v="尿布M"/>
    <s v="-02/22, 03/01, 3/8,"/>
    <x v="396"/>
    <d v="1900-01-02T00:00:00"/>
    <d v="1900-10-26T00:00:00"/>
    <n v="900"/>
    <m/>
    <m/>
    <m/>
  </r>
  <r>
    <s v="1-197"/>
    <x v="171"/>
    <d v="2025-03-24T00:00:00"/>
    <x v="1"/>
    <s v="看護墊"/>
    <s v="-02/22, 03/01,"/>
    <x v="417"/>
    <d v="1900-01-01T00:00:00"/>
    <d v="1900-07-28T00:00:00"/>
    <n v="420"/>
    <m/>
    <m/>
    <m/>
  </r>
  <r>
    <s v="1-550"/>
    <x v="14"/>
    <d v="2025-03-24T00:00:00"/>
    <x v="1"/>
    <s v="甘油球"/>
    <s v="-03/15"/>
    <x v="400"/>
    <d v="1900-01-02T00:00:00"/>
    <d v="1900-02-28T00:00:00"/>
    <n v="180"/>
    <m/>
    <m/>
    <m/>
  </r>
  <r>
    <s v="1-550"/>
    <x v="14"/>
    <d v="2025-03-24T00:00:00"/>
    <x v="1"/>
    <s v="尿片"/>
    <s v="-02/22, 03/08, 03/15"/>
    <x v="449"/>
    <d v="1900-01-02T00:00:00"/>
    <d v="1900-08-07T00:00:00"/>
    <n v="660"/>
    <m/>
    <m/>
    <m/>
  </r>
  <r>
    <s v="1-550"/>
    <x v="14"/>
    <d v="2025-03-24T00:00:00"/>
    <x v="1"/>
    <s v="尿布M"/>
    <s v="-02/22, 03/01, 3/8,"/>
    <x v="396"/>
    <d v="1900-01-02T00:00:00"/>
    <d v="1900-10-26T00:00:00"/>
    <n v="900"/>
    <m/>
    <m/>
    <m/>
  </r>
  <r>
    <s v="1-550"/>
    <x v="14"/>
    <d v="2025-03-24T00:00:00"/>
    <x v="1"/>
    <s v="看護墊"/>
    <s v="-03/01, 03/15"/>
    <x v="384"/>
    <d v="1900-01-01T00:00:00"/>
    <d v="1900-07-28T00:00:00"/>
    <n v="420"/>
    <m/>
    <m/>
    <m/>
  </r>
  <r>
    <s v="1-651"/>
    <x v="142"/>
    <d v="2025-03-24T00:00:00"/>
    <x v="1"/>
    <s v="尿片"/>
    <s v="-02/22, 03/01, 03/08, 03/15"/>
    <x v="395"/>
    <d v="1900-01-07T00:00:00"/>
    <d v="1900-08-07T00:00:00"/>
    <n v="1760"/>
    <m/>
    <m/>
    <m/>
  </r>
  <r>
    <s v="1-651"/>
    <x v="142"/>
    <d v="2025-03-24T00:00:00"/>
    <x v="1"/>
    <s v="尿布L"/>
    <s v="-02/22, 03/01, 3/8, 03/15"/>
    <x v="422"/>
    <d v="1900-01-05T00:00:00"/>
    <d v="1900-09-28T00:00:00"/>
    <n v="1632"/>
    <m/>
    <m/>
    <m/>
  </r>
  <r>
    <s v="1-651"/>
    <x v="142"/>
    <d v="2025-03-24T00:00:00"/>
    <x v="1"/>
    <s v="看護墊"/>
    <s v="-02/22, 3/8,"/>
    <x v="389"/>
    <d v="1900-01-01T00:00:00"/>
    <d v="1900-07-28T00:00:00"/>
    <n v="420"/>
    <m/>
    <m/>
    <m/>
  </r>
  <r>
    <s v="2-175"/>
    <x v="79"/>
    <d v="2025-03-24T00:00:00"/>
    <x v="1"/>
    <s v="甘油球"/>
    <s v="-02/22,"/>
    <x v="378"/>
    <d v="1900-01-02T00:00:00"/>
    <d v="1900-02-28T00:00:00"/>
    <n v="180"/>
    <m/>
    <m/>
    <m/>
  </r>
  <r>
    <s v="2-175"/>
    <x v="79"/>
    <d v="2025-03-24T00:00:00"/>
    <x v="1"/>
    <s v="尿片"/>
    <s v="-03/01, 03/08, 03/15"/>
    <x v="423"/>
    <d v="1900-01-02T00:00:00"/>
    <d v="1900-08-07T00:00:00"/>
    <n v="660"/>
    <m/>
    <m/>
    <m/>
  </r>
  <r>
    <s v="2-175"/>
    <x v="79"/>
    <d v="2025-03-24T00:00:00"/>
    <x v="1"/>
    <s v="尿布L"/>
    <s v="-02/22, 03/01, 3/8, 03/15"/>
    <x v="398"/>
    <d v="1900-01-03T00:00:00"/>
    <d v="1900-09-28T00:00:00"/>
    <n v="1088"/>
    <m/>
    <m/>
    <m/>
  </r>
  <r>
    <s v="2-175"/>
    <x v="79"/>
    <d v="2025-03-24T00:00:00"/>
    <x v="1"/>
    <s v="看護墊"/>
    <s v="-02/22, 3/8, 03/15"/>
    <x v="410"/>
    <d v="1900-01-02T00:00:00"/>
    <d v="1900-07-28T00:00:00"/>
    <n v="630"/>
    <m/>
    <m/>
    <m/>
  </r>
  <r>
    <s v="1-023"/>
    <x v="136"/>
    <d v="2025-03-24T00:00:00"/>
    <x v="1"/>
    <s v="甘油球"/>
    <s v="-03/01,"/>
    <x v="385"/>
    <d v="1900-01-02T00:00:00"/>
    <d v="1900-02-28T00:00:00"/>
    <n v="180"/>
    <m/>
    <m/>
    <m/>
  </r>
  <r>
    <s v="1-023"/>
    <x v="136"/>
    <d v="2025-03-24T00:00:00"/>
    <x v="1"/>
    <s v="尿片"/>
    <s v="-02/22, 03/01, 03/08, 03/15"/>
    <x v="388"/>
    <d v="1900-01-05T00:00:00"/>
    <d v="1900-08-07T00:00:00"/>
    <n v="1320"/>
    <m/>
    <m/>
    <m/>
  </r>
  <r>
    <s v="1-023"/>
    <x v="136"/>
    <d v="2025-03-24T00:00:00"/>
    <x v="1"/>
    <s v="尿布M"/>
    <s v="-02/22, 03/01, 3/8, 03/15"/>
    <x v="383"/>
    <d v="1900-01-03T00:00:00"/>
    <d v="1900-10-26T00:00:00"/>
    <n v="1200"/>
    <m/>
    <m/>
    <m/>
  </r>
  <r>
    <s v="1-023"/>
    <x v="136"/>
    <d v="2025-03-24T00:00:00"/>
    <x v="1"/>
    <s v="看護墊"/>
    <s v="-02/22, 3/8,"/>
    <x v="389"/>
    <d v="1900-01-01T00:00:00"/>
    <d v="1900-07-28T00:00:00"/>
    <n v="420"/>
    <m/>
    <m/>
    <m/>
  </r>
  <r>
    <s v="2-194"/>
    <x v="115"/>
    <d v="2025-03-24T00:00:00"/>
    <x v="1"/>
    <s v="甘油球"/>
    <s v="-02/22,"/>
    <x v="378"/>
    <d v="1900-01-02T00:00:00"/>
    <d v="1900-02-28T00:00:00"/>
    <n v="180"/>
    <m/>
    <m/>
    <m/>
  </r>
  <r>
    <s v="3-523"/>
    <x v="59"/>
    <d v="2025-03-24T00:00:00"/>
    <x v="1"/>
    <s v="尿片"/>
    <s v="-02/22, 03/01, 03/08, 03/15"/>
    <x v="388"/>
    <d v="1900-01-05T00:00:00"/>
    <d v="1900-08-07T00:00:00"/>
    <n v="1320"/>
    <m/>
    <m/>
    <m/>
  </r>
  <r>
    <s v="3-523"/>
    <x v="59"/>
    <d v="2025-03-24T00:00:00"/>
    <x v="1"/>
    <s v="尿布M"/>
    <s v="-02/22, 03/01, 3/8, 03/15"/>
    <x v="383"/>
    <d v="1900-01-03T00:00:00"/>
    <d v="1900-10-26T00:00:00"/>
    <n v="1200"/>
    <m/>
    <m/>
    <m/>
  </r>
  <r>
    <s v="3-523"/>
    <x v="59"/>
    <d v="2025-03-24T00:00:00"/>
    <x v="1"/>
    <s v="看護墊"/>
    <s v="-02/22, 3/8,"/>
    <x v="389"/>
    <d v="1900-01-01T00:00:00"/>
    <d v="1900-07-28T00:00:00"/>
    <n v="420"/>
    <m/>
    <m/>
    <m/>
  </r>
  <r>
    <s v="3-538"/>
    <x v="245"/>
    <d v="2025-03-24T00:00:00"/>
    <x v="1"/>
    <s v="尿片"/>
    <s v="-02/22, 03/01, 03/08, 03/15"/>
    <x v="382"/>
    <d v="1900-01-04T00:00:00"/>
    <d v="1900-08-07T00:00:00"/>
    <n v="1100"/>
    <m/>
    <m/>
    <m/>
  </r>
  <r>
    <s v="3-538"/>
    <x v="245"/>
    <d v="2025-03-24T00:00:00"/>
    <x v="1"/>
    <s v="尿布M"/>
    <s v="-02/22, 03/01, 3/8, 03/15"/>
    <x v="383"/>
    <d v="1900-01-03T00:00:00"/>
    <d v="1900-10-26T00:00:00"/>
    <n v="1200"/>
    <m/>
    <m/>
    <m/>
  </r>
  <r>
    <s v="3-538"/>
    <x v="245"/>
    <d v="2025-03-24T00:00:00"/>
    <x v="1"/>
    <s v="看護墊"/>
    <s v="-03/01, 3/8, 03/15"/>
    <x v="431"/>
    <d v="1900-01-02T00:00:00"/>
    <d v="1900-07-28T00:00:00"/>
    <n v="630"/>
    <m/>
    <m/>
    <m/>
  </r>
  <r>
    <s v="1-765"/>
    <x v="116"/>
    <d v="2025-03-24T00:00:00"/>
    <x v="1"/>
    <s v="甘油球"/>
    <s v="-03/15"/>
    <x v="400"/>
    <d v="1900-01-02T00:00:00"/>
    <d v="1900-02-28T00:00:00"/>
    <n v="180"/>
    <m/>
    <m/>
    <m/>
  </r>
  <r>
    <s v="1-765"/>
    <x v="116"/>
    <d v="2025-03-24T00:00:00"/>
    <x v="1"/>
    <s v="尿片"/>
    <s v="-03/01, 03/08,"/>
    <x v="443"/>
    <d v="1900-01-01T00:00:00"/>
    <d v="1900-08-07T00:00:00"/>
    <n v="440"/>
    <m/>
    <m/>
    <m/>
  </r>
  <r>
    <s v="1-765"/>
    <x v="116"/>
    <d v="2025-03-24T00:00:00"/>
    <x v="1"/>
    <s v="尿布M"/>
    <s v="-03/01, 3/8, 03/15"/>
    <x v="432"/>
    <d v="1900-01-02T00:00:00"/>
    <d v="1900-10-26T00:00:00"/>
    <n v="900"/>
    <m/>
    <m/>
    <m/>
  </r>
  <r>
    <s v="1-765"/>
    <x v="116"/>
    <d v="2025-03-24T00:00:00"/>
    <x v="1"/>
    <s v="看護墊"/>
    <s v="-03/01, 03/15"/>
    <x v="384"/>
    <d v="1900-01-01T00:00:00"/>
    <d v="1900-07-28T00:00:00"/>
    <n v="420"/>
    <m/>
    <m/>
    <m/>
  </r>
  <r>
    <s v="3-540"/>
    <x v="246"/>
    <d v="2025-03-24T00:00:00"/>
    <x v="1"/>
    <s v="尿布M"/>
    <s v="-03/01, 3/8,"/>
    <x v="415"/>
    <d v="1900-01-01T00:00:00"/>
    <d v="1900-10-26T00:00:00"/>
    <n v="600"/>
    <m/>
    <m/>
    <m/>
  </r>
  <r>
    <s v="3-540"/>
    <x v="246"/>
    <d v="2025-03-24T00:00:00"/>
    <x v="1"/>
    <s v="看護墊"/>
    <s v="-03/01, 03/15"/>
    <x v="384"/>
    <d v="1900-01-01T00:00:00"/>
    <d v="1900-07-28T00:00:00"/>
    <n v="420"/>
    <m/>
    <m/>
    <m/>
  </r>
  <r>
    <s v="3-324"/>
    <x v="165"/>
    <d v="2025-03-24T00:00:00"/>
    <x v="1"/>
    <s v="尿片"/>
    <s v="-02/22, 03/01, 03/08, 03/15"/>
    <x v="379"/>
    <d v="1900-01-03T00:00:00"/>
    <d v="1900-08-07T00:00:00"/>
    <n v="880"/>
    <m/>
    <m/>
    <m/>
  </r>
  <r>
    <s v="3-324"/>
    <x v="165"/>
    <d v="2025-03-24T00:00:00"/>
    <x v="1"/>
    <s v="尿布L"/>
    <s v="-02/22, 03/01, 3/8, 03/15"/>
    <x v="398"/>
    <d v="1900-01-03T00:00:00"/>
    <d v="1900-09-28T00:00:00"/>
    <n v="1088"/>
    <m/>
    <m/>
    <m/>
  </r>
  <r>
    <s v="3-324"/>
    <x v="165"/>
    <d v="2025-03-24T00:00:00"/>
    <x v="1"/>
    <s v="看護墊"/>
    <s v="-03/01, 03/15"/>
    <x v="384"/>
    <d v="1900-01-01T00:00:00"/>
    <d v="1900-07-28T00:00:00"/>
    <n v="420"/>
    <m/>
    <m/>
    <m/>
  </r>
  <r>
    <s v="1-296"/>
    <x v="15"/>
    <d v="2025-03-24T00:00:00"/>
    <x v="1"/>
    <s v="甘油球"/>
    <s v="-3/8,"/>
    <x v="397"/>
    <d v="1900-01-02T00:00:00"/>
    <d v="1900-02-28T00:00:00"/>
    <n v="180"/>
    <m/>
    <m/>
    <m/>
  </r>
  <r>
    <s v="1-296"/>
    <x v="15"/>
    <d v="2025-03-24T00:00:00"/>
    <x v="1"/>
    <s v="尿片"/>
    <s v="-02/22,"/>
    <x v="401"/>
    <d v="1899-12-31T00:00:00"/>
    <d v="1900-08-07T00:00:00"/>
    <n v="220"/>
    <m/>
    <m/>
    <m/>
  </r>
  <r>
    <s v="1-296"/>
    <x v="15"/>
    <d v="2025-03-24T00:00:00"/>
    <x v="1"/>
    <s v="尿布M"/>
    <s v="-02/22, 03/01, 3/8, 03/15"/>
    <x v="383"/>
    <d v="1900-01-03T00:00:00"/>
    <d v="1900-10-26T00:00:00"/>
    <n v="1200"/>
    <m/>
    <m/>
    <m/>
  </r>
  <r>
    <s v="1-296"/>
    <x v="15"/>
    <d v="2025-03-24T00:00:00"/>
    <x v="1"/>
    <s v="看護墊"/>
    <s v="-02/22, 03/01, 03/15"/>
    <x v="399"/>
    <d v="1900-01-02T00:00:00"/>
    <d v="1900-07-28T00:00:00"/>
    <n v="630"/>
    <m/>
    <m/>
    <m/>
  </r>
  <r>
    <s v="1-700"/>
    <x v="137"/>
    <d v="2025-03-24T00:00:00"/>
    <x v="1"/>
    <s v="看護墊"/>
    <s v="-03/15"/>
    <x v="394"/>
    <d v="1899-12-31T00:00:00"/>
    <d v="1900-07-28T00:00:00"/>
    <n v="210"/>
    <m/>
    <m/>
    <m/>
  </r>
  <r>
    <s v="1-580"/>
    <x v="63"/>
    <d v="2025-03-24T00:00:00"/>
    <x v="1"/>
    <s v="甘油球"/>
    <s v="-03/01,"/>
    <x v="385"/>
    <d v="1900-01-02T00:00:00"/>
    <d v="1900-02-28T00:00:00"/>
    <n v="180"/>
    <m/>
    <m/>
    <m/>
  </r>
  <r>
    <s v="1-580"/>
    <x v="63"/>
    <d v="2025-03-24T00:00:00"/>
    <x v="1"/>
    <s v="尿片"/>
    <s v="-02/22, 03/01, 03/08, 03/15"/>
    <x v="388"/>
    <d v="1900-01-05T00:00:00"/>
    <d v="1900-08-07T00:00:00"/>
    <n v="1320"/>
    <m/>
    <m/>
    <m/>
  </r>
  <r>
    <s v="1-580"/>
    <x v="63"/>
    <d v="2025-03-24T00:00:00"/>
    <x v="1"/>
    <s v="尿布M"/>
    <s v="-03/01, 3/8,"/>
    <x v="415"/>
    <d v="1900-01-01T00:00:00"/>
    <d v="1900-10-26T00:00:00"/>
    <n v="600"/>
    <m/>
    <m/>
    <m/>
  </r>
  <r>
    <s v="1-580"/>
    <x v="63"/>
    <d v="2025-03-24T00:00:00"/>
    <x v="1"/>
    <s v="看護墊"/>
    <s v="-02/22, 03/15"/>
    <x v="433"/>
    <d v="1900-01-01T00:00:00"/>
    <d v="1900-07-28T00:00:00"/>
    <n v="420"/>
    <m/>
    <m/>
    <m/>
  </r>
  <r>
    <s v="3-553"/>
    <x v="117"/>
    <d v="2025-03-24T00:00:00"/>
    <x v="1"/>
    <s v="尿片"/>
    <s v="-02/22, 03/01, 03/08, 03/15"/>
    <x v="388"/>
    <d v="1900-01-05T00:00:00"/>
    <d v="1900-08-07T00:00:00"/>
    <n v="1320"/>
    <m/>
    <m/>
    <m/>
  </r>
  <r>
    <s v="3-553"/>
    <x v="117"/>
    <d v="2025-03-24T00:00:00"/>
    <x v="1"/>
    <s v="尿布M"/>
    <s v="-02/22, 03/01, 3/8, 03/15"/>
    <x v="383"/>
    <d v="1900-01-03T00:00:00"/>
    <d v="1900-10-26T00:00:00"/>
    <n v="1200"/>
    <m/>
    <m/>
    <m/>
  </r>
  <r>
    <s v="3-553"/>
    <x v="117"/>
    <d v="2025-03-24T00:00:00"/>
    <x v="1"/>
    <s v="看護墊"/>
    <s v="-02/22, 3/8,"/>
    <x v="389"/>
    <d v="1900-01-01T00:00:00"/>
    <d v="1900-07-28T00:00:00"/>
    <n v="420"/>
    <m/>
    <m/>
    <m/>
  </r>
  <r>
    <s v="2-199"/>
    <x v="118"/>
    <d v="2025-03-24T00:00:00"/>
    <x v="1"/>
    <s v="甘油球"/>
    <s v="-02/22,"/>
    <x v="378"/>
    <d v="1900-01-02T00:00:00"/>
    <d v="1900-02-28T00:00:00"/>
    <n v="180"/>
    <m/>
    <m/>
    <m/>
  </r>
  <r>
    <s v="1-706"/>
    <x v="155"/>
    <d v="2025-03-24T00:00:00"/>
    <x v="1"/>
    <s v="尿片"/>
    <s v="-02/22, 03/01, 03/08, 03/15"/>
    <x v="395"/>
    <d v="1900-01-07T00:00:00"/>
    <d v="1900-08-07T00:00:00"/>
    <n v="1760"/>
    <m/>
    <m/>
    <m/>
  </r>
  <r>
    <s v="1-706"/>
    <x v="155"/>
    <d v="2025-03-24T00:00:00"/>
    <x v="1"/>
    <s v="尿布M"/>
    <s v="-02/22, 03/01, 3/8,"/>
    <x v="396"/>
    <d v="1900-01-02T00:00:00"/>
    <d v="1900-10-26T00:00:00"/>
    <n v="900"/>
    <m/>
    <m/>
    <m/>
  </r>
  <r>
    <s v="1-706"/>
    <x v="155"/>
    <d v="2025-03-24T00:00:00"/>
    <x v="1"/>
    <s v="看護墊"/>
    <s v="-03/01, 03/15"/>
    <x v="384"/>
    <d v="1900-01-01T00:00:00"/>
    <d v="1900-07-28T00:00:00"/>
    <n v="420"/>
    <m/>
    <m/>
    <m/>
  </r>
  <r>
    <s v="1-274"/>
    <x v="230"/>
    <d v="2025-03-24T00:00:00"/>
    <x v="1"/>
    <s v="甘油球"/>
    <s v="-3/8,"/>
    <x v="397"/>
    <d v="1900-01-02T00:00:00"/>
    <d v="1900-02-28T00:00:00"/>
    <n v="180"/>
    <m/>
    <m/>
    <m/>
  </r>
  <r>
    <s v="1-274"/>
    <x v="230"/>
    <d v="2025-03-24T00:00:00"/>
    <x v="1"/>
    <s v="尿片"/>
    <s v="-02/22, 03/01, 03/08,"/>
    <x v="426"/>
    <d v="1900-01-02T00:00:00"/>
    <d v="1900-08-07T00:00:00"/>
    <n v="660"/>
    <m/>
    <m/>
    <m/>
  </r>
  <r>
    <s v="1-274"/>
    <x v="230"/>
    <d v="2025-03-24T00:00:00"/>
    <x v="1"/>
    <s v="尿布M"/>
    <s v="-02/22, 03/01, 3/8,"/>
    <x v="396"/>
    <d v="1900-01-02T00:00:00"/>
    <d v="1900-10-26T00:00:00"/>
    <n v="900"/>
    <m/>
    <m/>
    <m/>
  </r>
  <r>
    <s v="1-274"/>
    <x v="230"/>
    <d v="2025-03-24T00:00:00"/>
    <x v="1"/>
    <s v="看護墊"/>
    <s v="-02/22, 03/01,"/>
    <x v="417"/>
    <d v="1900-01-01T00:00:00"/>
    <d v="1900-07-28T00:00:00"/>
    <n v="420"/>
    <m/>
    <m/>
    <m/>
  </r>
  <r>
    <s v="1-726"/>
    <x v="90"/>
    <d v="2025-03-24T00:00:00"/>
    <x v="1"/>
    <s v="甘油球"/>
    <s v="-3/8,"/>
    <x v="397"/>
    <d v="1900-01-02T00:00:00"/>
    <d v="1900-02-28T00:00:00"/>
    <n v="180"/>
    <m/>
    <m/>
    <m/>
  </r>
  <r>
    <s v="1-250"/>
    <x v="64"/>
    <d v="2025-03-24T00:00:00"/>
    <x v="1"/>
    <s v="尿片"/>
    <s v="-02/22, 03/01, 03/08, 03/15"/>
    <x v="395"/>
    <d v="1900-01-07T00:00:00"/>
    <d v="1900-08-07T00:00:00"/>
    <n v="1760"/>
    <m/>
    <m/>
    <m/>
  </r>
  <r>
    <s v="1-250"/>
    <x v="64"/>
    <d v="2025-03-24T00:00:00"/>
    <x v="1"/>
    <s v="尿布L"/>
    <s v="-02/22, 03/01, 3/8, 03/15"/>
    <x v="422"/>
    <d v="1900-01-05T00:00:00"/>
    <d v="1900-09-28T00:00:00"/>
    <n v="1632"/>
    <m/>
    <m/>
    <m/>
  </r>
  <r>
    <s v="1-250"/>
    <x v="64"/>
    <d v="2025-03-24T00:00:00"/>
    <x v="1"/>
    <s v="看護墊"/>
    <s v="-03/01, 03/15"/>
    <x v="384"/>
    <d v="1900-01-01T00:00:00"/>
    <d v="1900-07-28T00:00:00"/>
    <n v="420"/>
    <m/>
    <m/>
    <m/>
  </r>
  <r>
    <s v="3-507"/>
    <x v="92"/>
    <d v="2025-03-24T00:00:00"/>
    <x v="1"/>
    <s v="尿片"/>
    <s v="-02/22, 03/01, 03/08, 03/15"/>
    <x v="379"/>
    <d v="1900-01-03T00:00:00"/>
    <d v="1900-08-07T00:00:00"/>
    <n v="880"/>
    <m/>
    <m/>
    <m/>
  </r>
  <r>
    <s v="3-507"/>
    <x v="92"/>
    <d v="2025-03-24T00:00:00"/>
    <x v="1"/>
    <s v="尿布L"/>
    <s v="-02/22, 03/01, 3/8, 03/15"/>
    <x v="398"/>
    <d v="1900-01-03T00:00:00"/>
    <d v="1900-09-28T00:00:00"/>
    <n v="1088"/>
    <m/>
    <m/>
    <m/>
  </r>
  <r>
    <s v="3-507"/>
    <x v="92"/>
    <d v="2025-03-24T00:00:00"/>
    <x v="1"/>
    <s v="看護墊"/>
    <s v="-03/01, 03/15"/>
    <x v="384"/>
    <d v="1900-01-01T00:00:00"/>
    <d v="1900-07-28T00:00:00"/>
    <n v="420"/>
    <m/>
    <m/>
    <m/>
  </r>
  <r>
    <s v="1-366"/>
    <x v="231"/>
    <d v="2025-03-24T00:00:00"/>
    <x v="1"/>
    <s v="甘油球"/>
    <s v="-03/01,"/>
    <x v="385"/>
    <d v="1900-01-02T00:00:00"/>
    <d v="1900-02-28T00:00:00"/>
    <n v="180"/>
    <m/>
    <m/>
    <m/>
  </r>
  <r>
    <s v="1-756"/>
    <x v="66"/>
    <d v="2025-03-24T00:00:00"/>
    <x v="1"/>
    <s v="甘油球"/>
    <s v="-03/01,"/>
    <x v="385"/>
    <d v="1900-01-02T00:00:00"/>
    <d v="1900-02-28T00:00:00"/>
    <n v="180"/>
    <m/>
    <m/>
    <m/>
  </r>
  <r>
    <s v="1-756"/>
    <x v="66"/>
    <d v="2025-03-24T00:00:00"/>
    <x v="1"/>
    <s v="尿片"/>
    <s v="-03/01, 03/15"/>
    <x v="390"/>
    <d v="1900-01-01T00:00:00"/>
    <d v="1900-08-07T00:00:00"/>
    <n v="440"/>
    <m/>
    <m/>
    <m/>
  </r>
  <r>
    <s v="1-756"/>
    <x v="66"/>
    <d v="2025-03-24T00:00:00"/>
    <x v="1"/>
    <s v="尿布M"/>
    <s v="-03/01, 03/15"/>
    <x v="387"/>
    <d v="1900-01-01T00:00:00"/>
    <d v="1900-10-26T00:00:00"/>
    <n v="600"/>
    <m/>
    <m/>
    <m/>
  </r>
  <r>
    <s v="1-756"/>
    <x v="66"/>
    <d v="2025-03-24T00:00:00"/>
    <x v="1"/>
    <s v="看護墊"/>
    <s v="-03/01, 03/15"/>
    <x v="384"/>
    <d v="1900-01-01T00:00:00"/>
    <d v="1900-07-28T00:00:00"/>
    <n v="420"/>
    <m/>
    <m/>
    <m/>
  </r>
  <r>
    <s v="3-547"/>
    <x v="105"/>
    <d v="2025-03-24T00:00:00"/>
    <x v="1"/>
    <s v="尿布M"/>
    <s v="-03/01, 3/8,"/>
    <x v="415"/>
    <d v="1900-01-01T00:00:00"/>
    <d v="1900-10-26T00:00:00"/>
    <n v="600"/>
    <m/>
    <m/>
    <m/>
  </r>
  <r>
    <s v="3-547"/>
    <x v="105"/>
    <d v="2025-03-24T00:00:00"/>
    <x v="1"/>
    <s v="看護墊"/>
    <s v="-03/01, 03/15"/>
    <x v="384"/>
    <d v="1900-01-01T00:00:00"/>
    <d v="1900-07-28T00:00:00"/>
    <n v="420"/>
    <m/>
    <m/>
    <m/>
  </r>
  <r>
    <s v="1-707"/>
    <x v="156"/>
    <d v="2025-03-24T00:00:00"/>
    <x v="1"/>
    <s v="甘油球"/>
    <s v="-03/01,"/>
    <x v="385"/>
    <d v="1900-01-02T00:00:00"/>
    <d v="1900-02-28T00:00:00"/>
    <n v="180"/>
    <m/>
    <m/>
    <m/>
  </r>
  <r>
    <s v="1-707"/>
    <x v="156"/>
    <d v="2025-03-24T00:00:00"/>
    <x v="1"/>
    <s v="尿片"/>
    <s v="-02/22, 03/01, 03/08, 03/15"/>
    <x v="388"/>
    <d v="1900-01-05T00:00:00"/>
    <d v="1900-08-07T00:00:00"/>
    <n v="1320"/>
    <m/>
    <m/>
    <m/>
  </r>
  <r>
    <s v="1-707"/>
    <x v="156"/>
    <d v="2025-03-24T00:00:00"/>
    <x v="1"/>
    <s v="尿布M"/>
    <s v="-02/22, 03/01, 3/8, 03/15"/>
    <x v="383"/>
    <d v="1900-01-03T00:00:00"/>
    <d v="1900-10-26T00:00:00"/>
    <n v="1200"/>
    <m/>
    <m/>
    <m/>
  </r>
  <r>
    <s v="1-707"/>
    <x v="156"/>
    <d v="2025-03-24T00:00:00"/>
    <x v="1"/>
    <s v="看護墊"/>
    <s v="-02/22, 3/8,"/>
    <x v="389"/>
    <d v="1900-01-01T00:00:00"/>
    <d v="1900-07-28T00:00:00"/>
    <n v="420"/>
    <m/>
    <m/>
    <m/>
  </r>
  <r>
    <s v="1-477"/>
    <x v="80"/>
    <d v="2025-03-24T00:00:00"/>
    <x v="1"/>
    <s v="甘油球"/>
    <s v="-3/8,"/>
    <x v="397"/>
    <d v="1900-01-02T00:00:00"/>
    <d v="1900-02-28T00:00:00"/>
    <n v="180"/>
    <m/>
    <m/>
    <m/>
  </r>
  <r>
    <s v="1-477"/>
    <x v="80"/>
    <d v="2025-03-24T00:00:00"/>
    <x v="1"/>
    <s v="尿片"/>
    <s v="-03/01, 03/08,"/>
    <x v="443"/>
    <d v="1900-01-01T00:00:00"/>
    <d v="1900-08-07T00:00:00"/>
    <n v="440"/>
    <m/>
    <m/>
    <m/>
  </r>
  <r>
    <s v="1-477"/>
    <x v="80"/>
    <d v="2025-03-24T00:00:00"/>
    <x v="1"/>
    <s v="尿布M"/>
    <s v="-03/01, 3/8, 03/15"/>
    <x v="432"/>
    <d v="1900-01-02T00:00:00"/>
    <d v="1900-10-26T00:00:00"/>
    <n v="900"/>
    <m/>
    <m/>
    <m/>
  </r>
  <r>
    <s v="1-477"/>
    <x v="80"/>
    <d v="2025-03-24T00:00:00"/>
    <x v="1"/>
    <s v="看護墊"/>
    <s v="-03/01, 03/15"/>
    <x v="384"/>
    <d v="1900-01-01T00:00:00"/>
    <d v="1900-07-28T00:00:00"/>
    <n v="420"/>
    <m/>
    <m/>
    <m/>
  </r>
  <r>
    <s v="1-709"/>
    <x v="157"/>
    <d v="2025-03-24T00:00:00"/>
    <x v="1"/>
    <s v="甘油球"/>
    <s v="-03/01,"/>
    <x v="385"/>
    <d v="1900-01-02T00:00:00"/>
    <d v="1900-02-28T00:00:00"/>
    <n v="180"/>
    <m/>
    <m/>
    <m/>
  </r>
  <r>
    <s v="1-477"/>
    <x v="80"/>
    <d v="2025-02-13T00:00:00"/>
    <x v="2"/>
    <s v="全方位救護車"/>
    <m/>
    <x v="450"/>
    <d v="1899-12-31T00:00:00"/>
    <d v="1907-08-31T00:00:00"/>
    <n v="2800"/>
    <m/>
    <m/>
    <m/>
  </r>
  <r>
    <s v="2-185"/>
    <x v="98"/>
    <d v="2025-02-20T00:00:00"/>
    <x v="2"/>
    <s v="氣墊床維修"/>
    <m/>
    <x v="451"/>
    <d v="1899-12-31T00:00:00"/>
    <d v="1904-10-15T00:00:00"/>
    <n v="1750"/>
    <m/>
    <m/>
    <m/>
  </r>
  <r>
    <s v="2-198"/>
    <x v="21"/>
    <d v="2025-02-20T00:00:00"/>
    <x v="2"/>
    <s v="氣墊床維修"/>
    <m/>
    <x v="451"/>
    <d v="1899-12-31T00:00:00"/>
    <d v="1902-09-26T00:00:00"/>
    <n v="1000"/>
    <m/>
    <m/>
    <m/>
  </r>
  <r>
    <s v="1-477"/>
    <x v="80"/>
    <d v="2025-02-22T00:00:00"/>
    <x v="2"/>
    <s v="全方位救護車"/>
    <m/>
    <x v="452"/>
    <d v="1899-12-31T00:00:00"/>
    <d v="1907-08-31T00:00:00"/>
    <n v="2800"/>
    <m/>
    <m/>
    <m/>
  </r>
  <r>
    <s v="1-636"/>
    <x v="18"/>
    <d v="2025-02-25T00:00:00"/>
    <x v="2"/>
    <s v="維修"/>
    <m/>
    <x v="453"/>
    <d v="1899-12-31T00:00:00"/>
    <d v="1905-03-04T00:00:00"/>
    <n v="1890"/>
    <m/>
    <m/>
    <m/>
  </r>
  <r>
    <s v="1-665"/>
    <x v="196"/>
    <d v="2025-02-25T00:00:00"/>
    <x v="2"/>
    <s v="維修"/>
    <m/>
    <x v="453"/>
    <d v="1899-12-31T00:00:00"/>
    <d v="1905-03-04T00:00:00"/>
    <n v="1890"/>
    <m/>
    <m/>
    <m/>
  </r>
  <r>
    <s v=""/>
    <x v="251"/>
    <d v="2025-02-25T00:00:00"/>
    <x v="2"/>
    <s v="維修"/>
    <m/>
    <x v="453"/>
    <d v="1899-12-31T00:00:00"/>
    <d v="1901-06-08T00:00:00"/>
    <n v="525"/>
    <m/>
    <m/>
    <m/>
  </r>
  <r>
    <s v="1-500"/>
    <x v="39"/>
    <d v="2025-02-25T00:00:00"/>
    <x v="2"/>
    <s v="維修"/>
    <m/>
    <x v="453"/>
    <d v="1899-12-31T00:00:00"/>
    <d v="1905-03-04T00:00:00"/>
    <n v="1890"/>
    <m/>
    <m/>
    <m/>
  </r>
  <r>
    <s v="1-768"/>
    <x v="109"/>
    <d v="2025-02-26T00:00:00"/>
    <x v="2"/>
    <s v="益肺佳"/>
    <m/>
    <x v="454"/>
    <d v="1900-01-23T00:00:00"/>
    <d v="1900-02-06T00:00:00"/>
    <n v="912"/>
    <m/>
    <m/>
    <m/>
  </r>
  <r>
    <s v="1-769"/>
    <x v="122"/>
    <d v="2025-02-26T00:00:00"/>
    <x v="2"/>
    <s v="入住疥瘡投藥"/>
    <m/>
    <x v="455"/>
    <d v="1900-01-02T00:00:00"/>
    <d v="1900-04-09T00:00:00"/>
    <n v="300"/>
    <m/>
    <m/>
    <m/>
  </r>
  <r>
    <s v="1-769"/>
    <x v="122"/>
    <d v="2025-02-26T00:00:00"/>
    <x v="2"/>
    <s v="衣服洗標*8"/>
    <m/>
    <x v="456"/>
    <d v="1900-01-07T00:00:00"/>
    <d v="1900-01-24T00:00:00"/>
    <n v="200"/>
    <m/>
    <m/>
    <m/>
  </r>
  <r>
    <s v="2-130"/>
    <x v="110"/>
    <d v="2025-02-27T00:00:00"/>
    <x v="2"/>
    <s v="衣服洗標*2"/>
    <m/>
    <x v="457"/>
    <d v="1900-01-01T00:00:00"/>
    <d v="1900-01-24T00:00:00"/>
    <n v="50"/>
    <m/>
    <m/>
    <m/>
  </r>
  <r>
    <s v="2-182"/>
    <x v="33"/>
    <d v="2025-02-27T00:00:00"/>
    <x v="2"/>
    <s v="郵資"/>
    <m/>
    <x v="458"/>
    <d v="1899-12-31T00:00:00"/>
    <d v="1900-03-12T00:00:00"/>
    <n v="72"/>
    <m/>
    <m/>
    <m/>
  </r>
  <r>
    <s v="1-770"/>
    <x v="163"/>
    <d v="2025-02-27T00:00:00"/>
    <x v="2"/>
    <s v="入住疥瘡投藥"/>
    <m/>
    <x v="459"/>
    <d v="1900-01-02T00:00:00"/>
    <d v="1900-04-09T00:00:00"/>
    <n v="300"/>
    <m/>
    <m/>
    <m/>
  </r>
  <r>
    <s v="1-770"/>
    <x v="163"/>
    <d v="2025-02-27T00:00:00"/>
    <x v="2"/>
    <s v="衣服洗標*23"/>
    <m/>
    <x v="460"/>
    <d v="1900-01-22T00:00:00"/>
    <d v="1900-01-24T00:00:00"/>
    <n v="575"/>
    <m/>
    <m/>
    <m/>
  </r>
  <r>
    <s v="1-762"/>
    <x v="103"/>
    <d v="2025-02-27T00:00:00"/>
    <x v="2"/>
    <s v="麥當勞"/>
    <m/>
    <x v="461"/>
    <d v="1899-12-31T00:00:00"/>
    <d v="1900-10-02T00:00:00"/>
    <n v="276"/>
    <m/>
    <m/>
    <m/>
  </r>
  <r>
    <s v="2-155"/>
    <x v="100"/>
    <d v="2025-03-02T00:00:00"/>
    <x v="2"/>
    <s v="衣服洗標*2"/>
    <m/>
    <x v="462"/>
    <d v="1900-01-01T00:00:00"/>
    <d v="1900-01-24T00:00:00"/>
    <n v="50"/>
    <m/>
    <m/>
    <m/>
  </r>
  <r>
    <s v="1-702"/>
    <x v="169"/>
    <d v="2025-03-02T00:00:00"/>
    <x v="2"/>
    <s v="衣服洗標*6"/>
    <m/>
    <x v="463"/>
    <d v="1900-01-05T00:00:00"/>
    <d v="1900-01-24T00:00:00"/>
    <n v="150"/>
    <m/>
    <m/>
    <m/>
  </r>
  <r>
    <s v="3-519"/>
    <x v="35"/>
    <d v="2025-03-02T00:00:00"/>
    <x v="2"/>
    <s v="衣服洗標*2"/>
    <m/>
    <x v="462"/>
    <d v="1900-01-01T00:00:00"/>
    <d v="1900-01-24T00:00:00"/>
    <n v="50"/>
    <m/>
    <m/>
    <m/>
  </r>
  <r>
    <s v="1-710"/>
    <x v="151"/>
    <d v="2025-03-03T00:00:00"/>
    <x v="2"/>
    <s v="郵資"/>
    <m/>
    <x v="464"/>
    <d v="1899-12-31T00:00:00"/>
    <d v="1900-02-03T00:00:00"/>
    <n v="35"/>
    <m/>
    <m/>
    <m/>
  </r>
  <r>
    <s v="2-190"/>
    <x v="149"/>
    <d v="2025-03-03T00:00:00"/>
    <x v="2"/>
    <s v="804影像複製費"/>
    <m/>
    <x v="465"/>
    <d v="1899-12-31T00:00:00"/>
    <d v="1900-07-18T00:00:00"/>
    <n v="200"/>
    <m/>
    <m/>
    <m/>
  </r>
  <r>
    <s v="1-651"/>
    <x v="142"/>
    <d v="2025-03-03T00:00:00"/>
    <x v="2"/>
    <s v="去龍潭區公所代領新身障手冊車資"/>
    <m/>
    <x v="466"/>
    <d v="1899-12-31T00:00:00"/>
    <d v="1901-08-22T00:00:00"/>
    <n v="600"/>
    <m/>
    <m/>
    <m/>
  </r>
  <r>
    <s v="2-154"/>
    <x v="236"/>
    <d v="2025-03-04T00:00:00"/>
    <x v="2"/>
    <s v="五福拿藥自付額"/>
    <m/>
    <x v="467"/>
    <d v="1899-12-31T00:00:00"/>
    <d v="1900-01-19T00:00:00"/>
    <n v="20"/>
    <m/>
    <m/>
    <m/>
  </r>
  <r>
    <s v="2-155"/>
    <x v="100"/>
    <d v="2025-03-04T00:00:00"/>
    <x v="2"/>
    <s v="五福拿藥自付額"/>
    <m/>
    <x v="467"/>
    <d v="1899-12-31T00:00:00"/>
    <d v="1900-03-20T00:00:00"/>
    <n v="80"/>
    <m/>
    <m/>
    <m/>
  </r>
  <r>
    <s v="2-146"/>
    <x v="176"/>
    <d v="2025-03-04T00:00:00"/>
    <x v="2"/>
    <s v="五福拿藥自付額"/>
    <m/>
    <x v="467"/>
    <d v="1899-12-31T00:00:00"/>
    <d v="1900-03-20T00:00:00"/>
    <n v="80"/>
    <m/>
    <m/>
    <m/>
  </r>
  <r>
    <s v="2-168"/>
    <x v="6"/>
    <d v="2025-03-04T00:00:00"/>
    <x v="2"/>
    <s v="五福拿藥自付額"/>
    <m/>
    <x v="467"/>
    <d v="1899-12-31T00:00:00"/>
    <d v="1900-02-08T00:00:00"/>
    <n v="40"/>
    <m/>
    <m/>
    <m/>
  </r>
  <r>
    <s v="2-174"/>
    <x v="174"/>
    <d v="2025-03-04T00:00:00"/>
    <x v="2"/>
    <s v="五福拿藥自付額"/>
    <m/>
    <x v="467"/>
    <d v="1899-12-31T00:00:00"/>
    <d v="1900-02-08T00:00:00"/>
    <n v="40"/>
    <m/>
    <m/>
    <m/>
  </r>
  <r>
    <s v="3-504"/>
    <x v="233"/>
    <d v="2025-03-04T00:00:00"/>
    <x v="2"/>
    <s v="亞培益沛佳(38*24*5)"/>
    <m/>
    <x v="468"/>
    <d v="1900-04-29T00:00:00"/>
    <d v="1900-02-06T00:00:00"/>
    <n v="4560"/>
    <m/>
    <m/>
    <m/>
  </r>
  <r>
    <s v="2-103"/>
    <x v="238"/>
    <d v="2025-03-04T00:00:00"/>
    <x v="2"/>
    <s v="五福拿藥自付額"/>
    <m/>
    <x v="467"/>
    <d v="1899-12-31T00:00:00"/>
    <d v="1900-03-20T00:00:00"/>
    <n v="80"/>
    <m/>
    <m/>
    <m/>
  </r>
  <r>
    <s v="2-051"/>
    <x v="239"/>
    <d v="2025-03-04T00:00:00"/>
    <x v="2"/>
    <s v="五福拿藥自付額"/>
    <m/>
    <x v="467"/>
    <d v="1899-12-31T00:00:00"/>
    <d v="1900-01-19T00:00:00"/>
    <n v="20"/>
    <m/>
    <m/>
    <m/>
  </r>
  <r>
    <s v="2-130"/>
    <x v="110"/>
    <d v="2025-03-04T00:00:00"/>
    <x v="2"/>
    <s v="五福拿藥自付額"/>
    <m/>
    <x v="467"/>
    <d v="1899-12-31T00:00:00"/>
    <d v="1900-03-20T00:00:00"/>
    <n v="80"/>
    <m/>
    <m/>
    <m/>
  </r>
  <r>
    <s v="2-182"/>
    <x v="33"/>
    <d v="2025-03-04T00:00:00"/>
    <x v="2"/>
    <s v="五福拿藥自付額"/>
    <m/>
    <x v="467"/>
    <d v="1899-12-31T00:00:00"/>
    <d v="1900-02-08T00:00:00"/>
    <n v="40"/>
    <m/>
    <m/>
    <m/>
  </r>
  <r>
    <s v="2-188"/>
    <x v="240"/>
    <d v="2025-03-04T00:00:00"/>
    <x v="2"/>
    <s v="五福拿藥自付額"/>
    <m/>
    <x v="467"/>
    <d v="1899-12-31T00:00:00"/>
    <d v="1900-06-08T00:00:00"/>
    <n v="160"/>
    <m/>
    <m/>
    <m/>
  </r>
  <r>
    <s v="2-086"/>
    <x v="241"/>
    <d v="2025-03-04T00:00:00"/>
    <x v="2"/>
    <s v="五福拿藥自付額"/>
    <m/>
    <x v="467"/>
    <d v="1899-12-31T00:00:00"/>
    <d v="1900-06-08T00:00:00"/>
    <n v="160"/>
    <m/>
    <m/>
    <m/>
  </r>
  <r>
    <s v="2-105"/>
    <x v="234"/>
    <d v="2025-03-04T00:00:00"/>
    <x v="2"/>
    <s v="五福拿藥自付額"/>
    <m/>
    <x v="467"/>
    <d v="1899-12-31T00:00:00"/>
    <d v="1900-03-20T00:00:00"/>
    <n v="80"/>
    <m/>
    <m/>
    <m/>
  </r>
  <r>
    <s v="2-081"/>
    <x v="242"/>
    <d v="2025-03-04T00:00:00"/>
    <x v="2"/>
    <s v="五福拿藥自付額"/>
    <m/>
    <x v="467"/>
    <d v="1899-12-31T00:00:00"/>
    <d v="1900-03-20T00:00:00"/>
    <n v="80"/>
    <m/>
    <m/>
    <m/>
  </r>
  <r>
    <s v="2-183"/>
    <x v="50"/>
    <d v="2025-03-04T00:00:00"/>
    <x v="2"/>
    <s v="五福拿藥自付額"/>
    <m/>
    <x v="467"/>
    <d v="1899-12-31T00:00:00"/>
    <d v="1900-02-28T00:00:00"/>
    <n v="60"/>
    <m/>
    <m/>
    <m/>
  </r>
  <r>
    <s v="2-147"/>
    <x v="135"/>
    <d v="2025-03-04T00:00:00"/>
    <x v="2"/>
    <s v="五福拿藥自付額"/>
    <m/>
    <x v="467"/>
    <d v="1899-12-31T00:00:00"/>
    <d v="1900-02-28T00:00:00"/>
    <n v="60"/>
    <m/>
    <m/>
    <m/>
  </r>
  <r>
    <s v="2-066"/>
    <x v="243"/>
    <d v="2025-03-04T00:00:00"/>
    <x v="2"/>
    <s v="五福拿藥自付額"/>
    <m/>
    <x v="467"/>
    <d v="1899-12-31T00:00:00"/>
    <d v="1900-03-20T00:00:00"/>
    <n v="80"/>
    <m/>
    <m/>
    <m/>
  </r>
  <r>
    <s v="2-195"/>
    <x v="104"/>
    <d v="2025-03-04T00:00:00"/>
    <x v="2"/>
    <s v="五福拿藥自付額"/>
    <m/>
    <x v="467"/>
    <d v="1899-12-31T00:00:00"/>
    <d v="1900-02-08T00:00:00"/>
    <n v="40"/>
    <m/>
    <m/>
    <m/>
  </r>
  <r>
    <s v="2-175"/>
    <x v="79"/>
    <d v="2025-03-04T00:00:00"/>
    <x v="2"/>
    <s v="五福拿藥自付額"/>
    <m/>
    <x v="467"/>
    <d v="1899-12-31T00:00:00"/>
    <d v="1900-02-08T00:00:00"/>
    <n v="40"/>
    <m/>
    <m/>
    <m/>
  </r>
  <r>
    <s v="2-185"/>
    <x v="98"/>
    <d v="2025-03-05T00:00:00"/>
    <x v="2"/>
    <s v="美德耐"/>
    <m/>
    <x v="469"/>
    <d v="1899-12-31T00:00:00"/>
    <d v="1904-12-11T00:00:00"/>
    <n v="1807"/>
    <m/>
    <m/>
    <m/>
  </r>
  <r>
    <s v="2-081"/>
    <x v="242"/>
    <d v="2025-03-05T00:00:00"/>
    <x v="2"/>
    <s v="郵資"/>
    <m/>
    <x v="470"/>
    <d v="1899-12-31T00:00:00"/>
    <d v="1900-02-19T00:00:00"/>
    <n v="51"/>
    <m/>
    <m/>
    <m/>
  </r>
  <r>
    <s v="3-470"/>
    <x v="101"/>
    <d v="2025-03-07T00:00:00"/>
    <x v="2"/>
    <s v="郵資"/>
    <m/>
    <x v="471"/>
    <d v="1899-12-31T00:00:00"/>
    <d v="1900-01-27T00:00:00"/>
    <n v="28"/>
    <m/>
    <m/>
    <m/>
  </r>
  <r>
    <s v="1-760"/>
    <x v="46"/>
    <d v="2025-03-07T00:00:00"/>
    <x v="2"/>
    <s v="美德耐"/>
    <m/>
    <x v="472"/>
    <d v="1899-12-31T00:00:00"/>
    <d v="1900-07-17T00:00:00"/>
    <n v="199"/>
    <m/>
    <m/>
    <m/>
  </r>
  <r>
    <s v="1-676"/>
    <x v="76"/>
    <d v="2025-03-07T00:00:00"/>
    <x v="2"/>
    <s v="郵資"/>
    <m/>
    <x v="471"/>
    <d v="1899-12-31T00:00:00"/>
    <d v="1900-01-27T00:00:00"/>
    <n v="28"/>
    <m/>
    <m/>
    <m/>
  </r>
  <r>
    <s v="1-565"/>
    <x v="175"/>
    <d v="2025-03-10T00:00:00"/>
    <x v="2"/>
    <s v="114年2月一對一復健"/>
    <m/>
    <x v="473"/>
    <d v="1899-12-31T00:00:00"/>
    <d v="1907-05-23T00:00:00"/>
    <n v="2700"/>
    <m/>
    <m/>
    <m/>
  </r>
  <r>
    <s v="3-541"/>
    <x v="5"/>
    <d v="2025-03-10T00:00:00"/>
    <x v="2"/>
    <s v="114年2月一對一復健"/>
    <m/>
    <x v="473"/>
    <d v="1899-12-31T00:00:00"/>
    <d v="1907-05-23T00:00:00"/>
    <n v="2700"/>
    <m/>
    <m/>
    <m/>
  </r>
  <r>
    <s v="1-636"/>
    <x v="18"/>
    <d v="2025-03-10T00:00:00"/>
    <x v="2"/>
    <s v="114年2月一對一復健"/>
    <m/>
    <x v="473"/>
    <d v="1899-12-31T00:00:00"/>
    <d v="1906-04-18T00:00:00"/>
    <n v="2300"/>
    <m/>
    <m/>
    <m/>
  </r>
  <r>
    <s v="1-461"/>
    <x v="192"/>
    <d v="2025-03-10T00:00:00"/>
    <x v="2"/>
    <s v="114年2月一對一復健"/>
    <m/>
    <x v="473"/>
    <d v="1899-12-31T00:00:00"/>
    <d v="1907-08-31T00:00:00"/>
    <n v="2800"/>
    <m/>
    <m/>
    <m/>
  </r>
  <r>
    <s v="2-155"/>
    <x v="100"/>
    <d v="2025-03-10T00:00:00"/>
    <x v="2"/>
    <s v="114年2月一對一復健"/>
    <m/>
    <x v="473"/>
    <d v="1899-12-31T00:00:00"/>
    <d v="1907-08-31T00:00:00"/>
    <n v="2800"/>
    <m/>
    <m/>
    <m/>
  </r>
  <r>
    <s v=""/>
    <x v="251"/>
    <d v="2025-03-10T00:00:00"/>
    <x v="2"/>
    <s v="114年2月一對一復健"/>
    <m/>
    <x v="473"/>
    <d v="1899-12-31T00:00:00"/>
    <d v="1901-08-22T00:00:00"/>
    <n v="600"/>
    <m/>
    <m/>
    <m/>
  </r>
  <r>
    <s v="1-629"/>
    <x v="25"/>
    <d v="2025-03-10T00:00:00"/>
    <x v="2"/>
    <s v="114年2月一對一復健"/>
    <m/>
    <x v="473"/>
    <d v="1899-12-31T00:00:00"/>
    <d v="1907-08-31T00:00:00"/>
    <n v="2800"/>
    <m/>
    <m/>
    <m/>
  </r>
  <r>
    <s v="2-197"/>
    <x v="84"/>
    <d v="2025-03-10T00:00:00"/>
    <x v="2"/>
    <s v="114年2月一對一復健"/>
    <m/>
    <x v="473"/>
    <d v="1899-12-31T00:00:00"/>
    <d v="1907-08-31T00:00:00"/>
    <n v="2800"/>
    <m/>
    <m/>
    <m/>
  </r>
  <r>
    <s v="3-518"/>
    <x v="144"/>
    <d v="2025-03-10T00:00:00"/>
    <x v="2"/>
    <s v="114年2月一對一復健"/>
    <m/>
    <x v="473"/>
    <d v="1899-12-31T00:00:00"/>
    <d v="1907-08-31T00:00:00"/>
    <n v="2800"/>
    <m/>
    <m/>
    <m/>
  </r>
  <r>
    <s v="1-678"/>
    <x v="249"/>
    <d v="2025-03-10T00:00:00"/>
    <x v="2"/>
    <s v="郵資"/>
    <m/>
    <x v="474"/>
    <d v="1899-12-31T00:00:00"/>
    <d v="1900-01-27T00:00:00"/>
    <n v="28"/>
    <m/>
    <m/>
    <m/>
  </r>
  <r>
    <s v="1-402"/>
    <x v="32"/>
    <d v="2025-03-10T00:00:00"/>
    <x v="2"/>
    <s v="114年2月一對一復健"/>
    <m/>
    <x v="473"/>
    <d v="1899-12-31T00:00:00"/>
    <d v="1907-08-31T00:00:00"/>
    <n v="2800"/>
    <m/>
    <m/>
    <m/>
  </r>
  <r>
    <s v="1-612"/>
    <x v="34"/>
    <d v="2025-03-10T00:00:00"/>
    <x v="2"/>
    <s v="114年2月一對一復健"/>
    <m/>
    <x v="473"/>
    <d v="1899-12-31T00:00:00"/>
    <d v="1907-08-31T00:00:00"/>
    <n v="2800"/>
    <m/>
    <m/>
    <m/>
  </r>
  <r>
    <s v="1-530"/>
    <x v="94"/>
    <d v="2025-03-10T00:00:00"/>
    <x v="2"/>
    <s v="114年2月一對一復健"/>
    <m/>
    <x v="473"/>
    <d v="1899-12-31T00:00:00"/>
    <d v="1904-05-18T00:00:00"/>
    <n v="1600"/>
    <m/>
    <m/>
    <m/>
  </r>
  <r>
    <s v="3-537"/>
    <x v="141"/>
    <d v="2025-03-10T00:00:00"/>
    <x v="2"/>
    <s v="114年2月一對一復健"/>
    <m/>
    <x v="473"/>
    <d v="1899-12-31T00:00:00"/>
    <d v="1907-08-31T00:00:00"/>
    <n v="2800"/>
    <m/>
    <m/>
    <m/>
  </r>
  <r>
    <s v="3-549"/>
    <x v="42"/>
    <d v="2025-03-10T00:00:00"/>
    <x v="2"/>
    <s v="114年2月一對一復健"/>
    <m/>
    <x v="473"/>
    <d v="1899-12-31T00:00:00"/>
    <d v="1903-07-23T00:00:00"/>
    <n v="1300"/>
    <m/>
    <m/>
    <m/>
  </r>
  <r>
    <s v="1-534"/>
    <x v="213"/>
    <d v="2025-03-10T00:00:00"/>
    <x v="2"/>
    <s v="114年2月一對一復健"/>
    <m/>
    <x v="473"/>
    <d v="1899-12-31T00:00:00"/>
    <d v="1907-08-31T00:00:00"/>
    <n v="2800"/>
    <m/>
    <m/>
    <m/>
  </r>
  <r>
    <s v="1-473"/>
    <x v="162"/>
    <d v="2025-03-10T00:00:00"/>
    <x v="2"/>
    <s v="114年2月一對一復健"/>
    <m/>
    <x v="473"/>
    <d v="1899-12-31T00:00:00"/>
    <d v="1907-08-31T00:00:00"/>
    <n v="2800"/>
    <m/>
    <m/>
    <m/>
  </r>
  <r>
    <s v="2-183"/>
    <x v="50"/>
    <d v="2025-03-10T00:00:00"/>
    <x v="2"/>
    <s v="114年2月一對一復健"/>
    <m/>
    <x v="473"/>
    <d v="1899-12-31T00:00:00"/>
    <d v="1907-08-31T00:00:00"/>
    <n v="2800"/>
    <m/>
    <m/>
    <m/>
  </r>
  <r>
    <s v="1-596"/>
    <x v="51"/>
    <d v="2025-03-10T00:00:00"/>
    <x v="2"/>
    <s v="114年2月一對一復健"/>
    <m/>
    <x v="473"/>
    <d v="1899-12-31T00:00:00"/>
    <d v="1905-03-14T00:00:00"/>
    <n v="1900"/>
    <m/>
    <m/>
    <m/>
  </r>
  <r>
    <s v="1-676"/>
    <x v="76"/>
    <d v="2025-03-10T00:00:00"/>
    <x v="2"/>
    <s v="114年2月一對一復健"/>
    <m/>
    <x v="473"/>
    <d v="1899-12-31T00:00:00"/>
    <d v="1907-08-31T00:00:00"/>
    <n v="2800"/>
    <m/>
    <m/>
    <m/>
  </r>
  <r>
    <s v="3-533"/>
    <x v="4"/>
    <d v="2025-03-10T00:00:00"/>
    <x v="2"/>
    <s v="114年2月一對一復健"/>
    <m/>
    <x v="473"/>
    <d v="1899-12-31T00:00:00"/>
    <d v="1905-03-14T00:00:00"/>
    <n v="1900"/>
    <m/>
    <m/>
    <m/>
  </r>
  <r>
    <s v="1-606"/>
    <x v="113"/>
    <d v="2025-03-10T00:00:00"/>
    <x v="2"/>
    <s v="114年2月一對一復健"/>
    <m/>
    <x v="473"/>
    <d v="1899-12-31T00:00:00"/>
    <d v="1907-08-31T00:00:00"/>
    <n v="2800"/>
    <m/>
    <m/>
    <m/>
  </r>
  <r>
    <s v="1-670"/>
    <x v="86"/>
    <d v="2025-03-10T00:00:00"/>
    <x v="2"/>
    <s v="114年2月一對一復健"/>
    <m/>
    <x v="473"/>
    <d v="1899-12-31T00:00:00"/>
    <d v="1907-05-23T00:00:00"/>
    <n v="2700"/>
    <m/>
    <m/>
    <m/>
  </r>
  <r>
    <s v="1-465"/>
    <x v="164"/>
    <d v="2025-03-10T00:00:00"/>
    <x v="2"/>
    <s v="114年2月一對一復健"/>
    <m/>
    <x v="473"/>
    <d v="1899-12-31T00:00:00"/>
    <d v="1907-08-31T00:00:00"/>
    <n v="2800"/>
    <m/>
    <m/>
    <m/>
  </r>
  <r>
    <s v="1-637"/>
    <x v="54"/>
    <d v="2025-03-10T00:00:00"/>
    <x v="2"/>
    <s v="114年2月一對一復健"/>
    <m/>
    <x v="473"/>
    <d v="1899-12-31T00:00:00"/>
    <d v="1906-11-04T00:00:00"/>
    <n v="2500"/>
    <m/>
    <m/>
    <m/>
  </r>
  <r>
    <s v="2-175"/>
    <x v="79"/>
    <d v="2025-03-10T00:00:00"/>
    <x v="2"/>
    <s v="114年2月一對一復健"/>
    <m/>
    <x v="473"/>
    <d v="1899-12-31T00:00:00"/>
    <d v="1907-08-31T00:00:00"/>
    <n v="2800"/>
    <m/>
    <m/>
    <m/>
  </r>
  <r>
    <s v="2-194"/>
    <x v="115"/>
    <d v="2025-03-10T00:00:00"/>
    <x v="2"/>
    <s v="114年2月一對一復健"/>
    <m/>
    <x v="473"/>
    <d v="1899-12-31T00:00:00"/>
    <d v="1907-02-12T00:00:00"/>
    <n v="2600"/>
    <m/>
    <m/>
    <m/>
  </r>
  <r>
    <s v="3-557"/>
    <x v="154"/>
    <d v="2025-03-10T00:00:00"/>
    <x v="2"/>
    <s v="114年2月一對一復健"/>
    <m/>
    <x v="473"/>
    <d v="1899-12-31T00:00:00"/>
    <d v="1903-04-14T00:00:00"/>
    <n v="1200"/>
    <m/>
    <m/>
    <m/>
  </r>
  <r>
    <s v="1-296"/>
    <x v="15"/>
    <d v="2025-03-10T00:00:00"/>
    <x v="2"/>
    <s v="114年2月一對一復健"/>
    <m/>
    <x v="473"/>
    <d v="1899-12-31T00:00:00"/>
    <d v="1907-08-31T00:00:00"/>
    <n v="2800"/>
    <m/>
    <m/>
    <m/>
  </r>
  <r>
    <s v="1-706"/>
    <x v="155"/>
    <d v="2025-03-10T00:00:00"/>
    <x v="2"/>
    <s v="114年2月一對一復健"/>
    <m/>
    <x v="473"/>
    <d v="1899-12-31T00:00:00"/>
    <d v="1907-08-31T00:00:00"/>
    <n v="2800"/>
    <m/>
    <m/>
    <m/>
  </r>
  <r>
    <s v="1-707"/>
    <x v="156"/>
    <d v="2025-03-10T00:00:00"/>
    <x v="2"/>
    <s v="114年2月一對一復健"/>
    <m/>
    <x v="473"/>
    <d v="1899-12-31T00:00:00"/>
    <d v="1907-08-31T00:00:00"/>
    <n v="2800"/>
    <m/>
    <m/>
    <m/>
  </r>
  <r>
    <s v="3-535"/>
    <x v="153"/>
    <d v="2025-03-11T00:00:00"/>
    <x v="2"/>
    <s v="1-3月補助款差額(24000-15028)*3"/>
    <m/>
    <x v="475"/>
    <d v="1900-01-02T00:00:00"/>
    <d v="1924-07-24T00:00:00"/>
    <n v="26916"/>
    <m/>
    <m/>
    <m/>
  </r>
  <r>
    <s v="2-201"/>
    <x v="127"/>
    <d v="2025-03-12T00:00:00"/>
    <x v="2"/>
    <s v="3/11-12全家購物"/>
    <m/>
    <x v="476"/>
    <d v="1899-12-31T00:00:00"/>
    <d v="1900-08-02T00:00:00"/>
    <n v="215"/>
    <m/>
    <m/>
    <m/>
  </r>
  <r>
    <s v="1-636"/>
    <x v="18"/>
    <d v="2025-03-13T00:00:00"/>
    <x v="2"/>
    <s v="行政作業費"/>
    <m/>
    <x v="477"/>
    <d v="1899-12-31T00:00:00"/>
    <d v="1900-07-18T00:00:00"/>
    <n v="200"/>
    <m/>
    <m/>
    <m/>
  </r>
  <r>
    <s v="2-185"/>
    <x v="98"/>
    <d v="2025-03-13T00:00:00"/>
    <x v="2"/>
    <s v="804證明書費"/>
    <m/>
    <x v="478"/>
    <d v="1899-12-31T00:00:00"/>
    <d v="1900-04-09T00:00:00"/>
    <n v="100"/>
    <m/>
    <m/>
    <m/>
  </r>
  <r>
    <s v="2-154"/>
    <x v="236"/>
    <d v="2025-03-18T00:00:00"/>
    <x v="2"/>
    <s v="五福拿藥自付額"/>
    <m/>
    <x v="479"/>
    <d v="1899-12-31T00:00:00"/>
    <d v="1900-02-08T00:00:00"/>
    <n v="40"/>
    <m/>
    <m/>
    <m/>
  </r>
  <r>
    <s v="2-155"/>
    <x v="100"/>
    <d v="2025-03-18T00:00:00"/>
    <x v="2"/>
    <s v="五福拿藥自付額"/>
    <m/>
    <x v="479"/>
    <d v="1899-12-31T00:00:00"/>
    <d v="1900-02-28T00:00:00"/>
    <n v="60"/>
    <m/>
    <m/>
    <m/>
  </r>
  <r>
    <s v="3-470"/>
    <x v="101"/>
    <d v="2025-03-18T00:00:00"/>
    <x v="2"/>
    <s v="ENT棉棒"/>
    <m/>
    <x v="480"/>
    <d v="1900-01-19T00:00:00"/>
    <d v="1900-01-03T00:00:00"/>
    <n v="80"/>
    <m/>
    <m/>
    <m/>
  </r>
  <r>
    <s v="1-665"/>
    <x v="196"/>
    <d v="2025-03-18T00:00:00"/>
    <x v="2"/>
    <s v="百潔碘"/>
    <m/>
    <x v="481"/>
    <d v="1900-01-03T00:00:00"/>
    <d v="1900-02-18T00:00:00"/>
    <n v="200"/>
    <m/>
    <m/>
    <m/>
  </r>
  <r>
    <s v="2-103"/>
    <x v="238"/>
    <d v="2025-03-18T00:00:00"/>
    <x v="2"/>
    <s v="五福拿藥自付額"/>
    <m/>
    <x v="479"/>
    <d v="1899-12-31T00:00:00"/>
    <d v="1900-02-08T00:00:00"/>
    <n v="40"/>
    <m/>
    <m/>
    <m/>
  </r>
  <r>
    <s v="2-130"/>
    <x v="110"/>
    <d v="2025-03-18T00:00:00"/>
    <x v="2"/>
    <s v="五福拿藥自付額"/>
    <m/>
    <x v="479"/>
    <d v="1899-12-31T00:00:00"/>
    <d v="1900-02-08T00:00:00"/>
    <n v="40"/>
    <m/>
    <m/>
    <m/>
  </r>
  <r>
    <s v="2-182"/>
    <x v="33"/>
    <d v="2025-03-18T00:00:00"/>
    <x v="2"/>
    <s v="五福拿藥自付額"/>
    <m/>
    <x v="479"/>
    <d v="1899-12-31T00:00:00"/>
    <d v="1900-02-08T00:00:00"/>
    <n v="40"/>
    <m/>
    <m/>
    <m/>
  </r>
  <r>
    <s v="2-086"/>
    <x v="241"/>
    <d v="2025-03-18T00:00:00"/>
    <x v="2"/>
    <s v="五福拿藥自付額"/>
    <m/>
    <x v="479"/>
    <d v="1899-12-31T00:00:00"/>
    <d v="1900-05-19T00:00:00"/>
    <n v="140"/>
    <m/>
    <m/>
    <m/>
  </r>
  <r>
    <s v="2-165"/>
    <x v="152"/>
    <d v="2025-03-18T00:00:00"/>
    <x v="2"/>
    <s v="五福拿藥自付額"/>
    <m/>
    <x v="479"/>
    <d v="1899-12-31T00:00:00"/>
    <d v="1900-02-28T00:00:00"/>
    <n v="60"/>
    <m/>
    <m/>
    <m/>
  </r>
  <r>
    <s v="2-183"/>
    <x v="50"/>
    <d v="2025-03-18T00:00:00"/>
    <x v="2"/>
    <s v="五福拿藥自付額"/>
    <m/>
    <x v="479"/>
    <d v="1899-12-31T00:00:00"/>
    <d v="1900-02-28T00:00:00"/>
    <n v="60"/>
    <m/>
    <m/>
    <m/>
  </r>
  <r>
    <s v="2-190"/>
    <x v="149"/>
    <d v="2025-03-18T00:00:00"/>
    <x v="2"/>
    <s v="五福拿藥自付額"/>
    <m/>
    <x v="479"/>
    <d v="1899-12-31T00:00:00"/>
    <d v="1900-02-08T00:00:00"/>
    <n v="40"/>
    <m/>
    <m/>
    <m/>
  </r>
  <r>
    <s v="1-767"/>
    <x v="78"/>
    <d v="2025-03-20T00:00:00"/>
    <x v="2"/>
    <s v="代墊尿布費"/>
    <m/>
    <x v="482"/>
    <d v="1899-12-31T00:00:00"/>
    <d v="1903-08-29T00:00:00"/>
    <n v="1337"/>
    <m/>
    <m/>
    <m/>
  </r>
  <r>
    <s v="2-195"/>
    <x v="104"/>
    <d v="2025-03-22T00:00:00"/>
    <x v="2"/>
    <s v="衣服洗標**14   (襪子7雙)"/>
    <m/>
    <x v="483"/>
    <d v="1900-01-13T00:00:00"/>
    <d v="1900-01-24T00:00:00"/>
    <n v="350"/>
    <m/>
    <m/>
    <m/>
  </r>
  <r>
    <s v="1-665"/>
    <x v="196"/>
    <d v="2025-03-24T00:00:00"/>
    <x v="2"/>
    <s v="益肺佳"/>
    <m/>
    <x v="484"/>
    <d v="1900-01-11T00:00:00"/>
    <d v="1900-02-08T00:00:00"/>
    <n v="480"/>
    <m/>
    <m/>
    <m/>
  </r>
  <r>
    <s v="1-731"/>
    <x v="48"/>
    <d v="2025-03-24T00:00:00"/>
    <x v="2"/>
    <s v="黃金磷脂"/>
    <m/>
    <x v="485"/>
    <d v="1899-12-31T00:00:00"/>
    <d v="1901-08-22T00:00:00"/>
    <n v="600"/>
    <m/>
    <m/>
    <m/>
  </r>
  <r>
    <s v="1-670"/>
    <x v="86"/>
    <d v="2025-03-24T00:00:00"/>
    <x v="2"/>
    <s v="益肺佳"/>
    <m/>
    <x v="484"/>
    <d v="1900-01-11T00:00:00"/>
    <d v="1900-02-08T00:00:00"/>
    <n v="480"/>
    <m/>
    <m/>
    <m/>
  </r>
  <r>
    <s v="1-706"/>
    <x v="155"/>
    <d v="2025-03-24T00:00:00"/>
    <x v="2"/>
    <s v="藻胺康(主任幫忙)"/>
    <m/>
    <x v="486"/>
    <d v="1899-12-31T00:00:00"/>
    <d v="1902-04-29T00:00:00"/>
    <n v="850"/>
    <m/>
    <m/>
    <m/>
  </r>
  <r>
    <s v="1-415"/>
    <x v="17"/>
    <d v="2025-03-25T00:00:00"/>
    <x v="2"/>
    <s v="114年2月14龍敏復健*1"/>
    <m/>
    <x v="487"/>
    <d v="1899-12-31T00:00:00"/>
    <d v="1900-02-18T00:00:00"/>
    <n v="50"/>
    <m/>
    <m/>
    <m/>
  </r>
  <r>
    <s v="1-415"/>
    <x v="17"/>
    <d v="2025-03-25T00:00:00"/>
    <x v="2"/>
    <s v="寢具送洗費用(03月)"/>
    <m/>
    <x v="488"/>
    <d v="1899-12-31T00:00:00"/>
    <d v="1900-07-18T00:00:00"/>
    <n v="200"/>
    <m/>
    <m/>
    <m/>
  </r>
  <r>
    <s v="2-154"/>
    <x v="236"/>
    <d v="2025-03-25T00:00:00"/>
    <x v="2"/>
    <s v="3月鼻胃管照護費"/>
    <m/>
    <x v="489"/>
    <d v="1899-12-31T00:00:00"/>
    <d v="1904-02-08T00:00:00"/>
    <n v="1500"/>
    <m/>
    <m/>
    <m/>
  </r>
  <r>
    <s v="2-154"/>
    <x v="236"/>
    <d v="2025-03-25T00:00:00"/>
    <x v="2"/>
    <s v="寢具送洗費用(03月)"/>
    <m/>
    <x v="488"/>
    <d v="1899-12-31T00:00:00"/>
    <d v="1900-07-18T00:00:00"/>
    <n v="200"/>
    <m/>
    <m/>
    <m/>
  </r>
  <r>
    <s v="1-729"/>
    <x v="188"/>
    <d v="2025-03-25T00:00:00"/>
    <x v="2"/>
    <s v="寢具送洗費用(03月)"/>
    <m/>
    <x v="488"/>
    <d v="1899-12-31T00:00:00"/>
    <d v="1900-07-18T00:00:00"/>
    <n v="200"/>
    <m/>
    <m/>
    <m/>
  </r>
  <r>
    <s v="2-193"/>
    <x v="67"/>
    <d v="2025-03-25T00:00:00"/>
    <x v="2"/>
    <s v="寢具送洗費用(03月)"/>
    <m/>
    <x v="488"/>
    <d v="1899-12-31T00:00:00"/>
    <d v="1900-07-18T00:00:00"/>
    <n v="200"/>
    <m/>
    <m/>
    <m/>
  </r>
  <r>
    <s v="3-512"/>
    <x v="158"/>
    <d v="2025-03-25T00:00:00"/>
    <x v="2"/>
    <s v="寢具送洗費用(03月)"/>
    <m/>
    <x v="488"/>
    <d v="1899-12-31T00:00:00"/>
    <d v="1900-07-18T00:00:00"/>
    <n v="200"/>
    <m/>
    <m/>
    <m/>
  </r>
  <r>
    <s v="1-565"/>
    <x v="175"/>
    <d v="2025-03-25T00:00:00"/>
    <x v="2"/>
    <s v="寢具送洗費用(03月)"/>
    <m/>
    <x v="488"/>
    <d v="1899-12-31T00:00:00"/>
    <d v="1900-07-18T00:00:00"/>
    <n v="200"/>
    <m/>
    <m/>
    <m/>
  </r>
  <r>
    <s v="1-602"/>
    <x v="173"/>
    <d v="2025-03-25T00:00:00"/>
    <x v="2"/>
    <s v="3月尿管照護費"/>
    <m/>
    <x v="490"/>
    <d v="1899-12-31T00:00:00"/>
    <d v="1904-02-08T00:00:00"/>
    <n v="1500"/>
    <m/>
    <m/>
    <m/>
  </r>
  <r>
    <s v="1-602"/>
    <x v="173"/>
    <d v="2025-03-25T00:00:00"/>
    <x v="2"/>
    <s v="3月鼻胃管照護費"/>
    <m/>
    <x v="489"/>
    <d v="1899-12-31T00:00:00"/>
    <d v="1904-02-08T00:00:00"/>
    <n v="1500"/>
    <m/>
    <m/>
    <m/>
  </r>
  <r>
    <s v="1-602"/>
    <x v="173"/>
    <d v="2025-03-25T00:00:00"/>
    <x v="2"/>
    <s v="寢具送洗費用(03月)"/>
    <m/>
    <x v="488"/>
    <d v="1899-12-31T00:00:00"/>
    <d v="1900-07-18T00:00:00"/>
    <n v="200"/>
    <m/>
    <m/>
    <m/>
  </r>
  <r>
    <s v="1-690"/>
    <x v="2"/>
    <d v="2025-03-25T00:00:00"/>
    <x v="2"/>
    <s v="寢具送洗費用(03月)"/>
    <m/>
    <x v="488"/>
    <d v="1899-12-31T00:00:00"/>
    <d v="1900-07-18T00:00:00"/>
    <n v="200"/>
    <m/>
    <m/>
    <m/>
  </r>
  <r>
    <s v="1-600"/>
    <x v="81"/>
    <d v="2025-03-25T00:00:00"/>
    <x v="2"/>
    <s v="寢具送洗費用(03月)"/>
    <m/>
    <x v="488"/>
    <d v="1899-12-31T00:00:00"/>
    <d v="1900-07-18T00:00:00"/>
    <n v="200"/>
    <m/>
    <m/>
    <m/>
  </r>
  <r>
    <s v="1-521"/>
    <x v="182"/>
    <d v="2025-03-25T00:00:00"/>
    <x v="2"/>
    <s v="寢具送洗費用(03月)"/>
    <m/>
    <x v="488"/>
    <d v="1899-12-31T00:00:00"/>
    <d v="1900-07-18T00:00:00"/>
    <n v="200"/>
    <m/>
    <m/>
    <m/>
  </r>
  <r>
    <s v="1-681"/>
    <x v="183"/>
    <d v="2025-03-25T00:00:00"/>
    <x v="2"/>
    <s v="寢具送洗費用(03月)"/>
    <m/>
    <x v="488"/>
    <d v="1899-12-31T00:00:00"/>
    <d v="1900-07-18T00:00:00"/>
    <n v="200"/>
    <m/>
    <m/>
    <m/>
  </r>
  <r>
    <s v="1-526"/>
    <x v="132"/>
    <d v="2025-03-25T00:00:00"/>
    <x v="2"/>
    <s v="寢具送洗費用(03月)"/>
    <m/>
    <x v="488"/>
    <d v="1899-12-31T00:00:00"/>
    <d v="1900-07-18T00:00:00"/>
    <n v="200"/>
    <m/>
    <m/>
    <m/>
  </r>
  <r>
    <s v="3-489"/>
    <x v="189"/>
    <d v="2025-03-25T00:00:00"/>
    <x v="2"/>
    <s v="3月份驗血糖"/>
    <m/>
    <x v="491"/>
    <d v="1900-01-03T00:00:00"/>
    <d v="1900-02-18T00:00:00"/>
    <n v="200"/>
    <m/>
    <m/>
    <m/>
  </r>
  <r>
    <s v="3-489"/>
    <x v="189"/>
    <d v="2025-03-25T00:00:00"/>
    <x v="2"/>
    <s v="寢具送洗費用(03月)"/>
    <m/>
    <x v="488"/>
    <d v="1899-12-31T00:00:00"/>
    <d v="1900-07-18T00:00:00"/>
    <n v="200"/>
    <m/>
    <m/>
    <m/>
  </r>
  <r>
    <s v="3-541"/>
    <x v="5"/>
    <d v="2025-03-25T00:00:00"/>
    <x v="2"/>
    <s v="寢具送洗費用(03月)"/>
    <m/>
    <x v="488"/>
    <d v="1899-12-31T00:00:00"/>
    <d v="1900-07-18T00:00:00"/>
    <n v="200"/>
    <m/>
    <m/>
    <m/>
  </r>
  <r>
    <s v="1-105"/>
    <x v="190"/>
    <d v="2025-03-25T00:00:00"/>
    <x v="2"/>
    <s v="3月鼻胃管照護費"/>
    <m/>
    <x v="489"/>
    <d v="1899-12-31T00:00:00"/>
    <d v="1904-02-08T00:00:00"/>
    <n v="1500"/>
    <m/>
    <m/>
    <m/>
  </r>
  <r>
    <s v="1-105"/>
    <x v="190"/>
    <d v="2025-03-25T00:00:00"/>
    <x v="2"/>
    <s v="寢具送洗費用(03月)"/>
    <m/>
    <x v="488"/>
    <d v="1899-12-31T00:00:00"/>
    <d v="1900-07-18T00:00:00"/>
    <n v="200"/>
    <m/>
    <m/>
    <m/>
  </r>
  <r>
    <s v="1-543"/>
    <x v="191"/>
    <d v="2025-03-25T00:00:00"/>
    <x v="2"/>
    <s v="寢具送洗費用(03月)"/>
    <m/>
    <x v="488"/>
    <d v="1899-12-31T00:00:00"/>
    <d v="1900-07-18T00:00:00"/>
    <n v="200"/>
    <m/>
    <m/>
    <m/>
  </r>
  <r>
    <s v="1-636"/>
    <x v="18"/>
    <d v="2025-03-25T00:00:00"/>
    <x v="2"/>
    <s v="3月尿管照護費"/>
    <m/>
    <x v="490"/>
    <d v="1899-12-31T00:00:00"/>
    <d v="1903-01-29T00:00:00"/>
    <n v="1125"/>
    <m/>
    <m/>
    <m/>
  </r>
  <r>
    <s v="1-636"/>
    <x v="18"/>
    <d v="2025-03-25T00:00:00"/>
    <x v="2"/>
    <s v="寢具送洗費用(03月)"/>
    <m/>
    <x v="488"/>
    <d v="1899-12-31T00:00:00"/>
    <d v="1900-07-18T00:00:00"/>
    <n v="200"/>
    <m/>
    <m/>
    <m/>
  </r>
  <r>
    <s v="1-471"/>
    <x v="167"/>
    <d v="2025-03-25T00:00:00"/>
    <x v="2"/>
    <s v="寢具送洗費用(03月)"/>
    <m/>
    <x v="488"/>
    <d v="1899-12-31T00:00:00"/>
    <d v="1900-07-18T00:00:00"/>
    <n v="200"/>
    <m/>
    <m/>
    <m/>
  </r>
  <r>
    <s v="1-346"/>
    <x v="159"/>
    <d v="2025-03-25T00:00:00"/>
    <x v="2"/>
    <s v="寢具送洗費用(03月)"/>
    <m/>
    <x v="488"/>
    <d v="1899-12-31T00:00:00"/>
    <d v="1900-07-18T00:00:00"/>
    <n v="200"/>
    <m/>
    <m/>
    <m/>
  </r>
  <r>
    <s v="3-551"/>
    <x v="68"/>
    <d v="2025-03-25T00:00:00"/>
    <x v="2"/>
    <s v="寢具送洗費用(03月)"/>
    <m/>
    <x v="488"/>
    <d v="1899-12-31T00:00:00"/>
    <d v="1900-07-18T00:00:00"/>
    <n v="200"/>
    <m/>
    <m/>
    <m/>
  </r>
  <r>
    <s v="1-758"/>
    <x v="19"/>
    <d v="2025-03-25T00:00:00"/>
    <x v="2"/>
    <s v="寢具送洗費用(03月)"/>
    <m/>
    <x v="488"/>
    <d v="1899-12-31T00:00:00"/>
    <d v="1900-07-18T00:00:00"/>
    <n v="200"/>
    <m/>
    <m/>
    <m/>
  </r>
  <r>
    <s v="1-461"/>
    <x v="192"/>
    <d v="2025-03-25T00:00:00"/>
    <x v="2"/>
    <s v="寢具送洗費用(03月)"/>
    <m/>
    <x v="488"/>
    <d v="1899-12-31T00:00:00"/>
    <d v="1900-07-18T00:00:00"/>
    <n v="200"/>
    <m/>
    <m/>
    <m/>
  </r>
  <r>
    <s v="1-299"/>
    <x v="193"/>
    <d v="2025-03-25T00:00:00"/>
    <x v="2"/>
    <s v="寢具送洗費用(03月)"/>
    <m/>
    <x v="488"/>
    <d v="1899-12-31T00:00:00"/>
    <d v="1900-07-18T00:00:00"/>
    <n v="200"/>
    <m/>
    <m/>
    <m/>
  </r>
  <r>
    <s v="2-185"/>
    <x v="98"/>
    <d v="2025-03-25T00:00:00"/>
    <x v="2"/>
    <s v="3月尿管照護費"/>
    <m/>
    <x v="490"/>
    <d v="1899-12-31T00:00:00"/>
    <d v="1902-01-19T00:00:00"/>
    <n v="750"/>
    <m/>
    <m/>
    <m/>
  </r>
  <r>
    <s v="2-185"/>
    <x v="98"/>
    <d v="2025-03-25T00:00:00"/>
    <x v="2"/>
    <s v="3月鼻胃管照護費"/>
    <m/>
    <x v="489"/>
    <d v="1899-12-31T00:00:00"/>
    <d v="1902-01-19T00:00:00"/>
    <n v="750"/>
    <m/>
    <m/>
    <m/>
  </r>
  <r>
    <s v="2-185"/>
    <x v="98"/>
    <d v="2025-03-25T00:00:00"/>
    <x v="2"/>
    <s v="寢具送洗費用(03月)"/>
    <m/>
    <x v="488"/>
    <d v="1899-12-31T00:00:00"/>
    <d v="1900-07-18T00:00:00"/>
    <n v="200"/>
    <m/>
    <m/>
    <m/>
  </r>
  <r>
    <s v="3-546"/>
    <x v="99"/>
    <d v="2025-03-25T00:00:00"/>
    <x v="2"/>
    <s v="3月化痰照顧費"/>
    <m/>
    <x v="492"/>
    <d v="1899-12-31T00:00:00"/>
    <d v="1908-03-18T00:00:00"/>
    <n v="3000"/>
    <m/>
    <m/>
    <m/>
  </r>
  <r>
    <s v="3-546"/>
    <x v="99"/>
    <d v="2025-03-25T00:00:00"/>
    <x v="2"/>
    <s v="3月鼻胃管照護費"/>
    <m/>
    <x v="489"/>
    <d v="1899-12-31T00:00:00"/>
    <d v="1904-02-08T00:00:00"/>
    <n v="1500"/>
    <m/>
    <m/>
    <m/>
  </r>
  <r>
    <s v="3-546"/>
    <x v="99"/>
    <d v="2025-03-25T00:00:00"/>
    <x v="2"/>
    <s v="寢具送洗費用(03月)"/>
    <m/>
    <x v="488"/>
    <d v="1899-12-31T00:00:00"/>
    <d v="1900-07-18T00:00:00"/>
    <n v="200"/>
    <m/>
    <m/>
    <m/>
  </r>
  <r>
    <s v="1-761"/>
    <x v="69"/>
    <d v="2025-03-25T00:00:00"/>
    <x v="2"/>
    <s v="3月尿管照護費"/>
    <m/>
    <x v="490"/>
    <d v="1899-12-31T00:00:00"/>
    <d v="1904-02-08T00:00:00"/>
    <n v="1500"/>
    <m/>
    <m/>
    <m/>
  </r>
  <r>
    <s v="1-761"/>
    <x v="69"/>
    <d v="2025-03-25T00:00:00"/>
    <x v="2"/>
    <s v="3月傷口照護費"/>
    <m/>
    <x v="493"/>
    <d v="1899-12-31T00:00:00"/>
    <d v="1915-05-01T00:00:00"/>
    <n v="5600"/>
    <m/>
    <m/>
    <m/>
  </r>
  <r>
    <s v="1-761"/>
    <x v="69"/>
    <d v="2025-03-25T00:00:00"/>
    <x v="2"/>
    <s v="3月鼻胃管照護費"/>
    <m/>
    <x v="489"/>
    <d v="1899-12-31T00:00:00"/>
    <d v="1904-02-08T00:00:00"/>
    <n v="1500"/>
    <m/>
    <m/>
    <m/>
  </r>
  <r>
    <s v="1-761"/>
    <x v="69"/>
    <d v="2025-03-25T00:00:00"/>
    <x v="2"/>
    <s v="寢具送洗費用(03月)"/>
    <m/>
    <x v="488"/>
    <d v="1899-12-31T00:00:00"/>
    <d v="1900-07-18T00:00:00"/>
    <n v="200"/>
    <m/>
    <m/>
    <m/>
  </r>
  <r>
    <s v="1-311"/>
    <x v="194"/>
    <d v="2025-03-25T00:00:00"/>
    <x v="2"/>
    <s v="寢具送洗費用(03月)"/>
    <m/>
    <x v="488"/>
    <d v="1899-12-31T00:00:00"/>
    <d v="1900-07-18T00:00:00"/>
    <n v="200"/>
    <m/>
    <m/>
    <m/>
  </r>
  <r>
    <s v="1-723"/>
    <x v="82"/>
    <d v="2025-03-25T00:00:00"/>
    <x v="2"/>
    <s v="寢具送洗費用(03月)"/>
    <m/>
    <x v="488"/>
    <d v="1899-12-31T00:00:00"/>
    <d v="1900-07-18T00:00:00"/>
    <n v="200"/>
    <m/>
    <m/>
    <m/>
  </r>
  <r>
    <s v="1-490"/>
    <x v="195"/>
    <d v="2025-03-25T00:00:00"/>
    <x v="2"/>
    <s v="3月尿管照護費"/>
    <m/>
    <x v="490"/>
    <d v="1899-12-31T00:00:00"/>
    <d v="1904-02-08T00:00:00"/>
    <n v="1500"/>
    <m/>
    <m/>
    <m/>
  </r>
  <r>
    <s v="1-490"/>
    <x v="195"/>
    <d v="2025-03-25T00:00:00"/>
    <x v="2"/>
    <s v="寢具送洗費用(03月)"/>
    <m/>
    <x v="488"/>
    <d v="1899-12-31T00:00:00"/>
    <d v="1900-07-18T00:00:00"/>
    <n v="200"/>
    <m/>
    <m/>
    <m/>
  </r>
  <r>
    <s v="3-556"/>
    <x v="106"/>
    <d v="2025-03-25T00:00:00"/>
    <x v="2"/>
    <s v="寢具送洗費用(03月)"/>
    <m/>
    <x v="488"/>
    <d v="1899-12-31T00:00:00"/>
    <d v="1900-07-18T00:00:00"/>
    <n v="200"/>
    <m/>
    <m/>
    <m/>
  </r>
  <r>
    <s v="2-155"/>
    <x v="100"/>
    <d v="2025-03-25T00:00:00"/>
    <x v="2"/>
    <s v="3月化痰照護費"/>
    <m/>
    <x v="494"/>
    <d v="1899-12-31T00:00:00"/>
    <d v="1903-10-31T00:00:00"/>
    <n v="1400"/>
    <m/>
    <m/>
    <m/>
  </r>
  <r>
    <s v="2-155"/>
    <x v="100"/>
    <d v="2025-03-25T00:00:00"/>
    <x v="2"/>
    <s v="3月份驗血糖"/>
    <m/>
    <x v="491"/>
    <d v="1900-01-03T00:00:00"/>
    <d v="1900-02-18T00:00:00"/>
    <n v="200"/>
    <m/>
    <m/>
    <m/>
  </r>
  <r>
    <s v="2-155"/>
    <x v="100"/>
    <d v="2025-03-25T00:00:00"/>
    <x v="2"/>
    <s v="3月氧氣費用"/>
    <m/>
    <x v="495"/>
    <d v="1899-12-31T00:00:00"/>
    <d v="1904-02-08T00:00:00"/>
    <n v="1500"/>
    <m/>
    <m/>
    <m/>
  </r>
  <r>
    <s v="2-155"/>
    <x v="100"/>
    <d v="2025-03-25T00:00:00"/>
    <x v="2"/>
    <s v="3月鼻胃管照護費"/>
    <m/>
    <x v="489"/>
    <d v="1899-12-31T00:00:00"/>
    <d v="1904-02-08T00:00:00"/>
    <n v="1500"/>
    <m/>
    <m/>
    <m/>
  </r>
  <r>
    <s v="2-155"/>
    <x v="100"/>
    <d v="2025-03-25T00:00:00"/>
    <x v="2"/>
    <s v="寢具送洗費用(03月)"/>
    <m/>
    <x v="488"/>
    <d v="1899-12-31T00:00:00"/>
    <d v="1900-07-18T00:00:00"/>
    <n v="200"/>
    <m/>
    <m/>
    <m/>
  </r>
  <r>
    <s v="2-146"/>
    <x v="176"/>
    <d v="2025-03-25T00:00:00"/>
    <x v="2"/>
    <s v="3月化痰照護費"/>
    <m/>
    <x v="494"/>
    <d v="1899-12-31T00:00:00"/>
    <d v="1907-08-31T00:00:00"/>
    <n v="2800"/>
    <m/>
    <m/>
    <m/>
  </r>
  <r>
    <s v="2-146"/>
    <x v="176"/>
    <d v="2025-03-25T00:00:00"/>
    <x v="2"/>
    <s v="3月鼻胃管照護費"/>
    <m/>
    <x v="489"/>
    <d v="1899-12-31T00:00:00"/>
    <d v="1904-02-08T00:00:00"/>
    <n v="1500"/>
    <m/>
    <m/>
    <m/>
  </r>
  <r>
    <s v="2-146"/>
    <x v="176"/>
    <d v="2025-03-25T00:00:00"/>
    <x v="2"/>
    <s v="寢具送洗費用(03月)"/>
    <m/>
    <x v="488"/>
    <d v="1899-12-31T00:00:00"/>
    <d v="1900-07-18T00:00:00"/>
    <n v="200"/>
    <m/>
    <m/>
    <m/>
  </r>
  <r>
    <s v="3-470"/>
    <x v="101"/>
    <d v="2025-03-25T00:00:00"/>
    <x v="2"/>
    <s v="3月尿管照護費"/>
    <m/>
    <x v="490"/>
    <d v="1899-12-31T00:00:00"/>
    <d v="1904-02-08T00:00:00"/>
    <n v="1500"/>
    <m/>
    <m/>
    <m/>
  </r>
  <r>
    <s v="3-470"/>
    <x v="101"/>
    <d v="2025-03-25T00:00:00"/>
    <x v="2"/>
    <s v="3月傷口照護費"/>
    <m/>
    <x v="493"/>
    <d v="1899-12-31T00:00:00"/>
    <d v="1904-08-06T00:00:00"/>
    <n v="1680"/>
    <m/>
    <m/>
    <m/>
  </r>
  <r>
    <s v="3-470"/>
    <x v="101"/>
    <d v="2025-03-25T00:00:00"/>
    <x v="2"/>
    <s v="3月鼻胃管照護費"/>
    <m/>
    <x v="489"/>
    <d v="1899-12-31T00:00:00"/>
    <d v="1904-02-08T00:00:00"/>
    <n v="1500"/>
    <m/>
    <m/>
    <m/>
  </r>
  <r>
    <s v="3-470"/>
    <x v="101"/>
    <d v="2025-03-25T00:00:00"/>
    <x v="2"/>
    <s v="寢具送洗費用(03月)"/>
    <m/>
    <x v="488"/>
    <d v="1899-12-31T00:00:00"/>
    <d v="1900-07-18T00:00:00"/>
    <n v="200"/>
    <m/>
    <m/>
    <m/>
  </r>
  <r>
    <s v=""/>
    <x v="252"/>
    <d v="2025-03-25T00:00:00"/>
    <x v="2"/>
    <s v="申請看戶補助費和補助款差額(住院1131214-1230)16天"/>
    <m/>
    <x v="496"/>
    <d v="1899-12-31T00:00:00"/>
    <d v="1929-07-13T00:00:00"/>
    <n v="10787"/>
    <m/>
    <m/>
    <m/>
  </r>
  <r>
    <s v="1-665"/>
    <x v="196"/>
    <d v="2025-03-25T00:00:00"/>
    <x v="2"/>
    <s v="3月傷口照護費"/>
    <m/>
    <x v="493"/>
    <d v="1899-12-31T00:00:00"/>
    <d v="1904-08-06T00:00:00"/>
    <n v="1680"/>
    <m/>
    <m/>
    <m/>
  </r>
  <r>
    <s v="1-665"/>
    <x v="196"/>
    <d v="2025-03-25T00:00:00"/>
    <x v="2"/>
    <s v="寢具送洗費用(03月)"/>
    <m/>
    <x v="488"/>
    <d v="1899-12-31T00:00:00"/>
    <d v="1900-07-18T00:00:00"/>
    <n v="200"/>
    <m/>
    <m/>
    <m/>
  </r>
  <r>
    <s v="2-168"/>
    <x v="6"/>
    <d v="2025-03-25T00:00:00"/>
    <x v="2"/>
    <s v="3月化痰照護費"/>
    <m/>
    <x v="494"/>
    <d v="1899-12-31T00:00:00"/>
    <d v="1907-08-31T00:00:00"/>
    <n v="2800"/>
    <m/>
    <m/>
    <m/>
  </r>
  <r>
    <s v="2-168"/>
    <x v="6"/>
    <d v="2025-03-25T00:00:00"/>
    <x v="2"/>
    <s v="3月尿管照護費"/>
    <m/>
    <x v="490"/>
    <d v="1899-12-31T00:00:00"/>
    <d v="1904-02-08T00:00:00"/>
    <n v="1500"/>
    <m/>
    <m/>
    <m/>
  </r>
  <r>
    <s v="2-168"/>
    <x v="6"/>
    <d v="2025-03-25T00:00:00"/>
    <x v="2"/>
    <s v="3月氧氣費用"/>
    <m/>
    <x v="495"/>
    <d v="1899-12-31T00:00:00"/>
    <d v="1908-03-18T00:00:00"/>
    <n v="3000"/>
    <m/>
    <m/>
    <m/>
  </r>
  <r>
    <s v="2-168"/>
    <x v="6"/>
    <d v="2025-03-25T00:00:00"/>
    <x v="2"/>
    <s v="3月鼻胃管照護費"/>
    <m/>
    <x v="489"/>
    <d v="1899-12-31T00:00:00"/>
    <d v="1904-02-08T00:00:00"/>
    <n v="1500"/>
    <m/>
    <m/>
    <m/>
  </r>
  <r>
    <s v="2-168"/>
    <x v="6"/>
    <d v="2025-03-25T00:00:00"/>
    <x v="2"/>
    <s v="寢具送洗費用(03月)"/>
    <m/>
    <x v="488"/>
    <d v="1899-12-31T00:00:00"/>
    <d v="1900-07-18T00:00:00"/>
    <n v="200"/>
    <m/>
    <m/>
    <m/>
  </r>
  <r>
    <s v="1-714"/>
    <x v="70"/>
    <d v="2025-03-25T00:00:00"/>
    <x v="2"/>
    <s v="寢具送洗費用(03月)"/>
    <m/>
    <x v="488"/>
    <d v="1899-12-31T00:00:00"/>
    <d v="1900-07-18T00:00:00"/>
    <n v="200"/>
    <m/>
    <m/>
    <m/>
  </r>
  <r>
    <s v="1-739"/>
    <x v="197"/>
    <d v="2025-03-25T00:00:00"/>
    <x v="2"/>
    <s v="寢具送洗費用(03月)"/>
    <m/>
    <x v="488"/>
    <d v="1899-12-31T00:00:00"/>
    <d v="1900-07-18T00:00:00"/>
    <n v="200"/>
    <m/>
    <m/>
    <m/>
  </r>
  <r>
    <s v="3-558"/>
    <x v="237"/>
    <d v="2025-03-25T00:00:00"/>
    <x v="2"/>
    <s v="寢具送洗費用(03月)"/>
    <m/>
    <x v="488"/>
    <d v="1899-12-31T00:00:00"/>
    <d v="1900-07-18T00:00:00"/>
    <n v="200"/>
    <m/>
    <m/>
    <m/>
  </r>
  <r>
    <s v="1-542"/>
    <x v="138"/>
    <d v="2025-03-25T00:00:00"/>
    <x v="2"/>
    <s v="114年2月14.21.28龍敏復健*3"/>
    <m/>
    <x v="497"/>
    <d v="1900-01-02T00:00:00"/>
    <d v="1900-02-18T00:00:00"/>
    <n v="150"/>
    <m/>
    <m/>
    <m/>
  </r>
  <r>
    <s v="1-542"/>
    <x v="138"/>
    <d v="2025-03-25T00:00:00"/>
    <x v="2"/>
    <s v="寢具送洗費用(03月)"/>
    <m/>
    <x v="488"/>
    <d v="1899-12-31T00:00:00"/>
    <d v="1900-07-18T00:00:00"/>
    <n v="200"/>
    <m/>
    <m/>
    <m/>
  </r>
  <r>
    <s v="1-281"/>
    <x v="198"/>
    <d v="2025-03-25T00:00:00"/>
    <x v="2"/>
    <s v="寢具送洗費用(03月)"/>
    <m/>
    <x v="488"/>
    <d v="1899-12-31T00:00:00"/>
    <d v="1900-07-18T00:00:00"/>
    <n v="200"/>
    <m/>
    <m/>
    <m/>
  </r>
  <r>
    <s v="1-725"/>
    <x v="139"/>
    <d v="2025-03-25T00:00:00"/>
    <x v="2"/>
    <s v="3月份驗血糖"/>
    <m/>
    <x v="491"/>
    <d v="1900-01-02T00:00:00"/>
    <d v="1900-02-18T00:00:00"/>
    <n v="150"/>
    <m/>
    <m/>
    <m/>
  </r>
  <r>
    <s v="1-725"/>
    <x v="139"/>
    <d v="2025-03-25T00:00:00"/>
    <x v="2"/>
    <s v="寢具送洗費用(03月)"/>
    <m/>
    <x v="488"/>
    <d v="1899-12-31T00:00:00"/>
    <d v="1900-07-18T00:00:00"/>
    <n v="200"/>
    <m/>
    <m/>
    <m/>
  </r>
  <r>
    <s v="3-550"/>
    <x v="20"/>
    <d v="2025-03-25T00:00:00"/>
    <x v="2"/>
    <s v="3月尿管照護費"/>
    <m/>
    <x v="490"/>
    <d v="1899-12-31T00:00:00"/>
    <d v="1904-02-08T00:00:00"/>
    <n v="1500"/>
    <m/>
    <m/>
    <m/>
  </r>
  <r>
    <s v="3-550"/>
    <x v="20"/>
    <d v="2025-03-25T00:00:00"/>
    <x v="2"/>
    <s v="3月鼻胃管照護費"/>
    <m/>
    <x v="489"/>
    <d v="1899-12-31T00:00:00"/>
    <d v="1904-02-08T00:00:00"/>
    <n v="1500"/>
    <m/>
    <m/>
    <m/>
  </r>
  <r>
    <s v="3-550"/>
    <x v="20"/>
    <d v="2025-03-25T00:00:00"/>
    <x v="2"/>
    <s v="寢具送洗費用(03月)"/>
    <m/>
    <x v="488"/>
    <d v="1899-12-31T00:00:00"/>
    <d v="1900-07-18T00:00:00"/>
    <n v="200"/>
    <m/>
    <m/>
    <m/>
  </r>
  <r>
    <s v="1-536"/>
    <x v="199"/>
    <d v="2025-03-25T00:00:00"/>
    <x v="2"/>
    <s v="寢具送洗費用(03月)"/>
    <m/>
    <x v="488"/>
    <d v="1899-12-31T00:00:00"/>
    <d v="1900-07-18T00:00:00"/>
    <n v="200"/>
    <m/>
    <m/>
    <m/>
  </r>
  <r>
    <s v="1-716"/>
    <x v="1"/>
    <d v="2025-03-25T00:00:00"/>
    <x v="2"/>
    <s v="3月尿管照護費"/>
    <m/>
    <x v="490"/>
    <d v="1899-12-31T00:00:00"/>
    <d v="1904-02-08T00:00:00"/>
    <n v="1500"/>
    <m/>
    <m/>
    <m/>
  </r>
  <r>
    <s v="1-716"/>
    <x v="1"/>
    <d v="2025-03-25T00:00:00"/>
    <x v="2"/>
    <s v="寢具送洗費用(03月)"/>
    <m/>
    <x v="488"/>
    <d v="1899-12-31T00:00:00"/>
    <d v="1900-07-18T00:00:00"/>
    <n v="200"/>
    <m/>
    <m/>
    <m/>
  </r>
  <r>
    <s v="1-520"/>
    <x v="200"/>
    <d v="2025-03-25T00:00:00"/>
    <x v="2"/>
    <s v="寢具送洗費用(03月)"/>
    <m/>
    <x v="488"/>
    <d v="1899-12-31T00:00:00"/>
    <d v="1900-07-18T00:00:00"/>
    <n v="200"/>
    <m/>
    <m/>
    <m/>
  </r>
  <r>
    <s v="2-198"/>
    <x v="21"/>
    <d v="2025-03-25T00:00:00"/>
    <x v="2"/>
    <s v="3月化痰照護費"/>
    <m/>
    <x v="494"/>
    <d v="1899-12-31T00:00:00"/>
    <d v="1901-11-30T00:00:00"/>
    <n v="700"/>
    <m/>
    <m/>
    <m/>
  </r>
  <r>
    <s v="2-198"/>
    <x v="21"/>
    <d v="2025-03-25T00:00:00"/>
    <x v="2"/>
    <s v="3月氧氣費用"/>
    <m/>
    <x v="495"/>
    <d v="1899-12-31T00:00:00"/>
    <d v="1904-02-08T00:00:00"/>
    <n v="1500"/>
    <m/>
    <m/>
    <m/>
  </r>
  <r>
    <s v="2-198"/>
    <x v="21"/>
    <d v="2025-03-25T00:00:00"/>
    <x v="2"/>
    <s v="3月鼻胃管照護費"/>
    <m/>
    <x v="489"/>
    <d v="1899-12-31T00:00:00"/>
    <d v="1904-02-08T00:00:00"/>
    <n v="1500"/>
    <m/>
    <m/>
    <m/>
  </r>
  <r>
    <s v="2-198"/>
    <x v="21"/>
    <d v="2025-03-25T00:00:00"/>
    <x v="2"/>
    <s v="寢具送洗費用(03月)"/>
    <m/>
    <x v="488"/>
    <d v="1899-12-31T00:00:00"/>
    <d v="1900-07-18T00:00:00"/>
    <n v="200"/>
    <m/>
    <m/>
    <m/>
  </r>
  <r>
    <s v="3-555"/>
    <x v="22"/>
    <d v="2025-03-25T00:00:00"/>
    <x v="2"/>
    <s v="寢具送洗費用(03月)"/>
    <m/>
    <x v="488"/>
    <d v="1899-12-31T00:00:00"/>
    <d v="1900-07-18T00:00:00"/>
    <n v="200"/>
    <m/>
    <m/>
    <m/>
  </r>
  <r>
    <s v="2-118"/>
    <x v="83"/>
    <d v="2025-03-25T00:00:00"/>
    <x v="2"/>
    <s v="3月份驗血糖"/>
    <m/>
    <x v="491"/>
    <d v="1900-01-03T00:00:00"/>
    <d v="1900-02-18T00:00:00"/>
    <n v="200"/>
    <m/>
    <m/>
    <m/>
  </r>
  <r>
    <s v="2-118"/>
    <x v="83"/>
    <d v="2025-03-25T00:00:00"/>
    <x v="2"/>
    <s v="3月傷口照護費"/>
    <m/>
    <x v="493"/>
    <d v="1899-12-31T00:00:00"/>
    <d v="1902-04-19T00:00:00"/>
    <n v="840"/>
    <m/>
    <m/>
    <m/>
  </r>
  <r>
    <s v="2-118"/>
    <x v="83"/>
    <d v="2025-03-25T00:00:00"/>
    <x v="2"/>
    <s v="寢具送洗費用(03月)"/>
    <m/>
    <x v="488"/>
    <d v="1899-12-31T00:00:00"/>
    <d v="1900-07-18T00:00:00"/>
    <n v="200"/>
    <m/>
    <m/>
    <m/>
  </r>
  <r>
    <s v="3-452"/>
    <x v="123"/>
    <d v="2025-03-25T00:00:00"/>
    <x v="2"/>
    <s v="寢具送洗費用(03月)"/>
    <m/>
    <x v="488"/>
    <d v="1899-12-31T00:00:00"/>
    <d v="1900-07-18T00:00:00"/>
    <n v="200"/>
    <m/>
    <m/>
    <m/>
  </r>
  <r>
    <s v="3-545"/>
    <x v="168"/>
    <d v="2025-03-25T00:00:00"/>
    <x v="2"/>
    <s v="3月份驗血糖"/>
    <m/>
    <x v="491"/>
    <d v="1900-01-03T00:00:00"/>
    <d v="1900-02-18T00:00:00"/>
    <n v="200"/>
    <m/>
    <m/>
    <m/>
  </r>
  <r>
    <s v="3-545"/>
    <x v="168"/>
    <d v="2025-03-25T00:00:00"/>
    <x v="2"/>
    <s v="寢具送洗費用(03月)"/>
    <m/>
    <x v="488"/>
    <d v="1899-12-31T00:00:00"/>
    <d v="1900-07-18T00:00:00"/>
    <n v="200"/>
    <m/>
    <m/>
    <m/>
  </r>
  <r>
    <s v="1-668"/>
    <x v="7"/>
    <d v="2025-03-25T00:00:00"/>
    <x v="2"/>
    <s v="3月份驗血糖"/>
    <m/>
    <x v="491"/>
    <d v="1900-01-03T00:00:00"/>
    <d v="1900-02-18T00:00:00"/>
    <n v="200"/>
    <m/>
    <m/>
    <m/>
  </r>
  <r>
    <s v="1-668"/>
    <x v="7"/>
    <d v="2025-03-25T00:00:00"/>
    <x v="2"/>
    <s v="3月鼻胃管照護費"/>
    <m/>
    <x v="489"/>
    <d v="1899-12-31T00:00:00"/>
    <d v="1904-02-08T00:00:00"/>
    <n v="1500"/>
    <m/>
    <m/>
    <m/>
  </r>
  <r>
    <s v="1-668"/>
    <x v="7"/>
    <d v="2025-03-25T00:00:00"/>
    <x v="2"/>
    <s v="寢具送洗費用(03月)"/>
    <m/>
    <x v="488"/>
    <d v="1899-12-31T00:00:00"/>
    <d v="1900-07-18T00:00:00"/>
    <n v="200"/>
    <m/>
    <m/>
    <m/>
  </r>
  <r>
    <s v="3-475"/>
    <x v="8"/>
    <d v="2025-03-25T00:00:00"/>
    <x v="2"/>
    <s v="寢具送洗費用(03月)"/>
    <m/>
    <x v="488"/>
    <d v="1899-12-31T00:00:00"/>
    <d v="1900-07-18T00:00:00"/>
    <n v="200"/>
    <m/>
    <m/>
    <m/>
  </r>
  <r>
    <s v="1-702"/>
    <x v="169"/>
    <d v="2025-03-25T00:00:00"/>
    <x v="2"/>
    <s v="寢具送洗費用(03月)"/>
    <m/>
    <x v="488"/>
    <d v="1899-12-31T00:00:00"/>
    <d v="1900-07-18T00:00:00"/>
    <n v="200"/>
    <m/>
    <m/>
    <m/>
  </r>
  <r>
    <s v="1-659"/>
    <x v="185"/>
    <d v="2025-03-25T00:00:00"/>
    <x v="2"/>
    <s v="寢具送洗費用(03月)"/>
    <m/>
    <x v="488"/>
    <d v="1899-12-31T00:00:00"/>
    <d v="1900-07-18T00:00:00"/>
    <n v="200"/>
    <m/>
    <m/>
    <m/>
  </r>
  <r>
    <s v="2-174"/>
    <x v="174"/>
    <d v="2025-03-25T00:00:00"/>
    <x v="2"/>
    <s v="3月化痰照護費"/>
    <m/>
    <x v="494"/>
    <d v="1899-12-31T00:00:00"/>
    <d v="1907-08-31T00:00:00"/>
    <n v="2800"/>
    <m/>
    <m/>
    <m/>
  </r>
  <r>
    <s v="2-174"/>
    <x v="174"/>
    <d v="2025-03-25T00:00:00"/>
    <x v="2"/>
    <s v="3月鼻胃管照護費"/>
    <m/>
    <x v="489"/>
    <d v="1899-12-31T00:00:00"/>
    <d v="1904-02-08T00:00:00"/>
    <n v="1500"/>
    <m/>
    <m/>
    <m/>
  </r>
  <r>
    <s v="2-174"/>
    <x v="174"/>
    <d v="2025-03-25T00:00:00"/>
    <x v="2"/>
    <s v="寢具送洗費用(03月)"/>
    <m/>
    <x v="488"/>
    <d v="1899-12-31T00:00:00"/>
    <d v="1900-07-18T00:00:00"/>
    <n v="200"/>
    <m/>
    <m/>
    <m/>
  </r>
  <r>
    <s v="2-140"/>
    <x v="93"/>
    <d v="2025-03-25T00:00:00"/>
    <x v="2"/>
    <s v="3月化痰照護費"/>
    <m/>
    <x v="494"/>
    <d v="1899-12-31T00:00:00"/>
    <d v="1903-10-31T00:00:00"/>
    <n v="1400"/>
    <m/>
    <m/>
    <m/>
  </r>
  <r>
    <s v="2-140"/>
    <x v="93"/>
    <d v="2025-03-25T00:00:00"/>
    <x v="2"/>
    <s v="3月氧氣費用"/>
    <m/>
    <x v="495"/>
    <d v="1899-12-31T00:00:00"/>
    <d v="1911-07-01T00:00:00"/>
    <n v="4200"/>
    <m/>
    <m/>
    <m/>
  </r>
  <r>
    <s v="2-140"/>
    <x v="93"/>
    <d v="2025-03-25T00:00:00"/>
    <x v="2"/>
    <s v="3月鼻胃管照護費"/>
    <m/>
    <x v="489"/>
    <d v="1899-12-31T00:00:00"/>
    <d v="1904-02-08T00:00:00"/>
    <n v="1500"/>
    <m/>
    <m/>
    <m/>
  </r>
  <r>
    <s v="2-140"/>
    <x v="93"/>
    <d v="2025-03-25T00:00:00"/>
    <x v="2"/>
    <s v="寢具送洗費用(03月)"/>
    <m/>
    <x v="488"/>
    <d v="1899-12-31T00:00:00"/>
    <d v="1900-07-18T00:00:00"/>
    <n v="200"/>
    <m/>
    <m/>
    <m/>
  </r>
  <r>
    <s v="1-748"/>
    <x v="23"/>
    <d v="2025-03-25T00:00:00"/>
    <x v="2"/>
    <s v="寢具送洗費用(03月)"/>
    <m/>
    <x v="488"/>
    <d v="1899-12-31T00:00:00"/>
    <d v="1900-07-18T00:00:00"/>
    <n v="200"/>
    <m/>
    <m/>
    <m/>
  </r>
  <r>
    <s v="1-571"/>
    <x v="24"/>
    <d v="2025-03-25T00:00:00"/>
    <x v="2"/>
    <s v="寢具送洗費用(03月)"/>
    <m/>
    <x v="488"/>
    <d v="1899-12-31T00:00:00"/>
    <d v="1900-07-18T00:00:00"/>
    <n v="200"/>
    <m/>
    <m/>
    <m/>
  </r>
  <r>
    <s v="1-629"/>
    <x v="25"/>
    <d v="2025-03-25T00:00:00"/>
    <x v="2"/>
    <s v="寢具送洗費用(03月)"/>
    <m/>
    <x v="488"/>
    <d v="1899-12-31T00:00:00"/>
    <d v="1900-07-18T00:00:00"/>
    <n v="200"/>
    <m/>
    <m/>
    <m/>
  </r>
  <r>
    <s v="1-698"/>
    <x v="107"/>
    <d v="2025-03-25T00:00:00"/>
    <x v="2"/>
    <s v="寢具送洗費用(03月)"/>
    <m/>
    <x v="488"/>
    <d v="1899-12-31T00:00:00"/>
    <d v="1900-07-18T00:00:00"/>
    <n v="200"/>
    <m/>
    <m/>
    <m/>
  </r>
  <r>
    <s v="1-683"/>
    <x v="140"/>
    <d v="2025-03-25T00:00:00"/>
    <x v="2"/>
    <s v="3月鼻胃管照護費"/>
    <m/>
    <x v="489"/>
    <d v="1899-12-31T00:00:00"/>
    <d v="1904-02-08T00:00:00"/>
    <n v="1500"/>
    <m/>
    <m/>
    <m/>
  </r>
  <r>
    <s v="1-683"/>
    <x v="140"/>
    <d v="2025-03-25T00:00:00"/>
    <x v="2"/>
    <s v="寢具送洗費用(03月)"/>
    <m/>
    <x v="488"/>
    <d v="1899-12-31T00:00:00"/>
    <d v="1900-07-18T00:00:00"/>
    <n v="200"/>
    <m/>
    <m/>
    <m/>
  </r>
  <r>
    <s v="1-624"/>
    <x v="26"/>
    <d v="2025-03-25T00:00:00"/>
    <x v="2"/>
    <s v="寢具送洗費用(03月)"/>
    <m/>
    <x v="488"/>
    <d v="1899-12-31T00:00:00"/>
    <d v="1900-07-18T00:00:00"/>
    <n v="200"/>
    <m/>
    <m/>
    <m/>
  </r>
  <r>
    <s v="1-695"/>
    <x v="71"/>
    <d v="2025-03-25T00:00:00"/>
    <x v="2"/>
    <s v="寢具送洗費用(03月)"/>
    <m/>
    <x v="488"/>
    <d v="1899-12-31T00:00:00"/>
    <d v="1900-07-18T00:00:00"/>
    <n v="200"/>
    <m/>
    <m/>
    <m/>
  </r>
  <r>
    <s v="1-432"/>
    <x v="27"/>
    <d v="2025-03-25T00:00:00"/>
    <x v="2"/>
    <s v="寢具送洗費用(03月)"/>
    <m/>
    <x v="488"/>
    <d v="1899-12-31T00:00:00"/>
    <d v="1900-07-18T00:00:00"/>
    <n v="200"/>
    <m/>
    <m/>
    <m/>
  </r>
  <r>
    <s v="2-197"/>
    <x v="84"/>
    <d v="2025-03-25T00:00:00"/>
    <x v="2"/>
    <s v="3月鼻胃管照護費"/>
    <m/>
    <x v="489"/>
    <d v="1899-12-31T00:00:00"/>
    <d v="1904-02-08T00:00:00"/>
    <n v="1500"/>
    <m/>
    <m/>
    <m/>
  </r>
  <r>
    <s v="2-197"/>
    <x v="84"/>
    <d v="2025-03-25T00:00:00"/>
    <x v="2"/>
    <s v="寢具送洗費用(03月)"/>
    <m/>
    <x v="488"/>
    <d v="1899-12-31T00:00:00"/>
    <d v="1900-07-18T00:00:00"/>
    <n v="200"/>
    <m/>
    <m/>
    <m/>
  </r>
  <r>
    <s v="3-504"/>
    <x v="233"/>
    <d v="2025-03-25T00:00:00"/>
    <x v="2"/>
    <s v="3月化痰照顧費"/>
    <m/>
    <x v="492"/>
    <d v="1899-12-31T00:00:00"/>
    <d v="1910-12-13T00:00:00"/>
    <n v="4000"/>
    <m/>
    <m/>
    <m/>
  </r>
  <r>
    <s v="3-504"/>
    <x v="233"/>
    <d v="2025-03-25T00:00:00"/>
    <x v="2"/>
    <s v="3月氧氣費用"/>
    <m/>
    <x v="495"/>
    <d v="1899-12-31T00:00:00"/>
    <d v="1907-08-31T00:00:00"/>
    <n v="2800"/>
    <m/>
    <m/>
    <m/>
  </r>
  <r>
    <s v="3-504"/>
    <x v="233"/>
    <d v="2025-03-25T00:00:00"/>
    <x v="2"/>
    <s v="寢具送洗費用(03月)"/>
    <m/>
    <x v="488"/>
    <d v="1899-12-31T00:00:00"/>
    <d v="1900-07-18T00:00:00"/>
    <n v="200"/>
    <m/>
    <m/>
    <m/>
  </r>
  <r>
    <s v="2-103"/>
    <x v="238"/>
    <d v="2025-03-25T00:00:00"/>
    <x v="2"/>
    <s v="3月鼻胃管照護費"/>
    <m/>
    <x v="489"/>
    <d v="1899-12-31T00:00:00"/>
    <d v="1904-02-08T00:00:00"/>
    <n v="1500"/>
    <m/>
    <m/>
    <m/>
  </r>
  <r>
    <s v="2-103"/>
    <x v="238"/>
    <d v="2025-03-25T00:00:00"/>
    <x v="2"/>
    <s v="寢具送洗費用(03月)"/>
    <m/>
    <x v="488"/>
    <d v="1899-12-31T00:00:00"/>
    <d v="1900-07-18T00:00:00"/>
    <n v="200"/>
    <m/>
    <m/>
    <m/>
  </r>
  <r>
    <s v="1-705"/>
    <x v="186"/>
    <d v="2025-03-25T00:00:00"/>
    <x v="2"/>
    <s v="3月傷口照護費"/>
    <m/>
    <x v="493"/>
    <d v="1899-12-31T00:00:00"/>
    <d v="1900-05-29T00:00:00"/>
    <n v="150"/>
    <m/>
    <m/>
    <m/>
  </r>
  <r>
    <s v="1-705"/>
    <x v="186"/>
    <d v="2025-03-25T00:00:00"/>
    <x v="2"/>
    <s v="3月鼻胃管照護費"/>
    <m/>
    <x v="489"/>
    <d v="1899-12-31T00:00:00"/>
    <d v="1900-09-06T00:00:00"/>
    <n v="250"/>
    <m/>
    <m/>
    <m/>
  </r>
  <r>
    <s v="1-705"/>
    <x v="186"/>
    <d v="2025-03-25T00:00:00"/>
    <x v="2"/>
    <s v="寢具送洗費用(03月)"/>
    <m/>
    <x v="488"/>
    <d v="1899-12-31T00:00:00"/>
    <d v="1900-07-18T00:00:00"/>
    <n v="200"/>
    <m/>
    <m/>
    <m/>
  </r>
  <r>
    <s v="1-717"/>
    <x v="28"/>
    <d v="2025-03-25T00:00:00"/>
    <x v="2"/>
    <s v="3月份驗血糖"/>
    <m/>
    <x v="491"/>
    <d v="1900-01-03T00:00:00"/>
    <d v="1900-02-18T00:00:00"/>
    <n v="200"/>
    <m/>
    <m/>
    <m/>
  </r>
  <r>
    <s v="1-717"/>
    <x v="28"/>
    <d v="2025-03-25T00:00:00"/>
    <x v="2"/>
    <s v="寢具送洗費用(03月)"/>
    <m/>
    <x v="488"/>
    <d v="1899-12-31T00:00:00"/>
    <d v="1900-07-18T00:00:00"/>
    <n v="200"/>
    <m/>
    <m/>
    <m/>
  </r>
  <r>
    <s v="3-454"/>
    <x v="29"/>
    <d v="2025-03-25T00:00:00"/>
    <x v="2"/>
    <s v="3月鼻胃管照護費"/>
    <m/>
    <x v="489"/>
    <d v="1899-12-31T00:00:00"/>
    <d v="1904-02-08T00:00:00"/>
    <n v="1500"/>
    <m/>
    <m/>
    <m/>
  </r>
  <r>
    <s v="3-454"/>
    <x v="29"/>
    <d v="2025-03-25T00:00:00"/>
    <x v="2"/>
    <s v="寢具送洗費用(03月)"/>
    <m/>
    <x v="488"/>
    <d v="1899-12-31T00:00:00"/>
    <d v="1900-07-18T00:00:00"/>
    <n v="200"/>
    <m/>
    <m/>
    <m/>
  </r>
  <r>
    <s v="1-561"/>
    <x v="133"/>
    <d v="2025-03-25T00:00:00"/>
    <x v="2"/>
    <s v="寢具送洗費用(03月)"/>
    <m/>
    <x v="488"/>
    <d v="1899-12-31T00:00:00"/>
    <d v="1900-07-18T00:00:00"/>
    <n v="200"/>
    <m/>
    <m/>
    <m/>
  </r>
  <r>
    <s v="3-518"/>
    <x v="144"/>
    <d v="2025-03-25T00:00:00"/>
    <x v="2"/>
    <s v="補助款差額(1-2月3911+3314)"/>
    <m/>
    <x v="498"/>
    <d v="1899-12-31T00:00:00"/>
    <d v="1919-10-12T00:00:00"/>
    <n v="7225"/>
    <m/>
    <m/>
    <m/>
  </r>
  <r>
    <s v="3-518"/>
    <x v="144"/>
    <d v="2025-03-25T00:00:00"/>
    <x v="2"/>
    <s v="寢具送洗費用(03月)"/>
    <m/>
    <x v="488"/>
    <d v="1899-12-31T00:00:00"/>
    <d v="1900-07-18T00:00:00"/>
    <n v="200"/>
    <m/>
    <m/>
    <m/>
  </r>
  <r>
    <s v="1-743"/>
    <x v="108"/>
    <d v="2025-03-25T00:00:00"/>
    <x v="2"/>
    <s v="寢具送洗費用(03月)"/>
    <m/>
    <x v="488"/>
    <d v="1899-12-31T00:00:00"/>
    <d v="1900-07-18T00:00:00"/>
    <n v="200"/>
    <m/>
    <m/>
    <m/>
  </r>
  <r>
    <s v="1-745"/>
    <x v="134"/>
    <d v="2025-03-25T00:00:00"/>
    <x v="2"/>
    <s v="寢具送洗費用(03月)"/>
    <m/>
    <x v="488"/>
    <d v="1899-12-31T00:00:00"/>
    <d v="1900-07-18T00:00:00"/>
    <n v="200"/>
    <m/>
    <m/>
    <m/>
  </r>
  <r>
    <s v="1-710"/>
    <x v="151"/>
    <d v="2025-03-25T00:00:00"/>
    <x v="2"/>
    <s v="114年2月14.21.28龍敏復健*3"/>
    <m/>
    <x v="497"/>
    <d v="1900-01-02T00:00:00"/>
    <d v="1900-02-18T00:00:00"/>
    <n v="150"/>
    <m/>
    <m/>
    <m/>
  </r>
  <r>
    <s v="1-710"/>
    <x v="151"/>
    <d v="2025-03-25T00:00:00"/>
    <x v="2"/>
    <s v="寢具送洗費用(03月)"/>
    <m/>
    <x v="488"/>
    <d v="1899-12-31T00:00:00"/>
    <d v="1900-07-18T00:00:00"/>
    <n v="200"/>
    <m/>
    <m/>
    <m/>
  </r>
  <r>
    <s v="1-660"/>
    <x v="9"/>
    <d v="2025-03-25T00:00:00"/>
    <x v="2"/>
    <s v="寢具送洗費用(03月)"/>
    <m/>
    <x v="488"/>
    <d v="1899-12-31T00:00:00"/>
    <d v="1900-07-18T00:00:00"/>
    <n v="200"/>
    <m/>
    <m/>
    <m/>
  </r>
  <r>
    <s v="1-433"/>
    <x v="30"/>
    <d v="2025-03-25T00:00:00"/>
    <x v="2"/>
    <s v="寢具送洗費用(03月)"/>
    <m/>
    <x v="488"/>
    <d v="1899-12-31T00:00:00"/>
    <d v="1900-07-18T00:00:00"/>
    <n v="200"/>
    <m/>
    <m/>
    <m/>
  </r>
  <r>
    <s v="1-768"/>
    <x v="109"/>
    <d v="2025-03-25T00:00:00"/>
    <x v="2"/>
    <s v="3月尿管照護費"/>
    <m/>
    <x v="490"/>
    <d v="1899-12-31T00:00:00"/>
    <d v="1904-02-08T00:00:00"/>
    <n v="1500"/>
    <m/>
    <m/>
    <m/>
  </r>
  <r>
    <s v="1-768"/>
    <x v="109"/>
    <d v="2025-03-25T00:00:00"/>
    <x v="2"/>
    <s v="3月傷口照護費"/>
    <m/>
    <x v="493"/>
    <d v="1899-12-31T00:00:00"/>
    <d v="1907-08-31T00:00:00"/>
    <n v="2800"/>
    <m/>
    <m/>
    <m/>
  </r>
  <r>
    <s v="1-768"/>
    <x v="109"/>
    <d v="2025-03-25T00:00:00"/>
    <x v="2"/>
    <s v="3月鼻胃管照護費"/>
    <m/>
    <x v="489"/>
    <d v="1899-12-31T00:00:00"/>
    <d v="1904-02-08T00:00:00"/>
    <n v="1500"/>
    <m/>
    <m/>
    <m/>
  </r>
  <r>
    <s v="1-768"/>
    <x v="109"/>
    <d v="2025-03-25T00:00:00"/>
    <x v="2"/>
    <s v="寢具送洗費用(03月)"/>
    <m/>
    <x v="488"/>
    <d v="1899-12-31T00:00:00"/>
    <d v="1900-07-18T00:00:00"/>
    <n v="200"/>
    <m/>
    <m/>
    <m/>
  </r>
  <r>
    <s v="3-478"/>
    <x v="235"/>
    <d v="2025-03-25T00:00:00"/>
    <x v="2"/>
    <s v="3月份驗血糖"/>
    <m/>
    <x v="491"/>
    <d v="1900-01-03T00:00:00"/>
    <d v="1900-02-18T00:00:00"/>
    <n v="200"/>
    <m/>
    <m/>
    <m/>
  </r>
  <r>
    <s v="3-478"/>
    <x v="235"/>
    <d v="2025-03-25T00:00:00"/>
    <x v="2"/>
    <s v="3月尿管照護費"/>
    <m/>
    <x v="490"/>
    <d v="1899-12-31T00:00:00"/>
    <d v="1904-02-08T00:00:00"/>
    <n v="1500"/>
    <m/>
    <m/>
    <m/>
  </r>
  <r>
    <s v="3-478"/>
    <x v="235"/>
    <d v="2025-03-25T00:00:00"/>
    <x v="2"/>
    <s v="3月鼻胃管照護費"/>
    <m/>
    <x v="489"/>
    <d v="1899-12-31T00:00:00"/>
    <d v="1904-02-08T00:00:00"/>
    <n v="1500"/>
    <m/>
    <m/>
    <m/>
  </r>
  <r>
    <s v="3-478"/>
    <x v="235"/>
    <d v="2025-03-25T00:00:00"/>
    <x v="2"/>
    <s v="寢具送洗費用(03月)"/>
    <m/>
    <x v="488"/>
    <d v="1899-12-31T00:00:00"/>
    <d v="1900-07-18T00:00:00"/>
    <n v="200"/>
    <m/>
    <m/>
    <m/>
  </r>
  <r>
    <s v="1-732"/>
    <x v="201"/>
    <d v="2025-03-25T00:00:00"/>
    <x v="2"/>
    <s v="3月尿管照護費"/>
    <m/>
    <x v="490"/>
    <d v="1899-12-31T00:00:00"/>
    <d v="1904-02-08T00:00:00"/>
    <n v="1500"/>
    <m/>
    <m/>
    <m/>
  </r>
  <r>
    <s v="1-732"/>
    <x v="201"/>
    <d v="2025-03-25T00:00:00"/>
    <x v="2"/>
    <s v="寢具送洗費用(03月)"/>
    <m/>
    <x v="488"/>
    <d v="1899-12-31T00:00:00"/>
    <d v="1900-07-18T00:00:00"/>
    <n v="200"/>
    <m/>
    <m/>
    <m/>
  </r>
  <r>
    <s v="2-051"/>
    <x v="239"/>
    <d v="2025-03-25T00:00:00"/>
    <x v="2"/>
    <s v="3月鼻胃管照護費"/>
    <m/>
    <x v="489"/>
    <d v="1899-12-31T00:00:00"/>
    <d v="1904-02-08T00:00:00"/>
    <n v="1500"/>
    <m/>
    <m/>
    <m/>
  </r>
  <r>
    <s v="2-051"/>
    <x v="239"/>
    <d v="2025-03-25T00:00:00"/>
    <x v="2"/>
    <s v="寢具送洗費用(03月)"/>
    <m/>
    <x v="488"/>
    <d v="1899-12-31T00:00:00"/>
    <d v="1900-07-18T00:00:00"/>
    <n v="200"/>
    <m/>
    <m/>
    <m/>
  </r>
  <r>
    <s v="1-022"/>
    <x v="120"/>
    <d v="2025-03-25T00:00:00"/>
    <x v="2"/>
    <s v="寢具送洗費用(03月)"/>
    <m/>
    <x v="488"/>
    <d v="1899-12-31T00:00:00"/>
    <d v="1900-07-18T00:00:00"/>
    <n v="200"/>
    <m/>
    <m/>
    <m/>
  </r>
  <r>
    <s v="1-673"/>
    <x v="202"/>
    <d v="2025-03-25T00:00:00"/>
    <x v="2"/>
    <s v="寢具送洗費用(03月)"/>
    <m/>
    <x v="488"/>
    <d v="1899-12-31T00:00:00"/>
    <d v="1900-07-18T00:00:00"/>
    <n v="200"/>
    <m/>
    <m/>
    <m/>
  </r>
  <r>
    <s v="2-130"/>
    <x v="110"/>
    <d v="2025-03-25T00:00:00"/>
    <x v="2"/>
    <s v="寢具送洗費用(03月)"/>
    <m/>
    <x v="488"/>
    <d v="1899-12-31T00:00:00"/>
    <d v="1900-07-18T00:00:00"/>
    <n v="200"/>
    <m/>
    <m/>
    <m/>
  </r>
  <r>
    <s v="1-741"/>
    <x v="203"/>
    <d v="2025-03-25T00:00:00"/>
    <x v="2"/>
    <s v="寢具送洗費用(03月)"/>
    <m/>
    <x v="488"/>
    <d v="1899-12-31T00:00:00"/>
    <d v="1900-07-18T00:00:00"/>
    <n v="200"/>
    <m/>
    <m/>
    <m/>
  </r>
  <r>
    <s v="1-763"/>
    <x v="253"/>
    <d v="2025-03-25T00:00:00"/>
    <x v="2"/>
    <s v="寢具送洗費用(03月)"/>
    <m/>
    <x v="488"/>
    <d v="1899-12-31T00:00:00"/>
    <d v="1900-07-18T00:00:00"/>
    <n v="200"/>
    <m/>
    <m/>
    <m/>
  </r>
  <r>
    <s v="1-734"/>
    <x v="170"/>
    <d v="2025-03-25T00:00:00"/>
    <x v="2"/>
    <s v="寢具送洗費用(03月)"/>
    <m/>
    <x v="488"/>
    <d v="1899-12-31T00:00:00"/>
    <d v="1900-07-18T00:00:00"/>
    <n v="200"/>
    <m/>
    <m/>
    <m/>
  </r>
  <r>
    <s v="1-464"/>
    <x v="31"/>
    <d v="2025-03-25T00:00:00"/>
    <x v="2"/>
    <s v="寢具送洗費用(03月)"/>
    <m/>
    <x v="488"/>
    <d v="1899-12-31T00:00:00"/>
    <d v="1900-07-18T00:00:00"/>
    <n v="200"/>
    <m/>
    <m/>
    <m/>
  </r>
  <r>
    <s v="1-402"/>
    <x v="32"/>
    <d v="2025-03-25T00:00:00"/>
    <x v="2"/>
    <s v="寢具送洗費用(03月)"/>
    <m/>
    <x v="488"/>
    <d v="1899-12-31T00:00:00"/>
    <d v="1900-07-18T00:00:00"/>
    <n v="200"/>
    <m/>
    <m/>
    <m/>
  </r>
  <r>
    <s v="1-452"/>
    <x v="204"/>
    <d v="2025-03-25T00:00:00"/>
    <x v="2"/>
    <s v="3月份驗血糖"/>
    <m/>
    <x v="491"/>
    <d v="1900-01-03T00:00:00"/>
    <d v="1900-02-18T00:00:00"/>
    <n v="200"/>
    <m/>
    <m/>
    <m/>
  </r>
  <r>
    <s v="1-452"/>
    <x v="204"/>
    <d v="2025-03-25T00:00:00"/>
    <x v="2"/>
    <s v="寢具送洗費用(03月)"/>
    <m/>
    <x v="488"/>
    <d v="1899-12-31T00:00:00"/>
    <d v="1900-07-18T00:00:00"/>
    <n v="200"/>
    <m/>
    <m/>
    <m/>
  </r>
  <r>
    <s v="1-730"/>
    <x v="72"/>
    <d v="2025-03-25T00:00:00"/>
    <x v="2"/>
    <s v="寢具送洗費用(03月)"/>
    <m/>
    <x v="488"/>
    <d v="1899-12-31T00:00:00"/>
    <d v="1900-07-18T00:00:00"/>
    <n v="200"/>
    <m/>
    <m/>
    <m/>
  </r>
  <r>
    <s v="1-525"/>
    <x v="177"/>
    <d v="2025-03-25T00:00:00"/>
    <x v="2"/>
    <s v="寢具送洗費用(03月)"/>
    <m/>
    <x v="488"/>
    <d v="1899-12-31T00:00:00"/>
    <d v="1900-07-18T00:00:00"/>
    <n v="200"/>
    <m/>
    <m/>
    <m/>
  </r>
  <r>
    <s v="1-439"/>
    <x v="160"/>
    <d v="2025-03-25T00:00:00"/>
    <x v="2"/>
    <s v="寢具送洗費用(03月)"/>
    <m/>
    <x v="488"/>
    <d v="1899-12-31T00:00:00"/>
    <d v="1900-07-18T00:00:00"/>
    <n v="200"/>
    <m/>
    <m/>
    <m/>
  </r>
  <r>
    <s v="2-182"/>
    <x v="33"/>
    <d v="2025-03-25T00:00:00"/>
    <x v="2"/>
    <s v="3月化痰照護費"/>
    <m/>
    <x v="494"/>
    <d v="1899-12-31T00:00:00"/>
    <d v="1907-08-31T00:00:00"/>
    <n v="2800"/>
    <m/>
    <m/>
    <m/>
  </r>
  <r>
    <s v="2-182"/>
    <x v="33"/>
    <d v="2025-03-25T00:00:00"/>
    <x v="2"/>
    <s v="3月鼻胃管照護費"/>
    <m/>
    <x v="489"/>
    <d v="1899-12-31T00:00:00"/>
    <d v="1904-02-08T00:00:00"/>
    <n v="1500"/>
    <m/>
    <m/>
    <m/>
  </r>
  <r>
    <s v="2-182"/>
    <x v="33"/>
    <d v="2025-03-25T00:00:00"/>
    <x v="2"/>
    <s v="寢具送洗費用(03月)"/>
    <m/>
    <x v="488"/>
    <d v="1899-12-31T00:00:00"/>
    <d v="1900-07-18T00:00:00"/>
    <n v="200"/>
    <m/>
    <m/>
    <m/>
  </r>
  <r>
    <s v="1-585"/>
    <x v="124"/>
    <d v="2025-03-25T00:00:00"/>
    <x v="2"/>
    <s v="3月尿管照護費"/>
    <m/>
    <x v="490"/>
    <d v="1899-12-31T00:00:00"/>
    <d v="1904-02-08T00:00:00"/>
    <n v="1500"/>
    <m/>
    <m/>
    <m/>
  </r>
  <r>
    <s v="1-585"/>
    <x v="124"/>
    <d v="2025-03-25T00:00:00"/>
    <x v="2"/>
    <s v="寢具送洗費用(03月)"/>
    <m/>
    <x v="488"/>
    <d v="1899-12-31T00:00:00"/>
    <d v="1900-07-18T00:00:00"/>
    <n v="200"/>
    <m/>
    <m/>
    <m/>
  </r>
  <r>
    <s v="1-612"/>
    <x v="34"/>
    <d v="2025-03-25T00:00:00"/>
    <x v="2"/>
    <s v="寢具送洗費用(03月)"/>
    <m/>
    <x v="488"/>
    <d v="1899-12-31T00:00:00"/>
    <d v="1900-07-18T00:00:00"/>
    <n v="200"/>
    <m/>
    <m/>
    <m/>
  </r>
  <r>
    <s v="1-530"/>
    <x v="94"/>
    <d v="2025-03-25T00:00:00"/>
    <x v="2"/>
    <s v="3月尿管照護費"/>
    <m/>
    <x v="490"/>
    <d v="1899-12-31T00:00:00"/>
    <d v="1904-02-08T00:00:00"/>
    <n v="1500"/>
    <m/>
    <m/>
    <m/>
  </r>
  <r>
    <s v="1-530"/>
    <x v="94"/>
    <d v="2025-03-25T00:00:00"/>
    <x v="2"/>
    <s v="寢具送洗費用(03月)"/>
    <m/>
    <x v="488"/>
    <d v="1899-12-31T00:00:00"/>
    <d v="1900-07-18T00:00:00"/>
    <n v="200"/>
    <m/>
    <m/>
    <m/>
  </r>
  <r>
    <s v="3-519"/>
    <x v="35"/>
    <d v="2025-03-25T00:00:00"/>
    <x v="2"/>
    <s v="3月份驗血糖"/>
    <m/>
    <x v="491"/>
    <d v="1900-01-03T00:00:00"/>
    <d v="1900-02-18T00:00:00"/>
    <n v="200"/>
    <m/>
    <m/>
    <m/>
  </r>
  <r>
    <s v="3-519"/>
    <x v="35"/>
    <d v="2025-03-25T00:00:00"/>
    <x v="2"/>
    <s v="3月鼻胃管照護費"/>
    <m/>
    <x v="489"/>
    <d v="1899-12-31T00:00:00"/>
    <d v="1904-02-08T00:00:00"/>
    <n v="1500"/>
    <m/>
    <m/>
    <m/>
  </r>
  <r>
    <s v="3-519"/>
    <x v="35"/>
    <d v="2025-03-25T00:00:00"/>
    <x v="2"/>
    <s v="寢具送洗費用(03月)"/>
    <m/>
    <x v="488"/>
    <d v="1899-12-31T00:00:00"/>
    <d v="1900-07-18T00:00:00"/>
    <n v="200"/>
    <m/>
    <m/>
    <m/>
  </r>
  <r>
    <s v="3-537"/>
    <x v="141"/>
    <d v="2025-03-25T00:00:00"/>
    <x v="2"/>
    <s v="3月份驗血糖"/>
    <m/>
    <x v="491"/>
    <d v="1900-01-02T00:00:00"/>
    <d v="1900-02-18T00:00:00"/>
    <n v="150"/>
    <m/>
    <m/>
    <m/>
  </r>
  <r>
    <s v="3-537"/>
    <x v="141"/>
    <d v="2025-03-25T00:00:00"/>
    <x v="2"/>
    <s v="寢具送洗費用(03月)"/>
    <m/>
    <x v="488"/>
    <d v="1899-12-31T00:00:00"/>
    <d v="1900-07-18T00:00:00"/>
    <n v="200"/>
    <m/>
    <m/>
    <m/>
  </r>
  <r>
    <s v="1-607"/>
    <x v="36"/>
    <d v="2025-03-25T00:00:00"/>
    <x v="2"/>
    <s v="3月化痰照護費"/>
    <m/>
    <x v="494"/>
    <d v="1900-01-27T00:00:00"/>
    <d v="1900-02-18T00:00:00"/>
    <n v="1400"/>
    <m/>
    <m/>
    <m/>
  </r>
  <r>
    <s v="1-607"/>
    <x v="36"/>
    <d v="2025-03-25T00:00:00"/>
    <x v="2"/>
    <s v="寢具送洗費用(03月)"/>
    <m/>
    <x v="488"/>
    <d v="1899-12-31T00:00:00"/>
    <d v="1900-07-18T00:00:00"/>
    <n v="200"/>
    <m/>
    <m/>
    <m/>
  </r>
  <r>
    <s v="1-038"/>
    <x v="205"/>
    <d v="2025-03-25T00:00:00"/>
    <x v="2"/>
    <s v="寢具送洗費用(03月)"/>
    <m/>
    <x v="488"/>
    <d v="1899-12-31T00:00:00"/>
    <d v="1900-07-18T00:00:00"/>
    <n v="200"/>
    <m/>
    <m/>
    <m/>
  </r>
  <r>
    <s v="1-685"/>
    <x v="37"/>
    <d v="2025-03-25T00:00:00"/>
    <x v="2"/>
    <s v="寢具送洗費用(03月)"/>
    <m/>
    <x v="488"/>
    <d v="1899-12-31T00:00:00"/>
    <d v="1900-07-18T00:00:00"/>
    <n v="200"/>
    <m/>
    <m/>
    <m/>
  </r>
  <r>
    <s v="1-766"/>
    <x v="111"/>
    <d v="2025-03-25T00:00:00"/>
    <x v="2"/>
    <s v="寢具送洗費用(03月)"/>
    <m/>
    <x v="488"/>
    <d v="1899-12-31T00:00:00"/>
    <d v="1900-07-18T00:00:00"/>
    <n v="200"/>
    <m/>
    <m/>
    <m/>
  </r>
  <r>
    <s v="1-200"/>
    <x v="38"/>
    <d v="2025-03-25T00:00:00"/>
    <x v="2"/>
    <s v="114年2月26龍敏復健*1"/>
    <m/>
    <x v="499"/>
    <d v="1899-12-31T00:00:00"/>
    <d v="1900-02-18T00:00:00"/>
    <n v="50"/>
    <m/>
    <m/>
    <m/>
  </r>
  <r>
    <s v="1-200"/>
    <x v="38"/>
    <d v="2025-03-25T00:00:00"/>
    <x v="2"/>
    <s v="寢具送洗費用(03月)"/>
    <m/>
    <x v="488"/>
    <d v="1899-12-31T00:00:00"/>
    <d v="1900-07-18T00:00:00"/>
    <n v="200"/>
    <m/>
    <m/>
    <m/>
  </r>
  <r>
    <s v="1-230"/>
    <x v="206"/>
    <d v="2025-03-25T00:00:00"/>
    <x v="2"/>
    <s v="寢具送洗費用(03月)"/>
    <m/>
    <x v="488"/>
    <d v="1899-12-31T00:00:00"/>
    <d v="1900-07-18T00:00:00"/>
    <n v="200"/>
    <m/>
    <m/>
    <m/>
  </r>
  <r>
    <s v="1-751"/>
    <x v="207"/>
    <d v="2025-03-25T00:00:00"/>
    <x v="2"/>
    <s v="寢具送洗費用(03月)"/>
    <m/>
    <x v="488"/>
    <d v="1899-12-31T00:00:00"/>
    <d v="1900-07-18T00:00:00"/>
    <n v="200"/>
    <m/>
    <m/>
    <m/>
  </r>
  <r>
    <s v="1-546"/>
    <x v="208"/>
    <d v="2025-03-25T00:00:00"/>
    <x v="2"/>
    <s v="寢具送洗費用(03月)"/>
    <m/>
    <x v="488"/>
    <d v="1899-12-31T00:00:00"/>
    <d v="1900-07-18T00:00:00"/>
    <n v="200"/>
    <m/>
    <m/>
    <m/>
  </r>
  <r>
    <s v="1-211"/>
    <x v="187"/>
    <d v="2025-03-25T00:00:00"/>
    <x v="2"/>
    <s v="3月鼻胃管照護費"/>
    <m/>
    <x v="489"/>
    <d v="1899-12-31T00:00:00"/>
    <d v="1904-02-08T00:00:00"/>
    <n v="1500"/>
    <m/>
    <m/>
    <m/>
  </r>
  <r>
    <s v="1-211"/>
    <x v="187"/>
    <d v="2025-03-25T00:00:00"/>
    <x v="2"/>
    <s v="寢具送洗費用(03月)"/>
    <m/>
    <x v="488"/>
    <d v="1899-12-31T00:00:00"/>
    <d v="1900-07-18T00:00:00"/>
    <n v="200"/>
    <m/>
    <m/>
    <m/>
  </r>
  <r>
    <s v="1-522"/>
    <x v="128"/>
    <d v="2025-03-25T00:00:00"/>
    <x v="2"/>
    <s v="寢具送洗費用(03月)"/>
    <m/>
    <x v="488"/>
    <d v="1899-12-31T00:00:00"/>
    <d v="1900-07-18T00:00:00"/>
    <n v="200"/>
    <m/>
    <m/>
    <m/>
  </r>
  <r>
    <s v="3-495"/>
    <x v="145"/>
    <d v="2025-03-25T00:00:00"/>
    <x v="2"/>
    <s v="3月份驗血糖"/>
    <m/>
    <x v="491"/>
    <d v="1900-01-03T00:00:00"/>
    <d v="1900-02-18T00:00:00"/>
    <n v="200"/>
    <m/>
    <m/>
    <m/>
  </r>
  <r>
    <s v="3-495"/>
    <x v="145"/>
    <d v="2025-03-25T00:00:00"/>
    <x v="2"/>
    <s v="3月鼻胃管照護費"/>
    <m/>
    <x v="489"/>
    <d v="1899-12-31T00:00:00"/>
    <d v="1904-02-08T00:00:00"/>
    <n v="1500"/>
    <m/>
    <m/>
    <m/>
  </r>
  <r>
    <s v="3-495"/>
    <x v="145"/>
    <d v="2025-03-25T00:00:00"/>
    <x v="2"/>
    <s v="寢具送洗費用(03月)"/>
    <m/>
    <x v="488"/>
    <d v="1899-12-31T00:00:00"/>
    <d v="1900-07-18T00:00:00"/>
    <n v="200"/>
    <m/>
    <m/>
    <m/>
  </r>
  <r>
    <s v="3-532"/>
    <x v="10"/>
    <d v="2025-03-25T00:00:00"/>
    <x v="2"/>
    <s v="3月鼻胃管照護費"/>
    <m/>
    <x v="489"/>
    <d v="1899-12-31T00:00:00"/>
    <d v="1904-02-08T00:00:00"/>
    <n v="1500"/>
    <m/>
    <m/>
    <m/>
  </r>
  <r>
    <s v="3-532"/>
    <x v="10"/>
    <d v="2025-03-25T00:00:00"/>
    <x v="2"/>
    <s v="寢具送洗費用(03月)"/>
    <m/>
    <x v="488"/>
    <d v="1899-12-31T00:00:00"/>
    <d v="1900-07-18T00:00:00"/>
    <n v="200"/>
    <m/>
    <m/>
    <m/>
  </r>
  <r>
    <s v="2-158"/>
    <x v="178"/>
    <d v="2025-03-25T00:00:00"/>
    <x v="2"/>
    <s v="寢具送洗費用(03月)"/>
    <m/>
    <x v="488"/>
    <d v="1899-12-31T00:00:00"/>
    <d v="1900-07-18T00:00:00"/>
    <n v="200"/>
    <m/>
    <m/>
    <m/>
  </r>
  <r>
    <s v="1-333"/>
    <x v="247"/>
    <d v="2025-03-25T00:00:00"/>
    <x v="2"/>
    <s v="3月鼻胃管照護費"/>
    <m/>
    <x v="489"/>
    <d v="1899-12-31T00:00:00"/>
    <d v="1904-02-08T00:00:00"/>
    <n v="1500"/>
    <m/>
    <m/>
    <m/>
  </r>
  <r>
    <s v="1-333"/>
    <x v="247"/>
    <d v="2025-03-25T00:00:00"/>
    <x v="2"/>
    <s v="寢具送洗費用(03月)"/>
    <m/>
    <x v="488"/>
    <d v="1899-12-31T00:00:00"/>
    <d v="1900-07-18T00:00:00"/>
    <n v="200"/>
    <m/>
    <m/>
    <m/>
  </r>
  <r>
    <s v="1-742"/>
    <x v="146"/>
    <d v="2025-03-25T00:00:00"/>
    <x v="2"/>
    <s v="寢具送洗費用(03月)"/>
    <m/>
    <x v="488"/>
    <d v="1899-12-31T00:00:00"/>
    <d v="1900-07-18T00:00:00"/>
    <n v="200"/>
    <m/>
    <m/>
    <m/>
  </r>
  <r>
    <s v="1-500"/>
    <x v="39"/>
    <d v="2025-03-25T00:00:00"/>
    <x v="2"/>
    <s v="寢具送洗費用(03月)"/>
    <m/>
    <x v="488"/>
    <d v="1899-12-31T00:00:00"/>
    <d v="1900-07-18T00:00:00"/>
    <n v="200"/>
    <m/>
    <m/>
    <m/>
  </r>
  <r>
    <s v="1-270"/>
    <x v="85"/>
    <d v="2025-03-25T00:00:00"/>
    <x v="2"/>
    <s v="寢具送洗費用(03月)"/>
    <m/>
    <x v="488"/>
    <d v="1899-12-31T00:00:00"/>
    <d v="1900-07-18T00:00:00"/>
    <n v="200"/>
    <m/>
    <m/>
    <m/>
  </r>
  <r>
    <s v="1-764"/>
    <x v="3"/>
    <d v="2025-03-25T00:00:00"/>
    <x v="2"/>
    <s v="寢具送洗費用(03月)"/>
    <m/>
    <x v="488"/>
    <d v="1899-12-31T00:00:00"/>
    <d v="1900-07-18T00:00:00"/>
    <n v="200"/>
    <m/>
    <m/>
    <m/>
  </r>
  <r>
    <s v="1-595"/>
    <x v="209"/>
    <d v="2025-03-25T00:00:00"/>
    <x v="2"/>
    <s v="寢具送洗費用(03月)"/>
    <m/>
    <x v="488"/>
    <d v="1899-12-31T00:00:00"/>
    <d v="1900-07-18T00:00:00"/>
    <n v="200"/>
    <m/>
    <m/>
    <m/>
  </r>
  <r>
    <s v="3-505"/>
    <x v="112"/>
    <d v="2025-03-25T00:00:00"/>
    <x v="2"/>
    <s v="3月份驗血糖"/>
    <m/>
    <x v="491"/>
    <d v="1900-01-03T00:00:00"/>
    <d v="1900-02-18T00:00:00"/>
    <n v="200"/>
    <m/>
    <m/>
    <m/>
  </r>
  <r>
    <s v="3-505"/>
    <x v="112"/>
    <d v="2025-03-25T00:00:00"/>
    <x v="2"/>
    <s v="寢具送洗費用(03月)"/>
    <m/>
    <x v="488"/>
    <d v="1899-12-31T00:00:00"/>
    <d v="1900-07-18T00:00:00"/>
    <n v="200"/>
    <m/>
    <m/>
    <m/>
  </r>
  <r>
    <s v="3-461"/>
    <x v="102"/>
    <d v="2025-03-25T00:00:00"/>
    <x v="2"/>
    <s v="3月份驗血糖"/>
    <m/>
    <x v="491"/>
    <d v="1900-01-03T00:00:00"/>
    <d v="1900-02-18T00:00:00"/>
    <n v="200"/>
    <m/>
    <m/>
    <m/>
  </r>
  <r>
    <s v="3-461"/>
    <x v="102"/>
    <d v="2025-03-25T00:00:00"/>
    <x v="2"/>
    <s v="寢具送洗費用(03月)"/>
    <m/>
    <x v="488"/>
    <d v="1899-12-31T00:00:00"/>
    <d v="1900-07-18T00:00:00"/>
    <n v="200"/>
    <m/>
    <m/>
    <m/>
  </r>
  <r>
    <s v="2-196"/>
    <x v="0"/>
    <d v="2025-03-25T00:00:00"/>
    <x v="2"/>
    <s v="寢具送洗費用(03月)"/>
    <m/>
    <x v="488"/>
    <d v="1899-12-31T00:00:00"/>
    <d v="1900-07-18T00:00:00"/>
    <n v="200"/>
    <m/>
    <m/>
    <m/>
  </r>
  <r>
    <s v="2-160"/>
    <x v="95"/>
    <d v="2025-03-25T00:00:00"/>
    <x v="2"/>
    <s v="寢具送洗費用(03月)"/>
    <m/>
    <x v="488"/>
    <d v="1899-12-31T00:00:00"/>
    <d v="1900-07-18T00:00:00"/>
    <n v="200"/>
    <m/>
    <m/>
    <m/>
  </r>
  <r>
    <s v="1-759"/>
    <x v="250"/>
    <d v="2025-03-25T00:00:00"/>
    <x v="2"/>
    <s v="寢具送洗費用(03月)"/>
    <m/>
    <x v="488"/>
    <d v="1899-12-31T00:00:00"/>
    <d v="1900-07-18T00:00:00"/>
    <n v="200"/>
    <m/>
    <m/>
    <m/>
  </r>
  <r>
    <s v="1-672"/>
    <x v="73"/>
    <d v="2025-03-25T00:00:00"/>
    <x v="2"/>
    <s v="寢具送洗費用(03月)"/>
    <m/>
    <x v="488"/>
    <d v="1899-12-31T00:00:00"/>
    <d v="1900-07-18T00:00:00"/>
    <n v="200"/>
    <m/>
    <m/>
    <m/>
  </r>
  <r>
    <s v="1-671"/>
    <x v="129"/>
    <d v="2025-03-25T00:00:00"/>
    <x v="2"/>
    <s v="寢具送洗費用(03月)"/>
    <m/>
    <x v="488"/>
    <d v="1899-12-31T00:00:00"/>
    <d v="1900-07-18T00:00:00"/>
    <n v="200"/>
    <m/>
    <m/>
    <m/>
  </r>
  <r>
    <s v="1-757"/>
    <x v="41"/>
    <d v="2025-03-25T00:00:00"/>
    <x v="2"/>
    <s v="寢具送洗費用(03月)"/>
    <m/>
    <x v="488"/>
    <d v="1899-12-31T00:00:00"/>
    <d v="1900-07-18T00:00:00"/>
    <n v="200"/>
    <m/>
    <m/>
    <m/>
  </r>
  <r>
    <s v="1-515"/>
    <x v="210"/>
    <d v="2025-03-25T00:00:00"/>
    <x v="2"/>
    <s v="寢具送洗費用(03月)"/>
    <m/>
    <x v="488"/>
    <d v="1899-12-31T00:00:00"/>
    <d v="1900-07-18T00:00:00"/>
    <n v="200"/>
    <m/>
    <m/>
    <m/>
  </r>
  <r>
    <s v="2-188"/>
    <x v="240"/>
    <d v="2025-03-25T00:00:00"/>
    <x v="2"/>
    <s v="3月化痰照護費"/>
    <m/>
    <x v="494"/>
    <d v="1899-12-31T00:00:00"/>
    <d v="1907-08-31T00:00:00"/>
    <n v="2800"/>
    <m/>
    <m/>
    <m/>
  </r>
  <r>
    <s v="2-188"/>
    <x v="240"/>
    <d v="2025-03-25T00:00:00"/>
    <x v="2"/>
    <s v="3月份驗血糖"/>
    <m/>
    <x v="491"/>
    <d v="1900-01-03T00:00:00"/>
    <d v="1900-02-18T00:00:00"/>
    <n v="200"/>
    <m/>
    <m/>
    <m/>
  </r>
  <r>
    <s v="2-188"/>
    <x v="240"/>
    <d v="2025-03-25T00:00:00"/>
    <x v="2"/>
    <s v="3月尿管照護費"/>
    <m/>
    <x v="490"/>
    <d v="1899-12-31T00:00:00"/>
    <d v="1904-02-08T00:00:00"/>
    <n v="1500"/>
    <m/>
    <m/>
    <m/>
  </r>
  <r>
    <s v="2-188"/>
    <x v="240"/>
    <d v="2025-03-25T00:00:00"/>
    <x v="2"/>
    <s v="3月氧氣費用"/>
    <m/>
    <x v="495"/>
    <d v="1899-12-31T00:00:00"/>
    <d v="1908-03-18T00:00:00"/>
    <n v="3000"/>
    <m/>
    <m/>
    <m/>
  </r>
  <r>
    <s v="2-188"/>
    <x v="240"/>
    <d v="2025-03-25T00:00:00"/>
    <x v="2"/>
    <s v="3月鼻胃管照護費"/>
    <m/>
    <x v="489"/>
    <d v="1899-12-31T00:00:00"/>
    <d v="1904-02-08T00:00:00"/>
    <n v="1500"/>
    <m/>
    <m/>
    <m/>
  </r>
  <r>
    <s v="2-188"/>
    <x v="240"/>
    <d v="2025-03-25T00:00:00"/>
    <x v="2"/>
    <s v="寢具送洗費用(03月)"/>
    <m/>
    <x v="488"/>
    <d v="1899-12-31T00:00:00"/>
    <d v="1900-07-18T00:00:00"/>
    <n v="200"/>
    <m/>
    <m/>
    <m/>
  </r>
  <r>
    <s v="3-549"/>
    <x v="42"/>
    <d v="2025-03-25T00:00:00"/>
    <x v="2"/>
    <s v="寢具送洗費用(03月)"/>
    <m/>
    <x v="488"/>
    <d v="1899-12-31T00:00:00"/>
    <d v="1900-07-18T00:00:00"/>
    <n v="200"/>
    <m/>
    <m/>
    <m/>
  </r>
  <r>
    <s v="1-291"/>
    <x v="179"/>
    <d v="2025-03-25T00:00:00"/>
    <x v="2"/>
    <s v="寢具送洗費用(03月)"/>
    <m/>
    <x v="488"/>
    <d v="1899-12-31T00:00:00"/>
    <d v="1900-07-18T00:00:00"/>
    <n v="200"/>
    <m/>
    <m/>
    <m/>
  </r>
  <r>
    <s v="1-675"/>
    <x v="130"/>
    <d v="2025-03-25T00:00:00"/>
    <x v="2"/>
    <s v="寢具送洗費用(03月)"/>
    <m/>
    <x v="488"/>
    <d v="1899-12-31T00:00:00"/>
    <d v="1900-07-18T00:00:00"/>
    <n v="200"/>
    <m/>
    <m/>
    <m/>
  </r>
  <r>
    <s v="1-562"/>
    <x v="43"/>
    <d v="2025-03-25T00:00:00"/>
    <x v="2"/>
    <s v="3月鼻胃管照護費"/>
    <m/>
    <x v="489"/>
    <d v="1899-12-31T00:00:00"/>
    <d v="1904-02-08T00:00:00"/>
    <n v="1500"/>
    <m/>
    <m/>
    <m/>
  </r>
  <r>
    <s v="1-562"/>
    <x v="43"/>
    <d v="2025-03-25T00:00:00"/>
    <x v="2"/>
    <s v="寢具送洗費用(03月)"/>
    <m/>
    <x v="488"/>
    <d v="1899-12-31T00:00:00"/>
    <d v="1900-07-18T00:00:00"/>
    <n v="200"/>
    <m/>
    <m/>
    <m/>
  </r>
  <r>
    <s v="1-720"/>
    <x v="44"/>
    <d v="2025-03-25T00:00:00"/>
    <x v="2"/>
    <s v="3月份驗血糖"/>
    <m/>
    <x v="491"/>
    <d v="1900-01-03T00:00:00"/>
    <d v="1900-02-18T00:00:00"/>
    <n v="200"/>
    <m/>
    <m/>
    <m/>
  </r>
  <r>
    <s v="1-720"/>
    <x v="44"/>
    <d v="2025-03-25T00:00:00"/>
    <x v="2"/>
    <s v="寢具送洗費用(03月)"/>
    <m/>
    <x v="488"/>
    <d v="1899-12-31T00:00:00"/>
    <d v="1900-07-18T00:00:00"/>
    <n v="200"/>
    <m/>
    <m/>
    <m/>
  </r>
  <r>
    <s v="2-086"/>
    <x v="241"/>
    <d v="2025-03-25T00:00:00"/>
    <x v="2"/>
    <s v="3月尿管照護費"/>
    <m/>
    <x v="490"/>
    <d v="1899-12-31T00:00:00"/>
    <d v="1904-02-08T00:00:00"/>
    <n v="1500"/>
    <m/>
    <m/>
    <m/>
  </r>
  <r>
    <s v="2-086"/>
    <x v="241"/>
    <d v="2025-03-25T00:00:00"/>
    <x v="2"/>
    <s v="3月鼻胃管照護費"/>
    <m/>
    <x v="489"/>
    <d v="1899-12-31T00:00:00"/>
    <d v="1904-02-08T00:00:00"/>
    <n v="1500"/>
    <m/>
    <m/>
    <m/>
  </r>
  <r>
    <s v="2-086"/>
    <x v="241"/>
    <d v="2025-03-25T00:00:00"/>
    <x v="2"/>
    <s v="寢具送洗費用(03月)"/>
    <m/>
    <x v="488"/>
    <d v="1899-12-31T00:00:00"/>
    <d v="1900-07-18T00:00:00"/>
    <n v="200"/>
    <m/>
    <m/>
    <m/>
  </r>
  <r>
    <s v="2-165"/>
    <x v="152"/>
    <d v="2025-03-25T00:00:00"/>
    <x v="2"/>
    <s v="3月化痰照護費"/>
    <m/>
    <x v="494"/>
    <d v="1899-12-31T00:00:00"/>
    <d v="1903-01-04T00:00:00"/>
    <n v="1100"/>
    <m/>
    <m/>
    <m/>
  </r>
  <r>
    <s v="2-165"/>
    <x v="152"/>
    <d v="2025-03-25T00:00:00"/>
    <x v="2"/>
    <s v="3月尿管照護費"/>
    <m/>
    <x v="490"/>
    <d v="1899-12-31T00:00:00"/>
    <d v="1901-07-03T00:00:00"/>
    <n v="550"/>
    <m/>
    <m/>
    <m/>
  </r>
  <r>
    <s v="2-165"/>
    <x v="152"/>
    <d v="2025-03-25T00:00:00"/>
    <x v="2"/>
    <s v="3月氧氣費用"/>
    <m/>
    <x v="495"/>
    <d v="1899-12-31T00:00:00"/>
    <d v="1903-01-04T00:00:00"/>
    <n v="1100"/>
    <m/>
    <m/>
    <m/>
  </r>
  <r>
    <s v="2-165"/>
    <x v="152"/>
    <d v="2025-03-25T00:00:00"/>
    <x v="2"/>
    <s v="3月鼻胃管照護費"/>
    <m/>
    <x v="489"/>
    <d v="1899-12-31T00:00:00"/>
    <d v="1901-07-03T00:00:00"/>
    <n v="550"/>
    <m/>
    <m/>
    <m/>
  </r>
  <r>
    <s v="2-165"/>
    <x v="152"/>
    <d v="2025-03-25T00:00:00"/>
    <x v="2"/>
    <s v="寢具送洗費用(03月)"/>
    <m/>
    <x v="488"/>
    <d v="1899-12-31T00:00:00"/>
    <d v="1900-07-18T00:00:00"/>
    <n v="200"/>
    <m/>
    <m/>
    <m/>
  </r>
  <r>
    <s v="2-105"/>
    <x v="234"/>
    <d v="2025-03-25T00:00:00"/>
    <x v="2"/>
    <s v="3月化痰照護費"/>
    <m/>
    <x v="494"/>
    <d v="1899-12-31T00:00:00"/>
    <d v="1905-09-30T00:00:00"/>
    <n v="2100"/>
    <m/>
    <m/>
    <m/>
  </r>
  <r>
    <s v="2-105"/>
    <x v="234"/>
    <d v="2025-03-25T00:00:00"/>
    <x v="2"/>
    <s v="3月鼻胃管照護費"/>
    <m/>
    <x v="489"/>
    <d v="1899-12-31T00:00:00"/>
    <d v="1904-02-08T00:00:00"/>
    <n v="1500"/>
    <m/>
    <m/>
    <m/>
  </r>
  <r>
    <s v="2-105"/>
    <x v="234"/>
    <d v="2025-03-25T00:00:00"/>
    <x v="2"/>
    <s v="寢具送洗費用(03月)"/>
    <m/>
    <x v="488"/>
    <d v="1899-12-31T00:00:00"/>
    <d v="1900-07-18T00:00:00"/>
    <n v="200"/>
    <m/>
    <m/>
    <m/>
  </r>
  <r>
    <s v="2-081"/>
    <x v="242"/>
    <d v="2025-03-25T00:00:00"/>
    <x v="2"/>
    <s v="3月化痰照護費"/>
    <m/>
    <x v="494"/>
    <d v="1899-12-31T00:00:00"/>
    <d v="1907-08-31T00:00:00"/>
    <n v="2800"/>
    <m/>
    <m/>
    <m/>
  </r>
  <r>
    <s v="2-081"/>
    <x v="242"/>
    <d v="2025-03-25T00:00:00"/>
    <x v="2"/>
    <s v="3月尿管照護費"/>
    <m/>
    <x v="490"/>
    <d v="1899-12-31T00:00:00"/>
    <d v="1904-02-08T00:00:00"/>
    <n v="1500"/>
    <m/>
    <m/>
    <m/>
  </r>
  <r>
    <s v="2-081"/>
    <x v="242"/>
    <d v="2025-03-25T00:00:00"/>
    <x v="2"/>
    <s v="3月氧氣費用"/>
    <m/>
    <x v="495"/>
    <d v="1899-12-31T00:00:00"/>
    <d v="1908-03-18T00:00:00"/>
    <n v="3000"/>
    <m/>
    <m/>
    <m/>
  </r>
  <r>
    <s v="2-081"/>
    <x v="242"/>
    <d v="2025-03-25T00:00:00"/>
    <x v="2"/>
    <s v="3月傷口照護費"/>
    <m/>
    <x v="493"/>
    <d v="1899-12-31T00:00:00"/>
    <d v="1907-08-31T00:00:00"/>
    <n v="2800"/>
    <m/>
    <m/>
    <m/>
  </r>
  <r>
    <s v="2-081"/>
    <x v="242"/>
    <d v="2025-03-25T00:00:00"/>
    <x v="2"/>
    <s v="3月鼻胃管照護費"/>
    <m/>
    <x v="489"/>
    <d v="1899-12-31T00:00:00"/>
    <d v="1904-02-08T00:00:00"/>
    <n v="1500"/>
    <m/>
    <m/>
    <m/>
  </r>
  <r>
    <s v="2-081"/>
    <x v="242"/>
    <d v="2025-03-25T00:00:00"/>
    <x v="2"/>
    <s v="寢具送洗費用(03月)"/>
    <m/>
    <x v="488"/>
    <d v="1899-12-31T00:00:00"/>
    <d v="1900-07-18T00:00:00"/>
    <n v="200"/>
    <m/>
    <m/>
    <m/>
  </r>
  <r>
    <s v="1-524"/>
    <x v="211"/>
    <d v="2025-03-25T00:00:00"/>
    <x v="2"/>
    <s v="寢具送洗費用(03月)"/>
    <m/>
    <x v="488"/>
    <d v="1899-12-31T00:00:00"/>
    <d v="1900-07-18T00:00:00"/>
    <n v="200"/>
    <m/>
    <m/>
    <m/>
  </r>
  <r>
    <s v="1-380"/>
    <x v="74"/>
    <d v="2025-03-25T00:00:00"/>
    <x v="2"/>
    <s v="寢具送洗費用(03月)"/>
    <m/>
    <x v="488"/>
    <d v="1899-12-31T00:00:00"/>
    <d v="1900-07-18T00:00:00"/>
    <n v="200"/>
    <m/>
    <m/>
    <m/>
  </r>
  <r>
    <s v="1-097"/>
    <x v="212"/>
    <d v="2025-03-25T00:00:00"/>
    <x v="2"/>
    <s v="寢具送洗費用(03月)"/>
    <m/>
    <x v="488"/>
    <d v="1899-12-31T00:00:00"/>
    <d v="1900-07-18T00:00:00"/>
    <n v="200"/>
    <m/>
    <m/>
    <m/>
  </r>
  <r>
    <s v="1-534"/>
    <x v="213"/>
    <d v="2025-03-25T00:00:00"/>
    <x v="2"/>
    <s v="寢具送洗費用(03月)"/>
    <m/>
    <x v="488"/>
    <d v="1899-12-31T00:00:00"/>
    <d v="1900-07-18T00:00:00"/>
    <n v="200"/>
    <m/>
    <m/>
    <m/>
  </r>
  <r>
    <s v="1-632"/>
    <x v="147"/>
    <d v="2025-03-25T00:00:00"/>
    <x v="2"/>
    <s v="寢具送洗費用(03月)"/>
    <m/>
    <x v="488"/>
    <d v="1899-12-31T00:00:00"/>
    <d v="1900-07-18T00:00:00"/>
    <n v="200"/>
    <m/>
    <m/>
    <m/>
  </r>
  <r>
    <s v="1-693"/>
    <x v="45"/>
    <d v="2025-03-25T00:00:00"/>
    <x v="2"/>
    <s v="寢具送洗費用(03月)"/>
    <m/>
    <x v="488"/>
    <d v="1899-12-31T00:00:00"/>
    <d v="1900-07-18T00:00:00"/>
    <n v="200"/>
    <m/>
    <m/>
    <m/>
  </r>
  <r>
    <s v="1-760"/>
    <x v="46"/>
    <d v="2025-03-25T00:00:00"/>
    <x v="2"/>
    <s v="3月傷口照護費"/>
    <m/>
    <x v="493"/>
    <d v="1899-12-31T00:00:00"/>
    <d v="1904-08-06T00:00:00"/>
    <n v="1680"/>
    <m/>
    <m/>
    <m/>
  </r>
  <r>
    <s v="1-760"/>
    <x v="46"/>
    <d v="2025-03-25T00:00:00"/>
    <x v="2"/>
    <s v="寢具送洗費用(03月)"/>
    <m/>
    <x v="488"/>
    <d v="1899-12-31T00:00:00"/>
    <d v="1900-07-18T00:00:00"/>
    <n v="200"/>
    <m/>
    <m/>
    <m/>
  </r>
  <r>
    <s v="1-342"/>
    <x v="214"/>
    <d v="2025-03-25T00:00:00"/>
    <x v="2"/>
    <s v="寢具送洗費用(03月)"/>
    <m/>
    <x v="488"/>
    <d v="1899-12-31T00:00:00"/>
    <d v="1900-07-18T00:00:00"/>
    <n v="200"/>
    <m/>
    <m/>
    <m/>
  </r>
  <r>
    <s v="1-473"/>
    <x v="162"/>
    <d v="2025-03-25T00:00:00"/>
    <x v="2"/>
    <s v="3月鼻胃管照護費"/>
    <m/>
    <x v="489"/>
    <d v="1899-12-31T00:00:00"/>
    <d v="1904-02-08T00:00:00"/>
    <n v="1500"/>
    <m/>
    <m/>
    <m/>
  </r>
  <r>
    <s v="1-473"/>
    <x v="162"/>
    <d v="2025-03-25T00:00:00"/>
    <x v="2"/>
    <s v="寢具送洗費用(03月)"/>
    <m/>
    <x v="488"/>
    <d v="1899-12-31T00:00:00"/>
    <d v="1900-07-18T00:00:00"/>
    <n v="200"/>
    <m/>
    <m/>
    <m/>
  </r>
  <r>
    <s v="1-280"/>
    <x v="215"/>
    <d v="2025-03-25T00:00:00"/>
    <x v="2"/>
    <s v="寢具送洗費用(03月)"/>
    <m/>
    <x v="488"/>
    <d v="1899-12-31T00:00:00"/>
    <d v="1900-07-18T00:00:00"/>
    <n v="200"/>
    <m/>
    <m/>
    <m/>
  </r>
  <r>
    <s v="1-441"/>
    <x v="216"/>
    <d v="2025-03-25T00:00:00"/>
    <x v="2"/>
    <s v="寢具送洗費用(03月)"/>
    <m/>
    <x v="488"/>
    <d v="1899-12-31T00:00:00"/>
    <d v="1900-07-18T00:00:00"/>
    <n v="200"/>
    <m/>
    <m/>
    <m/>
  </r>
  <r>
    <s v="1-603"/>
    <x v="217"/>
    <d v="2025-03-25T00:00:00"/>
    <x v="2"/>
    <s v="寢具送洗費用(03月)"/>
    <m/>
    <x v="488"/>
    <d v="1899-12-31T00:00:00"/>
    <d v="1900-07-18T00:00:00"/>
    <n v="200"/>
    <m/>
    <m/>
    <m/>
  </r>
  <r>
    <s v="3-535"/>
    <x v="153"/>
    <d v="2025-03-25T00:00:00"/>
    <x v="2"/>
    <s v="寢具送洗費用(03月)"/>
    <m/>
    <x v="488"/>
    <d v="1899-12-31T00:00:00"/>
    <d v="1900-07-18T00:00:00"/>
    <n v="200"/>
    <m/>
    <m/>
    <m/>
  </r>
  <r>
    <s v="3-462"/>
    <x v="47"/>
    <d v="2025-03-25T00:00:00"/>
    <x v="2"/>
    <s v="3月化痰照顧費"/>
    <m/>
    <x v="492"/>
    <d v="1899-12-31T00:00:00"/>
    <d v="1908-03-18T00:00:00"/>
    <n v="3000"/>
    <m/>
    <m/>
    <m/>
  </r>
  <r>
    <s v="3-462"/>
    <x v="47"/>
    <d v="2025-03-25T00:00:00"/>
    <x v="2"/>
    <s v="3月尿管照護費"/>
    <m/>
    <x v="490"/>
    <d v="1899-12-31T00:00:00"/>
    <d v="1904-02-08T00:00:00"/>
    <n v="1500"/>
    <m/>
    <m/>
    <m/>
  </r>
  <r>
    <s v="3-462"/>
    <x v="47"/>
    <d v="2025-03-25T00:00:00"/>
    <x v="2"/>
    <s v="3月鼻胃管照護費"/>
    <m/>
    <x v="489"/>
    <d v="1899-12-31T00:00:00"/>
    <d v="1904-02-08T00:00:00"/>
    <n v="1500"/>
    <m/>
    <m/>
    <m/>
  </r>
  <r>
    <s v="3-462"/>
    <x v="47"/>
    <d v="2025-03-25T00:00:00"/>
    <x v="2"/>
    <s v="寢具送洗費用(03月)"/>
    <m/>
    <x v="488"/>
    <d v="1899-12-31T00:00:00"/>
    <d v="1900-07-18T00:00:00"/>
    <n v="200"/>
    <m/>
    <m/>
    <m/>
  </r>
  <r>
    <s v="1-662"/>
    <x v="218"/>
    <d v="2025-03-25T00:00:00"/>
    <x v="2"/>
    <s v="寢具送洗費用(03月)"/>
    <m/>
    <x v="488"/>
    <d v="1899-12-31T00:00:00"/>
    <d v="1900-07-18T00:00:00"/>
    <n v="200"/>
    <m/>
    <m/>
    <m/>
  </r>
  <r>
    <s v="1-731"/>
    <x v="48"/>
    <d v="2025-03-25T00:00:00"/>
    <x v="2"/>
    <s v="寢具送洗費用(03月)"/>
    <m/>
    <x v="488"/>
    <d v="1899-12-31T00:00:00"/>
    <d v="1900-07-18T00:00:00"/>
    <n v="200"/>
    <m/>
    <m/>
    <m/>
  </r>
  <r>
    <s v="1-058"/>
    <x v="125"/>
    <d v="2025-03-25T00:00:00"/>
    <x v="2"/>
    <s v="3月尿管照護費"/>
    <m/>
    <x v="490"/>
    <d v="1899-12-31T00:00:00"/>
    <d v="1904-02-08T00:00:00"/>
    <n v="1500"/>
    <m/>
    <m/>
    <m/>
  </r>
  <r>
    <s v="1-058"/>
    <x v="125"/>
    <d v="2025-03-25T00:00:00"/>
    <x v="2"/>
    <s v="寢具送洗費用(03月)"/>
    <m/>
    <x v="488"/>
    <d v="1899-12-31T00:00:00"/>
    <d v="1900-07-18T00:00:00"/>
    <n v="200"/>
    <m/>
    <m/>
    <m/>
  </r>
  <r>
    <s v="1-450"/>
    <x v="49"/>
    <d v="2025-03-25T00:00:00"/>
    <x v="2"/>
    <s v="3月鼻胃管照護費"/>
    <m/>
    <x v="489"/>
    <d v="1899-12-31T00:00:00"/>
    <d v="1904-02-08T00:00:00"/>
    <n v="1500"/>
    <m/>
    <m/>
    <m/>
  </r>
  <r>
    <s v="1-450"/>
    <x v="49"/>
    <d v="2025-03-25T00:00:00"/>
    <x v="2"/>
    <s v="寢具送洗費用(03月)"/>
    <m/>
    <x v="488"/>
    <d v="1899-12-31T00:00:00"/>
    <d v="1900-07-18T00:00:00"/>
    <n v="200"/>
    <m/>
    <m/>
    <m/>
  </r>
  <r>
    <s v="2-183"/>
    <x v="50"/>
    <d v="2025-03-25T00:00:00"/>
    <x v="2"/>
    <s v="3月化痰照護費"/>
    <m/>
    <x v="494"/>
    <d v="1899-12-31T00:00:00"/>
    <d v="1903-10-31T00:00:00"/>
    <n v="1400"/>
    <m/>
    <m/>
    <m/>
  </r>
  <r>
    <s v="2-183"/>
    <x v="50"/>
    <d v="2025-03-25T00:00:00"/>
    <x v="2"/>
    <s v="3月份驗血糖"/>
    <m/>
    <x v="491"/>
    <d v="1900-01-03T00:00:00"/>
    <d v="1900-02-18T00:00:00"/>
    <n v="200"/>
    <m/>
    <m/>
    <m/>
  </r>
  <r>
    <s v="2-183"/>
    <x v="50"/>
    <d v="2025-03-25T00:00:00"/>
    <x v="2"/>
    <s v="3月尿管照護費"/>
    <m/>
    <x v="490"/>
    <d v="1899-12-31T00:00:00"/>
    <d v="1904-02-08T00:00:00"/>
    <n v="1500"/>
    <m/>
    <m/>
    <m/>
  </r>
  <r>
    <s v="2-183"/>
    <x v="50"/>
    <d v="2025-03-25T00:00:00"/>
    <x v="2"/>
    <s v="3月鼻胃管照護費"/>
    <m/>
    <x v="489"/>
    <d v="1899-12-31T00:00:00"/>
    <d v="1904-02-08T00:00:00"/>
    <n v="1500"/>
    <m/>
    <m/>
    <m/>
  </r>
  <r>
    <s v="2-183"/>
    <x v="50"/>
    <d v="2025-03-25T00:00:00"/>
    <x v="2"/>
    <s v="寢具送洗費用(03月)"/>
    <m/>
    <x v="488"/>
    <d v="1899-12-31T00:00:00"/>
    <d v="1900-07-18T00:00:00"/>
    <n v="200"/>
    <m/>
    <m/>
    <m/>
  </r>
  <r>
    <s v="1-043"/>
    <x v="219"/>
    <d v="2025-03-25T00:00:00"/>
    <x v="2"/>
    <s v="寢具送洗費用(03月)"/>
    <m/>
    <x v="488"/>
    <d v="1899-12-31T00:00:00"/>
    <d v="1900-07-18T00:00:00"/>
    <n v="200"/>
    <m/>
    <m/>
    <m/>
  </r>
  <r>
    <s v="1-770"/>
    <x v="163"/>
    <d v="2025-03-25T00:00:00"/>
    <x v="2"/>
    <s v="寢具送洗費用(03月)"/>
    <m/>
    <x v="488"/>
    <d v="1899-12-31T00:00:00"/>
    <d v="1900-07-18T00:00:00"/>
    <n v="200"/>
    <m/>
    <m/>
    <m/>
  </r>
  <r>
    <s v="1-409"/>
    <x v="75"/>
    <d v="2025-03-25T00:00:00"/>
    <x v="2"/>
    <s v="寢具送洗費用(03月)"/>
    <m/>
    <x v="488"/>
    <d v="1899-12-31T00:00:00"/>
    <d v="1900-07-18T00:00:00"/>
    <n v="200"/>
    <m/>
    <m/>
    <m/>
  </r>
  <r>
    <s v="1-276"/>
    <x v="220"/>
    <d v="2025-03-25T00:00:00"/>
    <x v="2"/>
    <s v="寢具送洗費用(03月)"/>
    <m/>
    <x v="488"/>
    <d v="1899-12-31T00:00:00"/>
    <d v="1900-07-18T00:00:00"/>
    <n v="200"/>
    <m/>
    <m/>
    <m/>
  </r>
  <r>
    <s v="1-596"/>
    <x v="51"/>
    <d v="2025-03-25T00:00:00"/>
    <x v="2"/>
    <s v="寢具送洗費用(03月)"/>
    <m/>
    <x v="488"/>
    <d v="1899-12-31T00:00:00"/>
    <d v="1900-07-18T00:00:00"/>
    <n v="200"/>
    <m/>
    <m/>
    <m/>
  </r>
  <r>
    <s v="1-676"/>
    <x v="76"/>
    <d v="2025-03-25T00:00:00"/>
    <x v="2"/>
    <s v="寢具送洗費用(03月)"/>
    <m/>
    <x v="488"/>
    <d v="1899-12-31T00:00:00"/>
    <d v="1900-07-18T00:00:00"/>
    <n v="200"/>
    <m/>
    <m/>
    <m/>
  </r>
  <r>
    <s v="1-556"/>
    <x v="11"/>
    <d v="2025-03-25T00:00:00"/>
    <x v="2"/>
    <s v="寢具送洗費用(03月)"/>
    <m/>
    <x v="488"/>
    <d v="1899-12-31T00:00:00"/>
    <d v="1900-07-18T00:00:00"/>
    <n v="200"/>
    <m/>
    <m/>
    <m/>
  </r>
  <r>
    <s v="3-527"/>
    <x v="180"/>
    <d v="2025-03-25T00:00:00"/>
    <x v="2"/>
    <s v="寢具送洗費用(03月)"/>
    <m/>
    <x v="488"/>
    <d v="1899-12-31T00:00:00"/>
    <d v="1900-07-18T00:00:00"/>
    <n v="200"/>
    <m/>
    <m/>
    <m/>
  </r>
  <r>
    <s v="1-715"/>
    <x v="126"/>
    <d v="2025-03-25T00:00:00"/>
    <x v="2"/>
    <s v="寢具送洗費用(03月)"/>
    <m/>
    <x v="488"/>
    <d v="1899-12-31T00:00:00"/>
    <d v="1900-07-18T00:00:00"/>
    <n v="200"/>
    <m/>
    <m/>
    <m/>
  </r>
  <r>
    <s v="1-701"/>
    <x v="77"/>
    <d v="2025-03-25T00:00:00"/>
    <x v="2"/>
    <s v="寢具送洗費用(03月)"/>
    <m/>
    <x v="488"/>
    <d v="1899-12-31T00:00:00"/>
    <d v="1900-07-18T00:00:00"/>
    <n v="200"/>
    <m/>
    <m/>
    <m/>
  </r>
  <r>
    <s v="1-109"/>
    <x v="221"/>
    <d v="2025-03-25T00:00:00"/>
    <x v="2"/>
    <s v="寢具送洗費用(03月)"/>
    <m/>
    <x v="488"/>
    <d v="1899-12-31T00:00:00"/>
    <d v="1900-07-18T00:00:00"/>
    <n v="200"/>
    <m/>
    <m/>
    <m/>
  </r>
  <r>
    <s v="3-533"/>
    <x v="4"/>
    <d v="2025-03-25T00:00:00"/>
    <x v="2"/>
    <s v="寢具送洗費用(03月)"/>
    <m/>
    <x v="488"/>
    <d v="1899-12-31T00:00:00"/>
    <d v="1900-07-18T00:00:00"/>
    <n v="200"/>
    <m/>
    <m/>
    <m/>
  </r>
  <r>
    <s v="1-606"/>
    <x v="113"/>
    <d v="2025-03-25T00:00:00"/>
    <x v="2"/>
    <s v="寢具送洗費用(03月)"/>
    <m/>
    <x v="488"/>
    <d v="1899-12-31T00:00:00"/>
    <d v="1900-07-18T00:00:00"/>
    <n v="200"/>
    <m/>
    <m/>
    <m/>
  </r>
  <r>
    <s v="1-774"/>
    <x v="254"/>
    <d v="2025-03-25T00:00:00"/>
    <x v="2"/>
    <s v="入住疥瘡投藥"/>
    <m/>
    <x v="500"/>
    <d v="1900-01-02T00:00:00"/>
    <d v="1900-04-09T00:00:00"/>
    <n v="300"/>
    <m/>
    <m/>
    <m/>
  </r>
  <r>
    <s v="1-774"/>
    <x v="254"/>
    <d v="2025-03-25T00:00:00"/>
    <x v="2"/>
    <s v="衣服洗標*15"/>
    <m/>
    <x v="501"/>
    <d v="1900-01-14T00:00:00"/>
    <d v="1900-01-24T00:00:00"/>
    <n v="375"/>
    <m/>
    <m/>
    <m/>
  </r>
  <r>
    <s v="1-722"/>
    <x v="255"/>
    <d v="2025-03-25T00:00:00"/>
    <x v="2"/>
    <s v="寢具送洗費用(03月)"/>
    <m/>
    <x v="488"/>
    <d v="1899-12-31T00:00:00"/>
    <d v="1900-07-18T00:00:00"/>
    <n v="200"/>
    <m/>
    <m/>
    <m/>
  </r>
  <r>
    <s v="2-147"/>
    <x v="135"/>
    <d v="2025-03-25T00:00:00"/>
    <x v="2"/>
    <s v="3月化痰照護費"/>
    <m/>
    <x v="494"/>
    <d v="1899-12-31T00:00:00"/>
    <d v="1907-08-31T00:00:00"/>
    <n v="2800"/>
    <m/>
    <m/>
    <m/>
  </r>
  <r>
    <s v="2-147"/>
    <x v="135"/>
    <d v="2025-03-25T00:00:00"/>
    <x v="2"/>
    <s v="3月鼻胃管照護費"/>
    <m/>
    <x v="489"/>
    <d v="1899-12-31T00:00:00"/>
    <d v="1904-02-08T00:00:00"/>
    <n v="1500"/>
    <m/>
    <m/>
    <m/>
  </r>
  <r>
    <s v="2-147"/>
    <x v="135"/>
    <d v="2025-03-25T00:00:00"/>
    <x v="2"/>
    <s v="寢具送洗費用(03月)"/>
    <m/>
    <x v="488"/>
    <d v="1899-12-31T00:00:00"/>
    <d v="1900-07-18T00:00:00"/>
    <n v="200"/>
    <m/>
    <m/>
    <m/>
  </r>
  <r>
    <s v="1-160"/>
    <x v="222"/>
    <d v="2025-03-25T00:00:00"/>
    <x v="2"/>
    <s v="寢具送洗費用(03月)"/>
    <m/>
    <x v="488"/>
    <d v="1899-12-31T00:00:00"/>
    <d v="1900-07-18T00:00:00"/>
    <n v="200"/>
    <m/>
    <m/>
    <m/>
  </r>
  <r>
    <s v="1-670"/>
    <x v="86"/>
    <d v="2025-03-25T00:00:00"/>
    <x v="2"/>
    <s v="寢具送洗費用(03月)"/>
    <m/>
    <x v="488"/>
    <d v="1899-12-31T00:00:00"/>
    <d v="1900-07-18T00:00:00"/>
    <n v="200"/>
    <m/>
    <m/>
    <m/>
  </r>
  <r>
    <s v="1-647"/>
    <x v="223"/>
    <d v="2025-03-25T00:00:00"/>
    <x v="2"/>
    <s v="寢具送洗費用(03月)"/>
    <m/>
    <x v="488"/>
    <d v="1899-12-31T00:00:00"/>
    <d v="1900-07-18T00:00:00"/>
    <n v="200"/>
    <m/>
    <m/>
    <m/>
  </r>
  <r>
    <s v="1-541"/>
    <x v="12"/>
    <d v="2025-03-25T00:00:00"/>
    <x v="2"/>
    <s v="3月鼻胃管照護費"/>
    <m/>
    <x v="489"/>
    <d v="1899-12-31T00:00:00"/>
    <d v="1904-02-08T00:00:00"/>
    <n v="1500"/>
    <m/>
    <m/>
    <m/>
  </r>
  <r>
    <s v="1-541"/>
    <x v="12"/>
    <d v="2025-03-25T00:00:00"/>
    <x v="2"/>
    <s v="寢具送洗費用(03月)"/>
    <m/>
    <x v="488"/>
    <d v="1899-12-31T00:00:00"/>
    <d v="1900-07-18T00:00:00"/>
    <n v="200"/>
    <m/>
    <m/>
    <m/>
  </r>
  <r>
    <s v="1-370"/>
    <x v="224"/>
    <d v="2025-03-25T00:00:00"/>
    <x v="2"/>
    <s v="寢具送洗費用(03月)"/>
    <m/>
    <x v="488"/>
    <d v="1899-12-31T00:00:00"/>
    <d v="1900-07-18T00:00:00"/>
    <n v="200"/>
    <m/>
    <m/>
    <m/>
  </r>
  <r>
    <s v="1-682"/>
    <x v="87"/>
    <d v="2025-03-25T00:00:00"/>
    <x v="2"/>
    <s v="寢具送洗費用(03月)"/>
    <m/>
    <x v="488"/>
    <d v="1899-12-31T00:00:00"/>
    <d v="1900-07-18T00:00:00"/>
    <n v="200"/>
    <m/>
    <m/>
    <m/>
  </r>
  <r>
    <s v=""/>
    <x v="256"/>
    <d v="2025-03-25T00:00:00"/>
    <x v="2"/>
    <s v="3月鼻胃管照護費"/>
    <m/>
    <x v="489"/>
    <d v="1899-12-31T00:00:00"/>
    <d v="1901-01-09T00:00:00"/>
    <n v="375"/>
    <m/>
    <m/>
    <m/>
  </r>
  <r>
    <s v="1-724"/>
    <x v="13"/>
    <d v="2025-03-25T00:00:00"/>
    <x v="2"/>
    <s v="114年2月14.21.28龍敏復健*3"/>
    <m/>
    <x v="497"/>
    <d v="1900-01-02T00:00:00"/>
    <d v="1900-02-18T00:00:00"/>
    <n v="150"/>
    <m/>
    <m/>
    <m/>
  </r>
  <r>
    <s v="1-724"/>
    <x v="13"/>
    <d v="2025-03-25T00:00:00"/>
    <x v="2"/>
    <s v="寢具送洗費用(03月)"/>
    <m/>
    <x v="488"/>
    <d v="1899-12-31T00:00:00"/>
    <d v="1900-07-18T00:00:00"/>
    <n v="200"/>
    <m/>
    <m/>
    <m/>
  </r>
  <r>
    <s v="1-465"/>
    <x v="164"/>
    <d v="2025-03-25T00:00:00"/>
    <x v="2"/>
    <s v="寢具送洗費用(03月)"/>
    <m/>
    <x v="488"/>
    <d v="1899-12-31T00:00:00"/>
    <d v="1900-07-18T00:00:00"/>
    <n v="200"/>
    <m/>
    <m/>
    <m/>
  </r>
  <r>
    <s v="1-354"/>
    <x v="52"/>
    <d v="2025-03-25T00:00:00"/>
    <x v="2"/>
    <s v="3月鼻胃管照護費"/>
    <m/>
    <x v="489"/>
    <d v="1899-12-31T00:00:00"/>
    <d v="1904-02-08T00:00:00"/>
    <n v="1500"/>
    <m/>
    <m/>
    <m/>
  </r>
  <r>
    <s v="1-354"/>
    <x v="52"/>
    <d v="2025-03-25T00:00:00"/>
    <x v="2"/>
    <s v="寢具送洗費用(03月)"/>
    <m/>
    <x v="488"/>
    <d v="1899-12-31T00:00:00"/>
    <d v="1900-07-18T00:00:00"/>
    <n v="200"/>
    <m/>
    <m/>
    <m/>
  </r>
  <r>
    <s v="2-066"/>
    <x v="243"/>
    <d v="2025-03-25T00:00:00"/>
    <x v="2"/>
    <s v="3月化痰照護費"/>
    <m/>
    <x v="494"/>
    <d v="1899-12-31T00:00:00"/>
    <d v="1907-08-31T00:00:00"/>
    <n v="2800"/>
    <m/>
    <m/>
    <m/>
  </r>
  <r>
    <s v="2-066"/>
    <x v="243"/>
    <d v="2025-03-25T00:00:00"/>
    <x v="2"/>
    <s v="3月氧氣費用"/>
    <m/>
    <x v="495"/>
    <d v="1899-12-31T00:00:00"/>
    <d v="1908-03-18T00:00:00"/>
    <n v="3000"/>
    <m/>
    <m/>
    <m/>
  </r>
  <r>
    <s v="2-066"/>
    <x v="243"/>
    <d v="2025-03-25T00:00:00"/>
    <x v="2"/>
    <s v="3月鼻胃管照護費"/>
    <m/>
    <x v="489"/>
    <d v="1899-12-31T00:00:00"/>
    <d v="1904-02-08T00:00:00"/>
    <n v="1500"/>
    <m/>
    <m/>
    <m/>
  </r>
  <r>
    <s v="2-066"/>
    <x v="243"/>
    <d v="2025-03-25T00:00:00"/>
    <x v="2"/>
    <s v="寢具送洗費用(03月)"/>
    <m/>
    <x v="488"/>
    <d v="1899-12-31T00:00:00"/>
    <d v="1900-07-18T00:00:00"/>
    <n v="200"/>
    <m/>
    <m/>
    <m/>
  </r>
  <r>
    <s v="1-727"/>
    <x v="53"/>
    <d v="2025-03-25T00:00:00"/>
    <x v="2"/>
    <s v="寢具送洗費用(03月)"/>
    <m/>
    <x v="488"/>
    <d v="1899-12-31T00:00:00"/>
    <d v="1900-07-18T00:00:00"/>
    <n v="200"/>
    <m/>
    <m/>
    <m/>
  </r>
  <r>
    <s v="1-684"/>
    <x v="248"/>
    <d v="2025-03-25T00:00:00"/>
    <x v="2"/>
    <s v="寢具送洗費用(03月)"/>
    <m/>
    <x v="488"/>
    <d v="1899-12-31T00:00:00"/>
    <d v="1900-07-18T00:00:00"/>
    <n v="200"/>
    <m/>
    <m/>
    <m/>
  </r>
  <r>
    <s v="2-190"/>
    <x v="149"/>
    <d v="2025-03-25T00:00:00"/>
    <x v="2"/>
    <s v="3月化痰照護費"/>
    <m/>
    <x v="494"/>
    <d v="1899-12-31T00:00:00"/>
    <d v="1903-04-14T00:00:00"/>
    <n v="1200"/>
    <m/>
    <m/>
    <m/>
  </r>
  <r>
    <s v="2-190"/>
    <x v="149"/>
    <d v="2025-03-25T00:00:00"/>
    <x v="2"/>
    <s v="3月份驗血糖"/>
    <m/>
    <x v="491"/>
    <d v="1900-01-03T00:00:00"/>
    <d v="1900-02-18T00:00:00"/>
    <n v="200"/>
    <m/>
    <m/>
    <m/>
  </r>
  <r>
    <s v="2-190"/>
    <x v="149"/>
    <d v="2025-03-25T00:00:00"/>
    <x v="2"/>
    <s v="3月鼻胃管照護費"/>
    <m/>
    <x v="489"/>
    <d v="1899-12-31T00:00:00"/>
    <d v="1901-08-22T00:00:00"/>
    <n v="600"/>
    <m/>
    <m/>
    <m/>
  </r>
  <r>
    <s v="2-190"/>
    <x v="149"/>
    <d v="2025-03-25T00:00:00"/>
    <x v="2"/>
    <s v="寢具送洗費用(03月)"/>
    <m/>
    <x v="488"/>
    <d v="1899-12-31T00:00:00"/>
    <d v="1900-07-18T00:00:00"/>
    <n v="200"/>
    <m/>
    <m/>
    <m/>
  </r>
  <r>
    <s v="1-637"/>
    <x v="54"/>
    <d v="2025-03-25T00:00:00"/>
    <x v="2"/>
    <s v="114年2月19.26龍敏復健*2"/>
    <m/>
    <x v="502"/>
    <d v="1900-01-01T00:00:00"/>
    <d v="1900-02-18T00:00:00"/>
    <n v="100"/>
    <m/>
    <m/>
    <m/>
  </r>
  <r>
    <s v="1-637"/>
    <x v="54"/>
    <d v="2025-03-25T00:00:00"/>
    <x v="2"/>
    <s v="寢具送洗費用(03月)"/>
    <m/>
    <x v="488"/>
    <d v="1899-12-31T00:00:00"/>
    <d v="1900-07-18T00:00:00"/>
    <n v="200"/>
    <m/>
    <m/>
    <m/>
  </r>
  <r>
    <s v="1-718"/>
    <x v="88"/>
    <d v="2025-03-25T00:00:00"/>
    <x v="2"/>
    <s v="寢具送洗費用(03月)"/>
    <m/>
    <x v="488"/>
    <d v="1899-12-31T00:00:00"/>
    <d v="1900-07-18T00:00:00"/>
    <n v="200"/>
    <m/>
    <m/>
    <m/>
  </r>
  <r>
    <s v="1-263"/>
    <x v="225"/>
    <d v="2025-03-25T00:00:00"/>
    <x v="2"/>
    <s v="寢具送洗費用(03月)"/>
    <m/>
    <x v="488"/>
    <d v="1899-12-31T00:00:00"/>
    <d v="1900-07-18T00:00:00"/>
    <n v="200"/>
    <m/>
    <m/>
    <m/>
  </r>
  <r>
    <s v="1-510"/>
    <x v="55"/>
    <d v="2025-03-25T00:00:00"/>
    <x v="2"/>
    <s v="寢具送洗費用(03月)"/>
    <m/>
    <x v="488"/>
    <d v="1899-12-31T00:00:00"/>
    <d v="1900-07-18T00:00:00"/>
    <n v="200"/>
    <m/>
    <m/>
    <m/>
  </r>
  <r>
    <s v="3-529"/>
    <x v="89"/>
    <d v="2025-03-25T00:00:00"/>
    <x v="2"/>
    <s v="3月份驗血糖"/>
    <m/>
    <x v="491"/>
    <d v="1900-01-03T00:00:00"/>
    <d v="1900-02-18T00:00:00"/>
    <n v="200"/>
    <m/>
    <m/>
    <m/>
  </r>
  <r>
    <s v="3-529"/>
    <x v="89"/>
    <d v="2025-03-25T00:00:00"/>
    <x v="2"/>
    <s v="3月鼻胃管照護費"/>
    <m/>
    <x v="489"/>
    <d v="1899-12-31T00:00:00"/>
    <d v="1904-02-08T00:00:00"/>
    <n v="1500"/>
    <m/>
    <m/>
    <m/>
  </r>
  <r>
    <s v="3-529"/>
    <x v="89"/>
    <d v="2025-03-25T00:00:00"/>
    <x v="2"/>
    <s v="寢具送洗費用(03月)"/>
    <m/>
    <x v="488"/>
    <d v="1899-12-31T00:00:00"/>
    <d v="1900-07-18T00:00:00"/>
    <n v="200"/>
    <m/>
    <m/>
    <m/>
  </r>
  <r>
    <s v="1-667"/>
    <x v="96"/>
    <d v="2025-03-25T00:00:00"/>
    <x v="2"/>
    <s v="114年2月21.28龍敏復健*2"/>
    <m/>
    <x v="503"/>
    <d v="1900-01-01T00:00:00"/>
    <d v="1900-02-18T00:00:00"/>
    <n v="100"/>
    <m/>
    <m/>
    <m/>
  </r>
  <r>
    <s v="1-667"/>
    <x v="96"/>
    <d v="2025-03-25T00:00:00"/>
    <x v="2"/>
    <s v="寢具送洗費用(03月)"/>
    <m/>
    <x v="488"/>
    <d v="1899-12-31T00:00:00"/>
    <d v="1900-07-18T00:00:00"/>
    <n v="200"/>
    <m/>
    <m/>
    <m/>
  </r>
  <r>
    <s v="1-667"/>
    <x v="96"/>
    <d v="2025-03-25T00:00:00"/>
    <x v="2"/>
    <s v="藥品乙批"/>
    <m/>
    <x v="504"/>
    <d v="1899-12-31T00:00:00"/>
    <d v="1900-04-21T00:00:00"/>
    <n v="112"/>
    <m/>
    <m/>
    <m/>
  </r>
  <r>
    <s v="1-767"/>
    <x v="78"/>
    <d v="2025-03-25T00:00:00"/>
    <x v="2"/>
    <s v="寢具送洗費用(03月)"/>
    <m/>
    <x v="488"/>
    <d v="1899-12-31T00:00:00"/>
    <d v="1900-07-18T00:00:00"/>
    <n v="200"/>
    <m/>
    <m/>
    <m/>
  </r>
  <r>
    <s v="2-195"/>
    <x v="104"/>
    <d v="2025-03-25T00:00:00"/>
    <x v="2"/>
    <s v="寢具送洗費用(03月)"/>
    <m/>
    <x v="488"/>
    <d v="1899-12-31T00:00:00"/>
    <d v="1900-07-18T00:00:00"/>
    <n v="200"/>
    <m/>
    <m/>
    <m/>
  </r>
  <r>
    <s v="3-528"/>
    <x v="56"/>
    <d v="2025-03-25T00:00:00"/>
    <x v="2"/>
    <s v="3月鼻胃管照護費"/>
    <m/>
    <x v="489"/>
    <d v="1899-12-31T00:00:00"/>
    <d v="1904-02-08T00:00:00"/>
    <n v="1500"/>
    <m/>
    <m/>
    <m/>
  </r>
  <r>
    <s v="3-528"/>
    <x v="56"/>
    <d v="2025-03-25T00:00:00"/>
    <x v="2"/>
    <s v="寢具送洗費用(03月)"/>
    <m/>
    <x v="488"/>
    <d v="1899-12-31T00:00:00"/>
    <d v="1900-07-18T00:00:00"/>
    <n v="200"/>
    <m/>
    <m/>
    <m/>
  </r>
  <r>
    <s v="3-525"/>
    <x v="257"/>
    <d v="2025-03-25T00:00:00"/>
    <x v="2"/>
    <s v="3月份驗血糖"/>
    <m/>
    <x v="491"/>
    <d v="1900-01-03T00:00:00"/>
    <d v="1900-02-18T00:00:00"/>
    <n v="200"/>
    <m/>
    <m/>
    <m/>
  </r>
  <r>
    <s v="3-525"/>
    <x v="257"/>
    <d v="2025-03-25T00:00:00"/>
    <x v="2"/>
    <s v="寢具送洗費用(03月)"/>
    <m/>
    <x v="488"/>
    <d v="1899-12-31T00:00:00"/>
    <d v="1900-07-18T00:00:00"/>
    <n v="200"/>
    <m/>
    <m/>
    <m/>
  </r>
  <r>
    <s v="3-525"/>
    <x v="257"/>
    <d v="2025-03-25T00:00:00"/>
    <x v="2"/>
    <s v="藥品乙批"/>
    <m/>
    <x v="504"/>
    <d v="1899-12-31T00:00:00"/>
    <d v="1900-02-24T00:00:00"/>
    <n v="56"/>
    <m/>
    <m/>
    <m/>
  </r>
  <r>
    <s v="1-486"/>
    <x v="121"/>
    <d v="2025-03-25T00:00:00"/>
    <x v="2"/>
    <s v="寢具送洗費用(03月)"/>
    <m/>
    <x v="488"/>
    <d v="1899-12-31T00:00:00"/>
    <d v="1900-07-18T00:00:00"/>
    <n v="200"/>
    <m/>
    <m/>
    <m/>
  </r>
  <r>
    <s v="1-508"/>
    <x v="57"/>
    <d v="2025-03-25T00:00:00"/>
    <x v="2"/>
    <s v="寢具送洗費用(03月)"/>
    <m/>
    <x v="488"/>
    <d v="1899-12-31T00:00:00"/>
    <d v="1900-07-18T00:00:00"/>
    <n v="200"/>
    <m/>
    <m/>
    <m/>
  </r>
  <r>
    <s v="1-712"/>
    <x v="226"/>
    <d v="2025-03-25T00:00:00"/>
    <x v="2"/>
    <s v="寢具送洗費用(03月)"/>
    <m/>
    <x v="488"/>
    <d v="1899-12-31T00:00:00"/>
    <d v="1900-07-18T00:00:00"/>
    <n v="200"/>
    <m/>
    <m/>
    <m/>
  </r>
  <r>
    <s v="1-531"/>
    <x v="58"/>
    <d v="2025-03-25T00:00:00"/>
    <x v="2"/>
    <s v="寢具送洗費用(03月)"/>
    <m/>
    <x v="488"/>
    <d v="1899-12-31T00:00:00"/>
    <d v="1900-07-18T00:00:00"/>
    <n v="200"/>
    <m/>
    <m/>
    <m/>
  </r>
  <r>
    <s v="1-762"/>
    <x v="103"/>
    <d v="2025-03-25T00:00:00"/>
    <x v="2"/>
    <s v="寢具送洗費用(03月)"/>
    <m/>
    <x v="488"/>
    <d v="1899-12-31T00:00:00"/>
    <d v="1900-07-18T00:00:00"/>
    <n v="200"/>
    <m/>
    <m/>
    <m/>
  </r>
  <r>
    <s v="1-582"/>
    <x v="227"/>
    <d v="2025-03-25T00:00:00"/>
    <x v="2"/>
    <s v="寢具送洗費用(03月)"/>
    <m/>
    <x v="488"/>
    <d v="1899-12-31T00:00:00"/>
    <d v="1900-07-18T00:00:00"/>
    <n v="200"/>
    <m/>
    <m/>
    <m/>
  </r>
  <r>
    <s v="3-554"/>
    <x v="97"/>
    <d v="2025-03-25T00:00:00"/>
    <x v="2"/>
    <s v="寢具送洗費用(03月)"/>
    <m/>
    <x v="488"/>
    <d v="1899-12-31T00:00:00"/>
    <d v="1900-07-18T00:00:00"/>
    <n v="200"/>
    <m/>
    <m/>
    <m/>
  </r>
  <r>
    <s v="2-200"/>
    <x v="131"/>
    <d v="2025-03-25T00:00:00"/>
    <x v="2"/>
    <s v="3/1開始調整月費"/>
    <m/>
    <x v="505"/>
    <d v="1899-12-31T00:00:00"/>
    <d v="1927-05-18T00:00:00"/>
    <n v="10000"/>
    <m/>
    <m/>
    <m/>
  </r>
  <r>
    <s v="2-200"/>
    <x v="131"/>
    <d v="2025-03-25T00:00:00"/>
    <x v="2"/>
    <s v="寢具送洗費用(03月)"/>
    <m/>
    <x v="488"/>
    <d v="1899-12-31T00:00:00"/>
    <d v="1900-07-18T00:00:00"/>
    <n v="200"/>
    <m/>
    <m/>
    <m/>
  </r>
  <r>
    <s v="1-197"/>
    <x v="171"/>
    <d v="2025-03-25T00:00:00"/>
    <x v="2"/>
    <s v="寢具送洗費用(03月)"/>
    <m/>
    <x v="488"/>
    <d v="1899-12-31T00:00:00"/>
    <d v="1900-07-18T00:00:00"/>
    <n v="200"/>
    <m/>
    <m/>
    <m/>
  </r>
  <r>
    <s v="1-754"/>
    <x v="114"/>
    <d v="2025-03-25T00:00:00"/>
    <x v="2"/>
    <s v="寢具送洗費用(03月)"/>
    <m/>
    <x v="488"/>
    <d v="1899-12-31T00:00:00"/>
    <d v="1900-07-18T00:00:00"/>
    <n v="200"/>
    <m/>
    <m/>
    <m/>
  </r>
  <r>
    <s v="1-550"/>
    <x v="14"/>
    <d v="2025-03-25T00:00:00"/>
    <x v="2"/>
    <s v="114年2月14龍敏復健*1"/>
    <m/>
    <x v="487"/>
    <d v="1899-12-31T00:00:00"/>
    <d v="1900-02-18T00:00:00"/>
    <n v="50"/>
    <m/>
    <m/>
    <m/>
  </r>
  <r>
    <s v="1-550"/>
    <x v="14"/>
    <d v="2025-03-25T00:00:00"/>
    <x v="2"/>
    <s v="3月傷口照護費"/>
    <m/>
    <x v="493"/>
    <d v="1899-12-31T00:00:00"/>
    <d v="1900-07-28T00:00:00"/>
    <n v="210"/>
    <m/>
    <m/>
    <m/>
  </r>
  <r>
    <s v="1-550"/>
    <x v="14"/>
    <d v="2025-03-25T00:00:00"/>
    <x v="2"/>
    <s v="寢具送洗費用(03月)"/>
    <m/>
    <x v="488"/>
    <d v="1899-12-31T00:00:00"/>
    <d v="1900-07-18T00:00:00"/>
    <n v="200"/>
    <m/>
    <m/>
    <m/>
  </r>
  <r>
    <s v="1-438"/>
    <x v="228"/>
    <d v="2025-03-25T00:00:00"/>
    <x v="2"/>
    <s v="寢具送洗費用(03月)"/>
    <m/>
    <x v="488"/>
    <d v="1899-12-31T00:00:00"/>
    <d v="1900-07-18T00:00:00"/>
    <n v="200"/>
    <m/>
    <m/>
    <m/>
  </r>
  <r>
    <s v="1-651"/>
    <x v="142"/>
    <d v="2025-03-25T00:00:00"/>
    <x v="2"/>
    <s v="寢具送洗費用(03月)"/>
    <m/>
    <x v="488"/>
    <d v="1899-12-31T00:00:00"/>
    <d v="1900-07-18T00:00:00"/>
    <n v="200"/>
    <m/>
    <m/>
    <m/>
  </r>
  <r>
    <s v="2-175"/>
    <x v="79"/>
    <d v="2025-03-25T00:00:00"/>
    <x v="2"/>
    <s v="114年2月19.26龍敏復健*2"/>
    <m/>
    <x v="502"/>
    <d v="1900-01-01T00:00:00"/>
    <d v="1900-02-18T00:00:00"/>
    <n v="100"/>
    <m/>
    <m/>
    <m/>
  </r>
  <r>
    <s v="2-175"/>
    <x v="79"/>
    <d v="2025-03-25T00:00:00"/>
    <x v="2"/>
    <s v="3月份驗血糖"/>
    <m/>
    <x v="491"/>
    <d v="1900-01-04T00:00:00"/>
    <d v="1900-02-18T00:00:00"/>
    <n v="250"/>
    <m/>
    <m/>
    <m/>
  </r>
  <r>
    <s v="2-175"/>
    <x v="79"/>
    <d v="2025-03-25T00:00:00"/>
    <x v="2"/>
    <s v="補助款差額113年(01-03月-925*3)+(04月~114年02月4324*11)"/>
    <m/>
    <x v="506"/>
    <d v="1899-12-31T00:00:00"/>
    <d v="2022-08-16T00:00:00"/>
    <n v="44789"/>
    <m/>
    <m/>
    <m/>
  </r>
  <r>
    <s v="2-175"/>
    <x v="79"/>
    <d v="2025-03-25T00:00:00"/>
    <x v="2"/>
    <s v="寢具送洗費用(03月)"/>
    <m/>
    <x v="488"/>
    <d v="1899-12-31T00:00:00"/>
    <d v="1900-07-18T00:00:00"/>
    <n v="200"/>
    <m/>
    <m/>
    <m/>
  </r>
  <r>
    <s v="1-023"/>
    <x v="136"/>
    <d v="2025-03-25T00:00:00"/>
    <x v="2"/>
    <s v="寢具送洗費用(03月)"/>
    <m/>
    <x v="488"/>
    <d v="1899-12-31T00:00:00"/>
    <d v="1900-07-18T00:00:00"/>
    <n v="200"/>
    <m/>
    <m/>
    <m/>
  </r>
  <r>
    <s v="2-194"/>
    <x v="115"/>
    <d v="2025-03-25T00:00:00"/>
    <x v="2"/>
    <s v="114年2月19.21.26.28龍敏復健*4"/>
    <m/>
    <x v="507"/>
    <d v="1900-01-03T00:00:00"/>
    <d v="1900-02-18T00:00:00"/>
    <n v="200"/>
    <m/>
    <m/>
    <m/>
  </r>
  <r>
    <s v="2-194"/>
    <x v="115"/>
    <d v="2025-03-25T00:00:00"/>
    <x v="2"/>
    <s v="寢具送洗費用(03月)"/>
    <m/>
    <x v="488"/>
    <d v="1899-12-31T00:00:00"/>
    <d v="1900-07-18T00:00:00"/>
    <n v="200"/>
    <m/>
    <m/>
    <m/>
  </r>
  <r>
    <s v="3-523"/>
    <x v="59"/>
    <d v="2025-03-25T00:00:00"/>
    <x v="2"/>
    <s v="3月鼻胃管照護費"/>
    <m/>
    <x v="489"/>
    <d v="1899-12-31T00:00:00"/>
    <d v="1904-02-08T00:00:00"/>
    <n v="1500"/>
    <m/>
    <m/>
    <m/>
  </r>
  <r>
    <s v="3-523"/>
    <x v="59"/>
    <d v="2025-03-25T00:00:00"/>
    <x v="2"/>
    <s v="寢具送洗費用(03月)"/>
    <m/>
    <x v="488"/>
    <d v="1899-12-31T00:00:00"/>
    <d v="1900-07-18T00:00:00"/>
    <n v="200"/>
    <m/>
    <m/>
    <m/>
  </r>
  <r>
    <s v="1-634"/>
    <x v="60"/>
    <d v="2025-03-25T00:00:00"/>
    <x v="2"/>
    <s v="寢具送洗費用(03月)"/>
    <m/>
    <x v="488"/>
    <d v="1899-12-31T00:00:00"/>
    <d v="1900-07-18T00:00:00"/>
    <n v="200"/>
    <m/>
    <m/>
    <m/>
  </r>
  <r>
    <s v="1-740"/>
    <x v="61"/>
    <d v="2025-03-25T00:00:00"/>
    <x v="2"/>
    <s v="114年2月19.26龍敏復健*2"/>
    <m/>
    <x v="502"/>
    <d v="1900-01-01T00:00:00"/>
    <d v="1900-02-18T00:00:00"/>
    <n v="100"/>
    <m/>
    <m/>
    <m/>
  </r>
  <r>
    <s v="1-740"/>
    <x v="61"/>
    <d v="2025-03-25T00:00:00"/>
    <x v="2"/>
    <s v="寢具送洗費用(03月)"/>
    <m/>
    <x v="488"/>
    <d v="1899-12-31T00:00:00"/>
    <d v="1900-07-18T00:00:00"/>
    <n v="200"/>
    <m/>
    <m/>
    <m/>
  </r>
  <r>
    <s v="1-031"/>
    <x v="229"/>
    <d v="2025-03-25T00:00:00"/>
    <x v="2"/>
    <s v="寢具送洗費用(03月)"/>
    <m/>
    <x v="488"/>
    <d v="1899-12-31T00:00:00"/>
    <d v="1900-07-18T00:00:00"/>
    <n v="200"/>
    <m/>
    <m/>
    <m/>
  </r>
  <r>
    <s v="3-538"/>
    <x v="245"/>
    <d v="2025-03-25T00:00:00"/>
    <x v="2"/>
    <s v="3月鼻胃管照護費"/>
    <m/>
    <x v="489"/>
    <d v="1899-12-31T00:00:00"/>
    <d v="1904-02-08T00:00:00"/>
    <n v="1500"/>
    <m/>
    <m/>
    <m/>
  </r>
  <r>
    <s v="3-538"/>
    <x v="245"/>
    <d v="2025-03-25T00:00:00"/>
    <x v="2"/>
    <s v="寢具送洗費用(03月)"/>
    <m/>
    <x v="488"/>
    <d v="1899-12-31T00:00:00"/>
    <d v="1900-07-18T00:00:00"/>
    <n v="200"/>
    <m/>
    <m/>
    <m/>
  </r>
  <r>
    <s v="1-765"/>
    <x v="116"/>
    <d v="2025-03-25T00:00:00"/>
    <x v="2"/>
    <s v="寢具送洗費用(03月)"/>
    <m/>
    <x v="488"/>
    <d v="1899-12-31T00:00:00"/>
    <d v="1900-07-18T00:00:00"/>
    <n v="200"/>
    <m/>
    <m/>
    <m/>
  </r>
  <r>
    <s v="1-728"/>
    <x v="62"/>
    <d v="2025-03-25T00:00:00"/>
    <x v="2"/>
    <s v="3月鼻胃管照護費"/>
    <m/>
    <x v="489"/>
    <d v="1899-12-31T00:00:00"/>
    <d v="1904-02-08T00:00:00"/>
    <n v="1500"/>
    <m/>
    <m/>
    <m/>
  </r>
  <r>
    <s v="1-728"/>
    <x v="62"/>
    <d v="2025-03-25T00:00:00"/>
    <x v="2"/>
    <s v="寢具送洗費用(03月)"/>
    <m/>
    <x v="488"/>
    <d v="1899-12-31T00:00:00"/>
    <d v="1900-07-18T00:00:00"/>
    <n v="200"/>
    <m/>
    <m/>
    <m/>
  </r>
  <r>
    <s v="3-540"/>
    <x v="246"/>
    <d v="2025-03-25T00:00:00"/>
    <x v="2"/>
    <s v="3月尿管照護費"/>
    <m/>
    <x v="490"/>
    <d v="1899-12-31T00:00:00"/>
    <d v="1904-02-08T00:00:00"/>
    <n v="1500"/>
    <m/>
    <m/>
    <m/>
  </r>
  <r>
    <s v="3-540"/>
    <x v="246"/>
    <d v="2025-03-25T00:00:00"/>
    <x v="2"/>
    <s v="3月鼻胃管照護費"/>
    <m/>
    <x v="489"/>
    <d v="1899-12-31T00:00:00"/>
    <d v="1904-02-08T00:00:00"/>
    <n v="1500"/>
    <m/>
    <m/>
    <m/>
  </r>
  <r>
    <s v="3-540"/>
    <x v="246"/>
    <d v="2025-03-25T00:00:00"/>
    <x v="2"/>
    <s v="寢具送洗費用(03月)"/>
    <m/>
    <x v="488"/>
    <d v="1899-12-31T00:00:00"/>
    <d v="1900-07-18T00:00:00"/>
    <n v="200"/>
    <m/>
    <m/>
    <m/>
  </r>
  <r>
    <s v="3-557"/>
    <x v="154"/>
    <d v="2025-03-25T00:00:00"/>
    <x v="2"/>
    <s v="3月份驗血糖"/>
    <m/>
    <x v="491"/>
    <d v="1900-01-03T00:00:00"/>
    <d v="1900-02-18T00:00:00"/>
    <n v="200"/>
    <m/>
    <m/>
    <m/>
  </r>
  <r>
    <s v="3-557"/>
    <x v="154"/>
    <d v="2025-03-25T00:00:00"/>
    <x v="2"/>
    <s v="寢具送洗費用(03月)"/>
    <m/>
    <x v="488"/>
    <d v="1899-12-31T00:00:00"/>
    <d v="1900-07-18T00:00:00"/>
    <n v="200"/>
    <m/>
    <m/>
    <m/>
  </r>
  <r>
    <s v="3-324"/>
    <x v="165"/>
    <d v="2025-03-25T00:00:00"/>
    <x v="2"/>
    <s v="寢具送洗費用(03月)"/>
    <m/>
    <x v="488"/>
    <d v="1899-12-31T00:00:00"/>
    <d v="1900-07-18T00:00:00"/>
    <n v="200"/>
    <m/>
    <m/>
    <m/>
  </r>
  <r>
    <s v="1-737"/>
    <x v="143"/>
    <d v="2025-03-25T00:00:00"/>
    <x v="2"/>
    <s v="寢具送洗費用(03月)"/>
    <m/>
    <x v="488"/>
    <d v="1899-12-31T00:00:00"/>
    <d v="1900-07-18T00:00:00"/>
    <n v="200"/>
    <m/>
    <m/>
    <m/>
  </r>
  <r>
    <s v="1-738"/>
    <x v="181"/>
    <d v="2025-03-25T00:00:00"/>
    <x v="2"/>
    <s v="寢具送洗費用(03月)"/>
    <m/>
    <x v="488"/>
    <d v="1899-12-31T00:00:00"/>
    <d v="1900-07-18T00:00:00"/>
    <n v="200"/>
    <m/>
    <m/>
    <m/>
  </r>
  <r>
    <s v="2-067"/>
    <x v="244"/>
    <d v="2025-03-25T00:00:00"/>
    <x v="2"/>
    <s v="寢具送洗費用(03月)"/>
    <m/>
    <x v="488"/>
    <d v="1899-12-31T00:00:00"/>
    <d v="1900-07-18T00:00:00"/>
    <n v="200"/>
    <m/>
    <m/>
    <m/>
  </r>
  <r>
    <s v="1-296"/>
    <x v="15"/>
    <d v="2025-03-25T00:00:00"/>
    <x v="2"/>
    <s v="3月鼻胃管照護費"/>
    <m/>
    <x v="489"/>
    <d v="1899-12-31T00:00:00"/>
    <d v="1904-02-08T00:00:00"/>
    <n v="1500"/>
    <m/>
    <m/>
    <m/>
  </r>
  <r>
    <s v="1-296"/>
    <x v="15"/>
    <d v="2025-03-25T00:00:00"/>
    <x v="2"/>
    <s v="寢具送洗費用(03月)"/>
    <m/>
    <x v="488"/>
    <d v="1899-12-31T00:00:00"/>
    <d v="1900-07-18T00:00:00"/>
    <n v="200"/>
    <m/>
    <m/>
    <m/>
  </r>
  <r>
    <s v="1-700"/>
    <x v="137"/>
    <d v="2025-03-25T00:00:00"/>
    <x v="2"/>
    <s v="寢具送洗費用(03月)"/>
    <m/>
    <x v="488"/>
    <d v="1899-12-31T00:00:00"/>
    <d v="1900-07-18T00:00:00"/>
    <n v="200"/>
    <m/>
    <m/>
    <m/>
  </r>
  <r>
    <s v="1-580"/>
    <x v="63"/>
    <d v="2025-03-25T00:00:00"/>
    <x v="2"/>
    <s v="寢具送洗費用(03月)"/>
    <m/>
    <x v="488"/>
    <d v="1899-12-31T00:00:00"/>
    <d v="1900-07-18T00:00:00"/>
    <n v="200"/>
    <m/>
    <m/>
    <m/>
  </r>
  <r>
    <s v="3-553"/>
    <x v="117"/>
    <d v="2025-03-25T00:00:00"/>
    <x v="2"/>
    <s v="寢具送洗費用(03月)"/>
    <m/>
    <x v="488"/>
    <d v="1899-12-31T00:00:00"/>
    <d v="1900-07-18T00:00:00"/>
    <n v="200"/>
    <m/>
    <m/>
    <m/>
  </r>
  <r>
    <s v="2-199"/>
    <x v="118"/>
    <d v="2025-03-25T00:00:00"/>
    <x v="2"/>
    <s v="3月份驗血糖"/>
    <m/>
    <x v="491"/>
    <d v="1900-01-03T00:00:00"/>
    <d v="1900-02-18T00:00:00"/>
    <n v="200"/>
    <m/>
    <m/>
    <m/>
  </r>
  <r>
    <s v="2-199"/>
    <x v="118"/>
    <d v="2025-03-25T00:00:00"/>
    <x v="2"/>
    <s v="3月鼻胃管照護費"/>
    <m/>
    <x v="489"/>
    <d v="1899-12-31T00:00:00"/>
    <d v="1904-02-08T00:00:00"/>
    <n v="1500"/>
    <m/>
    <m/>
    <m/>
  </r>
  <r>
    <s v="2-199"/>
    <x v="118"/>
    <d v="2025-03-25T00:00:00"/>
    <x v="2"/>
    <s v="寢具送洗費用(03月)"/>
    <m/>
    <x v="488"/>
    <d v="1899-12-31T00:00:00"/>
    <d v="1900-07-18T00:00:00"/>
    <n v="200"/>
    <m/>
    <m/>
    <m/>
  </r>
  <r>
    <s v="1-752"/>
    <x v="119"/>
    <d v="2025-03-25T00:00:00"/>
    <x v="2"/>
    <s v="寢具送洗費用(03月)"/>
    <m/>
    <x v="488"/>
    <d v="1899-12-31T00:00:00"/>
    <d v="1900-07-18T00:00:00"/>
    <n v="200"/>
    <m/>
    <m/>
    <m/>
  </r>
  <r>
    <s v="1-706"/>
    <x v="155"/>
    <d v="2025-03-25T00:00:00"/>
    <x v="2"/>
    <s v="114年2月14.21.28龍敏復健*3"/>
    <m/>
    <x v="497"/>
    <d v="1900-01-02T00:00:00"/>
    <d v="1900-02-18T00:00:00"/>
    <n v="150"/>
    <m/>
    <m/>
    <m/>
  </r>
  <r>
    <s v="1-706"/>
    <x v="155"/>
    <d v="2025-03-25T00:00:00"/>
    <x v="2"/>
    <s v="寢具送洗費用(03月)"/>
    <m/>
    <x v="488"/>
    <d v="1899-12-31T00:00:00"/>
    <d v="1900-07-18T00:00:00"/>
    <n v="200"/>
    <m/>
    <m/>
    <m/>
  </r>
  <r>
    <s v="1-274"/>
    <x v="230"/>
    <d v="2025-03-25T00:00:00"/>
    <x v="2"/>
    <s v="寢具送洗費用(03月)"/>
    <m/>
    <x v="488"/>
    <d v="1899-12-31T00:00:00"/>
    <d v="1900-07-18T00:00:00"/>
    <n v="200"/>
    <m/>
    <m/>
    <m/>
  </r>
  <r>
    <s v="1-656"/>
    <x v="166"/>
    <d v="2025-03-25T00:00:00"/>
    <x v="2"/>
    <s v="寢具送洗費用(03月)"/>
    <m/>
    <x v="488"/>
    <d v="1899-12-31T00:00:00"/>
    <d v="1900-07-18T00:00:00"/>
    <n v="200"/>
    <m/>
    <m/>
    <m/>
  </r>
  <r>
    <s v="1-769"/>
    <x v="122"/>
    <d v="2025-03-25T00:00:00"/>
    <x v="2"/>
    <s v="3月份驗血糖"/>
    <m/>
    <x v="491"/>
    <d v="1900-01-03T00:00:00"/>
    <d v="1900-02-18T00:00:00"/>
    <n v="200"/>
    <m/>
    <m/>
    <m/>
  </r>
  <r>
    <s v="1-769"/>
    <x v="122"/>
    <d v="2025-03-25T00:00:00"/>
    <x v="2"/>
    <s v="寢具送洗費用(03月)"/>
    <m/>
    <x v="488"/>
    <d v="1899-12-31T00:00:00"/>
    <d v="1900-07-18T00:00:00"/>
    <n v="200"/>
    <m/>
    <m/>
    <m/>
  </r>
  <r>
    <s v="1-726"/>
    <x v="90"/>
    <d v="2025-03-25T00:00:00"/>
    <x v="2"/>
    <s v="3月鼻胃管照護費"/>
    <m/>
    <x v="489"/>
    <d v="1899-12-31T00:00:00"/>
    <d v="1904-02-08T00:00:00"/>
    <n v="1500"/>
    <m/>
    <m/>
    <m/>
  </r>
  <r>
    <s v="1-726"/>
    <x v="90"/>
    <d v="2025-03-25T00:00:00"/>
    <x v="2"/>
    <s v="寢具送洗費用(03月)"/>
    <m/>
    <x v="488"/>
    <d v="1899-12-31T00:00:00"/>
    <d v="1900-07-18T00:00:00"/>
    <n v="200"/>
    <m/>
    <m/>
    <m/>
  </r>
  <r>
    <s v="1-708"/>
    <x v="150"/>
    <d v="2025-03-25T00:00:00"/>
    <x v="2"/>
    <s v="3月份驗血糖"/>
    <m/>
    <x v="491"/>
    <d v="1900-01-01T00:00:00"/>
    <d v="1900-02-18T00:00:00"/>
    <n v="100"/>
    <m/>
    <m/>
    <m/>
  </r>
  <r>
    <s v="1-708"/>
    <x v="150"/>
    <d v="2025-03-25T00:00:00"/>
    <x v="2"/>
    <s v="3月尿管照護費"/>
    <m/>
    <x v="490"/>
    <d v="1899-12-31T00:00:00"/>
    <d v="1904-02-08T00:00:00"/>
    <n v="1500"/>
    <m/>
    <m/>
    <m/>
  </r>
  <r>
    <s v="1-708"/>
    <x v="150"/>
    <d v="2025-03-25T00:00:00"/>
    <x v="2"/>
    <s v="寢具送洗費用(03月)"/>
    <m/>
    <x v="488"/>
    <d v="1899-12-31T00:00:00"/>
    <d v="1900-07-18T00:00:00"/>
    <n v="200"/>
    <m/>
    <m/>
    <m/>
  </r>
  <r>
    <s v="1-167"/>
    <x v="91"/>
    <d v="2025-03-25T00:00:00"/>
    <x v="2"/>
    <s v="寢具送洗費用(03月)"/>
    <m/>
    <x v="488"/>
    <d v="1899-12-31T00:00:00"/>
    <d v="1900-07-18T00:00:00"/>
    <n v="200"/>
    <m/>
    <m/>
    <m/>
  </r>
  <r>
    <s v="1-250"/>
    <x v="64"/>
    <d v="2025-03-25T00:00:00"/>
    <x v="2"/>
    <s v="114年2月14龍敏復健*1"/>
    <m/>
    <x v="487"/>
    <d v="1899-12-31T00:00:00"/>
    <d v="1900-02-18T00:00:00"/>
    <n v="50"/>
    <m/>
    <m/>
    <m/>
  </r>
  <r>
    <s v="1-250"/>
    <x v="64"/>
    <d v="2025-03-25T00:00:00"/>
    <x v="2"/>
    <s v="寢具送洗費用(03月)"/>
    <m/>
    <x v="488"/>
    <d v="1899-12-31T00:00:00"/>
    <d v="1900-07-18T00:00:00"/>
    <n v="200"/>
    <m/>
    <m/>
    <m/>
  </r>
  <r>
    <s v="1-142"/>
    <x v="16"/>
    <d v="2025-03-25T00:00:00"/>
    <x v="2"/>
    <s v="3月鼻胃管照護費"/>
    <m/>
    <x v="489"/>
    <d v="1899-12-31T00:00:00"/>
    <d v="1904-02-08T00:00:00"/>
    <n v="1500"/>
    <m/>
    <m/>
    <m/>
  </r>
  <r>
    <s v="1-142"/>
    <x v="16"/>
    <d v="2025-03-25T00:00:00"/>
    <x v="2"/>
    <s v="寢具送洗費用(03月)"/>
    <m/>
    <x v="488"/>
    <d v="1899-12-31T00:00:00"/>
    <d v="1900-07-18T00:00:00"/>
    <n v="200"/>
    <m/>
    <m/>
    <m/>
  </r>
  <r>
    <s v="3-507"/>
    <x v="92"/>
    <d v="2025-03-25T00:00:00"/>
    <x v="2"/>
    <s v="113年5/10月費調整(5月:1000/31*22+113年6月~114年03月1000*10)"/>
    <m/>
    <x v="508"/>
    <d v="1899-12-31T00:00:00"/>
    <d v="1929-04-27T00:00:00"/>
    <n v="10710"/>
    <m/>
    <m/>
    <m/>
  </r>
  <r>
    <s v="3-507"/>
    <x v="92"/>
    <d v="2025-03-25T00:00:00"/>
    <x v="2"/>
    <s v="寢具送洗費用(03月)"/>
    <m/>
    <x v="488"/>
    <d v="1899-12-31T00:00:00"/>
    <d v="1900-07-18T00:00:00"/>
    <n v="200"/>
    <m/>
    <m/>
    <m/>
  </r>
  <r>
    <s v="1-366"/>
    <x v="231"/>
    <d v="2025-03-25T00:00:00"/>
    <x v="2"/>
    <s v="寢具送洗費用(03月)"/>
    <m/>
    <x v="488"/>
    <d v="1899-12-31T00:00:00"/>
    <d v="1900-07-18T00:00:00"/>
    <n v="200"/>
    <m/>
    <m/>
    <m/>
  </r>
  <r>
    <s v="1-756"/>
    <x v="66"/>
    <d v="2025-03-25T00:00:00"/>
    <x v="2"/>
    <s v="寢具送洗費用(03月)"/>
    <m/>
    <x v="488"/>
    <d v="1899-12-31T00:00:00"/>
    <d v="1900-07-18T00:00:00"/>
    <n v="200"/>
    <m/>
    <m/>
    <m/>
  </r>
  <r>
    <s v="3-552"/>
    <x v="232"/>
    <d v="2025-03-25T00:00:00"/>
    <x v="2"/>
    <s v="寢具送洗費用(03月)"/>
    <m/>
    <x v="488"/>
    <d v="1899-12-31T00:00:00"/>
    <d v="1900-07-18T00:00:00"/>
    <n v="200"/>
    <m/>
    <m/>
    <m/>
  </r>
  <r>
    <s v="3-547"/>
    <x v="105"/>
    <d v="2025-03-25T00:00:00"/>
    <x v="2"/>
    <s v="3月鼻胃管照護費"/>
    <m/>
    <x v="489"/>
    <d v="1899-12-31T00:00:00"/>
    <d v="1904-02-08T00:00:00"/>
    <n v="1500"/>
    <m/>
    <m/>
    <m/>
  </r>
  <r>
    <s v="3-547"/>
    <x v="105"/>
    <d v="2025-03-25T00:00:00"/>
    <x v="2"/>
    <s v="寢具送洗費用(03月)"/>
    <m/>
    <x v="488"/>
    <d v="1899-12-31T00:00:00"/>
    <d v="1900-07-18T00:00:00"/>
    <n v="200"/>
    <m/>
    <m/>
    <m/>
  </r>
  <r>
    <s v="1-707"/>
    <x v="156"/>
    <d v="2025-03-25T00:00:00"/>
    <x v="2"/>
    <s v="114年2月14.21龍敏復健*2"/>
    <m/>
    <x v="509"/>
    <d v="1900-01-01T00:00:00"/>
    <d v="1900-02-18T00:00:00"/>
    <n v="100"/>
    <m/>
    <m/>
    <m/>
  </r>
  <r>
    <s v="1-707"/>
    <x v="156"/>
    <d v="2025-03-25T00:00:00"/>
    <x v="2"/>
    <s v="寢具送洗費用(03月)"/>
    <m/>
    <x v="488"/>
    <d v="1899-12-31T00:00:00"/>
    <d v="1900-07-18T00:00:00"/>
    <n v="200"/>
    <m/>
    <m/>
    <m/>
  </r>
  <r>
    <s v="1-477"/>
    <x v="80"/>
    <d v="2025-03-25T00:00:00"/>
    <x v="2"/>
    <s v="寢具送洗費用(03月)"/>
    <m/>
    <x v="488"/>
    <d v="1899-12-31T00:00:00"/>
    <d v="1900-07-18T00:00:00"/>
    <n v="200"/>
    <m/>
    <m/>
    <m/>
  </r>
  <r>
    <s v="1-755"/>
    <x v="65"/>
    <d v="2025-03-25T00:00:00"/>
    <x v="2"/>
    <s v="3月份驗血糖"/>
    <m/>
    <x v="491"/>
    <d v="1900-01-03T00:00:00"/>
    <d v="1900-02-18T00:00:00"/>
    <n v="200"/>
    <m/>
    <m/>
    <m/>
  </r>
  <r>
    <s v="1-755"/>
    <x v="65"/>
    <d v="2025-03-25T00:00:00"/>
    <x v="2"/>
    <s v="寢具送洗費用(03月)"/>
    <m/>
    <x v="488"/>
    <d v="1899-12-31T00:00:00"/>
    <d v="1900-07-18T00:00:00"/>
    <n v="200"/>
    <m/>
    <m/>
    <m/>
  </r>
  <r>
    <s v="1-053"/>
    <x v="172"/>
    <d v="2025-03-25T00:00:00"/>
    <x v="2"/>
    <s v="3月尿管照護費"/>
    <m/>
    <x v="490"/>
    <d v="1899-12-31T00:00:00"/>
    <d v="1904-02-08T00:00:00"/>
    <n v="1500"/>
    <m/>
    <m/>
    <m/>
  </r>
  <r>
    <s v="1-053"/>
    <x v="172"/>
    <d v="2025-03-25T00:00:00"/>
    <x v="2"/>
    <s v="寢具送洗費用(03月)"/>
    <m/>
    <x v="488"/>
    <d v="1899-12-31T00:00:00"/>
    <d v="1900-07-18T00:00:00"/>
    <n v="200"/>
    <m/>
    <m/>
    <m/>
  </r>
  <r>
    <s v="1-709"/>
    <x v="157"/>
    <d v="2025-03-25T00:00:00"/>
    <x v="2"/>
    <s v="114年2月14.21.28龍敏復健*3"/>
    <m/>
    <x v="497"/>
    <d v="1900-01-02T00:00:00"/>
    <d v="1900-02-18T00:00:00"/>
    <n v="150"/>
    <m/>
    <m/>
    <m/>
  </r>
  <r>
    <s v="1-709"/>
    <x v="157"/>
    <d v="2025-03-25T00:00:00"/>
    <x v="2"/>
    <s v="寢具送洗費用(03月)"/>
    <m/>
    <x v="488"/>
    <d v="1899-12-31T00:00:00"/>
    <d v="1900-07-18T00:00:00"/>
    <n v="200"/>
    <m/>
    <m/>
    <m/>
  </r>
  <r>
    <s v="1-706"/>
    <x v="155"/>
    <d v="2025-11-07T00:00:00"/>
    <x v="2"/>
    <s v="1131107國軍桃園總醫院居家照護科"/>
    <m/>
    <x v="510"/>
    <d v="1899-12-31T00:00:00"/>
    <d v="1905-01-22T00:00:00"/>
    <n v="1849"/>
    <m/>
    <m/>
    <m/>
  </r>
  <r>
    <s v="1-565"/>
    <x v="175"/>
    <d v="2025-02-26T00:00:00"/>
    <x v="3"/>
    <s v="購物"/>
    <m/>
    <x v="511"/>
    <m/>
    <m/>
    <n v="431"/>
    <m/>
    <m/>
    <m/>
  </r>
  <r>
    <s v="1-602"/>
    <x v="173"/>
    <d v="2025-02-26T00:00:00"/>
    <x v="3"/>
    <s v="購物"/>
    <m/>
    <x v="511"/>
    <m/>
    <m/>
    <n v="49"/>
    <m/>
    <m/>
    <m/>
  </r>
  <r>
    <s v="1-690"/>
    <x v="2"/>
    <d v="2025-02-26T00:00:00"/>
    <x v="3"/>
    <s v="購物"/>
    <m/>
    <x v="511"/>
    <m/>
    <m/>
    <n v="87"/>
    <m/>
    <m/>
    <m/>
  </r>
  <r>
    <s v="1-600"/>
    <x v="81"/>
    <d v="2025-02-26T00:00:00"/>
    <x v="3"/>
    <s v="購物"/>
    <m/>
    <x v="511"/>
    <m/>
    <m/>
    <n v="49"/>
    <m/>
    <m/>
    <m/>
  </r>
  <r>
    <s v="1-521"/>
    <x v="182"/>
    <d v="2025-02-26T00:00:00"/>
    <x v="3"/>
    <s v="購物"/>
    <m/>
    <x v="511"/>
    <m/>
    <m/>
    <n v="170"/>
    <m/>
    <m/>
    <m/>
  </r>
  <r>
    <s v="1-526"/>
    <x v="132"/>
    <d v="2025-02-26T00:00:00"/>
    <x v="3"/>
    <s v="購物"/>
    <m/>
    <x v="511"/>
    <m/>
    <m/>
    <n v="49"/>
    <m/>
    <m/>
    <m/>
  </r>
  <r>
    <s v="1-105"/>
    <x v="190"/>
    <d v="2025-02-26T00:00:00"/>
    <x v="3"/>
    <s v="購物"/>
    <m/>
    <x v="511"/>
    <m/>
    <m/>
    <n v="49"/>
    <m/>
    <m/>
    <m/>
  </r>
  <r>
    <s v="1-471"/>
    <x v="167"/>
    <d v="2025-02-26T00:00:00"/>
    <x v="3"/>
    <s v="購物"/>
    <m/>
    <x v="511"/>
    <m/>
    <m/>
    <n v="93"/>
    <m/>
    <m/>
    <m/>
  </r>
  <r>
    <s v="1-346"/>
    <x v="159"/>
    <d v="2025-02-26T00:00:00"/>
    <x v="3"/>
    <s v="購物"/>
    <m/>
    <x v="511"/>
    <m/>
    <m/>
    <n v="49"/>
    <m/>
    <m/>
    <m/>
  </r>
  <r>
    <s v="1-299"/>
    <x v="193"/>
    <d v="2025-02-26T00:00:00"/>
    <x v="3"/>
    <s v="購物"/>
    <m/>
    <x v="511"/>
    <m/>
    <m/>
    <n v="412"/>
    <m/>
    <m/>
    <m/>
  </r>
  <r>
    <s v="1-311"/>
    <x v="194"/>
    <d v="2025-02-26T00:00:00"/>
    <x v="3"/>
    <s v="購物"/>
    <m/>
    <x v="511"/>
    <m/>
    <m/>
    <n v="221"/>
    <m/>
    <m/>
    <m/>
  </r>
  <r>
    <s v="1-723"/>
    <x v="82"/>
    <d v="2025-02-26T00:00:00"/>
    <x v="3"/>
    <s v="購物"/>
    <m/>
    <x v="511"/>
    <m/>
    <m/>
    <n v="97"/>
    <m/>
    <m/>
    <m/>
  </r>
  <r>
    <s v="1-665"/>
    <x v="196"/>
    <d v="2025-02-26T00:00:00"/>
    <x v="3"/>
    <s v="購物"/>
    <m/>
    <x v="511"/>
    <m/>
    <m/>
    <n v="49"/>
    <m/>
    <m/>
    <m/>
  </r>
  <r>
    <s v="1-739"/>
    <x v="197"/>
    <d v="2025-02-26T00:00:00"/>
    <x v="3"/>
    <s v="購物"/>
    <m/>
    <x v="511"/>
    <m/>
    <m/>
    <n v="49"/>
    <m/>
    <m/>
    <m/>
  </r>
  <r>
    <s v="1-542"/>
    <x v="138"/>
    <d v="2025-02-26T00:00:00"/>
    <x v="3"/>
    <s v="購物"/>
    <m/>
    <x v="511"/>
    <m/>
    <m/>
    <n v="508"/>
    <m/>
    <m/>
    <m/>
  </r>
  <r>
    <s v="1-281"/>
    <x v="198"/>
    <d v="2025-02-26T00:00:00"/>
    <x v="3"/>
    <s v="購物"/>
    <m/>
    <x v="511"/>
    <m/>
    <m/>
    <n v="91"/>
    <m/>
    <m/>
    <m/>
  </r>
  <r>
    <s v="1-702"/>
    <x v="169"/>
    <d v="2025-02-26T00:00:00"/>
    <x v="3"/>
    <s v="購物"/>
    <m/>
    <x v="511"/>
    <m/>
    <m/>
    <n v="190"/>
    <m/>
    <m/>
    <m/>
  </r>
  <r>
    <s v="1-659"/>
    <x v="185"/>
    <d v="2025-02-26T00:00:00"/>
    <x v="3"/>
    <s v="購物"/>
    <m/>
    <x v="511"/>
    <m/>
    <m/>
    <n v="60"/>
    <m/>
    <m/>
    <m/>
  </r>
  <r>
    <s v="1-698"/>
    <x v="107"/>
    <d v="2025-02-26T00:00:00"/>
    <x v="3"/>
    <s v="購物"/>
    <m/>
    <x v="511"/>
    <m/>
    <m/>
    <n v="49"/>
    <m/>
    <m/>
    <m/>
  </r>
  <r>
    <s v="1-624"/>
    <x v="26"/>
    <d v="2025-02-26T00:00:00"/>
    <x v="3"/>
    <s v="購物"/>
    <m/>
    <x v="511"/>
    <m/>
    <m/>
    <n v="442"/>
    <m/>
    <m/>
    <m/>
  </r>
  <r>
    <s v="1-705"/>
    <x v="186"/>
    <d v="2025-02-26T00:00:00"/>
    <x v="3"/>
    <s v="購物"/>
    <m/>
    <x v="511"/>
    <m/>
    <m/>
    <n v="138"/>
    <m/>
    <m/>
    <m/>
  </r>
  <r>
    <s v="1-717"/>
    <x v="28"/>
    <d v="2025-02-26T00:00:00"/>
    <x v="3"/>
    <s v="購物"/>
    <m/>
    <x v="511"/>
    <m/>
    <m/>
    <n v="347"/>
    <m/>
    <m/>
    <m/>
  </r>
  <r>
    <s v="1-660"/>
    <x v="9"/>
    <d v="2025-02-26T00:00:00"/>
    <x v="3"/>
    <s v="購物"/>
    <m/>
    <x v="511"/>
    <m/>
    <m/>
    <n v="120"/>
    <m/>
    <m/>
    <m/>
  </r>
  <r>
    <s v="1-732"/>
    <x v="201"/>
    <d v="2025-02-26T00:00:00"/>
    <x v="3"/>
    <s v="購物"/>
    <m/>
    <x v="511"/>
    <m/>
    <m/>
    <n v="138"/>
    <m/>
    <m/>
    <m/>
  </r>
  <r>
    <s v="1-022"/>
    <x v="120"/>
    <d v="2025-02-26T00:00:00"/>
    <x v="3"/>
    <s v="購物"/>
    <m/>
    <x v="511"/>
    <m/>
    <m/>
    <n v="49"/>
    <m/>
    <m/>
    <m/>
  </r>
  <r>
    <s v="1-673"/>
    <x v="202"/>
    <d v="2025-02-26T00:00:00"/>
    <x v="3"/>
    <s v="購物"/>
    <m/>
    <x v="511"/>
    <m/>
    <m/>
    <n v="138"/>
    <m/>
    <m/>
    <m/>
  </r>
  <r>
    <s v="1-741"/>
    <x v="203"/>
    <d v="2025-02-26T00:00:00"/>
    <x v="3"/>
    <s v="購物"/>
    <m/>
    <x v="511"/>
    <m/>
    <m/>
    <n v="200"/>
    <m/>
    <m/>
    <m/>
  </r>
  <r>
    <s v="1-452"/>
    <x v="204"/>
    <d v="2025-02-26T00:00:00"/>
    <x v="3"/>
    <s v="購物"/>
    <m/>
    <x v="511"/>
    <m/>
    <m/>
    <n v="68"/>
    <m/>
    <m/>
    <m/>
  </r>
  <r>
    <s v="1-585"/>
    <x v="124"/>
    <d v="2025-02-26T00:00:00"/>
    <x v="3"/>
    <s v="購物"/>
    <m/>
    <x v="511"/>
    <m/>
    <m/>
    <n v="80"/>
    <m/>
    <m/>
    <m/>
  </r>
  <r>
    <s v="1-612"/>
    <x v="34"/>
    <d v="2025-02-26T00:00:00"/>
    <x v="3"/>
    <s v="購物"/>
    <m/>
    <x v="511"/>
    <m/>
    <m/>
    <n v="150"/>
    <m/>
    <m/>
    <m/>
  </r>
  <r>
    <s v="1-530"/>
    <x v="94"/>
    <d v="2025-02-26T00:00:00"/>
    <x v="3"/>
    <s v="購物"/>
    <m/>
    <x v="511"/>
    <m/>
    <m/>
    <n v="68"/>
    <m/>
    <m/>
    <m/>
  </r>
  <r>
    <s v="1-038"/>
    <x v="205"/>
    <d v="2025-02-26T00:00:00"/>
    <x v="3"/>
    <s v="購物"/>
    <m/>
    <x v="511"/>
    <m/>
    <m/>
    <n v="1007"/>
    <m/>
    <m/>
    <m/>
  </r>
  <r>
    <s v="1-685"/>
    <x v="37"/>
    <d v="2025-02-26T00:00:00"/>
    <x v="3"/>
    <s v="購物"/>
    <m/>
    <x v="511"/>
    <m/>
    <m/>
    <n v="49"/>
    <m/>
    <m/>
    <m/>
  </r>
  <r>
    <s v="1-200"/>
    <x v="38"/>
    <d v="2025-02-26T00:00:00"/>
    <x v="3"/>
    <s v="購物"/>
    <m/>
    <x v="511"/>
    <m/>
    <m/>
    <n v="60"/>
    <m/>
    <m/>
    <m/>
  </r>
  <r>
    <s v="1-546"/>
    <x v="208"/>
    <d v="2025-02-26T00:00:00"/>
    <x v="3"/>
    <s v="購物"/>
    <m/>
    <x v="511"/>
    <m/>
    <m/>
    <n v="492"/>
    <m/>
    <m/>
    <m/>
  </r>
  <r>
    <s v="1-211"/>
    <x v="187"/>
    <d v="2025-02-26T00:00:00"/>
    <x v="3"/>
    <s v="購物"/>
    <m/>
    <x v="511"/>
    <m/>
    <m/>
    <n v="60"/>
    <m/>
    <m/>
    <m/>
  </r>
  <r>
    <s v="1-764"/>
    <x v="3"/>
    <d v="2025-02-26T00:00:00"/>
    <x v="3"/>
    <s v="購物"/>
    <m/>
    <x v="511"/>
    <m/>
    <m/>
    <n v="304"/>
    <m/>
    <m/>
    <m/>
  </r>
  <r>
    <s v="1-672"/>
    <x v="73"/>
    <d v="2025-02-26T00:00:00"/>
    <x v="3"/>
    <s v="購物"/>
    <m/>
    <x v="511"/>
    <m/>
    <m/>
    <n v="150"/>
    <m/>
    <m/>
    <m/>
  </r>
  <r>
    <s v="1-671"/>
    <x v="129"/>
    <d v="2025-02-26T00:00:00"/>
    <x v="3"/>
    <s v="購物"/>
    <m/>
    <x v="511"/>
    <m/>
    <m/>
    <n v="320"/>
    <m/>
    <m/>
    <m/>
  </r>
  <r>
    <s v="1-515"/>
    <x v="210"/>
    <d v="2025-02-26T00:00:00"/>
    <x v="3"/>
    <s v="購物"/>
    <m/>
    <x v="511"/>
    <m/>
    <m/>
    <n v="210"/>
    <m/>
    <m/>
    <m/>
  </r>
  <r>
    <s v="3-549"/>
    <x v="42"/>
    <d v="2025-02-26T00:00:00"/>
    <x v="3"/>
    <s v="購物"/>
    <m/>
    <x v="511"/>
    <m/>
    <m/>
    <n v="150"/>
    <m/>
    <m/>
    <m/>
  </r>
  <r>
    <s v="1-562"/>
    <x v="43"/>
    <d v="2025-02-26T00:00:00"/>
    <x v="3"/>
    <s v="購物"/>
    <m/>
    <x v="511"/>
    <m/>
    <m/>
    <n v="77"/>
    <m/>
    <m/>
    <m/>
  </r>
  <r>
    <s v="1-720"/>
    <x v="44"/>
    <d v="2025-02-26T00:00:00"/>
    <x v="3"/>
    <s v="購物"/>
    <m/>
    <x v="511"/>
    <m/>
    <m/>
    <n v="85"/>
    <m/>
    <m/>
    <m/>
  </r>
  <r>
    <s v="1-380"/>
    <x v="74"/>
    <d v="2025-02-26T00:00:00"/>
    <x v="3"/>
    <s v="購物"/>
    <m/>
    <x v="511"/>
    <m/>
    <m/>
    <n v="172"/>
    <m/>
    <m/>
    <m/>
  </r>
  <r>
    <s v="1-097"/>
    <x v="212"/>
    <d v="2025-02-26T00:00:00"/>
    <x v="3"/>
    <s v="購物"/>
    <m/>
    <x v="511"/>
    <m/>
    <m/>
    <n v="49"/>
    <m/>
    <m/>
    <m/>
  </r>
  <r>
    <s v="1-534"/>
    <x v="213"/>
    <d v="2025-02-26T00:00:00"/>
    <x v="3"/>
    <s v="購物"/>
    <m/>
    <x v="511"/>
    <m/>
    <m/>
    <n v="164"/>
    <m/>
    <m/>
    <m/>
  </r>
  <r>
    <s v="1-632"/>
    <x v="147"/>
    <d v="2025-02-26T00:00:00"/>
    <x v="3"/>
    <s v="購物"/>
    <m/>
    <x v="511"/>
    <m/>
    <m/>
    <n v="120"/>
    <m/>
    <m/>
    <m/>
  </r>
  <r>
    <s v="1-693"/>
    <x v="45"/>
    <d v="2025-02-26T00:00:00"/>
    <x v="3"/>
    <s v="購物"/>
    <m/>
    <x v="511"/>
    <m/>
    <m/>
    <n v="138"/>
    <m/>
    <m/>
    <m/>
  </r>
  <r>
    <s v="1-760"/>
    <x v="46"/>
    <d v="2025-02-26T00:00:00"/>
    <x v="3"/>
    <s v="購物"/>
    <m/>
    <x v="511"/>
    <m/>
    <m/>
    <n v="399"/>
    <m/>
    <m/>
    <m/>
  </r>
  <r>
    <s v="1-441"/>
    <x v="216"/>
    <d v="2025-02-26T00:00:00"/>
    <x v="3"/>
    <s v="購物"/>
    <m/>
    <x v="511"/>
    <m/>
    <m/>
    <n v="138"/>
    <m/>
    <m/>
    <m/>
  </r>
  <r>
    <s v="1-603"/>
    <x v="217"/>
    <d v="2025-02-26T00:00:00"/>
    <x v="3"/>
    <s v="購物"/>
    <m/>
    <x v="511"/>
    <m/>
    <m/>
    <n v="271"/>
    <m/>
    <m/>
    <m/>
  </r>
  <r>
    <s v="1-450"/>
    <x v="49"/>
    <d v="2025-02-26T00:00:00"/>
    <x v="3"/>
    <s v="購物"/>
    <m/>
    <x v="511"/>
    <m/>
    <m/>
    <n v="49"/>
    <m/>
    <m/>
    <m/>
  </r>
  <r>
    <s v="1-043"/>
    <x v="219"/>
    <d v="2025-02-26T00:00:00"/>
    <x v="3"/>
    <s v="購物"/>
    <m/>
    <x v="511"/>
    <m/>
    <m/>
    <n v="49"/>
    <m/>
    <m/>
    <m/>
  </r>
  <r>
    <s v="1-596"/>
    <x v="51"/>
    <d v="2025-02-26T00:00:00"/>
    <x v="3"/>
    <s v="購物"/>
    <m/>
    <x v="511"/>
    <m/>
    <m/>
    <n v="115"/>
    <m/>
    <m/>
    <m/>
  </r>
  <r>
    <s v="1-606"/>
    <x v="113"/>
    <d v="2025-02-26T00:00:00"/>
    <x v="3"/>
    <s v="購物"/>
    <m/>
    <x v="511"/>
    <m/>
    <m/>
    <n v="347"/>
    <m/>
    <m/>
    <m/>
  </r>
  <r>
    <s v="1-160"/>
    <x v="222"/>
    <d v="2025-02-26T00:00:00"/>
    <x v="3"/>
    <s v="購物"/>
    <m/>
    <x v="511"/>
    <m/>
    <m/>
    <n v="128"/>
    <m/>
    <m/>
    <m/>
  </r>
  <r>
    <s v="1-670"/>
    <x v="86"/>
    <d v="2025-02-26T00:00:00"/>
    <x v="3"/>
    <s v="購物"/>
    <m/>
    <x v="511"/>
    <m/>
    <m/>
    <n v="88"/>
    <m/>
    <m/>
    <m/>
  </r>
  <r>
    <s v="1-370"/>
    <x v="224"/>
    <d v="2025-02-26T00:00:00"/>
    <x v="3"/>
    <s v="購物"/>
    <m/>
    <x v="511"/>
    <m/>
    <m/>
    <n v="49"/>
    <m/>
    <m/>
    <m/>
  </r>
  <r>
    <s v="1-682"/>
    <x v="87"/>
    <d v="2025-02-26T00:00:00"/>
    <x v="3"/>
    <s v="購物"/>
    <m/>
    <x v="511"/>
    <m/>
    <m/>
    <n v="217"/>
    <m/>
    <m/>
    <m/>
  </r>
  <r>
    <s v="1-724"/>
    <x v="13"/>
    <d v="2025-02-26T00:00:00"/>
    <x v="3"/>
    <s v="購物"/>
    <m/>
    <x v="511"/>
    <m/>
    <m/>
    <n v="49"/>
    <m/>
    <m/>
    <m/>
  </r>
  <r>
    <s v="1-465"/>
    <x v="164"/>
    <d v="2025-02-26T00:00:00"/>
    <x v="3"/>
    <s v="購物"/>
    <m/>
    <x v="511"/>
    <m/>
    <m/>
    <n v="210"/>
    <m/>
    <m/>
    <m/>
  </r>
  <r>
    <s v="1-727"/>
    <x v="53"/>
    <d v="2025-02-26T00:00:00"/>
    <x v="3"/>
    <s v="購物"/>
    <m/>
    <x v="511"/>
    <m/>
    <m/>
    <n v="62"/>
    <m/>
    <m/>
    <m/>
  </r>
  <r>
    <s v="1-684"/>
    <x v="248"/>
    <d v="2025-02-26T00:00:00"/>
    <x v="3"/>
    <s v="購物"/>
    <m/>
    <x v="511"/>
    <m/>
    <m/>
    <n v="168"/>
    <m/>
    <m/>
    <m/>
  </r>
  <r>
    <s v="1-263"/>
    <x v="225"/>
    <d v="2025-02-26T00:00:00"/>
    <x v="3"/>
    <s v="購物"/>
    <m/>
    <x v="511"/>
    <m/>
    <m/>
    <n v="1017"/>
    <m/>
    <m/>
    <m/>
  </r>
  <r>
    <s v="1-510"/>
    <x v="55"/>
    <d v="2025-02-26T00:00:00"/>
    <x v="3"/>
    <s v="購物"/>
    <m/>
    <x v="511"/>
    <m/>
    <m/>
    <n v="60"/>
    <m/>
    <m/>
    <m/>
  </r>
  <r>
    <s v="1-767"/>
    <x v="78"/>
    <d v="2025-02-26T00:00:00"/>
    <x v="3"/>
    <s v="購物"/>
    <m/>
    <x v="511"/>
    <m/>
    <m/>
    <n v="132"/>
    <m/>
    <m/>
    <m/>
  </r>
  <r>
    <s v="1-531"/>
    <x v="58"/>
    <d v="2025-02-26T00:00:00"/>
    <x v="3"/>
    <s v="購物"/>
    <m/>
    <x v="511"/>
    <m/>
    <m/>
    <n v="69"/>
    <m/>
    <m/>
    <m/>
  </r>
  <r>
    <s v="1-582"/>
    <x v="227"/>
    <d v="2025-02-26T00:00:00"/>
    <x v="3"/>
    <s v="購物"/>
    <m/>
    <x v="511"/>
    <m/>
    <m/>
    <n v="138"/>
    <m/>
    <m/>
    <m/>
  </r>
  <r>
    <s v="1-754"/>
    <x v="114"/>
    <d v="2025-02-26T00:00:00"/>
    <x v="3"/>
    <s v="購物"/>
    <m/>
    <x v="511"/>
    <m/>
    <m/>
    <n v="206"/>
    <m/>
    <m/>
    <m/>
  </r>
  <r>
    <s v="1-550"/>
    <x v="14"/>
    <d v="2025-02-26T00:00:00"/>
    <x v="3"/>
    <s v="購物"/>
    <m/>
    <x v="511"/>
    <m/>
    <m/>
    <n v="138"/>
    <m/>
    <m/>
    <m/>
  </r>
  <r>
    <s v="1-634"/>
    <x v="60"/>
    <d v="2025-02-26T00:00:00"/>
    <x v="3"/>
    <s v="購物"/>
    <m/>
    <x v="511"/>
    <m/>
    <m/>
    <n v="90"/>
    <m/>
    <m/>
    <m/>
  </r>
  <r>
    <s v="1-031"/>
    <x v="229"/>
    <d v="2025-02-26T00:00:00"/>
    <x v="3"/>
    <s v="購物"/>
    <m/>
    <x v="511"/>
    <m/>
    <m/>
    <n v="93"/>
    <m/>
    <m/>
    <m/>
  </r>
  <r>
    <s v="1-728"/>
    <x v="62"/>
    <d v="2025-02-26T00:00:00"/>
    <x v="3"/>
    <s v="購物"/>
    <m/>
    <x v="511"/>
    <m/>
    <m/>
    <n v="217"/>
    <m/>
    <m/>
    <m/>
  </r>
  <r>
    <s v="1-738"/>
    <x v="181"/>
    <d v="2025-02-26T00:00:00"/>
    <x v="3"/>
    <s v="購物"/>
    <m/>
    <x v="511"/>
    <m/>
    <m/>
    <n v="155"/>
    <m/>
    <m/>
    <m/>
  </r>
  <r>
    <s v="1-296"/>
    <x v="15"/>
    <d v="2025-02-26T00:00:00"/>
    <x v="3"/>
    <s v="購物"/>
    <m/>
    <x v="511"/>
    <m/>
    <m/>
    <n v="80"/>
    <m/>
    <m/>
    <m/>
  </r>
  <r>
    <s v="1-700"/>
    <x v="137"/>
    <d v="2025-02-26T00:00:00"/>
    <x v="3"/>
    <s v="購物"/>
    <m/>
    <x v="511"/>
    <m/>
    <m/>
    <n v="168"/>
    <m/>
    <m/>
    <m/>
  </r>
  <r>
    <s v="1-580"/>
    <x v="63"/>
    <d v="2025-02-26T00:00:00"/>
    <x v="3"/>
    <s v="購物"/>
    <m/>
    <x v="511"/>
    <m/>
    <m/>
    <n v="68"/>
    <m/>
    <m/>
    <m/>
  </r>
  <r>
    <s v="3-553"/>
    <x v="117"/>
    <d v="2025-02-26T00:00:00"/>
    <x v="3"/>
    <s v="購物"/>
    <m/>
    <x v="511"/>
    <m/>
    <m/>
    <n v="60"/>
    <m/>
    <m/>
    <m/>
  </r>
  <r>
    <s v="1-752"/>
    <x v="119"/>
    <d v="2025-02-26T00:00:00"/>
    <x v="3"/>
    <s v="購物"/>
    <m/>
    <x v="511"/>
    <m/>
    <m/>
    <n v="138"/>
    <m/>
    <m/>
    <m/>
  </r>
  <r>
    <s v="1-706"/>
    <x v="155"/>
    <d v="2025-02-26T00:00:00"/>
    <x v="3"/>
    <s v="購物"/>
    <m/>
    <x v="511"/>
    <m/>
    <m/>
    <n v="69"/>
    <m/>
    <m/>
    <m/>
  </r>
  <r>
    <s v="1-274"/>
    <x v="230"/>
    <d v="2025-02-26T00:00:00"/>
    <x v="3"/>
    <s v="購物"/>
    <m/>
    <x v="511"/>
    <m/>
    <m/>
    <n v="180"/>
    <m/>
    <m/>
    <m/>
  </r>
  <r>
    <s v="1-656"/>
    <x v="166"/>
    <d v="2025-02-26T00:00:00"/>
    <x v="3"/>
    <s v="購物"/>
    <m/>
    <x v="511"/>
    <m/>
    <m/>
    <n v="91"/>
    <m/>
    <m/>
    <m/>
  </r>
  <r>
    <s v="1-167"/>
    <x v="91"/>
    <d v="2025-02-26T00:00:00"/>
    <x v="3"/>
    <s v="購物"/>
    <m/>
    <x v="511"/>
    <m/>
    <m/>
    <n v="242"/>
    <m/>
    <m/>
    <m/>
  </r>
  <r>
    <s v="1-366"/>
    <x v="231"/>
    <d v="2025-02-26T00:00:00"/>
    <x v="3"/>
    <s v="購物"/>
    <m/>
    <x v="511"/>
    <m/>
    <m/>
    <n v="93"/>
    <m/>
    <m/>
    <m/>
  </r>
  <r>
    <s v="1-053"/>
    <x v="172"/>
    <d v="2025-02-26T00:00:00"/>
    <x v="3"/>
    <s v="購物"/>
    <m/>
    <x v="511"/>
    <m/>
    <m/>
    <n v="200"/>
    <m/>
    <m/>
    <m/>
  </r>
  <r>
    <s v="1-565"/>
    <x v="175"/>
    <d v="2025-03-05T00:00:00"/>
    <x v="3"/>
    <s v="購物"/>
    <m/>
    <x v="512"/>
    <m/>
    <m/>
    <n v="425"/>
    <m/>
    <m/>
    <m/>
  </r>
  <r>
    <s v="1-690"/>
    <x v="2"/>
    <d v="2025-03-05T00:00:00"/>
    <x v="3"/>
    <s v="購物"/>
    <m/>
    <x v="512"/>
    <m/>
    <m/>
    <n v="60"/>
    <m/>
    <m/>
    <m/>
  </r>
  <r>
    <s v="1-521"/>
    <x v="182"/>
    <d v="2025-03-05T00:00:00"/>
    <x v="3"/>
    <s v="購物"/>
    <m/>
    <x v="512"/>
    <m/>
    <m/>
    <n v="205"/>
    <m/>
    <m/>
    <m/>
  </r>
  <r>
    <s v="1-471"/>
    <x v="167"/>
    <d v="2025-03-05T00:00:00"/>
    <x v="3"/>
    <s v="購物"/>
    <m/>
    <x v="512"/>
    <m/>
    <m/>
    <n v="59"/>
    <m/>
    <m/>
    <m/>
  </r>
  <r>
    <s v="1-299"/>
    <x v="193"/>
    <d v="2025-03-05T00:00:00"/>
    <x v="3"/>
    <s v="購物"/>
    <m/>
    <x v="512"/>
    <m/>
    <m/>
    <n v="606"/>
    <m/>
    <m/>
    <m/>
  </r>
  <r>
    <s v="1-311"/>
    <x v="194"/>
    <d v="2025-03-05T00:00:00"/>
    <x v="3"/>
    <s v="購物"/>
    <m/>
    <x v="512"/>
    <m/>
    <m/>
    <n v="288"/>
    <m/>
    <m/>
    <m/>
  </r>
  <r>
    <s v="1-723"/>
    <x v="82"/>
    <d v="2025-03-05T00:00:00"/>
    <x v="3"/>
    <s v="購物"/>
    <m/>
    <x v="512"/>
    <m/>
    <m/>
    <n v="61"/>
    <m/>
    <m/>
    <m/>
  </r>
  <r>
    <s v="1-542"/>
    <x v="138"/>
    <d v="2025-03-05T00:00:00"/>
    <x v="3"/>
    <s v="購物"/>
    <m/>
    <x v="512"/>
    <m/>
    <m/>
    <n v="374"/>
    <m/>
    <m/>
    <m/>
  </r>
  <r>
    <s v="1-281"/>
    <x v="198"/>
    <d v="2025-03-05T00:00:00"/>
    <x v="3"/>
    <s v="購物"/>
    <m/>
    <x v="512"/>
    <m/>
    <m/>
    <n v="63"/>
    <m/>
    <m/>
    <m/>
  </r>
  <r>
    <s v="1-702"/>
    <x v="169"/>
    <d v="2025-03-05T00:00:00"/>
    <x v="3"/>
    <s v="購物"/>
    <m/>
    <x v="512"/>
    <m/>
    <m/>
    <n v="190"/>
    <m/>
    <m/>
    <m/>
  </r>
  <r>
    <s v="1-659"/>
    <x v="185"/>
    <d v="2025-03-05T00:00:00"/>
    <x v="3"/>
    <s v="購物"/>
    <m/>
    <x v="512"/>
    <m/>
    <m/>
    <n v="60"/>
    <m/>
    <m/>
    <m/>
  </r>
  <r>
    <s v="1-624"/>
    <x v="26"/>
    <d v="2025-03-05T00:00:00"/>
    <x v="3"/>
    <s v="購物"/>
    <m/>
    <x v="512"/>
    <m/>
    <m/>
    <n v="463"/>
    <m/>
    <m/>
    <m/>
  </r>
  <r>
    <s v="1-432"/>
    <x v="27"/>
    <d v="2025-03-05T00:00:00"/>
    <x v="3"/>
    <s v="購物"/>
    <m/>
    <x v="512"/>
    <m/>
    <m/>
    <n v="69"/>
    <m/>
    <m/>
    <m/>
  </r>
  <r>
    <s v="1-717"/>
    <x v="28"/>
    <d v="2025-03-05T00:00:00"/>
    <x v="3"/>
    <s v="購物"/>
    <m/>
    <x v="512"/>
    <m/>
    <m/>
    <n v="68"/>
    <m/>
    <m/>
    <m/>
  </r>
  <r>
    <s v="1-660"/>
    <x v="9"/>
    <d v="2025-03-05T00:00:00"/>
    <x v="3"/>
    <s v="購物"/>
    <m/>
    <x v="512"/>
    <m/>
    <m/>
    <n v="80"/>
    <m/>
    <m/>
    <m/>
  </r>
  <r>
    <s v="1-732"/>
    <x v="201"/>
    <d v="2025-03-05T00:00:00"/>
    <x v="3"/>
    <s v="購物"/>
    <m/>
    <x v="512"/>
    <m/>
    <m/>
    <n v="138"/>
    <m/>
    <m/>
    <m/>
  </r>
  <r>
    <s v="1-673"/>
    <x v="202"/>
    <d v="2025-03-05T00:00:00"/>
    <x v="3"/>
    <s v="購物"/>
    <m/>
    <x v="512"/>
    <m/>
    <m/>
    <n v="138"/>
    <m/>
    <m/>
    <m/>
  </r>
  <r>
    <s v="1-741"/>
    <x v="203"/>
    <d v="2025-03-05T00:00:00"/>
    <x v="3"/>
    <s v="購物"/>
    <m/>
    <x v="512"/>
    <m/>
    <m/>
    <n v="200"/>
    <m/>
    <m/>
    <m/>
  </r>
  <r>
    <s v="1-763"/>
    <x v="253"/>
    <d v="2025-03-05T00:00:00"/>
    <x v="3"/>
    <s v="購物"/>
    <m/>
    <x v="512"/>
    <m/>
    <m/>
    <n v="138"/>
    <m/>
    <m/>
    <m/>
  </r>
  <r>
    <s v="1-452"/>
    <x v="204"/>
    <d v="2025-03-05T00:00:00"/>
    <x v="3"/>
    <s v="購物"/>
    <m/>
    <x v="512"/>
    <m/>
    <m/>
    <n v="68"/>
    <m/>
    <m/>
    <m/>
  </r>
  <r>
    <s v="1-585"/>
    <x v="124"/>
    <d v="2025-03-05T00:00:00"/>
    <x v="3"/>
    <s v="購物"/>
    <m/>
    <x v="512"/>
    <m/>
    <m/>
    <n v="80"/>
    <m/>
    <m/>
    <m/>
  </r>
  <r>
    <s v="1-612"/>
    <x v="34"/>
    <d v="2025-03-05T00:00:00"/>
    <x v="3"/>
    <s v="購物"/>
    <m/>
    <x v="512"/>
    <m/>
    <m/>
    <n v="150"/>
    <m/>
    <m/>
    <m/>
  </r>
  <r>
    <s v="1-530"/>
    <x v="94"/>
    <d v="2025-03-05T00:00:00"/>
    <x v="3"/>
    <s v="購物"/>
    <m/>
    <x v="512"/>
    <m/>
    <m/>
    <n v="68"/>
    <m/>
    <m/>
    <m/>
  </r>
  <r>
    <s v="1-038"/>
    <x v="205"/>
    <d v="2025-03-05T00:00:00"/>
    <x v="3"/>
    <s v="購物"/>
    <m/>
    <x v="512"/>
    <m/>
    <m/>
    <n v="573"/>
    <m/>
    <m/>
    <m/>
  </r>
  <r>
    <s v="1-200"/>
    <x v="38"/>
    <d v="2025-03-05T00:00:00"/>
    <x v="3"/>
    <s v="購物"/>
    <m/>
    <x v="512"/>
    <m/>
    <m/>
    <n v="60"/>
    <m/>
    <m/>
    <m/>
  </r>
  <r>
    <s v="1-546"/>
    <x v="208"/>
    <d v="2025-03-05T00:00:00"/>
    <x v="3"/>
    <s v="購物"/>
    <m/>
    <x v="512"/>
    <m/>
    <m/>
    <n v="443"/>
    <m/>
    <m/>
    <m/>
  </r>
  <r>
    <s v="1-211"/>
    <x v="187"/>
    <d v="2025-03-05T00:00:00"/>
    <x v="3"/>
    <s v="購物"/>
    <m/>
    <x v="512"/>
    <m/>
    <m/>
    <n v="60"/>
    <m/>
    <m/>
    <m/>
  </r>
  <r>
    <s v="1-764"/>
    <x v="3"/>
    <d v="2025-03-05T00:00:00"/>
    <x v="3"/>
    <s v="購物"/>
    <m/>
    <x v="512"/>
    <m/>
    <m/>
    <n v="257"/>
    <m/>
    <m/>
    <m/>
  </r>
  <r>
    <s v="1-672"/>
    <x v="73"/>
    <d v="2025-03-05T00:00:00"/>
    <x v="3"/>
    <s v="購物"/>
    <m/>
    <x v="512"/>
    <m/>
    <m/>
    <n v="161"/>
    <m/>
    <m/>
    <m/>
  </r>
  <r>
    <s v="1-671"/>
    <x v="129"/>
    <d v="2025-03-05T00:00:00"/>
    <x v="3"/>
    <s v="購物"/>
    <m/>
    <x v="512"/>
    <m/>
    <m/>
    <n v="352"/>
    <m/>
    <m/>
    <m/>
  </r>
  <r>
    <s v="1-757"/>
    <x v="41"/>
    <d v="2025-03-05T00:00:00"/>
    <x v="3"/>
    <s v="購物"/>
    <m/>
    <x v="512"/>
    <m/>
    <m/>
    <n v="138"/>
    <m/>
    <m/>
    <m/>
  </r>
  <r>
    <s v="1-515"/>
    <x v="210"/>
    <d v="2025-03-05T00:00:00"/>
    <x v="3"/>
    <s v="購物"/>
    <m/>
    <x v="512"/>
    <m/>
    <m/>
    <n v="210"/>
    <m/>
    <m/>
    <m/>
  </r>
  <r>
    <s v="1-562"/>
    <x v="43"/>
    <d v="2025-03-05T00:00:00"/>
    <x v="3"/>
    <s v="購物"/>
    <m/>
    <x v="512"/>
    <m/>
    <m/>
    <n v="61"/>
    <m/>
    <m/>
    <m/>
  </r>
  <r>
    <s v="1-380"/>
    <x v="74"/>
    <d v="2025-03-05T00:00:00"/>
    <x v="3"/>
    <s v="購物"/>
    <m/>
    <x v="512"/>
    <m/>
    <m/>
    <n v="90"/>
    <m/>
    <m/>
    <m/>
  </r>
  <r>
    <s v="1-534"/>
    <x v="213"/>
    <d v="2025-03-05T00:00:00"/>
    <x v="3"/>
    <s v="購物"/>
    <m/>
    <x v="512"/>
    <m/>
    <m/>
    <n v="136"/>
    <m/>
    <m/>
    <m/>
  </r>
  <r>
    <s v="1-632"/>
    <x v="147"/>
    <d v="2025-03-05T00:00:00"/>
    <x v="3"/>
    <s v="購物"/>
    <m/>
    <x v="512"/>
    <m/>
    <m/>
    <n v="120"/>
    <m/>
    <m/>
    <m/>
  </r>
  <r>
    <s v="1-693"/>
    <x v="45"/>
    <d v="2025-03-05T00:00:00"/>
    <x v="3"/>
    <s v="購物"/>
    <m/>
    <x v="512"/>
    <m/>
    <m/>
    <n v="138"/>
    <m/>
    <m/>
    <m/>
  </r>
  <r>
    <s v="1-441"/>
    <x v="216"/>
    <d v="2025-03-05T00:00:00"/>
    <x v="3"/>
    <s v="購物"/>
    <m/>
    <x v="512"/>
    <m/>
    <m/>
    <n v="138"/>
    <m/>
    <m/>
    <m/>
  </r>
  <r>
    <s v="1-603"/>
    <x v="217"/>
    <d v="2025-03-05T00:00:00"/>
    <x v="3"/>
    <s v="購物"/>
    <m/>
    <x v="512"/>
    <m/>
    <m/>
    <n v="258"/>
    <m/>
    <m/>
    <m/>
  </r>
  <r>
    <s v="1-043"/>
    <x v="219"/>
    <d v="2025-03-05T00:00:00"/>
    <x v="3"/>
    <s v="購物"/>
    <m/>
    <x v="512"/>
    <m/>
    <m/>
    <n v="163"/>
    <m/>
    <m/>
    <m/>
  </r>
  <r>
    <s v="1-770"/>
    <x v="163"/>
    <d v="2025-03-05T00:00:00"/>
    <x v="3"/>
    <s v="購物"/>
    <m/>
    <x v="512"/>
    <m/>
    <m/>
    <n v="61"/>
    <m/>
    <m/>
    <m/>
  </r>
  <r>
    <s v="1-596"/>
    <x v="51"/>
    <d v="2025-03-05T00:00:00"/>
    <x v="3"/>
    <s v="購物"/>
    <m/>
    <x v="512"/>
    <m/>
    <m/>
    <n v="115"/>
    <m/>
    <m/>
    <m/>
  </r>
  <r>
    <s v="1-606"/>
    <x v="113"/>
    <d v="2025-03-05T00:00:00"/>
    <x v="3"/>
    <s v="購物"/>
    <m/>
    <x v="512"/>
    <m/>
    <m/>
    <n v="298"/>
    <m/>
    <m/>
    <m/>
  </r>
  <r>
    <s v="1-722"/>
    <x v="255"/>
    <d v="2025-03-05T00:00:00"/>
    <x v="3"/>
    <s v="購物"/>
    <m/>
    <x v="512"/>
    <m/>
    <m/>
    <n v="132"/>
    <m/>
    <m/>
    <m/>
  </r>
  <r>
    <s v="1-670"/>
    <x v="86"/>
    <d v="2025-03-05T00:00:00"/>
    <x v="3"/>
    <s v="購物"/>
    <m/>
    <x v="512"/>
    <m/>
    <m/>
    <n v="62"/>
    <m/>
    <m/>
    <m/>
  </r>
  <r>
    <s v="1-682"/>
    <x v="87"/>
    <d v="2025-03-05T00:00:00"/>
    <x v="3"/>
    <s v="購物"/>
    <m/>
    <x v="512"/>
    <m/>
    <m/>
    <n v="168"/>
    <m/>
    <m/>
    <m/>
  </r>
  <r>
    <s v="1-465"/>
    <x v="164"/>
    <d v="2025-03-05T00:00:00"/>
    <x v="3"/>
    <s v="購物"/>
    <m/>
    <x v="512"/>
    <m/>
    <m/>
    <n v="210"/>
    <m/>
    <m/>
    <m/>
  </r>
  <r>
    <s v="1-727"/>
    <x v="53"/>
    <d v="2025-03-05T00:00:00"/>
    <x v="3"/>
    <s v="購物"/>
    <m/>
    <x v="512"/>
    <m/>
    <m/>
    <n v="61"/>
    <m/>
    <m/>
    <m/>
  </r>
  <r>
    <s v="1-684"/>
    <x v="248"/>
    <d v="2025-03-05T00:00:00"/>
    <x v="3"/>
    <s v="購物"/>
    <m/>
    <x v="512"/>
    <m/>
    <m/>
    <n v="168"/>
    <m/>
    <m/>
    <m/>
  </r>
  <r>
    <s v="1-263"/>
    <x v="225"/>
    <d v="2025-03-05T00:00:00"/>
    <x v="3"/>
    <s v="購物"/>
    <m/>
    <x v="512"/>
    <m/>
    <m/>
    <n v="642"/>
    <m/>
    <m/>
    <m/>
  </r>
  <r>
    <s v="1-510"/>
    <x v="55"/>
    <d v="2025-03-05T00:00:00"/>
    <x v="3"/>
    <s v="購物"/>
    <m/>
    <x v="512"/>
    <m/>
    <m/>
    <n v="60"/>
    <m/>
    <m/>
    <m/>
  </r>
  <r>
    <s v="1-667"/>
    <x v="96"/>
    <d v="2025-03-05T00:00:00"/>
    <x v="3"/>
    <s v="購物"/>
    <m/>
    <x v="512"/>
    <m/>
    <m/>
    <n v="138"/>
    <m/>
    <m/>
    <m/>
  </r>
  <r>
    <s v="1-767"/>
    <x v="78"/>
    <d v="2025-03-05T00:00:00"/>
    <x v="3"/>
    <s v="購物"/>
    <m/>
    <x v="512"/>
    <m/>
    <m/>
    <n v="92"/>
    <m/>
    <m/>
    <m/>
  </r>
  <r>
    <s v="1-531"/>
    <x v="58"/>
    <d v="2025-03-05T00:00:00"/>
    <x v="3"/>
    <s v="購物"/>
    <m/>
    <x v="512"/>
    <m/>
    <m/>
    <n v="75"/>
    <m/>
    <m/>
    <m/>
  </r>
  <r>
    <s v="1-582"/>
    <x v="227"/>
    <d v="2025-03-05T00:00:00"/>
    <x v="3"/>
    <s v="購物"/>
    <m/>
    <x v="512"/>
    <m/>
    <m/>
    <n v="138"/>
    <m/>
    <m/>
    <m/>
  </r>
  <r>
    <s v="1-754"/>
    <x v="114"/>
    <d v="2025-03-05T00:00:00"/>
    <x v="3"/>
    <s v="購物"/>
    <m/>
    <x v="512"/>
    <m/>
    <m/>
    <n v="78"/>
    <m/>
    <m/>
    <m/>
  </r>
  <r>
    <s v="1-550"/>
    <x v="14"/>
    <d v="2025-03-05T00:00:00"/>
    <x v="3"/>
    <s v="購物"/>
    <m/>
    <x v="512"/>
    <m/>
    <m/>
    <n v="138"/>
    <m/>
    <m/>
    <m/>
  </r>
  <r>
    <s v="1-634"/>
    <x v="60"/>
    <d v="2025-03-05T00:00:00"/>
    <x v="3"/>
    <s v="購物"/>
    <m/>
    <x v="512"/>
    <m/>
    <m/>
    <n v="158"/>
    <m/>
    <m/>
    <m/>
  </r>
  <r>
    <s v="1-031"/>
    <x v="229"/>
    <d v="2025-03-05T00:00:00"/>
    <x v="3"/>
    <s v="購物"/>
    <m/>
    <x v="512"/>
    <m/>
    <m/>
    <n v="60"/>
    <m/>
    <m/>
    <m/>
  </r>
  <r>
    <s v="1-765"/>
    <x v="116"/>
    <d v="2025-03-05T00:00:00"/>
    <x v="3"/>
    <s v="購物"/>
    <m/>
    <x v="512"/>
    <m/>
    <m/>
    <n v="138"/>
    <m/>
    <m/>
    <m/>
  </r>
  <r>
    <s v="1-728"/>
    <x v="62"/>
    <d v="2025-03-05T00:00:00"/>
    <x v="3"/>
    <s v="購物"/>
    <m/>
    <x v="512"/>
    <m/>
    <m/>
    <n v="168"/>
    <m/>
    <m/>
    <m/>
  </r>
  <r>
    <s v="1-296"/>
    <x v="15"/>
    <d v="2025-03-05T00:00:00"/>
    <x v="3"/>
    <s v="購物"/>
    <m/>
    <x v="512"/>
    <m/>
    <m/>
    <n v="80"/>
    <m/>
    <m/>
    <m/>
  </r>
  <r>
    <s v="1-700"/>
    <x v="137"/>
    <d v="2025-03-05T00:00:00"/>
    <x v="3"/>
    <s v="購物"/>
    <m/>
    <x v="512"/>
    <m/>
    <m/>
    <n v="168"/>
    <m/>
    <m/>
    <m/>
  </r>
  <r>
    <s v="1-580"/>
    <x v="63"/>
    <d v="2025-03-05T00:00:00"/>
    <x v="3"/>
    <s v="購物"/>
    <m/>
    <x v="512"/>
    <m/>
    <m/>
    <n v="68"/>
    <m/>
    <m/>
    <m/>
  </r>
  <r>
    <s v="3-553"/>
    <x v="117"/>
    <d v="2025-03-05T00:00:00"/>
    <x v="3"/>
    <s v="購物"/>
    <m/>
    <x v="512"/>
    <m/>
    <m/>
    <n v="69"/>
    <m/>
    <m/>
    <m/>
  </r>
  <r>
    <s v="1-752"/>
    <x v="119"/>
    <d v="2025-03-05T00:00:00"/>
    <x v="3"/>
    <s v="購物"/>
    <m/>
    <x v="512"/>
    <m/>
    <m/>
    <n v="138"/>
    <m/>
    <m/>
    <m/>
  </r>
  <r>
    <s v="1-706"/>
    <x v="155"/>
    <d v="2025-03-05T00:00:00"/>
    <x v="3"/>
    <s v="購物"/>
    <m/>
    <x v="512"/>
    <m/>
    <m/>
    <n v="69"/>
    <m/>
    <m/>
    <m/>
  </r>
  <r>
    <s v="1-274"/>
    <x v="230"/>
    <d v="2025-03-05T00:00:00"/>
    <x v="3"/>
    <s v="購物"/>
    <m/>
    <x v="512"/>
    <m/>
    <m/>
    <n v="180"/>
    <m/>
    <m/>
    <m/>
  </r>
  <r>
    <s v="1-656"/>
    <x v="166"/>
    <d v="2025-03-05T00:00:00"/>
    <x v="3"/>
    <s v="購物"/>
    <m/>
    <x v="512"/>
    <m/>
    <m/>
    <n v="60"/>
    <m/>
    <m/>
    <m/>
  </r>
  <r>
    <s v="1-167"/>
    <x v="91"/>
    <d v="2025-03-05T00:00:00"/>
    <x v="3"/>
    <s v="購物"/>
    <m/>
    <x v="512"/>
    <m/>
    <m/>
    <n v="193"/>
    <m/>
    <m/>
    <m/>
  </r>
  <r>
    <s v="1-366"/>
    <x v="231"/>
    <d v="2025-03-05T00:00:00"/>
    <x v="3"/>
    <s v="購物"/>
    <m/>
    <x v="512"/>
    <m/>
    <m/>
    <n v="93"/>
    <m/>
    <m/>
    <m/>
  </r>
  <r>
    <s v="1-053"/>
    <x v="172"/>
    <d v="2025-03-05T00:00:00"/>
    <x v="3"/>
    <s v="購物"/>
    <m/>
    <x v="512"/>
    <m/>
    <m/>
    <n v="200"/>
    <m/>
    <m/>
    <m/>
  </r>
  <r>
    <s v="2-154"/>
    <x v="236"/>
    <d v="2025-03-12T00:00:00"/>
    <x v="3"/>
    <s v="購物"/>
    <m/>
    <x v="513"/>
    <m/>
    <m/>
    <n v="49"/>
    <m/>
    <m/>
    <m/>
  </r>
  <r>
    <s v="1-565"/>
    <x v="175"/>
    <d v="2025-03-12T00:00:00"/>
    <x v="3"/>
    <s v="購物"/>
    <m/>
    <x v="513"/>
    <m/>
    <m/>
    <n v="222"/>
    <m/>
    <m/>
    <m/>
  </r>
  <r>
    <s v="1-690"/>
    <x v="2"/>
    <d v="2025-03-12T00:00:00"/>
    <x v="3"/>
    <s v="購物"/>
    <m/>
    <x v="513"/>
    <m/>
    <m/>
    <n v="53"/>
    <m/>
    <m/>
    <m/>
  </r>
  <r>
    <s v="1-521"/>
    <x v="182"/>
    <d v="2025-03-12T00:00:00"/>
    <x v="3"/>
    <s v="購物"/>
    <m/>
    <x v="513"/>
    <m/>
    <m/>
    <n v="205"/>
    <m/>
    <m/>
    <m/>
  </r>
  <r>
    <s v="1-471"/>
    <x v="167"/>
    <d v="2025-03-12T00:00:00"/>
    <x v="3"/>
    <s v="購物"/>
    <m/>
    <x v="513"/>
    <m/>
    <m/>
    <n v="58"/>
    <m/>
    <m/>
    <m/>
  </r>
  <r>
    <s v="3-551"/>
    <x v="68"/>
    <d v="2025-03-12T00:00:00"/>
    <x v="3"/>
    <s v="購物"/>
    <m/>
    <x v="513"/>
    <m/>
    <m/>
    <n v="85"/>
    <m/>
    <m/>
    <m/>
  </r>
  <r>
    <s v="1-299"/>
    <x v="193"/>
    <d v="2025-03-12T00:00:00"/>
    <x v="3"/>
    <s v="購物"/>
    <m/>
    <x v="513"/>
    <m/>
    <m/>
    <n v="411"/>
    <m/>
    <m/>
    <m/>
  </r>
  <r>
    <s v="3-546"/>
    <x v="99"/>
    <d v="2025-03-12T00:00:00"/>
    <x v="3"/>
    <s v="購物"/>
    <m/>
    <x v="513"/>
    <m/>
    <m/>
    <n v="49"/>
    <m/>
    <m/>
    <m/>
  </r>
  <r>
    <s v="1-311"/>
    <x v="194"/>
    <d v="2025-03-12T00:00:00"/>
    <x v="3"/>
    <s v="購物"/>
    <m/>
    <x v="513"/>
    <m/>
    <m/>
    <n v="272"/>
    <m/>
    <m/>
    <m/>
  </r>
  <r>
    <s v="1-723"/>
    <x v="82"/>
    <d v="2025-03-12T00:00:00"/>
    <x v="3"/>
    <s v="購物"/>
    <m/>
    <x v="513"/>
    <m/>
    <m/>
    <n v="54"/>
    <m/>
    <m/>
    <m/>
  </r>
  <r>
    <s v="3-556"/>
    <x v="106"/>
    <d v="2025-03-12T00:00:00"/>
    <x v="3"/>
    <s v="購物"/>
    <m/>
    <x v="513"/>
    <m/>
    <m/>
    <n v="49"/>
    <m/>
    <m/>
    <m/>
  </r>
  <r>
    <s v="3-558"/>
    <x v="237"/>
    <d v="2025-03-12T00:00:00"/>
    <x v="3"/>
    <s v="購物"/>
    <m/>
    <x v="513"/>
    <m/>
    <m/>
    <n v="49"/>
    <m/>
    <m/>
    <m/>
  </r>
  <r>
    <s v="1-542"/>
    <x v="138"/>
    <d v="2025-03-12T00:00:00"/>
    <x v="3"/>
    <s v="購物"/>
    <m/>
    <x v="513"/>
    <m/>
    <m/>
    <n v="324"/>
    <m/>
    <m/>
    <m/>
  </r>
  <r>
    <s v="1-281"/>
    <x v="198"/>
    <d v="2025-03-12T00:00:00"/>
    <x v="3"/>
    <s v="購物"/>
    <m/>
    <x v="513"/>
    <m/>
    <m/>
    <n v="54"/>
    <m/>
    <m/>
    <m/>
  </r>
  <r>
    <s v="3-550"/>
    <x v="20"/>
    <d v="2025-03-12T00:00:00"/>
    <x v="3"/>
    <s v="購物"/>
    <m/>
    <x v="513"/>
    <m/>
    <m/>
    <n v="49"/>
    <m/>
    <m/>
    <m/>
  </r>
  <r>
    <s v="3-555"/>
    <x v="22"/>
    <d v="2025-03-12T00:00:00"/>
    <x v="3"/>
    <s v="購物"/>
    <m/>
    <x v="513"/>
    <m/>
    <m/>
    <n v="49"/>
    <m/>
    <m/>
    <m/>
  </r>
  <r>
    <s v="2-118"/>
    <x v="83"/>
    <d v="2025-03-12T00:00:00"/>
    <x v="3"/>
    <s v="購物"/>
    <m/>
    <x v="513"/>
    <m/>
    <m/>
    <n v="49"/>
    <m/>
    <m/>
    <m/>
  </r>
  <r>
    <s v="1-702"/>
    <x v="169"/>
    <d v="2025-03-12T00:00:00"/>
    <x v="3"/>
    <s v="購物"/>
    <m/>
    <x v="513"/>
    <m/>
    <m/>
    <n v="190"/>
    <m/>
    <m/>
    <m/>
  </r>
  <r>
    <s v="1-659"/>
    <x v="185"/>
    <d v="2025-03-12T00:00:00"/>
    <x v="3"/>
    <s v="購物"/>
    <m/>
    <x v="513"/>
    <m/>
    <m/>
    <n v="75"/>
    <m/>
    <m/>
    <m/>
  </r>
  <r>
    <s v="1-624"/>
    <x v="26"/>
    <d v="2025-03-12T00:00:00"/>
    <x v="3"/>
    <s v="購物"/>
    <m/>
    <x v="513"/>
    <m/>
    <m/>
    <n v="261"/>
    <m/>
    <m/>
    <m/>
  </r>
  <r>
    <s v="1-432"/>
    <x v="27"/>
    <d v="2025-03-12T00:00:00"/>
    <x v="3"/>
    <s v="購物"/>
    <m/>
    <x v="513"/>
    <m/>
    <m/>
    <n v="69"/>
    <m/>
    <m/>
    <m/>
  </r>
  <r>
    <s v="1-717"/>
    <x v="28"/>
    <d v="2025-03-12T00:00:00"/>
    <x v="3"/>
    <s v="購物"/>
    <m/>
    <x v="513"/>
    <m/>
    <m/>
    <n v="68"/>
    <m/>
    <m/>
    <m/>
  </r>
  <r>
    <s v="3-518"/>
    <x v="144"/>
    <d v="2025-03-12T00:00:00"/>
    <x v="3"/>
    <s v="購物"/>
    <m/>
    <x v="513"/>
    <m/>
    <m/>
    <n v="49"/>
    <m/>
    <m/>
    <m/>
  </r>
  <r>
    <s v="1-745"/>
    <x v="134"/>
    <d v="2025-03-12T00:00:00"/>
    <x v="3"/>
    <s v="購物"/>
    <m/>
    <x v="513"/>
    <m/>
    <m/>
    <n v="200"/>
    <m/>
    <m/>
    <m/>
  </r>
  <r>
    <s v="1-732"/>
    <x v="201"/>
    <d v="2025-03-12T00:00:00"/>
    <x v="3"/>
    <s v="購物"/>
    <m/>
    <x v="513"/>
    <m/>
    <m/>
    <n v="138"/>
    <m/>
    <m/>
    <m/>
  </r>
  <r>
    <s v="2-051"/>
    <x v="239"/>
    <d v="2025-03-12T00:00:00"/>
    <x v="3"/>
    <s v="購物"/>
    <m/>
    <x v="513"/>
    <m/>
    <m/>
    <n v="49"/>
    <m/>
    <m/>
    <m/>
  </r>
  <r>
    <s v="1-673"/>
    <x v="202"/>
    <d v="2025-03-12T00:00:00"/>
    <x v="3"/>
    <s v="購物"/>
    <m/>
    <x v="513"/>
    <m/>
    <m/>
    <n v="138"/>
    <m/>
    <m/>
    <m/>
  </r>
  <r>
    <s v="2-130"/>
    <x v="110"/>
    <d v="2025-03-12T00:00:00"/>
    <x v="3"/>
    <s v="購物"/>
    <m/>
    <x v="513"/>
    <m/>
    <m/>
    <n v="49"/>
    <m/>
    <m/>
    <m/>
  </r>
  <r>
    <s v="1-741"/>
    <x v="203"/>
    <d v="2025-03-12T00:00:00"/>
    <x v="3"/>
    <s v="購物"/>
    <m/>
    <x v="513"/>
    <m/>
    <m/>
    <n v="220"/>
    <m/>
    <m/>
    <m/>
  </r>
  <r>
    <s v="1-763"/>
    <x v="253"/>
    <d v="2025-03-12T00:00:00"/>
    <x v="3"/>
    <s v="購物"/>
    <m/>
    <x v="513"/>
    <m/>
    <m/>
    <n v="138"/>
    <m/>
    <m/>
    <m/>
  </r>
  <r>
    <s v="1-452"/>
    <x v="204"/>
    <d v="2025-03-12T00:00:00"/>
    <x v="3"/>
    <s v="購物"/>
    <m/>
    <x v="513"/>
    <m/>
    <m/>
    <n v="68"/>
    <m/>
    <m/>
    <m/>
  </r>
  <r>
    <s v="2-182"/>
    <x v="33"/>
    <d v="2025-03-12T00:00:00"/>
    <x v="3"/>
    <s v="購物"/>
    <m/>
    <x v="513"/>
    <m/>
    <m/>
    <n v="49"/>
    <m/>
    <m/>
    <m/>
  </r>
  <r>
    <s v="1-585"/>
    <x v="124"/>
    <d v="2025-03-12T00:00:00"/>
    <x v="3"/>
    <s v="購物"/>
    <m/>
    <x v="513"/>
    <m/>
    <m/>
    <n v="88"/>
    <m/>
    <m/>
    <m/>
  </r>
  <r>
    <s v="1-612"/>
    <x v="34"/>
    <d v="2025-03-12T00:00:00"/>
    <x v="3"/>
    <s v="購物"/>
    <m/>
    <x v="513"/>
    <m/>
    <m/>
    <n v="150"/>
    <m/>
    <m/>
    <m/>
  </r>
  <r>
    <s v="1-530"/>
    <x v="94"/>
    <d v="2025-03-12T00:00:00"/>
    <x v="3"/>
    <s v="購物"/>
    <m/>
    <x v="513"/>
    <m/>
    <m/>
    <n v="68"/>
    <m/>
    <m/>
    <m/>
  </r>
  <r>
    <s v="3-537"/>
    <x v="141"/>
    <d v="2025-03-12T00:00:00"/>
    <x v="3"/>
    <s v="購物"/>
    <m/>
    <x v="513"/>
    <m/>
    <m/>
    <n v="49"/>
    <m/>
    <m/>
    <m/>
  </r>
  <r>
    <s v="1-038"/>
    <x v="205"/>
    <d v="2025-03-12T00:00:00"/>
    <x v="3"/>
    <s v="購物"/>
    <m/>
    <x v="513"/>
    <m/>
    <m/>
    <n v="521"/>
    <m/>
    <m/>
    <m/>
  </r>
  <r>
    <s v="1-200"/>
    <x v="38"/>
    <d v="2025-03-12T00:00:00"/>
    <x v="3"/>
    <s v="購物"/>
    <m/>
    <x v="513"/>
    <m/>
    <m/>
    <n v="66"/>
    <m/>
    <m/>
    <m/>
  </r>
  <r>
    <s v="1-546"/>
    <x v="208"/>
    <d v="2025-03-12T00:00:00"/>
    <x v="3"/>
    <s v="購物"/>
    <m/>
    <x v="513"/>
    <m/>
    <m/>
    <n v="443"/>
    <m/>
    <m/>
    <m/>
  </r>
  <r>
    <s v="1-211"/>
    <x v="187"/>
    <d v="2025-03-12T00:00:00"/>
    <x v="3"/>
    <s v="購物"/>
    <m/>
    <x v="513"/>
    <m/>
    <m/>
    <n v="75"/>
    <m/>
    <m/>
    <m/>
  </r>
  <r>
    <s v="3-495"/>
    <x v="145"/>
    <d v="2025-03-12T00:00:00"/>
    <x v="3"/>
    <s v="購物"/>
    <m/>
    <x v="513"/>
    <m/>
    <m/>
    <n v="49"/>
    <m/>
    <m/>
    <m/>
  </r>
  <r>
    <s v="1-764"/>
    <x v="3"/>
    <d v="2025-03-12T00:00:00"/>
    <x v="3"/>
    <s v="購物"/>
    <m/>
    <x v="513"/>
    <m/>
    <m/>
    <n v="106"/>
    <m/>
    <m/>
    <m/>
  </r>
  <r>
    <s v="3-461"/>
    <x v="102"/>
    <d v="2025-03-12T00:00:00"/>
    <x v="3"/>
    <s v="購物"/>
    <m/>
    <x v="513"/>
    <m/>
    <m/>
    <n v="49"/>
    <m/>
    <m/>
    <m/>
  </r>
  <r>
    <s v="1-672"/>
    <x v="73"/>
    <d v="2025-03-12T00:00:00"/>
    <x v="3"/>
    <s v="購物"/>
    <m/>
    <x v="513"/>
    <m/>
    <m/>
    <n v="242"/>
    <m/>
    <m/>
    <m/>
  </r>
  <r>
    <s v="1-671"/>
    <x v="129"/>
    <d v="2025-03-12T00:00:00"/>
    <x v="3"/>
    <s v="購物"/>
    <m/>
    <x v="513"/>
    <m/>
    <m/>
    <n v="373"/>
    <m/>
    <m/>
    <m/>
  </r>
  <r>
    <s v="1-757"/>
    <x v="41"/>
    <d v="2025-03-12T00:00:00"/>
    <x v="3"/>
    <s v="購物"/>
    <m/>
    <x v="513"/>
    <m/>
    <m/>
    <n v="138"/>
    <m/>
    <m/>
    <m/>
  </r>
  <r>
    <s v="1-515"/>
    <x v="210"/>
    <d v="2025-03-12T00:00:00"/>
    <x v="3"/>
    <s v="購物"/>
    <m/>
    <x v="513"/>
    <m/>
    <m/>
    <n v="210"/>
    <m/>
    <m/>
    <m/>
  </r>
  <r>
    <s v="1-562"/>
    <x v="43"/>
    <d v="2025-03-12T00:00:00"/>
    <x v="3"/>
    <s v="購物"/>
    <m/>
    <x v="513"/>
    <m/>
    <m/>
    <n v="57"/>
    <m/>
    <m/>
    <m/>
  </r>
  <r>
    <s v="2-086"/>
    <x v="241"/>
    <d v="2025-03-12T00:00:00"/>
    <x v="3"/>
    <s v="購物"/>
    <m/>
    <x v="513"/>
    <m/>
    <m/>
    <n v="49"/>
    <m/>
    <m/>
    <m/>
  </r>
  <r>
    <s v="2-081"/>
    <x v="242"/>
    <d v="2025-03-12T00:00:00"/>
    <x v="3"/>
    <s v="購物"/>
    <m/>
    <x v="513"/>
    <m/>
    <m/>
    <n v="49"/>
    <m/>
    <m/>
    <m/>
  </r>
  <r>
    <s v="1-380"/>
    <x v="74"/>
    <d v="2025-03-12T00:00:00"/>
    <x v="3"/>
    <s v="購物"/>
    <m/>
    <x v="513"/>
    <m/>
    <m/>
    <n v="90"/>
    <m/>
    <m/>
    <m/>
  </r>
  <r>
    <s v="1-534"/>
    <x v="213"/>
    <d v="2025-03-12T00:00:00"/>
    <x v="3"/>
    <s v="購物"/>
    <m/>
    <x v="513"/>
    <m/>
    <m/>
    <n v="129"/>
    <m/>
    <m/>
    <m/>
  </r>
  <r>
    <s v="1-632"/>
    <x v="147"/>
    <d v="2025-03-12T00:00:00"/>
    <x v="3"/>
    <s v="購物"/>
    <m/>
    <x v="513"/>
    <m/>
    <m/>
    <n v="132"/>
    <m/>
    <m/>
    <m/>
  </r>
  <r>
    <s v="1-693"/>
    <x v="45"/>
    <d v="2025-03-12T00:00:00"/>
    <x v="3"/>
    <s v="購物"/>
    <m/>
    <x v="513"/>
    <m/>
    <m/>
    <n v="138"/>
    <m/>
    <m/>
    <m/>
  </r>
  <r>
    <s v="1-760"/>
    <x v="46"/>
    <d v="2025-03-12T00:00:00"/>
    <x v="3"/>
    <s v="購物"/>
    <m/>
    <x v="513"/>
    <m/>
    <m/>
    <n v="159"/>
    <m/>
    <m/>
    <m/>
  </r>
  <r>
    <s v="1-441"/>
    <x v="216"/>
    <d v="2025-03-12T00:00:00"/>
    <x v="3"/>
    <s v="購物"/>
    <m/>
    <x v="513"/>
    <m/>
    <m/>
    <n v="138"/>
    <m/>
    <m/>
    <m/>
  </r>
  <r>
    <s v="1-603"/>
    <x v="217"/>
    <d v="2025-03-12T00:00:00"/>
    <x v="3"/>
    <s v="購物"/>
    <m/>
    <x v="513"/>
    <m/>
    <m/>
    <n v="356"/>
    <m/>
    <m/>
    <m/>
  </r>
  <r>
    <s v="1-043"/>
    <x v="219"/>
    <d v="2025-03-12T00:00:00"/>
    <x v="3"/>
    <s v="購物"/>
    <m/>
    <x v="513"/>
    <m/>
    <m/>
    <n v="84"/>
    <m/>
    <m/>
    <m/>
  </r>
  <r>
    <s v="1-770"/>
    <x v="163"/>
    <d v="2025-03-12T00:00:00"/>
    <x v="3"/>
    <s v="購物"/>
    <m/>
    <x v="513"/>
    <m/>
    <m/>
    <n v="55"/>
    <m/>
    <m/>
    <m/>
  </r>
  <r>
    <s v="1-596"/>
    <x v="51"/>
    <d v="2025-03-12T00:00:00"/>
    <x v="3"/>
    <s v="購物"/>
    <m/>
    <x v="513"/>
    <m/>
    <m/>
    <n v="115"/>
    <m/>
    <m/>
    <m/>
  </r>
  <r>
    <s v="1-606"/>
    <x v="113"/>
    <d v="2025-03-12T00:00:00"/>
    <x v="3"/>
    <s v="購物"/>
    <m/>
    <x v="513"/>
    <m/>
    <m/>
    <n v="298"/>
    <m/>
    <m/>
    <m/>
  </r>
  <r>
    <s v="1-722"/>
    <x v="255"/>
    <d v="2025-03-12T00:00:00"/>
    <x v="3"/>
    <s v="購物"/>
    <m/>
    <x v="513"/>
    <m/>
    <m/>
    <n v="99"/>
    <m/>
    <m/>
    <m/>
  </r>
  <r>
    <s v="1-670"/>
    <x v="86"/>
    <d v="2025-03-12T00:00:00"/>
    <x v="3"/>
    <s v="購物"/>
    <m/>
    <x v="513"/>
    <m/>
    <m/>
    <n v="55"/>
    <m/>
    <m/>
    <m/>
  </r>
  <r>
    <s v="1-682"/>
    <x v="87"/>
    <d v="2025-03-12T00:00:00"/>
    <x v="3"/>
    <s v="購物"/>
    <m/>
    <x v="513"/>
    <m/>
    <m/>
    <n v="168"/>
    <m/>
    <m/>
    <m/>
  </r>
  <r>
    <s v="1-465"/>
    <x v="164"/>
    <d v="2025-03-12T00:00:00"/>
    <x v="3"/>
    <s v="購物"/>
    <m/>
    <x v="513"/>
    <m/>
    <m/>
    <n v="180"/>
    <m/>
    <m/>
    <m/>
  </r>
  <r>
    <s v="1-727"/>
    <x v="53"/>
    <d v="2025-03-12T00:00:00"/>
    <x v="3"/>
    <s v="購物"/>
    <m/>
    <x v="513"/>
    <m/>
    <m/>
    <n v="47"/>
    <m/>
    <m/>
    <m/>
  </r>
  <r>
    <s v="1-684"/>
    <x v="248"/>
    <d v="2025-03-12T00:00:00"/>
    <x v="3"/>
    <s v="購物"/>
    <m/>
    <x v="513"/>
    <m/>
    <m/>
    <n v="168"/>
    <m/>
    <m/>
    <m/>
  </r>
  <r>
    <s v="1-263"/>
    <x v="225"/>
    <d v="2025-03-12T00:00:00"/>
    <x v="3"/>
    <s v="購物"/>
    <m/>
    <x v="513"/>
    <m/>
    <m/>
    <n v="451"/>
    <m/>
    <m/>
    <m/>
  </r>
  <r>
    <s v="1-510"/>
    <x v="55"/>
    <d v="2025-03-12T00:00:00"/>
    <x v="3"/>
    <s v="購物"/>
    <m/>
    <x v="513"/>
    <m/>
    <m/>
    <n v="66"/>
    <m/>
    <m/>
    <m/>
  </r>
  <r>
    <s v="1-667"/>
    <x v="96"/>
    <d v="2025-03-12T00:00:00"/>
    <x v="3"/>
    <s v="購物"/>
    <m/>
    <x v="513"/>
    <m/>
    <m/>
    <n v="84"/>
    <m/>
    <m/>
    <m/>
  </r>
  <r>
    <s v="1-767"/>
    <x v="78"/>
    <d v="2025-03-12T00:00:00"/>
    <x v="3"/>
    <s v="購物"/>
    <m/>
    <x v="513"/>
    <m/>
    <m/>
    <n v="106"/>
    <m/>
    <m/>
    <m/>
  </r>
  <r>
    <s v="3-528"/>
    <x v="56"/>
    <d v="2025-03-12T00:00:00"/>
    <x v="3"/>
    <s v="購物"/>
    <m/>
    <x v="513"/>
    <m/>
    <m/>
    <n v="49"/>
    <m/>
    <m/>
    <m/>
  </r>
  <r>
    <s v="1-531"/>
    <x v="58"/>
    <d v="2025-03-12T00:00:00"/>
    <x v="3"/>
    <s v="購物"/>
    <m/>
    <x v="513"/>
    <m/>
    <m/>
    <n v="57"/>
    <m/>
    <m/>
    <m/>
  </r>
  <r>
    <s v="1-582"/>
    <x v="227"/>
    <d v="2025-03-12T00:00:00"/>
    <x v="3"/>
    <s v="購物"/>
    <m/>
    <x v="513"/>
    <m/>
    <m/>
    <n v="138"/>
    <m/>
    <m/>
    <m/>
  </r>
  <r>
    <s v="3-554"/>
    <x v="97"/>
    <d v="2025-03-12T00:00:00"/>
    <x v="3"/>
    <s v="購物"/>
    <m/>
    <x v="513"/>
    <m/>
    <m/>
    <n v="59"/>
    <m/>
    <m/>
    <m/>
  </r>
  <r>
    <s v="2-200"/>
    <x v="131"/>
    <d v="2025-03-12T00:00:00"/>
    <x v="3"/>
    <s v="購物"/>
    <m/>
    <x v="513"/>
    <m/>
    <m/>
    <n v="49"/>
    <m/>
    <m/>
    <m/>
  </r>
  <r>
    <s v="1-754"/>
    <x v="114"/>
    <d v="2025-03-12T00:00:00"/>
    <x v="3"/>
    <s v="購物"/>
    <m/>
    <x v="513"/>
    <m/>
    <m/>
    <n v="78"/>
    <m/>
    <m/>
    <m/>
  </r>
  <r>
    <s v="1-550"/>
    <x v="14"/>
    <d v="2025-03-12T00:00:00"/>
    <x v="3"/>
    <s v="購物"/>
    <m/>
    <x v="513"/>
    <m/>
    <m/>
    <n v="138"/>
    <m/>
    <m/>
    <m/>
  </r>
  <r>
    <s v="1-634"/>
    <x v="60"/>
    <d v="2025-03-12T00:00:00"/>
    <x v="3"/>
    <s v="購物"/>
    <m/>
    <x v="513"/>
    <m/>
    <m/>
    <n v="158"/>
    <m/>
    <m/>
    <m/>
  </r>
  <r>
    <s v="1-031"/>
    <x v="229"/>
    <d v="2025-03-12T00:00:00"/>
    <x v="3"/>
    <s v="購物"/>
    <m/>
    <x v="513"/>
    <m/>
    <m/>
    <n v="55"/>
    <m/>
    <m/>
    <m/>
  </r>
  <r>
    <s v="1-765"/>
    <x v="116"/>
    <d v="2025-03-12T00:00:00"/>
    <x v="3"/>
    <s v="購物"/>
    <m/>
    <x v="513"/>
    <m/>
    <m/>
    <n v="138"/>
    <m/>
    <m/>
    <m/>
  </r>
  <r>
    <s v="1-728"/>
    <x v="62"/>
    <d v="2025-03-12T00:00:00"/>
    <x v="3"/>
    <s v="購物"/>
    <m/>
    <x v="513"/>
    <m/>
    <m/>
    <n v="153"/>
    <m/>
    <m/>
    <m/>
  </r>
  <r>
    <s v="1-738"/>
    <x v="181"/>
    <d v="2025-03-12T00:00:00"/>
    <x v="3"/>
    <s v="購物"/>
    <m/>
    <x v="513"/>
    <m/>
    <m/>
    <n v="85"/>
    <m/>
    <m/>
    <m/>
  </r>
  <r>
    <s v="1-296"/>
    <x v="15"/>
    <d v="2025-03-12T00:00:00"/>
    <x v="3"/>
    <s v="購物"/>
    <m/>
    <x v="513"/>
    <m/>
    <m/>
    <n v="100"/>
    <m/>
    <m/>
    <m/>
  </r>
  <r>
    <s v="1-700"/>
    <x v="137"/>
    <d v="2025-03-12T00:00:00"/>
    <x v="3"/>
    <s v="購物"/>
    <m/>
    <x v="513"/>
    <m/>
    <m/>
    <n v="168"/>
    <m/>
    <m/>
    <m/>
  </r>
  <r>
    <s v="1-580"/>
    <x v="63"/>
    <d v="2025-03-12T00:00:00"/>
    <x v="3"/>
    <s v="購物"/>
    <m/>
    <x v="513"/>
    <m/>
    <m/>
    <n v="68"/>
    <m/>
    <m/>
    <m/>
  </r>
  <r>
    <s v="3-553"/>
    <x v="117"/>
    <d v="2025-03-12T00:00:00"/>
    <x v="3"/>
    <s v="購物"/>
    <m/>
    <x v="513"/>
    <m/>
    <m/>
    <n v="118"/>
    <m/>
    <m/>
    <m/>
  </r>
  <r>
    <s v="1-752"/>
    <x v="119"/>
    <d v="2025-03-12T00:00:00"/>
    <x v="3"/>
    <s v="購物"/>
    <m/>
    <x v="513"/>
    <m/>
    <m/>
    <n v="138"/>
    <m/>
    <m/>
    <m/>
  </r>
  <r>
    <s v="1-706"/>
    <x v="155"/>
    <d v="2025-03-12T00:00:00"/>
    <x v="3"/>
    <s v="購物"/>
    <m/>
    <x v="513"/>
    <m/>
    <m/>
    <n v="69"/>
    <m/>
    <m/>
    <m/>
  </r>
  <r>
    <s v="1-274"/>
    <x v="230"/>
    <d v="2025-03-12T00:00:00"/>
    <x v="3"/>
    <s v="購物"/>
    <m/>
    <x v="513"/>
    <m/>
    <m/>
    <n v="186"/>
    <m/>
    <m/>
    <m/>
  </r>
  <r>
    <s v="1-656"/>
    <x v="166"/>
    <d v="2025-03-12T00:00:00"/>
    <x v="3"/>
    <s v="購物"/>
    <m/>
    <x v="513"/>
    <m/>
    <m/>
    <n v="57"/>
    <m/>
    <m/>
    <m/>
  </r>
  <r>
    <s v="1-167"/>
    <x v="91"/>
    <d v="2025-03-12T00:00:00"/>
    <x v="3"/>
    <s v="購物"/>
    <m/>
    <x v="513"/>
    <m/>
    <m/>
    <n v="193"/>
    <m/>
    <m/>
    <m/>
  </r>
  <r>
    <s v="1-366"/>
    <x v="231"/>
    <d v="2025-03-12T00:00:00"/>
    <x v="3"/>
    <s v="購物"/>
    <m/>
    <x v="513"/>
    <m/>
    <m/>
    <n v="93"/>
    <m/>
    <m/>
    <m/>
  </r>
  <r>
    <s v="3-547"/>
    <x v="105"/>
    <d v="2025-03-12T00:00:00"/>
    <x v="3"/>
    <s v="購物"/>
    <m/>
    <x v="513"/>
    <m/>
    <m/>
    <n v="49"/>
    <m/>
    <m/>
    <m/>
  </r>
  <r>
    <s v="1-477"/>
    <x v="80"/>
    <d v="2025-03-12T00:00:00"/>
    <x v="3"/>
    <s v="購物"/>
    <m/>
    <x v="513"/>
    <m/>
    <m/>
    <n v="88"/>
    <m/>
    <m/>
    <m/>
  </r>
  <r>
    <s v="1-053"/>
    <x v="172"/>
    <d v="2025-03-12T00:00:00"/>
    <x v="3"/>
    <s v="購物"/>
    <m/>
    <x v="513"/>
    <m/>
    <m/>
    <n v="200"/>
    <m/>
    <m/>
    <m/>
  </r>
  <r>
    <s v="1-565"/>
    <x v="175"/>
    <d v="2025-03-19T00:00:00"/>
    <x v="3"/>
    <s v="購物"/>
    <m/>
    <x v="514"/>
    <m/>
    <m/>
    <n v="295"/>
    <m/>
    <m/>
    <m/>
  </r>
  <r>
    <s v="1-690"/>
    <x v="2"/>
    <d v="2025-03-19T00:00:00"/>
    <x v="3"/>
    <s v="購物"/>
    <m/>
    <x v="514"/>
    <m/>
    <m/>
    <n v="69"/>
    <m/>
    <m/>
    <m/>
  </r>
  <r>
    <s v="1-521"/>
    <x v="182"/>
    <d v="2025-03-19T00:00:00"/>
    <x v="3"/>
    <s v="購物"/>
    <m/>
    <x v="514"/>
    <m/>
    <m/>
    <n v="205"/>
    <m/>
    <m/>
    <m/>
  </r>
  <r>
    <s v="1-471"/>
    <x v="167"/>
    <d v="2025-03-19T00:00:00"/>
    <x v="3"/>
    <s v="購物"/>
    <m/>
    <x v="514"/>
    <m/>
    <m/>
    <n v="69"/>
    <m/>
    <m/>
    <m/>
  </r>
  <r>
    <s v="3-551"/>
    <x v="68"/>
    <d v="2025-03-19T00:00:00"/>
    <x v="3"/>
    <s v="購物"/>
    <m/>
    <x v="514"/>
    <m/>
    <m/>
    <n v="80"/>
    <m/>
    <m/>
    <m/>
  </r>
  <r>
    <s v="1-299"/>
    <x v="193"/>
    <d v="2025-03-19T00:00:00"/>
    <x v="3"/>
    <s v="購物"/>
    <m/>
    <x v="514"/>
    <m/>
    <m/>
    <n v="411"/>
    <m/>
    <m/>
    <m/>
  </r>
  <r>
    <s v="1-311"/>
    <x v="194"/>
    <d v="2025-03-19T00:00:00"/>
    <x v="3"/>
    <s v="購物"/>
    <m/>
    <x v="514"/>
    <m/>
    <m/>
    <n v="490"/>
    <m/>
    <m/>
    <m/>
  </r>
  <r>
    <s v="1-723"/>
    <x v="82"/>
    <d v="2025-03-19T00:00:00"/>
    <x v="3"/>
    <s v="購物"/>
    <m/>
    <x v="514"/>
    <m/>
    <m/>
    <n v="70"/>
    <m/>
    <m/>
    <m/>
  </r>
  <r>
    <s v="1-542"/>
    <x v="138"/>
    <d v="2025-03-19T00:00:00"/>
    <x v="3"/>
    <s v="購物"/>
    <m/>
    <x v="514"/>
    <m/>
    <m/>
    <n v="324"/>
    <m/>
    <m/>
    <m/>
  </r>
  <r>
    <s v="1-281"/>
    <x v="198"/>
    <d v="2025-03-19T00:00:00"/>
    <x v="3"/>
    <s v="購物"/>
    <m/>
    <x v="514"/>
    <m/>
    <m/>
    <n v="66"/>
    <m/>
    <m/>
    <m/>
  </r>
  <r>
    <s v="1-702"/>
    <x v="169"/>
    <d v="2025-03-19T00:00:00"/>
    <x v="3"/>
    <s v="購物"/>
    <m/>
    <x v="514"/>
    <m/>
    <m/>
    <n v="190"/>
    <m/>
    <m/>
    <m/>
  </r>
  <r>
    <s v="1-659"/>
    <x v="185"/>
    <d v="2025-03-19T00:00:00"/>
    <x v="3"/>
    <s v="購物"/>
    <m/>
    <x v="514"/>
    <m/>
    <m/>
    <n v="60"/>
    <m/>
    <m/>
    <m/>
  </r>
  <r>
    <s v="1-624"/>
    <x v="26"/>
    <d v="2025-03-19T00:00:00"/>
    <x v="3"/>
    <s v="購物"/>
    <m/>
    <x v="514"/>
    <m/>
    <m/>
    <n v="553"/>
    <m/>
    <m/>
    <m/>
  </r>
  <r>
    <s v="1-432"/>
    <x v="27"/>
    <d v="2025-03-19T00:00:00"/>
    <x v="3"/>
    <s v="購物"/>
    <m/>
    <x v="514"/>
    <m/>
    <m/>
    <n v="69"/>
    <m/>
    <m/>
    <m/>
  </r>
  <r>
    <s v="1-717"/>
    <x v="28"/>
    <d v="2025-03-19T00:00:00"/>
    <x v="3"/>
    <s v="購物"/>
    <m/>
    <x v="514"/>
    <m/>
    <m/>
    <n v="68"/>
    <m/>
    <m/>
    <m/>
  </r>
  <r>
    <s v="1-745"/>
    <x v="134"/>
    <d v="2025-03-19T00:00:00"/>
    <x v="3"/>
    <s v="購物"/>
    <m/>
    <x v="514"/>
    <m/>
    <m/>
    <n v="115"/>
    <m/>
    <m/>
    <m/>
  </r>
  <r>
    <s v="1-732"/>
    <x v="201"/>
    <d v="2025-03-19T00:00:00"/>
    <x v="3"/>
    <s v="購物"/>
    <m/>
    <x v="514"/>
    <m/>
    <m/>
    <n v="138"/>
    <m/>
    <m/>
    <m/>
  </r>
  <r>
    <s v="1-673"/>
    <x v="202"/>
    <d v="2025-03-19T00:00:00"/>
    <x v="3"/>
    <s v="購物"/>
    <m/>
    <x v="514"/>
    <m/>
    <m/>
    <n v="138"/>
    <m/>
    <m/>
    <m/>
  </r>
  <r>
    <s v="1-741"/>
    <x v="203"/>
    <d v="2025-03-19T00:00:00"/>
    <x v="3"/>
    <s v="購物"/>
    <m/>
    <x v="514"/>
    <m/>
    <m/>
    <n v="200"/>
    <m/>
    <m/>
    <m/>
  </r>
  <r>
    <s v="1-763"/>
    <x v="253"/>
    <d v="2025-03-19T00:00:00"/>
    <x v="3"/>
    <s v="購物"/>
    <m/>
    <x v="514"/>
    <m/>
    <m/>
    <n v="138"/>
    <m/>
    <m/>
    <m/>
  </r>
  <r>
    <s v="1-452"/>
    <x v="204"/>
    <d v="2025-03-19T00:00:00"/>
    <x v="3"/>
    <s v="購物"/>
    <m/>
    <x v="514"/>
    <m/>
    <m/>
    <n v="68"/>
    <m/>
    <m/>
    <m/>
  </r>
  <r>
    <s v="1-585"/>
    <x v="124"/>
    <d v="2025-03-19T00:00:00"/>
    <x v="3"/>
    <s v="購物"/>
    <m/>
    <x v="514"/>
    <m/>
    <m/>
    <n v="80"/>
    <m/>
    <m/>
    <m/>
  </r>
  <r>
    <s v="1-612"/>
    <x v="34"/>
    <d v="2025-03-19T00:00:00"/>
    <x v="3"/>
    <s v="購物"/>
    <m/>
    <x v="514"/>
    <m/>
    <m/>
    <n v="150"/>
    <m/>
    <m/>
    <m/>
  </r>
  <r>
    <s v="1-530"/>
    <x v="94"/>
    <d v="2025-03-19T00:00:00"/>
    <x v="3"/>
    <s v="購物"/>
    <m/>
    <x v="514"/>
    <m/>
    <m/>
    <n v="68"/>
    <m/>
    <m/>
    <m/>
  </r>
  <r>
    <s v="1-038"/>
    <x v="205"/>
    <d v="2025-03-19T00:00:00"/>
    <x v="3"/>
    <s v="購物"/>
    <m/>
    <x v="514"/>
    <m/>
    <m/>
    <n v="636"/>
    <m/>
    <m/>
    <m/>
  </r>
  <r>
    <s v="1-200"/>
    <x v="38"/>
    <d v="2025-03-19T00:00:00"/>
    <x v="3"/>
    <s v="購物"/>
    <m/>
    <x v="514"/>
    <m/>
    <m/>
    <n v="60"/>
    <m/>
    <m/>
    <m/>
  </r>
  <r>
    <s v="1-546"/>
    <x v="208"/>
    <d v="2025-03-19T00:00:00"/>
    <x v="3"/>
    <s v="購物"/>
    <m/>
    <x v="514"/>
    <m/>
    <m/>
    <n v="443"/>
    <m/>
    <m/>
    <m/>
  </r>
  <r>
    <s v="1-211"/>
    <x v="187"/>
    <d v="2025-03-19T00:00:00"/>
    <x v="3"/>
    <s v="購物"/>
    <m/>
    <x v="514"/>
    <m/>
    <m/>
    <n v="60"/>
    <m/>
    <m/>
    <m/>
  </r>
  <r>
    <s v="1-764"/>
    <x v="3"/>
    <d v="2025-03-19T00:00:00"/>
    <x v="3"/>
    <s v="購物"/>
    <m/>
    <x v="514"/>
    <m/>
    <m/>
    <n v="273"/>
    <m/>
    <m/>
    <m/>
  </r>
  <r>
    <s v="1-672"/>
    <x v="73"/>
    <d v="2025-03-19T00:00:00"/>
    <x v="3"/>
    <s v="購物"/>
    <m/>
    <x v="514"/>
    <m/>
    <m/>
    <n v="150"/>
    <m/>
    <m/>
    <m/>
  </r>
  <r>
    <s v="1-671"/>
    <x v="129"/>
    <d v="2025-03-19T00:00:00"/>
    <x v="3"/>
    <s v="購物"/>
    <m/>
    <x v="514"/>
    <m/>
    <m/>
    <n v="700"/>
    <m/>
    <m/>
    <m/>
  </r>
  <r>
    <s v="1-757"/>
    <x v="41"/>
    <d v="2025-03-19T00:00:00"/>
    <x v="3"/>
    <s v="購物"/>
    <m/>
    <x v="514"/>
    <m/>
    <m/>
    <n v="138"/>
    <m/>
    <m/>
    <m/>
  </r>
  <r>
    <s v="1-515"/>
    <x v="210"/>
    <d v="2025-03-19T00:00:00"/>
    <x v="3"/>
    <s v="購物"/>
    <m/>
    <x v="514"/>
    <m/>
    <m/>
    <n v="210"/>
    <m/>
    <m/>
    <m/>
  </r>
  <r>
    <s v="1-562"/>
    <x v="43"/>
    <d v="2025-03-19T00:00:00"/>
    <x v="3"/>
    <s v="購物"/>
    <m/>
    <x v="514"/>
    <m/>
    <m/>
    <n v="75"/>
    <m/>
    <m/>
    <m/>
  </r>
  <r>
    <s v="1-534"/>
    <x v="213"/>
    <d v="2025-03-19T00:00:00"/>
    <x v="3"/>
    <s v="購物"/>
    <m/>
    <x v="514"/>
    <m/>
    <m/>
    <n v="147"/>
    <m/>
    <m/>
    <m/>
  </r>
  <r>
    <s v="1-632"/>
    <x v="147"/>
    <d v="2025-03-19T00:00:00"/>
    <x v="3"/>
    <s v="購物"/>
    <m/>
    <x v="514"/>
    <m/>
    <m/>
    <n v="120"/>
    <m/>
    <m/>
    <m/>
  </r>
  <r>
    <s v="1-693"/>
    <x v="45"/>
    <d v="2025-03-19T00:00:00"/>
    <x v="3"/>
    <s v="購物"/>
    <m/>
    <x v="514"/>
    <m/>
    <m/>
    <n v="138"/>
    <m/>
    <m/>
    <m/>
  </r>
  <r>
    <s v="1-760"/>
    <x v="46"/>
    <d v="2025-03-19T00:00:00"/>
    <x v="3"/>
    <s v="購物"/>
    <m/>
    <x v="514"/>
    <m/>
    <m/>
    <n v="66"/>
    <m/>
    <m/>
    <m/>
  </r>
  <r>
    <s v="1-441"/>
    <x v="216"/>
    <d v="2025-03-19T00:00:00"/>
    <x v="3"/>
    <s v="購物"/>
    <m/>
    <x v="514"/>
    <m/>
    <m/>
    <n v="138"/>
    <m/>
    <m/>
    <m/>
  </r>
  <r>
    <s v="1-603"/>
    <x v="217"/>
    <d v="2025-03-19T00:00:00"/>
    <x v="3"/>
    <s v="購物"/>
    <m/>
    <x v="514"/>
    <m/>
    <m/>
    <n v="200"/>
    <m/>
    <m/>
    <m/>
  </r>
  <r>
    <s v="1-043"/>
    <x v="219"/>
    <d v="2025-03-19T00:00:00"/>
    <x v="3"/>
    <s v="購物"/>
    <m/>
    <x v="514"/>
    <m/>
    <m/>
    <n v="84"/>
    <m/>
    <m/>
    <m/>
  </r>
  <r>
    <s v="1-770"/>
    <x v="163"/>
    <d v="2025-03-19T00:00:00"/>
    <x v="3"/>
    <s v="購物"/>
    <m/>
    <x v="514"/>
    <m/>
    <m/>
    <n v="71"/>
    <m/>
    <m/>
    <m/>
  </r>
  <r>
    <s v="1-596"/>
    <x v="51"/>
    <d v="2025-03-19T00:00:00"/>
    <x v="3"/>
    <s v="購物"/>
    <m/>
    <x v="514"/>
    <m/>
    <m/>
    <n v="79"/>
    <m/>
    <m/>
    <m/>
  </r>
  <r>
    <s v="1-606"/>
    <x v="113"/>
    <d v="2025-03-19T00:00:00"/>
    <x v="3"/>
    <s v="購物"/>
    <m/>
    <x v="514"/>
    <m/>
    <m/>
    <n v="298"/>
    <m/>
    <m/>
    <m/>
  </r>
  <r>
    <s v="1-722"/>
    <x v="255"/>
    <d v="2025-03-19T00:00:00"/>
    <x v="3"/>
    <s v="購物"/>
    <m/>
    <x v="514"/>
    <m/>
    <m/>
    <n v="285"/>
    <m/>
    <m/>
    <m/>
  </r>
  <r>
    <s v="1-670"/>
    <x v="86"/>
    <d v="2025-03-19T00:00:00"/>
    <x v="3"/>
    <s v="購物"/>
    <m/>
    <x v="514"/>
    <m/>
    <m/>
    <n v="73"/>
    <m/>
    <m/>
    <m/>
  </r>
  <r>
    <s v="1-682"/>
    <x v="87"/>
    <d v="2025-03-19T00:00:00"/>
    <x v="3"/>
    <s v="購物"/>
    <m/>
    <x v="514"/>
    <m/>
    <m/>
    <n v="168"/>
    <m/>
    <m/>
    <m/>
  </r>
  <r>
    <s v="1-465"/>
    <x v="164"/>
    <d v="2025-03-19T00:00:00"/>
    <x v="3"/>
    <s v="購物"/>
    <m/>
    <x v="514"/>
    <m/>
    <m/>
    <n v="345"/>
    <m/>
    <m/>
    <m/>
  </r>
  <r>
    <s v="1-727"/>
    <x v="53"/>
    <d v="2025-03-19T00:00:00"/>
    <x v="3"/>
    <s v="購物"/>
    <m/>
    <x v="514"/>
    <m/>
    <m/>
    <n v="69"/>
    <m/>
    <m/>
    <m/>
  </r>
  <r>
    <s v="1-684"/>
    <x v="248"/>
    <d v="2025-03-19T00:00:00"/>
    <x v="3"/>
    <s v="購物"/>
    <m/>
    <x v="514"/>
    <m/>
    <m/>
    <n v="168"/>
    <m/>
    <m/>
    <m/>
  </r>
  <r>
    <s v="1-263"/>
    <x v="225"/>
    <d v="2025-03-19T00:00:00"/>
    <x v="3"/>
    <s v="購物"/>
    <m/>
    <x v="514"/>
    <m/>
    <m/>
    <n v="542"/>
    <m/>
    <m/>
    <m/>
  </r>
  <r>
    <s v="1-510"/>
    <x v="55"/>
    <d v="2025-03-19T00:00:00"/>
    <x v="3"/>
    <s v="購物"/>
    <m/>
    <x v="514"/>
    <m/>
    <m/>
    <n v="60"/>
    <m/>
    <m/>
    <m/>
  </r>
  <r>
    <s v="1-667"/>
    <x v="96"/>
    <d v="2025-03-19T00:00:00"/>
    <x v="3"/>
    <s v="購物"/>
    <m/>
    <x v="514"/>
    <m/>
    <m/>
    <n v="84"/>
    <m/>
    <m/>
    <m/>
  </r>
  <r>
    <s v="1-767"/>
    <x v="78"/>
    <d v="2025-03-19T00:00:00"/>
    <x v="3"/>
    <s v="購物"/>
    <m/>
    <x v="514"/>
    <m/>
    <m/>
    <n v="88"/>
    <m/>
    <m/>
    <m/>
  </r>
  <r>
    <s v="1-531"/>
    <x v="58"/>
    <d v="2025-03-19T00:00:00"/>
    <x v="3"/>
    <s v="購物"/>
    <m/>
    <x v="514"/>
    <m/>
    <m/>
    <n v="57"/>
    <m/>
    <m/>
    <m/>
  </r>
  <r>
    <s v="1-582"/>
    <x v="227"/>
    <d v="2025-03-19T00:00:00"/>
    <x v="3"/>
    <s v="購物"/>
    <m/>
    <x v="514"/>
    <m/>
    <m/>
    <n v="138"/>
    <m/>
    <m/>
    <m/>
  </r>
  <r>
    <s v="1-754"/>
    <x v="114"/>
    <d v="2025-03-19T00:00:00"/>
    <x v="3"/>
    <s v="購物"/>
    <m/>
    <x v="514"/>
    <m/>
    <m/>
    <n v="78"/>
    <m/>
    <m/>
    <m/>
  </r>
  <r>
    <s v="1-550"/>
    <x v="14"/>
    <d v="2025-03-19T00:00:00"/>
    <x v="3"/>
    <s v="購物"/>
    <m/>
    <x v="514"/>
    <m/>
    <m/>
    <n v="138"/>
    <m/>
    <m/>
    <m/>
  </r>
  <r>
    <s v="1-634"/>
    <x v="60"/>
    <d v="2025-03-19T00:00:00"/>
    <x v="3"/>
    <s v="購物"/>
    <m/>
    <x v="514"/>
    <m/>
    <m/>
    <n v="158"/>
    <m/>
    <m/>
    <m/>
  </r>
  <r>
    <s v="1-031"/>
    <x v="229"/>
    <d v="2025-03-19T00:00:00"/>
    <x v="3"/>
    <s v="購物"/>
    <m/>
    <x v="514"/>
    <m/>
    <m/>
    <n v="72"/>
    <m/>
    <m/>
    <m/>
  </r>
  <r>
    <s v="1-765"/>
    <x v="116"/>
    <d v="2025-03-19T00:00:00"/>
    <x v="3"/>
    <s v="購物"/>
    <m/>
    <x v="514"/>
    <m/>
    <m/>
    <n v="138"/>
    <m/>
    <m/>
    <m/>
  </r>
  <r>
    <s v="1-728"/>
    <x v="62"/>
    <d v="2025-03-19T00:00:00"/>
    <x v="3"/>
    <s v="購物"/>
    <m/>
    <x v="514"/>
    <m/>
    <m/>
    <n v="153"/>
    <m/>
    <m/>
    <m/>
  </r>
  <r>
    <s v="1-738"/>
    <x v="181"/>
    <d v="2025-03-19T00:00:00"/>
    <x v="3"/>
    <s v="購物"/>
    <m/>
    <x v="514"/>
    <m/>
    <m/>
    <n v="85"/>
    <m/>
    <m/>
    <m/>
  </r>
  <r>
    <s v="1-296"/>
    <x v="15"/>
    <d v="2025-03-19T00:00:00"/>
    <x v="3"/>
    <s v="購物"/>
    <m/>
    <x v="514"/>
    <m/>
    <m/>
    <n v="80"/>
    <m/>
    <m/>
    <m/>
  </r>
  <r>
    <s v="1-700"/>
    <x v="137"/>
    <d v="2025-03-19T00:00:00"/>
    <x v="3"/>
    <s v="購物"/>
    <m/>
    <x v="514"/>
    <m/>
    <m/>
    <n v="168"/>
    <m/>
    <m/>
    <m/>
  </r>
  <r>
    <s v="1-580"/>
    <x v="63"/>
    <d v="2025-03-19T00:00:00"/>
    <x v="3"/>
    <s v="購物"/>
    <m/>
    <x v="514"/>
    <m/>
    <m/>
    <n v="68"/>
    <m/>
    <m/>
    <m/>
  </r>
  <r>
    <s v="3-553"/>
    <x v="117"/>
    <d v="2025-03-19T00:00:00"/>
    <x v="3"/>
    <s v="購物"/>
    <m/>
    <x v="514"/>
    <m/>
    <m/>
    <n v="69"/>
    <m/>
    <m/>
    <m/>
  </r>
  <r>
    <s v="1-752"/>
    <x v="119"/>
    <d v="2025-03-19T00:00:00"/>
    <x v="3"/>
    <s v="購物"/>
    <m/>
    <x v="514"/>
    <m/>
    <m/>
    <n v="138"/>
    <m/>
    <m/>
    <m/>
  </r>
  <r>
    <s v="1-706"/>
    <x v="155"/>
    <d v="2025-03-19T00:00:00"/>
    <x v="3"/>
    <s v="購物"/>
    <m/>
    <x v="514"/>
    <m/>
    <m/>
    <n v="69"/>
    <m/>
    <m/>
    <m/>
  </r>
  <r>
    <s v="1-274"/>
    <x v="230"/>
    <d v="2025-03-19T00:00:00"/>
    <x v="3"/>
    <s v="購物"/>
    <m/>
    <x v="514"/>
    <m/>
    <m/>
    <n v="180"/>
    <m/>
    <m/>
    <m/>
  </r>
  <r>
    <s v="1-656"/>
    <x v="166"/>
    <d v="2025-03-19T00:00:00"/>
    <x v="3"/>
    <s v="購物"/>
    <m/>
    <x v="514"/>
    <m/>
    <m/>
    <n v="72"/>
    <m/>
    <m/>
    <m/>
  </r>
  <r>
    <s v="1-167"/>
    <x v="91"/>
    <d v="2025-03-19T00:00:00"/>
    <x v="3"/>
    <s v="購物"/>
    <m/>
    <x v="514"/>
    <m/>
    <m/>
    <n v="336"/>
    <m/>
    <m/>
    <m/>
  </r>
  <r>
    <s v="1-366"/>
    <x v="231"/>
    <d v="2025-03-19T00:00:00"/>
    <x v="3"/>
    <s v="購物"/>
    <m/>
    <x v="514"/>
    <m/>
    <m/>
    <n v="93"/>
    <m/>
    <m/>
    <m/>
  </r>
  <r>
    <s v="1-477"/>
    <x v="80"/>
    <d v="2025-03-19T00:00:00"/>
    <x v="3"/>
    <s v="購物"/>
    <m/>
    <x v="514"/>
    <m/>
    <m/>
    <n v="80"/>
    <m/>
    <m/>
    <m/>
  </r>
  <r>
    <s v="1-053"/>
    <x v="172"/>
    <d v="2025-03-19T00:00:00"/>
    <x v="3"/>
    <s v="購物"/>
    <m/>
    <x v="514"/>
    <m/>
    <m/>
    <n v="317"/>
    <m/>
    <m/>
    <m/>
  </r>
  <r>
    <s v="2-193"/>
    <x v="67"/>
    <d v="2025-03-25T00:00:00"/>
    <x v="4"/>
    <s v="※&quot;疥瘡投藥、寢具送洗費、衣服洗標&quot;優免"/>
    <m/>
    <x v="515"/>
    <m/>
    <m/>
    <n v="-200"/>
    <m/>
    <m/>
    <m/>
  </r>
  <r>
    <s v="3-489"/>
    <x v="189"/>
    <d v="2025-03-25T00:00:00"/>
    <x v="4"/>
    <s v="※寢具自行清潔不包月、冷氣使用費優免、過年未返家優免"/>
    <m/>
    <x v="516"/>
    <s v=""/>
    <s v=""/>
    <n v="-200"/>
    <m/>
    <m/>
    <m/>
  </r>
  <r>
    <s v="1-636"/>
    <x v="18"/>
    <d v="2025-03-25T00:00:00"/>
    <x v="4"/>
    <s v="住院退費 02/23-03/05 共12日"/>
    <m/>
    <x v="517"/>
    <m/>
    <m/>
    <n v="-3600"/>
    <m/>
    <m/>
    <m/>
  </r>
  <r>
    <s v="2-185"/>
    <x v="98"/>
    <d v="2025-03-25T00:00:00"/>
    <x v="4"/>
    <s v="住院退費 02/27-03/12 共15日"/>
    <m/>
    <x v="518"/>
    <m/>
    <m/>
    <n v="-8500"/>
    <m/>
    <m/>
    <m/>
  </r>
  <r>
    <s v="3-546"/>
    <x v="99"/>
    <d v="2025-03-25T00:00:00"/>
    <x v="4"/>
    <s v="住院退費 01/31-02/27 共28日"/>
    <m/>
    <x v="519"/>
    <m/>
    <m/>
    <n v="-14000"/>
    <m/>
    <m/>
    <m/>
  </r>
  <r>
    <s v="3-470"/>
    <x v="101"/>
    <d v="2025-03-25T00:00:00"/>
    <x v="4"/>
    <s v="住院退費 02/20-02/27 共8日"/>
    <m/>
    <x v="520"/>
    <m/>
    <m/>
    <n v="-3733"/>
    <m/>
    <m/>
    <m/>
  </r>
  <r>
    <s v="3-558"/>
    <x v="237"/>
    <d v="2025-03-25T00:00:00"/>
    <x v="4"/>
    <s v="※&quot;疥瘡投藥、寢具送洗費、衣服洗標、抽痰管&quot;優免"/>
    <m/>
    <x v="521"/>
    <m/>
    <m/>
    <n v="-200"/>
    <m/>
    <m/>
    <m/>
  </r>
  <r>
    <s v="3-475"/>
    <x v="8"/>
    <d v="2025-03-25T00:00:00"/>
    <x v="4"/>
    <s v="4/29月費調整(2000/30*28)"/>
    <m/>
    <x v="522"/>
    <m/>
    <m/>
    <n v="-1867"/>
    <m/>
    <m/>
    <m/>
  </r>
  <r>
    <s v="1-702"/>
    <x v="169"/>
    <d v="2025-03-25T00:00:00"/>
    <x v="4"/>
    <s v="※&quot;拿藥車資(桃療除外)、寢具送洗費&quot;優免"/>
    <m/>
    <x v="523"/>
    <m/>
    <m/>
    <n v="-800"/>
    <m/>
    <m/>
    <m/>
  </r>
  <r>
    <s v="1-659"/>
    <x v="185"/>
    <d v="2025-03-25T00:00:00"/>
    <x v="4"/>
    <s v="※&quot;疥瘡投藥、寢具送洗費、衣服洗標&quot;優免"/>
    <m/>
    <x v="515"/>
    <m/>
    <m/>
    <n v="-200"/>
    <m/>
    <m/>
    <m/>
  </r>
  <r>
    <s v="2-140"/>
    <x v="93"/>
    <d v="2025-03-25T00:00:00"/>
    <x v="4"/>
    <s v="住院退費 02/26-03/10 共14日"/>
    <m/>
    <x v="524"/>
    <m/>
    <m/>
    <n v="-8867"/>
    <m/>
    <m/>
    <m/>
  </r>
  <r>
    <s v="1-683"/>
    <x v="140"/>
    <d v="2025-03-25T00:00:00"/>
    <x v="4"/>
    <s v="※&quot;疥瘡投藥、寢具送洗費、衣服洗標、拿藥車資&quot;優免"/>
    <m/>
    <x v="525"/>
    <m/>
    <m/>
    <n v="-500"/>
    <m/>
    <m/>
    <m/>
  </r>
  <r>
    <s v="1-683"/>
    <x v="140"/>
    <d v="2025-03-25T00:00:00"/>
    <x v="4"/>
    <s v="※家屬與主任協商若有2條管路留置只收其一的費用"/>
    <m/>
    <x v="526"/>
    <m/>
    <m/>
    <n v="0"/>
    <m/>
    <m/>
    <m/>
  </r>
  <r>
    <s v="1-432"/>
    <x v="27"/>
    <d v="2025-03-25T00:00:00"/>
    <x v="4"/>
    <s v="※自110/3/28後過年未返家優免"/>
    <m/>
    <x v="527"/>
    <m/>
    <m/>
    <m/>
    <m/>
    <m/>
    <m/>
  </r>
  <r>
    <s v="1-432"/>
    <x v="27"/>
    <d v="2025-03-25T00:00:00"/>
    <x v="4"/>
    <s v="補助款2/4調升(2:1973  3:2210"/>
    <m/>
    <x v="528"/>
    <m/>
    <m/>
    <n v="-4183"/>
    <m/>
    <m/>
    <m/>
  </r>
  <r>
    <s v="1-705"/>
    <x v="186"/>
    <d v="2025-03-25T00:00:00"/>
    <x v="4"/>
    <s v="住院退費 02/13-03/18 共35日"/>
    <m/>
    <x v="529"/>
    <m/>
    <m/>
    <n v="-14000"/>
    <m/>
    <m/>
    <m/>
  </r>
  <r>
    <s v="3-454"/>
    <x v="29"/>
    <d v="2025-03-25T00:00:00"/>
    <x v="4"/>
    <s v="4/29月費調整(2000/30*28)"/>
    <m/>
    <x v="522"/>
    <m/>
    <m/>
    <n v="-1867"/>
    <m/>
    <m/>
    <m/>
  </r>
  <r>
    <s v="1-660"/>
    <x v="9"/>
    <d v="2025-03-25T00:00:00"/>
    <x v="4"/>
    <s v="※&quot;疥瘡投藥、寢具送洗費、衣服洗標&quot;優免"/>
    <m/>
    <x v="515"/>
    <m/>
    <m/>
    <n v="-200"/>
    <m/>
    <m/>
    <m/>
  </r>
  <r>
    <s v="1-732"/>
    <x v="201"/>
    <d v="2025-03-25T00:00:00"/>
    <x v="4"/>
    <s v="補助款差額(12:-1067 01:4523 02-03:7028*2)"/>
    <m/>
    <x v="530"/>
    <m/>
    <m/>
    <n v="-17512"/>
    <m/>
    <m/>
    <m/>
  </r>
  <r>
    <s v="1-022"/>
    <x v="120"/>
    <d v="2025-03-25T00:00:00"/>
    <x v="4"/>
    <s v="※每月雜費由&quot;實支實付&quot;補助款給予(超過支付上限由家屬負擔)"/>
    <m/>
    <x v="531"/>
    <m/>
    <m/>
    <m/>
    <m/>
    <m/>
    <m/>
  </r>
  <r>
    <s v="2-130"/>
    <x v="110"/>
    <d v="2025-03-25T00:00:00"/>
    <x v="4"/>
    <s v="※&quot;疥瘡投藥、寢具送洗費、拿藥車資、衣服洗標&quot;優免"/>
    <m/>
    <x v="532"/>
    <m/>
    <m/>
    <n v="-250"/>
    <m/>
    <m/>
    <m/>
  </r>
  <r>
    <s v="1-439"/>
    <x v="160"/>
    <d v="2025-03-25T00:00:00"/>
    <x v="4"/>
    <s v="※&quot;疥瘡投藥、寢具送洗費、衣服洗標&quot;優免"/>
    <m/>
    <x v="515"/>
    <m/>
    <m/>
    <n v="-200"/>
    <m/>
    <m/>
    <m/>
  </r>
  <r>
    <s v="2-182"/>
    <x v="33"/>
    <d v="2025-03-25T00:00:00"/>
    <x v="4"/>
    <s v="※&quot;疥瘡投藥、寢具送洗費、衣服洗標、拿藥車資&quot;優免"/>
    <m/>
    <x v="525"/>
    <m/>
    <m/>
    <n v="-500"/>
    <m/>
    <m/>
    <m/>
  </r>
  <r>
    <s v="3-519"/>
    <x v="35"/>
    <d v="2025-03-25T00:00:00"/>
    <x v="4"/>
    <s v="4/27月費調整(2000/30*26)"/>
    <m/>
    <x v="533"/>
    <m/>
    <m/>
    <n v="-1733"/>
    <m/>
    <m/>
    <m/>
  </r>
  <r>
    <s v="1-751"/>
    <x v="207"/>
    <d v="2025-03-25T00:00:00"/>
    <x v="4"/>
    <s v="§包月&quot;尿布&quot;不計(已含在安置月費中，不能計價)"/>
    <m/>
    <x v="534"/>
    <m/>
    <m/>
    <m/>
    <m/>
    <m/>
    <m/>
  </r>
  <r>
    <s v="1-270"/>
    <x v="85"/>
    <d v="2025-03-25T00:00:00"/>
    <x v="4"/>
    <s v="※&quot;桃療巡診&quot;優免"/>
    <m/>
    <x v="535"/>
    <m/>
    <m/>
    <n v="-300"/>
    <m/>
    <m/>
    <m/>
  </r>
  <r>
    <s v="1-270"/>
    <x v="85"/>
    <d v="2025-03-25T00:00:00"/>
    <x v="4"/>
    <s v="※&quot;桃療拿藥、寢具送洗費、衣服洗標&quot;優免"/>
    <m/>
    <x v="536"/>
    <m/>
    <m/>
    <n v="-200"/>
    <m/>
    <m/>
    <m/>
  </r>
  <r>
    <s v="1-764"/>
    <x v="3"/>
    <d v="2025-03-25T00:00:00"/>
    <x v="4"/>
    <s v="補助款1-3月(3507+15028*2)"/>
    <m/>
    <x v="537"/>
    <m/>
    <m/>
    <n v="-33563"/>
    <m/>
    <m/>
    <m/>
  </r>
  <r>
    <s v="1-687"/>
    <x v="40"/>
    <d v="2025-03-25T00:00:00"/>
    <x v="4"/>
    <s v="※&quot;疥瘡投藥、寢具送洗費、衣服洗標&quot;優免"/>
    <m/>
    <x v="515"/>
    <m/>
    <m/>
    <m/>
    <m/>
    <m/>
    <m/>
  </r>
  <r>
    <s v="2-188"/>
    <x v="240"/>
    <d v="2025-03-25T00:00:00"/>
    <x v="4"/>
    <s v="※&quot;鼻胃管及尿管照護費、抽痰化痰費、疥瘡投藥、寢具送洗費、拿藥車資、衣服洗標&quot;優免"/>
    <m/>
    <x v="538"/>
    <m/>
    <m/>
    <n v="-6000"/>
    <m/>
    <m/>
    <m/>
  </r>
  <r>
    <s v="3-549"/>
    <x v="42"/>
    <d v="2025-03-25T00:00:00"/>
    <x v="4"/>
    <s v="住院退費 02/25-03/11 共16日"/>
    <m/>
    <x v="539"/>
    <m/>
    <m/>
    <n v="-8000"/>
    <m/>
    <m/>
    <m/>
  </r>
  <r>
    <s v="2-165"/>
    <x v="152"/>
    <d v="2025-03-25T00:00:00"/>
    <x v="4"/>
    <s v="住院退費 02/24-03/12 共18日"/>
    <m/>
    <x v="540"/>
    <m/>
    <m/>
    <n v="-11400"/>
    <m/>
    <m/>
    <m/>
  </r>
  <r>
    <s v="1-097"/>
    <x v="212"/>
    <d v="2025-03-25T00:00:00"/>
    <x v="4"/>
    <s v="§包月&quot;全雜費&quot;(已取消改成實支實付，超過補助款上限由家屬支付)"/>
    <m/>
    <x v="541"/>
    <m/>
    <m/>
    <m/>
    <m/>
    <m/>
    <m/>
  </r>
  <r>
    <s v="1-632"/>
    <x v="147"/>
    <d v="2025-03-25T00:00:00"/>
    <x v="4"/>
    <s v="※&quot;疥瘡投藥、拿藥車資、寢具送洗費、衣服洗標&quot;優免"/>
    <m/>
    <x v="542"/>
    <m/>
    <m/>
    <n v="-800"/>
    <m/>
    <m/>
    <m/>
  </r>
  <r>
    <s v="1-342"/>
    <x v="214"/>
    <d v="2025-03-25T00:00:00"/>
    <x v="4"/>
    <s v="※每月農會購物額度限600元以內"/>
    <m/>
    <x v="543"/>
    <s v=""/>
    <s v=""/>
    <m/>
    <m/>
    <m/>
    <m/>
  </r>
  <r>
    <s v="1-280"/>
    <x v="215"/>
    <d v="2025-03-25T00:00:00"/>
    <x v="4"/>
    <s v="※自111/03/12後過年未返家優免"/>
    <m/>
    <x v="544"/>
    <m/>
    <m/>
    <m/>
    <m/>
    <m/>
    <m/>
  </r>
  <r>
    <s v="1-731"/>
    <x v="48"/>
    <d v="2025-03-25T00:00:00"/>
    <x v="4"/>
    <s v="4/9起月費調整(2000/30*8)"/>
    <m/>
    <x v="545"/>
    <m/>
    <m/>
    <n v="-533"/>
    <m/>
    <m/>
    <m/>
  </r>
  <r>
    <s v="1-450"/>
    <x v="49"/>
    <d v="2025-03-25T00:00:00"/>
    <x v="4"/>
    <s v="※每月向新竹縣政府請領鼻胃管照護費"/>
    <m/>
    <x v="546"/>
    <m/>
    <m/>
    <n v="-1500"/>
    <m/>
    <m/>
    <m/>
  </r>
  <r>
    <s v="1-556"/>
    <x v="11"/>
    <d v="2025-03-25T00:00:00"/>
    <x v="4"/>
    <s v="2/20誤計成804眼科拿藥車資"/>
    <m/>
    <x v="547"/>
    <m/>
    <m/>
    <n v="-300"/>
    <m/>
    <m/>
    <m/>
  </r>
  <r>
    <s v="1-109"/>
    <x v="221"/>
    <d v="2025-03-25T00:00:00"/>
    <x v="4"/>
    <s v="§包月&quot;全雜費&quot;"/>
    <m/>
    <x v="548"/>
    <m/>
    <m/>
    <n v="-3618"/>
    <m/>
    <m/>
    <m/>
  </r>
  <r>
    <s v="3-533"/>
    <x v="4"/>
    <d v="2025-03-25T00:00:00"/>
    <x v="4"/>
    <s v="住院退費 03/04-03/14 共11日"/>
    <m/>
    <x v="549"/>
    <m/>
    <m/>
    <n v="-5500"/>
    <m/>
    <m/>
    <m/>
  </r>
  <r>
    <s v="2-147"/>
    <x v="135"/>
    <d v="2025-03-25T00:00:00"/>
    <x v="4"/>
    <s v="住院退費 03/10-03/18 共9日"/>
    <m/>
    <x v="550"/>
    <m/>
    <m/>
    <n v="-5700"/>
    <m/>
    <m/>
    <m/>
  </r>
  <r>
    <s v="2-202"/>
    <x v="148"/>
    <d v="2025-03-25T00:00:00"/>
    <x v="4"/>
    <s v="住院退費 03/14-03/21 共8日"/>
    <m/>
    <x v="551"/>
    <m/>
    <m/>
    <n v="-6267"/>
    <m/>
    <m/>
    <m/>
  </r>
  <r>
    <s v="1-354"/>
    <x v="52"/>
    <d v="2025-03-25T00:00:00"/>
    <x v="4"/>
    <s v="※與主任協定112年7月後(不含7月)不收鼻胃管照護費"/>
    <m/>
    <x v="552"/>
    <m/>
    <m/>
    <n v="-1500"/>
    <m/>
    <m/>
    <m/>
  </r>
  <r>
    <s v="1-684"/>
    <x v="248"/>
    <d v="2025-03-25T00:00:00"/>
    <x v="4"/>
    <s v="※&quot;疥瘡投藥、寢具送洗費、衣服洗標&quot;優免"/>
    <m/>
    <x v="515"/>
    <m/>
    <m/>
    <n v="-200"/>
    <m/>
    <m/>
    <m/>
  </r>
  <r>
    <s v="2-190"/>
    <x v="149"/>
    <d v="2025-03-25T00:00:00"/>
    <x v="4"/>
    <s v="住院退費 02/27-03/11 共14日"/>
    <m/>
    <x v="553"/>
    <m/>
    <m/>
    <n v="-8867"/>
    <m/>
    <m/>
    <m/>
  </r>
  <r>
    <s v="1-637"/>
    <x v="54"/>
    <d v="2025-03-25T00:00:00"/>
    <x v="4"/>
    <s v="※&quot;疥瘡投藥、寢具送洗費、衣服洗標、長效針技術費&quot;優免"/>
    <m/>
    <x v="554"/>
    <m/>
    <m/>
    <n v="-200"/>
    <m/>
    <m/>
    <m/>
  </r>
  <r>
    <s v="1-718"/>
    <x v="88"/>
    <d v="2025-03-25T00:00:00"/>
    <x v="4"/>
    <s v="補助款1-3月(9393+18785*2=46963)"/>
    <m/>
    <x v="555"/>
    <m/>
    <m/>
    <n v="-46963"/>
    <m/>
    <m/>
    <m/>
  </r>
  <r>
    <s v="1-510"/>
    <x v="55"/>
    <d v="2025-03-25T00:00:00"/>
    <x v="4"/>
    <s v="※&quot;疥瘡投藥、寢具送洗費、衣服洗標&quot;優免"/>
    <m/>
    <x v="515"/>
    <m/>
    <m/>
    <n v="-200"/>
    <m/>
    <m/>
    <m/>
  </r>
  <r>
    <s v="1-667"/>
    <x v="96"/>
    <d v="2025-03-25T00:00:00"/>
    <x v="4"/>
    <s v="※&quot;疥瘡投藥、寢具送洗費、衣服洗標&quot;優免"/>
    <m/>
    <x v="515"/>
    <m/>
    <m/>
    <n v="-200"/>
    <m/>
    <m/>
    <m/>
  </r>
  <r>
    <s v="1-767"/>
    <x v="78"/>
    <d v="2025-03-25T00:00:00"/>
    <x v="4"/>
    <s v="補助款(2:6142 3:18425)"/>
    <m/>
    <x v="556"/>
    <m/>
    <m/>
    <n v="-24567"/>
    <m/>
    <m/>
    <m/>
  </r>
  <r>
    <s v="1-712"/>
    <x v="226"/>
    <d v="2025-03-25T00:00:00"/>
    <x v="4"/>
    <s v="補助款差額9月-2月(2154+3400*5)"/>
    <m/>
    <x v="557"/>
    <m/>
    <m/>
    <n v="-19154"/>
    <m/>
    <m/>
    <m/>
  </r>
  <r>
    <s v="2-200"/>
    <x v="131"/>
    <d v="2025-03-25T00:00:00"/>
    <x v="4"/>
    <s v="住院退費 02/08-03/01 共23日"/>
    <m/>
    <x v="558"/>
    <m/>
    <m/>
    <n v="-14567"/>
    <m/>
    <m/>
    <m/>
  </r>
  <r>
    <s v="1-740"/>
    <x v="61"/>
    <d v="2025-03-25T00:00:00"/>
    <x v="4"/>
    <s v="補助款差額(01:3712 02~03:12499*2)"/>
    <m/>
    <x v="559"/>
    <m/>
    <m/>
    <n v="-28710"/>
    <m/>
    <m/>
    <m/>
  </r>
  <r>
    <s v="3-538"/>
    <x v="245"/>
    <d v="2025-03-25T00:00:00"/>
    <x v="4"/>
    <s v="※&quot;疥瘡投藥、寢具送洗費、衣服洗標&quot;優免"/>
    <m/>
    <x v="515"/>
    <m/>
    <m/>
    <n v="-200"/>
    <m/>
    <m/>
    <m/>
  </r>
  <r>
    <s v="3-538"/>
    <x v="245"/>
    <d v="2025-03-25T00:00:00"/>
    <x v="4"/>
    <s v="113年申請醫療補助"/>
    <m/>
    <x v="560"/>
    <m/>
    <m/>
    <n v="-16220"/>
    <m/>
    <m/>
    <m/>
  </r>
  <r>
    <s v="3-540"/>
    <x v="246"/>
    <d v="2025-03-25T00:00:00"/>
    <x v="4"/>
    <s v="※&quot;鼻胃管及尿管照護費各計費限額為1500元&quot;"/>
    <m/>
    <x v="561"/>
    <m/>
    <m/>
    <n v="-1500"/>
    <m/>
    <m/>
    <m/>
  </r>
  <r>
    <s v="2-067"/>
    <x v="244"/>
    <d v="2025-03-25T00:00:00"/>
    <x v="4"/>
    <s v="§包月&quot;部分衛耗材&quot;不計、※&quot;寢具送洗費、拿藥車資&quot;優免"/>
    <m/>
    <x v="562"/>
    <s v=""/>
    <s v=""/>
    <n v="-200"/>
    <m/>
    <m/>
    <m/>
  </r>
  <r>
    <s v="1-580"/>
    <x v="63"/>
    <d v="2025-03-25T00:00:00"/>
    <x v="4"/>
    <s v="※&quot;疥瘡投藥、寢具送洗費、衣服洗標、拿藥車資&quot;優免"/>
    <m/>
    <x v="525"/>
    <m/>
    <m/>
    <n v="-800"/>
    <m/>
    <m/>
    <m/>
  </r>
  <r>
    <s v="1-656"/>
    <x v="166"/>
    <d v="2025-03-25T00:00:00"/>
    <x v="4"/>
    <s v="※&quot;疥瘡投藥、冷氣費、寢具送洗費、衣服洗標&quot;優免"/>
    <m/>
    <x v="563"/>
    <m/>
    <m/>
    <n v="-200"/>
    <m/>
    <m/>
    <m/>
  </r>
  <r>
    <s v="1-708"/>
    <x v="150"/>
    <d v="2025-03-25T00:00:00"/>
    <x v="4"/>
    <s v="住院退費 02/15-03/11 共26日"/>
    <m/>
    <x v="564"/>
    <m/>
    <m/>
    <n v="-10400"/>
    <m/>
    <m/>
    <m/>
  </r>
  <r>
    <s v="1-142"/>
    <x v="16"/>
    <d v="2025-03-25T00:00:00"/>
    <x v="4"/>
    <s v="※&quot;疥瘡投藥、寢具送洗費、衣服洗標&quot;優免"/>
    <m/>
    <x v="515"/>
    <m/>
    <m/>
    <n v="-200"/>
    <m/>
    <m/>
    <m/>
  </r>
  <r>
    <s v="3-547"/>
    <x v="105"/>
    <d v="2025-03-25T00:00:00"/>
    <x v="4"/>
    <s v="住院退費 02/05-02/28 共24日"/>
    <m/>
    <x v="565"/>
    <m/>
    <m/>
    <n v="-12000"/>
    <m/>
    <m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2417">
  <r>
    <s v="2-196"/>
    <x v="0"/>
    <d v="2025-02-06T00:00:00"/>
    <x v="0"/>
    <s v="804居家照護科"/>
    <m/>
    <x v="0"/>
    <m/>
    <m/>
    <n v="0"/>
    <s v="-"/>
    <s v="-"/>
    <s v=""/>
  </r>
  <r>
    <s v="1-716"/>
    <x v="1"/>
    <d v="2025-02-18T00:00:00"/>
    <x v="0"/>
    <s v="804血液腫瘤科拿藥(上月車資已計)"/>
    <m/>
    <x v="1"/>
    <m/>
    <m/>
    <n v="140"/>
    <s v="-"/>
    <s v="-"/>
    <s v=""/>
  </r>
  <r>
    <s v="1-690"/>
    <x v="2"/>
    <d v="2025-02-19T00:00:00"/>
    <x v="0"/>
    <s v="804腎臟內科拿藥(上月車資已計)"/>
    <m/>
    <x v="2"/>
    <m/>
    <m/>
    <n v="0"/>
    <s v="-"/>
    <s v="-"/>
    <s v=""/>
  </r>
  <r>
    <s v="1-764"/>
    <x v="3"/>
    <d v="2025-02-19T00:00:00"/>
    <x v="0"/>
    <s v="804肝膽腸胃科(上月車資已計)"/>
    <m/>
    <x v="3"/>
    <m/>
    <m/>
    <s v="-"/>
    <n v="350"/>
    <s v="-"/>
    <s v=""/>
  </r>
  <r>
    <s v="3-533"/>
    <x v="4"/>
    <d v="2025-02-19T00:00:00"/>
    <x v="0"/>
    <s v="804肝膽腸胃科(上月車資已計)"/>
    <m/>
    <x v="3"/>
    <m/>
    <m/>
    <n v="200"/>
    <n v="350"/>
    <s v="-"/>
    <s v=""/>
  </r>
  <r>
    <s v="3-541"/>
    <x v="5"/>
    <d v="2025-02-20T00:00:00"/>
    <x v="0"/>
    <s v="804肝膽腸胃科(上月車資已計)"/>
    <m/>
    <x v="4"/>
    <m/>
    <m/>
    <s v="-"/>
    <n v="350"/>
    <s v="-"/>
    <s v=""/>
  </r>
  <r>
    <s v="2-168"/>
    <x v="6"/>
    <d v="2025-02-20T00:00:00"/>
    <x v="0"/>
    <s v="804腸胃內科(上月車資已計)"/>
    <m/>
    <x v="5"/>
    <m/>
    <m/>
    <n v="0"/>
    <n v="350"/>
    <s v="-"/>
    <s v=""/>
  </r>
  <r>
    <s v="1-668"/>
    <x v="7"/>
    <d v="2025-02-20T00:00:00"/>
    <x v="0"/>
    <s v="804風濕免疫科拿藥(上月車資已計)"/>
    <m/>
    <x v="6"/>
    <m/>
    <m/>
    <n v="140"/>
    <s v="-"/>
    <s v="-"/>
    <s v=""/>
  </r>
  <r>
    <s v="3-475"/>
    <x v="8"/>
    <d v="2025-02-20T00:00:00"/>
    <x v="0"/>
    <s v="804眼科(上月車資已計)"/>
    <m/>
    <x v="7"/>
    <m/>
    <m/>
    <n v="160"/>
    <n v="350"/>
    <s v="-"/>
    <s v=""/>
  </r>
  <r>
    <s v="1-660"/>
    <x v="9"/>
    <d v="2025-02-20T00:00:00"/>
    <x v="0"/>
    <s v="804風濕免疫科拿藥(上月車資已計)"/>
    <m/>
    <x v="6"/>
    <m/>
    <m/>
    <n v="140"/>
    <s v="-"/>
    <s v="-"/>
    <s v=""/>
  </r>
  <r>
    <s v="3-532"/>
    <x v="10"/>
    <d v="2025-02-20T00:00:00"/>
    <x v="0"/>
    <s v="804神經內科(上月車資已計)"/>
    <m/>
    <x v="8"/>
    <m/>
    <m/>
    <n v="340"/>
    <n v="350"/>
    <s v="-"/>
    <s v=""/>
  </r>
  <r>
    <s v="3-532"/>
    <x v="10"/>
    <d v="2025-02-20T00:00:00"/>
    <x v="0"/>
    <s v="804感染科(上月車資已計)"/>
    <m/>
    <x v="9"/>
    <m/>
    <m/>
    <n v="140"/>
    <n v="350"/>
    <s v="-"/>
    <s v=""/>
  </r>
  <r>
    <s v="1-556"/>
    <x v="11"/>
    <d v="2025-02-20T00:00:00"/>
    <x v="0"/>
    <s v="804眼科"/>
    <m/>
    <x v="10"/>
    <m/>
    <m/>
    <n v="340"/>
    <n v="350"/>
    <n v="600"/>
    <s v=""/>
  </r>
  <r>
    <s v="1-541"/>
    <x v="12"/>
    <d v="2025-02-20T00:00:00"/>
    <x v="0"/>
    <s v="804內分泌科拿藥(上月車資已計)"/>
    <m/>
    <x v="11"/>
    <m/>
    <m/>
    <n v="0"/>
    <s v="-"/>
    <s v="-"/>
    <s v=""/>
  </r>
  <r>
    <s v="1-724"/>
    <x v="13"/>
    <d v="2025-02-20T00:00:00"/>
    <x v="0"/>
    <s v="804內分泌科(上月車資已計)"/>
    <m/>
    <x v="12"/>
    <m/>
    <m/>
    <n v="150"/>
    <n v="350"/>
    <s v="-"/>
    <s v=""/>
  </r>
  <r>
    <s v="1-550"/>
    <x v="14"/>
    <d v="2025-02-20T00:00:00"/>
    <x v="0"/>
    <s v="804急診後返回(夜間)(上月車資已計)"/>
    <m/>
    <x v="13"/>
    <m/>
    <m/>
    <s v="-"/>
    <n v="600"/>
    <s v="-"/>
    <s v=""/>
  </r>
  <r>
    <s v="1-296"/>
    <x v="15"/>
    <d v="2025-02-20T00:00:00"/>
    <x v="0"/>
    <s v="804風濕免疫科拿藥(上月車資已計)"/>
    <m/>
    <x v="6"/>
    <m/>
    <m/>
    <n v="140"/>
    <s v="-"/>
    <s v="-"/>
    <s v=""/>
  </r>
  <r>
    <s v="1-142"/>
    <x v="16"/>
    <d v="2025-02-20T00:00:00"/>
    <x v="0"/>
    <s v="804胸腔內科拿藥(上月車資已計)"/>
    <m/>
    <x v="14"/>
    <m/>
    <m/>
    <n v="150"/>
    <s v="-"/>
    <s v="-"/>
    <s v=""/>
  </r>
  <r>
    <s v="1-415"/>
    <x v="17"/>
    <d v="2025-02-21T00:00:00"/>
    <x v="0"/>
    <s v="804精神科拿藥(上月車資已計)"/>
    <m/>
    <x v="15"/>
    <m/>
    <m/>
    <n v="90"/>
    <s v="-"/>
    <s v="-"/>
    <s v=""/>
  </r>
  <r>
    <s v="1-690"/>
    <x v="2"/>
    <d v="2025-02-21T00:00:00"/>
    <x v="0"/>
    <s v="804內分泌科拿藥(上月車資已計)"/>
    <m/>
    <x v="16"/>
    <m/>
    <m/>
    <n v="0"/>
    <s v="-"/>
    <s v="-"/>
    <s v=""/>
  </r>
  <r>
    <s v="1-636"/>
    <x v="18"/>
    <d v="2025-02-21T00:00:00"/>
    <x v="0"/>
    <s v="804精神科拿藥(上月車資已計)"/>
    <m/>
    <x v="15"/>
    <m/>
    <m/>
    <n v="90"/>
    <s v="-"/>
    <s v="-"/>
    <s v=""/>
  </r>
  <r>
    <s v="1-758"/>
    <x v="19"/>
    <d v="2025-02-21T00:00:00"/>
    <x v="0"/>
    <s v="804精神科拿藥(上月車資已計)"/>
    <m/>
    <x v="15"/>
    <m/>
    <m/>
    <n v="180"/>
    <s v="-"/>
    <s v="-"/>
    <s v=""/>
  </r>
  <r>
    <s v="3-550"/>
    <x v="20"/>
    <d v="2025-02-21T00:00:00"/>
    <x v="0"/>
    <s v="804精神科拿藥(上月車資已計)"/>
    <m/>
    <x v="15"/>
    <m/>
    <m/>
    <n v="90"/>
    <s v="-"/>
    <s v="-"/>
    <s v=""/>
  </r>
  <r>
    <s v="2-198"/>
    <x v="21"/>
    <d v="2025-02-21T00:00:00"/>
    <x v="0"/>
    <s v="804精神科拿藥(上月車資已計)"/>
    <m/>
    <x v="15"/>
    <m/>
    <m/>
    <n v="90"/>
    <s v="-"/>
    <s v="-"/>
    <s v=""/>
  </r>
  <r>
    <s v="3-555"/>
    <x v="22"/>
    <d v="2025-02-21T00:00:00"/>
    <x v="0"/>
    <s v="804精神科拿藥(上月車資已計)"/>
    <m/>
    <x v="15"/>
    <m/>
    <m/>
    <n v="180"/>
    <s v="-"/>
    <s v="-"/>
    <s v=""/>
  </r>
  <r>
    <s v="1-748"/>
    <x v="23"/>
    <d v="2025-02-21T00:00:00"/>
    <x v="0"/>
    <s v="804精神科拿藥(上月車資已計)"/>
    <m/>
    <x v="15"/>
    <m/>
    <m/>
    <n v="340"/>
    <s v="-"/>
    <s v="-"/>
    <s v=""/>
  </r>
  <r>
    <s v="1-571"/>
    <x v="24"/>
    <d v="2025-02-21T00:00:00"/>
    <x v="0"/>
    <s v="804眼科拿藥(上月車資已計)"/>
    <m/>
    <x v="17"/>
    <m/>
    <m/>
    <n v="180"/>
    <s v="-"/>
    <s v="-"/>
    <s v=""/>
  </r>
  <r>
    <s v="1-629"/>
    <x v="25"/>
    <d v="2025-02-21T00:00:00"/>
    <x v="0"/>
    <s v="804精神科拿藥(上月車資已計)"/>
    <m/>
    <x v="15"/>
    <m/>
    <m/>
    <n v="104"/>
    <s v="-"/>
    <s v="-"/>
    <s v=""/>
  </r>
  <r>
    <s v="1-624"/>
    <x v="26"/>
    <d v="2025-02-21T00:00:00"/>
    <x v="0"/>
    <s v="804精神科拿藥(上月車資已計)"/>
    <m/>
    <x v="15"/>
    <m/>
    <m/>
    <n v="90"/>
    <s v="-"/>
    <s v="-"/>
    <s v=""/>
  </r>
  <r>
    <s v="1-432"/>
    <x v="27"/>
    <d v="2025-02-21T00:00:00"/>
    <x v="0"/>
    <s v="804精神科(上月車資已計)"/>
    <m/>
    <x v="18"/>
    <m/>
    <m/>
    <n v="90"/>
    <n v="350"/>
    <s v="-"/>
    <s v=""/>
  </r>
  <r>
    <s v="1-717"/>
    <x v="28"/>
    <d v="2025-02-21T00:00:00"/>
    <x v="0"/>
    <s v="804心臟血管外科(上月車資已計)"/>
    <m/>
    <x v="19"/>
    <m/>
    <m/>
    <n v="200"/>
    <n v="350"/>
    <s v="-"/>
    <s v=""/>
  </r>
  <r>
    <s v="1-717"/>
    <x v="28"/>
    <d v="2025-02-21T00:00:00"/>
    <x v="0"/>
    <s v="804精神科拿藥(上月車資已計)"/>
    <m/>
    <x v="15"/>
    <m/>
    <m/>
    <n v="90"/>
    <s v="-"/>
    <s v="-"/>
    <s v=""/>
  </r>
  <r>
    <s v="3-454"/>
    <x v="29"/>
    <d v="2025-02-21T00:00:00"/>
    <x v="0"/>
    <s v="804精神科拿藥(上月車資已計)"/>
    <m/>
    <x v="15"/>
    <m/>
    <m/>
    <n v="90"/>
    <s v="-"/>
    <s v="-"/>
    <s v=""/>
  </r>
  <r>
    <s v="1-433"/>
    <x v="30"/>
    <d v="2025-02-21T00:00:00"/>
    <x v="0"/>
    <s v="804精神科拿藥(上月車資已計)"/>
    <m/>
    <x v="15"/>
    <m/>
    <m/>
    <n v="90"/>
    <s v="-"/>
    <s v="-"/>
    <s v=""/>
  </r>
  <r>
    <s v="1-464"/>
    <x v="31"/>
    <d v="2025-02-21T00:00:00"/>
    <x v="0"/>
    <s v="804眼科(上月車資已計)"/>
    <m/>
    <x v="20"/>
    <m/>
    <m/>
    <n v="140"/>
    <n v="350"/>
    <s v="-"/>
    <s v=""/>
  </r>
  <r>
    <s v="1-402"/>
    <x v="32"/>
    <d v="2025-02-21T00:00:00"/>
    <x v="0"/>
    <s v="804精神科拿藥(上月車資已計)"/>
    <m/>
    <x v="15"/>
    <m/>
    <m/>
    <n v="240"/>
    <s v="-"/>
    <s v="-"/>
    <s v=""/>
  </r>
  <r>
    <s v="2-182"/>
    <x v="33"/>
    <d v="2025-02-21T00:00:00"/>
    <x v="0"/>
    <s v="804精神科拿藥(上月車資已計)"/>
    <m/>
    <x v="15"/>
    <m/>
    <m/>
    <n v="90"/>
    <s v="-"/>
    <s v="-"/>
    <s v=""/>
  </r>
  <r>
    <s v="1-612"/>
    <x v="34"/>
    <d v="2025-02-21T00:00:00"/>
    <x v="0"/>
    <s v="804腦神經暨脊椎外科拿藥(上月車資已計)"/>
    <m/>
    <x v="21"/>
    <m/>
    <m/>
    <n v="140"/>
    <s v="-"/>
    <s v="-"/>
    <s v=""/>
  </r>
  <r>
    <s v="3-519"/>
    <x v="35"/>
    <d v="2025-02-21T00:00:00"/>
    <x v="0"/>
    <s v="804精神科拿藥(上月車資已計)"/>
    <m/>
    <x v="15"/>
    <m/>
    <m/>
    <n v="220"/>
    <s v="-"/>
    <s v="-"/>
    <s v=""/>
  </r>
  <r>
    <s v="1-607"/>
    <x v="36"/>
    <d v="2025-02-21T00:00:00"/>
    <x v="0"/>
    <s v="804精神科拿藥(上月車資已計)"/>
    <m/>
    <x v="15"/>
    <m/>
    <m/>
    <n v="280"/>
    <s v="-"/>
    <s v="-"/>
    <s v=""/>
  </r>
  <r>
    <s v="1-685"/>
    <x v="37"/>
    <d v="2025-02-21T00:00:00"/>
    <x v="0"/>
    <s v="804精神科拿藥(上月車資已計)"/>
    <m/>
    <x v="15"/>
    <m/>
    <m/>
    <n v="90"/>
    <s v="-"/>
    <s v="-"/>
    <s v=""/>
  </r>
  <r>
    <s v="1-200"/>
    <x v="38"/>
    <d v="2025-02-21T00:00:00"/>
    <x v="0"/>
    <s v="804心臟內科拿藥(上月車資已計)"/>
    <m/>
    <x v="22"/>
    <m/>
    <m/>
    <n v="140"/>
    <s v="-"/>
    <s v="-"/>
    <s v=""/>
  </r>
  <r>
    <s v="1-500"/>
    <x v="39"/>
    <d v="2025-02-21T00:00:00"/>
    <x v="0"/>
    <s v="804精神科拿藥(上月車資已計)"/>
    <m/>
    <x v="15"/>
    <m/>
    <m/>
    <n v="90"/>
    <s v="-"/>
    <s v="-"/>
    <s v=""/>
  </r>
  <r>
    <s v="1-687"/>
    <x v="40"/>
    <d v="2025-02-21T00:00:00"/>
    <x v="0"/>
    <s v="804精神科拿藥(上月車資已計)"/>
    <m/>
    <x v="15"/>
    <m/>
    <m/>
    <n v="90"/>
    <s v="-"/>
    <s v="-"/>
    <s v=""/>
  </r>
  <r>
    <s v="1-757"/>
    <x v="41"/>
    <d v="2025-02-21T00:00:00"/>
    <x v="0"/>
    <s v="804精神科拿藥(上月車資已計)"/>
    <m/>
    <x v="15"/>
    <m/>
    <m/>
    <n v="340"/>
    <s v="-"/>
    <s v="-"/>
    <s v=""/>
  </r>
  <r>
    <s v="3-549"/>
    <x v="42"/>
    <d v="2025-02-21T00:00:00"/>
    <x v="0"/>
    <s v="804血液腫瘤科拿藥(上月車資已計)"/>
    <m/>
    <x v="23"/>
    <m/>
    <m/>
    <n v="140"/>
    <s v="-"/>
    <s v="-"/>
    <s v=""/>
  </r>
  <r>
    <s v="1-562"/>
    <x v="43"/>
    <d v="2025-02-21T00:00:00"/>
    <x v="0"/>
    <s v="804精神科拿藥(上月車資已計)"/>
    <m/>
    <x v="15"/>
    <m/>
    <m/>
    <n v="340"/>
    <s v="-"/>
    <s v="-"/>
    <s v=""/>
  </r>
  <r>
    <s v="1-720"/>
    <x v="44"/>
    <d v="2025-02-21T00:00:00"/>
    <x v="0"/>
    <s v="804眼科(上月車資已計)"/>
    <m/>
    <x v="20"/>
    <m/>
    <m/>
    <n v="140"/>
    <n v="350"/>
    <s v="-"/>
    <s v=""/>
  </r>
  <r>
    <s v="1-693"/>
    <x v="45"/>
    <d v="2025-02-21T00:00:00"/>
    <x v="0"/>
    <s v="804抽血(上月車資已計)"/>
    <m/>
    <x v="24"/>
    <m/>
    <m/>
    <s v="-"/>
    <n v="350"/>
    <s v="-"/>
    <s v=""/>
  </r>
  <r>
    <s v="1-760"/>
    <x v="46"/>
    <d v="2025-02-21T00:00:00"/>
    <x v="0"/>
    <s v="804精神科(上月車資已計)"/>
    <m/>
    <x v="18"/>
    <m/>
    <m/>
    <n v="90"/>
    <n v="350"/>
    <s v="-"/>
    <s v=""/>
  </r>
  <r>
    <s v="3-462"/>
    <x v="47"/>
    <d v="2025-02-21T00:00:00"/>
    <x v="0"/>
    <s v="804精神科(上月車資已計)"/>
    <m/>
    <x v="18"/>
    <m/>
    <m/>
    <n v="90"/>
    <n v="350"/>
    <s v="-"/>
    <s v=""/>
  </r>
  <r>
    <s v="1-731"/>
    <x v="48"/>
    <d v="2025-02-21T00:00:00"/>
    <x v="0"/>
    <s v="804精神科拿藥(上月車資已計)"/>
    <m/>
    <x v="15"/>
    <m/>
    <m/>
    <n v="340"/>
    <s v="-"/>
    <s v="-"/>
    <s v=""/>
  </r>
  <r>
    <s v="1-450"/>
    <x v="49"/>
    <d v="2025-02-21T00:00:00"/>
    <x v="0"/>
    <s v="804精神科拿藥(上月車資已計)"/>
    <m/>
    <x v="15"/>
    <m/>
    <m/>
    <n v="90"/>
    <s v="-"/>
    <s v="-"/>
    <s v=""/>
  </r>
  <r>
    <s v="2-183"/>
    <x v="50"/>
    <d v="2025-02-21T00:00:00"/>
    <x v="0"/>
    <s v="804精神科拿藥(上月車資已計)"/>
    <m/>
    <x v="15"/>
    <m/>
    <m/>
    <n v="140"/>
    <s v="-"/>
    <s v="-"/>
    <s v=""/>
  </r>
  <r>
    <s v="1-596"/>
    <x v="51"/>
    <d v="2025-02-21T00:00:00"/>
    <x v="0"/>
    <s v="804精神科拿藥(上月車資已計)"/>
    <m/>
    <x v="15"/>
    <m/>
    <m/>
    <n v="0"/>
    <s v="-"/>
    <s v="-"/>
    <s v=""/>
  </r>
  <r>
    <s v="1-556"/>
    <x v="11"/>
    <d v="2025-02-21T00:00:00"/>
    <x v="0"/>
    <s v="804精神科拿藥(上月車資已計)"/>
    <m/>
    <x v="15"/>
    <m/>
    <m/>
    <n v="90"/>
    <s v="-"/>
    <s v="-"/>
    <s v=""/>
  </r>
  <r>
    <s v="1-541"/>
    <x v="12"/>
    <d v="2025-02-21T00:00:00"/>
    <x v="0"/>
    <s v="804泌尿外科(上月車資已計)"/>
    <m/>
    <x v="25"/>
    <m/>
    <m/>
    <n v="0"/>
    <n v="350"/>
    <s v="-"/>
    <s v=""/>
  </r>
  <r>
    <s v="1-541"/>
    <x v="12"/>
    <d v="2025-02-21T00:00:00"/>
    <x v="0"/>
    <s v="804精神科拿藥(上月車資已計)"/>
    <m/>
    <x v="15"/>
    <m/>
    <m/>
    <n v="0"/>
    <s v="-"/>
    <s v="-"/>
    <s v=""/>
  </r>
  <r>
    <s v="1-724"/>
    <x v="13"/>
    <d v="2025-02-21T00:00:00"/>
    <x v="0"/>
    <s v="804精神科拿藥(上月車資已計)"/>
    <m/>
    <x v="15"/>
    <m/>
    <m/>
    <n v="150"/>
    <s v="-"/>
    <s v="-"/>
    <s v=""/>
  </r>
  <r>
    <s v="1-354"/>
    <x v="52"/>
    <d v="2025-02-21T00:00:00"/>
    <x v="0"/>
    <s v="804眼科拿藥(上月車資已計)"/>
    <m/>
    <x v="17"/>
    <m/>
    <m/>
    <n v="150"/>
    <s v="-"/>
    <s v="-"/>
    <s v=""/>
  </r>
  <r>
    <s v="1-727"/>
    <x v="53"/>
    <d v="2025-02-21T00:00:00"/>
    <x v="0"/>
    <s v="804精神科拿藥(上月車資已計)"/>
    <m/>
    <x v="15"/>
    <m/>
    <m/>
    <n v="550"/>
    <s v="-"/>
    <s v="-"/>
    <s v=""/>
  </r>
  <r>
    <s v="1-637"/>
    <x v="54"/>
    <d v="2025-02-21T00:00:00"/>
    <x v="0"/>
    <s v="804眼科(上月車資已計)"/>
    <m/>
    <x v="20"/>
    <m/>
    <m/>
    <n v="240"/>
    <n v="350"/>
    <s v="-"/>
    <s v=""/>
  </r>
  <r>
    <s v="1-510"/>
    <x v="55"/>
    <d v="2025-02-21T00:00:00"/>
    <x v="0"/>
    <s v="804精神科拿藥(上月車資已計)"/>
    <m/>
    <x v="15"/>
    <m/>
    <m/>
    <n v="90"/>
    <s v="-"/>
    <s v="-"/>
    <s v=""/>
  </r>
  <r>
    <s v="3-528"/>
    <x v="56"/>
    <d v="2025-02-21T00:00:00"/>
    <x v="0"/>
    <s v="804精神科拿藥(上月車資已計)"/>
    <m/>
    <x v="15"/>
    <m/>
    <m/>
    <n v="280"/>
    <s v="-"/>
    <s v="-"/>
    <s v=""/>
  </r>
  <r>
    <s v="1-508"/>
    <x v="57"/>
    <d v="2025-02-21T00:00:00"/>
    <x v="0"/>
    <s v="804精神科拿藥(上月車資已計)"/>
    <m/>
    <x v="15"/>
    <m/>
    <m/>
    <n v="90"/>
    <s v="-"/>
    <s v="-"/>
    <s v=""/>
  </r>
  <r>
    <s v="1-531"/>
    <x v="58"/>
    <d v="2025-02-21T00:00:00"/>
    <x v="0"/>
    <s v="804眼科拿藥(上月車資已計)"/>
    <m/>
    <x v="17"/>
    <m/>
    <m/>
    <n v="150"/>
    <s v="-"/>
    <s v="-"/>
    <s v=""/>
  </r>
  <r>
    <s v="1-531"/>
    <x v="58"/>
    <d v="2025-02-21T00:00:00"/>
    <x v="0"/>
    <s v="804精神科拿藥(上月車資已計)"/>
    <m/>
    <x v="15"/>
    <m/>
    <m/>
    <n v="90"/>
    <s v="-"/>
    <s v="-"/>
    <s v=""/>
  </r>
  <r>
    <s v="1-550"/>
    <x v="14"/>
    <d v="2025-02-21T00:00:00"/>
    <x v="0"/>
    <s v="804內分泌科拿藥(上月車資已計)"/>
    <m/>
    <x v="16"/>
    <m/>
    <m/>
    <n v="140"/>
    <s v="-"/>
    <s v="-"/>
    <s v=""/>
  </r>
  <r>
    <s v="3-523"/>
    <x v="59"/>
    <d v="2025-02-21T00:00:00"/>
    <x v="0"/>
    <s v="804精神科拿藥(上月車資已計)"/>
    <m/>
    <x v="15"/>
    <m/>
    <m/>
    <n v="240"/>
    <s v="-"/>
    <s v="-"/>
    <s v=""/>
  </r>
  <r>
    <s v="1-634"/>
    <x v="60"/>
    <d v="2025-02-21T00:00:00"/>
    <x v="0"/>
    <s v="804精神科拿藥(上月車資已計)"/>
    <m/>
    <x v="15"/>
    <m/>
    <m/>
    <n v="90"/>
    <s v="-"/>
    <s v="-"/>
    <s v=""/>
  </r>
  <r>
    <s v="1-740"/>
    <x v="61"/>
    <d v="2025-02-21T00:00:00"/>
    <x v="0"/>
    <s v="804精神科拿藥(上月車資已計)"/>
    <m/>
    <x v="15"/>
    <m/>
    <m/>
    <n v="90"/>
    <s v="-"/>
    <s v="-"/>
    <s v=""/>
  </r>
  <r>
    <s v="1-728"/>
    <x v="62"/>
    <d v="2025-02-21T00:00:00"/>
    <x v="0"/>
    <s v="804精神科(上月車資已計)"/>
    <m/>
    <x v="18"/>
    <m/>
    <m/>
    <n v="90"/>
    <n v="350"/>
    <s v="-"/>
    <s v=""/>
  </r>
  <r>
    <s v="1-296"/>
    <x v="15"/>
    <d v="2025-02-21T00:00:00"/>
    <x v="0"/>
    <s v="804精神科拿藥(上月車資已計)"/>
    <m/>
    <x v="15"/>
    <m/>
    <m/>
    <n v="90"/>
    <s v="-"/>
    <s v="-"/>
    <s v=""/>
  </r>
  <r>
    <s v="1-580"/>
    <x v="63"/>
    <d v="2025-02-21T00:00:00"/>
    <x v="0"/>
    <s v="804精神科拿藥(上月車資已計)"/>
    <m/>
    <x v="15"/>
    <m/>
    <m/>
    <n v="90"/>
    <s v="-"/>
    <s v="-"/>
    <s v=""/>
  </r>
  <r>
    <s v="1-250"/>
    <x v="64"/>
    <d v="2025-02-21T00:00:00"/>
    <x v="0"/>
    <s v="804心臟內科拿藥(上月車資已計)"/>
    <m/>
    <x v="22"/>
    <m/>
    <m/>
    <n v="140"/>
    <s v="-"/>
    <s v="-"/>
    <s v=""/>
  </r>
  <r>
    <s v="1-755"/>
    <x v="65"/>
    <d v="2025-02-21T00:00:00"/>
    <x v="0"/>
    <s v="804內分泌科拿藥(上月車資已計)"/>
    <m/>
    <x v="16"/>
    <m/>
    <m/>
    <n v="140"/>
    <s v="-"/>
    <s v="-"/>
    <s v=""/>
  </r>
  <r>
    <s v="1-756"/>
    <x v="66"/>
    <d v="2025-02-22T00:00:00"/>
    <x v="0"/>
    <s v="804急診(上月車資已計)"/>
    <m/>
    <x v="26"/>
    <m/>
    <m/>
    <n v="450"/>
    <n v="500"/>
    <s v="-"/>
    <s v=""/>
  </r>
  <r>
    <s v="2-193"/>
    <x v="67"/>
    <d v="2025-02-24T00:00:00"/>
    <x v="0"/>
    <s v="804精神科拿藥(上月車資已計)"/>
    <m/>
    <x v="27"/>
    <m/>
    <m/>
    <n v="90"/>
    <s v="-"/>
    <s v="-"/>
    <s v=""/>
  </r>
  <r>
    <s v="1-690"/>
    <x v="2"/>
    <d v="2025-02-24T00:00:00"/>
    <x v="0"/>
    <s v="804心臟內科拿藥(上月車資已計)"/>
    <m/>
    <x v="28"/>
    <m/>
    <m/>
    <n v="0"/>
    <s v="-"/>
    <s v="-"/>
    <s v=""/>
  </r>
  <r>
    <s v="3-551"/>
    <x v="68"/>
    <d v="2025-02-24T00:00:00"/>
    <x v="0"/>
    <s v="804神經內科(上月車資已計)"/>
    <m/>
    <x v="29"/>
    <m/>
    <m/>
    <n v="430"/>
    <n v="350"/>
    <s v="-"/>
    <s v=""/>
  </r>
  <r>
    <s v="1-761"/>
    <x v="69"/>
    <d v="2025-02-24T00:00:00"/>
    <x v="0"/>
    <s v="804心臟內科(上月車資已計)"/>
    <m/>
    <x v="30"/>
    <m/>
    <m/>
    <n v="140"/>
    <n v="350"/>
    <s v="-"/>
    <s v=""/>
  </r>
  <r>
    <s v="1-761"/>
    <x v="69"/>
    <d v="2025-02-24T00:00:00"/>
    <x v="0"/>
    <s v="804精神科(上月車資已計)"/>
    <m/>
    <x v="31"/>
    <m/>
    <m/>
    <n v="200"/>
    <n v="350"/>
    <s v="-"/>
    <s v=""/>
  </r>
  <r>
    <s v="1-714"/>
    <x v="70"/>
    <d v="2025-02-24T00:00:00"/>
    <x v="0"/>
    <s v="804骨科(上月車資已計)"/>
    <m/>
    <x v="32"/>
    <m/>
    <m/>
    <n v="200"/>
    <n v="350"/>
    <s v="-"/>
    <s v=""/>
  </r>
  <r>
    <s v="1-695"/>
    <x v="71"/>
    <d v="2025-02-24T00:00:00"/>
    <x v="0"/>
    <s v="804精神科拿藥(上月車資已計)"/>
    <m/>
    <x v="27"/>
    <m/>
    <m/>
    <n v="90"/>
    <s v="-"/>
    <s v="-"/>
    <s v=""/>
  </r>
  <r>
    <s v="1-717"/>
    <x v="28"/>
    <d v="2025-02-24T00:00:00"/>
    <x v="0"/>
    <s v="804內分泌科拿藥(上月車資已計)"/>
    <m/>
    <x v="33"/>
    <m/>
    <m/>
    <n v="300"/>
    <s v="-"/>
    <s v="-"/>
    <s v=""/>
  </r>
  <r>
    <s v="1-730"/>
    <x v="72"/>
    <d v="2025-02-24T00:00:00"/>
    <x v="0"/>
    <s v="804胸腔內科(上月車資已計)"/>
    <m/>
    <x v="34"/>
    <m/>
    <m/>
    <n v="40"/>
    <n v="350"/>
    <s v="-"/>
    <s v=""/>
  </r>
  <r>
    <s v="1-607"/>
    <x v="36"/>
    <d v="2025-02-24T00:00:00"/>
    <x v="0"/>
    <s v="804骨科(上月車資已計)"/>
    <m/>
    <x v="32"/>
    <m/>
    <m/>
    <n v="180"/>
    <n v="350"/>
    <s v="-"/>
    <s v=""/>
  </r>
  <r>
    <s v="1-764"/>
    <x v="3"/>
    <d v="2025-02-24T00:00:00"/>
    <x v="0"/>
    <s v="804血液腫瘤科(上月車資已計)"/>
    <m/>
    <x v="35"/>
    <m/>
    <m/>
    <n v="90"/>
    <n v="350"/>
    <s v="-"/>
    <s v=""/>
  </r>
  <r>
    <s v="1-764"/>
    <x v="3"/>
    <d v="2025-02-24T00:00:00"/>
    <x v="0"/>
    <s v="804精神科(人不去)(上月車資已計)"/>
    <m/>
    <x v="36"/>
    <m/>
    <m/>
    <n v="90"/>
    <n v="350"/>
    <s v="-"/>
    <s v=""/>
  </r>
  <r>
    <s v="1-672"/>
    <x v="73"/>
    <d v="2025-02-24T00:00:00"/>
    <x v="0"/>
    <s v="804精神科拿藥(上月車資已計)"/>
    <m/>
    <x v="27"/>
    <m/>
    <m/>
    <n v="150"/>
    <s v="-"/>
    <s v="-"/>
    <s v=""/>
  </r>
  <r>
    <s v="1-720"/>
    <x v="44"/>
    <d v="2025-02-24T00:00:00"/>
    <x v="0"/>
    <s v="804內分泌科拿藥(上月車資已計)"/>
    <m/>
    <x v="33"/>
    <m/>
    <m/>
    <n v="180"/>
    <s v="-"/>
    <s v="-"/>
    <s v=""/>
  </r>
  <r>
    <s v="1-380"/>
    <x v="74"/>
    <d v="2025-02-24T00:00:00"/>
    <x v="0"/>
    <s v="804精神科(上月車資已計)"/>
    <m/>
    <x v="31"/>
    <m/>
    <m/>
    <n v="90"/>
    <n v="350"/>
    <s v="-"/>
    <s v=""/>
  </r>
  <r>
    <s v="1-409"/>
    <x v="75"/>
    <d v="2025-02-24T00:00:00"/>
    <x v="0"/>
    <s v="804骨科(上月車資已計)"/>
    <m/>
    <x v="32"/>
    <m/>
    <m/>
    <s v="-"/>
    <n v="350"/>
    <s v="-"/>
    <s v=""/>
  </r>
  <r>
    <s v="1-676"/>
    <x v="76"/>
    <d v="2025-02-24T00:00:00"/>
    <x v="0"/>
    <s v="804腎臟內科拿藥(上月車資已計)"/>
    <m/>
    <x v="37"/>
    <m/>
    <m/>
    <n v="150"/>
    <s v="-"/>
    <s v="-"/>
    <s v=""/>
  </r>
  <r>
    <s v="1-676"/>
    <x v="76"/>
    <d v="2025-02-24T00:00:00"/>
    <x v="0"/>
    <s v="804精神科拿藥(上月車資已計)"/>
    <m/>
    <x v="27"/>
    <m/>
    <m/>
    <n v="90"/>
    <s v="-"/>
    <s v="-"/>
    <s v=""/>
  </r>
  <r>
    <s v="1-676"/>
    <x v="76"/>
    <d v="2025-02-24T00:00:00"/>
    <x v="0"/>
    <s v="804整形外科(上月車資已計)"/>
    <m/>
    <x v="38"/>
    <m/>
    <m/>
    <n v="140"/>
    <n v="350"/>
    <s v="-"/>
    <s v=""/>
  </r>
  <r>
    <s v="1-701"/>
    <x v="77"/>
    <d v="2025-02-24T00:00:00"/>
    <x v="0"/>
    <s v="804精神科(上月車資已計)"/>
    <m/>
    <x v="31"/>
    <m/>
    <m/>
    <n v="90"/>
    <n v="350"/>
    <s v="-"/>
    <s v=""/>
  </r>
  <r>
    <s v="1-767"/>
    <x v="78"/>
    <d v="2025-02-24T00:00:00"/>
    <x v="0"/>
    <s v="804心臟內科(上月車資已計)"/>
    <m/>
    <x v="30"/>
    <m/>
    <m/>
    <n v="140"/>
    <n v="350"/>
    <s v="-"/>
    <s v=""/>
  </r>
  <r>
    <s v="2-175"/>
    <x v="79"/>
    <d v="2025-02-24T00:00:00"/>
    <x v="0"/>
    <s v="804胸腔內科(上月車資已計)"/>
    <m/>
    <x v="34"/>
    <m/>
    <m/>
    <n v="200"/>
    <n v="350"/>
    <s v="-"/>
    <s v=""/>
  </r>
  <r>
    <s v="1-477"/>
    <x v="80"/>
    <d v="2025-02-24T00:00:00"/>
    <x v="0"/>
    <s v="804胸腔內科(上月車資已計)"/>
    <m/>
    <x v="34"/>
    <m/>
    <m/>
    <n v="260"/>
    <n v="350"/>
    <s v="-"/>
    <s v=""/>
  </r>
  <r>
    <s v="1-477"/>
    <x v="80"/>
    <d v="2025-02-24T00:00:00"/>
    <x v="0"/>
    <s v="804腎臟內科拿藥(上月車資已計)"/>
    <m/>
    <x v="37"/>
    <m/>
    <m/>
    <n v="140"/>
    <s v="-"/>
    <s v="-"/>
    <s v=""/>
  </r>
  <r>
    <s v="1-477"/>
    <x v="80"/>
    <d v="2025-02-24T00:00:00"/>
    <x v="0"/>
    <s v="804精神科拿藥(上月車資已計)"/>
    <m/>
    <x v="27"/>
    <m/>
    <m/>
    <n v="90"/>
    <s v="-"/>
    <s v="-"/>
    <s v=""/>
  </r>
  <r>
    <s v="1-415"/>
    <x v="17"/>
    <d v="2025-02-25T00:00:00"/>
    <x v="0"/>
    <s v="804胸腔內科拿藥(上月車資已計)"/>
    <m/>
    <x v="39"/>
    <m/>
    <m/>
    <n v="220"/>
    <s v="-"/>
    <s v="-"/>
    <s v=""/>
  </r>
  <r>
    <s v="1-600"/>
    <x v="81"/>
    <d v="2025-02-25T00:00:00"/>
    <x v="0"/>
    <s v="804胸腔內科拿藥(上月車資已計)"/>
    <m/>
    <x v="39"/>
    <m/>
    <m/>
    <n v="180"/>
    <s v="-"/>
    <s v="-"/>
    <s v=""/>
  </r>
  <r>
    <s v="1-723"/>
    <x v="82"/>
    <d v="2025-02-25T00:00:00"/>
    <x v="0"/>
    <s v="804胸腔內科拿藥(上月車資已計)"/>
    <m/>
    <x v="39"/>
    <m/>
    <m/>
    <n v="0"/>
    <s v="-"/>
    <s v="-"/>
    <s v=""/>
  </r>
  <r>
    <s v="2-118"/>
    <x v="83"/>
    <d v="2025-02-25T00:00:00"/>
    <x v="0"/>
    <s v="804心臟血管外科(上月車資已計)"/>
    <m/>
    <x v="40"/>
    <m/>
    <m/>
    <n v="90"/>
    <n v="350"/>
    <s v="-"/>
    <s v=""/>
  </r>
  <r>
    <s v="2-197"/>
    <x v="84"/>
    <d v="2025-02-25T00:00:00"/>
    <x v="0"/>
    <s v="804胸腔內科(上月車資已計)"/>
    <m/>
    <x v="41"/>
    <m/>
    <m/>
    <n v="0"/>
    <n v="350"/>
    <s v="-"/>
    <s v=""/>
  </r>
  <r>
    <s v="3-454"/>
    <x v="29"/>
    <d v="2025-02-25T00:00:00"/>
    <x v="0"/>
    <s v="804胸腔內科拿藥(上月車資已計)"/>
    <m/>
    <x v="39"/>
    <m/>
    <m/>
    <n v="300"/>
    <s v="-"/>
    <s v="-"/>
    <s v=""/>
  </r>
  <r>
    <s v="1-607"/>
    <x v="36"/>
    <d v="2025-02-25T00:00:00"/>
    <x v="0"/>
    <s v="804胸腔內科拿藥(上月車資已計)"/>
    <m/>
    <x v="39"/>
    <m/>
    <m/>
    <n v="300"/>
    <s v="-"/>
    <s v="-"/>
    <s v=""/>
  </r>
  <r>
    <s v="1-270"/>
    <x v="85"/>
    <d v="2025-02-25T00:00:00"/>
    <x v="0"/>
    <s v="804胸腔內科拿藥(上月車資已計)"/>
    <m/>
    <x v="39"/>
    <m/>
    <m/>
    <n v="0"/>
    <s v="-"/>
    <s v="-"/>
    <s v=""/>
  </r>
  <r>
    <s v="3-549"/>
    <x v="42"/>
    <d v="2025-02-25T00:00:00"/>
    <x v="0"/>
    <s v="804胸腔內科(上月車資已計)"/>
    <m/>
    <x v="41"/>
    <m/>
    <m/>
    <n v="260"/>
    <n v="350"/>
    <s v="-"/>
    <s v=""/>
  </r>
  <r>
    <s v="3-462"/>
    <x v="47"/>
    <d v="2025-02-25T00:00:00"/>
    <x v="0"/>
    <s v="804胸腔內科(上月車資已計)"/>
    <m/>
    <x v="41"/>
    <m/>
    <m/>
    <n v="150"/>
    <n v="350"/>
    <s v="-"/>
    <s v=""/>
  </r>
  <r>
    <s v="1-670"/>
    <x v="86"/>
    <d v="2025-02-25T00:00:00"/>
    <x v="0"/>
    <s v="804胸腔內科(上月車資已計)"/>
    <m/>
    <x v="41"/>
    <m/>
    <m/>
    <n v="180"/>
    <n v="350"/>
    <s v="-"/>
    <s v=""/>
  </r>
  <r>
    <s v="1-682"/>
    <x v="87"/>
    <d v="2025-02-25T00:00:00"/>
    <x v="0"/>
    <s v="804胸腔內科拿藥(上月車資已計)"/>
    <m/>
    <x v="39"/>
    <m/>
    <m/>
    <n v="260"/>
    <s v="-"/>
    <s v="-"/>
    <s v=""/>
  </r>
  <r>
    <s v="1-718"/>
    <x v="88"/>
    <d v="2025-02-25T00:00:00"/>
    <x v="0"/>
    <s v="804胸腔內科(上月車資已計)"/>
    <m/>
    <x v="41"/>
    <m/>
    <m/>
    <n v="200"/>
    <n v="350"/>
    <s v="-"/>
    <s v=""/>
  </r>
  <r>
    <s v="3-529"/>
    <x v="89"/>
    <d v="2025-02-25T00:00:00"/>
    <x v="0"/>
    <s v="804胸腔內科拿藥(上月車資已計)"/>
    <m/>
    <x v="39"/>
    <m/>
    <m/>
    <n v="180"/>
    <s v="-"/>
    <s v="-"/>
    <s v=""/>
  </r>
  <r>
    <s v="1-531"/>
    <x v="58"/>
    <d v="2025-02-25T00:00:00"/>
    <x v="0"/>
    <s v="804胸腔內科(上月車資已計)"/>
    <m/>
    <x v="41"/>
    <m/>
    <m/>
    <n v="150"/>
    <n v="350"/>
    <s v="-"/>
    <s v=""/>
  </r>
  <r>
    <s v="1-634"/>
    <x v="60"/>
    <d v="2025-02-25T00:00:00"/>
    <x v="0"/>
    <s v="804胸腔內科(上月車資已計)"/>
    <m/>
    <x v="41"/>
    <m/>
    <m/>
    <n v="280"/>
    <n v="350"/>
    <s v="-"/>
    <s v=""/>
  </r>
  <r>
    <s v="1-296"/>
    <x v="15"/>
    <d v="2025-02-25T00:00:00"/>
    <x v="0"/>
    <s v="804血液腫瘤科拿藥(上月車資已計)"/>
    <m/>
    <x v="42"/>
    <m/>
    <m/>
    <n v="150"/>
    <s v="-"/>
    <s v="-"/>
    <s v=""/>
  </r>
  <r>
    <s v="1-726"/>
    <x v="90"/>
    <d v="2025-02-25T00:00:00"/>
    <x v="0"/>
    <s v="804心臟內科拿藥(上月車資已計)"/>
    <m/>
    <x v="43"/>
    <m/>
    <m/>
    <n v="180"/>
    <s v="-"/>
    <s v="-"/>
    <s v=""/>
  </r>
  <r>
    <s v="1-726"/>
    <x v="90"/>
    <d v="2025-02-25T00:00:00"/>
    <x v="0"/>
    <s v="804胸腔內科(上月車資已計)"/>
    <m/>
    <x v="41"/>
    <m/>
    <m/>
    <n v="220"/>
    <s v="-"/>
    <s v="-"/>
    <s v=""/>
  </r>
  <r>
    <s v="1-726"/>
    <x v="90"/>
    <d v="2025-02-25T00:00:00"/>
    <x v="0"/>
    <s v="804腎臟內科(上月車資已計)"/>
    <m/>
    <x v="44"/>
    <m/>
    <m/>
    <n v="140"/>
    <n v="350"/>
    <s v="-"/>
    <s v=""/>
  </r>
  <r>
    <s v="1-167"/>
    <x v="91"/>
    <d v="2025-02-25T00:00:00"/>
    <x v="0"/>
    <s v="804泌尿外科拿藥(上月車資已計)"/>
    <m/>
    <x v="45"/>
    <m/>
    <m/>
    <n v="140"/>
    <s v="-"/>
    <s v="-"/>
    <s v=""/>
  </r>
  <r>
    <s v="3-507"/>
    <x v="92"/>
    <d v="2025-02-25T00:00:00"/>
    <x v="0"/>
    <s v="804胸腔內科拿藥(上月車資已計)"/>
    <m/>
    <x v="39"/>
    <m/>
    <m/>
    <n v="0"/>
    <s v="-"/>
    <s v="-"/>
    <s v=""/>
  </r>
  <r>
    <s v="1-756"/>
    <x v="66"/>
    <d v="2025-02-25T00:00:00"/>
    <x v="0"/>
    <s v="804胸腔內科(上月車資已計)"/>
    <m/>
    <x v="41"/>
    <m/>
    <m/>
    <n v="150"/>
    <n v="350"/>
    <s v="-"/>
    <s v=""/>
  </r>
  <r>
    <s v="2-140"/>
    <x v="93"/>
    <d v="2025-02-26T00:00:00"/>
    <x v="0"/>
    <s v="龍敏內科"/>
    <m/>
    <x v="46"/>
    <m/>
    <m/>
    <n v="0"/>
    <n v="0"/>
    <n v="600"/>
    <s v=""/>
  </r>
  <r>
    <s v="1-629"/>
    <x v="25"/>
    <d v="2025-02-26T00:00:00"/>
    <x v="0"/>
    <s v="804腎臟內科拿藥"/>
    <m/>
    <x v="47"/>
    <m/>
    <m/>
    <n v="140"/>
    <n v="0"/>
    <n v="300"/>
    <s v=""/>
  </r>
  <r>
    <s v="1-530"/>
    <x v="94"/>
    <d v="2025-02-26T00:00:00"/>
    <x v="0"/>
    <s v="804皮膚科(人不去)"/>
    <m/>
    <x v="48"/>
    <m/>
    <m/>
    <n v="160"/>
    <n v="350"/>
    <n v="300"/>
    <s v=""/>
  </r>
  <r>
    <s v="1-500"/>
    <x v="39"/>
    <d v="2025-02-26T00:00:00"/>
    <x v="0"/>
    <s v="804胸腔內科拿藥"/>
    <m/>
    <x v="49"/>
    <m/>
    <m/>
    <n v="150"/>
    <n v="0"/>
    <n v="300"/>
    <s v=""/>
  </r>
  <r>
    <s v="2-160"/>
    <x v="95"/>
    <d v="2025-02-26T00:00:00"/>
    <x v="0"/>
    <s v="龍敏內科"/>
    <m/>
    <x v="46"/>
    <m/>
    <m/>
    <n v="0"/>
    <n v="0"/>
    <n v="600"/>
    <s v=""/>
  </r>
  <r>
    <s v="1-693"/>
    <x v="45"/>
    <d v="2025-02-26T00:00:00"/>
    <x v="0"/>
    <s v="804神經內科拿藥"/>
    <m/>
    <x v="50"/>
    <m/>
    <m/>
    <n v="140"/>
    <n v="0"/>
    <n v="300"/>
    <s v=""/>
  </r>
  <r>
    <s v="2-183"/>
    <x v="50"/>
    <d v="2025-02-26T00:00:00"/>
    <x v="0"/>
    <s v="804肝膽腸胃科拿藥"/>
    <m/>
    <x v="51"/>
    <m/>
    <m/>
    <n v="140"/>
    <n v="0"/>
    <n v="300"/>
    <s v=""/>
  </r>
  <r>
    <s v="1-541"/>
    <x v="12"/>
    <d v="2025-02-26T00:00:00"/>
    <x v="0"/>
    <s v="804一般外科拿藥"/>
    <m/>
    <x v="52"/>
    <m/>
    <m/>
    <n v="0"/>
    <n v="0"/>
    <n v="300"/>
    <s v=""/>
  </r>
  <r>
    <s v="1-541"/>
    <x v="12"/>
    <d v="2025-02-26T00:00:00"/>
    <x v="0"/>
    <s v="804肝膽腸胃科拿藥"/>
    <m/>
    <x v="51"/>
    <m/>
    <m/>
    <n v="0"/>
    <n v="0"/>
    <n v="0"/>
    <s v=""/>
  </r>
  <r>
    <s v="1-667"/>
    <x v="96"/>
    <d v="2025-02-26T00:00:00"/>
    <x v="0"/>
    <s v="804胸腔內科"/>
    <m/>
    <x v="53"/>
    <m/>
    <m/>
    <n v="180"/>
    <n v="350"/>
    <n v="600"/>
    <s v=""/>
  </r>
  <r>
    <s v="1-767"/>
    <x v="78"/>
    <d v="2025-02-26T00:00:00"/>
    <x v="0"/>
    <s v="804骨科"/>
    <m/>
    <x v="54"/>
    <m/>
    <m/>
    <n v="5495"/>
    <n v="350"/>
    <n v="600"/>
    <s v=""/>
  </r>
  <r>
    <s v="3-554"/>
    <x v="97"/>
    <d v="2025-02-26T00:00:00"/>
    <x v="0"/>
    <s v="804內分泌科拿藥"/>
    <m/>
    <x v="55"/>
    <m/>
    <m/>
    <n v="0"/>
    <n v="0"/>
    <n v="300"/>
    <s v=""/>
  </r>
  <r>
    <s v="2-185"/>
    <x v="98"/>
    <d v="2025-02-27T00:00:00"/>
    <x v="0"/>
    <s v="804急診(夜間)"/>
    <m/>
    <x v="56"/>
    <m/>
    <m/>
    <n v="385"/>
    <n v="16650"/>
    <n v="1200"/>
    <s v=""/>
  </r>
  <r>
    <s v="3-546"/>
    <x v="99"/>
    <d v="2025-02-27T00:00:00"/>
    <x v="0"/>
    <s v="龍敏出院疥瘡投藥/車資"/>
    <m/>
    <x v="57"/>
    <m/>
    <m/>
    <n v="300"/>
    <s v="-"/>
    <n v="600"/>
    <s v=""/>
  </r>
  <r>
    <s v="2-155"/>
    <x v="100"/>
    <d v="2025-02-27T00:00:00"/>
    <x v="0"/>
    <s v="804外科"/>
    <m/>
    <x v="58"/>
    <m/>
    <m/>
    <n v="140"/>
    <n v="350"/>
    <n v="600"/>
    <s v=""/>
  </r>
  <r>
    <s v="3-470"/>
    <x v="101"/>
    <d v="2025-02-27T00:00:00"/>
    <x v="0"/>
    <s v="804出院疥瘡投藥/車資"/>
    <m/>
    <x v="59"/>
    <m/>
    <m/>
    <n v="300"/>
    <s v="-"/>
    <n v="600"/>
    <s v=""/>
  </r>
  <r>
    <s v="3-555"/>
    <x v="22"/>
    <d v="2025-02-27T00:00:00"/>
    <x v="0"/>
    <s v="804心臟內科拿藥"/>
    <m/>
    <x v="60"/>
    <m/>
    <m/>
    <n v="140"/>
    <n v="0"/>
    <n v="300"/>
    <s v=""/>
  </r>
  <r>
    <s v="1-764"/>
    <x v="3"/>
    <d v="2025-02-27T00:00:00"/>
    <x v="0"/>
    <s v="804家醫科"/>
    <m/>
    <x v="61"/>
    <m/>
    <m/>
    <n v="90"/>
    <n v="350"/>
    <n v="600"/>
    <s v=""/>
  </r>
  <r>
    <s v="3-461"/>
    <x v="102"/>
    <d v="2025-02-27T00:00:00"/>
    <x v="0"/>
    <s v="804心臟內科拿藥"/>
    <m/>
    <x v="60"/>
    <m/>
    <m/>
    <n v="410"/>
    <n v="0"/>
    <n v="300"/>
    <s v=""/>
  </r>
  <r>
    <s v="1-541"/>
    <x v="12"/>
    <d v="2025-02-27T00:00:00"/>
    <x v="0"/>
    <s v="804內分泌科"/>
    <m/>
    <x v="62"/>
    <m/>
    <m/>
    <n v="0"/>
    <n v="350"/>
    <n v="600"/>
    <s v=""/>
  </r>
  <r>
    <s v="1-762"/>
    <x v="103"/>
    <d v="2025-02-27T00:00:00"/>
    <x v="0"/>
    <s v="桃療精神科"/>
    <m/>
    <x v="63"/>
    <m/>
    <m/>
    <n v="0"/>
    <s v="-"/>
    <n v="1000"/>
    <s v=""/>
  </r>
  <r>
    <s v="1-726"/>
    <x v="90"/>
    <d v="2025-02-27T00:00:00"/>
    <x v="0"/>
    <s v="804肝膽腸胃科"/>
    <m/>
    <x v="64"/>
    <m/>
    <m/>
    <n v="160"/>
    <n v="350"/>
    <n v="600"/>
    <s v=""/>
  </r>
  <r>
    <s v="2-195"/>
    <x v="104"/>
    <d v="2025-02-28T00:00:00"/>
    <x v="0"/>
    <s v="龍敏內科"/>
    <m/>
    <x v="65"/>
    <m/>
    <m/>
    <n v="0"/>
    <s v="-"/>
    <n v="600"/>
    <s v=""/>
  </r>
  <r>
    <s v="3-547"/>
    <x v="105"/>
    <d v="2025-02-28T00:00:00"/>
    <x v="0"/>
    <s v="龍敏內科"/>
    <m/>
    <x v="65"/>
    <m/>
    <m/>
    <n v="160"/>
    <n v="0"/>
    <n v="600"/>
    <s v=""/>
  </r>
  <r>
    <s v="3-551"/>
    <x v="68"/>
    <d v="2025-03-03T00:00:00"/>
    <x v="0"/>
    <s v="804神經內科"/>
    <m/>
    <x v="66"/>
    <m/>
    <m/>
    <n v="690"/>
    <n v="350"/>
    <n v="600"/>
    <s v=""/>
  </r>
  <r>
    <s v="3-546"/>
    <x v="99"/>
    <d v="2025-03-03T00:00:00"/>
    <x v="0"/>
    <s v="804胸腔內科"/>
    <m/>
    <x v="67"/>
    <m/>
    <m/>
    <n v="150"/>
    <n v="350"/>
    <n v="600"/>
    <s v=""/>
  </r>
  <r>
    <s v="1-761"/>
    <x v="69"/>
    <d v="2025-03-03T00:00:00"/>
    <x v="0"/>
    <s v="804精神科"/>
    <m/>
    <x v="68"/>
    <m/>
    <m/>
    <n v="180"/>
    <n v="350"/>
    <n v="600"/>
    <s v=""/>
  </r>
  <r>
    <s v="3-556"/>
    <x v="106"/>
    <d v="2025-03-03T00:00:00"/>
    <x v="0"/>
    <s v="804精神科拿藥"/>
    <m/>
    <x v="69"/>
    <m/>
    <m/>
    <n v="140"/>
    <n v="0"/>
    <n v="300"/>
    <s v=""/>
  </r>
  <r>
    <s v="1-748"/>
    <x v="23"/>
    <d v="2025-03-03T00:00:00"/>
    <x v="0"/>
    <s v="804骨科"/>
    <m/>
    <x v="70"/>
    <m/>
    <m/>
    <n v="160"/>
    <n v="350"/>
    <n v="600"/>
    <s v=""/>
  </r>
  <r>
    <s v="1-698"/>
    <x v="107"/>
    <d v="2025-03-03T00:00:00"/>
    <x v="0"/>
    <s v="804精神科"/>
    <m/>
    <x v="68"/>
    <m/>
    <m/>
    <n v="140"/>
    <n v="350"/>
    <n v="600"/>
    <s v=""/>
  </r>
  <r>
    <s v="1-624"/>
    <x v="26"/>
    <d v="2025-03-03T00:00:00"/>
    <x v="0"/>
    <s v="804送檢車資"/>
    <m/>
    <x v="71"/>
    <m/>
    <m/>
    <s v="-"/>
    <s v="-"/>
    <n v="320"/>
    <s v=""/>
  </r>
  <r>
    <s v="1-743"/>
    <x v="108"/>
    <d v="2025-03-03T00:00:00"/>
    <x v="0"/>
    <s v="804精神科拿藥"/>
    <m/>
    <x v="69"/>
    <m/>
    <m/>
    <n v="450"/>
    <n v="0"/>
    <n v="300"/>
    <s v=""/>
  </r>
  <r>
    <s v="1-768"/>
    <x v="109"/>
    <d v="2025-03-03T00:00:00"/>
    <x v="0"/>
    <s v="804胸腔內科"/>
    <m/>
    <x v="67"/>
    <m/>
    <m/>
    <n v="180"/>
    <n v="350"/>
    <n v="600"/>
    <s v=""/>
  </r>
  <r>
    <s v="2-130"/>
    <x v="110"/>
    <d v="2025-03-03T00:00:00"/>
    <x v="0"/>
    <s v="804精神科(鑑定)"/>
    <m/>
    <x v="72"/>
    <m/>
    <m/>
    <n v="140"/>
    <n v="350"/>
    <n v="600"/>
    <s v=""/>
  </r>
  <r>
    <s v="1-766"/>
    <x v="111"/>
    <d v="2025-03-03T00:00:00"/>
    <x v="0"/>
    <s v="804精神科"/>
    <m/>
    <x v="68"/>
    <m/>
    <m/>
    <n v="340"/>
    <n v="350"/>
    <n v="600"/>
    <s v=""/>
  </r>
  <r>
    <s v="1-764"/>
    <x v="3"/>
    <d v="2025-03-03T00:00:00"/>
    <x v="0"/>
    <s v="804精神科拿藥"/>
    <m/>
    <x v="69"/>
    <m/>
    <m/>
    <n v="90"/>
    <n v="0"/>
    <n v="300"/>
    <s v=""/>
  </r>
  <r>
    <s v="3-505"/>
    <x v="112"/>
    <d v="2025-03-03T00:00:00"/>
    <x v="0"/>
    <s v="龍敏內科拿藥"/>
    <m/>
    <x v="73"/>
    <m/>
    <m/>
    <n v="50"/>
    <n v="0"/>
    <n v="300"/>
    <s v=""/>
  </r>
  <r>
    <s v="1-380"/>
    <x v="74"/>
    <d v="2025-03-03T00:00:00"/>
    <x v="0"/>
    <s v="804精神科拿藥"/>
    <m/>
    <x v="69"/>
    <m/>
    <m/>
    <n v="90"/>
    <n v="0"/>
    <n v="300"/>
    <s v=""/>
  </r>
  <r>
    <s v="1-760"/>
    <x v="46"/>
    <d v="2025-03-03T00:00:00"/>
    <x v="0"/>
    <s v="804心臟血管外科"/>
    <m/>
    <x v="74"/>
    <m/>
    <m/>
    <n v="160"/>
    <n v="350"/>
    <n v="600"/>
    <s v=""/>
  </r>
  <r>
    <s v="1-676"/>
    <x v="76"/>
    <d v="2025-03-03T00:00:00"/>
    <x v="0"/>
    <s v="804精神科(人不去)"/>
    <m/>
    <x v="75"/>
    <m/>
    <m/>
    <n v="90"/>
    <n v="350"/>
    <n v="300"/>
    <s v=""/>
  </r>
  <r>
    <s v="1-556"/>
    <x v="11"/>
    <d v="2025-03-03T00:00:00"/>
    <x v="0"/>
    <s v="804腸胃內科"/>
    <m/>
    <x v="76"/>
    <m/>
    <m/>
    <n v="410"/>
    <n v="350"/>
    <n v="600"/>
    <s v=""/>
  </r>
  <r>
    <s v="3-533"/>
    <x v="4"/>
    <d v="2025-03-03T00:00:00"/>
    <x v="0"/>
    <s v="804精神科拿藥"/>
    <m/>
    <x v="69"/>
    <m/>
    <m/>
    <n v="340"/>
    <n v="0"/>
    <n v="300"/>
    <s v=""/>
  </r>
  <r>
    <s v="1-606"/>
    <x v="113"/>
    <d v="2025-03-03T00:00:00"/>
    <x v="0"/>
    <s v="龍敏內科拿藥"/>
    <m/>
    <x v="73"/>
    <m/>
    <m/>
    <n v="0"/>
    <n v="0"/>
    <n v="300"/>
    <s v=""/>
  </r>
  <r>
    <s v="1-510"/>
    <x v="55"/>
    <d v="2025-03-03T00:00:00"/>
    <x v="0"/>
    <s v="804胸腔內科"/>
    <m/>
    <x v="67"/>
    <m/>
    <m/>
    <n v="150"/>
    <n v="350"/>
    <n v="600"/>
    <s v=""/>
  </r>
  <r>
    <s v="1-667"/>
    <x v="96"/>
    <d v="2025-03-03T00:00:00"/>
    <x v="0"/>
    <s v="804精神科"/>
    <m/>
    <x v="68"/>
    <m/>
    <m/>
    <n v="90"/>
    <n v="350"/>
    <n v="600"/>
    <s v=""/>
  </r>
  <r>
    <s v="1-767"/>
    <x v="78"/>
    <d v="2025-03-03T00:00:00"/>
    <x v="0"/>
    <s v="804精神科"/>
    <m/>
    <x v="68"/>
    <m/>
    <m/>
    <n v="90"/>
    <n v="350"/>
    <n v="600"/>
    <s v=""/>
  </r>
  <r>
    <s v="1-754"/>
    <x v="114"/>
    <d v="2025-03-03T00:00:00"/>
    <x v="0"/>
    <s v="804精神科拿藥"/>
    <m/>
    <x v="69"/>
    <m/>
    <m/>
    <n v="410"/>
    <n v="0"/>
    <n v="300"/>
    <s v=""/>
  </r>
  <r>
    <s v="1-550"/>
    <x v="14"/>
    <d v="2025-03-03T00:00:00"/>
    <x v="0"/>
    <s v="龍敏復健科(批價)"/>
    <m/>
    <x v="77"/>
    <m/>
    <m/>
    <n v="50"/>
    <n v="0"/>
    <n v="0"/>
    <s v=""/>
  </r>
  <r>
    <s v="2-175"/>
    <x v="79"/>
    <d v="2025-03-03T00:00:00"/>
    <x v="0"/>
    <s v="804精神科拿藥"/>
    <m/>
    <x v="69"/>
    <m/>
    <m/>
    <n v="340"/>
    <n v="0"/>
    <n v="300"/>
    <s v=""/>
  </r>
  <r>
    <s v="2-194"/>
    <x v="115"/>
    <d v="2025-03-03T00:00:00"/>
    <x v="0"/>
    <s v="804送檢車資"/>
    <m/>
    <x v="71"/>
    <m/>
    <m/>
    <s v="-"/>
    <s v="-"/>
    <n v="320"/>
    <s v=""/>
  </r>
  <r>
    <s v="1-765"/>
    <x v="116"/>
    <d v="2025-03-03T00:00:00"/>
    <x v="0"/>
    <s v="804胸腔內科"/>
    <m/>
    <x v="67"/>
    <m/>
    <m/>
    <n v="180"/>
    <s v="-"/>
    <n v="0"/>
    <s v=""/>
  </r>
  <r>
    <s v="1-765"/>
    <x v="116"/>
    <d v="2025-03-03T00:00:00"/>
    <x v="0"/>
    <s v="804精神科"/>
    <m/>
    <x v="68"/>
    <m/>
    <m/>
    <n v="200"/>
    <n v="350"/>
    <n v="600"/>
    <s v=""/>
  </r>
  <r>
    <s v="3-553"/>
    <x v="117"/>
    <d v="2025-03-03T00:00:00"/>
    <x v="0"/>
    <s v="804精神科拿藥"/>
    <m/>
    <x v="69"/>
    <m/>
    <m/>
    <n v="90"/>
    <n v="0"/>
    <n v="300"/>
    <s v=""/>
  </r>
  <r>
    <s v="2-199"/>
    <x v="118"/>
    <d v="2025-03-03T00:00:00"/>
    <x v="0"/>
    <s v="804精神科拿藥"/>
    <m/>
    <x v="69"/>
    <m/>
    <m/>
    <n v="90"/>
    <n v="0"/>
    <n v="300"/>
    <s v=""/>
  </r>
  <r>
    <s v="1-752"/>
    <x v="119"/>
    <d v="2025-03-03T00:00:00"/>
    <x v="0"/>
    <s v="804精神科拿藥"/>
    <m/>
    <x v="69"/>
    <m/>
    <m/>
    <n v="90"/>
    <n v="0"/>
    <n v="300"/>
    <s v=""/>
  </r>
  <r>
    <s v="1-726"/>
    <x v="90"/>
    <d v="2025-03-03T00:00:00"/>
    <x v="0"/>
    <s v="804電腦斷層攝影檢查"/>
    <m/>
    <x v="78"/>
    <m/>
    <m/>
    <s v="-"/>
    <n v="350"/>
    <n v="600"/>
    <s v=""/>
  </r>
  <r>
    <s v="1-755"/>
    <x v="65"/>
    <d v="2025-03-03T00:00:00"/>
    <x v="0"/>
    <s v="804精神科拿藥"/>
    <m/>
    <x v="69"/>
    <m/>
    <m/>
    <n v="320"/>
    <n v="0"/>
    <n v="300"/>
    <s v=""/>
  </r>
  <r>
    <s v="1-761"/>
    <x v="69"/>
    <d v="2025-03-04T00:00:00"/>
    <x v="0"/>
    <s v="804泌尿外科"/>
    <m/>
    <x v="79"/>
    <m/>
    <m/>
    <n v="160"/>
    <s v="-"/>
    <n v="0"/>
    <s v=""/>
  </r>
  <r>
    <s v="1-761"/>
    <x v="69"/>
    <d v="2025-03-04T00:00:00"/>
    <x v="0"/>
    <s v="804胸腔內科"/>
    <m/>
    <x v="80"/>
    <m/>
    <m/>
    <n v="200"/>
    <n v="350"/>
    <n v="600"/>
    <s v=""/>
  </r>
  <r>
    <s v="1-629"/>
    <x v="25"/>
    <d v="2025-03-04T00:00:00"/>
    <x v="0"/>
    <s v="804送檢車資"/>
    <m/>
    <x v="81"/>
    <m/>
    <m/>
    <s v="-"/>
    <s v="-"/>
    <n v="320"/>
    <s v=""/>
  </r>
  <r>
    <s v="1-022"/>
    <x v="120"/>
    <d v="2025-03-04T00:00:00"/>
    <x v="0"/>
    <s v="804胸腔內科拿藥"/>
    <m/>
    <x v="82"/>
    <m/>
    <m/>
    <n v="150"/>
    <n v="0"/>
    <n v="300"/>
    <s v=""/>
  </r>
  <r>
    <s v="1-730"/>
    <x v="72"/>
    <d v="2025-03-04T00:00:00"/>
    <x v="0"/>
    <s v="804心臟內科拿藥"/>
    <m/>
    <x v="83"/>
    <m/>
    <m/>
    <n v="40"/>
    <n v="0"/>
    <n v="300"/>
    <s v=""/>
  </r>
  <r>
    <s v="1-612"/>
    <x v="34"/>
    <d v="2025-03-04T00:00:00"/>
    <x v="0"/>
    <s v="804泌尿外科拿藥"/>
    <m/>
    <x v="84"/>
    <m/>
    <m/>
    <n v="140"/>
    <n v="0"/>
    <n v="300"/>
    <s v=""/>
  </r>
  <r>
    <s v="3-462"/>
    <x v="47"/>
    <d v="2025-03-04T00:00:00"/>
    <x v="0"/>
    <s v="804胸腔內科"/>
    <m/>
    <x v="80"/>
    <m/>
    <m/>
    <n v="150"/>
    <n v="350"/>
    <n v="600"/>
    <s v=""/>
  </r>
  <r>
    <s v="2-183"/>
    <x v="50"/>
    <d v="2025-03-04T00:00:00"/>
    <x v="0"/>
    <s v="804胸腔內科"/>
    <m/>
    <x v="80"/>
    <m/>
    <m/>
    <n v="200"/>
    <n v="350"/>
    <n v="600"/>
    <s v=""/>
  </r>
  <r>
    <s v="1-676"/>
    <x v="76"/>
    <d v="2025-03-04T00:00:00"/>
    <x v="0"/>
    <s v="804胸腔內科"/>
    <m/>
    <x v="80"/>
    <m/>
    <m/>
    <n v="150"/>
    <n v="350"/>
    <n v="600"/>
    <s v=""/>
  </r>
  <r>
    <s v="1-670"/>
    <x v="86"/>
    <d v="2025-03-04T00:00:00"/>
    <x v="0"/>
    <s v="804胸腔內科"/>
    <m/>
    <x v="80"/>
    <m/>
    <m/>
    <n v="300"/>
    <n v="350"/>
    <n v="600"/>
    <s v=""/>
  </r>
  <r>
    <s v="1-667"/>
    <x v="96"/>
    <d v="2025-03-04T00:00:00"/>
    <x v="0"/>
    <s v="龍敏神經科"/>
    <m/>
    <x v="85"/>
    <m/>
    <m/>
    <n v="196"/>
    <n v="0"/>
    <n v="600"/>
    <s v=""/>
  </r>
  <r>
    <s v="1-486"/>
    <x v="121"/>
    <d v="2025-03-04T00:00:00"/>
    <x v="0"/>
    <s v="804胸腔內科"/>
    <m/>
    <x v="80"/>
    <m/>
    <m/>
    <n v="150"/>
    <n v="350"/>
    <n v="600"/>
    <s v=""/>
  </r>
  <r>
    <s v="1-634"/>
    <x v="60"/>
    <d v="2025-03-04T00:00:00"/>
    <x v="0"/>
    <s v="804泌尿外科拿藥"/>
    <m/>
    <x v="84"/>
    <m/>
    <m/>
    <n v="140"/>
    <n v="0"/>
    <n v="300"/>
    <s v=""/>
  </r>
  <r>
    <s v="1-765"/>
    <x v="116"/>
    <d v="2025-03-04T00:00:00"/>
    <x v="0"/>
    <s v="804腎臟內科"/>
    <m/>
    <x v="86"/>
    <m/>
    <m/>
    <n v="140"/>
    <n v="350"/>
    <n v="600"/>
    <s v=""/>
  </r>
  <r>
    <s v="1-769"/>
    <x v="122"/>
    <d v="2025-03-04T00:00:00"/>
    <x v="0"/>
    <s v="804精神科"/>
    <m/>
    <x v="87"/>
    <m/>
    <m/>
    <n v="90"/>
    <n v="350"/>
    <n v="600"/>
    <s v=""/>
  </r>
  <r>
    <s v="1-636"/>
    <x v="18"/>
    <d v="2025-03-05T00:00:00"/>
    <x v="0"/>
    <s v="804出院疥瘡投藥/車資"/>
    <m/>
    <x v="88"/>
    <m/>
    <m/>
    <n v="300"/>
    <s v="-"/>
    <n v="600"/>
    <s v=""/>
  </r>
  <r>
    <s v="1-761"/>
    <x v="69"/>
    <d v="2025-03-05T00:00:00"/>
    <x v="0"/>
    <s v="804風濕免疫科(人不去)"/>
    <m/>
    <x v="89"/>
    <m/>
    <m/>
    <n v="140"/>
    <n v="350"/>
    <n v="300"/>
    <s v=""/>
  </r>
  <r>
    <s v="3-470"/>
    <x v="101"/>
    <d v="2025-03-05T00:00:00"/>
    <x v="0"/>
    <s v="804肝膽腸胃科"/>
    <m/>
    <x v="90"/>
    <m/>
    <m/>
    <n v="180"/>
    <n v="350"/>
    <n v="600"/>
    <s v=""/>
  </r>
  <r>
    <s v="1-716"/>
    <x v="1"/>
    <d v="2025-03-05T00:00:00"/>
    <x v="0"/>
    <s v="804腎臟內科"/>
    <m/>
    <x v="91"/>
    <m/>
    <m/>
    <n v="140"/>
    <n v="350"/>
    <n v="600"/>
    <s v=""/>
  </r>
  <r>
    <s v="3-555"/>
    <x v="22"/>
    <d v="2025-03-05T00:00:00"/>
    <x v="0"/>
    <s v="804腦神經季脊椎外科拿藥"/>
    <m/>
    <x v="92"/>
    <m/>
    <m/>
    <n v="160"/>
    <n v="0"/>
    <n v="300"/>
    <s v=""/>
  </r>
  <r>
    <s v="3-452"/>
    <x v="123"/>
    <d v="2025-03-05T00:00:00"/>
    <x v="0"/>
    <s v="804內分泌科拿藥"/>
    <m/>
    <x v="93"/>
    <m/>
    <m/>
    <n v="150"/>
    <n v="0"/>
    <n v="300"/>
    <s v=""/>
  </r>
  <r>
    <s v="1-668"/>
    <x v="7"/>
    <d v="2025-03-05T00:00:00"/>
    <x v="0"/>
    <s v="804內分泌科拿藥"/>
    <m/>
    <x v="93"/>
    <m/>
    <m/>
    <n v="200"/>
    <n v="0"/>
    <n v="300"/>
    <s v=""/>
  </r>
  <r>
    <s v="1-695"/>
    <x v="71"/>
    <d v="2025-03-05T00:00:00"/>
    <x v="0"/>
    <s v="804泌尿外科拿藥"/>
    <m/>
    <x v="94"/>
    <m/>
    <m/>
    <n v="140"/>
    <n v="0"/>
    <n v="300"/>
    <s v=""/>
  </r>
  <r>
    <s v="1-585"/>
    <x v="124"/>
    <d v="2025-03-05T00:00:00"/>
    <x v="0"/>
    <s v="804心臟內科拿藥"/>
    <m/>
    <x v="95"/>
    <m/>
    <m/>
    <n v="150"/>
    <n v="0"/>
    <n v="300"/>
    <s v=""/>
  </r>
  <r>
    <s v="1-612"/>
    <x v="34"/>
    <d v="2025-03-05T00:00:00"/>
    <x v="0"/>
    <s v="804肝膽腸胃科"/>
    <m/>
    <x v="90"/>
    <m/>
    <m/>
    <n v="140"/>
    <n v="350"/>
    <n v="600"/>
    <s v=""/>
  </r>
  <r>
    <s v="1-766"/>
    <x v="111"/>
    <d v="2025-03-05T00:00:00"/>
    <x v="0"/>
    <s v="804急診後返回"/>
    <m/>
    <x v="96"/>
    <m/>
    <m/>
    <n v="1048"/>
    <n v="3000"/>
    <n v="600"/>
    <s v=""/>
  </r>
  <r>
    <s v="3-461"/>
    <x v="102"/>
    <d v="2025-03-05T00:00:00"/>
    <x v="0"/>
    <s v="804腦神經季脊椎外科拿藥"/>
    <m/>
    <x v="92"/>
    <m/>
    <m/>
    <n v="430"/>
    <n v="0"/>
    <n v="300"/>
    <s v=""/>
  </r>
  <r>
    <s v="1-672"/>
    <x v="73"/>
    <d v="2025-03-05T00:00:00"/>
    <x v="0"/>
    <s v="龍敏內科拿藥"/>
    <m/>
    <x v="97"/>
    <m/>
    <m/>
    <n v="120"/>
    <n v="0"/>
    <n v="300"/>
    <s v=""/>
  </r>
  <r>
    <s v="1-380"/>
    <x v="74"/>
    <d v="2025-03-05T00:00:00"/>
    <x v="0"/>
    <s v="804泌尿外科拿藥"/>
    <m/>
    <x v="94"/>
    <m/>
    <m/>
    <n v="160"/>
    <n v="0"/>
    <n v="300"/>
    <s v=""/>
  </r>
  <r>
    <s v="1-058"/>
    <x v="125"/>
    <d v="2025-03-05T00:00:00"/>
    <x v="0"/>
    <s v="804送檢車資"/>
    <m/>
    <x v="98"/>
    <m/>
    <m/>
    <s v="-"/>
    <s v="-"/>
    <n v="320"/>
    <s v=""/>
  </r>
  <r>
    <s v="1-676"/>
    <x v="76"/>
    <d v="2025-03-05T00:00:00"/>
    <x v="0"/>
    <s v="804急診後返回"/>
    <m/>
    <x v="96"/>
    <m/>
    <m/>
    <s v="-"/>
    <s v="-"/>
    <n v="600"/>
    <s v=""/>
  </r>
  <r>
    <s v="1-715"/>
    <x v="126"/>
    <d v="2025-03-05T00:00:00"/>
    <x v="0"/>
    <s v="804神經內科"/>
    <m/>
    <x v="99"/>
    <m/>
    <m/>
    <n v="340"/>
    <n v="350"/>
    <n v="600"/>
    <s v=""/>
  </r>
  <r>
    <s v="1-510"/>
    <x v="55"/>
    <d v="2025-03-05T00:00:00"/>
    <x v="0"/>
    <s v="804送檢車資"/>
    <m/>
    <x v="98"/>
    <m/>
    <m/>
    <s v="-"/>
    <s v="-"/>
    <n v="320"/>
    <s v=""/>
  </r>
  <r>
    <s v="1-667"/>
    <x v="96"/>
    <d v="2025-03-05T00:00:00"/>
    <x v="0"/>
    <s v="804眼科"/>
    <m/>
    <x v="100"/>
    <m/>
    <m/>
    <n v="140"/>
    <n v="350"/>
    <n v="600"/>
    <s v=""/>
  </r>
  <r>
    <s v="2-201"/>
    <x v="127"/>
    <d v="2025-03-05T00:00:00"/>
    <x v="0"/>
    <s v="804精神科"/>
    <m/>
    <x v="101"/>
    <m/>
    <m/>
    <n v="90"/>
    <n v="350"/>
    <n v="600"/>
    <s v=""/>
  </r>
  <r>
    <s v="1-765"/>
    <x v="116"/>
    <d v="2025-03-05T00:00:00"/>
    <x v="0"/>
    <s v="804送檢車資"/>
    <m/>
    <x v="98"/>
    <m/>
    <m/>
    <s v="-"/>
    <s v="-"/>
    <n v="300"/>
    <s v=""/>
  </r>
  <r>
    <s v="1-296"/>
    <x v="15"/>
    <d v="2025-03-05T00:00:00"/>
    <x v="0"/>
    <s v="804心臟內科拿藥"/>
    <m/>
    <x v="95"/>
    <m/>
    <m/>
    <n v="150"/>
    <n v="0"/>
    <n v="300"/>
    <s v=""/>
  </r>
  <r>
    <s v="1-755"/>
    <x v="65"/>
    <d v="2025-03-05T00:00:00"/>
    <x v="0"/>
    <s v="804肝膽腸胃科"/>
    <m/>
    <x v="90"/>
    <m/>
    <m/>
    <n v="140"/>
    <n v="350"/>
    <n v="600"/>
    <s v=""/>
  </r>
  <r>
    <s v="2-198"/>
    <x v="21"/>
    <d v="2025-03-06T00:00:00"/>
    <x v="0"/>
    <s v="804肝膽腸胃科拿藥"/>
    <m/>
    <x v="102"/>
    <m/>
    <m/>
    <n v="180"/>
    <n v="0"/>
    <n v="300"/>
    <s v=""/>
  </r>
  <r>
    <s v="3-519"/>
    <x v="35"/>
    <d v="2025-03-06T00:00:00"/>
    <x v="0"/>
    <s v="804心臟內科拿藥"/>
    <m/>
    <x v="103"/>
    <m/>
    <m/>
    <n v="140"/>
    <n v="0"/>
    <n v="300"/>
    <s v=""/>
  </r>
  <r>
    <s v="1-522"/>
    <x v="128"/>
    <d v="2025-03-06T00:00:00"/>
    <x v="0"/>
    <s v="804心臟內科拿藥"/>
    <m/>
    <x v="103"/>
    <m/>
    <m/>
    <n v="140"/>
    <n v="0"/>
    <n v="300"/>
    <s v=""/>
  </r>
  <r>
    <s v="1-671"/>
    <x v="129"/>
    <d v="2025-03-06T00:00:00"/>
    <x v="0"/>
    <s v="804眼科"/>
    <m/>
    <x v="104"/>
    <m/>
    <m/>
    <n v="200"/>
    <n v="350"/>
    <n v="600"/>
    <s v=""/>
  </r>
  <r>
    <s v="1-675"/>
    <x v="130"/>
    <d v="2025-03-06T00:00:00"/>
    <x v="0"/>
    <s v="804送檢車資"/>
    <m/>
    <x v="105"/>
    <m/>
    <m/>
    <s v="-"/>
    <s v="-"/>
    <n v="320"/>
    <s v=""/>
  </r>
  <r>
    <s v="2-200"/>
    <x v="131"/>
    <d v="2025-03-06T00:00:00"/>
    <x v="0"/>
    <s v="804感染科"/>
    <m/>
    <x v="106"/>
    <m/>
    <m/>
    <n v="150"/>
    <n v="350"/>
    <n v="600"/>
    <s v=""/>
  </r>
  <r>
    <s v="1-415"/>
    <x v="17"/>
    <d v="2025-03-07T00:00:00"/>
    <x v="0"/>
    <s v="804精神科拿藥"/>
    <m/>
    <x v="107"/>
    <m/>
    <m/>
    <n v="90"/>
    <n v="0"/>
    <n v="300"/>
    <s v=""/>
  </r>
  <r>
    <s v="1-526"/>
    <x v="132"/>
    <d v="2025-03-07T00:00:00"/>
    <x v="0"/>
    <s v="804送檢車資"/>
    <m/>
    <x v="108"/>
    <m/>
    <m/>
    <s v="-"/>
    <s v="-"/>
    <n v="320"/>
    <s v=""/>
  </r>
  <r>
    <s v="1-636"/>
    <x v="18"/>
    <d v="2025-03-07T00:00:00"/>
    <x v="0"/>
    <s v="804精神科拿藥"/>
    <m/>
    <x v="107"/>
    <m/>
    <m/>
    <n v="150"/>
    <n v="0"/>
    <n v="300"/>
    <s v=""/>
  </r>
  <r>
    <s v="1-758"/>
    <x v="19"/>
    <d v="2025-03-07T00:00:00"/>
    <x v="0"/>
    <s v="804精神科拿藥"/>
    <m/>
    <x v="107"/>
    <m/>
    <m/>
    <n v="200"/>
    <n v="0"/>
    <n v="300"/>
    <s v=""/>
  </r>
  <r>
    <s v="3-546"/>
    <x v="99"/>
    <d v="2025-03-07T00:00:00"/>
    <x v="0"/>
    <s v="804急診"/>
    <m/>
    <x v="109"/>
    <m/>
    <m/>
    <s v="-"/>
    <s v="-"/>
    <n v="600"/>
    <s v=""/>
  </r>
  <r>
    <s v="3-550"/>
    <x v="20"/>
    <d v="2025-03-07T00:00:00"/>
    <x v="0"/>
    <s v="804精神科拿藥"/>
    <m/>
    <x v="107"/>
    <m/>
    <m/>
    <n v="10"/>
    <n v="0"/>
    <n v="300"/>
    <s v=""/>
  </r>
  <r>
    <s v="2-198"/>
    <x v="21"/>
    <d v="2025-03-07T00:00:00"/>
    <x v="0"/>
    <s v="804精神科拿藥"/>
    <m/>
    <x v="107"/>
    <m/>
    <m/>
    <n v="90"/>
    <n v="0"/>
    <n v="300"/>
    <s v=""/>
  </r>
  <r>
    <s v="3-555"/>
    <x v="22"/>
    <d v="2025-03-07T00:00:00"/>
    <x v="0"/>
    <s v="804精神科拿藥"/>
    <m/>
    <x v="107"/>
    <m/>
    <m/>
    <n v="160"/>
    <n v="0"/>
    <n v="300"/>
    <s v=""/>
  </r>
  <r>
    <s v="1-748"/>
    <x v="23"/>
    <d v="2025-03-07T00:00:00"/>
    <x v="0"/>
    <s v="804精神科拿藥"/>
    <m/>
    <x v="107"/>
    <m/>
    <m/>
    <n v="340"/>
    <n v="0"/>
    <n v="300"/>
    <s v=""/>
  </r>
  <r>
    <s v="1-629"/>
    <x v="25"/>
    <d v="2025-03-07T00:00:00"/>
    <x v="0"/>
    <s v="804精神科拿藥"/>
    <m/>
    <x v="107"/>
    <m/>
    <m/>
    <n v="104"/>
    <n v="0"/>
    <n v="300"/>
    <s v=""/>
  </r>
  <r>
    <s v="1-624"/>
    <x v="26"/>
    <d v="2025-03-07T00:00:00"/>
    <x v="0"/>
    <s v="804精神科拿藥"/>
    <m/>
    <x v="107"/>
    <m/>
    <m/>
    <n v="90"/>
    <n v="0"/>
    <n v="300"/>
    <s v=""/>
  </r>
  <r>
    <s v="1-432"/>
    <x v="27"/>
    <d v="2025-03-07T00:00:00"/>
    <x v="0"/>
    <s v="804心臟內科拿藥"/>
    <m/>
    <x v="110"/>
    <m/>
    <m/>
    <n v="220"/>
    <n v="0"/>
    <n v="0"/>
    <s v=""/>
  </r>
  <r>
    <s v="1-432"/>
    <x v="27"/>
    <d v="2025-03-07T00:00:00"/>
    <x v="0"/>
    <s v="804精神科拿藥"/>
    <m/>
    <x v="107"/>
    <m/>
    <m/>
    <n v="90"/>
    <n v="0"/>
    <n v="300"/>
    <s v=""/>
  </r>
  <r>
    <s v="1-717"/>
    <x v="28"/>
    <d v="2025-03-07T00:00:00"/>
    <x v="0"/>
    <s v="804精神科拿藥"/>
    <m/>
    <x v="107"/>
    <m/>
    <m/>
    <n v="150"/>
    <n v="0"/>
    <n v="300"/>
    <s v=""/>
  </r>
  <r>
    <s v="3-454"/>
    <x v="29"/>
    <d v="2025-03-07T00:00:00"/>
    <x v="0"/>
    <s v="804精神科拿藥"/>
    <m/>
    <x v="107"/>
    <m/>
    <m/>
    <n v="90"/>
    <n v="0"/>
    <n v="300"/>
    <s v=""/>
  </r>
  <r>
    <s v="1-561"/>
    <x v="133"/>
    <d v="2025-03-07T00:00:00"/>
    <x v="0"/>
    <s v="804精神科拿藥"/>
    <m/>
    <x v="107"/>
    <m/>
    <m/>
    <n v="90"/>
    <n v="0"/>
    <n v="300"/>
    <s v=""/>
  </r>
  <r>
    <s v="1-745"/>
    <x v="134"/>
    <d v="2025-03-07T00:00:00"/>
    <x v="0"/>
    <s v="804神經內科拿藥"/>
    <m/>
    <x v="111"/>
    <m/>
    <m/>
    <n v="180"/>
    <n v="350"/>
    <n v="600"/>
    <s v=""/>
  </r>
  <r>
    <s v="1-402"/>
    <x v="32"/>
    <d v="2025-03-07T00:00:00"/>
    <x v="0"/>
    <s v="804精神科拿藥"/>
    <m/>
    <x v="107"/>
    <m/>
    <m/>
    <n v="240"/>
    <n v="0"/>
    <n v="300"/>
    <s v=""/>
  </r>
  <r>
    <s v="2-182"/>
    <x v="33"/>
    <d v="2025-03-07T00:00:00"/>
    <x v="0"/>
    <s v="804精神科拿藥"/>
    <m/>
    <x v="107"/>
    <m/>
    <m/>
    <n v="90"/>
    <n v="0"/>
    <n v="300"/>
    <s v=""/>
  </r>
  <r>
    <s v="1-530"/>
    <x v="94"/>
    <d v="2025-03-07T00:00:00"/>
    <x v="0"/>
    <s v="804精神科拿藥"/>
    <m/>
    <x v="107"/>
    <m/>
    <m/>
    <n v="90"/>
    <n v="0"/>
    <n v="300"/>
    <s v=""/>
  </r>
  <r>
    <s v="3-519"/>
    <x v="35"/>
    <d v="2025-03-07T00:00:00"/>
    <x v="0"/>
    <s v="804精神科拿藥"/>
    <m/>
    <x v="107"/>
    <m/>
    <m/>
    <n v="90"/>
    <n v="0"/>
    <n v="300"/>
    <s v=""/>
  </r>
  <r>
    <s v="1-607"/>
    <x v="36"/>
    <d v="2025-03-07T00:00:00"/>
    <x v="0"/>
    <s v="804精神科拿藥"/>
    <m/>
    <x v="107"/>
    <m/>
    <m/>
    <n v="280"/>
    <n v="0"/>
    <n v="300"/>
    <s v=""/>
  </r>
  <r>
    <s v="1-685"/>
    <x v="37"/>
    <d v="2025-03-07T00:00:00"/>
    <x v="0"/>
    <s v="804精神科拿藥"/>
    <m/>
    <x v="107"/>
    <m/>
    <m/>
    <n v="90"/>
    <n v="0"/>
    <n v="300"/>
    <s v=""/>
  </r>
  <r>
    <s v="1-766"/>
    <x v="111"/>
    <d v="2025-03-07T00:00:00"/>
    <x v="0"/>
    <s v="804整形外科"/>
    <m/>
    <x v="112"/>
    <m/>
    <m/>
    <n v="140"/>
    <n v="350"/>
    <n v="600"/>
    <s v=""/>
  </r>
  <r>
    <s v="3-505"/>
    <x v="112"/>
    <d v="2025-03-07T00:00:00"/>
    <x v="0"/>
    <s v="804精神科拿藥"/>
    <m/>
    <x v="107"/>
    <m/>
    <m/>
    <n v="90"/>
    <n v="0"/>
    <n v="300"/>
    <s v=""/>
  </r>
  <r>
    <s v="1-757"/>
    <x v="41"/>
    <d v="2025-03-07T00:00:00"/>
    <x v="0"/>
    <s v="804精神科拿藥"/>
    <m/>
    <x v="107"/>
    <m/>
    <m/>
    <n v="340"/>
    <n v="0"/>
    <n v="300"/>
    <s v=""/>
  </r>
  <r>
    <s v="1-562"/>
    <x v="43"/>
    <d v="2025-03-07T00:00:00"/>
    <x v="0"/>
    <s v="804精神科拿藥"/>
    <m/>
    <x v="107"/>
    <m/>
    <m/>
    <n v="340"/>
    <n v="0"/>
    <n v="300"/>
    <s v=""/>
  </r>
  <r>
    <s v="1-760"/>
    <x v="46"/>
    <d v="2025-03-07T00:00:00"/>
    <x v="0"/>
    <s v="804整形外科"/>
    <m/>
    <x v="112"/>
    <m/>
    <m/>
    <n v="140"/>
    <n v="350"/>
    <n v="600"/>
    <s v=""/>
  </r>
  <r>
    <s v="3-462"/>
    <x v="47"/>
    <d v="2025-03-07T00:00:00"/>
    <x v="0"/>
    <s v="804精神科拿藥"/>
    <m/>
    <x v="107"/>
    <m/>
    <m/>
    <n v="90"/>
    <n v="0"/>
    <n v="300"/>
    <s v=""/>
  </r>
  <r>
    <s v="1-596"/>
    <x v="51"/>
    <d v="2025-03-07T00:00:00"/>
    <x v="0"/>
    <s v="804精神科拿藥"/>
    <m/>
    <x v="107"/>
    <m/>
    <m/>
    <n v="0"/>
    <n v="0"/>
    <n v="300"/>
    <s v=""/>
  </r>
  <r>
    <s v="1-556"/>
    <x v="11"/>
    <d v="2025-03-07T00:00:00"/>
    <x v="0"/>
    <s v="804精神科拿藥"/>
    <m/>
    <x v="107"/>
    <m/>
    <m/>
    <n v="90"/>
    <n v="0"/>
    <n v="300"/>
    <s v=""/>
  </r>
  <r>
    <s v="2-147"/>
    <x v="135"/>
    <d v="2025-03-07T00:00:00"/>
    <x v="0"/>
    <s v="龍敏內科"/>
    <m/>
    <x v="113"/>
    <m/>
    <m/>
    <n v="0"/>
    <s v="-"/>
    <n v="600"/>
    <s v=""/>
  </r>
  <r>
    <s v="1-724"/>
    <x v="13"/>
    <d v="2025-03-07T00:00:00"/>
    <x v="0"/>
    <s v="804精神科拿藥"/>
    <m/>
    <x v="107"/>
    <m/>
    <m/>
    <n v="90"/>
    <n v="0"/>
    <n v="300"/>
    <s v=""/>
  </r>
  <r>
    <s v="1-727"/>
    <x v="53"/>
    <d v="2025-03-07T00:00:00"/>
    <x v="0"/>
    <s v="804精神科拿藥"/>
    <m/>
    <x v="107"/>
    <m/>
    <m/>
    <n v="550"/>
    <n v="0"/>
    <n v="300"/>
    <s v=""/>
  </r>
  <r>
    <s v="1-637"/>
    <x v="54"/>
    <d v="2025-03-07T00:00:00"/>
    <x v="0"/>
    <s v="804精神科拿藥"/>
    <m/>
    <x v="107"/>
    <m/>
    <m/>
    <n v="340"/>
    <n v="0"/>
    <n v="300"/>
    <s v=""/>
  </r>
  <r>
    <s v="1-510"/>
    <x v="55"/>
    <d v="2025-03-07T00:00:00"/>
    <x v="0"/>
    <s v="804精神科拿藥"/>
    <m/>
    <x v="107"/>
    <m/>
    <m/>
    <n v="90"/>
    <n v="0"/>
    <n v="300"/>
    <s v=""/>
  </r>
  <r>
    <s v="3-529"/>
    <x v="89"/>
    <d v="2025-03-07T00:00:00"/>
    <x v="0"/>
    <s v="804精神科拿藥"/>
    <m/>
    <x v="107"/>
    <m/>
    <m/>
    <n v="90"/>
    <n v="0"/>
    <n v="300"/>
    <s v=""/>
  </r>
  <r>
    <s v="2-195"/>
    <x v="104"/>
    <d v="2025-03-07T00:00:00"/>
    <x v="0"/>
    <s v="龍敏內科"/>
    <m/>
    <x v="113"/>
    <m/>
    <m/>
    <n v="0"/>
    <s v="-"/>
    <n v="600"/>
    <s v=""/>
  </r>
  <r>
    <s v="3-528"/>
    <x v="56"/>
    <d v="2025-03-07T00:00:00"/>
    <x v="0"/>
    <s v="804精神科"/>
    <m/>
    <x v="114"/>
    <m/>
    <m/>
    <n v="180"/>
    <n v="350"/>
    <n v="600"/>
    <s v=""/>
  </r>
  <r>
    <s v="1-531"/>
    <x v="58"/>
    <d v="2025-03-07T00:00:00"/>
    <x v="0"/>
    <s v="804精神科拿藥"/>
    <m/>
    <x v="107"/>
    <m/>
    <m/>
    <n v="90"/>
    <n v="0"/>
    <n v="300"/>
    <s v=""/>
  </r>
  <r>
    <s v="2-200"/>
    <x v="131"/>
    <d v="2025-03-07T00:00:00"/>
    <x v="0"/>
    <s v="804精神科"/>
    <m/>
    <x v="114"/>
    <m/>
    <m/>
    <n v="90"/>
    <n v="350"/>
    <n v="600"/>
    <s v=""/>
  </r>
  <r>
    <s v="1-023"/>
    <x v="136"/>
    <d v="2025-03-07T00:00:00"/>
    <x v="0"/>
    <s v="804送檢車資"/>
    <m/>
    <x v="108"/>
    <m/>
    <m/>
    <s v="-"/>
    <s v="-"/>
    <n v="320"/>
    <s v=""/>
  </r>
  <r>
    <s v="3-523"/>
    <x v="59"/>
    <d v="2025-03-07T00:00:00"/>
    <x v="0"/>
    <s v="804精神科拿藥"/>
    <m/>
    <x v="107"/>
    <m/>
    <m/>
    <n v="180"/>
    <n v="0"/>
    <n v="300"/>
    <s v=""/>
  </r>
  <r>
    <s v="1-634"/>
    <x v="60"/>
    <d v="2025-03-07T00:00:00"/>
    <x v="0"/>
    <s v="804精神科拿藥"/>
    <m/>
    <x v="107"/>
    <m/>
    <m/>
    <n v="90"/>
    <n v="0"/>
    <n v="300"/>
    <s v=""/>
  </r>
  <r>
    <s v="1-740"/>
    <x v="61"/>
    <d v="2025-03-07T00:00:00"/>
    <x v="0"/>
    <s v="804精神科拿藥"/>
    <m/>
    <x v="107"/>
    <m/>
    <m/>
    <n v="90"/>
    <n v="0"/>
    <n v="300"/>
    <s v=""/>
  </r>
  <r>
    <s v="1-728"/>
    <x v="62"/>
    <d v="2025-03-07T00:00:00"/>
    <x v="0"/>
    <s v="804精神科拿藥"/>
    <m/>
    <x v="107"/>
    <m/>
    <m/>
    <n v="90"/>
    <n v="0"/>
    <n v="300"/>
    <s v=""/>
  </r>
  <r>
    <s v="1-700"/>
    <x v="137"/>
    <d v="2025-03-07T00:00:00"/>
    <x v="0"/>
    <s v="804心臟內科拿藥"/>
    <m/>
    <x v="110"/>
    <m/>
    <m/>
    <n v="90"/>
    <n v="0"/>
    <n v="300"/>
    <s v=""/>
  </r>
  <r>
    <s v="1-748"/>
    <x v="23"/>
    <d v="2025-03-08T00:00:00"/>
    <x v="0"/>
    <s v="五福診所拿藥"/>
    <m/>
    <x v="115"/>
    <m/>
    <m/>
    <s v="-"/>
    <n v="0"/>
    <n v="300"/>
    <s v=""/>
  </r>
  <r>
    <s v="1-561"/>
    <x v="133"/>
    <d v="2025-03-08T00:00:00"/>
    <x v="0"/>
    <s v="804送檢車資"/>
    <m/>
    <x v="116"/>
    <m/>
    <m/>
    <s v="-"/>
    <s v="-"/>
    <n v="320"/>
    <s v=""/>
  </r>
  <r>
    <s v="1-768"/>
    <x v="109"/>
    <d v="2025-03-08T00:00:00"/>
    <x v="0"/>
    <s v="五福診所拿藥"/>
    <m/>
    <x v="115"/>
    <m/>
    <m/>
    <s v="-"/>
    <n v="0"/>
    <n v="300"/>
    <s v=""/>
  </r>
  <r>
    <s v="1-409"/>
    <x v="75"/>
    <d v="2025-03-08T00:00:00"/>
    <x v="0"/>
    <s v="龍欣耳鼻喉科"/>
    <m/>
    <x v="117"/>
    <m/>
    <m/>
    <n v="100"/>
    <s v="-"/>
    <n v="600"/>
    <s v=""/>
  </r>
  <r>
    <s v="1-415"/>
    <x v="17"/>
    <d v="2025-03-10T00:00:00"/>
    <x v="0"/>
    <s v="龍敏復健科(批價)"/>
    <m/>
    <x v="118"/>
    <m/>
    <m/>
    <n v="50"/>
    <n v="0"/>
    <n v="0"/>
    <s v=""/>
  </r>
  <r>
    <s v="2-193"/>
    <x v="67"/>
    <d v="2025-03-10T00:00:00"/>
    <x v="0"/>
    <s v="804精神科拿藥"/>
    <m/>
    <x v="119"/>
    <m/>
    <m/>
    <n v="90"/>
    <n v="0"/>
    <n v="300"/>
    <s v=""/>
  </r>
  <r>
    <s v="3-546"/>
    <x v="99"/>
    <d v="2025-03-10T00:00:00"/>
    <x v="0"/>
    <s v="804精神科"/>
    <m/>
    <x v="120"/>
    <m/>
    <m/>
    <n v="90"/>
    <n v="350"/>
    <n v="600"/>
    <s v=""/>
  </r>
  <r>
    <s v="1-761"/>
    <x v="69"/>
    <d v="2025-03-10T00:00:00"/>
    <x v="0"/>
    <s v="804精神科"/>
    <m/>
    <x v="120"/>
    <m/>
    <m/>
    <n v="220"/>
    <n v="350"/>
    <n v="600"/>
    <s v=""/>
  </r>
  <r>
    <s v="1-542"/>
    <x v="138"/>
    <d v="2025-03-10T00:00:00"/>
    <x v="0"/>
    <s v="龍敏復健科(批價)"/>
    <m/>
    <x v="118"/>
    <m/>
    <m/>
    <n v="0"/>
    <n v="0"/>
    <n v="0"/>
    <s v=""/>
  </r>
  <r>
    <s v="1-725"/>
    <x v="139"/>
    <d v="2025-03-10T00:00:00"/>
    <x v="0"/>
    <s v="804胸腔內科"/>
    <m/>
    <x v="121"/>
    <m/>
    <m/>
    <n v="180"/>
    <n v="350"/>
    <n v="600"/>
    <s v=""/>
  </r>
  <r>
    <s v="2-140"/>
    <x v="93"/>
    <d v="2025-03-10T00:00:00"/>
    <x v="0"/>
    <s v="龍敏出院疥瘡投藥/車資"/>
    <m/>
    <x v="122"/>
    <m/>
    <m/>
    <n v="300"/>
    <s v="-"/>
    <n v="600"/>
    <s v=""/>
  </r>
  <r>
    <s v="1-683"/>
    <x v="140"/>
    <d v="2025-03-10T00:00:00"/>
    <x v="0"/>
    <s v="804精神科拿藥"/>
    <m/>
    <x v="119"/>
    <m/>
    <m/>
    <n v="90"/>
    <n v="0"/>
    <n v="300"/>
    <s v=""/>
  </r>
  <r>
    <s v="1-585"/>
    <x v="124"/>
    <d v="2025-03-10T00:00:00"/>
    <x v="0"/>
    <s v="804精神科拿藥"/>
    <m/>
    <x v="119"/>
    <m/>
    <m/>
    <n v="90"/>
    <n v="0"/>
    <n v="300"/>
    <s v=""/>
  </r>
  <r>
    <s v="3-537"/>
    <x v="141"/>
    <d v="2025-03-10T00:00:00"/>
    <x v="0"/>
    <s v="龍敏復健科"/>
    <m/>
    <x v="123"/>
    <m/>
    <m/>
    <n v="0"/>
    <n v="0"/>
    <n v="0"/>
    <s v=""/>
  </r>
  <r>
    <s v="1-766"/>
    <x v="111"/>
    <d v="2025-03-10T00:00:00"/>
    <x v="0"/>
    <s v="804精神科"/>
    <m/>
    <x v="120"/>
    <m/>
    <m/>
    <n v="340"/>
    <n v="350"/>
    <n v="600"/>
    <s v=""/>
  </r>
  <r>
    <s v="1-200"/>
    <x v="38"/>
    <d v="2025-03-10T00:00:00"/>
    <x v="0"/>
    <s v="龍敏復健科(批價)"/>
    <m/>
    <x v="118"/>
    <m/>
    <m/>
    <n v="50"/>
    <n v="0"/>
    <n v="0"/>
    <s v=""/>
  </r>
  <r>
    <s v="1-500"/>
    <x v="39"/>
    <d v="2025-03-10T00:00:00"/>
    <x v="0"/>
    <s v="804精神科(人不去)"/>
    <m/>
    <x v="124"/>
    <m/>
    <m/>
    <n v="90"/>
    <n v="350"/>
    <n v="300"/>
    <s v=""/>
  </r>
  <r>
    <s v="1-687"/>
    <x v="40"/>
    <d v="2025-03-10T00:00:00"/>
    <x v="0"/>
    <s v="804感染科"/>
    <m/>
    <x v="125"/>
    <m/>
    <m/>
    <n v="180"/>
    <n v="350"/>
    <n v="600"/>
    <s v=""/>
  </r>
  <r>
    <s v="2-160"/>
    <x v="95"/>
    <d v="2025-03-10T00:00:00"/>
    <x v="0"/>
    <s v="804精神科拿藥"/>
    <m/>
    <x v="119"/>
    <m/>
    <m/>
    <n v="0"/>
    <n v="0"/>
    <n v="300"/>
    <s v=""/>
  </r>
  <r>
    <s v="2-183"/>
    <x v="50"/>
    <d v="2025-03-10T00:00:00"/>
    <x v="0"/>
    <s v="804內分泌科拿藥"/>
    <m/>
    <x v="126"/>
    <m/>
    <m/>
    <n v="140"/>
    <n v="0"/>
    <n v="0"/>
    <s v=""/>
  </r>
  <r>
    <s v="2-183"/>
    <x v="50"/>
    <d v="2025-03-10T00:00:00"/>
    <x v="0"/>
    <s v="804電腦斷層攝影檢查"/>
    <m/>
    <x v="127"/>
    <m/>
    <m/>
    <s v="-"/>
    <n v="350"/>
    <n v="600"/>
    <s v=""/>
  </r>
  <r>
    <s v="1-676"/>
    <x v="76"/>
    <d v="2025-03-10T00:00:00"/>
    <x v="0"/>
    <s v="804心臟內科"/>
    <m/>
    <x v="128"/>
    <m/>
    <m/>
    <n v="140"/>
    <s v="-"/>
    <n v="0"/>
    <s v=""/>
  </r>
  <r>
    <s v="1-676"/>
    <x v="76"/>
    <d v="2025-03-10T00:00:00"/>
    <x v="0"/>
    <s v="804血液腫瘤科"/>
    <m/>
    <x v="129"/>
    <m/>
    <m/>
    <n v="140"/>
    <n v="350"/>
    <n v="600"/>
    <s v=""/>
  </r>
  <r>
    <s v="1-676"/>
    <x v="76"/>
    <d v="2025-03-10T00:00:00"/>
    <x v="0"/>
    <s v="804腎臟內科"/>
    <m/>
    <x v="130"/>
    <m/>
    <m/>
    <n v="140"/>
    <s v="-"/>
    <n v="0"/>
    <s v=""/>
  </r>
  <r>
    <s v="1-676"/>
    <x v="76"/>
    <d v="2025-03-10T00:00:00"/>
    <x v="0"/>
    <s v="804精神科拿藥"/>
    <m/>
    <x v="119"/>
    <m/>
    <m/>
    <n v="90"/>
    <n v="0"/>
    <n v="0"/>
    <s v=""/>
  </r>
  <r>
    <s v="2-147"/>
    <x v="135"/>
    <d v="2025-03-10T00:00:00"/>
    <x v="0"/>
    <s v="龍敏住院"/>
    <m/>
    <x v="131"/>
    <m/>
    <m/>
    <s v="-"/>
    <s v="-"/>
    <n v="600"/>
    <s v=""/>
  </r>
  <r>
    <s v="1-354"/>
    <x v="52"/>
    <d v="2025-03-10T00:00:00"/>
    <x v="0"/>
    <s v="804精神科拿藥"/>
    <m/>
    <x v="119"/>
    <m/>
    <m/>
    <n v="150"/>
    <n v="0"/>
    <n v="300"/>
    <s v=""/>
  </r>
  <r>
    <s v="1-637"/>
    <x v="54"/>
    <d v="2025-03-10T00:00:00"/>
    <x v="0"/>
    <s v="龍敏復健科(批價)"/>
    <m/>
    <x v="118"/>
    <m/>
    <m/>
    <n v="50"/>
    <n v="0"/>
    <n v="0"/>
    <s v=""/>
  </r>
  <r>
    <s v="1-667"/>
    <x v="96"/>
    <d v="2025-03-10T00:00:00"/>
    <x v="0"/>
    <s v="龍敏復健科(批價)"/>
    <m/>
    <x v="118"/>
    <m/>
    <m/>
    <n v="50"/>
    <n v="0"/>
    <n v="0"/>
    <s v=""/>
  </r>
  <r>
    <s v="1-767"/>
    <x v="78"/>
    <d v="2025-03-10T00:00:00"/>
    <x v="0"/>
    <s v="804精神科"/>
    <m/>
    <x v="120"/>
    <m/>
    <m/>
    <n v="90"/>
    <n v="350"/>
    <n v="600"/>
    <s v=""/>
  </r>
  <r>
    <s v="1-651"/>
    <x v="142"/>
    <d v="2025-03-10T00:00:00"/>
    <x v="0"/>
    <s v="龍敏送檢車資"/>
    <m/>
    <x v="132"/>
    <m/>
    <m/>
    <s v="-"/>
    <s v="-"/>
    <n v="320"/>
    <s v=""/>
  </r>
  <r>
    <s v="2-175"/>
    <x v="79"/>
    <d v="2025-03-10T00:00:00"/>
    <x v="0"/>
    <s v="龍敏復健科(批價)"/>
    <m/>
    <x v="118"/>
    <m/>
    <m/>
    <n v="50"/>
    <n v="0"/>
    <n v="0"/>
    <s v=""/>
  </r>
  <r>
    <s v="2-194"/>
    <x v="115"/>
    <d v="2025-03-10T00:00:00"/>
    <x v="0"/>
    <s v="龍敏復健科(批價)"/>
    <m/>
    <x v="118"/>
    <m/>
    <m/>
    <n v="50"/>
    <n v="0"/>
    <n v="0"/>
    <s v=""/>
  </r>
  <r>
    <s v="1-740"/>
    <x v="61"/>
    <d v="2025-03-10T00:00:00"/>
    <x v="0"/>
    <s v="龍敏復健科(批價)"/>
    <m/>
    <x v="118"/>
    <m/>
    <m/>
    <n v="50"/>
    <n v="0"/>
    <n v="0"/>
    <s v=""/>
  </r>
  <r>
    <s v="1-765"/>
    <x v="116"/>
    <d v="2025-03-10T00:00:00"/>
    <x v="0"/>
    <s v="804胸腔內科"/>
    <m/>
    <x v="121"/>
    <m/>
    <m/>
    <n v="180"/>
    <s v="-"/>
    <n v="0"/>
    <s v=""/>
  </r>
  <r>
    <s v="1-765"/>
    <x v="116"/>
    <d v="2025-03-10T00:00:00"/>
    <x v="0"/>
    <s v="804精神科"/>
    <m/>
    <x v="120"/>
    <m/>
    <m/>
    <n v="260"/>
    <n v="350"/>
    <n v="600"/>
    <s v=""/>
  </r>
  <r>
    <s v="1-737"/>
    <x v="143"/>
    <d v="2025-03-10T00:00:00"/>
    <x v="0"/>
    <s v="804精神科拿藥"/>
    <m/>
    <x v="119"/>
    <m/>
    <m/>
    <n v="340"/>
    <n v="0"/>
    <n v="300"/>
    <s v=""/>
  </r>
  <r>
    <s v="1-700"/>
    <x v="137"/>
    <d v="2025-03-10T00:00:00"/>
    <x v="0"/>
    <s v="804胸腔內科"/>
    <m/>
    <x v="121"/>
    <m/>
    <m/>
    <n v="180"/>
    <n v="350"/>
    <n v="600"/>
    <s v=""/>
  </r>
  <r>
    <s v="1-769"/>
    <x v="122"/>
    <d v="2025-03-10T00:00:00"/>
    <x v="0"/>
    <s v="804內分泌科"/>
    <m/>
    <x v="133"/>
    <m/>
    <m/>
    <n v="280"/>
    <n v="350"/>
    <n v="0"/>
    <s v=""/>
  </r>
  <r>
    <s v="1-769"/>
    <x v="122"/>
    <d v="2025-03-10T00:00:00"/>
    <x v="0"/>
    <s v="804神經內科"/>
    <m/>
    <x v="134"/>
    <m/>
    <m/>
    <s v="-"/>
    <n v="350"/>
    <n v="600"/>
    <s v=""/>
  </r>
  <r>
    <s v="1-142"/>
    <x v="16"/>
    <d v="2025-03-10T00:00:00"/>
    <x v="0"/>
    <s v="804骨科"/>
    <m/>
    <x v="135"/>
    <m/>
    <m/>
    <n v="150"/>
    <n v="350"/>
    <n v="600"/>
    <s v=""/>
  </r>
  <r>
    <s v="1-477"/>
    <x v="80"/>
    <d v="2025-03-10T00:00:00"/>
    <x v="0"/>
    <s v="804精神科拿藥"/>
    <m/>
    <x v="119"/>
    <m/>
    <m/>
    <n v="90"/>
    <n v="0"/>
    <n v="300"/>
    <s v=""/>
  </r>
  <r>
    <s v="1-636"/>
    <x v="18"/>
    <d v="2025-03-11T00:00:00"/>
    <x v="0"/>
    <s v="804胸腔內科"/>
    <m/>
    <x v="136"/>
    <m/>
    <m/>
    <n v="150"/>
    <n v="350"/>
    <n v="600"/>
    <s v=""/>
  </r>
  <r>
    <s v="3-546"/>
    <x v="99"/>
    <d v="2025-03-11T00:00:00"/>
    <x v="0"/>
    <s v="804胸腔內科"/>
    <m/>
    <x v="136"/>
    <m/>
    <m/>
    <n v="150"/>
    <n v="350"/>
    <n v="600"/>
    <s v=""/>
  </r>
  <r>
    <s v="1-761"/>
    <x v="69"/>
    <d v="2025-03-11T00:00:00"/>
    <x v="0"/>
    <s v="804抽血"/>
    <m/>
    <x v="137"/>
    <m/>
    <m/>
    <n v="0"/>
    <n v="350"/>
    <n v="600"/>
    <s v=""/>
  </r>
  <r>
    <s v="1-761"/>
    <x v="69"/>
    <d v="2025-03-11T00:00:00"/>
    <x v="0"/>
    <s v="804泌尿外科"/>
    <m/>
    <x v="138"/>
    <m/>
    <m/>
    <n v="140"/>
    <s v="-"/>
    <n v="0"/>
    <s v=""/>
  </r>
  <r>
    <s v="1-725"/>
    <x v="139"/>
    <d v="2025-03-11T00:00:00"/>
    <x v="0"/>
    <s v="804心臟內科(人不去)"/>
    <m/>
    <x v="139"/>
    <m/>
    <m/>
    <n v="140"/>
    <n v="350"/>
    <n v="300"/>
    <s v=""/>
  </r>
  <r>
    <s v="1-748"/>
    <x v="23"/>
    <d v="2025-03-11T00:00:00"/>
    <x v="0"/>
    <s v="804胸腔內科"/>
    <m/>
    <x v="136"/>
    <m/>
    <m/>
    <n v="180"/>
    <n v="350"/>
    <n v="600"/>
    <s v=""/>
  </r>
  <r>
    <s v="1-629"/>
    <x v="25"/>
    <d v="2025-03-11T00:00:00"/>
    <x v="0"/>
    <s v="804胸腔內科拿藥"/>
    <m/>
    <x v="140"/>
    <m/>
    <m/>
    <n v="200"/>
    <n v="0"/>
    <n v="300"/>
    <s v=""/>
  </r>
  <r>
    <s v="1-698"/>
    <x v="107"/>
    <d v="2025-03-11T00:00:00"/>
    <x v="0"/>
    <s v="804耳鼻喉科(鑑定)"/>
    <m/>
    <x v="141"/>
    <m/>
    <m/>
    <n v="2873"/>
    <n v="350"/>
    <n v="600"/>
    <s v=""/>
  </r>
  <r>
    <s v="3-518"/>
    <x v="144"/>
    <d v="2025-03-11T00:00:00"/>
    <x v="0"/>
    <s v="804泌尿外科拿藥"/>
    <m/>
    <x v="142"/>
    <m/>
    <m/>
    <n v="0"/>
    <n v="0"/>
    <n v="300"/>
    <s v=""/>
  </r>
  <r>
    <s v="1-768"/>
    <x v="109"/>
    <d v="2025-03-11T00:00:00"/>
    <x v="0"/>
    <s v="804胸腔內科"/>
    <m/>
    <x v="136"/>
    <m/>
    <m/>
    <n v="150"/>
    <n v="350"/>
    <n v="600"/>
    <s v=""/>
  </r>
  <r>
    <s v="1-402"/>
    <x v="32"/>
    <d v="2025-03-11T00:00:00"/>
    <x v="0"/>
    <s v="804胸腔內科拿藥"/>
    <m/>
    <x v="140"/>
    <m/>
    <m/>
    <n v="240"/>
    <n v="0"/>
    <n v="300"/>
    <s v=""/>
  </r>
  <r>
    <s v="1-585"/>
    <x v="124"/>
    <d v="2025-03-11T00:00:00"/>
    <x v="0"/>
    <s v="804神經內科拿藥"/>
    <m/>
    <x v="143"/>
    <m/>
    <m/>
    <n v="150"/>
    <n v="0"/>
    <n v="300"/>
    <s v=""/>
  </r>
  <r>
    <s v="3-495"/>
    <x v="145"/>
    <d v="2025-03-11T00:00:00"/>
    <x v="0"/>
    <s v="804胸腔內科"/>
    <m/>
    <x v="136"/>
    <m/>
    <m/>
    <n v="200"/>
    <n v="350"/>
    <n v="600"/>
    <s v=""/>
  </r>
  <r>
    <s v="1-742"/>
    <x v="146"/>
    <d v="2025-03-11T00:00:00"/>
    <x v="0"/>
    <s v="804牙科"/>
    <m/>
    <x v="144"/>
    <m/>
    <m/>
    <n v="150"/>
    <n v="350"/>
    <n v="600"/>
    <s v=""/>
  </r>
  <r>
    <s v="2-160"/>
    <x v="95"/>
    <d v="2025-03-11T00:00:00"/>
    <x v="0"/>
    <s v="804泌尿外科拿藥"/>
    <m/>
    <x v="142"/>
    <m/>
    <m/>
    <n v="0"/>
    <n v="0"/>
    <n v="300"/>
    <s v=""/>
  </r>
  <r>
    <s v="3-549"/>
    <x v="42"/>
    <d v="2025-03-11T00:00:00"/>
    <x v="0"/>
    <s v="804出院疥瘡投藥/車資"/>
    <m/>
    <x v="145"/>
    <m/>
    <m/>
    <n v="300"/>
    <s v="-"/>
    <n v="600"/>
    <s v=""/>
  </r>
  <r>
    <s v="1-632"/>
    <x v="147"/>
    <d v="2025-03-11T00:00:00"/>
    <x v="0"/>
    <s v="804胸腔內科拿藥"/>
    <m/>
    <x v="140"/>
    <m/>
    <m/>
    <n v="240"/>
    <n v="0"/>
    <n v="300"/>
    <s v=""/>
  </r>
  <r>
    <s v="1-409"/>
    <x v="75"/>
    <d v="2025-03-11T00:00:00"/>
    <x v="0"/>
    <s v="804血液腫瘤科拿藥"/>
    <m/>
    <x v="146"/>
    <m/>
    <m/>
    <n v="0"/>
    <n v="0"/>
    <n v="300"/>
    <s v=""/>
  </r>
  <r>
    <s v="1-596"/>
    <x v="51"/>
    <d v="2025-03-11T00:00:00"/>
    <x v="0"/>
    <s v="804胸腔內科拿藥"/>
    <m/>
    <x v="140"/>
    <m/>
    <m/>
    <n v="0"/>
    <n v="0"/>
    <n v="300"/>
    <s v=""/>
  </r>
  <r>
    <s v="2-202"/>
    <x v="148"/>
    <d v="2025-03-11T00:00:00"/>
    <x v="0"/>
    <s v="804接出院新入住"/>
    <m/>
    <x v="147"/>
    <m/>
    <m/>
    <s v="-"/>
    <s v="-"/>
    <n v="600"/>
    <s v=""/>
  </r>
  <r>
    <s v="1-541"/>
    <x v="12"/>
    <d v="2025-03-11T00:00:00"/>
    <x v="0"/>
    <s v="804送檢車資"/>
    <m/>
    <x v="148"/>
    <m/>
    <m/>
    <s v="-"/>
    <s v="-"/>
    <n v="320"/>
    <s v=""/>
  </r>
  <r>
    <s v="2-190"/>
    <x v="149"/>
    <d v="2025-03-11T00:00:00"/>
    <x v="0"/>
    <s v="龍敏出院疥瘡投藥/車資"/>
    <m/>
    <x v="149"/>
    <m/>
    <m/>
    <n v="300"/>
    <s v="-"/>
    <n v="600"/>
    <s v=""/>
  </r>
  <r>
    <s v="1-510"/>
    <x v="55"/>
    <d v="2025-03-11T00:00:00"/>
    <x v="0"/>
    <s v="804胸腔內科"/>
    <m/>
    <x v="136"/>
    <m/>
    <m/>
    <n v="150"/>
    <n v="350"/>
    <n v="600"/>
    <s v=""/>
  </r>
  <r>
    <s v="2-201"/>
    <x v="127"/>
    <d v="2025-03-11T00:00:00"/>
    <x v="0"/>
    <s v="804急診"/>
    <m/>
    <x v="150"/>
    <m/>
    <m/>
    <n v="450"/>
    <n v="4050"/>
    <n v="600"/>
    <s v=""/>
  </r>
  <r>
    <s v="2-175"/>
    <x v="79"/>
    <d v="2025-03-11T00:00:00"/>
    <x v="0"/>
    <s v="804心臟血管外科拿藥"/>
    <m/>
    <x v="151"/>
    <m/>
    <m/>
    <n v="180"/>
    <n v="0"/>
    <n v="300"/>
    <s v=""/>
  </r>
  <r>
    <s v="1-765"/>
    <x v="116"/>
    <d v="2025-03-11T00:00:00"/>
    <x v="0"/>
    <s v="804腎臟內科"/>
    <m/>
    <x v="152"/>
    <m/>
    <m/>
    <n v="152"/>
    <n v="350"/>
    <n v="600"/>
    <s v=""/>
  </r>
  <r>
    <s v="1-769"/>
    <x v="122"/>
    <d v="2025-03-11T00:00:00"/>
    <x v="0"/>
    <s v="804心臟內科"/>
    <m/>
    <x v="153"/>
    <m/>
    <m/>
    <n v="200"/>
    <n v="350"/>
    <n v="600"/>
    <s v=""/>
  </r>
  <r>
    <s v="1-769"/>
    <x v="122"/>
    <d v="2025-03-11T00:00:00"/>
    <x v="0"/>
    <s v="804血液腫瘤科"/>
    <m/>
    <x v="154"/>
    <m/>
    <m/>
    <n v="140"/>
    <s v="-"/>
    <n v="0"/>
    <s v=""/>
  </r>
  <r>
    <s v="1-769"/>
    <x v="122"/>
    <d v="2025-03-11T00:00:00"/>
    <x v="0"/>
    <s v="804肝膽腸胃科(下午)"/>
    <m/>
    <x v="155"/>
    <m/>
    <m/>
    <n v="140"/>
    <n v="350"/>
    <n v="600"/>
    <s v=""/>
  </r>
  <r>
    <s v="1-769"/>
    <x v="122"/>
    <d v="2025-03-11T00:00:00"/>
    <x v="0"/>
    <s v="804精神科"/>
    <m/>
    <x v="156"/>
    <m/>
    <m/>
    <n v="90"/>
    <s v="-"/>
    <n v="0"/>
    <s v=""/>
  </r>
  <r>
    <s v="1-708"/>
    <x v="150"/>
    <d v="2025-03-11T00:00:00"/>
    <x v="0"/>
    <s v="804出院疥瘡投藥/車資"/>
    <m/>
    <x v="145"/>
    <m/>
    <m/>
    <n v="300"/>
    <s v="-"/>
    <n v="600"/>
    <s v=""/>
  </r>
  <r>
    <s v="1-636"/>
    <x v="18"/>
    <d v="2025-03-12T00:00:00"/>
    <x v="0"/>
    <s v="804肝膽腸胃科"/>
    <m/>
    <x v="157"/>
    <m/>
    <m/>
    <n v="250"/>
    <n v="350"/>
    <n v="600"/>
    <s v=""/>
  </r>
  <r>
    <s v="1-698"/>
    <x v="107"/>
    <d v="2025-03-12T00:00:00"/>
    <x v="0"/>
    <s v="804耳鼻喉科(鑑定)"/>
    <m/>
    <x v="158"/>
    <m/>
    <m/>
    <s v="-"/>
    <n v="350"/>
    <n v="600"/>
    <s v=""/>
  </r>
  <r>
    <s v="1-695"/>
    <x v="71"/>
    <d v="2025-03-12T00:00:00"/>
    <x v="0"/>
    <s v="804一般外科拿藥"/>
    <m/>
    <x v="159"/>
    <m/>
    <m/>
    <n v="140"/>
    <n v="0"/>
    <n v="300"/>
    <s v=""/>
  </r>
  <r>
    <s v="2-197"/>
    <x v="84"/>
    <d v="2025-03-12T00:00:00"/>
    <x v="0"/>
    <s v="804抽血"/>
    <m/>
    <x v="160"/>
    <m/>
    <m/>
    <n v="0"/>
    <n v="350"/>
    <n v="600"/>
    <s v=""/>
  </r>
  <r>
    <s v="1-561"/>
    <x v="133"/>
    <d v="2025-03-12T00:00:00"/>
    <x v="0"/>
    <s v="804心臟內科拿藥"/>
    <m/>
    <x v="161"/>
    <m/>
    <m/>
    <n v="140"/>
    <n v="0"/>
    <n v="300"/>
    <s v=""/>
  </r>
  <r>
    <s v="1-710"/>
    <x v="151"/>
    <d v="2025-03-12T00:00:00"/>
    <x v="0"/>
    <s v="龍敏復健科(批價)"/>
    <m/>
    <x v="162"/>
    <m/>
    <m/>
    <n v="50"/>
    <n v="0"/>
    <n v="0"/>
    <s v=""/>
  </r>
  <r>
    <s v="1-685"/>
    <x v="37"/>
    <d v="2025-03-12T00:00:00"/>
    <x v="0"/>
    <s v="804急診"/>
    <m/>
    <x v="163"/>
    <m/>
    <m/>
    <s v="-"/>
    <s v="-"/>
    <n v="600"/>
    <s v=""/>
  </r>
  <r>
    <s v="2-165"/>
    <x v="152"/>
    <d v="2025-03-12T00:00:00"/>
    <x v="0"/>
    <s v="龍敏出院疥瘡投藥/車資"/>
    <m/>
    <x v="164"/>
    <m/>
    <m/>
    <n v="300"/>
    <s v="-"/>
    <n v="600"/>
    <s v=""/>
  </r>
  <r>
    <s v="3-535"/>
    <x v="153"/>
    <d v="2025-03-12T00:00:00"/>
    <x v="0"/>
    <s v="龍敏風濕免疫科"/>
    <m/>
    <x v="165"/>
    <m/>
    <m/>
    <n v="0"/>
    <n v="0"/>
    <n v="600"/>
    <s v=""/>
  </r>
  <r>
    <s v="1-676"/>
    <x v="76"/>
    <d v="2025-03-12T00:00:00"/>
    <x v="0"/>
    <s v="804心電圖檢查"/>
    <m/>
    <x v="166"/>
    <m/>
    <m/>
    <n v="0"/>
    <n v="350"/>
    <n v="600"/>
    <s v=""/>
  </r>
  <r>
    <s v="2-202"/>
    <x v="148"/>
    <d v="2025-03-12T00:00:00"/>
    <x v="0"/>
    <s v="804整形外科"/>
    <m/>
    <x v="167"/>
    <m/>
    <m/>
    <n v="180"/>
    <n v="350"/>
    <n v="600"/>
    <s v=""/>
  </r>
  <r>
    <s v="1-724"/>
    <x v="13"/>
    <d v="2025-03-12T00:00:00"/>
    <x v="0"/>
    <s v="龍敏復健科(批價)"/>
    <m/>
    <x v="162"/>
    <m/>
    <m/>
    <n v="0"/>
    <n v="0"/>
    <n v="0"/>
    <s v=""/>
  </r>
  <r>
    <s v="3-557"/>
    <x v="154"/>
    <d v="2025-03-12T00:00:00"/>
    <x v="0"/>
    <s v="804內分泌科"/>
    <m/>
    <x v="168"/>
    <m/>
    <m/>
    <n v="490"/>
    <n v="350"/>
    <n v="600"/>
    <s v=""/>
  </r>
  <r>
    <s v="1-706"/>
    <x v="155"/>
    <d v="2025-03-12T00:00:00"/>
    <x v="0"/>
    <s v="龍敏復健科(批價)"/>
    <m/>
    <x v="162"/>
    <m/>
    <m/>
    <n v="80"/>
    <n v="0"/>
    <n v="0"/>
    <s v=""/>
  </r>
  <r>
    <s v="1-707"/>
    <x v="156"/>
    <d v="2025-03-12T00:00:00"/>
    <x v="0"/>
    <s v="龍敏復健科(批價)"/>
    <m/>
    <x v="162"/>
    <m/>
    <m/>
    <n v="0"/>
    <n v="0"/>
    <n v="0"/>
    <s v=""/>
  </r>
  <r>
    <s v="1-709"/>
    <x v="157"/>
    <d v="2025-03-12T00:00:00"/>
    <x v="0"/>
    <s v="龍敏復健科(批價)"/>
    <m/>
    <x v="162"/>
    <m/>
    <m/>
    <n v="50"/>
    <n v="0"/>
    <n v="0"/>
    <s v=""/>
  </r>
  <r>
    <s v="3-512"/>
    <x v="158"/>
    <d v="2025-03-13T00:00:00"/>
    <x v="0"/>
    <s v="804心臟內科拿藥"/>
    <m/>
    <x v="169"/>
    <m/>
    <m/>
    <n v="140"/>
    <n v="0"/>
    <n v="300"/>
    <s v=""/>
  </r>
  <r>
    <s v="1-346"/>
    <x v="159"/>
    <d v="2025-03-13T00:00:00"/>
    <x v="0"/>
    <s v="桃療精神科(鑑定)"/>
    <m/>
    <x v="170"/>
    <m/>
    <m/>
    <n v="0"/>
    <n v="0"/>
    <n v="1000"/>
    <s v=""/>
  </r>
  <r>
    <s v="2-185"/>
    <x v="98"/>
    <d v="2025-03-13T00:00:00"/>
    <x v="0"/>
    <s v="804出院疥瘡投藥/車資"/>
    <m/>
    <x v="171"/>
    <m/>
    <m/>
    <n v="300"/>
    <s v="-"/>
    <n v="600"/>
    <s v=""/>
  </r>
  <r>
    <s v="2-168"/>
    <x v="6"/>
    <d v="2025-03-13T00:00:00"/>
    <x v="0"/>
    <s v="804肝膽腸胃科拿藥"/>
    <m/>
    <x v="172"/>
    <m/>
    <m/>
    <n v="0"/>
    <n v="0"/>
    <n v="300"/>
    <s v=""/>
  </r>
  <r>
    <s v="1-748"/>
    <x v="23"/>
    <d v="2025-03-13T00:00:00"/>
    <x v="0"/>
    <s v="804送檢車資"/>
    <m/>
    <x v="173"/>
    <m/>
    <m/>
    <s v="-"/>
    <s v="-"/>
    <n v="320"/>
    <s v=""/>
  </r>
  <r>
    <s v="1-433"/>
    <x v="30"/>
    <d v="2025-03-13T00:00:00"/>
    <x v="0"/>
    <s v="804送檢車資"/>
    <m/>
    <x v="173"/>
    <m/>
    <m/>
    <s v="-"/>
    <s v="-"/>
    <n v="320"/>
    <s v=""/>
  </r>
  <r>
    <s v="1-439"/>
    <x v="160"/>
    <d v="2025-03-13T00:00:00"/>
    <x v="0"/>
    <s v="804心臟內科拿藥"/>
    <m/>
    <x v="169"/>
    <m/>
    <m/>
    <n v="140"/>
    <n v="0"/>
    <n v="300"/>
    <s v=""/>
  </r>
  <r>
    <s v="1-773"/>
    <x v="161"/>
    <d v="2025-03-13T00:00:00"/>
    <x v="0"/>
    <s v="804接出院新入住"/>
    <m/>
    <x v="174"/>
    <m/>
    <m/>
    <s v="-"/>
    <s v="-"/>
    <n v="600"/>
    <s v=""/>
  </r>
  <r>
    <s v="1-742"/>
    <x v="146"/>
    <d v="2025-03-13T00:00:00"/>
    <x v="0"/>
    <s v="804牙科"/>
    <m/>
    <x v="175"/>
    <m/>
    <m/>
    <n v="200"/>
    <n v="350"/>
    <n v="600"/>
    <s v=""/>
  </r>
  <r>
    <s v="1-687"/>
    <x v="40"/>
    <d v="2025-03-13T00:00:00"/>
    <x v="0"/>
    <s v="804抽血"/>
    <m/>
    <x v="176"/>
    <m/>
    <m/>
    <s v="-"/>
    <n v="350"/>
    <n v="600"/>
    <s v=""/>
  </r>
  <r>
    <s v="1-473"/>
    <x v="162"/>
    <d v="2025-03-13T00:00:00"/>
    <x v="0"/>
    <s v="804心臟內科"/>
    <m/>
    <x v="177"/>
    <m/>
    <m/>
    <n v="200"/>
    <n v="350"/>
    <n v="600"/>
    <s v=""/>
  </r>
  <r>
    <s v="1-770"/>
    <x v="163"/>
    <d v="2025-03-13T00:00:00"/>
    <x v="0"/>
    <s v="桃療精神科"/>
    <m/>
    <x v="178"/>
    <m/>
    <m/>
    <n v="0"/>
    <n v="0"/>
    <n v="1000"/>
    <s v=""/>
  </r>
  <r>
    <s v="2-202"/>
    <x v="148"/>
    <d v="2025-03-13T00:00:00"/>
    <x v="0"/>
    <s v="龍敏骨科"/>
    <m/>
    <x v="179"/>
    <m/>
    <m/>
    <n v="100"/>
    <n v="0"/>
    <n v="600"/>
    <s v=""/>
  </r>
  <r>
    <s v="1-541"/>
    <x v="12"/>
    <d v="2025-03-13T00:00:00"/>
    <x v="0"/>
    <s v="804內分泌科"/>
    <m/>
    <x v="180"/>
    <m/>
    <m/>
    <n v="0"/>
    <n v="350"/>
    <n v="600"/>
    <s v=""/>
  </r>
  <r>
    <s v="1-541"/>
    <x v="12"/>
    <d v="2025-03-13T00:00:00"/>
    <x v="0"/>
    <s v="龍敏住院"/>
    <m/>
    <x v="181"/>
    <m/>
    <m/>
    <s v="-"/>
    <s v="-"/>
    <n v="600"/>
    <s v=""/>
  </r>
  <r>
    <s v="1-465"/>
    <x v="164"/>
    <d v="2025-03-13T00:00:00"/>
    <x v="0"/>
    <s v="804心臟內科拿藥"/>
    <m/>
    <x v="169"/>
    <m/>
    <m/>
    <n v="0"/>
    <n v="0"/>
    <n v="300"/>
    <s v=""/>
  </r>
  <r>
    <s v="1-354"/>
    <x v="52"/>
    <d v="2025-03-13T00:00:00"/>
    <x v="0"/>
    <s v="804風濕免疫科拿藥"/>
    <m/>
    <x v="182"/>
    <m/>
    <m/>
    <n v="150"/>
    <n v="0"/>
    <n v="300"/>
    <s v=""/>
  </r>
  <r>
    <s v="1-510"/>
    <x v="55"/>
    <d v="2025-03-13T00:00:00"/>
    <x v="0"/>
    <s v="804送檢車資"/>
    <m/>
    <x v="173"/>
    <m/>
    <m/>
    <s v="-"/>
    <s v="-"/>
    <n v="320"/>
    <s v=""/>
  </r>
  <r>
    <s v="1-550"/>
    <x v="14"/>
    <d v="2025-03-13T00:00:00"/>
    <x v="0"/>
    <s v="804一般外科"/>
    <m/>
    <x v="183"/>
    <m/>
    <m/>
    <n v="200"/>
    <n v="350"/>
    <n v="600"/>
    <s v=""/>
  </r>
  <r>
    <s v="1-651"/>
    <x v="142"/>
    <d v="2025-03-13T00:00:00"/>
    <x v="0"/>
    <s v="桃療精神科"/>
    <m/>
    <x v="178"/>
    <m/>
    <m/>
    <n v="280"/>
    <n v="0"/>
    <n v="1000"/>
    <s v=""/>
  </r>
  <r>
    <s v="3-324"/>
    <x v="165"/>
    <d v="2025-03-13T00:00:00"/>
    <x v="0"/>
    <s v="804內分泌科拿藥"/>
    <m/>
    <x v="184"/>
    <m/>
    <m/>
    <n v="140"/>
    <n v="0"/>
    <n v="300"/>
    <s v=""/>
  </r>
  <r>
    <s v="1-656"/>
    <x v="166"/>
    <d v="2025-03-13T00:00:00"/>
    <x v="0"/>
    <s v="804心臟內科拿藥"/>
    <m/>
    <x v="169"/>
    <m/>
    <m/>
    <n v="140"/>
    <n v="0"/>
    <n v="300"/>
    <s v=""/>
  </r>
  <r>
    <s v="1-755"/>
    <x v="65"/>
    <d v="2025-03-13T00:00:00"/>
    <x v="0"/>
    <s v="804心臟內科"/>
    <m/>
    <x v="177"/>
    <m/>
    <m/>
    <n v="140"/>
    <n v="350"/>
    <n v="600"/>
    <s v=""/>
  </r>
  <r>
    <s v="1-690"/>
    <x v="2"/>
    <d v="2025-03-14T00:00:00"/>
    <x v="0"/>
    <s v="804精神科拿藥"/>
    <m/>
    <x v="185"/>
    <m/>
    <m/>
    <n v="0"/>
    <n v="0"/>
    <n v="300"/>
    <s v=""/>
  </r>
  <r>
    <s v="3-541"/>
    <x v="5"/>
    <d v="2025-03-14T00:00:00"/>
    <x v="0"/>
    <s v="五福診所拿藥"/>
    <m/>
    <x v="186"/>
    <m/>
    <m/>
    <s v="-"/>
    <n v="0"/>
    <n v="300"/>
    <s v=""/>
  </r>
  <r>
    <s v="1-471"/>
    <x v="167"/>
    <d v="2025-03-14T00:00:00"/>
    <x v="0"/>
    <s v="804精神科拿藥"/>
    <m/>
    <x v="185"/>
    <m/>
    <m/>
    <n v="0"/>
    <n v="0"/>
    <n v="300"/>
    <s v=""/>
  </r>
  <r>
    <s v="2-185"/>
    <x v="98"/>
    <d v="2025-03-14T00:00:00"/>
    <x v="0"/>
    <s v="804精神科拿藥"/>
    <m/>
    <x v="185"/>
    <m/>
    <m/>
    <n v="0"/>
    <n v="0"/>
    <n v="300"/>
    <s v=""/>
  </r>
  <r>
    <s v="1-714"/>
    <x v="70"/>
    <d v="2025-03-14T00:00:00"/>
    <x v="0"/>
    <s v="804精神科拿藥"/>
    <m/>
    <x v="185"/>
    <m/>
    <m/>
    <n v="240"/>
    <n v="0"/>
    <n v="300"/>
    <s v=""/>
  </r>
  <r>
    <s v="2-198"/>
    <x v="21"/>
    <d v="2025-03-14T00:00:00"/>
    <x v="0"/>
    <s v="804心臟內科拿藥"/>
    <m/>
    <x v="187"/>
    <m/>
    <m/>
    <s v="-"/>
    <n v="0"/>
    <n v="300"/>
    <s v=""/>
  </r>
  <r>
    <s v="3-555"/>
    <x v="22"/>
    <d v="2025-03-14T00:00:00"/>
    <x v="0"/>
    <s v="804精神科拿藥"/>
    <m/>
    <x v="185"/>
    <m/>
    <m/>
    <n v="180"/>
    <n v="0"/>
    <n v="300"/>
    <s v=""/>
  </r>
  <r>
    <s v="3-545"/>
    <x v="168"/>
    <d v="2025-03-14T00:00:00"/>
    <x v="0"/>
    <s v="龍敏內科拿藥"/>
    <m/>
    <x v="188"/>
    <m/>
    <m/>
    <n v="280"/>
    <n v="0"/>
    <n v="300"/>
    <s v=""/>
  </r>
  <r>
    <s v="1-668"/>
    <x v="7"/>
    <d v="2025-03-14T00:00:00"/>
    <x v="0"/>
    <s v="804精神科拿藥"/>
    <m/>
    <x v="185"/>
    <m/>
    <m/>
    <n v="90"/>
    <n v="0"/>
    <n v="300"/>
    <s v=""/>
  </r>
  <r>
    <s v="1-702"/>
    <x v="169"/>
    <d v="2025-03-14T00:00:00"/>
    <x v="0"/>
    <s v="804心臟血管外科拿藥"/>
    <m/>
    <x v="189"/>
    <m/>
    <m/>
    <n v="140"/>
    <n v="0"/>
    <n v="300"/>
    <s v=""/>
  </r>
  <r>
    <s v="1-624"/>
    <x v="26"/>
    <d v="2025-03-14T00:00:00"/>
    <x v="0"/>
    <s v="804腎臟內科拿藥"/>
    <m/>
    <x v="190"/>
    <m/>
    <m/>
    <n v="140"/>
    <n v="0"/>
    <n v="300"/>
    <s v=""/>
  </r>
  <r>
    <s v="1-432"/>
    <x v="27"/>
    <d v="2025-03-14T00:00:00"/>
    <x v="0"/>
    <s v="804精神科拿藥"/>
    <m/>
    <x v="185"/>
    <m/>
    <m/>
    <n v="90"/>
    <n v="0"/>
    <n v="300"/>
    <s v=""/>
  </r>
  <r>
    <s v="2-197"/>
    <x v="84"/>
    <d v="2025-03-14T00:00:00"/>
    <x v="0"/>
    <s v="804精神科拿藥"/>
    <m/>
    <x v="185"/>
    <m/>
    <m/>
    <n v="0"/>
    <n v="0"/>
    <n v="300"/>
    <s v=""/>
  </r>
  <r>
    <s v="3-454"/>
    <x v="29"/>
    <d v="2025-03-14T00:00:00"/>
    <x v="0"/>
    <s v="804精神科拿藥"/>
    <m/>
    <x v="185"/>
    <m/>
    <m/>
    <n v="90"/>
    <n v="0"/>
    <n v="300"/>
    <s v=""/>
  </r>
  <r>
    <s v="1-745"/>
    <x v="134"/>
    <d v="2025-03-14T00:00:00"/>
    <x v="0"/>
    <s v="804精神科拿藥"/>
    <m/>
    <x v="185"/>
    <m/>
    <m/>
    <n v="300"/>
    <n v="0"/>
    <n v="300"/>
    <s v=""/>
  </r>
  <r>
    <s v="1-734"/>
    <x v="170"/>
    <d v="2025-03-14T00:00:00"/>
    <x v="0"/>
    <s v="804精神科拿藥"/>
    <m/>
    <x v="185"/>
    <m/>
    <m/>
    <n v="150"/>
    <n v="0"/>
    <n v="300"/>
    <s v=""/>
  </r>
  <r>
    <s v="1-500"/>
    <x v="39"/>
    <d v="2025-03-14T00:00:00"/>
    <x v="0"/>
    <s v="804精神科(人不去)"/>
    <m/>
    <x v="191"/>
    <m/>
    <m/>
    <n v="90"/>
    <n v="350"/>
    <n v="300"/>
    <s v=""/>
  </r>
  <r>
    <s v="2-160"/>
    <x v="95"/>
    <d v="2025-03-14T00:00:00"/>
    <x v="0"/>
    <s v="804心臟內科拿藥"/>
    <m/>
    <x v="187"/>
    <m/>
    <m/>
    <n v="0"/>
    <n v="0"/>
    <n v="300"/>
    <s v=""/>
  </r>
  <r>
    <s v="1-675"/>
    <x v="130"/>
    <d v="2025-03-14T00:00:00"/>
    <x v="0"/>
    <s v="804心臟內科拿藥"/>
    <m/>
    <x v="187"/>
    <m/>
    <m/>
    <n v="140"/>
    <n v="0"/>
    <n v="300"/>
    <s v=""/>
  </r>
  <r>
    <s v="1-562"/>
    <x v="43"/>
    <d v="2025-03-14T00:00:00"/>
    <x v="0"/>
    <s v="804精神科拿藥"/>
    <m/>
    <x v="185"/>
    <m/>
    <m/>
    <n v="340"/>
    <n v="0"/>
    <n v="300"/>
    <s v=""/>
  </r>
  <r>
    <s v="3-535"/>
    <x v="153"/>
    <d v="2025-03-14T00:00:00"/>
    <x v="0"/>
    <s v="804婦產科"/>
    <m/>
    <x v="192"/>
    <m/>
    <m/>
    <n v="140"/>
    <n v="350"/>
    <n v="600"/>
    <s v=""/>
  </r>
  <r>
    <s v="3-462"/>
    <x v="47"/>
    <d v="2025-03-14T00:00:00"/>
    <x v="0"/>
    <s v="804精神科"/>
    <m/>
    <x v="193"/>
    <m/>
    <m/>
    <n v="90"/>
    <n v="350"/>
    <n v="600"/>
    <s v=""/>
  </r>
  <r>
    <s v="1-058"/>
    <x v="125"/>
    <d v="2025-03-14T00:00:00"/>
    <x v="0"/>
    <s v="804血液腫瘤科拿藥"/>
    <m/>
    <x v="194"/>
    <m/>
    <m/>
    <n v="140"/>
    <n v="0"/>
    <n v="300"/>
    <s v=""/>
  </r>
  <r>
    <s v="1-676"/>
    <x v="76"/>
    <d v="2025-03-14T00:00:00"/>
    <x v="0"/>
    <s v="804電腦斷層攝影檢查"/>
    <m/>
    <x v="195"/>
    <m/>
    <m/>
    <n v="0"/>
    <n v="350"/>
    <n v="600"/>
    <s v=""/>
  </r>
  <r>
    <s v="3-533"/>
    <x v="4"/>
    <d v="2025-03-14T00:00:00"/>
    <x v="0"/>
    <s v="804出院疥瘡投藥/車資"/>
    <m/>
    <x v="196"/>
    <m/>
    <m/>
    <n v="300"/>
    <s v="-"/>
    <n v="600"/>
    <s v=""/>
  </r>
  <r>
    <s v="2-190"/>
    <x v="149"/>
    <d v="2025-03-14T00:00:00"/>
    <x v="0"/>
    <s v="龍敏內科"/>
    <m/>
    <x v="197"/>
    <m/>
    <m/>
    <n v="90"/>
    <n v="0"/>
    <n v="600"/>
    <s v=""/>
  </r>
  <r>
    <s v="3-529"/>
    <x v="89"/>
    <d v="2025-03-14T00:00:00"/>
    <x v="0"/>
    <s v="804精神科拿藥"/>
    <m/>
    <x v="185"/>
    <m/>
    <m/>
    <n v="90"/>
    <n v="0"/>
    <n v="300"/>
    <s v=""/>
  </r>
  <r>
    <s v="3-528"/>
    <x v="56"/>
    <d v="2025-03-14T00:00:00"/>
    <x v="0"/>
    <s v="804精神科拿藥"/>
    <m/>
    <x v="185"/>
    <m/>
    <m/>
    <n v="240"/>
    <n v="0"/>
    <n v="300"/>
    <s v=""/>
  </r>
  <r>
    <s v="2-200"/>
    <x v="131"/>
    <d v="2025-03-14T00:00:00"/>
    <x v="0"/>
    <s v="804精神科拿藥"/>
    <m/>
    <x v="185"/>
    <m/>
    <m/>
    <n v="90"/>
    <n v="0"/>
    <n v="300"/>
    <s v=""/>
  </r>
  <r>
    <s v="1-197"/>
    <x v="171"/>
    <d v="2025-03-14T00:00:00"/>
    <x v="0"/>
    <s v="龍敏內科拿藥"/>
    <m/>
    <x v="188"/>
    <m/>
    <m/>
    <n v="50"/>
    <n v="0"/>
    <n v="300"/>
    <s v=""/>
  </r>
  <r>
    <s v="2-194"/>
    <x v="115"/>
    <d v="2025-03-14T00:00:00"/>
    <x v="0"/>
    <s v="804內分泌科拿藥"/>
    <m/>
    <x v="198"/>
    <m/>
    <m/>
    <n v="140"/>
    <n v="0"/>
    <n v="300"/>
    <s v=""/>
  </r>
  <r>
    <s v="3-523"/>
    <x v="59"/>
    <d v="2025-03-14T00:00:00"/>
    <x v="0"/>
    <s v="804精神科拿藥"/>
    <m/>
    <x v="185"/>
    <m/>
    <m/>
    <n v="240"/>
    <n v="0"/>
    <n v="300"/>
    <s v=""/>
  </r>
  <r>
    <s v="1-700"/>
    <x v="137"/>
    <d v="2025-03-14T00:00:00"/>
    <x v="0"/>
    <s v="804精神科拿藥"/>
    <m/>
    <x v="185"/>
    <m/>
    <m/>
    <n v="90"/>
    <n v="0"/>
    <n v="300"/>
    <s v=""/>
  </r>
  <r>
    <s v="1-769"/>
    <x v="122"/>
    <d v="2025-03-14T00:00:00"/>
    <x v="0"/>
    <s v="804抽血"/>
    <m/>
    <x v="199"/>
    <m/>
    <m/>
    <n v="0"/>
    <s v="-"/>
    <n v="600"/>
    <s v=""/>
  </r>
  <r>
    <s v="1-769"/>
    <x v="122"/>
    <d v="2025-03-14T00:00:00"/>
    <x v="0"/>
    <s v="804精神科"/>
    <m/>
    <x v="193"/>
    <m/>
    <m/>
    <n v="90"/>
    <n v="350"/>
    <n v="0"/>
    <s v=""/>
  </r>
  <r>
    <s v="1-708"/>
    <x v="150"/>
    <d v="2025-03-14T00:00:00"/>
    <x v="0"/>
    <s v="804心臟內科拿藥"/>
    <m/>
    <x v="187"/>
    <m/>
    <m/>
    <n v="140"/>
    <n v="0"/>
    <n v="0"/>
    <s v=""/>
  </r>
  <r>
    <s v="1-708"/>
    <x v="150"/>
    <d v="2025-03-14T00:00:00"/>
    <x v="0"/>
    <s v="804腎臟內科拿藥"/>
    <m/>
    <x v="190"/>
    <m/>
    <m/>
    <n v="140"/>
    <n v="0"/>
    <n v="0"/>
    <s v=""/>
  </r>
  <r>
    <s v="1-708"/>
    <x v="150"/>
    <d v="2025-03-14T00:00:00"/>
    <x v="0"/>
    <s v="804精神科拿藥"/>
    <m/>
    <x v="185"/>
    <m/>
    <m/>
    <n v="90"/>
    <n v="0"/>
    <n v="300"/>
    <s v=""/>
  </r>
  <r>
    <s v="1-167"/>
    <x v="91"/>
    <d v="2025-03-14T00:00:00"/>
    <x v="0"/>
    <s v="804精神科拿藥"/>
    <m/>
    <x v="185"/>
    <m/>
    <m/>
    <n v="90"/>
    <n v="0"/>
    <n v="300"/>
    <s v=""/>
  </r>
  <r>
    <s v="3-547"/>
    <x v="105"/>
    <d v="2025-03-14T00:00:00"/>
    <x v="0"/>
    <s v="龍敏內科"/>
    <m/>
    <x v="197"/>
    <m/>
    <m/>
    <n v="160"/>
    <n v="0"/>
    <n v="600"/>
    <s v=""/>
  </r>
  <r>
    <s v="2-168"/>
    <x v="6"/>
    <d v="2025-03-15T00:00:00"/>
    <x v="0"/>
    <s v="804急診後返回"/>
    <m/>
    <x v="200"/>
    <m/>
    <m/>
    <s v="-"/>
    <s v="-"/>
    <n v="600"/>
    <s v=""/>
  </r>
  <r>
    <s v="1-756"/>
    <x v="66"/>
    <d v="2025-03-15T00:00:00"/>
    <x v="0"/>
    <s v="804送檢車資"/>
    <m/>
    <x v="201"/>
    <m/>
    <m/>
    <s v="-"/>
    <s v="-"/>
    <n v="320"/>
    <s v=""/>
  </r>
  <r>
    <s v="1-053"/>
    <x v="172"/>
    <d v="2025-03-15T00:00:00"/>
    <x v="0"/>
    <s v="804送檢車資"/>
    <m/>
    <x v="201"/>
    <m/>
    <m/>
    <s v="-"/>
    <s v="-"/>
    <n v="320"/>
    <s v=""/>
  </r>
  <r>
    <s v="1-602"/>
    <x v="173"/>
    <d v="2025-03-16T00:00:00"/>
    <x v="0"/>
    <s v="804急診後返回"/>
    <m/>
    <x v="202"/>
    <m/>
    <m/>
    <n v="500"/>
    <n v="500"/>
    <n v="600"/>
    <s v=""/>
  </r>
  <r>
    <s v="2-174"/>
    <x v="174"/>
    <d v="2025-03-16T00:00:00"/>
    <x v="0"/>
    <s v="804急診"/>
    <m/>
    <x v="203"/>
    <m/>
    <m/>
    <s v="-"/>
    <s v="-"/>
    <n v="600"/>
    <s v=""/>
  </r>
  <r>
    <s v="1-565"/>
    <x v="175"/>
    <d v="2025-03-17T00:00:00"/>
    <x v="0"/>
    <s v="804精神科拿藥"/>
    <m/>
    <x v="204"/>
    <m/>
    <m/>
    <n v="90"/>
    <n v="0"/>
    <n v="300"/>
    <s v=""/>
  </r>
  <r>
    <s v="1-600"/>
    <x v="81"/>
    <d v="2025-03-17T00:00:00"/>
    <x v="0"/>
    <s v="804精神科拿藥"/>
    <m/>
    <x v="204"/>
    <m/>
    <m/>
    <n v="340"/>
    <n v="0"/>
    <n v="300"/>
    <s v=""/>
  </r>
  <r>
    <s v="1-526"/>
    <x v="132"/>
    <d v="2025-03-17T00:00:00"/>
    <x v="0"/>
    <s v="804內分泌科拿藥"/>
    <m/>
    <x v="205"/>
    <m/>
    <m/>
    <n v="150"/>
    <n v="0"/>
    <n v="300"/>
    <s v=""/>
  </r>
  <r>
    <s v="3-546"/>
    <x v="99"/>
    <d v="2025-03-17T00:00:00"/>
    <x v="0"/>
    <s v="804精神科拿藥"/>
    <m/>
    <x v="204"/>
    <m/>
    <m/>
    <n v="90"/>
    <n v="0"/>
    <n v="300"/>
    <s v=""/>
  </r>
  <r>
    <s v="1-761"/>
    <x v="69"/>
    <d v="2025-03-17T00:00:00"/>
    <x v="0"/>
    <s v="804內分泌科"/>
    <m/>
    <x v="206"/>
    <m/>
    <m/>
    <n v="340"/>
    <n v="350"/>
    <n v="600"/>
    <s v=""/>
  </r>
  <r>
    <s v="1-761"/>
    <x v="69"/>
    <d v="2025-03-17T00:00:00"/>
    <x v="0"/>
    <s v="804精神科(下午)"/>
    <m/>
    <x v="207"/>
    <m/>
    <m/>
    <n v="240"/>
    <n v="350"/>
    <n v="600"/>
    <s v=""/>
  </r>
  <r>
    <s v="2-146"/>
    <x v="176"/>
    <d v="2025-03-17T00:00:00"/>
    <x v="0"/>
    <s v="804精神科拿藥"/>
    <m/>
    <x v="204"/>
    <m/>
    <m/>
    <n v="150"/>
    <n v="0"/>
    <n v="300"/>
    <s v=""/>
  </r>
  <r>
    <s v="1-624"/>
    <x v="26"/>
    <d v="2025-03-17T00:00:00"/>
    <x v="0"/>
    <s v="804送檢車資"/>
    <m/>
    <x v="208"/>
    <m/>
    <m/>
    <s v="-"/>
    <s v="-"/>
    <n v="300"/>
    <s v=""/>
  </r>
  <r>
    <s v="2-197"/>
    <x v="84"/>
    <d v="2025-03-17T00:00:00"/>
    <x v="0"/>
    <s v="804小兒外科拿藥"/>
    <m/>
    <x v="209"/>
    <m/>
    <m/>
    <n v="0"/>
    <n v="0"/>
    <n v="300"/>
    <s v=""/>
  </r>
  <r>
    <s v="1-743"/>
    <x v="108"/>
    <d v="2025-03-17T00:00:00"/>
    <x v="0"/>
    <s v="804精神科拿藥"/>
    <m/>
    <x v="204"/>
    <m/>
    <m/>
    <n v="450"/>
    <n v="0"/>
    <n v="300"/>
    <s v=""/>
  </r>
  <r>
    <s v="1-660"/>
    <x v="9"/>
    <d v="2025-03-17T00:00:00"/>
    <x v="0"/>
    <s v="804精神科拿藥"/>
    <m/>
    <x v="204"/>
    <m/>
    <m/>
    <n v="160"/>
    <n v="0"/>
    <n v="300"/>
    <s v=""/>
  </r>
  <r>
    <s v="1-525"/>
    <x v="177"/>
    <d v="2025-03-17T00:00:00"/>
    <x v="0"/>
    <s v="804神經內科拿藥"/>
    <m/>
    <x v="210"/>
    <m/>
    <m/>
    <n v="140"/>
    <n v="0"/>
    <n v="300"/>
    <s v=""/>
  </r>
  <r>
    <s v="1-766"/>
    <x v="111"/>
    <d v="2025-03-17T00:00:00"/>
    <x v="0"/>
    <s v="804精神科"/>
    <m/>
    <x v="211"/>
    <m/>
    <m/>
    <n v="180"/>
    <n v="350"/>
    <n v="600"/>
    <s v=""/>
  </r>
  <r>
    <s v="2-158"/>
    <x v="178"/>
    <d v="2025-03-17T00:00:00"/>
    <x v="0"/>
    <s v="804精神科拿藥"/>
    <m/>
    <x v="204"/>
    <m/>
    <m/>
    <n v="0"/>
    <n v="0"/>
    <n v="300"/>
    <s v=""/>
  </r>
  <r>
    <s v="1-500"/>
    <x v="39"/>
    <d v="2025-03-17T00:00:00"/>
    <x v="0"/>
    <s v="804精神科拿藥"/>
    <m/>
    <x v="204"/>
    <m/>
    <m/>
    <n v="90"/>
    <n v="0"/>
    <n v="300"/>
    <s v=""/>
  </r>
  <r>
    <s v="1-764"/>
    <x v="3"/>
    <d v="2025-03-17T00:00:00"/>
    <x v="0"/>
    <s v="804精神科拿藥"/>
    <m/>
    <x v="204"/>
    <m/>
    <m/>
    <n v="90"/>
    <n v="0"/>
    <n v="300"/>
    <s v=""/>
  </r>
  <r>
    <s v="1-687"/>
    <x v="40"/>
    <d v="2025-03-17T00:00:00"/>
    <x v="0"/>
    <s v="804感染科拿藥"/>
    <m/>
    <x v="212"/>
    <m/>
    <m/>
    <n v="160"/>
    <n v="0"/>
    <n v="300"/>
    <s v=""/>
  </r>
  <r>
    <s v="3-549"/>
    <x v="42"/>
    <d v="2025-03-17T00:00:00"/>
    <x v="0"/>
    <s v="804胸腔內科"/>
    <m/>
    <x v="213"/>
    <m/>
    <m/>
    <n v="340"/>
    <s v="-"/>
    <n v="0"/>
    <s v=""/>
  </r>
  <r>
    <s v="3-549"/>
    <x v="42"/>
    <d v="2025-03-17T00:00:00"/>
    <x v="0"/>
    <s v="804精神科"/>
    <m/>
    <x v="211"/>
    <m/>
    <m/>
    <n v="90"/>
    <n v="350"/>
    <n v="600"/>
    <s v=""/>
  </r>
  <r>
    <s v="1-291"/>
    <x v="179"/>
    <d v="2025-03-17T00:00:00"/>
    <x v="0"/>
    <s v="804精神科拿藥"/>
    <m/>
    <x v="204"/>
    <m/>
    <m/>
    <s v="-"/>
    <n v="0"/>
    <n v="300"/>
    <s v=""/>
  </r>
  <r>
    <s v="1-675"/>
    <x v="130"/>
    <d v="2025-03-17T00:00:00"/>
    <x v="0"/>
    <s v="804內分泌科拿藥"/>
    <m/>
    <x v="205"/>
    <m/>
    <m/>
    <n v="180"/>
    <n v="0"/>
    <n v="300"/>
    <s v=""/>
  </r>
  <r>
    <s v="1-380"/>
    <x v="74"/>
    <d v="2025-03-17T00:00:00"/>
    <x v="0"/>
    <s v="804胸腔內科拿藥"/>
    <m/>
    <x v="214"/>
    <m/>
    <m/>
    <n v="240"/>
    <n v="0"/>
    <n v="0"/>
    <s v=""/>
  </r>
  <r>
    <s v="1-380"/>
    <x v="74"/>
    <d v="2025-03-17T00:00:00"/>
    <x v="0"/>
    <s v="804精神科"/>
    <m/>
    <x v="211"/>
    <m/>
    <m/>
    <n v="90"/>
    <n v="350"/>
    <n v="600"/>
    <s v=""/>
  </r>
  <r>
    <s v="3-535"/>
    <x v="153"/>
    <d v="2025-03-17T00:00:00"/>
    <x v="0"/>
    <s v="804泌尿外科"/>
    <m/>
    <x v="215"/>
    <m/>
    <m/>
    <n v="140"/>
    <n v="350"/>
    <n v="600"/>
    <s v=""/>
  </r>
  <r>
    <s v="1-058"/>
    <x v="125"/>
    <d v="2025-03-17T00:00:00"/>
    <x v="0"/>
    <s v="804送檢車資"/>
    <m/>
    <x v="208"/>
    <m/>
    <m/>
    <s v="-"/>
    <s v="-"/>
    <n v="300"/>
    <s v=""/>
  </r>
  <r>
    <s v="1-676"/>
    <x v="76"/>
    <d v="2025-03-17T00:00:00"/>
    <x v="0"/>
    <s v="804心臟內科"/>
    <m/>
    <x v="216"/>
    <m/>
    <m/>
    <n v="150"/>
    <n v="350"/>
    <n v="600"/>
    <s v=""/>
  </r>
  <r>
    <s v="3-527"/>
    <x v="180"/>
    <d v="2025-03-17T00:00:00"/>
    <x v="0"/>
    <s v="804胸腔內科"/>
    <m/>
    <x v="213"/>
    <m/>
    <m/>
    <n v="0"/>
    <n v="350"/>
    <n v="600"/>
    <s v=""/>
  </r>
  <r>
    <s v="1-667"/>
    <x v="96"/>
    <d v="2025-03-17T00:00:00"/>
    <x v="0"/>
    <s v="804精神科拿藥"/>
    <m/>
    <x v="204"/>
    <m/>
    <m/>
    <n v="90"/>
    <n v="0"/>
    <n v="300"/>
    <s v=""/>
  </r>
  <r>
    <s v="1-754"/>
    <x v="114"/>
    <d v="2025-03-17T00:00:00"/>
    <x v="0"/>
    <s v="804精神科拿藥"/>
    <m/>
    <x v="204"/>
    <m/>
    <m/>
    <n v="410"/>
    <n v="0"/>
    <n v="300"/>
    <s v=""/>
  </r>
  <r>
    <s v="2-175"/>
    <x v="79"/>
    <d v="2025-03-17T00:00:00"/>
    <x v="0"/>
    <s v="804精神科拿藥"/>
    <m/>
    <x v="204"/>
    <m/>
    <m/>
    <n v="340"/>
    <n v="0"/>
    <n v="300"/>
    <s v=""/>
  </r>
  <r>
    <s v="3-523"/>
    <x v="59"/>
    <d v="2025-03-17T00:00:00"/>
    <x v="0"/>
    <s v="804胸腔內科拿藥"/>
    <m/>
    <x v="214"/>
    <m/>
    <m/>
    <n v="280"/>
    <n v="0"/>
    <n v="300"/>
    <s v=""/>
  </r>
  <r>
    <s v="1-738"/>
    <x v="181"/>
    <d v="2025-03-17T00:00:00"/>
    <x v="0"/>
    <s v="804精神科拿藥"/>
    <m/>
    <x v="204"/>
    <m/>
    <m/>
    <n v="340"/>
    <n v="0"/>
    <n v="300"/>
    <s v=""/>
  </r>
  <r>
    <s v="3-553"/>
    <x v="117"/>
    <d v="2025-03-17T00:00:00"/>
    <x v="0"/>
    <s v="804精神科拿藥"/>
    <m/>
    <x v="204"/>
    <m/>
    <m/>
    <n v="90"/>
    <n v="0"/>
    <n v="300"/>
    <s v=""/>
  </r>
  <r>
    <s v="2-199"/>
    <x v="118"/>
    <d v="2025-03-17T00:00:00"/>
    <x v="0"/>
    <s v="804精神科拿藥"/>
    <m/>
    <x v="204"/>
    <m/>
    <m/>
    <n v="90"/>
    <n v="0"/>
    <n v="300"/>
    <s v=""/>
  </r>
  <r>
    <s v="1-752"/>
    <x v="119"/>
    <d v="2025-03-17T00:00:00"/>
    <x v="0"/>
    <s v="804精神科拿藥"/>
    <m/>
    <x v="204"/>
    <m/>
    <m/>
    <n v="90"/>
    <n v="0"/>
    <n v="300"/>
    <s v=""/>
  </r>
  <r>
    <s v="1-708"/>
    <x v="150"/>
    <d v="2025-03-17T00:00:00"/>
    <x v="0"/>
    <s v="804胸腔內科(人不去)"/>
    <m/>
    <x v="217"/>
    <m/>
    <m/>
    <n v="350"/>
    <s v="-"/>
    <n v="0"/>
    <s v=""/>
  </r>
  <r>
    <s v="1-708"/>
    <x v="150"/>
    <d v="2025-03-17T00:00:00"/>
    <x v="0"/>
    <s v="804感染科"/>
    <m/>
    <x v="218"/>
    <m/>
    <m/>
    <n v="150"/>
    <n v="350"/>
    <n v="600"/>
    <s v=""/>
  </r>
  <r>
    <s v="1-708"/>
    <x v="150"/>
    <d v="2025-03-17T00:00:00"/>
    <x v="0"/>
    <s v="804精神科(人不去)"/>
    <m/>
    <x v="219"/>
    <m/>
    <m/>
    <n v="90"/>
    <n v="350"/>
    <n v="0"/>
    <s v=""/>
  </r>
  <r>
    <s v="1-477"/>
    <x v="80"/>
    <d v="2025-03-17T00:00:00"/>
    <x v="0"/>
    <s v="804胸腔內科"/>
    <m/>
    <x v="213"/>
    <m/>
    <m/>
    <n v="240"/>
    <n v="350"/>
    <n v="600"/>
    <s v=""/>
  </r>
  <r>
    <s v="1-755"/>
    <x v="65"/>
    <d v="2025-03-17T00:00:00"/>
    <x v="0"/>
    <s v="804心電圖檢查"/>
    <m/>
    <x v="220"/>
    <m/>
    <m/>
    <n v="0"/>
    <n v="350"/>
    <n v="600"/>
    <s v=""/>
  </r>
  <r>
    <s v="1-755"/>
    <x v="65"/>
    <d v="2025-03-17T00:00:00"/>
    <x v="0"/>
    <s v="804精神科"/>
    <m/>
    <x v="211"/>
    <m/>
    <m/>
    <n v="240"/>
    <s v="-"/>
    <n v="0"/>
    <s v=""/>
  </r>
  <r>
    <s v="2-193"/>
    <x v="67"/>
    <d v="2025-03-18T00:00:00"/>
    <x v="0"/>
    <s v="804急診轉龍敏住院"/>
    <m/>
    <x v="221"/>
    <m/>
    <m/>
    <s v="-"/>
    <s v="-"/>
    <n v="600"/>
    <s v=""/>
  </r>
  <r>
    <s v="1-521"/>
    <x v="182"/>
    <d v="2025-03-18T00:00:00"/>
    <x v="0"/>
    <s v="804送檢車資"/>
    <m/>
    <x v="222"/>
    <m/>
    <m/>
    <s v="-"/>
    <s v="-"/>
    <n v="320"/>
    <s v=""/>
  </r>
  <r>
    <s v="1-681"/>
    <x v="183"/>
    <d v="2025-03-18T00:00:00"/>
    <x v="0"/>
    <s v="804胸腔內科拿藥"/>
    <m/>
    <x v="223"/>
    <m/>
    <m/>
    <n v="150"/>
    <n v="0"/>
    <n v="300"/>
    <s v=""/>
  </r>
  <r>
    <s v="1-175"/>
    <x v="184"/>
    <d v="2025-03-18T00:00:00"/>
    <x v="0"/>
    <s v="龍敏出院疥瘡投藥/車資"/>
    <m/>
    <x v="224"/>
    <m/>
    <m/>
    <n v="300"/>
    <s v="-"/>
    <n v="600"/>
    <s v=""/>
  </r>
  <r>
    <s v="1-702"/>
    <x v="169"/>
    <d v="2025-03-18T00:00:00"/>
    <x v="0"/>
    <s v="804胸腔內科拿藥"/>
    <m/>
    <x v="223"/>
    <m/>
    <m/>
    <n v="150"/>
    <n v="0"/>
    <n v="300"/>
    <s v=""/>
  </r>
  <r>
    <s v="1-659"/>
    <x v="185"/>
    <d v="2025-03-18T00:00:00"/>
    <x v="0"/>
    <s v="804抽血"/>
    <m/>
    <x v="225"/>
    <m/>
    <m/>
    <s v="-"/>
    <n v="350"/>
    <n v="600"/>
    <s v=""/>
  </r>
  <r>
    <s v="1-659"/>
    <x v="185"/>
    <d v="2025-03-18T00:00:00"/>
    <x v="0"/>
    <s v="804家醫科拿藥"/>
    <m/>
    <x v="226"/>
    <m/>
    <m/>
    <n v="630"/>
    <n v="0"/>
    <n v="0"/>
    <s v=""/>
  </r>
  <r>
    <s v="1-748"/>
    <x v="23"/>
    <d v="2025-03-18T00:00:00"/>
    <x v="0"/>
    <s v="804胸腔內科"/>
    <m/>
    <x v="227"/>
    <m/>
    <m/>
    <n v="180"/>
    <n v="350"/>
    <n v="600"/>
    <s v=""/>
  </r>
  <r>
    <s v="1-432"/>
    <x v="27"/>
    <d v="2025-03-18T00:00:00"/>
    <x v="0"/>
    <s v="804送檢車資"/>
    <m/>
    <x v="222"/>
    <m/>
    <m/>
    <s v="-"/>
    <s v="-"/>
    <n v="320"/>
    <s v=""/>
  </r>
  <r>
    <s v="1-705"/>
    <x v="186"/>
    <d v="2025-03-18T00:00:00"/>
    <x v="0"/>
    <s v="804出院疥瘡投藥/車資"/>
    <m/>
    <x v="228"/>
    <m/>
    <m/>
    <n v="300"/>
    <s v="-"/>
    <n v="600"/>
    <s v=""/>
  </r>
  <r>
    <s v="1-585"/>
    <x v="124"/>
    <d v="2025-03-18T00:00:00"/>
    <x v="0"/>
    <s v="804胸腔內科拿藥"/>
    <m/>
    <x v="223"/>
    <m/>
    <m/>
    <n v="150"/>
    <n v="0"/>
    <n v="300"/>
    <s v=""/>
  </r>
  <r>
    <s v="1-612"/>
    <x v="34"/>
    <d v="2025-03-18T00:00:00"/>
    <x v="0"/>
    <s v="804胸腔內科拿藥"/>
    <m/>
    <x v="223"/>
    <m/>
    <m/>
    <n v="200"/>
    <n v="0"/>
    <n v="300"/>
    <s v=""/>
  </r>
  <r>
    <s v="1-530"/>
    <x v="94"/>
    <d v="2025-03-18T00:00:00"/>
    <x v="0"/>
    <s v="804胸腔內科拿藥"/>
    <m/>
    <x v="223"/>
    <m/>
    <m/>
    <n v="220"/>
    <n v="0"/>
    <n v="300"/>
    <s v=""/>
  </r>
  <r>
    <s v="1-200"/>
    <x v="38"/>
    <d v="2025-03-18T00:00:00"/>
    <x v="0"/>
    <s v="804胸腔內科拿藥"/>
    <m/>
    <x v="223"/>
    <m/>
    <m/>
    <n v="280"/>
    <n v="0"/>
    <n v="300"/>
    <s v=""/>
  </r>
  <r>
    <s v="1-211"/>
    <x v="187"/>
    <d v="2025-03-18T00:00:00"/>
    <x v="0"/>
    <s v="804胸腔內科拿藥"/>
    <m/>
    <x v="223"/>
    <m/>
    <m/>
    <n v="470"/>
    <n v="0"/>
    <n v="300"/>
    <s v=""/>
  </r>
  <r>
    <s v="1-773"/>
    <x v="161"/>
    <d v="2025-03-18T00:00:00"/>
    <x v="0"/>
    <s v="804神經內科(下午)"/>
    <m/>
    <x v="229"/>
    <m/>
    <m/>
    <n v="340"/>
    <n v="350"/>
    <n v="600"/>
    <s v=""/>
  </r>
  <r>
    <s v="1-773"/>
    <x v="161"/>
    <d v="2025-03-18T00:00:00"/>
    <x v="0"/>
    <s v="804胸腔內科"/>
    <m/>
    <x v="227"/>
    <m/>
    <m/>
    <n v="180"/>
    <n v="350"/>
    <n v="600"/>
    <s v=""/>
  </r>
  <r>
    <s v="3-549"/>
    <x v="42"/>
    <d v="2025-03-18T00:00:00"/>
    <x v="0"/>
    <s v="804家醫科"/>
    <m/>
    <x v="230"/>
    <m/>
    <m/>
    <s v="-"/>
    <n v="350"/>
    <n v="600"/>
    <s v=""/>
  </r>
  <r>
    <s v="2-183"/>
    <x v="50"/>
    <d v="2025-03-18T00:00:00"/>
    <x v="0"/>
    <s v="804胸腔內科拿藥"/>
    <m/>
    <x v="223"/>
    <m/>
    <m/>
    <n v="180"/>
    <n v="0"/>
    <n v="300"/>
    <s v=""/>
  </r>
  <r>
    <s v="2-147"/>
    <x v="135"/>
    <d v="2025-03-18T00:00:00"/>
    <x v="0"/>
    <s v="龍敏出院疥瘡投藥/車資"/>
    <m/>
    <x v="224"/>
    <m/>
    <m/>
    <n v="300"/>
    <s v="-"/>
    <n v="600"/>
    <s v=""/>
  </r>
  <r>
    <s v="1-354"/>
    <x v="52"/>
    <d v="2025-03-18T00:00:00"/>
    <x v="0"/>
    <s v="804胸腔內科拿藥"/>
    <m/>
    <x v="223"/>
    <m/>
    <m/>
    <n v="150"/>
    <n v="0"/>
    <n v="300"/>
    <s v=""/>
  </r>
  <r>
    <s v="3-528"/>
    <x v="56"/>
    <d v="2025-03-18T00:00:00"/>
    <x v="0"/>
    <s v="804胸腔內科"/>
    <m/>
    <x v="227"/>
    <m/>
    <m/>
    <n v="260"/>
    <n v="350"/>
    <n v="600"/>
    <s v=""/>
  </r>
  <r>
    <s v="1-296"/>
    <x v="15"/>
    <d v="2025-03-18T00:00:00"/>
    <x v="0"/>
    <s v="804胸腔內科拿藥"/>
    <m/>
    <x v="223"/>
    <m/>
    <m/>
    <n v="150"/>
    <n v="0"/>
    <n v="300"/>
    <s v=""/>
  </r>
  <r>
    <s v="1-580"/>
    <x v="63"/>
    <d v="2025-03-18T00:00:00"/>
    <x v="0"/>
    <s v="804胸腔內科拿藥"/>
    <m/>
    <x v="223"/>
    <m/>
    <m/>
    <n v="200"/>
    <n v="0"/>
    <n v="300"/>
    <s v=""/>
  </r>
  <r>
    <s v="2-199"/>
    <x v="118"/>
    <d v="2025-03-18T00:00:00"/>
    <x v="0"/>
    <s v="804抽血"/>
    <m/>
    <x v="225"/>
    <m/>
    <m/>
    <s v="-"/>
    <n v="350"/>
    <n v="600"/>
    <s v=""/>
  </r>
  <r>
    <s v="1-769"/>
    <x v="122"/>
    <d v="2025-03-18T00:00:00"/>
    <x v="0"/>
    <s v="804電腦斷層攝影檢查"/>
    <m/>
    <x v="231"/>
    <m/>
    <m/>
    <s v="-"/>
    <n v="350"/>
    <n v="600"/>
    <s v=""/>
  </r>
  <r>
    <s v="1-708"/>
    <x v="150"/>
    <d v="2025-03-18T00:00:00"/>
    <x v="0"/>
    <s v="804急診後返回"/>
    <m/>
    <x v="232"/>
    <m/>
    <m/>
    <s v="-"/>
    <s v="-"/>
    <n v="600"/>
    <s v=""/>
  </r>
  <r>
    <s v="1-729"/>
    <x v="188"/>
    <d v="2025-03-19T00:00:00"/>
    <x v="0"/>
    <s v="桃療精神科拿藥(巡診)-精護"/>
    <m/>
    <x v="233"/>
    <m/>
    <m/>
    <n v="150"/>
    <n v="0"/>
    <n v="300"/>
    <s v=""/>
  </r>
  <r>
    <s v="3-512"/>
    <x v="158"/>
    <d v="2025-03-19T00:00:00"/>
    <x v="0"/>
    <s v="桃療精神科拿藥(巡診)-長照"/>
    <m/>
    <x v="234"/>
    <m/>
    <m/>
    <n v="0"/>
    <n v="0"/>
    <n v="300"/>
    <s v=""/>
  </r>
  <r>
    <s v="1-602"/>
    <x v="173"/>
    <d v="2025-03-19T00:00:00"/>
    <x v="0"/>
    <s v="桃療精神科拿藥(巡診)-精護"/>
    <m/>
    <x v="233"/>
    <m/>
    <m/>
    <n v="0"/>
    <n v="0"/>
    <n v="300"/>
    <s v=""/>
  </r>
  <r>
    <s v="1-690"/>
    <x v="2"/>
    <d v="2025-03-19T00:00:00"/>
    <x v="0"/>
    <s v="804心臟超音波檢查"/>
    <m/>
    <x v="235"/>
    <m/>
    <m/>
    <s v="-"/>
    <n v="350"/>
    <n v="600"/>
    <s v=""/>
  </r>
  <r>
    <s v="1-521"/>
    <x v="182"/>
    <d v="2025-03-19T00:00:00"/>
    <x v="0"/>
    <s v="桃療精神科拿藥(巡診)-精護"/>
    <m/>
    <x v="233"/>
    <m/>
    <m/>
    <n v="0"/>
    <n v="0"/>
    <n v="300"/>
    <s v=""/>
  </r>
  <r>
    <s v="1-681"/>
    <x v="183"/>
    <d v="2025-03-19T00:00:00"/>
    <x v="0"/>
    <s v="桃療精神科拿藥(巡診)-精護"/>
    <m/>
    <x v="233"/>
    <m/>
    <m/>
    <n v="0"/>
    <n v="0"/>
    <n v="300"/>
    <s v=""/>
  </r>
  <r>
    <s v="1-526"/>
    <x v="132"/>
    <d v="2025-03-19T00:00:00"/>
    <x v="0"/>
    <s v="桃療精神科拿藥(巡診)-精護"/>
    <m/>
    <x v="233"/>
    <m/>
    <m/>
    <n v="0"/>
    <n v="0"/>
    <n v="300"/>
    <s v=""/>
  </r>
  <r>
    <s v="3-489"/>
    <x v="189"/>
    <d v="2025-03-19T00:00:00"/>
    <x v="0"/>
    <s v="804肝膽腸胃科"/>
    <m/>
    <x v="236"/>
    <m/>
    <m/>
    <n v="160"/>
    <n v="350"/>
    <n v="600"/>
    <s v=""/>
  </r>
  <r>
    <s v="3-489"/>
    <x v="189"/>
    <d v="2025-03-19T00:00:00"/>
    <x v="0"/>
    <s v="桃療精神科拿藥(巡診)-長照"/>
    <m/>
    <x v="234"/>
    <m/>
    <m/>
    <n v="0"/>
    <n v="0"/>
    <n v="300"/>
    <s v=""/>
  </r>
  <r>
    <s v="3-541"/>
    <x v="5"/>
    <d v="2025-03-19T00:00:00"/>
    <x v="0"/>
    <s v="桃療精神科拿藥(巡診)-長照"/>
    <m/>
    <x v="234"/>
    <m/>
    <m/>
    <n v="0"/>
    <n v="0"/>
    <n v="300"/>
    <s v=""/>
  </r>
  <r>
    <s v="1-105"/>
    <x v="190"/>
    <d v="2025-03-19T00:00:00"/>
    <x v="0"/>
    <s v="龍敏內科拿藥"/>
    <m/>
    <x v="237"/>
    <m/>
    <m/>
    <n v="0"/>
    <n v="0"/>
    <n v="300"/>
    <s v=""/>
  </r>
  <r>
    <s v="1-543"/>
    <x v="191"/>
    <d v="2025-03-19T00:00:00"/>
    <x v="0"/>
    <s v="桃療精神科拿藥(巡診)-精護"/>
    <m/>
    <x v="233"/>
    <m/>
    <m/>
    <n v="0"/>
    <n v="0"/>
    <n v="300"/>
    <s v=""/>
  </r>
  <r>
    <s v="1-346"/>
    <x v="159"/>
    <d v="2025-03-19T00:00:00"/>
    <x v="0"/>
    <s v="桃療精神科拿藥(巡診)-精護"/>
    <m/>
    <x v="233"/>
    <m/>
    <m/>
    <n v="0"/>
    <n v="0"/>
    <n v="300"/>
    <s v=""/>
  </r>
  <r>
    <s v="1-461"/>
    <x v="192"/>
    <d v="2025-03-19T00:00:00"/>
    <x v="0"/>
    <s v="桃療精神科拿藥(巡診)-精護"/>
    <m/>
    <x v="233"/>
    <m/>
    <m/>
    <n v="0"/>
    <n v="0"/>
    <n v="300"/>
    <s v=""/>
  </r>
  <r>
    <s v="1-299"/>
    <x v="193"/>
    <d v="2025-03-19T00:00:00"/>
    <x v="0"/>
    <s v="桃療精神科拿藥(巡診)-精護"/>
    <m/>
    <x v="233"/>
    <m/>
    <m/>
    <n v="0"/>
    <n v="0"/>
    <n v="300"/>
    <s v=""/>
  </r>
  <r>
    <s v="2-185"/>
    <x v="98"/>
    <d v="2025-03-19T00:00:00"/>
    <x v="0"/>
    <s v="804心臟內科"/>
    <m/>
    <x v="238"/>
    <m/>
    <m/>
    <n v="0"/>
    <n v="350"/>
    <n v="600"/>
    <s v=""/>
  </r>
  <r>
    <s v="1-311"/>
    <x v="194"/>
    <d v="2025-03-19T00:00:00"/>
    <x v="0"/>
    <s v="桃療精神科拿藥(巡診)-精護"/>
    <m/>
    <x v="233"/>
    <m/>
    <m/>
    <n v="150"/>
    <n v="0"/>
    <n v="300"/>
    <s v=""/>
  </r>
  <r>
    <s v="1-723"/>
    <x v="82"/>
    <d v="2025-03-19T00:00:00"/>
    <x v="0"/>
    <s v="桃療精神科拿藥(巡診)-精護"/>
    <m/>
    <x v="233"/>
    <m/>
    <m/>
    <n v="0"/>
    <n v="0"/>
    <n v="300"/>
    <s v=""/>
  </r>
  <r>
    <s v="1-490"/>
    <x v="195"/>
    <d v="2025-03-19T00:00:00"/>
    <x v="0"/>
    <s v="桃療精神科拿藥(巡診)-精護"/>
    <m/>
    <x v="233"/>
    <m/>
    <m/>
    <n v="400"/>
    <n v="0"/>
    <n v="300"/>
    <s v=""/>
  </r>
  <r>
    <s v="3-556"/>
    <x v="106"/>
    <d v="2025-03-19T00:00:00"/>
    <x v="0"/>
    <s v="桃療精神科拿藥(巡診)-長照"/>
    <m/>
    <x v="234"/>
    <m/>
    <m/>
    <n v="400"/>
    <n v="0"/>
    <n v="300"/>
    <s v=""/>
  </r>
  <r>
    <s v="1-665"/>
    <x v="196"/>
    <d v="2025-03-19T00:00:00"/>
    <x v="0"/>
    <s v="桃療精神科拿藥(巡診)-精護"/>
    <m/>
    <x v="233"/>
    <m/>
    <m/>
    <n v="400"/>
    <n v="0"/>
    <n v="300"/>
    <s v=""/>
  </r>
  <r>
    <s v="1-739"/>
    <x v="197"/>
    <d v="2025-03-19T00:00:00"/>
    <x v="0"/>
    <s v="桃療精神科拿藥(巡診)-精護"/>
    <m/>
    <x v="233"/>
    <m/>
    <m/>
    <n v="150"/>
    <n v="0"/>
    <n v="300"/>
    <s v=""/>
  </r>
  <r>
    <s v="1-542"/>
    <x v="138"/>
    <d v="2025-03-19T00:00:00"/>
    <x v="0"/>
    <s v="桃療精神科拿藥(巡診)-精護"/>
    <m/>
    <x v="233"/>
    <m/>
    <m/>
    <n v="0"/>
    <n v="0"/>
    <n v="300"/>
    <s v=""/>
  </r>
  <r>
    <s v="1-281"/>
    <x v="198"/>
    <d v="2025-03-19T00:00:00"/>
    <x v="0"/>
    <s v="桃療精神科拿藥(巡診)-精護"/>
    <m/>
    <x v="233"/>
    <m/>
    <m/>
    <n v="0"/>
    <n v="0"/>
    <n v="300"/>
    <s v=""/>
  </r>
  <r>
    <s v="1-725"/>
    <x v="139"/>
    <d v="2025-03-19T00:00:00"/>
    <x v="0"/>
    <s v="桃療精神科拿藥(巡診)-精護"/>
    <m/>
    <x v="233"/>
    <m/>
    <m/>
    <n v="150"/>
    <n v="0"/>
    <n v="300"/>
    <s v=""/>
  </r>
  <r>
    <s v="1-536"/>
    <x v="199"/>
    <d v="2025-03-19T00:00:00"/>
    <x v="0"/>
    <s v="桃療精神科拿藥(巡診)-精護"/>
    <m/>
    <x v="233"/>
    <m/>
    <m/>
    <n v="150"/>
    <n v="0"/>
    <n v="300"/>
    <s v=""/>
  </r>
  <r>
    <s v="1-716"/>
    <x v="1"/>
    <d v="2025-03-19T00:00:00"/>
    <x v="0"/>
    <s v="桃療精神科拿藥(巡診)-精護"/>
    <m/>
    <x v="233"/>
    <m/>
    <m/>
    <n v="150"/>
    <n v="0"/>
    <n v="300"/>
    <s v=""/>
  </r>
  <r>
    <s v="1-520"/>
    <x v="200"/>
    <d v="2025-03-19T00:00:00"/>
    <x v="0"/>
    <s v="桃療精神科拿藥(巡診)-精護"/>
    <m/>
    <x v="233"/>
    <m/>
    <m/>
    <n v="0"/>
    <n v="0"/>
    <n v="300"/>
    <s v=""/>
  </r>
  <r>
    <s v="3-452"/>
    <x v="123"/>
    <d v="2025-03-19T00:00:00"/>
    <x v="0"/>
    <s v="桃療精神科拿藥(巡診)-長照"/>
    <m/>
    <x v="234"/>
    <m/>
    <m/>
    <n v="0"/>
    <n v="0"/>
    <n v="300"/>
    <s v=""/>
  </r>
  <r>
    <s v="3-475"/>
    <x v="8"/>
    <d v="2025-03-19T00:00:00"/>
    <x v="0"/>
    <s v="桃療精神科拿藥(巡診)-長照"/>
    <m/>
    <x v="234"/>
    <m/>
    <m/>
    <n v="0"/>
    <n v="0"/>
    <n v="300"/>
    <s v=""/>
  </r>
  <r>
    <s v="1-702"/>
    <x v="169"/>
    <d v="2025-03-19T00:00:00"/>
    <x v="0"/>
    <s v="桃療精神科拿藥(巡診)-精護"/>
    <m/>
    <x v="233"/>
    <m/>
    <m/>
    <n v="0"/>
    <n v="0"/>
    <n v="300"/>
    <s v=""/>
  </r>
  <r>
    <s v="2-140"/>
    <x v="93"/>
    <d v="2025-03-19T00:00:00"/>
    <x v="0"/>
    <s v="龍敏內科拿藥"/>
    <m/>
    <x v="237"/>
    <m/>
    <m/>
    <n v="70"/>
    <n v="0"/>
    <n v="300"/>
    <s v=""/>
  </r>
  <r>
    <s v="1-571"/>
    <x v="24"/>
    <d v="2025-03-19T00:00:00"/>
    <x v="0"/>
    <s v="桃療精神科拿藥(巡診)-精護"/>
    <m/>
    <x v="233"/>
    <m/>
    <m/>
    <n v="250"/>
    <n v="0"/>
    <n v="300"/>
    <s v=""/>
  </r>
  <r>
    <s v="3-518"/>
    <x v="144"/>
    <d v="2025-03-19T00:00:00"/>
    <x v="0"/>
    <s v="桃療精神科拿藥(巡診)-長照"/>
    <m/>
    <x v="234"/>
    <m/>
    <m/>
    <n v="0"/>
    <n v="0"/>
    <n v="300"/>
    <s v=""/>
  </r>
  <r>
    <s v="1-745"/>
    <x v="134"/>
    <d v="2025-03-19T00:00:00"/>
    <x v="0"/>
    <s v="五福內科"/>
    <m/>
    <x v="239"/>
    <m/>
    <m/>
    <s v="-"/>
    <s v="-"/>
    <n v="600"/>
    <s v=""/>
  </r>
  <r>
    <s v="1-732"/>
    <x v="201"/>
    <d v="2025-03-19T00:00:00"/>
    <x v="0"/>
    <s v="桃療精神科拿藥(巡診)-精護"/>
    <m/>
    <x v="233"/>
    <m/>
    <m/>
    <n v="150"/>
    <n v="0"/>
    <n v="300"/>
    <s v=""/>
  </r>
  <r>
    <s v="1-022"/>
    <x v="120"/>
    <d v="2025-03-19T00:00:00"/>
    <x v="0"/>
    <s v="桃療精神科拿藥(巡診)-精護"/>
    <m/>
    <x v="233"/>
    <m/>
    <m/>
    <n v="0"/>
    <n v="0"/>
    <n v="300"/>
    <s v=""/>
  </r>
  <r>
    <s v="1-673"/>
    <x v="202"/>
    <d v="2025-03-19T00:00:00"/>
    <x v="0"/>
    <s v="桃療精神科拿藥(巡診)-精護"/>
    <m/>
    <x v="233"/>
    <m/>
    <m/>
    <n v="150"/>
    <n v="0"/>
    <n v="300"/>
    <s v=""/>
  </r>
  <r>
    <s v="1-741"/>
    <x v="203"/>
    <d v="2025-03-19T00:00:00"/>
    <x v="0"/>
    <s v="桃療精神科拿藥(巡診)-精護"/>
    <m/>
    <x v="233"/>
    <m/>
    <m/>
    <n v="0"/>
    <n v="0"/>
    <n v="300"/>
    <s v=""/>
  </r>
  <r>
    <s v="1-464"/>
    <x v="31"/>
    <d v="2025-03-19T00:00:00"/>
    <x v="0"/>
    <s v="桃療精神科拿藥(巡診)-精護"/>
    <m/>
    <x v="233"/>
    <m/>
    <m/>
    <n v="0"/>
    <n v="0"/>
    <n v="300"/>
    <s v=""/>
  </r>
  <r>
    <s v="1-452"/>
    <x v="204"/>
    <d v="2025-03-19T00:00:00"/>
    <x v="0"/>
    <s v="桃療精神科拿藥(巡診)-精護"/>
    <m/>
    <x v="233"/>
    <m/>
    <m/>
    <n v="0"/>
    <n v="0"/>
    <n v="300"/>
    <s v=""/>
  </r>
  <r>
    <s v="1-730"/>
    <x v="72"/>
    <d v="2025-03-19T00:00:00"/>
    <x v="0"/>
    <s v="桃療精神科拿藥(巡診)-精護"/>
    <m/>
    <x v="233"/>
    <m/>
    <m/>
    <n v="150"/>
    <n v="0"/>
    <n v="300"/>
    <s v=""/>
  </r>
  <r>
    <s v="1-439"/>
    <x v="160"/>
    <d v="2025-03-19T00:00:00"/>
    <x v="0"/>
    <s v="桃療精神科拿藥(巡診)-精護"/>
    <m/>
    <x v="233"/>
    <m/>
    <m/>
    <n v="150"/>
    <n v="0"/>
    <n v="300"/>
    <s v=""/>
  </r>
  <r>
    <s v="1-038"/>
    <x v="205"/>
    <d v="2025-03-19T00:00:00"/>
    <x v="0"/>
    <s v="桃療精神科拿藥(巡診)-精護"/>
    <m/>
    <x v="233"/>
    <m/>
    <m/>
    <n v="0"/>
    <n v="0"/>
    <n v="300"/>
    <s v=""/>
  </r>
  <r>
    <s v="1-200"/>
    <x v="38"/>
    <d v="2025-03-19T00:00:00"/>
    <x v="0"/>
    <s v="桃療精神科拿藥(巡診)-精護"/>
    <m/>
    <x v="233"/>
    <m/>
    <m/>
    <n v="150"/>
    <n v="0"/>
    <n v="300"/>
    <s v=""/>
  </r>
  <r>
    <s v="1-230"/>
    <x v="206"/>
    <d v="2025-03-19T00:00:00"/>
    <x v="0"/>
    <s v="桃療精神科拿藥(巡診)-精護"/>
    <m/>
    <x v="233"/>
    <m/>
    <m/>
    <n v="0"/>
    <n v="0"/>
    <n v="300"/>
    <s v=""/>
  </r>
  <r>
    <s v="1-751"/>
    <x v="207"/>
    <d v="2025-03-19T00:00:00"/>
    <x v="0"/>
    <s v="桃療精神科拿藥(巡診)-精護"/>
    <m/>
    <x v="233"/>
    <m/>
    <m/>
    <n v="0"/>
    <n v="0"/>
    <n v="300"/>
    <s v=""/>
  </r>
  <r>
    <s v="1-546"/>
    <x v="208"/>
    <d v="2025-03-19T00:00:00"/>
    <x v="0"/>
    <s v="桃療精神科拿藥(巡診)-精護"/>
    <m/>
    <x v="233"/>
    <m/>
    <m/>
    <n v="150"/>
    <n v="0"/>
    <n v="300"/>
    <s v=""/>
  </r>
  <r>
    <s v="1-522"/>
    <x v="128"/>
    <d v="2025-03-19T00:00:00"/>
    <x v="0"/>
    <s v="桃療精神科拿藥(巡診)-精護"/>
    <m/>
    <x v="233"/>
    <m/>
    <m/>
    <n v="0"/>
    <n v="0"/>
    <n v="300"/>
    <s v=""/>
  </r>
  <r>
    <s v="1-742"/>
    <x v="146"/>
    <d v="2025-03-19T00:00:00"/>
    <x v="0"/>
    <s v="桃療精神科拿藥(巡診)-精護"/>
    <m/>
    <x v="233"/>
    <m/>
    <m/>
    <n v="0"/>
    <n v="0"/>
    <n v="300"/>
    <s v=""/>
  </r>
  <r>
    <s v="1-270"/>
    <x v="85"/>
    <d v="2025-03-19T00:00:00"/>
    <x v="0"/>
    <s v="桃療精神科拿藥(巡診)-精護"/>
    <m/>
    <x v="233"/>
    <m/>
    <m/>
    <n v="0"/>
    <n v="0"/>
    <n v="300"/>
    <s v=""/>
  </r>
  <r>
    <s v="1-595"/>
    <x v="209"/>
    <d v="2025-03-19T00:00:00"/>
    <x v="0"/>
    <s v="桃療精神科拿藥(巡診)-精護"/>
    <m/>
    <x v="233"/>
    <m/>
    <m/>
    <n v="0"/>
    <n v="0"/>
    <n v="300"/>
    <s v=""/>
  </r>
  <r>
    <s v="1-671"/>
    <x v="129"/>
    <d v="2025-03-19T00:00:00"/>
    <x v="0"/>
    <s v="桃療精神科拿藥(巡診)-精護"/>
    <m/>
    <x v="233"/>
    <m/>
    <m/>
    <n v="400"/>
    <n v="0"/>
    <n v="300"/>
    <s v=""/>
  </r>
  <r>
    <s v="1-515"/>
    <x v="210"/>
    <d v="2025-03-19T00:00:00"/>
    <x v="0"/>
    <s v="桃療精神科拿藥(巡診)-精護"/>
    <m/>
    <x v="233"/>
    <m/>
    <m/>
    <n v="150"/>
    <n v="0"/>
    <n v="300"/>
    <s v=""/>
  </r>
  <r>
    <s v="3-549"/>
    <x v="42"/>
    <d v="2025-03-19T00:00:00"/>
    <x v="0"/>
    <s v="804送檢車資"/>
    <m/>
    <x v="240"/>
    <m/>
    <m/>
    <s v="-"/>
    <s v="-"/>
    <n v="320"/>
    <s v=""/>
  </r>
  <r>
    <s v="1-675"/>
    <x v="130"/>
    <d v="2025-03-19T00:00:00"/>
    <x v="0"/>
    <s v="桃療精神科拿藥(巡診)-精護"/>
    <m/>
    <x v="233"/>
    <m/>
    <m/>
    <n v="360"/>
    <n v="0"/>
    <n v="300"/>
    <s v=""/>
  </r>
  <r>
    <s v="1-720"/>
    <x v="44"/>
    <d v="2025-03-19T00:00:00"/>
    <x v="0"/>
    <s v="桃療精神科拿藥(巡診)-精護"/>
    <m/>
    <x v="233"/>
    <m/>
    <m/>
    <n v="170"/>
    <n v="0"/>
    <n v="300"/>
    <s v=""/>
  </r>
  <r>
    <s v="1-524"/>
    <x v="211"/>
    <d v="2025-03-19T00:00:00"/>
    <x v="0"/>
    <s v="桃療精神科拿藥(巡診)-精護"/>
    <m/>
    <x v="233"/>
    <m/>
    <m/>
    <n v="150"/>
    <n v="0"/>
    <n v="300"/>
    <s v=""/>
  </r>
  <r>
    <s v="1-097"/>
    <x v="212"/>
    <d v="2025-03-19T00:00:00"/>
    <x v="0"/>
    <s v="桃療精神科拿藥(巡診)-精護"/>
    <m/>
    <x v="233"/>
    <m/>
    <m/>
    <n v="0"/>
    <n v="0"/>
    <n v="300"/>
    <s v=""/>
  </r>
  <r>
    <s v="1-534"/>
    <x v="213"/>
    <d v="2025-03-19T00:00:00"/>
    <x v="0"/>
    <s v="桃療精神科拿藥(巡診)-精護"/>
    <m/>
    <x v="233"/>
    <m/>
    <m/>
    <n v="150"/>
    <n v="0"/>
    <n v="300"/>
    <s v=""/>
  </r>
  <r>
    <s v="1-632"/>
    <x v="147"/>
    <d v="2025-03-19T00:00:00"/>
    <x v="0"/>
    <s v="桃療精神科拿藥(巡診)-精護"/>
    <m/>
    <x v="233"/>
    <m/>
    <m/>
    <n v="150"/>
    <n v="0"/>
    <n v="300"/>
    <s v=""/>
  </r>
  <r>
    <s v="1-342"/>
    <x v="214"/>
    <d v="2025-03-19T00:00:00"/>
    <x v="0"/>
    <s v="桃療精神科拿藥(巡診)-精護"/>
    <m/>
    <x v="233"/>
    <m/>
    <m/>
    <n v="0"/>
    <n v="0"/>
    <n v="300"/>
    <s v=""/>
  </r>
  <r>
    <s v="1-473"/>
    <x v="162"/>
    <d v="2025-03-19T00:00:00"/>
    <x v="0"/>
    <s v="804裝攜帶式心電圖記錄檢查"/>
    <m/>
    <x v="241"/>
    <m/>
    <m/>
    <n v="0"/>
    <n v="350"/>
    <n v="600"/>
    <s v=""/>
  </r>
  <r>
    <s v="1-280"/>
    <x v="215"/>
    <d v="2025-03-19T00:00:00"/>
    <x v="0"/>
    <s v="桃療精神科拿藥(巡診)-精護"/>
    <m/>
    <x v="233"/>
    <m/>
    <m/>
    <n v="0"/>
    <n v="0"/>
    <n v="300"/>
    <s v=""/>
  </r>
  <r>
    <s v="1-441"/>
    <x v="216"/>
    <d v="2025-03-19T00:00:00"/>
    <x v="0"/>
    <s v="桃療精神科拿藥(巡診)-精護"/>
    <m/>
    <x v="233"/>
    <m/>
    <m/>
    <n v="0"/>
    <n v="0"/>
    <n v="300"/>
    <s v=""/>
  </r>
  <r>
    <s v="1-603"/>
    <x v="217"/>
    <d v="2025-03-19T00:00:00"/>
    <x v="0"/>
    <s v="桃療精神科拿藥(巡診)-精護"/>
    <m/>
    <x v="233"/>
    <m/>
    <m/>
    <n v="150"/>
    <n v="0"/>
    <n v="300"/>
    <s v=""/>
  </r>
  <r>
    <s v="1-662"/>
    <x v="218"/>
    <d v="2025-03-19T00:00:00"/>
    <x v="0"/>
    <s v="桃療精神科拿藥(巡診)-精護"/>
    <m/>
    <x v="233"/>
    <m/>
    <m/>
    <n v="400"/>
    <n v="0"/>
    <n v="300"/>
    <s v=""/>
  </r>
  <r>
    <s v="1-058"/>
    <x v="125"/>
    <d v="2025-03-19T00:00:00"/>
    <x v="0"/>
    <s v="桃療精神科拿藥(巡診)-精護"/>
    <m/>
    <x v="233"/>
    <m/>
    <m/>
    <n v="150"/>
    <n v="0"/>
    <n v="300"/>
    <s v=""/>
  </r>
  <r>
    <s v="1-043"/>
    <x v="219"/>
    <d v="2025-03-19T00:00:00"/>
    <x v="0"/>
    <s v="桃療精神科拿藥(巡診)-精護"/>
    <m/>
    <x v="233"/>
    <m/>
    <m/>
    <n v="0"/>
    <n v="0"/>
    <n v="300"/>
    <s v=""/>
  </r>
  <r>
    <s v="1-770"/>
    <x v="163"/>
    <d v="2025-03-19T00:00:00"/>
    <x v="0"/>
    <s v="桃療精神科拿藥(巡診)-精護"/>
    <m/>
    <x v="233"/>
    <m/>
    <m/>
    <n v="0"/>
    <n v="0"/>
    <n v="300"/>
    <s v=""/>
  </r>
  <r>
    <s v="1-409"/>
    <x v="75"/>
    <d v="2025-03-19T00:00:00"/>
    <x v="0"/>
    <s v="桃療精神科拿藥(巡診)-精護"/>
    <m/>
    <x v="233"/>
    <m/>
    <m/>
    <n v="0"/>
    <n v="0"/>
    <n v="300"/>
    <s v=""/>
  </r>
  <r>
    <s v="1-276"/>
    <x v="220"/>
    <d v="2025-03-19T00:00:00"/>
    <x v="0"/>
    <s v="桃療精神科拿藥(巡診)-精護"/>
    <m/>
    <x v="233"/>
    <m/>
    <m/>
    <n v="340"/>
    <n v="0"/>
    <n v="300"/>
    <s v=""/>
  </r>
  <r>
    <s v="3-527"/>
    <x v="180"/>
    <d v="2025-03-19T00:00:00"/>
    <x v="0"/>
    <s v="桃療精神科拿藥(巡診)-長照"/>
    <m/>
    <x v="234"/>
    <m/>
    <m/>
    <n v="0"/>
    <n v="0"/>
    <n v="300"/>
    <s v=""/>
  </r>
  <r>
    <s v="1-109"/>
    <x v="221"/>
    <d v="2025-03-19T00:00:00"/>
    <x v="0"/>
    <s v="桃療精神科拿藥(巡診)-精護"/>
    <m/>
    <x v="233"/>
    <m/>
    <m/>
    <n v="0"/>
    <n v="0"/>
    <n v="300"/>
    <s v=""/>
  </r>
  <r>
    <s v="1-606"/>
    <x v="113"/>
    <d v="2025-03-19T00:00:00"/>
    <x v="0"/>
    <s v="桃療精神科拿藥(巡診)-精護"/>
    <m/>
    <x v="233"/>
    <m/>
    <m/>
    <n v="0"/>
    <n v="0"/>
    <n v="300"/>
    <s v=""/>
  </r>
  <r>
    <s v="1-160"/>
    <x v="222"/>
    <d v="2025-03-19T00:00:00"/>
    <x v="0"/>
    <s v="桃療精神科拿藥(巡診)-精護"/>
    <m/>
    <x v="233"/>
    <m/>
    <m/>
    <n v="150"/>
    <n v="0"/>
    <n v="300"/>
    <s v=""/>
  </r>
  <r>
    <s v="1-670"/>
    <x v="86"/>
    <d v="2025-03-19T00:00:00"/>
    <x v="0"/>
    <s v="桃療精神科拿藥(巡診)-精護"/>
    <m/>
    <x v="233"/>
    <m/>
    <m/>
    <n v="250"/>
    <n v="0"/>
    <n v="300"/>
    <s v=""/>
  </r>
  <r>
    <s v="1-647"/>
    <x v="223"/>
    <d v="2025-03-19T00:00:00"/>
    <x v="0"/>
    <s v="桃療精神科拿藥(巡診)-精護"/>
    <m/>
    <x v="233"/>
    <m/>
    <m/>
    <n v="150"/>
    <n v="0"/>
    <n v="300"/>
    <s v=""/>
  </r>
  <r>
    <s v="1-370"/>
    <x v="224"/>
    <d v="2025-03-19T00:00:00"/>
    <x v="0"/>
    <s v="桃療精神科拿藥(巡診)-精護"/>
    <m/>
    <x v="233"/>
    <m/>
    <m/>
    <n v="0"/>
    <n v="0"/>
    <n v="300"/>
    <s v=""/>
  </r>
  <r>
    <s v="1-682"/>
    <x v="87"/>
    <d v="2025-03-19T00:00:00"/>
    <x v="0"/>
    <s v="桃療精神科拿藥(巡診)-精護"/>
    <m/>
    <x v="233"/>
    <m/>
    <m/>
    <n v="150"/>
    <n v="0"/>
    <n v="300"/>
    <s v=""/>
  </r>
  <r>
    <s v="1-465"/>
    <x v="164"/>
    <d v="2025-03-19T00:00:00"/>
    <x v="0"/>
    <s v="桃療精神科拿藥(巡診)-精護"/>
    <m/>
    <x v="233"/>
    <m/>
    <m/>
    <n v="0"/>
    <n v="0"/>
    <n v="300"/>
    <s v=""/>
  </r>
  <r>
    <s v="1-718"/>
    <x v="88"/>
    <d v="2025-03-19T00:00:00"/>
    <x v="0"/>
    <s v="桃療精神科拿藥(巡診)-精護"/>
    <m/>
    <x v="233"/>
    <m/>
    <m/>
    <n v="250"/>
    <n v="0"/>
    <n v="300"/>
    <s v=""/>
  </r>
  <r>
    <s v="1-263"/>
    <x v="225"/>
    <d v="2025-03-19T00:00:00"/>
    <x v="0"/>
    <s v="桃療精神科拿藥(巡診)-精護"/>
    <m/>
    <x v="233"/>
    <m/>
    <m/>
    <n v="550"/>
    <n v="0"/>
    <n v="300"/>
    <s v=""/>
  </r>
  <r>
    <s v="1-486"/>
    <x v="121"/>
    <d v="2025-03-19T00:00:00"/>
    <x v="0"/>
    <s v="桃療精神科拿藥(巡診)-精護"/>
    <m/>
    <x v="233"/>
    <m/>
    <m/>
    <n v="0"/>
    <n v="0"/>
    <n v="300"/>
    <s v=""/>
  </r>
  <r>
    <s v="1-712"/>
    <x v="226"/>
    <d v="2025-03-19T00:00:00"/>
    <x v="0"/>
    <s v="桃療精神科拿藥(巡診)-精護"/>
    <m/>
    <x v="233"/>
    <m/>
    <m/>
    <n v="0"/>
    <n v="0"/>
    <n v="300"/>
    <s v=""/>
  </r>
  <r>
    <s v="1-762"/>
    <x v="103"/>
    <d v="2025-03-19T00:00:00"/>
    <x v="0"/>
    <s v="桃療精神科拿藥(巡診)-精護"/>
    <m/>
    <x v="233"/>
    <m/>
    <m/>
    <n v="0"/>
    <n v="0"/>
    <n v="300"/>
    <s v=""/>
  </r>
  <r>
    <s v="1-582"/>
    <x v="227"/>
    <d v="2025-03-19T00:00:00"/>
    <x v="0"/>
    <s v="桃療精神科拿藥(巡診)-精護"/>
    <m/>
    <x v="233"/>
    <m/>
    <m/>
    <n v="0"/>
    <n v="0"/>
    <n v="300"/>
    <s v=""/>
  </r>
  <r>
    <s v="3-554"/>
    <x v="97"/>
    <d v="2025-03-19T00:00:00"/>
    <x v="0"/>
    <s v="桃療精神科拿藥(巡診)-長照"/>
    <m/>
    <x v="234"/>
    <m/>
    <m/>
    <n v="0"/>
    <n v="0"/>
    <n v="300"/>
    <s v=""/>
  </r>
  <r>
    <s v="1-197"/>
    <x v="171"/>
    <d v="2025-03-19T00:00:00"/>
    <x v="0"/>
    <s v="桃療精神科拿藥(巡診)-精護"/>
    <m/>
    <x v="233"/>
    <m/>
    <m/>
    <n v="150"/>
    <n v="0"/>
    <n v="300"/>
    <s v=""/>
  </r>
  <r>
    <s v="1-550"/>
    <x v="14"/>
    <d v="2025-03-19T00:00:00"/>
    <x v="0"/>
    <s v="桃療精神科拿藥(巡診)-精護"/>
    <m/>
    <x v="233"/>
    <m/>
    <m/>
    <n v="0"/>
    <n v="0"/>
    <n v="300"/>
    <s v=""/>
  </r>
  <r>
    <s v="1-438"/>
    <x v="228"/>
    <d v="2025-03-19T00:00:00"/>
    <x v="0"/>
    <s v="桃療精神科拿藥(巡診)-精護"/>
    <m/>
    <x v="233"/>
    <m/>
    <m/>
    <n v="0"/>
    <n v="0"/>
    <n v="300"/>
    <s v=""/>
  </r>
  <r>
    <s v="1-651"/>
    <x v="142"/>
    <d v="2025-03-19T00:00:00"/>
    <x v="0"/>
    <s v="桃療精神科拿藥(巡診)-精護"/>
    <m/>
    <x v="233"/>
    <m/>
    <m/>
    <n v="240"/>
    <n v="0"/>
    <n v="300"/>
    <s v=""/>
  </r>
  <r>
    <s v="1-651"/>
    <x v="142"/>
    <d v="2025-03-19T00:00:00"/>
    <x v="0"/>
    <s v="龍敏內科拿藥"/>
    <m/>
    <x v="237"/>
    <m/>
    <m/>
    <n v="386"/>
    <n v="0"/>
    <n v="300"/>
    <s v=""/>
  </r>
  <r>
    <s v="2-175"/>
    <x v="79"/>
    <d v="2025-03-19T00:00:00"/>
    <x v="0"/>
    <s v="龍敏感染科"/>
    <m/>
    <x v="242"/>
    <m/>
    <m/>
    <n v="50"/>
    <n v="0"/>
    <n v="600"/>
    <s v=""/>
  </r>
  <r>
    <s v="1-023"/>
    <x v="136"/>
    <d v="2025-03-19T00:00:00"/>
    <x v="0"/>
    <s v="桃療精神科拿藥(巡診)-精護"/>
    <m/>
    <x v="233"/>
    <m/>
    <m/>
    <n v="0"/>
    <n v="0"/>
    <n v="300"/>
    <s v=""/>
  </r>
  <r>
    <s v="1-031"/>
    <x v="229"/>
    <d v="2025-03-19T00:00:00"/>
    <x v="0"/>
    <s v="桃療精神科拿藥(巡診)-精護"/>
    <m/>
    <x v="233"/>
    <m/>
    <m/>
    <n v="0"/>
    <n v="0"/>
    <n v="300"/>
    <s v=""/>
  </r>
  <r>
    <s v="3-557"/>
    <x v="154"/>
    <d v="2025-03-19T00:00:00"/>
    <x v="0"/>
    <s v="桃療精神科拿藥(巡診)-長照"/>
    <m/>
    <x v="234"/>
    <m/>
    <m/>
    <n v="130"/>
    <n v="0"/>
    <n v="300"/>
    <s v=""/>
  </r>
  <r>
    <s v="3-324"/>
    <x v="165"/>
    <d v="2025-03-19T00:00:00"/>
    <x v="0"/>
    <s v="桃療精神科拿藥(巡診)-長照"/>
    <m/>
    <x v="234"/>
    <m/>
    <m/>
    <n v="0"/>
    <n v="0"/>
    <n v="300"/>
    <s v=""/>
  </r>
  <r>
    <s v="1-706"/>
    <x v="155"/>
    <d v="2025-03-19T00:00:00"/>
    <x v="0"/>
    <s v="桃療精神科拿藥(巡診)-精護"/>
    <m/>
    <x v="233"/>
    <m/>
    <m/>
    <n v="150"/>
    <n v="0"/>
    <n v="300"/>
    <s v=""/>
  </r>
  <r>
    <s v="1-274"/>
    <x v="230"/>
    <d v="2025-03-19T00:00:00"/>
    <x v="0"/>
    <s v="桃療精神科拿藥(巡診)-精護"/>
    <m/>
    <x v="233"/>
    <m/>
    <m/>
    <n v="0"/>
    <n v="0"/>
    <n v="300"/>
    <s v=""/>
  </r>
  <r>
    <s v="1-656"/>
    <x v="166"/>
    <d v="2025-03-19T00:00:00"/>
    <x v="0"/>
    <s v="桃療精神科拿藥(巡診)-精護"/>
    <m/>
    <x v="233"/>
    <m/>
    <m/>
    <n v="150"/>
    <n v="0"/>
    <n v="300"/>
    <s v=""/>
  </r>
  <r>
    <s v="1-726"/>
    <x v="90"/>
    <d v="2025-03-19T00:00:00"/>
    <x v="0"/>
    <s v="804送檢車資"/>
    <m/>
    <x v="240"/>
    <m/>
    <m/>
    <s v="-"/>
    <s v="-"/>
    <n v="320"/>
    <s v=""/>
  </r>
  <r>
    <s v="1-708"/>
    <x v="150"/>
    <d v="2025-03-19T00:00:00"/>
    <x v="0"/>
    <s v="804急診"/>
    <m/>
    <x v="243"/>
    <m/>
    <m/>
    <s v="-"/>
    <s v="-"/>
    <n v="600"/>
    <s v=""/>
  </r>
  <r>
    <s v="1-250"/>
    <x v="64"/>
    <d v="2025-03-19T00:00:00"/>
    <x v="0"/>
    <s v="桃療精神科拿藥(巡診)-精護"/>
    <m/>
    <x v="233"/>
    <m/>
    <m/>
    <n v="150"/>
    <n v="0"/>
    <n v="300"/>
    <s v=""/>
  </r>
  <r>
    <s v="1-142"/>
    <x v="16"/>
    <d v="2025-03-19T00:00:00"/>
    <x v="0"/>
    <s v="桃療精神科拿藥(巡診)-精護"/>
    <m/>
    <x v="233"/>
    <m/>
    <m/>
    <n v="0"/>
    <n v="0"/>
    <n v="300"/>
    <s v=""/>
  </r>
  <r>
    <s v="3-507"/>
    <x v="92"/>
    <d v="2025-03-19T00:00:00"/>
    <x v="0"/>
    <s v="桃療精神科拿藥(巡診)-長照"/>
    <m/>
    <x v="234"/>
    <m/>
    <m/>
    <n v="0"/>
    <n v="0"/>
    <n v="300"/>
    <s v=""/>
  </r>
  <r>
    <s v="1-366"/>
    <x v="231"/>
    <d v="2025-03-19T00:00:00"/>
    <x v="0"/>
    <s v="桃療精神科拿藥(巡診)-精護"/>
    <m/>
    <x v="233"/>
    <m/>
    <m/>
    <n v="0"/>
    <n v="0"/>
    <n v="300"/>
    <s v=""/>
  </r>
  <r>
    <s v="1-756"/>
    <x v="66"/>
    <d v="2025-03-19T00:00:00"/>
    <x v="0"/>
    <s v="桃療精神科拿藥(巡診)-精護"/>
    <m/>
    <x v="233"/>
    <m/>
    <m/>
    <n v="0"/>
    <n v="0"/>
    <n v="300"/>
    <s v=""/>
  </r>
  <r>
    <s v="3-552"/>
    <x v="232"/>
    <d v="2025-03-19T00:00:00"/>
    <x v="0"/>
    <s v="桃療精神科拿藥(巡診)-長照"/>
    <m/>
    <x v="234"/>
    <m/>
    <m/>
    <n v="0"/>
    <n v="0"/>
    <n v="300"/>
    <s v=""/>
  </r>
  <r>
    <s v="3-547"/>
    <x v="105"/>
    <d v="2025-03-19T00:00:00"/>
    <x v="0"/>
    <s v="桃療精神科拿藥(巡診)-長照"/>
    <m/>
    <x v="234"/>
    <m/>
    <m/>
    <n v="260"/>
    <n v="0"/>
    <n v="300"/>
    <s v=""/>
  </r>
  <r>
    <s v="1-707"/>
    <x v="156"/>
    <d v="2025-03-19T00:00:00"/>
    <x v="0"/>
    <s v="桃療精神科拿藥(巡診)-精護"/>
    <m/>
    <x v="233"/>
    <m/>
    <m/>
    <n v="0"/>
    <n v="0"/>
    <n v="300"/>
    <s v=""/>
  </r>
  <r>
    <s v="1-477"/>
    <x v="80"/>
    <d v="2025-03-19T00:00:00"/>
    <x v="0"/>
    <s v="804胸部超音波檢查"/>
    <m/>
    <x v="244"/>
    <m/>
    <m/>
    <n v="0"/>
    <n v="350"/>
    <n v="600"/>
    <s v=""/>
  </r>
  <r>
    <s v="1-053"/>
    <x v="172"/>
    <d v="2025-03-19T00:00:00"/>
    <x v="0"/>
    <s v="桃療精神科拿藥(巡診)-精護"/>
    <m/>
    <x v="233"/>
    <m/>
    <m/>
    <n v="150"/>
    <n v="0"/>
    <n v="300"/>
    <s v=""/>
  </r>
  <r>
    <s v="1-709"/>
    <x v="157"/>
    <d v="2025-03-19T00:00:00"/>
    <x v="0"/>
    <s v="桃療精神科拿藥(巡診)-精護"/>
    <m/>
    <x v="233"/>
    <m/>
    <m/>
    <n v="150"/>
    <n v="0"/>
    <n v="300"/>
    <s v=""/>
  </r>
  <r>
    <s v="2-185"/>
    <x v="98"/>
    <d v="2025-03-20T00:00:00"/>
    <x v="0"/>
    <s v="804腹部超音波檢查"/>
    <m/>
    <x v="245"/>
    <m/>
    <m/>
    <s v="-"/>
    <n v="350"/>
    <n v="600"/>
    <s v=""/>
  </r>
  <r>
    <s v="1-761"/>
    <x v="69"/>
    <d v="2025-03-20T00:00:00"/>
    <x v="0"/>
    <s v="804風濕免疫科(人不去)"/>
    <m/>
    <x v="246"/>
    <m/>
    <m/>
    <n v="140"/>
    <n v="350"/>
    <n v="300"/>
    <s v=""/>
  </r>
  <r>
    <s v="1-725"/>
    <x v="139"/>
    <d v="2025-03-20T00:00:00"/>
    <x v="0"/>
    <s v="804肝膽腸胃科"/>
    <m/>
    <x v="247"/>
    <m/>
    <m/>
    <n v="160"/>
    <n v="350"/>
    <n v="600"/>
    <s v=""/>
  </r>
  <r>
    <s v="1-730"/>
    <x v="72"/>
    <d v="2025-03-20T00:00:00"/>
    <x v="0"/>
    <s v="804風濕免疫科"/>
    <m/>
    <x v="248"/>
    <m/>
    <m/>
    <n v="10"/>
    <n v="350"/>
    <n v="600"/>
    <s v=""/>
  </r>
  <r>
    <s v="3-532"/>
    <x v="10"/>
    <d v="2025-03-20T00:00:00"/>
    <x v="0"/>
    <s v="804神經內科拿藥"/>
    <m/>
    <x v="249"/>
    <m/>
    <m/>
    <n v="140"/>
    <n v="0"/>
    <n v="300"/>
    <s v=""/>
  </r>
  <r>
    <s v="1-556"/>
    <x v="11"/>
    <d v="2025-03-20T00:00:00"/>
    <x v="0"/>
    <s v="804眼科"/>
    <m/>
    <x v="250"/>
    <m/>
    <m/>
    <n v="340"/>
    <n v="350"/>
    <n v="600"/>
    <s v=""/>
  </r>
  <r>
    <s v="3-533"/>
    <x v="4"/>
    <d v="2025-03-20T00:00:00"/>
    <x v="0"/>
    <s v="804一般外科"/>
    <m/>
    <x v="251"/>
    <m/>
    <m/>
    <n v="140"/>
    <n v="350"/>
    <n v="600"/>
    <s v=""/>
  </r>
  <r>
    <s v="1-718"/>
    <x v="88"/>
    <d v="2025-03-20T00:00:00"/>
    <x v="0"/>
    <s v="804急診後返回"/>
    <m/>
    <x v="252"/>
    <m/>
    <m/>
    <s v="-"/>
    <s v="-"/>
    <n v="600"/>
    <s v=""/>
  </r>
  <r>
    <s v="1-651"/>
    <x v="142"/>
    <d v="2025-03-20T00:00:00"/>
    <x v="0"/>
    <s v="804風濕免疫科"/>
    <m/>
    <x v="248"/>
    <m/>
    <m/>
    <n v="140"/>
    <n v="350"/>
    <n v="600"/>
    <s v=""/>
  </r>
  <r>
    <s v="1-142"/>
    <x v="16"/>
    <d v="2025-03-20T00:00:00"/>
    <x v="0"/>
    <s v="804胸腔內科"/>
    <m/>
    <x v="253"/>
    <m/>
    <m/>
    <n v="150"/>
    <n v="350"/>
    <n v="600"/>
    <s v=""/>
  </r>
  <r>
    <s v="1-415"/>
    <x v="17"/>
    <d v="2025-03-21T00:00:00"/>
    <x v="0"/>
    <s v="804精神科拿藥"/>
    <m/>
    <x v="254"/>
    <m/>
    <m/>
    <n v="90"/>
    <n v="0"/>
    <n v="300"/>
    <s v=""/>
  </r>
  <r>
    <s v="1-636"/>
    <x v="18"/>
    <d v="2025-03-21T00:00:00"/>
    <x v="0"/>
    <s v="804精神科拿藥"/>
    <m/>
    <x v="254"/>
    <m/>
    <m/>
    <n v="150"/>
    <n v="0"/>
    <n v="300"/>
    <s v=""/>
  </r>
  <r>
    <s v="1-758"/>
    <x v="19"/>
    <d v="2025-03-21T00:00:00"/>
    <x v="0"/>
    <s v="804送檢車資"/>
    <m/>
    <x v="255"/>
    <m/>
    <m/>
    <s v="-"/>
    <s v="-"/>
    <n v="320"/>
    <s v=""/>
  </r>
  <r>
    <s v="2-155"/>
    <x v="100"/>
    <d v="2025-03-21T00:00:00"/>
    <x v="0"/>
    <s v="804精神科拿藥"/>
    <m/>
    <x v="254"/>
    <m/>
    <m/>
    <n v="180"/>
    <n v="0"/>
    <n v="300"/>
    <s v=""/>
  </r>
  <r>
    <s v="1-725"/>
    <x v="139"/>
    <d v="2025-03-21T00:00:00"/>
    <x v="0"/>
    <s v="龍敏住院"/>
    <m/>
    <x v="256"/>
    <m/>
    <m/>
    <s v="-"/>
    <s v="-"/>
    <n v="600"/>
    <s v=""/>
  </r>
  <r>
    <s v="3-550"/>
    <x v="20"/>
    <d v="2025-03-21T00:00:00"/>
    <x v="0"/>
    <s v="804精神科拿藥"/>
    <m/>
    <x v="254"/>
    <m/>
    <m/>
    <n v="90"/>
    <n v="0"/>
    <n v="300"/>
    <s v=""/>
  </r>
  <r>
    <s v="2-198"/>
    <x v="21"/>
    <d v="2025-03-21T00:00:00"/>
    <x v="0"/>
    <s v="804精神科拿藥"/>
    <m/>
    <x v="254"/>
    <m/>
    <m/>
    <n v="90"/>
    <n v="0"/>
    <n v="300"/>
    <s v=""/>
  </r>
  <r>
    <s v="2-174"/>
    <x v="174"/>
    <d v="2025-03-21T00:00:00"/>
    <x v="0"/>
    <s v="804精神科拿藥"/>
    <m/>
    <x v="254"/>
    <m/>
    <m/>
    <n v="0"/>
    <n v="0"/>
    <n v="300"/>
    <s v=""/>
  </r>
  <r>
    <s v="1-748"/>
    <x v="23"/>
    <d v="2025-03-21T00:00:00"/>
    <x v="0"/>
    <s v="804精神科拿藥"/>
    <m/>
    <x v="254"/>
    <m/>
    <m/>
    <n v="280"/>
    <n v="0"/>
    <n v="300"/>
    <s v=""/>
  </r>
  <r>
    <s v="1-571"/>
    <x v="24"/>
    <d v="2025-03-21T00:00:00"/>
    <x v="0"/>
    <s v="804眼科拿藥"/>
    <m/>
    <x v="257"/>
    <m/>
    <m/>
    <n v="180"/>
    <n v="0"/>
    <n v="300"/>
    <s v=""/>
  </r>
  <r>
    <s v="1-629"/>
    <x v="25"/>
    <d v="2025-03-21T00:00:00"/>
    <x v="0"/>
    <s v="804精神科拿藥"/>
    <m/>
    <x v="254"/>
    <m/>
    <m/>
    <n v="97"/>
    <n v="0"/>
    <n v="300"/>
    <s v=""/>
  </r>
  <r>
    <s v="1-624"/>
    <x v="26"/>
    <d v="2025-03-21T00:00:00"/>
    <x v="0"/>
    <s v="804精神科拿藥"/>
    <m/>
    <x v="254"/>
    <m/>
    <m/>
    <n v="90"/>
    <n v="0"/>
    <n v="300"/>
    <s v=""/>
  </r>
  <r>
    <s v="2-197"/>
    <x v="84"/>
    <d v="2025-03-21T00:00:00"/>
    <x v="0"/>
    <s v="804腎臟內科拿藥"/>
    <m/>
    <x v="258"/>
    <m/>
    <m/>
    <n v="0"/>
    <n v="0"/>
    <n v="300"/>
    <s v=""/>
  </r>
  <r>
    <s v="1-717"/>
    <x v="28"/>
    <d v="2025-03-21T00:00:00"/>
    <x v="0"/>
    <s v="804內分泌科拿藥"/>
    <m/>
    <x v="259"/>
    <m/>
    <m/>
    <n v="570"/>
    <n v="0"/>
    <n v="300"/>
    <s v=""/>
  </r>
  <r>
    <s v="1-717"/>
    <x v="28"/>
    <d v="2025-03-21T00:00:00"/>
    <x v="0"/>
    <s v="804心臟血管外科拿藥"/>
    <m/>
    <x v="260"/>
    <m/>
    <m/>
    <n v="450"/>
    <n v="0"/>
    <n v="0"/>
    <s v=""/>
  </r>
  <r>
    <s v="1-717"/>
    <x v="28"/>
    <d v="2025-03-21T00:00:00"/>
    <x v="0"/>
    <s v="804精神科拿藥"/>
    <m/>
    <x v="254"/>
    <m/>
    <m/>
    <n v="90"/>
    <n v="0"/>
    <n v="0"/>
    <s v=""/>
  </r>
  <r>
    <s v="1-561"/>
    <x v="133"/>
    <d v="2025-03-21T00:00:00"/>
    <x v="0"/>
    <s v="804內分泌科拿藥"/>
    <m/>
    <x v="259"/>
    <m/>
    <m/>
    <n v="140"/>
    <n v="0"/>
    <n v="300"/>
    <s v=""/>
  </r>
  <r>
    <s v="1-561"/>
    <x v="133"/>
    <d v="2025-03-21T00:00:00"/>
    <x v="0"/>
    <s v="804精神科拿藥"/>
    <m/>
    <x v="254"/>
    <m/>
    <m/>
    <n v="90"/>
    <n v="0"/>
    <n v="0"/>
    <s v=""/>
  </r>
  <r>
    <s v="1-745"/>
    <x v="134"/>
    <d v="2025-03-21T00:00:00"/>
    <x v="0"/>
    <s v="804心臟內科拿藥"/>
    <m/>
    <x v="261"/>
    <m/>
    <m/>
    <n v="291"/>
    <n v="0"/>
    <n v="300"/>
    <s v=""/>
  </r>
  <r>
    <s v="1-433"/>
    <x v="30"/>
    <d v="2025-03-21T00:00:00"/>
    <x v="0"/>
    <s v="804精神科拿藥"/>
    <m/>
    <x v="254"/>
    <m/>
    <m/>
    <n v="90"/>
    <n v="0"/>
    <n v="300"/>
    <s v=""/>
  </r>
  <r>
    <s v="1-464"/>
    <x v="31"/>
    <d v="2025-03-21T00:00:00"/>
    <x v="0"/>
    <s v="804眼科"/>
    <m/>
    <x v="262"/>
    <m/>
    <m/>
    <n v="140"/>
    <n v="350"/>
    <n v="600"/>
    <s v=""/>
  </r>
  <r>
    <s v="1-402"/>
    <x v="32"/>
    <d v="2025-03-21T00:00:00"/>
    <x v="0"/>
    <s v="804精神科拿藥"/>
    <m/>
    <x v="254"/>
    <m/>
    <m/>
    <n v="180"/>
    <n v="0"/>
    <n v="300"/>
    <s v=""/>
  </r>
  <r>
    <s v="1-530"/>
    <x v="94"/>
    <d v="2025-03-21T00:00:00"/>
    <x v="0"/>
    <s v="804抽血"/>
    <m/>
    <x v="263"/>
    <m/>
    <m/>
    <s v="-"/>
    <n v="350"/>
    <n v="600"/>
    <s v=""/>
  </r>
  <r>
    <s v="1-530"/>
    <x v="94"/>
    <d v="2025-03-21T00:00:00"/>
    <x v="0"/>
    <s v="804精神科拿藥"/>
    <m/>
    <x v="254"/>
    <m/>
    <m/>
    <n v="90"/>
    <n v="0"/>
    <n v="0"/>
    <s v=""/>
  </r>
  <r>
    <s v="3-519"/>
    <x v="35"/>
    <d v="2025-03-21T00:00:00"/>
    <x v="0"/>
    <s v="804精神科拿藥"/>
    <m/>
    <x v="254"/>
    <m/>
    <m/>
    <n v="260"/>
    <n v="0"/>
    <n v="300"/>
    <s v=""/>
  </r>
  <r>
    <s v="1-607"/>
    <x v="36"/>
    <d v="2025-03-21T00:00:00"/>
    <x v="0"/>
    <s v="804心臟內科拿藥"/>
    <m/>
    <x v="261"/>
    <m/>
    <m/>
    <n v="140"/>
    <n v="0"/>
    <n v="300"/>
    <s v=""/>
  </r>
  <r>
    <s v="1-607"/>
    <x v="36"/>
    <d v="2025-03-21T00:00:00"/>
    <x v="0"/>
    <s v="804精神科拿藥"/>
    <m/>
    <x v="254"/>
    <m/>
    <m/>
    <n v="340"/>
    <n v="0"/>
    <n v="0"/>
    <s v=""/>
  </r>
  <r>
    <s v="1-200"/>
    <x v="38"/>
    <d v="2025-03-21T00:00:00"/>
    <x v="0"/>
    <s v="804腦神經暨脊椎外科拿藥"/>
    <m/>
    <x v="264"/>
    <m/>
    <m/>
    <n v="140"/>
    <n v="0"/>
    <n v="300"/>
    <s v=""/>
  </r>
  <r>
    <s v="1-751"/>
    <x v="207"/>
    <d v="2025-03-21T00:00:00"/>
    <x v="0"/>
    <s v="804家醫科"/>
    <m/>
    <x v="265"/>
    <m/>
    <m/>
    <n v="150"/>
    <n v="350"/>
    <n v="600"/>
    <s v=""/>
  </r>
  <r>
    <s v="3-505"/>
    <x v="112"/>
    <d v="2025-03-21T00:00:00"/>
    <x v="0"/>
    <s v="804精神科拿藥"/>
    <m/>
    <x v="254"/>
    <m/>
    <m/>
    <n v="90"/>
    <n v="0"/>
    <n v="300"/>
    <s v=""/>
  </r>
  <r>
    <s v="1-687"/>
    <x v="40"/>
    <d v="2025-03-21T00:00:00"/>
    <x v="0"/>
    <s v="804精神科拿藥"/>
    <m/>
    <x v="254"/>
    <m/>
    <m/>
    <n v="90"/>
    <n v="0"/>
    <n v="300"/>
    <s v=""/>
  </r>
  <r>
    <s v="1-757"/>
    <x v="41"/>
    <d v="2025-03-21T00:00:00"/>
    <x v="0"/>
    <s v="804精神科拿藥"/>
    <m/>
    <x v="254"/>
    <m/>
    <m/>
    <n v="340"/>
    <n v="0"/>
    <n v="300"/>
    <s v=""/>
  </r>
  <r>
    <s v="1-760"/>
    <x v="46"/>
    <d v="2025-03-21T00:00:00"/>
    <x v="0"/>
    <s v="804精神科"/>
    <m/>
    <x v="266"/>
    <m/>
    <m/>
    <n v="90"/>
    <n v="350"/>
    <n v="600"/>
    <s v=""/>
  </r>
  <r>
    <s v="3-462"/>
    <x v="47"/>
    <d v="2025-03-21T00:00:00"/>
    <x v="0"/>
    <s v="804精神科拿藥"/>
    <m/>
    <x v="254"/>
    <m/>
    <m/>
    <n v="90"/>
    <n v="0"/>
    <n v="300"/>
    <s v=""/>
  </r>
  <r>
    <s v="1-731"/>
    <x v="48"/>
    <d v="2025-03-21T00:00:00"/>
    <x v="0"/>
    <s v="804精神科拿藥"/>
    <m/>
    <x v="254"/>
    <m/>
    <m/>
    <n v="340"/>
    <n v="0"/>
    <n v="300"/>
    <s v=""/>
  </r>
  <r>
    <s v="1-450"/>
    <x v="49"/>
    <d v="2025-03-21T00:00:00"/>
    <x v="0"/>
    <s v="804精神科拿藥"/>
    <m/>
    <x v="254"/>
    <m/>
    <m/>
    <s v="-"/>
    <n v="0"/>
    <n v="300"/>
    <s v=""/>
  </r>
  <r>
    <s v="1-770"/>
    <x v="163"/>
    <d v="2025-03-21T00:00:00"/>
    <x v="0"/>
    <s v="五福內科"/>
    <m/>
    <x v="267"/>
    <m/>
    <m/>
    <s v="-"/>
    <s v="-"/>
    <n v="600"/>
    <s v=""/>
  </r>
  <r>
    <s v="1-596"/>
    <x v="51"/>
    <d v="2025-03-21T00:00:00"/>
    <x v="0"/>
    <s v="804精神科拿藥"/>
    <m/>
    <x v="254"/>
    <m/>
    <m/>
    <n v="0"/>
    <n v="0"/>
    <n v="300"/>
    <s v=""/>
  </r>
  <r>
    <s v="1-556"/>
    <x v="11"/>
    <d v="2025-03-21T00:00:00"/>
    <x v="0"/>
    <s v="804精神科拿藥"/>
    <m/>
    <x v="254"/>
    <m/>
    <m/>
    <n v="90"/>
    <n v="0"/>
    <n v="300"/>
    <s v=""/>
  </r>
  <r>
    <s v="1-715"/>
    <x v="126"/>
    <d v="2025-03-21T00:00:00"/>
    <x v="0"/>
    <s v="804做鑑定"/>
    <m/>
    <x v="268"/>
    <m/>
    <m/>
    <s v="-"/>
    <s v="-"/>
    <n v="600"/>
    <s v=""/>
  </r>
  <r>
    <s v="3-533"/>
    <x v="4"/>
    <d v="2025-03-21T00:00:00"/>
    <x v="0"/>
    <s v="804精神科拿藥"/>
    <m/>
    <x v="254"/>
    <m/>
    <m/>
    <s v="-"/>
    <n v="0"/>
    <n v="300"/>
    <s v=""/>
  </r>
  <r>
    <s v="2-147"/>
    <x v="135"/>
    <d v="2025-03-21T00:00:00"/>
    <x v="0"/>
    <s v="龍敏內科"/>
    <m/>
    <x v="269"/>
    <m/>
    <m/>
    <s v="-"/>
    <s v="-"/>
    <n v="600"/>
    <s v=""/>
  </r>
  <r>
    <s v="2-202"/>
    <x v="148"/>
    <d v="2025-03-21T00:00:00"/>
    <x v="0"/>
    <s v="龍敏出院疥瘡投藥/車資"/>
    <m/>
    <x v="270"/>
    <m/>
    <m/>
    <n v="300"/>
    <s v="-"/>
    <n v="600"/>
    <s v=""/>
  </r>
  <r>
    <s v="1-724"/>
    <x v="13"/>
    <d v="2025-03-21T00:00:00"/>
    <x v="0"/>
    <s v="804內分泌科拿藥"/>
    <m/>
    <x v="259"/>
    <m/>
    <m/>
    <n v="150"/>
    <n v="0"/>
    <n v="300"/>
    <s v=""/>
  </r>
  <r>
    <s v="1-354"/>
    <x v="52"/>
    <d v="2025-03-21T00:00:00"/>
    <x v="0"/>
    <s v="804眼科拿藥"/>
    <m/>
    <x v="257"/>
    <m/>
    <m/>
    <n v="150"/>
    <n v="0"/>
    <n v="300"/>
    <s v=""/>
  </r>
  <r>
    <s v="1-727"/>
    <x v="53"/>
    <d v="2025-03-21T00:00:00"/>
    <x v="0"/>
    <s v="804精神科拿藥"/>
    <m/>
    <x v="254"/>
    <m/>
    <m/>
    <n v="450"/>
    <n v="0"/>
    <n v="300"/>
    <s v=""/>
  </r>
  <r>
    <s v="2-190"/>
    <x v="149"/>
    <d v="2025-03-21T00:00:00"/>
    <x v="0"/>
    <s v="804精神科拿藥"/>
    <m/>
    <x v="254"/>
    <m/>
    <m/>
    <n v="140"/>
    <n v="0"/>
    <n v="300"/>
    <s v=""/>
  </r>
  <r>
    <s v="1-637"/>
    <x v="54"/>
    <d v="2025-03-21T00:00:00"/>
    <x v="0"/>
    <s v="804眼科"/>
    <m/>
    <x v="262"/>
    <m/>
    <m/>
    <n v="240"/>
    <n v="350"/>
    <n v="600"/>
    <s v=""/>
  </r>
  <r>
    <s v="2-195"/>
    <x v="104"/>
    <d v="2025-03-21T00:00:00"/>
    <x v="0"/>
    <s v="804精神科拿藥"/>
    <m/>
    <x v="254"/>
    <m/>
    <m/>
    <n v="140"/>
    <n v="0"/>
    <n v="300"/>
    <s v=""/>
  </r>
  <r>
    <s v="1-508"/>
    <x v="57"/>
    <d v="2025-03-21T00:00:00"/>
    <x v="0"/>
    <s v="804精神科拿藥"/>
    <m/>
    <x v="254"/>
    <m/>
    <m/>
    <n v="90"/>
    <n v="0"/>
    <n v="300"/>
    <s v=""/>
  </r>
  <r>
    <s v="1-531"/>
    <x v="58"/>
    <d v="2025-03-21T00:00:00"/>
    <x v="0"/>
    <s v="804眼科拿藥"/>
    <m/>
    <x v="257"/>
    <m/>
    <m/>
    <n v="150"/>
    <n v="0"/>
    <n v="300"/>
    <s v=""/>
  </r>
  <r>
    <s v="2-200"/>
    <x v="131"/>
    <d v="2025-03-21T00:00:00"/>
    <x v="0"/>
    <s v="804泌尿外科拿藥"/>
    <m/>
    <x v="271"/>
    <m/>
    <m/>
    <n v="150"/>
    <n v="0"/>
    <n v="300"/>
    <s v=""/>
  </r>
  <r>
    <s v="2-200"/>
    <x v="131"/>
    <d v="2025-03-21T00:00:00"/>
    <x v="0"/>
    <s v="804精神科拿藥"/>
    <m/>
    <x v="254"/>
    <m/>
    <m/>
    <n v="90"/>
    <n v="0"/>
    <n v="0"/>
    <s v=""/>
  </r>
  <r>
    <s v="1-754"/>
    <x v="114"/>
    <d v="2025-03-21T00:00:00"/>
    <x v="0"/>
    <s v="804骨科"/>
    <m/>
    <x v="272"/>
    <m/>
    <m/>
    <n v="400"/>
    <n v="350"/>
    <n v="600"/>
    <s v=""/>
  </r>
  <r>
    <s v="2-175"/>
    <x v="79"/>
    <d v="2025-03-21T00:00:00"/>
    <x v="0"/>
    <s v="804神經內科拿藥"/>
    <m/>
    <x v="273"/>
    <m/>
    <m/>
    <n v="140"/>
    <n v="0"/>
    <n v="300"/>
    <s v=""/>
  </r>
  <r>
    <s v="1-634"/>
    <x v="60"/>
    <d v="2025-03-21T00:00:00"/>
    <x v="0"/>
    <s v="804精神科拿藥"/>
    <m/>
    <x v="254"/>
    <m/>
    <m/>
    <n v="90"/>
    <n v="0"/>
    <n v="300"/>
    <s v=""/>
  </r>
  <r>
    <s v="1-740"/>
    <x v="61"/>
    <d v="2025-03-21T00:00:00"/>
    <x v="0"/>
    <s v="804送檢車資"/>
    <m/>
    <x v="255"/>
    <m/>
    <m/>
    <s v="-"/>
    <s v="-"/>
    <n v="320"/>
    <s v=""/>
  </r>
  <r>
    <s v="1-740"/>
    <x v="61"/>
    <d v="2025-03-21T00:00:00"/>
    <x v="0"/>
    <s v="804精神科拿藥"/>
    <m/>
    <x v="254"/>
    <m/>
    <m/>
    <n v="90"/>
    <n v="0"/>
    <n v="0"/>
    <s v=""/>
  </r>
  <r>
    <s v="1-728"/>
    <x v="62"/>
    <d v="2025-03-21T00:00:00"/>
    <x v="0"/>
    <s v="804精神科拿藥"/>
    <m/>
    <x v="254"/>
    <m/>
    <m/>
    <n v="90"/>
    <n v="0"/>
    <n v="300"/>
    <s v=""/>
  </r>
  <r>
    <s v="3-324"/>
    <x v="165"/>
    <d v="2025-03-21T00:00:00"/>
    <x v="0"/>
    <s v="804急診後返回"/>
    <m/>
    <x v="274"/>
    <m/>
    <m/>
    <s v="-"/>
    <s v="-"/>
    <n v="600"/>
    <s v=""/>
  </r>
  <r>
    <s v="1-580"/>
    <x v="63"/>
    <d v="2025-03-21T00:00:00"/>
    <x v="0"/>
    <s v="804精神科拿藥"/>
    <m/>
    <x v="254"/>
    <m/>
    <m/>
    <n v="90"/>
    <n v="0"/>
    <n v="300"/>
    <s v=""/>
  </r>
  <r>
    <s v="1-708"/>
    <x v="150"/>
    <d v="2025-03-21T00:00:00"/>
    <x v="0"/>
    <s v="804泌尿外科"/>
    <m/>
    <x v="275"/>
    <m/>
    <m/>
    <n v="150"/>
    <n v="350"/>
    <n v="600"/>
    <s v=""/>
  </r>
  <r>
    <s v="1-708"/>
    <x v="150"/>
    <d v="2025-03-21T00:00:00"/>
    <x v="0"/>
    <s v="804精神科拿藥"/>
    <m/>
    <x v="254"/>
    <m/>
    <m/>
    <n v="90"/>
    <n v="0"/>
    <n v="0"/>
    <s v=""/>
  </r>
  <r>
    <s v="1-167"/>
    <x v="91"/>
    <d v="2025-03-21T00:00:00"/>
    <x v="0"/>
    <s v="804骨科"/>
    <m/>
    <x v="272"/>
    <m/>
    <m/>
    <n v="140"/>
    <n v="350"/>
    <n v="600"/>
    <s v=""/>
  </r>
  <r>
    <s v="1-461"/>
    <x v="192"/>
    <d v="2025-03-24T00:00:00"/>
    <x v="0"/>
    <s v="804神經內科拿藥"/>
    <m/>
    <x v="276"/>
    <m/>
    <m/>
    <s v="-"/>
    <n v="0"/>
    <n v="300"/>
    <s v=""/>
  </r>
  <r>
    <s v="1-761"/>
    <x v="69"/>
    <d v="2025-03-24T00:00:00"/>
    <x v="0"/>
    <s v="804精神科拿藥"/>
    <m/>
    <x v="277"/>
    <m/>
    <m/>
    <s v="-"/>
    <n v="0"/>
    <n v="300"/>
    <s v=""/>
  </r>
  <r>
    <s v="1-714"/>
    <x v="70"/>
    <d v="2025-03-24T00:00:00"/>
    <x v="0"/>
    <s v="804骨科"/>
    <m/>
    <x v="278"/>
    <m/>
    <m/>
    <s v="-"/>
    <s v="-"/>
    <n v="600"/>
    <s v=""/>
  </r>
  <r>
    <s v="1-571"/>
    <x v="24"/>
    <d v="2025-03-24T00:00:00"/>
    <x v="0"/>
    <s v="804家醫科"/>
    <m/>
    <x v="279"/>
    <m/>
    <m/>
    <s v="-"/>
    <s v="-"/>
    <n v="600"/>
    <s v=""/>
  </r>
  <r>
    <s v="1-768"/>
    <x v="109"/>
    <d v="2025-03-24T00:00:00"/>
    <x v="0"/>
    <s v="804精神科"/>
    <m/>
    <x v="280"/>
    <m/>
    <m/>
    <s v="-"/>
    <s v="-"/>
    <n v="600"/>
    <s v=""/>
  </r>
  <r>
    <s v="1-530"/>
    <x v="94"/>
    <d v="2025-03-24T00:00:00"/>
    <x v="0"/>
    <s v="804胸腔內科"/>
    <m/>
    <x v="281"/>
    <m/>
    <m/>
    <s v="-"/>
    <s v="-"/>
    <n v="600"/>
    <s v=""/>
  </r>
  <r>
    <s v="1-766"/>
    <x v="111"/>
    <d v="2025-03-24T00:00:00"/>
    <x v="0"/>
    <s v="804精神科"/>
    <m/>
    <x v="280"/>
    <m/>
    <m/>
    <s v="-"/>
    <s v="-"/>
    <n v="600"/>
    <s v=""/>
  </r>
  <r>
    <s v="1-773"/>
    <x v="161"/>
    <d v="2025-03-24T00:00:00"/>
    <x v="0"/>
    <s v="804抽血"/>
    <m/>
    <x v="282"/>
    <m/>
    <m/>
    <s v="-"/>
    <s v="-"/>
    <n v="600"/>
    <s v=""/>
  </r>
  <r>
    <s v="1-500"/>
    <x v="39"/>
    <d v="2025-03-24T00:00:00"/>
    <x v="0"/>
    <s v="804胸腔內科拿藥"/>
    <m/>
    <x v="283"/>
    <m/>
    <m/>
    <s v="-"/>
    <n v="0"/>
    <n v="0"/>
    <s v=""/>
  </r>
  <r>
    <s v="1-500"/>
    <x v="39"/>
    <d v="2025-03-24T00:00:00"/>
    <x v="0"/>
    <s v="804精神科拿藥"/>
    <m/>
    <x v="277"/>
    <m/>
    <m/>
    <s v="-"/>
    <n v="0"/>
    <n v="300"/>
    <s v=""/>
  </r>
  <r>
    <s v="1-595"/>
    <x v="209"/>
    <d v="2025-03-24T00:00:00"/>
    <x v="0"/>
    <s v="804急診"/>
    <m/>
    <x v="284"/>
    <m/>
    <m/>
    <s v="-"/>
    <s v="-"/>
    <n v="600"/>
    <s v=""/>
  </r>
  <r>
    <s v="3-549"/>
    <x v="42"/>
    <d v="2025-03-24T00:00:00"/>
    <x v="0"/>
    <s v="804精神科拿藥"/>
    <m/>
    <x v="277"/>
    <m/>
    <m/>
    <s v="-"/>
    <n v="0"/>
    <n v="300"/>
    <s v=""/>
  </r>
  <r>
    <s v="1-380"/>
    <x v="74"/>
    <d v="2025-03-24T00:00:00"/>
    <x v="0"/>
    <s v="804精神科拿藥"/>
    <m/>
    <x v="277"/>
    <m/>
    <m/>
    <s v="-"/>
    <n v="0"/>
    <n v="300"/>
    <s v=""/>
  </r>
  <r>
    <s v="3-535"/>
    <x v="153"/>
    <d v="2025-03-24T00:00:00"/>
    <x v="0"/>
    <s v="804送檢車資"/>
    <m/>
    <x v="285"/>
    <m/>
    <m/>
    <s v="-"/>
    <s v="-"/>
    <n v="300"/>
    <s v=""/>
  </r>
  <r>
    <s v="3-462"/>
    <x v="47"/>
    <d v="2025-03-24T00:00:00"/>
    <x v="0"/>
    <s v="804肝膽腸胃科"/>
    <m/>
    <x v="286"/>
    <m/>
    <m/>
    <s v="-"/>
    <s v="-"/>
    <n v="600"/>
    <s v=""/>
  </r>
  <r>
    <s v="1-676"/>
    <x v="76"/>
    <d v="2025-03-24T00:00:00"/>
    <x v="0"/>
    <s v="804胸腔內科"/>
    <m/>
    <x v="281"/>
    <m/>
    <m/>
    <s v="-"/>
    <s v="-"/>
    <n v="600"/>
    <s v=""/>
  </r>
  <r>
    <s v="1-676"/>
    <x v="76"/>
    <d v="2025-03-24T00:00:00"/>
    <x v="0"/>
    <s v="804精神科(下午)"/>
    <m/>
    <x v="287"/>
    <m/>
    <m/>
    <s v="-"/>
    <s v="-"/>
    <n v="600"/>
    <s v=""/>
  </r>
  <r>
    <s v="2-202"/>
    <x v="148"/>
    <d v="2025-03-24T00:00:00"/>
    <x v="0"/>
    <s v="龍敏內科拿藥"/>
    <m/>
    <x v="288"/>
    <m/>
    <m/>
    <n v="150"/>
    <n v="0"/>
    <n v="300"/>
    <s v=""/>
  </r>
  <r>
    <s v="1-718"/>
    <x v="88"/>
    <d v="2025-03-24T00:00:00"/>
    <x v="0"/>
    <s v="804胸腔內科"/>
    <m/>
    <x v="281"/>
    <m/>
    <m/>
    <s v="-"/>
    <s v="-"/>
    <n v="600"/>
    <s v=""/>
  </r>
  <r>
    <s v="1-718"/>
    <x v="88"/>
    <d v="2025-03-24T00:00:00"/>
    <x v="0"/>
    <s v="804感染科"/>
    <m/>
    <x v="289"/>
    <m/>
    <m/>
    <s v="-"/>
    <s v="-"/>
    <n v="0"/>
    <s v=""/>
  </r>
  <r>
    <s v="1-767"/>
    <x v="78"/>
    <d v="2025-03-24T00:00:00"/>
    <x v="0"/>
    <s v="804精神科拿藥"/>
    <m/>
    <x v="277"/>
    <m/>
    <m/>
    <s v="-"/>
    <n v="0"/>
    <n v="300"/>
    <s v=""/>
  </r>
  <r>
    <s v="1-754"/>
    <x v="114"/>
    <d v="2025-03-24T00:00:00"/>
    <x v="0"/>
    <s v="804骨科"/>
    <m/>
    <x v="278"/>
    <m/>
    <m/>
    <s v="-"/>
    <s v="-"/>
    <n v="600"/>
    <s v=""/>
  </r>
  <r>
    <s v="2-175"/>
    <x v="79"/>
    <d v="2025-03-24T00:00:00"/>
    <x v="0"/>
    <s v="804胸腔內科"/>
    <m/>
    <x v="281"/>
    <m/>
    <m/>
    <s v="-"/>
    <s v="-"/>
    <n v="600"/>
    <s v=""/>
  </r>
  <r>
    <s v="1-765"/>
    <x v="116"/>
    <d v="2025-03-24T00:00:00"/>
    <x v="0"/>
    <s v="804精神科拿藥"/>
    <m/>
    <x v="277"/>
    <m/>
    <m/>
    <s v="-"/>
    <n v="0"/>
    <n v="300"/>
    <s v=""/>
  </r>
  <r>
    <s v="3-324"/>
    <x v="165"/>
    <d v="2025-03-24T00:00:00"/>
    <x v="0"/>
    <s v="804骨科"/>
    <m/>
    <x v="278"/>
    <m/>
    <m/>
    <s v="-"/>
    <s v="-"/>
    <n v="600"/>
    <s v=""/>
  </r>
  <r>
    <s v="1-708"/>
    <x v="150"/>
    <d v="2025-03-24T00:00:00"/>
    <x v="0"/>
    <s v="804胸腔內科"/>
    <m/>
    <x v="281"/>
    <m/>
    <m/>
    <s v="-"/>
    <s v="-"/>
    <n v="600"/>
    <s v=""/>
  </r>
  <r>
    <s v="1-250"/>
    <x v="64"/>
    <d v="2025-03-24T00:00:00"/>
    <x v="0"/>
    <s v="804骨科"/>
    <m/>
    <x v="278"/>
    <m/>
    <m/>
    <s v="-"/>
    <s v="-"/>
    <n v="600"/>
    <s v=""/>
  </r>
  <r>
    <s v="1-477"/>
    <x v="80"/>
    <d v="2025-03-24T00:00:00"/>
    <x v="0"/>
    <s v="804精神科拿藥"/>
    <m/>
    <x v="277"/>
    <m/>
    <m/>
    <s v="-"/>
    <n v="0"/>
    <n v="300"/>
    <s v=""/>
  </r>
  <r>
    <s v="1-755"/>
    <x v="65"/>
    <d v="2025-03-24T00:00:00"/>
    <x v="0"/>
    <s v="804精神科(人不去)"/>
    <m/>
    <x v="290"/>
    <m/>
    <m/>
    <s v="-"/>
    <s v="-"/>
    <n v="300"/>
    <s v=""/>
  </r>
  <r>
    <s v="1-415"/>
    <x v="17"/>
    <d v="2025-03-25T00:00:00"/>
    <x v="0"/>
    <s v="804胸腔內科拿藥"/>
    <m/>
    <x v="291"/>
    <m/>
    <m/>
    <s v="-"/>
    <n v="0"/>
    <n v="300"/>
    <s v=""/>
  </r>
  <r>
    <s v="1-600"/>
    <x v="81"/>
    <d v="2025-03-25T00:00:00"/>
    <x v="0"/>
    <s v="804胸腔內科拿藥"/>
    <m/>
    <x v="291"/>
    <m/>
    <m/>
    <s v="-"/>
    <n v="0"/>
    <n v="300"/>
    <s v=""/>
  </r>
  <r>
    <s v="1-346"/>
    <x v="159"/>
    <d v="2025-03-25T00:00:00"/>
    <x v="0"/>
    <s v="804出院疥瘡投藥/車資"/>
    <m/>
    <x v="292"/>
    <m/>
    <m/>
    <n v="300"/>
    <s v="-"/>
    <n v="600"/>
    <s v=""/>
  </r>
  <r>
    <s v="2-118"/>
    <x v="83"/>
    <d v="2025-03-25T00:00:00"/>
    <x v="0"/>
    <s v="804神經內科拿藥"/>
    <m/>
    <x v="293"/>
    <m/>
    <m/>
    <s v="-"/>
    <n v="0"/>
    <n v="300"/>
    <s v=""/>
  </r>
  <r>
    <s v="1-748"/>
    <x v="23"/>
    <d v="2025-03-25T00:00:00"/>
    <x v="0"/>
    <s v="804電腦斷層攝影檢查"/>
    <m/>
    <x v="294"/>
    <m/>
    <m/>
    <s v="-"/>
    <s v="-"/>
    <n v="600"/>
    <s v=""/>
  </r>
  <r>
    <s v="2-197"/>
    <x v="84"/>
    <d v="2025-03-25T00:00:00"/>
    <x v="0"/>
    <s v="804胸腔內科拿藥"/>
    <m/>
    <x v="291"/>
    <m/>
    <m/>
    <s v="-"/>
    <n v="0"/>
    <n v="300"/>
    <s v=""/>
  </r>
  <r>
    <s v="3-504"/>
    <x v="233"/>
    <d v="2025-03-25T00:00:00"/>
    <x v="0"/>
    <s v="804抽血"/>
    <m/>
    <x v="295"/>
    <m/>
    <m/>
    <s v="-"/>
    <s v="-"/>
    <n v="600"/>
    <s v=""/>
  </r>
  <r>
    <s v="1-705"/>
    <x v="186"/>
    <d v="2025-03-25T00:00:00"/>
    <x v="0"/>
    <s v="804心臟內科(下午)"/>
    <m/>
    <x v="296"/>
    <m/>
    <m/>
    <s v="-"/>
    <s v="-"/>
    <n v="600"/>
    <s v=""/>
  </r>
  <r>
    <s v="1-705"/>
    <x v="186"/>
    <d v="2025-03-25T00:00:00"/>
    <x v="0"/>
    <s v="804腎臟內科"/>
    <m/>
    <x v="297"/>
    <m/>
    <m/>
    <s v="-"/>
    <s v="-"/>
    <n v="600"/>
    <s v=""/>
  </r>
  <r>
    <s v="3-454"/>
    <x v="29"/>
    <d v="2025-03-25T00:00:00"/>
    <x v="0"/>
    <s v="804胸腔內科拿藥"/>
    <m/>
    <x v="291"/>
    <m/>
    <m/>
    <s v="-"/>
    <n v="0"/>
    <n v="300"/>
    <s v=""/>
  </r>
  <r>
    <s v="1-730"/>
    <x v="72"/>
    <d v="2025-03-25T00:00:00"/>
    <x v="0"/>
    <s v="804胸腔內科"/>
    <m/>
    <x v="298"/>
    <m/>
    <m/>
    <s v="-"/>
    <s v="-"/>
    <n v="600"/>
    <s v=""/>
  </r>
  <r>
    <s v="1-612"/>
    <x v="34"/>
    <d v="2025-03-25T00:00:00"/>
    <x v="0"/>
    <s v="804肝膽腸胃科"/>
    <m/>
    <x v="299"/>
    <m/>
    <m/>
    <s v="-"/>
    <s v="-"/>
    <n v="600"/>
    <s v=""/>
  </r>
  <r>
    <s v="1-612"/>
    <x v="34"/>
    <d v="2025-03-25T00:00:00"/>
    <x v="0"/>
    <s v="804泌尿外科拿藥"/>
    <m/>
    <x v="300"/>
    <m/>
    <m/>
    <s v="-"/>
    <n v="0"/>
    <n v="0"/>
    <s v=""/>
  </r>
  <r>
    <s v="3-537"/>
    <x v="141"/>
    <d v="2025-03-25T00:00:00"/>
    <x v="0"/>
    <s v="804腦神經脊椎外科"/>
    <m/>
    <x v="301"/>
    <m/>
    <m/>
    <s v="-"/>
    <s v="-"/>
    <n v="600"/>
    <s v=""/>
  </r>
  <r>
    <s v="1-607"/>
    <x v="36"/>
    <d v="2025-03-25T00:00:00"/>
    <x v="0"/>
    <s v="804胸腔內科拿藥"/>
    <m/>
    <x v="291"/>
    <m/>
    <m/>
    <s v="-"/>
    <n v="0"/>
    <n v="300"/>
    <s v=""/>
  </r>
  <r>
    <s v="1-773"/>
    <x v="161"/>
    <d v="2025-03-25T00:00:00"/>
    <x v="0"/>
    <s v="804胸腔內科"/>
    <m/>
    <x v="298"/>
    <m/>
    <m/>
    <s v="-"/>
    <s v="-"/>
    <n v="600"/>
    <s v=""/>
  </r>
  <r>
    <s v="2-105"/>
    <x v="234"/>
    <d v="2025-03-25T00:00:00"/>
    <x v="0"/>
    <s v="804出院疥瘡投藥/車資"/>
    <m/>
    <x v="292"/>
    <m/>
    <m/>
    <n v="300"/>
    <s v="-"/>
    <n v="600"/>
    <s v=""/>
  </r>
  <r>
    <s v="3-462"/>
    <x v="47"/>
    <d v="2025-03-25T00:00:00"/>
    <x v="0"/>
    <s v="804肝膽腸胃科"/>
    <m/>
    <x v="299"/>
    <m/>
    <m/>
    <s v="-"/>
    <s v="-"/>
    <n v="600"/>
    <s v=""/>
  </r>
  <r>
    <s v="1-731"/>
    <x v="48"/>
    <d v="2025-03-25T00:00:00"/>
    <x v="0"/>
    <s v="804心臟內科"/>
    <m/>
    <x v="302"/>
    <m/>
    <m/>
    <s v="-"/>
    <s v="-"/>
    <n v="600"/>
    <s v=""/>
  </r>
  <r>
    <s v="2-183"/>
    <x v="50"/>
    <d v="2025-03-25T00:00:00"/>
    <x v="0"/>
    <s v="804胸腔內科"/>
    <m/>
    <x v="298"/>
    <m/>
    <m/>
    <s v="-"/>
    <s v="-"/>
    <n v="600"/>
    <s v=""/>
  </r>
  <r>
    <s v="1-541"/>
    <x v="12"/>
    <d v="2025-03-25T00:00:00"/>
    <x v="0"/>
    <s v="龍敏出院疥瘡投藥/車資"/>
    <m/>
    <x v="303"/>
    <m/>
    <m/>
    <n v="300"/>
    <s v="-"/>
    <n v="600"/>
    <s v=""/>
  </r>
  <r>
    <s v="1-682"/>
    <x v="87"/>
    <d v="2025-03-25T00:00:00"/>
    <x v="0"/>
    <s v="804胸腔內科拿藥"/>
    <m/>
    <x v="291"/>
    <m/>
    <m/>
    <s v="-"/>
    <n v="0"/>
    <n v="300"/>
    <s v=""/>
  </r>
  <r>
    <s v="1-637"/>
    <x v="54"/>
    <d v="2025-03-25T00:00:00"/>
    <x v="0"/>
    <s v="804肝膽腸胃科"/>
    <m/>
    <x v="299"/>
    <m/>
    <m/>
    <s v="-"/>
    <s v="-"/>
    <n v="600"/>
    <s v=""/>
  </r>
  <r>
    <s v="1-510"/>
    <x v="55"/>
    <d v="2025-03-25T00:00:00"/>
    <x v="0"/>
    <s v="804胸腔內科拿藥"/>
    <m/>
    <x v="291"/>
    <m/>
    <m/>
    <s v="-"/>
    <n v="0"/>
    <n v="300"/>
    <s v=""/>
  </r>
  <r>
    <s v="3-529"/>
    <x v="89"/>
    <d v="2025-03-25T00:00:00"/>
    <x v="0"/>
    <s v="804胸腔內科拿藥"/>
    <m/>
    <x v="291"/>
    <m/>
    <m/>
    <s v="-"/>
    <n v="0"/>
    <n v="300"/>
    <s v=""/>
  </r>
  <r>
    <s v="1-023"/>
    <x v="136"/>
    <d v="2025-03-25T00:00:00"/>
    <x v="0"/>
    <s v="804大腸肛門外科拿藥"/>
    <m/>
    <x v="304"/>
    <m/>
    <m/>
    <s v="-"/>
    <n v="0"/>
    <n v="300"/>
    <s v=""/>
  </r>
  <r>
    <s v="1-634"/>
    <x v="60"/>
    <d v="2025-03-25T00:00:00"/>
    <x v="0"/>
    <s v="804肝膽腸胃科(下午)"/>
    <m/>
    <x v="305"/>
    <m/>
    <m/>
    <s v="-"/>
    <s v="-"/>
    <n v="600"/>
    <s v=""/>
  </r>
  <r>
    <s v="1-634"/>
    <x v="60"/>
    <d v="2025-03-25T00:00:00"/>
    <x v="0"/>
    <s v="804胸腔內科"/>
    <m/>
    <x v="298"/>
    <m/>
    <m/>
    <s v="-"/>
    <s v="-"/>
    <n v="600"/>
    <s v=""/>
  </r>
  <r>
    <s v="3-557"/>
    <x v="154"/>
    <d v="2025-03-25T00:00:00"/>
    <x v="0"/>
    <s v="804送檢車資"/>
    <m/>
    <x v="306"/>
    <m/>
    <m/>
    <s v="-"/>
    <s v="-"/>
    <n v="320"/>
    <s v=""/>
  </r>
  <r>
    <s v="1-700"/>
    <x v="137"/>
    <d v="2025-03-25T00:00:00"/>
    <x v="0"/>
    <s v="804胸腔內科"/>
    <m/>
    <x v="298"/>
    <m/>
    <m/>
    <s v="-"/>
    <s v="-"/>
    <n v="600"/>
    <s v=""/>
  </r>
  <r>
    <s v="1-726"/>
    <x v="90"/>
    <d v="2025-03-25T00:00:00"/>
    <x v="0"/>
    <s v="804心臟內科拿藥"/>
    <m/>
    <x v="307"/>
    <m/>
    <m/>
    <s v="-"/>
    <n v="0"/>
    <n v="0"/>
    <s v=""/>
  </r>
  <r>
    <s v="1-726"/>
    <x v="90"/>
    <d v="2025-03-25T00:00:00"/>
    <x v="0"/>
    <s v="804胸腔內科"/>
    <m/>
    <x v="298"/>
    <m/>
    <m/>
    <s v="-"/>
    <s v="-"/>
    <n v="600"/>
    <s v=""/>
  </r>
  <r>
    <s v="1-726"/>
    <x v="90"/>
    <d v="2025-03-25T00:00:00"/>
    <x v="0"/>
    <s v="804腎臟內科"/>
    <m/>
    <x v="297"/>
    <m/>
    <m/>
    <s v="-"/>
    <s v="-"/>
    <n v="0"/>
    <s v=""/>
  </r>
  <r>
    <s v="1-707"/>
    <x v="156"/>
    <d v="2025-03-25T00:00:00"/>
    <x v="0"/>
    <s v="804婦女疾病科"/>
    <m/>
    <x v="308"/>
    <m/>
    <m/>
    <s v="-"/>
    <s v="-"/>
    <n v="600"/>
    <s v=""/>
  </r>
  <r>
    <s v="1-311"/>
    <x v="194"/>
    <d v="2025-02-26T00:00:00"/>
    <x v="1"/>
    <s v="衛生紙"/>
    <m/>
    <x v="309"/>
    <d v="1899-12-31T00:00:00"/>
    <d v="1900-05-29T00:00:00"/>
    <n v="150"/>
    <m/>
    <m/>
    <m/>
  </r>
  <r>
    <s v="1-659"/>
    <x v="185"/>
    <d v="2025-02-26T00:00:00"/>
    <x v="1"/>
    <s v="依必朗潔膚液"/>
    <m/>
    <x v="310"/>
    <d v="1899-12-31T00:00:00"/>
    <d v="1900-06-23T00:00:00"/>
    <n v="175"/>
    <m/>
    <m/>
    <m/>
  </r>
  <r>
    <s v="1-660"/>
    <x v="9"/>
    <d v="2025-02-26T00:00:00"/>
    <x v="1"/>
    <s v="依必朗潔膚液"/>
    <m/>
    <x v="310"/>
    <d v="1899-12-31T00:00:00"/>
    <d v="1900-06-23T00:00:00"/>
    <n v="175"/>
    <m/>
    <m/>
    <m/>
  </r>
  <r>
    <s v="1-768"/>
    <x v="109"/>
    <d v="2025-02-26T00:00:00"/>
    <x v="1"/>
    <s v="尿袋"/>
    <m/>
    <x v="311"/>
    <d v="1899-12-31T00:00:00"/>
    <d v="1900-02-03T00:00:00"/>
    <n v="35"/>
    <m/>
    <m/>
    <m/>
  </r>
  <r>
    <s v="1-768"/>
    <x v="109"/>
    <d v="2025-02-26T00:00:00"/>
    <x v="1"/>
    <s v="尿管"/>
    <m/>
    <x v="312"/>
    <d v="1899-12-31T00:00:00"/>
    <d v="1900-07-18T00:00:00"/>
    <n v="200"/>
    <m/>
    <m/>
    <m/>
  </r>
  <r>
    <s v="1-768"/>
    <x v="109"/>
    <d v="2025-02-26T00:00:00"/>
    <x v="1"/>
    <s v="紅多酚蔓越莓"/>
    <m/>
    <x v="313"/>
    <d v="1899-12-31T00:00:00"/>
    <d v="1904-02-08T00:00:00"/>
    <n v="1500"/>
    <m/>
    <m/>
    <m/>
  </r>
  <r>
    <s v="1-768"/>
    <x v="109"/>
    <d v="2025-02-26T00:00:00"/>
    <x v="1"/>
    <s v="蛋白素奶粉"/>
    <m/>
    <x v="314"/>
    <d v="1899-12-31T00:00:00"/>
    <d v="1902-03-10T00:00:00"/>
    <n v="800"/>
    <m/>
    <m/>
    <m/>
  </r>
  <r>
    <s v="1-022"/>
    <x v="120"/>
    <d v="2025-02-26T00:00:00"/>
    <x v="1"/>
    <s v="衛生紙"/>
    <m/>
    <x v="309"/>
    <d v="1899-12-31T00:00:00"/>
    <d v="1900-05-29T00:00:00"/>
    <n v="150"/>
    <m/>
    <m/>
    <m/>
  </r>
  <r>
    <s v="1-585"/>
    <x v="124"/>
    <d v="2025-02-26T00:00:00"/>
    <x v="1"/>
    <s v="依必朗潔膚液"/>
    <m/>
    <x v="310"/>
    <d v="1899-12-31T00:00:00"/>
    <d v="1900-06-23T00:00:00"/>
    <n v="175"/>
    <m/>
    <m/>
    <m/>
  </r>
  <r>
    <s v="1-612"/>
    <x v="34"/>
    <d v="2025-02-26T00:00:00"/>
    <x v="1"/>
    <s v="依必朗潔膚液"/>
    <m/>
    <x v="310"/>
    <d v="1899-12-31T00:00:00"/>
    <d v="1900-06-23T00:00:00"/>
    <n v="175"/>
    <m/>
    <m/>
    <m/>
  </r>
  <r>
    <s v="1-038"/>
    <x v="205"/>
    <d v="2025-02-26T00:00:00"/>
    <x v="1"/>
    <s v="衛生紙"/>
    <m/>
    <x v="309"/>
    <d v="1899-12-31T00:00:00"/>
    <d v="1900-05-29T00:00:00"/>
    <n v="150"/>
    <m/>
    <m/>
    <m/>
  </r>
  <r>
    <s v="1-200"/>
    <x v="38"/>
    <d v="2025-02-26T00:00:00"/>
    <x v="1"/>
    <s v="依必朗潔膚液"/>
    <m/>
    <x v="310"/>
    <d v="1899-12-31T00:00:00"/>
    <d v="1900-06-23T00:00:00"/>
    <n v="175"/>
    <m/>
    <m/>
    <m/>
  </r>
  <r>
    <s v="1-211"/>
    <x v="187"/>
    <d v="2025-02-26T00:00:00"/>
    <x v="1"/>
    <s v="依必朗潔膚液"/>
    <m/>
    <x v="310"/>
    <d v="1899-12-31T00:00:00"/>
    <d v="1900-06-23T00:00:00"/>
    <n v="175"/>
    <m/>
    <m/>
    <m/>
  </r>
  <r>
    <s v="1-500"/>
    <x v="39"/>
    <d v="2025-02-26T00:00:00"/>
    <x v="1"/>
    <s v="依必朗潔膚液"/>
    <m/>
    <x v="310"/>
    <d v="1899-12-31T00:00:00"/>
    <d v="1900-06-23T00:00:00"/>
    <n v="175"/>
    <m/>
    <m/>
    <m/>
  </r>
  <r>
    <s v="1-687"/>
    <x v="40"/>
    <d v="2025-02-26T00:00:00"/>
    <x v="1"/>
    <s v="依必朗潔膚液"/>
    <m/>
    <x v="310"/>
    <d v="1899-12-31T00:00:00"/>
    <d v="1900-06-23T00:00:00"/>
    <n v="175"/>
    <m/>
    <m/>
    <m/>
  </r>
  <r>
    <s v="1-473"/>
    <x v="162"/>
    <d v="2025-02-26T00:00:00"/>
    <x v="1"/>
    <s v="依必朗潔膚液"/>
    <m/>
    <x v="310"/>
    <d v="1899-12-31T00:00:00"/>
    <d v="1900-06-23T00:00:00"/>
    <n v="175"/>
    <m/>
    <m/>
    <m/>
  </r>
  <r>
    <s v="1-676"/>
    <x v="76"/>
    <d v="2025-02-26T00:00:00"/>
    <x v="1"/>
    <s v="依必朗潔膚液"/>
    <m/>
    <x v="310"/>
    <d v="1899-12-31T00:00:00"/>
    <d v="1900-06-23T00:00:00"/>
    <n v="175"/>
    <m/>
    <m/>
    <m/>
  </r>
  <r>
    <s v="1-465"/>
    <x v="164"/>
    <d v="2025-02-26T00:00:00"/>
    <x v="1"/>
    <s v="依必朗潔膚液"/>
    <m/>
    <x v="310"/>
    <d v="1899-12-31T00:00:00"/>
    <d v="1900-06-23T00:00:00"/>
    <n v="175"/>
    <m/>
    <m/>
    <m/>
  </r>
  <r>
    <s v="1-637"/>
    <x v="54"/>
    <d v="2025-02-26T00:00:00"/>
    <x v="1"/>
    <s v="依必朗潔膚液"/>
    <m/>
    <x v="310"/>
    <d v="1899-12-31T00:00:00"/>
    <d v="1900-06-23T00:00:00"/>
    <n v="175"/>
    <m/>
    <m/>
    <m/>
  </r>
  <r>
    <s v="1-510"/>
    <x v="55"/>
    <d v="2025-02-26T00:00:00"/>
    <x v="1"/>
    <s v="依必朗潔膚液"/>
    <m/>
    <x v="310"/>
    <d v="1899-12-31T00:00:00"/>
    <d v="1900-06-23T00:00:00"/>
    <n v="175"/>
    <m/>
    <m/>
    <m/>
  </r>
  <r>
    <s v="1-197"/>
    <x v="171"/>
    <d v="2025-02-26T00:00:00"/>
    <x v="1"/>
    <s v="依必朗潔膚液"/>
    <m/>
    <x v="310"/>
    <d v="1899-12-31T00:00:00"/>
    <d v="1900-06-23T00:00:00"/>
    <n v="175"/>
    <m/>
    <m/>
    <m/>
  </r>
  <r>
    <s v="1-296"/>
    <x v="15"/>
    <d v="2025-02-26T00:00:00"/>
    <x v="1"/>
    <s v="依必朗潔膚液"/>
    <m/>
    <x v="310"/>
    <d v="1899-12-31T00:00:00"/>
    <d v="1900-06-23T00:00:00"/>
    <n v="175"/>
    <m/>
    <m/>
    <m/>
  </r>
  <r>
    <s v="1-726"/>
    <x v="90"/>
    <d v="2025-02-26T00:00:00"/>
    <x v="1"/>
    <s v="依必朗潔膚液"/>
    <m/>
    <x v="310"/>
    <d v="1899-12-31T00:00:00"/>
    <d v="1900-06-23T00:00:00"/>
    <n v="175"/>
    <m/>
    <m/>
    <m/>
  </r>
  <r>
    <s v="1-726"/>
    <x v="90"/>
    <d v="2025-02-26T00:00:00"/>
    <x v="1"/>
    <s v="蛋白素奶粉"/>
    <m/>
    <x v="314"/>
    <d v="1899-12-31T00:00:00"/>
    <d v="1902-03-10T00:00:00"/>
    <n v="800"/>
    <m/>
    <m/>
    <m/>
  </r>
  <r>
    <s v="1-726"/>
    <x v="90"/>
    <d v="2025-02-26T00:00:00"/>
    <x v="1"/>
    <s v="愛力安奶粉"/>
    <m/>
    <x v="315"/>
    <d v="1899-12-31T00:00:00"/>
    <d v="1902-06-18T00:00:00"/>
    <n v="900"/>
    <m/>
    <m/>
    <m/>
  </r>
  <r>
    <s v="1-477"/>
    <x v="80"/>
    <d v="2025-02-26T00:00:00"/>
    <x v="1"/>
    <s v="依必朗潔膚液"/>
    <m/>
    <x v="310"/>
    <d v="1899-12-31T00:00:00"/>
    <d v="1900-06-23T00:00:00"/>
    <n v="175"/>
    <m/>
    <m/>
    <m/>
  </r>
  <r>
    <s v="3-546"/>
    <x v="99"/>
    <d v="2025-02-27T00:00:00"/>
    <x v="1"/>
    <s v="愛力安奶粉"/>
    <m/>
    <x v="316"/>
    <d v="1899-12-31T00:00:00"/>
    <d v="1902-06-18T00:00:00"/>
    <n v="900"/>
    <m/>
    <m/>
    <m/>
  </r>
  <r>
    <s v="3-478"/>
    <x v="235"/>
    <d v="2025-02-27T00:00:00"/>
    <x v="1"/>
    <s v="愛力安奶粉"/>
    <m/>
    <x v="316"/>
    <d v="1899-12-31T00:00:00"/>
    <d v="1902-06-18T00:00:00"/>
    <n v="900"/>
    <m/>
    <m/>
    <m/>
  </r>
  <r>
    <s v="3-532"/>
    <x v="10"/>
    <d v="2025-02-27T00:00:00"/>
    <x v="1"/>
    <s v="蛋白素奶粉"/>
    <m/>
    <x v="317"/>
    <d v="1899-12-31T00:00:00"/>
    <d v="1902-03-10T00:00:00"/>
    <n v="800"/>
    <m/>
    <m/>
    <m/>
  </r>
  <r>
    <s v="3-532"/>
    <x v="10"/>
    <d v="2025-02-27T00:00:00"/>
    <x v="1"/>
    <s v="愛力安奶粉"/>
    <m/>
    <x v="316"/>
    <d v="1899-12-31T00:00:00"/>
    <d v="1902-06-18T00:00:00"/>
    <n v="900"/>
    <m/>
    <m/>
    <m/>
  </r>
  <r>
    <s v="3-462"/>
    <x v="47"/>
    <d v="2025-02-27T00:00:00"/>
    <x v="1"/>
    <s v="愛力安奶粉"/>
    <m/>
    <x v="316"/>
    <d v="1899-12-31T00:00:00"/>
    <d v="1902-06-18T00:00:00"/>
    <n v="900"/>
    <m/>
    <m/>
    <m/>
  </r>
  <r>
    <s v="1-770"/>
    <x v="163"/>
    <d v="2025-02-28T00:00:00"/>
    <x v="1"/>
    <s v="血糖試紙"/>
    <m/>
    <x v="318"/>
    <d v="1899-12-31T00:00:00"/>
    <d v="1902-09-26T00:00:00"/>
    <n v="1000"/>
    <m/>
    <m/>
    <m/>
  </r>
  <r>
    <s v="1-263"/>
    <x v="225"/>
    <d v="2025-02-28T00:00:00"/>
    <x v="1"/>
    <s v="衛生紙"/>
    <m/>
    <x v="319"/>
    <d v="1899-12-31T00:00:00"/>
    <d v="1900-05-29T00:00:00"/>
    <n v="150"/>
    <m/>
    <m/>
    <m/>
  </r>
  <r>
    <s v="1-766"/>
    <x v="111"/>
    <d v="2025-03-01T00:00:00"/>
    <x v="1"/>
    <s v="約束手套(雙)"/>
    <m/>
    <x v="320"/>
    <d v="1899-12-31T00:00:00"/>
    <d v="1901-05-14T00:00:00"/>
    <n v="500"/>
    <m/>
    <m/>
    <m/>
  </r>
  <r>
    <s v="1-726"/>
    <x v="90"/>
    <d v="2025-03-01T00:00:00"/>
    <x v="1"/>
    <s v="鼻胃管"/>
    <m/>
    <x v="321"/>
    <d v="1899-12-31T00:00:00"/>
    <d v="1900-07-18T00:00:00"/>
    <n v="200"/>
    <m/>
    <m/>
    <m/>
  </r>
  <r>
    <s v="2-154"/>
    <x v="236"/>
    <d v="2025-03-02T00:00:00"/>
    <x v="1"/>
    <s v="藻體康"/>
    <m/>
    <x v="322"/>
    <d v="1899-12-31T00:00:00"/>
    <d v="1902-06-18T00:00:00"/>
    <n v="900"/>
    <m/>
    <m/>
    <m/>
  </r>
  <r>
    <s v="2-193"/>
    <x v="67"/>
    <d v="2025-03-02T00:00:00"/>
    <x v="1"/>
    <s v="藻體康"/>
    <m/>
    <x v="322"/>
    <d v="1899-12-31T00:00:00"/>
    <d v="1902-06-18T00:00:00"/>
    <n v="900"/>
    <m/>
    <m/>
    <m/>
  </r>
  <r>
    <s v="3-541"/>
    <x v="5"/>
    <d v="2025-03-02T00:00:00"/>
    <x v="1"/>
    <s v="PVC手套"/>
    <m/>
    <x v="323"/>
    <d v="1899-12-31T00:00:00"/>
    <d v="1900-04-19T00:00:00"/>
    <n v="110"/>
    <m/>
    <m/>
    <m/>
  </r>
  <r>
    <s v="3-546"/>
    <x v="99"/>
    <d v="2025-03-02T00:00:00"/>
    <x v="1"/>
    <s v="PVC手套"/>
    <m/>
    <x v="323"/>
    <d v="1899-12-31T00:00:00"/>
    <d v="1900-04-19T00:00:00"/>
    <n v="110"/>
    <m/>
    <m/>
    <m/>
  </r>
  <r>
    <s v="1-761"/>
    <x v="69"/>
    <d v="2025-03-02T00:00:00"/>
    <x v="1"/>
    <s v="尿袋"/>
    <m/>
    <x v="324"/>
    <d v="1899-12-31T00:00:00"/>
    <d v="1900-02-03T00:00:00"/>
    <n v="35"/>
    <m/>
    <m/>
    <m/>
  </r>
  <r>
    <s v="1-761"/>
    <x v="69"/>
    <d v="2025-03-02T00:00:00"/>
    <x v="1"/>
    <s v="尿管"/>
    <m/>
    <x v="325"/>
    <d v="1899-12-31T00:00:00"/>
    <d v="1900-07-18T00:00:00"/>
    <n v="200"/>
    <m/>
    <m/>
    <m/>
  </r>
  <r>
    <s v="1-761"/>
    <x v="69"/>
    <d v="2025-03-02T00:00:00"/>
    <x v="1"/>
    <s v="鼻胃管"/>
    <m/>
    <x v="326"/>
    <d v="1899-12-31T00:00:00"/>
    <d v="1900-07-18T00:00:00"/>
    <n v="200"/>
    <m/>
    <m/>
    <m/>
  </r>
  <r>
    <s v="2-155"/>
    <x v="100"/>
    <d v="2025-03-02T00:00:00"/>
    <x v="1"/>
    <s v="藻體康"/>
    <m/>
    <x v="322"/>
    <d v="1899-12-31T00:00:00"/>
    <d v="1902-06-18T00:00:00"/>
    <n v="900"/>
    <m/>
    <m/>
    <m/>
  </r>
  <r>
    <s v="2-146"/>
    <x v="176"/>
    <d v="2025-03-02T00:00:00"/>
    <x v="1"/>
    <s v="藻體康"/>
    <m/>
    <x v="322"/>
    <d v="1899-12-31T00:00:00"/>
    <d v="1902-06-18T00:00:00"/>
    <n v="900"/>
    <m/>
    <m/>
    <m/>
  </r>
  <r>
    <s v="2-168"/>
    <x v="6"/>
    <d v="2025-03-02T00:00:00"/>
    <x v="1"/>
    <s v="藻體康"/>
    <m/>
    <x v="322"/>
    <d v="1899-12-31T00:00:00"/>
    <d v="1902-06-18T00:00:00"/>
    <n v="900"/>
    <m/>
    <m/>
    <m/>
  </r>
  <r>
    <s v="3-558"/>
    <x v="237"/>
    <d v="2025-03-02T00:00:00"/>
    <x v="1"/>
    <s v="PVC手套"/>
    <m/>
    <x v="323"/>
    <d v="1899-12-31T00:00:00"/>
    <d v="1900-04-19T00:00:00"/>
    <n v="110"/>
    <m/>
    <m/>
    <m/>
  </r>
  <r>
    <s v="3-545"/>
    <x v="168"/>
    <d v="2025-03-02T00:00:00"/>
    <x v="1"/>
    <s v="PVC手套"/>
    <m/>
    <x v="323"/>
    <d v="1899-12-31T00:00:00"/>
    <d v="1900-04-19T00:00:00"/>
    <n v="110"/>
    <m/>
    <m/>
    <m/>
  </r>
  <r>
    <s v="2-174"/>
    <x v="174"/>
    <d v="2025-03-02T00:00:00"/>
    <x v="1"/>
    <s v="藻體康"/>
    <m/>
    <x v="322"/>
    <d v="1899-12-31T00:00:00"/>
    <d v="1902-06-18T00:00:00"/>
    <n v="900"/>
    <m/>
    <m/>
    <m/>
  </r>
  <r>
    <s v="2-103"/>
    <x v="238"/>
    <d v="2025-03-02T00:00:00"/>
    <x v="1"/>
    <s v="藻體康"/>
    <m/>
    <x v="322"/>
    <d v="1899-12-31T00:00:00"/>
    <d v="1902-06-18T00:00:00"/>
    <n v="900"/>
    <m/>
    <m/>
    <m/>
  </r>
  <r>
    <s v="3-518"/>
    <x v="144"/>
    <d v="2025-03-02T00:00:00"/>
    <x v="1"/>
    <s v="PVC手套"/>
    <m/>
    <x v="323"/>
    <d v="1899-12-31T00:00:00"/>
    <d v="1900-04-19T00:00:00"/>
    <n v="110"/>
    <m/>
    <m/>
    <m/>
  </r>
  <r>
    <s v="3-478"/>
    <x v="235"/>
    <d v="2025-03-02T00:00:00"/>
    <x v="1"/>
    <s v="PVC手套"/>
    <m/>
    <x v="323"/>
    <d v="1899-12-31T00:00:00"/>
    <d v="1900-04-19T00:00:00"/>
    <n v="110"/>
    <m/>
    <m/>
    <m/>
  </r>
  <r>
    <s v="2-051"/>
    <x v="239"/>
    <d v="2025-03-02T00:00:00"/>
    <x v="1"/>
    <s v="藻體康"/>
    <m/>
    <x v="322"/>
    <d v="1899-12-31T00:00:00"/>
    <d v="1902-06-18T00:00:00"/>
    <n v="900"/>
    <m/>
    <m/>
    <m/>
  </r>
  <r>
    <s v="2-130"/>
    <x v="110"/>
    <d v="2025-03-02T00:00:00"/>
    <x v="1"/>
    <s v="藻體康"/>
    <m/>
    <x v="322"/>
    <d v="1899-12-31T00:00:00"/>
    <d v="1902-06-18T00:00:00"/>
    <n v="900"/>
    <m/>
    <m/>
    <m/>
  </r>
  <r>
    <s v="1-734"/>
    <x v="170"/>
    <d v="2025-03-02T00:00:00"/>
    <x v="1"/>
    <s v="愛力安奶粉"/>
    <m/>
    <x v="327"/>
    <d v="1899-12-31T00:00:00"/>
    <d v="1902-06-18T00:00:00"/>
    <n v="900"/>
    <m/>
    <m/>
    <m/>
  </r>
  <r>
    <s v="2-182"/>
    <x v="33"/>
    <d v="2025-03-02T00:00:00"/>
    <x v="1"/>
    <s v="藻體康"/>
    <m/>
    <x v="322"/>
    <d v="1899-12-31T00:00:00"/>
    <d v="1902-06-18T00:00:00"/>
    <n v="900"/>
    <m/>
    <m/>
    <m/>
  </r>
  <r>
    <s v="3-519"/>
    <x v="35"/>
    <d v="2025-03-02T00:00:00"/>
    <x v="1"/>
    <s v="PVC手套"/>
    <m/>
    <x v="323"/>
    <d v="1899-12-31T00:00:00"/>
    <d v="1900-04-19T00:00:00"/>
    <n v="110"/>
    <m/>
    <m/>
    <m/>
  </r>
  <r>
    <s v="3-495"/>
    <x v="145"/>
    <d v="2025-03-02T00:00:00"/>
    <x v="1"/>
    <s v="PVC手套"/>
    <m/>
    <x v="323"/>
    <d v="1899-12-31T00:00:00"/>
    <d v="1900-04-19T00:00:00"/>
    <n v="110"/>
    <m/>
    <m/>
    <m/>
  </r>
  <r>
    <s v="3-532"/>
    <x v="10"/>
    <d v="2025-03-02T00:00:00"/>
    <x v="1"/>
    <s v="PVC手套"/>
    <m/>
    <x v="323"/>
    <d v="1899-12-31T00:00:00"/>
    <d v="1900-04-19T00:00:00"/>
    <n v="110"/>
    <m/>
    <m/>
    <m/>
  </r>
  <r>
    <s v="3-461"/>
    <x v="102"/>
    <d v="2025-03-02T00:00:00"/>
    <x v="1"/>
    <s v="PVC手套"/>
    <m/>
    <x v="323"/>
    <d v="1899-12-31T00:00:00"/>
    <d v="1900-04-19T00:00:00"/>
    <n v="110"/>
    <m/>
    <m/>
    <m/>
  </r>
  <r>
    <s v="2-188"/>
    <x v="240"/>
    <d v="2025-03-02T00:00:00"/>
    <x v="1"/>
    <s v="紅牛高纖優蛋白配方奶粉1kg"/>
    <m/>
    <x v="328"/>
    <d v="1900-01-02T00:00:00"/>
    <d v="1900-11-15T00:00:00"/>
    <n v="960"/>
    <m/>
    <m/>
    <m/>
  </r>
  <r>
    <s v="2-086"/>
    <x v="241"/>
    <d v="2025-03-02T00:00:00"/>
    <x v="1"/>
    <s v="藻體康"/>
    <m/>
    <x v="322"/>
    <d v="1899-12-31T00:00:00"/>
    <d v="1902-06-18T00:00:00"/>
    <n v="900"/>
    <m/>
    <m/>
    <m/>
  </r>
  <r>
    <s v="2-105"/>
    <x v="234"/>
    <d v="2025-03-02T00:00:00"/>
    <x v="1"/>
    <s v="藻體康"/>
    <m/>
    <x v="322"/>
    <d v="1899-12-31T00:00:00"/>
    <d v="1902-06-18T00:00:00"/>
    <n v="900"/>
    <m/>
    <m/>
    <m/>
  </r>
  <r>
    <s v="2-081"/>
    <x v="242"/>
    <d v="2025-03-02T00:00:00"/>
    <x v="1"/>
    <s v="藻體康"/>
    <m/>
    <x v="322"/>
    <d v="1899-12-31T00:00:00"/>
    <d v="1902-06-18T00:00:00"/>
    <n v="900"/>
    <m/>
    <m/>
    <m/>
  </r>
  <r>
    <s v="3-462"/>
    <x v="47"/>
    <d v="2025-03-02T00:00:00"/>
    <x v="1"/>
    <s v="PVC手套"/>
    <m/>
    <x v="323"/>
    <d v="1899-12-31T00:00:00"/>
    <d v="1900-04-19T00:00:00"/>
    <n v="110"/>
    <m/>
    <m/>
    <m/>
  </r>
  <r>
    <s v="2-183"/>
    <x v="50"/>
    <d v="2025-03-02T00:00:00"/>
    <x v="1"/>
    <s v="藻體康"/>
    <m/>
    <x v="322"/>
    <d v="1899-12-31T00:00:00"/>
    <d v="1902-06-18T00:00:00"/>
    <n v="900"/>
    <m/>
    <m/>
    <m/>
  </r>
  <r>
    <s v="3-527"/>
    <x v="180"/>
    <d v="2025-03-02T00:00:00"/>
    <x v="1"/>
    <s v="PVC手套"/>
    <m/>
    <x v="323"/>
    <d v="1899-12-31T00:00:00"/>
    <d v="1900-04-19T00:00:00"/>
    <n v="110"/>
    <m/>
    <m/>
    <m/>
  </r>
  <r>
    <s v="3-533"/>
    <x v="4"/>
    <d v="2025-03-02T00:00:00"/>
    <x v="1"/>
    <s v="PVC手套"/>
    <m/>
    <x v="323"/>
    <d v="1899-12-31T00:00:00"/>
    <d v="1900-04-19T00:00:00"/>
    <n v="110"/>
    <m/>
    <m/>
    <m/>
  </r>
  <r>
    <s v="2-147"/>
    <x v="135"/>
    <d v="2025-03-02T00:00:00"/>
    <x v="1"/>
    <s v="藻體康"/>
    <m/>
    <x v="322"/>
    <d v="1899-12-31T00:00:00"/>
    <d v="1902-06-18T00:00:00"/>
    <n v="900"/>
    <m/>
    <m/>
    <m/>
  </r>
  <r>
    <s v="1-354"/>
    <x v="52"/>
    <d v="2025-03-02T00:00:00"/>
    <x v="1"/>
    <s v="愛力安奶粉"/>
    <m/>
    <x v="327"/>
    <d v="1899-12-31T00:00:00"/>
    <d v="1902-06-18T00:00:00"/>
    <n v="900"/>
    <m/>
    <m/>
    <m/>
  </r>
  <r>
    <s v="2-066"/>
    <x v="243"/>
    <d v="2025-03-02T00:00:00"/>
    <x v="1"/>
    <s v="藻體康"/>
    <m/>
    <x v="322"/>
    <d v="1899-12-31T00:00:00"/>
    <d v="1902-06-18T00:00:00"/>
    <n v="900"/>
    <m/>
    <m/>
    <m/>
  </r>
  <r>
    <s v="2-195"/>
    <x v="104"/>
    <d v="2025-03-02T00:00:00"/>
    <x v="1"/>
    <s v="藻體康"/>
    <m/>
    <x v="322"/>
    <d v="1899-12-31T00:00:00"/>
    <d v="1902-06-18T00:00:00"/>
    <n v="900"/>
    <m/>
    <m/>
    <m/>
  </r>
  <r>
    <s v="2-194"/>
    <x v="115"/>
    <d v="2025-03-02T00:00:00"/>
    <x v="1"/>
    <s v="藻體康"/>
    <m/>
    <x v="322"/>
    <d v="1899-12-31T00:00:00"/>
    <d v="1902-06-18T00:00:00"/>
    <n v="900"/>
    <m/>
    <m/>
    <m/>
  </r>
  <r>
    <s v="1-634"/>
    <x v="60"/>
    <d v="2025-03-02T00:00:00"/>
    <x v="1"/>
    <s v="紅牛雙卡"/>
    <m/>
    <x v="329"/>
    <d v="1899-12-31T00:00:00"/>
    <d v="1905-05-03T00:00:00"/>
    <n v="1950"/>
    <m/>
    <m/>
    <m/>
  </r>
  <r>
    <s v="3-553"/>
    <x v="117"/>
    <d v="2025-03-02T00:00:00"/>
    <x v="1"/>
    <s v="PVC手套"/>
    <m/>
    <x v="323"/>
    <d v="1899-12-31T00:00:00"/>
    <d v="1900-04-19T00:00:00"/>
    <n v="110"/>
    <m/>
    <m/>
    <m/>
  </r>
  <r>
    <s v="2-199"/>
    <x v="118"/>
    <d v="2025-03-02T00:00:00"/>
    <x v="1"/>
    <s v="藻體康"/>
    <m/>
    <x v="322"/>
    <d v="1899-12-31T00:00:00"/>
    <d v="1902-06-18T00:00:00"/>
    <n v="900"/>
    <m/>
    <m/>
    <m/>
  </r>
  <r>
    <s v="3-504"/>
    <x v="233"/>
    <d v="2025-03-04T00:00:00"/>
    <x v="1"/>
    <s v="紅多酚蔓越莓"/>
    <m/>
    <x v="330"/>
    <d v="1899-12-31T00:00:00"/>
    <d v="1904-02-08T00:00:00"/>
    <n v="1500"/>
    <m/>
    <m/>
    <m/>
  </r>
  <r>
    <s v="1-671"/>
    <x v="129"/>
    <d v="2025-03-04T00:00:00"/>
    <x v="1"/>
    <s v="衛生紙"/>
    <m/>
    <x v="331"/>
    <d v="1900-01-01T00:00:00"/>
    <d v="1900-05-29T00:00:00"/>
    <n v="300"/>
    <m/>
    <m/>
    <m/>
  </r>
  <r>
    <s v="1-541"/>
    <x v="12"/>
    <d v="2025-03-04T00:00:00"/>
    <x v="1"/>
    <s v="血糖試紙"/>
    <m/>
    <x v="332"/>
    <d v="1899-12-31T00:00:00"/>
    <d v="1902-09-26T00:00:00"/>
    <n v="1000"/>
    <m/>
    <m/>
    <m/>
  </r>
  <r>
    <s v="3-554"/>
    <x v="97"/>
    <d v="2025-03-04T00:00:00"/>
    <x v="1"/>
    <s v="衛生紙"/>
    <m/>
    <x v="333"/>
    <d v="1899-12-31T00:00:00"/>
    <d v="1900-05-29T00:00:00"/>
    <n v="150"/>
    <m/>
    <m/>
    <m/>
  </r>
  <r>
    <s v="3-546"/>
    <x v="99"/>
    <d v="2025-03-07T00:00:00"/>
    <x v="1"/>
    <s v="尿片"/>
    <m/>
    <x v="334"/>
    <d v="1899-12-31T00:00:00"/>
    <d v="1900-08-07T00:00:00"/>
    <n v="220"/>
    <m/>
    <m/>
    <m/>
  </r>
  <r>
    <s v="3-546"/>
    <x v="99"/>
    <d v="2025-03-07T00:00:00"/>
    <x v="1"/>
    <s v="尿布M"/>
    <m/>
    <x v="335"/>
    <d v="1899-12-31T00:00:00"/>
    <d v="1900-10-26T00:00:00"/>
    <n v="300"/>
    <m/>
    <m/>
    <m/>
  </r>
  <r>
    <s v="3-546"/>
    <x v="99"/>
    <d v="2025-03-07T00:00:00"/>
    <x v="1"/>
    <s v="看護墊"/>
    <m/>
    <x v="336"/>
    <d v="1899-12-31T00:00:00"/>
    <d v="1900-07-28T00:00:00"/>
    <n v="210"/>
    <m/>
    <m/>
    <m/>
  </r>
  <r>
    <s v="3-452"/>
    <x v="123"/>
    <d v="2025-03-07T00:00:00"/>
    <x v="1"/>
    <s v="血糖試紙"/>
    <m/>
    <x v="337"/>
    <d v="1899-12-31T00:00:00"/>
    <d v="1902-09-26T00:00:00"/>
    <n v="1000"/>
    <m/>
    <m/>
    <m/>
  </r>
  <r>
    <s v="1-760"/>
    <x v="46"/>
    <d v="2025-03-07T00:00:00"/>
    <x v="1"/>
    <s v="衛生紙"/>
    <m/>
    <x v="338"/>
    <d v="1899-12-31T00:00:00"/>
    <d v="1900-05-29T00:00:00"/>
    <n v="150"/>
    <m/>
    <m/>
    <m/>
  </r>
  <r>
    <s v="1-531"/>
    <x v="58"/>
    <d v="2025-03-07T00:00:00"/>
    <x v="1"/>
    <s v="血糖試紙"/>
    <m/>
    <x v="337"/>
    <d v="1899-12-31T00:00:00"/>
    <d v="1902-09-26T00:00:00"/>
    <n v="1000"/>
    <m/>
    <m/>
    <m/>
  </r>
  <r>
    <s v="1-550"/>
    <x v="14"/>
    <d v="2025-03-07T00:00:00"/>
    <x v="1"/>
    <s v="口罩(盒)"/>
    <m/>
    <x v="339"/>
    <d v="1899-12-31T00:00:00"/>
    <d v="1900-05-29T00:00:00"/>
    <n v="150"/>
    <m/>
    <m/>
    <m/>
  </r>
  <r>
    <s v="2-067"/>
    <x v="244"/>
    <d v="2025-03-07T00:00:00"/>
    <x v="1"/>
    <s v="衛生紙"/>
    <m/>
    <x v="338"/>
    <d v="1899-12-31T00:00:00"/>
    <d v="1900-05-29T00:00:00"/>
    <n v="150"/>
    <m/>
    <m/>
    <m/>
  </r>
  <r>
    <s v="1-602"/>
    <x v="173"/>
    <d v="2025-03-08T00:00:00"/>
    <x v="1"/>
    <s v="PVC手套"/>
    <m/>
    <x v="340"/>
    <d v="1899-12-31T00:00:00"/>
    <d v="1900-04-19T00:00:00"/>
    <n v="110"/>
    <m/>
    <m/>
    <m/>
  </r>
  <r>
    <s v="1-526"/>
    <x v="132"/>
    <d v="2025-03-08T00:00:00"/>
    <x v="1"/>
    <s v="PVC手套"/>
    <m/>
    <x v="340"/>
    <d v="1899-12-31T00:00:00"/>
    <d v="1900-04-19T00:00:00"/>
    <n v="110"/>
    <m/>
    <m/>
    <m/>
  </r>
  <r>
    <s v="1-105"/>
    <x v="190"/>
    <d v="2025-03-08T00:00:00"/>
    <x v="1"/>
    <s v="PVC手套"/>
    <m/>
    <x v="340"/>
    <d v="1899-12-31T00:00:00"/>
    <d v="1900-04-19T00:00:00"/>
    <n v="110"/>
    <m/>
    <m/>
    <m/>
  </r>
  <r>
    <s v="1-346"/>
    <x v="159"/>
    <d v="2025-03-08T00:00:00"/>
    <x v="1"/>
    <s v="PVC手套"/>
    <m/>
    <x v="340"/>
    <d v="1899-12-31T00:00:00"/>
    <d v="1900-04-19T00:00:00"/>
    <n v="110"/>
    <m/>
    <m/>
    <m/>
  </r>
  <r>
    <s v="1-665"/>
    <x v="196"/>
    <d v="2025-03-08T00:00:00"/>
    <x v="1"/>
    <s v="PVC手套"/>
    <m/>
    <x v="340"/>
    <d v="1899-12-31T00:00:00"/>
    <d v="1900-04-19T00:00:00"/>
    <n v="110"/>
    <m/>
    <m/>
    <m/>
  </r>
  <r>
    <s v="1-739"/>
    <x v="197"/>
    <d v="2025-03-08T00:00:00"/>
    <x v="1"/>
    <s v="PVC手套"/>
    <m/>
    <x v="340"/>
    <d v="1899-12-31T00:00:00"/>
    <d v="1900-04-19T00:00:00"/>
    <n v="110"/>
    <m/>
    <m/>
    <m/>
  </r>
  <r>
    <s v="1-542"/>
    <x v="138"/>
    <d v="2025-03-08T00:00:00"/>
    <x v="1"/>
    <s v="PVC手套"/>
    <m/>
    <x v="340"/>
    <d v="1899-12-31T00:00:00"/>
    <d v="1900-04-19T00:00:00"/>
    <n v="110"/>
    <m/>
    <m/>
    <m/>
  </r>
  <r>
    <s v="1-685"/>
    <x v="37"/>
    <d v="2025-03-08T00:00:00"/>
    <x v="1"/>
    <s v="PVC手套"/>
    <m/>
    <x v="340"/>
    <d v="1899-12-31T00:00:00"/>
    <d v="1900-04-19T00:00:00"/>
    <n v="110"/>
    <m/>
    <m/>
    <m/>
  </r>
  <r>
    <s v="1-766"/>
    <x v="111"/>
    <d v="2025-03-08T00:00:00"/>
    <x v="1"/>
    <s v="PVC手套"/>
    <m/>
    <x v="340"/>
    <d v="1899-12-31T00:00:00"/>
    <d v="1900-04-19T00:00:00"/>
    <n v="110"/>
    <m/>
    <m/>
    <m/>
  </r>
  <r>
    <s v="1-450"/>
    <x v="49"/>
    <d v="2025-03-08T00:00:00"/>
    <x v="1"/>
    <s v="PVC手套"/>
    <m/>
    <x v="340"/>
    <d v="1899-12-31T00:00:00"/>
    <d v="1900-04-19T00:00:00"/>
    <n v="110"/>
    <m/>
    <m/>
    <m/>
  </r>
  <r>
    <s v="1-682"/>
    <x v="87"/>
    <d v="2025-03-08T00:00:00"/>
    <x v="1"/>
    <s v="PVC手套"/>
    <m/>
    <x v="340"/>
    <d v="1899-12-31T00:00:00"/>
    <d v="1900-04-19T00:00:00"/>
    <n v="110"/>
    <m/>
    <m/>
    <m/>
  </r>
  <r>
    <s v="1-724"/>
    <x v="13"/>
    <d v="2025-03-08T00:00:00"/>
    <x v="1"/>
    <s v="PVC手套"/>
    <m/>
    <x v="340"/>
    <d v="1899-12-31T00:00:00"/>
    <d v="1900-04-19T00:00:00"/>
    <n v="110"/>
    <m/>
    <m/>
    <m/>
  </r>
  <r>
    <s v="1-728"/>
    <x v="62"/>
    <d v="2025-03-08T00:00:00"/>
    <x v="1"/>
    <s v="PVC手套"/>
    <m/>
    <x v="340"/>
    <d v="1899-12-31T00:00:00"/>
    <d v="1900-04-19T00:00:00"/>
    <n v="110"/>
    <m/>
    <m/>
    <m/>
  </r>
  <r>
    <s v="1-756"/>
    <x v="66"/>
    <d v="2025-03-08T00:00:00"/>
    <x v="1"/>
    <s v="PVC手套"/>
    <m/>
    <x v="340"/>
    <d v="1899-12-31T00:00:00"/>
    <d v="1900-04-19T00:00:00"/>
    <n v="110"/>
    <m/>
    <m/>
    <m/>
  </r>
  <r>
    <s v="2-140"/>
    <x v="93"/>
    <d v="2025-03-10T00:00:00"/>
    <x v="1"/>
    <s v="血糖試紙"/>
    <m/>
    <x v="341"/>
    <d v="1899-12-31T00:00:00"/>
    <d v="1902-09-26T00:00:00"/>
    <n v="1000"/>
    <m/>
    <m/>
    <m/>
  </r>
  <r>
    <s v="1-565"/>
    <x v="175"/>
    <d v="2025-03-11T00:00:00"/>
    <x v="1"/>
    <s v="衛生紙"/>
    <m/>
    <x v="342"/>
    <d v="1899-12-31T00:00:00"/>
    <d v="1900-05-29T00:00:00"/>
    <n v="150"/>
    <m/>
    <m/>
    <m/>
  </r>
  <r>
    <s v="3-551"/>
    <x v="68"/>
    <d v="2025-03-11T00:00:00"/>
    <x v="1"/>
    <s v="衛生紙"/>
    <m/>
    <x v="342"/>
    <d v="1899-12-31T00:00:00"/>
    <d v="1900-05-29T00:00:00"/>
    <n v="150"/>
    <m/>
    <m/>
    <m/>
  </r>
  <r>
    <s v="1-761"/>
    <x v="69"/>
    <d v="2025-03-11T00:00:00"/>
    <x v="1"/>
    <s v="紅牛高纖優蛋白配方奶粉1kg"/>
    <m/>
    <x v="343"/>
    <d v="1900-01-02T00:00:00"/>
    <d v="1900-11-15T00:00:00"/>
    <n v="960"/>
    <m/>
    <m/>
    <m/>
  </r>
  <r>
    <s v="1-751"/>
    <x v="207"/>
    <d v="2025-03-11T00:00:00"/>
    <x v="1"/>
    <s v="愛力安奶粉"/>
    <m/>
    <x v="344"/>
    <d v="1899-12-31T00:00:00"/>
    <d v="1902-06-18T00:00:00"/>
    <n v="900"/>
    <m/>
    <m/>
    <m/>
  </r>
  <r>
    <s v="1-672"/>
    <x v="73"/>
    <d v="2025-03-11T00:00:00"/>
    <x v="1"/>
    <s v="衛生紙"/>
    <m/>
    <x v="342"/>
    <d v="1899-12-31T00:00:00"/>
    <d v="1900-05-29T00:00:00"/>
    <n v="150"/>
    <m/>
    <m/>
    <m/>
  </r>
  <r>
    <s v="1-755"/>
    <x v="65"/>
    <d v="2025-03-11T00:00:00"/>
    <x v="1"/>
    <s v="衛生紙"/>
    <m/>
    <x v="342"/>
    <d v="1899-12-31T00:00:00"/>
    <d v="1900-05-29T00:00:00"/>
    <n v="150"/>
    <m/>
    <m/>
    <m/>
  </r>
  <r>
    <s v="1-461"/>
    <x v="192"/>
    <d v="2025-03-12T00:00:00"/>
    <x v="1"/>
    <s v="愛力安奶粉"/>
    <m/>
    <x v="345"/>
    <d v="1899-12-31T00:00:00"/>
    <d v="1902-06-18T00:00:00"/>
    <n v="900"/>
    <m/>
    <m/>
    <m/>
  </r>
  <r>
    <s v="3-470"/>
    <x v="101"/>
    <d v="2025-03-12T00:00:00"/>
    <x v="1"/>
    <s v="愛力安奶粉"/>
    <m/>
    <x v="345"/>
    <d v="1899-12-31T00:00:00"/>
    <d v="1902-06-18T00:00:00"/>
    <n v="900"/>
    <m/>
    <m/>
    <m/>
  </r>
  <r>
    <s v="3-550"/>
    <x v="20"/>
    <d v="2025-03-12T00:00:00"/>
    <x v="1"/>
    <s v="愛力安奶粉"/>
    <m/>
    <x v="345"/>
    <d v="1899-12-31T00:00:00"/>
    <d v="1902-06-18T00:00:00"/>
    <n v="900"/>
    <m/>
    <m/>
    <m/>
  </r>
  <r>
    <s v="3-452"/>
    <x v="123"/>
    <d v="2025-03-12T00:00:00"/>
    <x v="1"/>
    <s v="愛力安奶粉"/>
    <m/>
    <x v="345"/>
    <d v="1899-12-31T00:00:00"/>
    <d v="1902-06-18T00:00:00"/>
    <n v="900"/>
    <m/>
    <m/>
    <m/>
  </r>
  <r>
    <s v="1-668"/>
    <x v="7"/>
    <d v="2025-03-12T00:00:00"/>
    <x v="1"/>
    <s v="紅牛雙卡"/>
    <m/>
    <x v="346"/>
    <d v="1899-12-31T00:00:00"/>
    <d v="1905-05-03T00:00:00"/>
    <n v="1950"/>
    <m/>
    <m/>
    <m/>
  </r>
  <r>
    <s v="3-454"/>
    <x v="29"/>
    <d v="2025-03-12T00:00:00"/>
    <x v="1"/>
    <s v="愛力安奶粉"/>
    <m/>
    <x v="345"/>
    <d v="1899-12-31T00:00:00"/>
    <d v="1902-06-18T00:00:00"/>
    <n v="900"/>
    <m/>
    <m/>
    <m/>
  </r>
  <r>
    <s v="3-505"/>
    <x v="112"/>
    <d v="2025-03-12T00:00:00"/>
    <x v="1"/>
    <s v="愛力安奶粉"/>
    <m/>
    <x v="345"/>
    <d v="1899-12-31T00:00:00"/>
    <d v="1902-06-18T00:00:00"/>
    <n v="900"/>
    <m/>
    <m/>
    <m/>
  </r>
  <r>
    <s v="3-549"/>
    <x v="42"/>
    <d v="2025-03-12T00:00:00"/>
    <x v="1"/>
    <s v="鼻胃管"/>
    <m/>
    <x v="347"/>
    <d v="1899-12-31T00:00:00"/>
    <d v="1900-07-18T00:00:00"/>
    <n v="200"/>
    <m/>
    <m/>
    <m/>
  </r>
  <r>
    <s v="1-693"/>
    <x v="45"/>
    <d v="2025-03-12T00:00:00"/>
    <x v="1"/>
    <s v="愛力安奶粉"/>
    <m/>
    <x v="345"/>
    <d v="1899-12-31T00:00:00"/>
    <d v="1902-06-18T00:00:00"/>
    <n v="900"/>
    <m/>
    <m/>
    <m/>
  </r>
  <r>
    <s v="3-535"/>
    <x v="153"/>
    <d v="2025-03-12T00:00:00"/>
    <x v="1"/>
    <s v="愛力安奶粉"/>
    <m/>
    <x v="345"/>
    <d v="1899-12-31T00:00:00"/>
    <d v="1902-06-18T00:00:00"/>
    <n v="900"/>
    <m/>
    <m/>
    <m/>
  </r>
  <r>
    <s v="3-529"/>
    <x v="89"/>
    <d v="2025-03-12T00:00:00"/>
    <x v="1"/>
    <s v="蛋白素奶粉"/>
    <m/>
    <x v="348"/>
    <d v="1899-12-31T00:00:00"/>
    <d v="1902-03-10T00:00:00"/>
    <n v="800"/>
    <m/>
    <m/>
    <m/>
  </r>
  <r>
    <s v="3-529"/>
    <x v="89"/>
    <d v="2025-03-12T00:00:00"/>
    <x v="1"/>
    <s v="愛力安奶粉"/>
    <m/>
    <x v="345"/>
    <d v="1899-12-31T00:00:00"/>
    <d v="1902-06-18T00:00:00"/>
    <n v="900"/>
    <m/>
    <m/>
    <m/>
  </r>
  <r>
    <s v="3-538"/>
    <x v="245"/>
    <d v="2025-03-12T00:00:00"/>
    <x v="1"/>
    <s v="蛋白素奶粉"/>
    <m/>
    <x v="348"/>
    <d v="1899-12-31T00:00:00"/>
    <d v="1902-03-10T00:00:00"/>
    <n v="800"/>
    <m/>
    <m/>
    <m/>
  </r>
  <r>
    <s v="3-538"/>
    <x v="245"/>
    <d v="2025-03-12T00:00:00"/>
    <x v="1"/>
    <s v="愛力安奶粉"/>
    <m/>
    <x v="345"/>
    <d v="1899-12-31T00:00:00"/>
    <d v="1902-06-18T00:00:00"/>
    <n v="900"/>
    <m/>
    <m/>
    <m/>
  </r>
  <r>
    <s v="1-728"/>
    <x v="62"/>
    <d v="2025-03-12T00:00:00"/>
    <x v="1"/>
    <s v="愛力安奶粉"/>
    <m/>
    <x v="345"/>
    <d v="1899-12-31T00:00:00"/>
    <d v="1902-06-18T00:00:00"/>
    <n v="900"/>
    <m/>
    <m/>
    <m/>
  </r>
  <r>
    <s v="3-540"/>
    <x v="246"/>
    <d v="2025-03-12T00:00:00"/>
    <x v="1"/>
    <s v="愛力安奶粉"/>
    <m/>
    <x v="345"/>
    <d v="1899-12-31T00:00:00"/>
    <d v="1902-06-18T00:00:00"/>
    <n v="900"/>
    <m/>
    <m/>
    <m/>
  </r>
  <r>
    <s v="3-547"/>
    <x v="105"/>
    <d v="2025-03-12T00:00:00"/>
    <x v="1"/>
    <s v="愛力安奶粉"/>
    <m/>
    <x v="345"/>
    <d v="1899-12-31T00:00:00"/>
    <d v="1902-06-18T00:00:00"/>
    <n v="900"/>
    <m/>
    <m/>
    <m/>
  </r>
  <r>
    <s v="1-761"/>
    <x v="69"/>
    <d v="2025-03-14T00:00:00"/>
    <x v="1"/>
    <s v="紅多酚蔓越莓"/>
    <m/>
    <x v="349"/>
    <d v="1899-12-31T00:00:00"/>
    <d v="1904-02-08T00:00:00"/>
    <n v="1500"/>
    <m/>
    <m/>
    <m/>
  </r>
  <r>
    <s v="1-668"/>
    <x v="7"/>
    <d v="2025-03-14T00:00:00"/>
    <x v="1"/>
    <s v="紅多酚蔓越莓"/>
    <m/>
    <x v="349"/>
    <d v="1899-12-31T00:00:00"/>
    <d v="1904-02-08T00:00:00"/>
    <n v="1500"/>
    <m/>
    <m/>
    <m/>
  </r>
  <r>
    <s v="1-668"/>
    <x v="7"/>
    <d v="2025-03-14T00:00:00"/>
    <x v="1"/>
    <s v="蔓益菌保健品"/>
    <m/>
    <x v="350"/>
    <d v="1899-12-31T00:00:00"/>
    <d v="1903-01-04T00:00:00"/>
    <n v="1100"/>
    <m/>
    <m/>
    <m/>
  </r>
  <r>
    <s v="1-768"/>
    <x v="109"/>
    <d v="2025-03-14T00:00:00"/>
    <x v="1"/>
    <s v="紅多酚蔓越莓"/>
    <m/>
    <x v="349"/>
    <d v="1899-12-31T00:00:00"/>
    <d v="1904-02-08T00:00:00"/>
    <n v="1500"/>
    <m/>
    <m/>
    <m/>
  </r>
  <r>
    <s v="1-402"/>
    <x v="32"/>
    <d v="2025-03-14T00:00:00"/>
    <x v="1"/>
    <s v="紅多酚蔓越莓"/>
    <m/>
    <x v="349"/>
    <d v="1899-12-31T00:00:00"/>
    <d v="1904-02-08T00:00:00"/>
    <n v="1500"/>
    <m/>
    <m/>
    <m/>
  </r>
  <r>
    <s v="1-530"/>
    <x v="94"/>
    <d v="2025-03-14T00:00:00"/>
    <x v="1"/>
    <s v="紅多酚蔓越莓"/>
    <m/>
    <x v="349"/>
    <d v="1899-12-31T00:00:00"/>
    <d v="1904-02-08T00:00:00"/>
    <n v="1500"/>
    <m/>
    <m/>
    <m/>
  </r>
  <r>
    <s v="1-773"/>
    <x v="161"/>
    <d v="2025-03-14T00:00:00"/>
    <x v="1"/>
    <s v="愛力安奶粉"/>
    <m/>
    <x v="351"/>
    <d v="1899-12-31T00:00:00"/>
    <d v="1902-06-18T00:00:00"/>
    <n v="900"/>
    <m/>
    <m/>
    <m/>
  </r>
  <r>
    <s v="1-720"/>
    <x v="44"/>
    <d v="2025-03-14T00:00:00"/>
    <x v="1"/>
    <s v="衛生紙"/>
    <m/>
    <x v="352"/>
    <d v="1899-12-31T00:00:00"/>
    <d v="1900-05-29T00:00:00"/>
    <n v="150"/>
    <m/>
    <m/>
    <m/>
  </r>
  <r>
    <s v="1-596"/>
    <x v="51"/>
    <d v="2025-03-14T00:00:00"/>
    <x v="1"/>
    <s v="紅多酚蔓越莓"/>
    <m/>
    <x v="349"/>
    <d v="1899-12-31T00:00:00"/>
    <d v="1904-02-08T00:00:00"/>
    <n v="1500"/>
    <m/>
    <m/>
    <m/>
  </r>
  <r>
    <s v="1-596"/>
    <x v="51"/>
    <d v="2025-03-14T00:00:00"/>
    <x v="1"/>
    <s v="蔓益菌保健品"/>
    <m/>
    <x v="350"/>
    <d v="1899-12-31T00:00:00"/>
    <d v="1903-01-04T00:00:00"/>
    <n v="1100"/>
    <m/>
    <m/>
    <m/>
  </r>
  <r>
    <s v="1-465"/>
    <x v="164"/>
    <d v="2025-03-14T00:00:00"/>
    <x v="1"/>
    <s v="紅牛雙卡"/>
    <m/>
    <x v="353"/>
    <d v="1899-12-31T00:00:00"/>
    <d v="1905-05-03T00:00:00"/>
    <n v="1950"/>
    <m/>
    <m/>
    <m/>
  </r>
  <r>
    <s v="1-354"/>
    <x v="52"/>
    <d v="2025-03-14T00:00:00"/>
    <x v="1"/>
    <s v="紅多酚蔓越莓"/>
    <m/>
    <x v="349"/>
    <d v="1899-12-31T00:00:00"/>
    <d v="1904-02-08T00:00:00"/>
    <n v="1500"/>
    <m/>
    <m/>
    <m/>
  </r>
  <r>
    <s v="1-634"/>
    <x v="60"/>
    <d v="2025-03-14T00:00:00"/>
    <x v="1"/>
    <s v="蔓益菌保健品"/>
    <m/>
    <x v="350"/>
    <d v="1899-12-31T00:00:00"/>
    <d v="1903-01-04T00:00:00"/>
    <n v="1100"/>
    <m/>
    <m/>
    <m/>
  </r>
  <r>
    <s v="1-634"/>
    <x v="60"/>
    <d v="2025-03-14T00:00:00"/>
    <x v="1"/>
    <s v="衛生紙"/>
    <m/>
    <x v="352"/>
    <d v="1899-12-31T00:00:00"/>
    <d v="1900-05-29T00:00:00"/>
    <n v="150"/>
    <m/>
    <m/>
    <m/>
  </r>
  <r>
    <s v="2-154"/>
    <x v="236"/>
    <d v="2025-03-15T00:00:00"/>
    <x v="1"/>
    <s v="藻體康"/>
    <m/>
    <x v="354"/>
    <d v="1899-12-31T00:00:00"/>
    <d v="1902-06-18T00:00:00"/>
    <n v="900"/>
    <m/>
    <m/>
    <m/>
  </r>
  <r>
    <s v="1-490"/>
    <x v="195"/>
    <d v="2025-03-15T00:00:00"/>
    <x v="1"/>
    <s v="PVC手套"/>
    <m/>
    <x v="355"/>
    <d v="1899-12-31T00:00:00"/>
    <d v="1900-04-19T00:00:00"/>
    <n v="110"/>
    <m/>
    <m/>
    <m/>
  </r>
  <r>
    <s v="2-155"/>
    <x v="100"/>
    <d v="2025-03-15T00:00:00"/>
    <x v="1"/>
    <s v="藻體康"/>
    <m/>
    <x v="354"/>
    <d v="1899-12-31T00:00:00"/>
    <d v="1902-06-18T00:00:00"/>
    <n v="900"/>
    <m/>
    <m/>
    <m/>
  </r>
  <r>
    <s v="2-146"/>
    <x v="176"/>
    <d v="2025-03-15T00:00:00"/>
    <x v="1"/>
    <s v="藻體康"/>
    <m/>
    <x v="354"/>
    <d v="1899-12-31T00:00:00"/>
    <d v="1902-06-18T00:00:00"/>
    <n v="900"/>
    <m/>
    <m/>
    <m/>
  </r>
  <r>
    <s v="2-168"/>
    <x v="6"/>
    <d v="2025-03-15T00:00:00"/>
    <x v="1"/>
    <s v="藻體康"/>
    <m/>
    <x v="354"/>
    <d v="1899-12-31T00:00:00"/>
    <d v="1902-06-18T00:00:00"/>
    <n v="900"/>
    <m/>
    <m/>
    <m/>
  </r>
  <r>
    <s v="1-714"/>
    <x v="70"/>
    <d v="2025-03-15T00:00:00"/>
    <x v="1"/>
    <s v="PVC手套"/>
    <m/>
    <x v="355"/>
    <d v="1899-12-31T00:00:00"/>
    <d v="1900-04-19T00:00:00"/>
    <n v="110"/>
    <m/>
    <m/>
    <m/>
  </r>
  <r>
    <s v="1-520"/>
    <x v="200"/>
    <d v="2025-03-15T00:00:00"/>
    <x v="1"/>
    <s v="PVC手套"/>
    <m/>
    <x v="355"/>
    <d v="1899-12-31T00:00:00"/>
    <d v="1900-04-19T00:00:00"/>
    <n v="110"/>
    <m/>
    <m/>
    <m/>
  </r>
  <r>
    <s v="2-174"/>
    <x v="174"/>
    <d v="2025-03-15T00:00:00"/>
    <x v="1"/>
    <s v="藻體康"/>
    <m/>
    <x v="354"/>
    <d v="1899-12-31T00:00:00"/>
    <d v="1902-06-18T00:00:00"/>
    <n v="900"/>
    <m/>
    <m/>
    <m/>
  </r>
  <r>
    <s v="2-140"/>
    <x v="93"/>
    <d v="2025-03-15T00:00:00"/>
    <x v="1"/>
    <s v="藻體康"/>
    <m/>
    <x v="354"/>
    <d v="1899-12-31T00:00:00"/>
    <d v="1902-06-18T00:00:00"/>
    <n v="900"/>
    <m/>
    <m/>
    <m/>
  </r>
  <r>
    <s v="3-504"/>
    <x v="233"/>
    <d v="2025-03-15T00:00:00"/>
    <x v="1"/>
    <s v="藻體康"/>
    <m/>
    <x v="354"/>
    <d v="1899-12-31T00:00:00"/>
    <d v="1902-06-18T00:00:00"/>
    <n v="900"/>
    <m/>
    <m/>
    <m/>
  </r>
  <r>
    <s v="2-103"/>
    <x v="238"/>
    <d v="2025-03-15T00:00:00"/>
    <x v="1"/>
    <s v="藻體康"/>
    <m/>
    <x v="354"/>
    <d v="1899-12-31T00:00:00"/>
    <d v="1902-06-18T00:00:00"/>
    <n v="900"/>
    <m/>
    <m/>
    <m/>
  </r>
  <r>
    <s v="1-710"/>
    <x v="151"/>
    <d v="2025-03-15T00:00:00"/>
    <x v="1"/>
    <s v="PVC手套"/>
    <m/>
    <x v="355"/>
    <d v="1899-12-31T00:00:00"/>
    <d v="1900-04-19T00:00:00"/>
    <n v="110"/>
    <m/>
    <m/>
    <m/>
  </r>
  <r>
    <s v="2-051"/>
    <x v="239"/>
    <d v="2025-03-15T00:00:00"/>
    <x v="1"/>
    <s v="藻體康"/>
    <m/>
    <x v="354"/>
    <d v="1899-12-31T00:00:00"/>
    <d v="1902-06-18T00:00:00"/>
    <n v="900"/>
    <m/>
    <m/>
    <m/>
  </r>
  <r>
    <s v="2-182"/>
    <x v="33"/>
    <d v="2025-03-15T00:00:00"/>
    <x v="1"/>
    <s v="藻體康"/>
    <m/>
    <x v="354"/>
    <d v="1899-12-31T00:00:00"/>
    <d v="1902-06-18T00:00:00"/>
    <n v="900"/>
    <m/>
    <m/>
    <m/>
  </r>
  <r>
    <s v="1-333"/>
    <x v="247"/>
    <d v="2025-03-15T00:00:00"/>
    <x v="1"/>
    <s v="PVC手套"/>
    <m/>
    <x v="355"/>
    <d v="1899-12-31T00:00:00"/>
    <d v="1900-04-19T00:00:00"/>
    <n v="110"/>
    <m/>
    <m/>
    <m/>
  </r>
  <r>
    <s v="1-270"/>
    <x v="85"/>
    <d v="2025-03-15T00:00:00"/>
    <x v="1"/>
    <s v="PVC手套"/>
    <m/>
    <x v="355"/>
    <d v="1899-12-31T00:00:00"/>
    <d v="1900-04-19T00:00:00"/>
    <n v="110"/>
    <m/>
    <m/>
    <m/>
  </r>
  <r>
    <s v="2-188"/>
    <x v="240"/>
    <d v="2025-03-15T00:00:00"/>
    <x v="1"/>
    <s v="紅牛高纖優蛋白配方奶粉1kg"/>
    <m/>
    <x v="356"/>
    <d v="1900-01-02T00:00:00"/>
    <d v="1900-11-15T00:00:00"/>
    <n v="960"/>
    <m/>
    <m/>
    <m/>
  </r>
  <r>
    <s v="2-086"/>
    <x v="241"/>
    <d v="2025-03-15T00:00:00"/>
    <x v="1"/>
    <s v="藻體康"/>
    <m/>
    <x v="354"/>
    <d v="1899-12-31T00:00:00"/>
    <d v="1902-06-18T00:00:00"/>
    <n v="900"/>
    <m/>
    <m/>
    <m/>
  </r>
  <r>
    <s v="2-165"/>
    <x v="152"/>
    <d v="2025-03-15T00:00:00"/>
    <x v="1"/>
    <s v="藻體康"/>
    <m/>
    <x v="354"/>
    <d v="1899-12-31T00:00:00"/>
    <d v="1902-06-18T00:00:00"/>
    <n v="900"/>
    <m/>
    <m/>
    <m/>
  </r>
  <r>
    <s v="2-105"/>
    <x v="234"/>
    <d v="2025-03-15T00:00:00"/>
    <x v="1"/>
    <s v="藻體康"/>
    <m/>
    <x v="354"/>
    <d v="1899-12-31T00:00:00"/>
    <d v="1902-06-18T00:00:00"/>
    <n v="900"/>
    <m/>
    <m/>
    <m/>
  </r>
  <r>
    <s v="2-081"/>
    <x v="242"/>
    <d v="2025-03-15T00:00:00"/>
    <x v="1"/>
    <s v="藻體康"/>
    <m/>
    <x v="354"/>
    <d v="1899-12-31T00:00:00"/>
    <d v="1902-06-18T00:00:00"/>
    <n v="900"/>
    <m/>
    <m/>
    <m/>
  </r>
  <r>
    <s v="1-342"/>
    <x v="214"/>
    <d v="2025-03-15T00:00:00"/>
    <x v="1"/>
    <s v="PVC手套"/>
    <m/>
    <x v="355"/>
    <d v="1899-12-31T00:00:00"/>
    <d v="1900-04-19T00:00:00"/>
    <n v="110"/>
    <m/>
    <m/>
    <m/>
  </r>
  <r>
    <s v="1-662"/>
    <x v="218"/>
    <d v="2025-03-15T00:00:00"/>
    <x v="1"/>
    <s v="PVC手套"/>
    <m/>
    <x v="355"/>
    <d v="1899-12-31T00:00:00"/>
    <d v="1900-04-19T00:00:00"/>
    <n v="110"/>
    <m/>
    <m/>
    <m/>
  </r>
  <r>
    <s v="1-058"/>
    <x v="125"/>
    <d v="2025-03-15T00:00:00"/>
    <x v="1"/>
    <s v="PVC手套"/>
    <m/>
    <x v="355"/>
    <d v="1899-12-31T00:00:00"/>
    <d v="1900-04-19T00:00:00"/>
    <n v="110"/>
    <m/>
    <m/>
    <m/>
  </r>
  <r>
    <s v="2-183"/>
    <x v="50"/>
    <d v="2025-03-15T00:00:00"/>
    <x v="1"/>
    <s v="藻體康"/>
    <m/>
    <x v="354"/>
    <d v="1899-12-31T00:00:00"/>
    <d v="1902-06-18T00:00:00"/>
    <n v="900"/>
    <m/>
    <m/>
    <m/>
  </r>
  <r>
    <s v="1-770"/>
    <x v="163"/>
    <d v="2025-03-15T00:00:00"/>
    <x v="1"/>
    <s v="PVC手套"/>
    <m/>
    <x v="355"/>
    <d v="1899-12-31T00:00:00"/>
    <d v="1900-04-19T00:00:00"/>
    <n v="110"/>
    <m/>
    <m/>
    <m/>
  </r>
  <r>
    <s v="1-109"/>
    <x v="221"/>
    <d v="2025-03-15T00:00:00"/>
    <x v="1"/>
    <s v="PVC手套"/>
    <m/>
    <x v="355"/>
    <d v="1899-12-31T00:00:00"/>
    <d v="1900-04-19T00:00:00"/>
    <n v="110"/>
    <m/>
    <m/>
    <m/>
  </r>
  <r>
    <s v="2-066"/>
    <x v="243"/>
    <d v="2025-03-15T00:00:00"/>
    <x v="1"/>
    <s v="藻體康"/>
    <m/>
    <x v="354"/>
    <d v="1899-12-31T00:00:00"/>
    <d v="1902-06-18T00:00:00"/>
    <n v="900"/>
    <m/>
    <m/>
    <m/>
  </r>
  <r>
    <s v="2-200"/>
    <x v="131"/>
    <d v="2025-03-15T00:00:00"/>
    <x v="1"/>
    <s v="紅牛雙卡"/>
    <m/>
    <x v="357"/>
    <d v="1899-12-31T00:00:00"/>
    <d v="1905-05-03T00:00:00"/>
    <n v="1950"/>
    <m/>
    <m/>
    <m/>
  </r>
  <r>
    <s v="1-023"/>
    <x v="136"/>
    <d v="2025-03-15T00:00:00"/>
    <x v="1"/>
    <s v="PVC手套"/>
    <m/>
    <x v="355"/>
    <d v="1899-12-31T00:00:00"/>
    <d v="1900-04-19T00:00:00"/>
    <n v="110"/>
    <m/>
    <m/>
    <m/>
  </r>
  <r>
    <s v="2-199"/>
    <x v="118"/>
    <d v="2025-03-15T00:00:00"/>
    <x v="1"/>
    <s v="藻體康"/>
    <m/>
    <x v="354"/>
    <d v="1899-12-31T00:00:00"/>
    <d v="1902-06-18T00:00:00"/>
    <n v="900"/>
    <m/>
    <m/>
    <m/>
  </r>
  <r>
    <s v="1-707"/>
    <x v="156"/>
    <d v="2025-03-15T00:00:00"/>
    <x v="1"/>
    <s v="PVC手套"/>
    <m/>
    <x v="355"/>
    <d v="1899-12-31T00:00:00"/>
    <d v="1900-04-19T00:00:00"/>
    <n v="110"/>
    <m/>
    <m/>
    <m/>
  </r>
  <r>
    <s v="1-709"/>
    <x v="157"/>
    <d v="2025-03-15T00:00:00"/>
    <x v="1"/>
    <s v="PVC手套"/>
    <m/>
    <x v="355"/>
    <d v="1899-12-31T00:00:00"/>
    <d v="1900-04-19T00:00:00"/>
    <n v="110"/>
    <m/>
    <m/>
    <m/>
  </r>
  <r>
    <s v="1-690"/>
    <x v="2"/>
    <d v="2025-03-16T00:00:00"/>
    <x v="1"/>
    <s v="衛生紙"/>
    <m/>
    <x v="358"/>
    <d v="1899-12-31T00:00:00"/>
    <d v="1900-05-29T00:00:00"/>
    <n v="150"/>
    <m/>
    <m/>
    <m/>
  </r>
  <r>
    <s v="1-521"/>
    <x v="182"/>
    <d v="2025-03-16T00:00:00"/>
    <x v="1"/>
    <s v="衛生紙"/>
    <m/>
    <x v="358"/>
    <d v="1899-12-31T00:00:00"/>
    <d v="1900-05-29T00:00:00"/>
    <n v="150"/>
    <m/>
    <m/>
    <m/>
  </r>
  <r>
    <s v="1-464"/>
    <x v="31"/>
    <d v="2025-03-16T00:00:00"/>
    <x v="1"/>
    <s v="衛生紙"/>
    <m/>
    <x v="358"/>
    <d v="1899-12-31T00:00:00"/>
    <d v="1900-05-29T00:00:00"/>
    <n v="150"/>
    <m/>
    <m/>
    <m/>
  </r>
  <r>
    <s v="1-607"/>
    <x v="36"/>
    <d v="2025-03-16T00:00:00"/>
    <x v="1"/>
    <s v="凡士林400gm"/>
    <m/>
    <x v="359"/>
    <d v="1899-12-31T00:00:00"/>
    <d v="1900-03-20T00:00:00"/>
    <n v="80"/>
    <m/>
    <m/>
    <m/>
  </r>
  <r>
    <s v="1-766"/>
    <x v="111"/>
    <d v="2025-03-16T00:00:00"/>
    <x v="1"/>
    <s v="愛力安奶粉"/>
    <m/>
    <x v="360"/>
    <d v="1899-12-31T00:00:00"/>
    <d v="1902-06-18T00:00:00"/>
    <n v="900"/>
    <m/>
    <m/>
    <m/>
  </r>
  <r>
    <s v="1-230"/>
    <x v="206"/>
    <d v="2025-03-16T00:00:00"/>
    <x v="1"/>
    <s v="凡士林400gm"/>
    <m/>
    <x v="359"/>
    <d v="1899-12-31T00:00:00"/>
    <d v="1900-03-20T00:00:00"/>
    <n v="80"/>
    <m/>
    <m/>
    <m/>
  </r>
  <r>
    <s v="1-333"/>
    <x v="247"/>
    <d v="2025-03-16T00:00:00"/>
    <x v="1"/>
    <s v="衛生紙"/>
    <m/>
    <x v="358"/>
    <d v="1899-12-31T00:00:00"/>
    <d v="1900-05-29T00:00:00"/>
    <n v="150"/>
    <m/>
    <m/>
    <m/>
  </r>
  <r>
    <s v="1-742"/>
    <x v="146"/>
    <d v="2025-03-16T00:00:00"/>
    <x v="1"/>
    <s v="衛生紙"/>
    <m/>
    <x v="358"/>
    <d v="1899-12-31T00:00:00"/>
    <d v="1900-05-29T00:00:00"/>
    <n v="150"/>
    <m/>
    <m/>
    <m/>
  </r>
  <r>
    <s v="1-515"/>
    <x v="210"/>
    <d v="2025-03-16T00:00:00"/>
    <x v="1"/>
    <s v="衛生紙"/>
    <m/>
    <x v="358"/>
    <d v="1899-12-31T00:00:00"/>
    <d v="1900-05-29T00:00:00"/>
    <n v="150"/>
    <m/>
    <m/>
    <m/>
  </r>
  <r>
    <s v="1-562"/>
    <x v="43"/>
    <d v="2025-03-16T00:00:00"/>
    <x v="1"/>
    <s v="凡士林400gm"/>
    <m/>
    <x v="359"/>
    <d v="1899-12-31T00:00:00"/>
    <d v="1900-03-20T00:00:00"/>
    <n v="80"/>
    <m/>
    <m/>
    <m/>
  </r>
  <r>
    <s v="1-524"/>
    <x v="211"/>
    <d v="2025-03-16T00:00:00"/>
    <x v="1"/>
    <s v="衛生紙"/>
    <m/>
    <x v="358"/>
    <d v="1899-12-31T00:00:00"/>
    <d v="1900-05-29T00:00:00"/>
    <n v="150"/>
    <m/>
    <m/>
    <m/>
  </r>
  <r>
    <s v="1-770"/>
    <x v="163"/>
    <d v="2025-03-16T00:00:00"/>
    <x v="1"/>
    <s v="衛生紙"/>
    <m/>
    <x v="358"/>
    <d v="1899-12-31T00:00:00"/>
    <d v="1900-05-29T00:00:00"/>
    <n v="150"/>
    <m/>
    <m/>
    <m/>
  </r>
  <r>
    <s v="1-670"/>
    <x v="86"/>
    <d v="2025-03-16T00:00:00"/>
    <x v="1"/>
    <s v="凡士林400gm"/>
    <m/>
    <x v="359"/>
    <d v="1899-12-31T00:00:00"/>
    <d v="1900-03-20T00:00:00"/>
    <n v="80"/>
    <m/>
    <m/>
    <m/>
  </r>
  <r>
    <s v="1-031"/>
    <x v="229"/>
    <d v="2025-03-16T00:00:00"/>
    <x v="1"/>
    <s v="衛生紙"/>
    <m/>
    <x v="358"/>
    <d v="1899-12-31T00:00:00"/>
    <d v="1900-05-29T00:00:00"/>
    <n v="150"/>
    <m/>
    <m/>
    <m/>
  </r>
  <r>
    <s v="1-738"/>
    <x v="181"/>
    <d v="2025-03-16T00:00:00"/>
    <x v="1"/>
    <s v="衛生紙"/>
    <m/>
    <x v="358"/>
    <d v="1899-12-31T00:00:00"/>
    <d v="1900-05-29T00:00:00"/>
    <n v="150"/>
    <m/>
    <m/>
    <m/>
  </r>
  <r>
    <s v="1-602"/>
    <x v="173"/>
    <d v="2025-03-18T00:00:00"/>
    <x v="1"/>
    <s v="愛力安奶粉"/>
    <m/>
    <x v="361"/>
    <d v="1899-12-31T00:00:00"/>
    <d v="1902-06-18T00:00:00"/>
    <n v="900"/>
    <m/>
    <m/>
    <m/>
  </r>
  <r>
    <s v="1-600"/>
    <x v="81"/>
    <d v="2025-03-18T00:00:00"/>
    <x v="1"/>
    <s v="愛力安奶粉"/>
    <m/>
    <x v="361"/>
    <d v="1899-12-31T00:00:00"/>
    <d v="1902-06-18T00:00:00"/>
    <n v="900"/>
    <m/>
    <m/>
    <m/>
  </r>
  <r>
    <s v="1-526"/>
    <x v="132"/>
    <d v="2025-03-18T00:00:00"/>
    <x v="1"/>
    <s v="愛力安奶粉"/>
    <m/>
    <x v="361"/>
    <d v="1899-12-31T00:00:00"/>
    <d v="1902-06-18T00:00:00"/>
    <n v="900"/>
    <m/>
    <m/>
    <m/>
  </r>
  <r>
    <s v="1-105"/>
    <x v="190"/>
    <d v="2025-03-18T00:00:00"/>
    <x v="1"/>
    <s v="愛力安奶粉"/>
    <m/>
    <x v="361"/>
    <d v="1899-12-31T00:00:00"/>
    <d v="1902-06-18T00:00:00"/>
    <n v="900"/>
    <m/>
    <m/>
    <m/>
  </r>
  <r>
    <s v="1-346"/>
    <x v="159"/>
    <d v="2025-03-18T00:00:00"/>
    <x v="1"/>
    <s v="愛力安奶粉"/>
    <m/>
    <x v="361"/>
    <d v="1899-12-31T00:00:00"/>
    <d v="1902-06-18T00:00:00"/>
    <n v="900"/>
    <m/>
    <m/>
    <m/>
  </r>
  <r>
    <s v="1-665"/>
    <x v="196"/>
    <d v="2025-03-18T00:00:00"/>
    <x v="1"/>
    <s v="愛力安奶粉"/>
    <m/>
    <x v="361"/>
    <d v="1899-12-31T00:00:00"/>
    <d v="1902-06-18T00:00:00"/>
    <n v="900"/>
    <m/>
    <m/>
    <m/>
  </r>
  <r>
    <s v="1-734"/>
    <x v="170"/>
    <d v="2025-03-18T00:00:00"/>
    <x v="1"/>
    <s v="凡士林400gm"/>
    <m/>
    <x v="362"/>
    <d v="1899-12-31T00:00:00"/>
    <d v="1900-03-20T00:00:00"/>
    <n v="80"/>
    <m/>
    <m/>
    <m/>
  </r>
  <r>
    <s v="1-038"/>
    <x v="205"/>
    <d v="2025-03-18T00:00:00"/>
    <x v="1"/>
    <s v="衛生紙"/>
    <m/>
    <x v="363"/>
    <d v="1899-12-31T00:00:00"/>
    <d v="1900-05-29T00:00:00"/>
    <n v="150"/>
    <m/>
    <m/>
    <m/>
  </r>
  <r>
    <s v="1-515"/>
    <x v="210"/>
    <d v="2025-03-18T00:00:00"/>
    <x v="1"/>
    <s v="添寧復健褲L10片/包"/>
    <m/>
    <x v="364"/>
    <d v="1900-01-01T00:00:00"/>
    <d v="1900-07-27T00:00:00"/>
    <n v="418"/>
    <m/>
    <m/>
    <m/>
  </r>
  <r>
    <s v="1-450"/>
    <x v="49"/>
    <d v="2025-03-18T00:00:00"/>
    <x v="1"/>
    <s v="愛力安奶粉"/>
    <m/>
    <x v="361"/>
    <d v="1899-12-31T00:00:00"/>
    <d v="1902-06-18T00:00:00"/>
    <n v="900"/>
    <m/>
    <m/>
    <m/>
  </r>
  <r>
    <s v="1-160"/>
    <x v="222"/>
    <d v="2025-03-18T00:00:00"/>
    <x v="1"/>
    <s v="愛力安奶粉"/>
    <m/>
    <x v="361"/>
    <d v="1899-12-31T00:00:00"/>
    <d v="1902-06-18T00:00:00"/>
    <n v="900"/>
    <m/>
    <m/>
    <m/>
  </r>
  <r>
    <s v="1-531"/>
    <x v="58"/>
    <d v="2025-03-18T00:00:00"/>
    <x v="1"/>
    <s v="添寧復健褲M11片/包"/>
    <m/>
    <x v="365"/>
    <d v="1899-12-31T00:00:00"/>
    <d v="1900-07-27T00:00:00"/>
    <n v="209"/>
    <m/>
    <m/>
    <m/>
  </r>
  <r>
    <s v="3-554"/>
    <x v="97"/>
    <d v="2025-03-18T00:00:00"/>
    <x v="1"/>
    <s v="血糖試紙"/>
    <m/>
    <x v="366"/>
    <d v="1899-12-31T00:00:00"/>
    <d v="1902-09-26T00:00:00"/>
    <n v="1000"/>
    <m/>
    <m/>
    <m/>
  </r>
  <r>
    <s v="1-656"/>
    <x v="166"/>
    <d v="2025-03-18T00:00:00"/>
    <x v="1"/>
    <s v="衛生紙"/>
    <m/>
    <x v="363"/>
    <d v="1899-12-31T00:00:00"/>
    <d v="1900-05-29T00:00:00"/>
    <n v="150"/>
    <m/>
    <m/>
    <m/>
  </r>
  <r>
    <s v="1-705"/>
    <x v="186"/>
    <d v="2025-03-19T00:00:00"/>
    <x v="1"/>
    <s v="愛力安奶粉"/>
    <m/>
    <x v="367"/>
    <d v="1899-12-31T00:00:00"/>
    <d v="1902-06-18T00:00:00"/>
    <n v="900"/>
    <m/>
    <m/>
    <m/>
  </r>
  <r>
    <s v="1-281"/>
    <x v="198"/>
    <d v="2025-03-20T00:00:00"/>
    <x v="1"/>
    <s v="愛力安奶粉"/>
    <m/>
    <x v="368"/>
    <d v="1899-12-31T00:00:00"/>
    <d v="1902-06-18T00:00:00"/>
    <n v="900"/>
    <m/>
    <m/>
    <m/>
  </r>
  <r>
    <s v="1-525"/>
    <x v="177"/>
    <d v="2025-03-20T00:00:00"/>
    <x v="1"/>
    <s v="愛力安奶粉"/>
    <m/>
    <x v="368"/>
    <d v="1899-12-31T00:00:00"/>
    <d v="1902-06-18T00:00:00"/>
    <n v="900"/>
    <m/>
    <m/>
    <m/>
  </r>
  <r>
    <s v="1-675"/>
    <x v="130"/>
    <d v="2025-03-20T00:00:00"/>
    <x v="1"/>
    <s v="愛力安奶粉"/>
    <m/>
    <x v="368"/>
    <d v="1899-12-31T00:00:00"/>
    <d v="1902-06-18T00:00:00"/>
    <n v="900"/>
    <m/>
    <m/>
    <m/>
  </r>
  <r>
    <s v="1-706"/>
    <x v="155"/>
    <d v="2025-03-20T00:00:00"/>
    <x v="1"/>
    <s v="愛力安奶粉"/>
    <m/>
    <x v="368"/>
    <d v="1899-12-31T00:00:00"/>
    <d v="1902-06-18T00:00:00"/>
    <n v="900"/>
    <m/>
    <m/>
    <m/>
  </r>
  <r>
    <s v="1-415"/>
    <x v="17"/>
    <d v="2025-03-21T00:00:00"/>
    <x v="1"/>
    <s v="愛力安奶粉"/>
    <m/>
    <x v="369"/>
    <d v="1899-12-31T00:00:00"/>
    <d v="1902-06-18T00:00:00"/>
    <n v="900"/>
    <m/>
    <m/>
    <m/>
  </r>
  <r>
    <s v="1-636"/>
    <x v="18"/>
    <d v="2025-03-21T00:00:00"/>
    <x v="1"/>
    <s v="凡士林400gm"/>
    <m/>
    <x v="370"/>
    <d v="1899-12-31T00:00:00"/>
    <d v="1900-03-20T00:00:00"/>
    <n v="80"/>
    <m/>
    <m/>
    <m/>
  </r>
  <r>
    <s v="1-211"/>
    <x v="187"/>
    <d v="2025-03-21T00:00:00"/>
    <x v="1"/>
    <s v="凡士林400gm"/>
    <m/>
    <x v="370"/>
    <d v="1899-12-31T00:00:00"/>
    <d v="1900-03-20T00:00:00"/>
    <n v="80"/>
    <m/>
    <m/>
    <m/>
  </r>
  <r>
    <s v="1-687"/>
    <x v="40"/>
    <d v="2025-03-21T00:00:00"/>
    <x v="1"/>
    <s v="凡士林400gm"/>
    <m/>
    <x v="370"/>
    <d v="1899-12-31T00:00:00"/>
    <d v="1900-03-20T00:00:00"/>
    <n v="80"/>
    <m/>
    <m/>
    <m/>
  </r>
  <r>
    <s v="1-473"/>
    <x v="162"/>
    <d v="2025-03-21T00:00:00"/>
    <x v="1"/>
    <s v="凡士林400gm"/>
    <m/>
    <x v="370"/>
    <d v="1899-12-31T00:00:00"/>
    <d v="1900-03-20T00:00:00"/>
    <n v="80"/>
    <m/>
    <m/>
    <m/>
  </r>
  <r>
    <s v="1-473"/>
    <x v="162"/>
    <d v="2025-03-21T00:00:00"/>
    <x v="1"/>
    <s v="紅牛雙卡"/>
    <m/>
    <x v="371"/>
    <d v="1899-12-31T00:00:00"/>
    <d v="1905-05-03T00:00:00"/>
    <n v="1950"/>
    <m/>
    <m/>
    <m/>
  </r>
  <r>
    <s v="1-676"/>
    <x v="76"/>
    <d v="2025-03-21T00:00:00"/>
    <x v="1"/>
    <s v="凡士林400gm"/>
    <m/>
    <x v="370"/>
    <d v="1899-12-31T00:00:00"/>
    <d v="1900-03-20T00:00:00"/>
    <n v="80"/>
    <m/>
    <m/>
    <m/>
  </r>
  <r>
    <s v="1-531"/>
    <x v="58"/>
    <d v="2025-03-21T00:00:00"/>
    <x v="1"/>
    <s v="紅牛雙卡"/>
    <m/>
    <x v="371"/>
    <d v="1899-12-31T00:00:00"/>
    <d v="1905-05-03T00:00:00"/>
    <n v="1950"/>
    <m/>
    <m/>
    <m/>
  </r>
  <r>
    <s v="1-197"/>
    <x v="171"/>
    <d v="2025-03-21T00:00:00"/>
    <x v="1"/>
    <s v="凡士林400gm"/>
    <m/>
    <x v="370"/>
    <d v="1899-12-31T00:00:00"/>
    <d v="1900-03-20T00:00:00"/>
    <n v="80"/>
    <m/>
    <m/>
    <m/>
  </r>
  <r>
    <s v="1-296"/>
    <x v="15"/>
    <d v="2025-03-21T00:00:00"/>
    <x v="1"/>
    <s v="凡士林400gm"/>
    <m/>
    <x v="370"/>
    <d v="1899-12-31T00:00:00"/>
    <d v="1900-03-20T00:00:00"/>
    <n v="80"/>
    <m/>
    <m/>
    <m/>
  </r>
  <r>
    <s v="1-274"/>
    <x v="230"/>
    <d v="2025-03-21T00:00:00"/>
    <x v="1"/>
    <s v="凡士林400gm"/>
    <m/>
    <x v="370"/>
    <d v="1899-12-31T00:00:00"/>
    <d v="1900-03-20T00:00:00"/>
    <n v="80"/>
    <m/>
    <m/>
    <m/>
  </r>
  <r>
    <s v="1-477"/>
    <x v="80"/>
    <d v="2025-03-21T00:00:00"/>
    <x v="1"/>
    <s v="凡士林400gm"/>
    <m/>
    <x v="370"/>
    <d v="1899-12-31T00:00:00"/>
    <d v="1900-03-20T00:00:00"/>
    <n v="80"/>
    <m/>
    <m/>
    <m/>
  </r>
  <r>
    <s v="2-185"/>
    <x v="98"/>
    <d v="2025-03-22T00:00:00"/>
    <x v="1"/>
    <s v="PVC手套"/>
    <m/>
    <x v="372"/>
    <d v="1899-12-31T00:00:00"/>
    <d v="1900-04-19T00:00:00"/>
    <n v="110"/>
    <m/>
    <m/>
    <m/>
  </r>
  <r>
    <s v="2-185"/>
    <x v="98"/>
    <d v="2025-03-22T00:00:00"/>
    <x v="1"/>
    <s v="衛生紙"/>
    <m/>
    <x v="373"/>
    <d v="1899-12-31T00:00:00"/>
    <d v="1900-05-29T00:00:00"/>
    <n v="150"/>
    <m/>
    <m/>
    <m/>
  </r>
  <r>
    <s v="1-761"/>
    <x v="69"/>
    <d v="2025-03-22T00:00:00"/>
    <x v="1"/>
    <s v="依必朗潔膚液"/>
    <m/>
    <x v="374"/>
    <d v="1899-12-31T00:00:00"/>
    <d v="1900-06-23T00:00:00"/>
    <n v="175"/>
    <m/>
    <m/>
    <m/>
  </r>
  <r>
    <s v="2-146"/>
    <x v="176"/>
    <d v="2025-03-22T00:00:00"/>
    <x v="1"/>
    <s v="PVC手套"/>
    <m/>
    <x v="372"/>
    <d v="1899-12-31T00:00:00"/>
    <d v="1900-04-19T00:00:00"/>
    <n v="110"/>
    <m/>
    <m/>
    <m/>
  </r>
  <r>
    <s v="2-146"/>
    <x v="176"/>
    <d v="2025-03-22T00:00:00"/>
    <x v="1"/>
    <s v="衛生紙"/>
    <m/>
    <x v="373"/>
    <d v="1899-12-31T00:00:00"/>
    <d v="1900-05-29T00:00:00"/>
    <n v="150"/>
    <m/>
    <m/>
    <m/>
  </r>
  <r>
    <s v="2-168"/>
    <x v="6"/>
    <d v="2025-03-22T00:00:00"/>
    <x v="1"/>
    <s v="PVC手套"/>
    <m/>
    <x v="372"/>
    <d v="1899-12-31T00:00:00"/>
    <d v="1900-04-19T00:00:00"/>
    <n v="110"/>
    <m/>
    <m/>
    <m/>
  </r>
  <r>
    <s v="2-168"/>
    <x v="6"/>
    <d v="2025-03-22T00:00:00"/>
    <x v="1"/>
    <s v="衛生紙"/>
    <m/>
    <x v="373"/>
    <d v="1899-12-31T00:00:00"/>
    <d v="1900-05-29T00:00:00"/>
    <n v="150"/>
    <m/>
    <m/>
    <m/>
  </r>
  <r>
    <s v="2-174"/>
    <x v="174"/>
    <d v="2025-03-22T00:00:00"/>
    <x v="1"/>
    <s v="PVC手套"/>
    <m/>
    <x v="372"/>
    <d v="1899-12-31T00:00:00"/>
    <d v="1900-04-19T00:00:00"/>
    <n v="110"/>
    <m/>
    <m/>
    <m/>
  </r>
  <r>
    <s v="1-629"/>
    <x v="25"/>
    <d v="2025-03-22T00:00:00"/>
    <x v="1"/>
    <s v="依必朗潔膚液"/>
    <m/>
    <x v="374"/>
    <d v="1899-12-31T00:00:00"/>
    <d v="1900-06-23T00:00:00"/>
    <n v="175"/>
    <m/>
    <m/>
    <m/>
  </r>
  <r>
    <s v="2-197"/>
    <x v="84"/>
    <d v="2025-03-22T00:00:00"/>
    <x v="1"/>
    <s v="PVC手套"/>
    <m/>
    <x v="372"/>
    <d v="1899-12-31T00:00:00"/>
    <d v="1900-04-19T00:00:00"/>
    <n v="110"/>
    <m/>
    <m/>
    <m/>
  </r>
  <r>
    <s v="2-197"/>
    <x v="84"/>
    <d v="2025-03-22T00:00:00"/>
    <x v="1"/>
    <s v="衛生紙"/>
    <m/>
    <x v="373"/>
    <d v="1899-12-31T00:00:00"/>
    <d v="1900-05-29T00:00:00"/>
    <n v="150"/>
    <m/>
    <m/>
    <m/>
  </r>
  <r>
    <s v="2-197"/>
    <x v="84"/>
    <d v="2025-03-22T00:00:00"/>
    <x v="1"/>
    <s v="藻體康"/>
    <m/>
    <x v="375"/>
    <d v="1899-12-31T00:00:00"/>
    <d v="1902-06-18T00:00:00"/>
    <n v="900"/>
    <m/>
    <m/>
    <m/>
  </r>
  <r>
    <s v="1-717"/>
    <x v="28"/>
    <d v="2025-03-22T00:00:00"/>
    <x v="1"/>
    <s v="依必朗潔膚液"/>
    <m/>
    <x v="374"/>
    <d v="1899-12-31T00:00:00"/>
    <d v="1900-06-23T00:00:00"/>
    <n v="175"/>
    <m/>
    <m/>
    <m/>
  </r>
  <r>
    <s v="1-433"/>
    <x v="30"/>
    <d v="2025-03-22T00:00:00"/>
    <x v="1"/>
    <s v="依必朗潔膚液"/>
    <m/>
    <x v="374"/>
    <d v="1899-12-31T00:00:00"/>
    <d v="1900-06-23T00:00:00"/>
    <n v="175"/>
    <m/>
    <m/>
    <m/>
  </r>
  <r>
    <s v="1-734"/>
    <x v="170"/>
    <d v="2025-03-22T00:00:00"/>
    <x v="1"/>
    <s v="依必朗潔膚液"/>
    <m/>
    <x v="374"/>
    <d v="1899-12-31T00:00:00"/>
    <d v="1900-06-23T00:00:00"/>
    <n v="175"/>
    <m/>
    <m/>
    <m/>
  </r>
  <r>
    <s v="1-402"/>
    <x v="32"/>
    <d v="2025-03-22T00:00:00"/>
    <x v="1"/>
    <s v="依必朗潔膚液"/>
    <m/>
    <x v="374"/>
    <d v="1899-12-31T00:00:00"/>
    <d v="1900-06-23T00:00:00"/>
    <n v="175"/>
    <m/>
    <m/>
    <m/>
  </r>
  <r>
    <s v="1-751"/>
    <x v="207"/>
    <d v="2025-03-22T00:00:00"/>
    <x v="1"/>
    <s v="依必朗潔膚液"/>
    <m/>
    <x v="374"/>
    <d v="1899-12-31T00:00:00"/>
    <d v="1900-06-23T00:00:00"/>
    <n v="175"/>
    <m/>
    <m/>
    <m/>
  </r>
  <r>
    <s v="2-160"/>
    <x v="95"/>
    <d v="2025-03-22T00:00:00"/>
    <x v="1"/>
    <s v="PVC手套"/>
    <m/>
    <x v="372"/>
    <d v="1899-12-31T00:00:00"/>
    <d v="1900-04-19T00:00:00"/>
    <n v="110"/>
    <m/>
    <m/>
    <m/>
  </r>
  <r>
    <s v="2-160"/>
    <x v="95"/>
    <d v="2025-03-22T00:00:00"/>
    <x v="1"/>
    <s v="衛生紙"/>
    <m/>
    <x v="373"/>
    <d v="1899-12-31T00:00:00"/>
    <d v="1900-05-29T00:00:00"/>
    <n v="150"/>
    <m/>
    <m/>
    <m/>
  </r>
  <r>
    <s v="2-188"/>
    <x v="240"/>
    <d v="2025-03-22T00:00:00"/>
    <x v="1"/>
    <s v="PVC手套"/>
    <m/>
    <x v="372"/>
    <d v="1899-12-31T00:00:00"/>
    <d v="1900-04-19T00:00:00"/>
    <n v="110"/>
    <m/>
    <m/>
    <m/>
  </r>
  <r>
    <s v="2-188"/>
    <x v="240"/>
    <d v="2025-03-22T00:00:00"/>
    <x v="1"/>
    <s v="衛生紙"/>
    <m/>
    <x v="373"/>
    <d v="1899-12-31T00:00:00"/>
    <d v="1900-05-29T00:00:00"/>
    <n v="150"/>
    <m/>
    <m/>
    <m/>
  </r>
  <r>
    <s v="1-291"/>
    <x v="179"/>
    <d v="2025-03-22T00:00:00"/>
    <x v="1"/>
    <s v="依必朗潔膚液"/>
    <m/>
    <x v="374"/>
    <d v="1899-12-31T00:00:00"/>
    <d v="1900-06-23T00:00:00"/>
    <n v="175"/>
    <m/>
    <m/>
    <m/>
  </r>
  <r>
    <s v="2-165"/>
    <x v="152"/>
    <d v="2025-03-22T00:00:00"/>
    <x v="1"/>
    <s v="PVC手套"/>
    <m/>
    <x v="372"/>
    <d v="1899-12-31T00:00:00"/>
    <d v="1900-04-19T00:00:00"/>
    <n v="110"/>
    <m/>
    <m/>
    <m/>
  </r>
  <r>
    <s v="2-165"/>
    <x v="152"/>
    <d v="2025-03-22T00:00:00"/>
    <x v="1"/>
    <s v="衛生紙"/>
    <m/>
    <x v="373"/>
    <d v="1899-12-31T00:00:00"/>
    <d v="1900-05-29T00:00:00"/>
    <n v="150"/>
    <m/>
    <m/>
    <m/>
  </r>
  <r>
    <s v="1-596"/>
    <x v="51"/>
    <d v="2025-03-22T00:00:00"/>
    <x v="1"/>
    <s v="依必朗潔膚液"/>
    <m/>
    <x v="374"/>
    <d v="1899-12-31T00:00:00"/>
    <d v="1900-06-23T00:00:00"/>
    <n v="175"/>
    <m/>
    <m/>
    <m/>
  </r>
  <r>
    <s v="2-147"/>
    <x v="135"/>
    <d v="2025-03-22T00:00:00"/>
    <x v="1"/>
    <s v="PVC手套"/>
    <m/>
    <x v="372"/>
    <d v="1899-12-31T00:00:00"/>
    <d v="1900-04-19T00:00:00"/>
    <n v="110"/>
    <m/>
    <m/>
    <m/>
  </r>
  <r>
    <s v="2-147"/>
    <x v="135"/>
    <d v="2025-03-22T00:00:00"/>
    <x v="1"/>
    <s v="衛生紙"/>
    <m/>
    <x v="373"/>
    <d v="1899-12-31T00:00:00"/>
    <d v="1900-05-29T00:00:00"/>
    <n v="150"/>
    <m/>
    <m/>
    <m/>
  </r>
  <r>
    <s v="2-202"/>
    <x v="148"/>
    <d v="2025-03-22T00:00:00"/>
    <x v="1"/>
    <s v="PVC手套"/>
    <m/>
    <x v="372"/>
    <d v="1899-12-31T00:00:00"/>
    <d v="1900-04-19T00:00:00"/>
    <n v="110"/>
    <m/>
    <m/>
    <m/>
  </r>
  <r>
    <s v="2-202"/>
    <x v="148"/>
    <d v="2025-03-22T00:00:00"/>
    <x v="1"/>
    <s v="衛生紙"/>
    <m/>
    <x v="373"/>
    <d v="1899-12-31T00:00:00"/>
    <d v="1900-05-29T00:00:00"/>
    <n v="150"/>
    <m/>
    <m/>
    <m/>
  </r>
  <r>
    <s v="2-202"/>
    <x v="148"/>
    <d v="2025-03-22T00:00:00"/>
    <x v="1"/>
    <s v="藻體康"/>
    <m/>
    <x v="375"/>
    <d v="1899-12-31T00:00:00"/>
    <d v="1902-06-18T00:00:00"/>
    <n v="900"/>
    <m/>
    <m/>
    <m/>
  </r>
  <r>
    <s v="1-354"/>
    <x v="52"/>
    <d v="2025-03-22T00:00:00"/>
    <x v="1"/>
    <s v="依必朗潔膚液"/>
    <m/>
    <x v="374"/>
    <d v="1899-12-31T00:00:00"/>
    <d v="1900-06-23T00:00:00"/>
    <n v="175"/>
    <m/>
    <m/>
    <m/>
  </r>
  <r>
    <s v="2-066"/>
    <x v="243"/>
    <d v="2025-03-22T00:00:00"/>
    <x v="1"/>
    <s v="PVC手套"/>
    <m/>
    <x v="372"/>
    <d v="1899-12-31T00:00:00"/>
    <d v="1900-04-19T00:00:00"/>
    <n v="110"/>
    <m/>
    <m/>
    <m/>
  </r>
  <r>
    <s v="2-066"/>
    <x v="243"/>
    <d v="2025-03-22T00:00:00"/>
    <x v="1"/>
    <s v="衛生紙"/>
    <m/>
    <x v="373"/>
    <d v="1899-12-31T00:00:00"/>
    <d v="1900-05-29T00:00:00"/>
    <n v="150"/>
    <m/>
    <m/>
    <m/>
  </r>
  <r>
    <s v="1-684"/>
    <x v="248"/>
    <d v="2025-03-22T00:00:00"/>
    <x v="1"/>
    <s v="依必朗潔膚液"/>
    <m/>
    <x v="374"/>
    <d v="1899-12-31T00:00:00"/>
    <d v="1900-06-23T00:00:00"/>
    <n v="175"/>
    <m/>
    <m/>
    <m/>
  </r>
  <r>
    <s v="2-190"/>
    <x v="149"/>
    <d v="2025-03-22T00:00:00"/>
    <x v="1"/>
    <s v="PVC手套"/>
    <m/>
    <x v="372"/>
    <d v="1899-12-31T00:00:00"/>
    <d v="1900-04-19T00:00:00"/>
    <n v="110"/>
    <m/>
    <m/>
    <m/>
  </r>
  <r>
    <s v="2-190"/>
    <x v="149"/>
    <d v="2025-03-22T00:00:00"/>
    <x v="1"/>
    <s v="衛生紙"/>
    <m/>
    <x v="373"/>
    <d v="1899-12-31T00:00:00"/>
    <d v="1900-05-29T00:00:00"/>
    <n v="150"/>
    <m/>
    <m/>
    <m/>
  </r>
  <r>
    <s v="1-718"/>
    <x v="88"/>
    <d v="2025-03-22T00:00:00"/>
    <x v="1"/>
    <s v="依必朗潔膚液"/>
    <m/>
    <x v="374"/>
    <d v="1899-12-31T00:00:00"/>
    <d v="1900-06-23T00:00:00"/>
    <n v="175"/>
    <m/>
    <m/>
    <m/>
  </r>
  <r>
    <s v="2-195"/>
    <x v="104"/>
    <d v="2025-03-22T00:00:00"/>
    <x v="1"/>
    <s v="PVC手套"/>
    <m/>
    <x v="372"/>
    <d v="1899-12-31T00:00:00"/>
    <d v="1900-04-19T00:00:00"/>
    <n v="110"/>
    <m/>
    <m/>
    <m/>
  </r>
  <r>
    <s v="1-486"/>
    <x v="121"/>
    <d v="2025-03-22T00:00:00"/>
    <x v="1"/>
    <s v="依必朗潔膚液"/>
    <m/>
    <x v="374"/>
    <d v="1899-12-31T00:00:00"/>
    <d v="1900-06-23T00:00:00"/>
    <n v="175"/>
    <m/>
    <m/>
    <m/>
  </r>
  <r>
    <s v="1-712"/>
    <x v="226"/>
    <d v="2025-03-22T00:00:00"/>
    <x v="1"/>
    <s v="依必朗潔膚液"/>
    <m/>
    <x v="374"/>
    <d v="1899-12-31T00:00:00"/>
    <d v="1900-06-23T00:00:00"/>
    <n v="175"/>
    <m/>
    <m/>
    <m/>
  </r>
  <r>
    <s v="2-175"/>
    <x v="79"/>
    <d v="2025-03-22T00:00:00"/>
    <x v="1"/>
    <s v="PVC手套"/>
    <m/>
    <x v="372"/>
    <d v="1899-12-31T00:00:00"/>
    <d v="1900-04-19T00:00:00"/>
    <n v="110"/>
    <m/>
    <m/>
    <m/>
  </r>
  <r>
    <s v="1-634"/>
    <x v="60"/>
    <d v="2025-03-22T00:00:00"/>
    <x v="1"/>
    <s v="依必朗潔膚液"/>
    <m/>
    <x v="374"/>
    <d v="1899-12-31T00:00:00"/>
    <d v="1900-06-23T00:00:00"/>
    <n v="175"/>
    <m/>
    <m/>
    <m/>
  </r>
  <r>
    <s v="1-634"/>
    <x v="60"/>
    <d v="2025-03-22T00:00:00"/>
    <x v="1"/>
    <s v="紅牛雙卡"/>
    <m/>
    <x v="376"/>
    <d v="1899-12-31T00:00:00"/>
    <d v="1905-05-03T00:00:00"/>
    <n v="1950"/>
    <m/>
    <m/>
    <m/>
  </r>
  <r>
    <s v="1-634"/>
    <x v="60"/>
    <d v="2025-03-22T00:00:00"/>
    <x v="1"/>
    <s v="添寧復健褲L10片/包"/>
    <m/>
    <x v="377"/>
    <d v="1900-01-01T00:00:00"/>
    <d v="1900-07-27T00:00:00"/>
    <n v="418"/>
    <m/>
    <m/>
    <m/>
  </r>
  <r>
    <s v="1-708"/>
    <x v="150"/>
    <d v="2025-03-22T00:00:00"/>
    <x v="1"/>
    <s v="依必朗潔膚液"/>
    <m/>
    <x v="374"/>
    <d v="1899-12-31T00:00:00"/>
    <d v="1900-06-23T00:00:00"/>
    <n v="175"/>
    <m/>
    <m/>
    <m/>
  </r>
  <r>
    <s v="1-366"/>
    <x v="231"/>
    <d v="2025-03-22T00:00:00"/>
    <x v="1"/>
    <s v="依必朗潔膚液"/>
    <m/>
    <x v="374"/>
    <d v="1899-12-31T00:00:00"/>
    <d v="1900-06-23T00:00:00"/>
    <n v="175"/>
    <m/>
    <m/>
    <m/>
  </r>
  <r>
    <s v="2-154"/>
    <x v="236"/>
    <d v="2025-03-24T00:00:00"/>
    <x v="1"/>
    <s v="甘油球"/>
    <s v="-02/22,"/>
    <x v="378"/>
    <d v="1900-01-02T00:00:00"/>
    <d v="1900-02-28T00:00:00"/>
    <n v="180"/>
    <m/>
    <m/>
    <m/>
  </r>
  <r>
    <s v="2-154"/>
    <x v="236"/>
    <d v="2025-03-24T00:00:00"/>
    <x v="1"/>
    <s v="尿片"/>
    <s v="-02/22, 03/01, 03/08, 03/15"/>
    <x v="379"/>
    <d v="1900-01-03T00:00:00"/>
    <d v="1900-08-07T00:00:00"/>
    <n v="880"/>
    <m/>
    <m/>
    <m/>
  </r>
  <r>
    <s v="2-154"/>
    <x v="236"/>
    <d v="2025-03-24T00:00:00"/>
    <x v="1"/>
    <s v="尿布L"/>
    <s v="-3/8,"/>
    <x v="380"/>
    <d v="1899-12-31T00:00:00"/>
    <d v="1900-09-28T00:00:00"/>
    <n v="272"/>
    <m/>
    <m/>
    <m/>
  </r>
  <r>
    <s v="2-154"/>
    <x v="236"/>
    <d v="2025-03-24T00:00:00"/>
    <x v="1"/>
    <s v="看護墊"/>
    <s v="-02/22,"/>
    <x v="381"/>
    <d v="1899-12-31T00:00:00"/>
    <d v="1900-07-28T00:00:00"/>
    <n v="210"/>
    <m/>
    <m/>
    <m/>
  </r>
  <r>
    <s v="2-193"/>
    <x v="67"/>
    <d v="2025-03-24T00:00:00"/>
    <x v="1"/>
    <s v="甘油球"/>
    <s v="-02/22,"/>
    <x v="378"/>
    <d v="1900-01-02T00:00:00"/>
    <d v="1900-02-28T00:00:00"/>
    <n v="180"/>
    <m/>
    <m/>
    <m/>
  </r>
  <r>
    <s v="3-512"/>
    <x v="158"/>
    <d v="2025-03-24T00:00:00"/>
    <x v="1"/>
    <s v="尿片"/>
    <s v="-02/22, 03/01, 03/08, 03/15"/>
    <x v="382"/>
    <d v="1900-01-04T00:00:00"/>
    <d v="1900-08-07T00:00:00"/>
    <n v="1100"/>
    <m/>
    <m/>
    <m/>
  </r>
  <r>
    <s v="3-512"/>
    <x v="158"/>
    <d v="2025-03-24T00:00:00"/>
    <x v="1"/>
    <s v="尿布M"/>
    <s v="-02/22, 03/01, 3/8, 03/15"/>
    <x v="383"/>
    <d v="1900-01-03T00:00:00"/>
    <d v="1900-10-26T00:00:00"/>
    <n v="1200"/>
    <m/>
    <m/>
    <m/>
  </r>
  <r>
    <s v="3-512"/>
    <x v="158"/>
    <d v="2025-03-24T00:00:00"/>
    <x v="1"/>
    <s v="看護墊"/>
    <s v="-03/01, 03/15"/>
    <x v="384"/>
    <d v="1900-01-01T00:00:00"/>
    <d v="1900-07-28T00:00:00"/>
    <n v="420"/>
    <m/>
    <m/>
    <m/>
  </r>
  <r>
    <s v="1-602"/>
    <x v="173"/>
    <d v="2025-03-24T00:00:00"/>
    <x v="1"/>
    <s v="甘油球"/>
    <s v="-03/01,"/>
    <x v="385"/>
    <d v="1900-01-02T00:00:00"/>
    <d v="1900-02-28T00:00:00"/>
    <n v="180"/>
    <m/>
    <m/>
    <m/>
  </r>
  <r>
    <s v="1-602"/>
    <x v="173"/>
    <d v="2025-03-24T00:00:00"/>
    <x v="1"/>
    <s v="尿片"/>
    <s v="-03/15"/>
    <x v="386"/>
    <d v="1899-12-31T00:00:00"/>
    <d v="1900-08-07T00:00:00"/>
    <n v="220"/>
    <m/>
    <m/>
    <m/>
  </r>
  <r>
    <s v="1-602"/>
    <x v="173"/>
    <d v="2025-03-24T00:00:00"/>
    <x v="1"/>
    <s v="尿布M"/>
    <s v="-03/01, 03/15"/>
    <x v="387"/>
    <d v="1900-01-01T00:00:00"/>
    <d v="1900-10-26T00:00:00"/>
    <n v="600"/>
    <m/>
    <m/>
    <m/>
  </r>
  <r>
    <s v="1-602"/>
    <x v="173"/>
    <d v="2025-03-24T00:00:00"/>
    <x v="1"/>
    <s v="看護墊"/>
    <s v="-03/01, 03/15"/>
    <x v="384"/>
    <d v="1900-01-01T00:00:00"/>
    <d v="1900-07-28T00:00:00"/>
    <n v="420"/>
    <m/>
    <m/>
    <m/>
  </r>
  <r>
    <s v="1-600"/>
    <x v="81"/>
    <d v="2025-03-24T00:00:00"/>
    <x v="1"/>
    <s v="甘油球"/>
    <s v="-03/01,"/>
    <x v="385"/>
    <d v="1900-01-02T00:00:00"/>
    <d v="1900-02-28T00:00:00"/>
    <n v="180"/>
    <m/>
    <m/>
    <m/>
  </r>
  <r>
    <s v="1-521"/>
    <x v="182"/>
    <d v="2025-03-24T00:00:00"/>
    <x v="1"/>
    <s v="尿片"/>
    <s v="-02/22, 03/01, 03/08, 03/15"/>
    <x v="388"/>
    <d v="1900-01-05T00:00:00"/>
    <d v="1900-08-07T00:00:00"/>
    <n v="1320"/>
    <m/>
    <m/>
    <m/>
  </r>
  <r>
    <s v="1-521"/>
    <x v="182"/>
    <d v="2025-03-24T00:00:00"/>
    <x v="1"/>
    <s v="尿布M"/>
    <s v="-02/22, 03/01, 3/8, 03/15"/>
    <x v="383"/>
    <d v="1900-01-03T00:00:00"/>
    <d v="1900-10-26T00:00:00"/>
    <n v="1200"/>
    <m/>
    <m/>
    <m/>
  </r>
  <r>
    <s v="1-521"/>
    <x v="182"/>
    <d v="2025-03-24T00:00:00"/>
    <x v="1"/>
    <s v="看護墊"/>
    <s v="-02/22, 3/8,"/>
    <x v="389"/>
    <d v="1900-01-01T00:00:00"/>
    <d v="1900-07-28T00:00:00"/>
    <n v="420"/>
    <m/>
    <m/>
    <m/>
  </r>
  <r>
    <s v="1-526"/>
    <x v="132"/>
    <d v="2025-03-24T00:00:00"/>
    <x v="1"/>
    <s v="甘油球"/>
    <s v="-03/01,"/>
    <x v="385"/>
    <d v="1900-01-02T00:00:00"/>
    <d v="1900-02-28T00:00:00"/>
    <n v="180"/>
    <m/>
    <m/>
    <m/>
  </r>
  <r>
    <s v="1-526"/>
    <x v="132"/>
    <d v="2025-03-24T00:00:00"/>
    <x v="1"/>
    <s v="尿片"/>
    <s v="-03/01, 03/15"/>
    <x v="390"/>
    <d v="1900-01-01T00:00:00"/>
    <d v="1900-08-07T00:00:00"/>
    <n v="440"/>
    <m/>
    <m/>
    <m/>
  </r>
  <r>
    <s v="1-526"/>
    <x v="132"/>
    <d v="2025-03-24T00:00:00"/>
    <x v="1"/>
    <s v="尿布M"/>
    <s v="-03/01, 03/15"/>
    <x v="387"/>
    <d v="1900-01-01T00:00:00"/>
    <d v="1900-10-26T00:00:00"/>
    <n v="600"/>
    <m/>
    <m/>
    <m/>
  </r>
  <r>
    <s v="1-526"/>
    <x v="132"/>
    <d v="2025-03-24T00:00:00"/>
    <x v="1"/>
    <s v="看護墊"/>
    <s v="-03/01, 03/15"/>
    <x v="384"/>
    <d v="1900-01-01T00:00:00"/>
    <d v="1900-07-28T00:00:00"/>
    <n v="420"/>
    <m/>
    <m/>
    <m/>
  </r>
  <r>
    <s v="3-541"/>
    <x v="5"/>
    <d v="2025-03-24T00:00:00"/>
    <x v="1"/>
    <s v="尿片"/>
    <s v="-02/22, 03/01, 03/08, 03/15"/>
    <x v="382"/>
    <d v="1900-01-04T00:00:00"/>
    <d v="1900-08-07T00:00:00"/>
    <n v="1100"/>
    <m/>
    <m/>
    <m/>
  </r>
  <r>
    <s v="3-541"/>
    <x v="5"/>
    <d v="2025-03-24T00:00:00"/>
    <x v="1"/>
    <s v="尿布M"/>
    <s v="-02/22, 03/01, 3/8, 03/15"/>
    <x v="383"/>
    <d v="1900-01-03T00:00:00"/>
    <d v="1900-10-26T00:00:00"/>
    <n v="1200"/>
    <m/>
    <m/>
    <m/>
  </r>
  <r>
    <s v="3-541"/>
    <x v="5"/>
    <d v="2025-03-24T00:00:00"/>
    <x v="1"/>
    <s v="看護墊"/>
    <s v="-02/22, 3/8,"/>
    <x v="389"/>
    <d v="1900-01-01T00:00:00"/>
    <d v="1900-07-28T00:00:00"/>
    <n v="420"/>
    <m/>
    <m/>
    <m/>
  </r>
  <r>
    <s v="1-105"/>
    <x v="190"/>
    <d v="2025-03-24T00:00:00"/>
    <x v="1"/>
    <s v="甘油球"/>
    <s v="-03/01,"/>
    <x v="385"/>
    <d v="1900-01-02T00:00:00"/>
    <d v="1900-02-28T00:00:00"/>
    <n v="180"/>
    <m/>
    <m/>
    <m/>
  </r>
  <r>
    <s v="1-105"/>
    <x v="190"/>
    <d v="2025-03-24T00:00:00"/>
    <x v="1"/>
    <s v="尿片"/>
    <s v="-03/01,"/>
    <x v="391"/>
    <d v="1899-12-31T00:00:00"/>
    <d v="1900-08-07T00:00:00"/>
    <n v="220"/>
    <m/>
    <m/>
    <m/>
  </r>
  <r>
    <s v="1-105"/>
    <x v="190"/>
    <d v="2025-03-24T00:00:00"/>
    <x v="1"/>
    <s v="尿布M"/>
    <s v="-03/01, 03/15"/>
    <x v="387"/>
    <d v="1900-01-01T00:00:00"/>
    <d v="1900-10-26T00:00:00"/>
    <n v="600"/>
    <m/>
    <m/>
    <m/>
  </r>
  <r>
    <s v="1-105"/>
    <x v="190"/>
    <d v="2025-03-24T00:00:00"/>
    <x v="1"/>
    <s v="看護墊"/>
    <s v="-03/01, 03/15"/>
    <x v="384"/>
    <d v="1900-01-01T00:00:00"/>
    <d v="1900-07-28T00:00:00"/>
    <n v="420"/>
    <m/>
    <m/>
    <m/>
  </r>
  <r>
    <s v="1-543"/>
    <x v="191"/>
    <d v="2025-03-24T00:00:00"/>
    <x v="1"/>
    <s v="尿片"/>
    <s v="-02/22, 03/01, 03/08,3/15"/>
    <x v="392"/>
    <d v="1900-01-07T00:00:00"/>
    <d v="1900-08-07T00:00:00"/>
    <n v="1760"/>
    <m/>
    <m/>
    <m/>
  </r>
  <r>
    <s v="1-543"/>
    <x v="191"/>
    <d v="2025-03-24T00:00:00"/>
    <x v="1"/>
    <s v="尿布L"/>
    <s v="-02/22, 03/01, 3/8,3/15"/>
    <x v="393"/>
    <d v="1900-01-05T00:00:00"/>
    <d v="1900-09-28T00:00:00"/>
    <n v="1632"/>
    <m/>
    <m/>
    <m/>
  </r>
  <r>
    <s v="1-543"/>
    <x v="191"/>
    <d v="2025-03-24T00:00:00"/>
    <x v="1"/>
    <s v="看護墊"/>
    <s v="-02/22, 3/8,"/>
    <x v="389"/>
    <d v="1900-01-01T00:00:00"/>
    <d v="1900-07-28T00:00:00"/>
    <n v="420"/>
    <m/>
    <m/>
    <m/>
  </r>
  <r>
    <s v="1-636"/>
    <x v="18"/>
    <d v="2025-03-24T00:00:00"/>
    <x v="1"/>
    <s v="看護墊"/>
    <s v="-03/15"/>
    <x v="394"/>
    <d v="1899-12-31T00:00:00"/>
    <d v="1900-07-28T00:00:00"/>
    <n v="210"/>
    <m/>
    <m/>
    <m/>
  </r>
  <r>
    <s v="1-471"/>
    <x v="167"/>
    <d v="2025-03-24T00:00:00"/>
    <x v="1"/>
    <s v="尿片"/>
    <s v="-02/22, 03/01, 03/08, 03/15"/>
    <x v="395"/>
    <d v="1900-01-07T00:00:00"/>
    <d v="1900-08-07T00:00:00"/>
    <n v="1760"/>
    <m/>
    <m/>
    <m/>
  </r>
  <r>
    <s v="1-471"/>
    <x v="167"/>
    <d v="2025-03-24T00:00:00"/>
    <x v="1"/>
    <s v="尿布M"/>
    <s v="-02/22, 03/01, 3/8,"/>
    <x v="396"/>
    <d v="1900-01-02T00:00:00"/>
    <d v="1900-10-26T00:00:00"/>
    <n v="900"/>
    <m/>
    <m/>
    <m/>
  </r>
  <r>
    <s v="1-471"/>
    <x v="167"/>
    <d v="2025-03-24T00:00:00"/>
    <x v="1"/>
    <s v="看護墊"/>
    <s v="-02/22, 3/8,"/>
    <x v="389"/>
    <d v="1900-01-01T00:00:00"/>
    <d v="1900-07-28T00:00:00"/>
    <n v="420"/>
    <m/>
    <m/>
    <m/>
  </r>
  <r>
    <s v="1-346"/>
    <x v="159"/>
    <d v="2025-03-24T00:00:00"/>
    <x v="1"/>
    <s v="甘油球"/>
    <s v="-03/01,"/>
    <x v="385"/>
    <d v="1900-01-02T00:00:00"/>
    <d v="1900-02-28T00:00:00"/>
    <n v="180"/>
    <m/>
    <m/>
    <m/>
  </r>
  <r>
    <s v="1-758"/>
    <x v="19"/>
    <d v="2025-03-24T00:00:00"/>
    <x v="1"/>
    <s v="甘油球"/>
    <s v="-3/8,"/>
    <x v="397"/>
    <d v="1900-01-02T00:00:00"/>
    <d v="1900-02-28T00:00:00"/>
    <n v="180"/>
    <m/>
    <m/>
    <m/>
  </r>
  <r>
    <s v="1-758"/>
    <x v="19"/>
    <d v="2025-03-24T00:00:00"/>
    <x v="1"/>
    <s v="尿片"/>
    <s v="-02/22, 03/01, 03/08, 03/15"/>
    <x v="379"/>
    <d v="1900-01-03T00:00:00"/>
    <d v="1900-08-07T00:00:00"/>
    <n v="880"/>
    <m/>
    <m/>
    <m/>
  </r>
  <r>
    <s v="1-758"/>
    <x v="19"/>
    <d v="2025-03-24T00:00:00"/>
    <x v="1"/>
    <s v="尿布L"/>
    <s v="-02/22, 03/01, 3/8, 03/15"/>
    <x v="398"/>
    <d v="1900-01-03T00:00:00"/>
    <d v="1900-09-28T00:00:00"/>
    <n v="1088"/>
    <m/>
    <m/>
    <m/>
  </r>
  <r>
    <s v="1-758"/>
    <x v="19"/>
    <d v="2025-03-24T00:00:00"/>
    <x v="1"/>
    <s v="看護墊"/>
    <s v="-02/22, 03/01, 03/15"/>
    <x v="399"/>
    <d v="1900-01-02T00:00:00"/>
    <d v="1900-07-28T00:00:00"/>
    <n v="630"/>
    <m/>
    <m/>
    <m/>
  </r>
  <r>
    <s v="1-461"/>
    <x v="192"/>
    <d v="2025-03-24T00:00:00"/>
    <x v="1"/>
    <s v="甘油球"/>
    <s v="-03/15"/>
    <x v="400"/>
    <d v="1900-01-02T00:00:00"/>
    <d v="1900-02-28T00:00:00"/>
    <n v="180"/>
    <m/>
    <m/>
    <m/>
  </r>
  <r>
    <s v="1-461"/>
    <x v="192"/>
    <d v="2025-03-24T00:00:00"/>
    <x v="1"/>
    <s v="尿片"/>
    <s v="-02/22,"/>
    <x v="401"/>
    <d v="1899-12-31T00:00:00"/>
    <d v="1900-08-07T00:00:00"/>
    <n v="220"/>
    <m/>
    <m/>
    <m/>
  </r>
  <r>
    <s v="1-461"/>
    <x v="192"/>
    <d v="2025-03-24T00:00:00"/>
    <x v="1"/>
    <s v="尿布M"/>
    <s v="-02/22,"/>
    <x v="402"/>
    <d v="1899-12-31T00:00:00"/>
    <d v="1900-10-26T00:00:00"/>
    <n v="300"/>
    <m/>
    <m/>
    <m/>
  </r>
  <r>
    <s v="2-185"/>
    <x v="98"/>
    <d v="2025-03-24T00:00:00"/>
    <x v="1"/>
    <s v="甘油球"/>
    <s v="-02/22,"/>
    <x v="378"/>
    <d v="1900-01-02T00:00:00"/>
    <d v="1900-02-28T00:00:00"/>
    <n v="180"/>
    <m/>
    <m/>
    <m/>
  </r>
  <r>
    <s v="2-185"/>
    <x v="98"/>
    <d v="2025-03-24T00:00:00"/>
    <x v="1"/>
    <s v="尿片"/>
    <s v="-02/22,"/>
    <x v="401"/>
    <d v="1899-12-31T00:00:00"/>
    <d v="1900-08-07T00:00:00"/>
    <n v="220"/>
    <m/>
    <m/>
    <m/>
  </r>
  <r>
    <s v="2-185"/>
    <x v="98"/>
    <d v="2025-03-24T00:00:00"/>
    <x v="1"/>
    <s v="尿布M"/>
    <s v="-02/22, 03/15"/>
    <x v="403"/>
    <d v="1900-01-01T00:00:00"/>
    <d v="1900-10-26T00:00:00"/>
    <n v="600"/>
    <m/>
    <m/>
    <m/>
  </r>
  <r>
    <s v="3-546"/>
    <x v="99"/>
    <d v="2025-03-24T00:00:00"/>
    <x v="1"/>
    <s v="尿片"/>
    <s v="-03/01, 03/15"/>
    <x v="404"/>
    <d v="1900-01-03T00:00:00"/>
    <d v="1900-08-07T00:00:00"/>
    <n v="880"/>
    <m/>
    <m/>
    <m/>
  </r>
  <r>
    <s v="3-546"/>
    <x v="99"/>
    <d v="2025-03-24T00:00:00"/>
    <x v="1"/>
    <s v="尿布M"/>
    <s v="-03/01, 03/15"/>
    <x v="387"/>
    <d v="1900-01-01T00:00:00"/>
    <d v="1900-10-26T00:00:00"/>
    <n v="600"/>
    <m/>
    <m/>
    <m/>
  </r>
  <r>
    <s v="3-546"/>
    <x v="99"/>
    <d v="2025-03-24T00:00:00"/>
    <x v="1"/>
    <s v="看護墊"/>
    <s v="-03/01, 03/15"/>
    <x v="384"/>
    <d v="1900-01-01T00:00:00"/>
    <d v="1900-07-28T00:00:00"/>
    <n v="420"/>
    <m/>
    <m/>
    <m/>
  </r>
  <r>
    <s v="1-761"/>
    <x v="69"/>
    <d v="2025-03-24T00:00:00"/>
    <x v="1"/>
    <s v="甘油球"/>
    <s v="-03/01,"/>
    <x v="385"/>
    <d v="1900-01-02T00:00:00"/>
    <d v="1900-02-28T00:00:00"/>
    <n v="180"/>
    <m/>
    <m/>
    <m/>
  </r>
  <r>
    <s v="1-761"/>
    <x v="69"/>
    <d v="2025-03-24T00:00:00"/>
    <x v="1"/>
    <s v="尿片"/>
    <s v="-02/22, 03/01,"/>
    <x v="405"/>
    <d v="1900-01-02T00:00:00"/>
    <d v="1900-08-07T00:00:00"/>
    <n v="660"/>
    <m/>
    <m/>
    <m/>
  </r>
  <r>
    <s v="1-761"/>
    <x v="69"/>
    <d v="2025-03-24T00:00:00"/>
    <x v="1"/>
    <s v="尿布M"/>
    <s v="-02/22, 03/01, 3/8, 03/15"/>
    <x v="383"/>
    <d v="1900-01-03T00:00:00"/>
    <d v="1900-10-26T00:00:00"/>
    <n v="1200"/>
    <m/>
    <m/>
    <m/>
  </r>
  <r>
    <s v="1-761"/>
    <x v="69"/>
    <d v="2025-03-24T00:00:00"/>
    <x v="1"/>
    <s v="看護墊"/>
    <s v="-02/22, 03/01, 03/15"/>
    <x v="399"/>
    <d v="1900-01-02T00:00:00"/>
    <d v="1900-07-28T00:00:00"/>
    <n v="630"/>
    <m/>
    <m/>
    <m/>
  </r>
  <r>
    <s v="1-490"/>
    <x v="195"/>
    <d v="2025-03-24T00:00:00"/>
    <x v="1"/>
    <s v="甘油球"/>
    <s v="-03/01,"/>
    <x v="385"/>
    <d v="1900-01-02T00:00:00"/>
    <d v="1900-02-28T00:00:00"/>
    <n v="180"/>
    <m/>
    <m/>
    <m/>
  </r>
  <r>
    <s v="1-490"/>
    <x v="195"/>
    <d v="2025-03-24T00:00:00"/>
    <x v="1"/>
    <s v="尿片"/>
    <s v="-02/22, 03/01, 03/08, 03/15"/>
    <x v="379"/>
    <d v="1900-01-03T00:00:00"/>
    <d v="1900-08-07T00:00:00"/>
    <n v="880"/>
    <m/>
    <m/>
    <m/>
  </r>
  <r>
    <s v="1-490"/>
    <x v="195"/>
    <d v="2025-03-24T00:00:00"/>
    <x v="1"/>
    <s v="尿布L"/>
    <s v="-02/22, 03/01, 3/8, 03/15"/>
    <x v="398"/>
    <d v="1900-01-03T00:00:00"/>
    <d v="1900-09-28T00:00:00"/>
    <n v="1088"/>
    <m/>
    <m/>
    <m/>
  </r>
  <r>
    <s v="1-490"/>
    <x v="195"/>
    <d v="2025-03-24T00:00:00"/>
    <x v="1"/>
    <s v="看護墊"/>
    <s v="-02/22, 3/8,"/>
    <x v="389"/>
    <d v="1900-01-01T00:00:00"/>
    <d v="1900-07-28T00:00:00"/>
    <n v="420"/>
    <m/>
    <m/>
    <m/>
  </r>
  <r>
    <s v="2-155"/>
    <x v="100"/>
    <d v="2025-03-24T00:00:00"/>
    <x v="1"/>
    <s v="甘油球"/>
    <s v="-02/22,"/>
    <x v="378"/>
    <d v="1900-01-02T00:00:00"/>
    <d v="1900-02-28T00:00:00"/>
    <n v="180"/>
    <m/>
    <m/>
    <m/>
  </r>
  <r>
    <s v="2-155"/>
    <x v="100"/>
    <d v="2025-03-24T00:00:00"/>
    <x v="1"/>
    <s v="尿片"/>
    <s v="-02/22, 03/01, 03/08, 03/15"/>
    <x v="379"/>
    <d v="1900-01-03T00:00:00"/>
    <d v="1900-08-07T00:00:00"/>
    <n v="880"/>
    <m/>
    <m/>
    <m/>
  </r>
  <r>
    <s v="2-155"/>
    <x v="100"/>
    <d v="2025-03-24T00:00:00"/>
    <x v="1"/>
    <s v="尿布L"/>
    <s v="-02/22, 03/01, 3/8,"/>
    <x v="406"/>
    <d v="1900-01-02T00:00:00"/>
    <d v="1900-09-28T00:00:00"/>
    <n v="816"/>
    <m/>
    <m/>
    <m/>
  </r>
  <r>
    <s v="2-155"/>
    <x v="100"/>
    <d v="2025-03-24T00:00:00"/>
    <x v="1"/>
    <s v="看護墊"/>
    <s v="-03/01, 3/8,"/>
    <x v="407"/>
    <d v="1900-01-01T00:00:00"/>
    <d v="1900-07-28T00:00:00"/>
    <n v="420"/>
    <m/>
    <m/>
    <m/>
  </r>
  <r>
    <s v="2-146"/>
    <x v="176"/>
    <d v="2025-03-24T00:00:00"/>
    <x v="1"/>
    <s v="甘油球"/>
    <s v="-02/22,"/>
    <x v="378"/>
    <d v="1900-01-02T00:00:00"/>
    <d v="1900-02-28T00:00:00"/>
    <n v="180"/>
    <m/>
    <m/>
    <m/>
  </r>
  <r>
    <s v="2-146"/>
    <x v="176"/>
    <d v="2025-03-24T00:00:00"/>
    <x v="1"/>
    <s v="尿片"/>
    <s v="-02/22, 03/08,"/>
    <x v="408"/>
    <d v="1900-01-01T00:00:00"/>
    <d v="1900-08-07T00:00:00"/>
    <n v="440"/>
    <m/>
    <m/>
    <m/>
  </r>
  <r>
    <s v="2-146"/>
    <x v="176"/>
    <d v="2025-03-24T00:00:00"/>
    <x v="1"/>
    <s v="尿布M"/>
    <s v="-3/8, 03/15"/>
    <x v="409"/>
    <d v="1900-01-01T00:00:00"/>
    <d v="1900-10-26T00:00:00"/>
    <n v="600"/>
    <m/>
    <m/>
    <m/>
  </r>
  <r>
    <s v="2-146"/>
    <x v="176"/>
    <d v="2025-03-24T00:00:00"/>
    <x v="1"/>
    <s v="看護墊"/>
    <s v="-02/22, 3/8, 03/15"/>
    <x v="410"/>
    <d v="1900-01-02T00:00:00"/>
    <d v="1900-07-28T00:00:00"/>
    <n v="630"/>
    <m/>
    <m/>
    <m/>
  </r>
  <r>
    <s v="3-470"/>
    <x v="101"/>
    <d v="2025-03-24T00:00:00"/>
    <x v="1"/>
    <s v="尿布M"/>
    <s v="-3/8,"/>
    <x v="411"/>
    <d v="1899-12-31T00:00:00"/>
    <d v="1900-10-26T00:00:00"/>
    <n v="300"/>
    <m/>
    <m/>
    <m/>
  </r>
  <r>
    <s v="3-470"/>
    <x v="101"/>
    <d v="2025-03-24T00:00:00"/>
    <x v="1"/>
    <s v="看護墊"/>
    <s v="-3/8, 03/15"/>
    <x v="412"/>
    <d v="1900-01-01T00:00:00"/>
    <d v="1900-07-28T00:00:00"/>
    <n v="420"/>
    <m/>
    <m/>
    <m/>
  </r>
  <r>
    <s v="1-665"/>
    <x v="196"/>
    <d v="2025-03-24T00:00:00"/>
    <x v="1"/>
    <s v="甘油球"/>
    <s v="-03/01,"/>
    <x v="385"/>
    <d v="1900-01-02T00:00:00"/>
    <d v="1900-02-28T00:00:00"/>
    <n v="180"/>
    <m/>
    <m/>
    <m/>
  </r>
  <r>
    <s v="1-665"/>
    <x v="196"/>
    <d v="2025-03-24T00:00:00"/>
    <x v="1"/>
    <s v="尿片"/>
    <s v="-03/01, 03/15"/>
    <x v="390"/>
    <d v="1900-01-01T00:00:00"/>
    <d v="1900-08-07T00:00:00"/>
    <n v="440"/>
    <m/>
    <m/>
    <m/>
  </r>
  <r>
    <s v="1-665"/>
    <x v="196"/>
    <d v="2025-03-24T00:00:00"/>
    <x v="1"/>
    <s v="尿布M"/>
    <s v="-03/01, 03/15"/>
    <x v="387"/>
    <d v="1900-01-01T00:00:00"/>
    <d v="1900-10-26T00:00:00"/>
    <n v="600"/>
    <m/>
    <m/>
    <m/>
  </r>
  <r>
    <s v="1-665"/>
    <x v="196"/>
    <d v="2025-03-24T00:00:00"/>
    <x v="1"/>
    <s v="看護墊"/>
    <s v="-03/01, 03/15"/>
    <x v="384"/>
    <d v="1900-01-01T00:00:00"/>
    <d v="1900-07-28T00:00:00"/>
    <n v="420"/>
    <m/>
    <m/>
    <m/>
  </r>
  <r>
    <s v="2-168"/>
    <x v="6"/>
    <d v="2025-03-24T00:00:00"/>
    <x v="1"/>
    <s v="甘油球"/>
    <s v="-02/22,"/>
    <x v="378"/>
    <d v="1900-01-02T00:00:00"/>
    <d v="1900-02-28T00:00:00"/>
    <n v="180"/>
    <m/>
    <m/>
    <m/>
  </r>
  <r>
    <s v="1-714"/>
    <x v="70"/>
    <d v="2025-03-24T00:00:00"/>
    <x v="1"/>
    <s v="甘油球"/>
    <s v="-03/01,"/>
    <x v="385"/>
    <d v="1900-01-02T00:00:00"/>
    <d v="1900-02-28T00:00:00"/>
    <n v="180"/>
    <m/>
    <m/>
    <m/>
  </r>
  <r>
    <s v="1-714"/>
    <x v="70"/>
    <d v="2025-03-24T00:00:00"/>
    <x v="1"/>
    <s v="尿片"/>
    <s v="-02/22, 03/01, 03/08, 03/15"/>
    <x v="388"/>
    <d v="1900-01-05T00:00:00"/>
    <d v="1900-08-07T00:00:00"/>
    <n v="1320"/>
    <m/>
    <m/>
    <m/>
  </r>
  <r>
    <s v="1-714"/>
    <x v="70"/>
    <d v="2025-03-24T00:00:00"/>
    <x v="1"/>
    <s v="尿布L"/>
    <s v="-02/22, 03/01, 3/8, 03/15"/>
    <x v="398"/>
    <d v="1900-01-03T00:00:00"/>
    <d v="1900-09-28T00:00:00"/>
    <n v="1088"/>
    <m/>
    <m/>
    <m/>
  </r>
  <r>
    <s v="1-714"/>
    <x v="70"/>
    <d v="2025-03-24T00:00:00"/>
    <x v="1"/>
    <s v="看護墊"/>
    <s v="-02/22, 3/8,"/>
    <x v="389"/>
    <d v="1900-01-01T00:00:00"/>
    <d v="1900-07-28T00:00:00"/>
    <n v="420"/>
    <m/>
    <m/>
    <m/>
  </r>
  <r>
    <s v="1-739"/>
    <x v="197"/>
    <d v="2025-03-24T00:00:00"/>
    <x v="1"/>
    <s v="甘油球"/>
    <s v="-03/01,"/>
    <x v="385"/>
    <d v="1900-01-02T00:00:00"/>
    <d v="1900-02-28T00:00:00"/>
    <n v="180"/>
    <m/>
    <m/>
    <m/>
  </r>
  <r>
    <s v="3-558"/>
    <x v="237"/>
    <d v="2025-03-24T00:00:00"/>
    <x v="1"/>
    <s v="尿片"/>
    <s v="-03/01, 03/08, 03/15"/>
    <x v="413"/>
    <d v="1900-01-03T00:00:00"/>
    <d v="1900-08-07T00:00:00"/>
    <n v="880"/>
    <m/>
    <m/>
    <m/>
  </r>
  <r>
    <s v="3-558"/>
    <x v="237"/>
    <d v="2025-03-24T00:00:00"/>
    <x v="1"/>
    <s v="尿布L"/>
    <s v="-03/15"/>
    <x v="414"/>
    <d v="1899-12-31T00:00:00"/>
    <d v="1900-09-28T00:00:00"/>
    <n v="272"/>
    <m/>
    <m/>
    <m/>
  </r>
  <r>
    <s v="3-558"/>
    <x v="237"/>
    <d v="2025-03-24T00:00:00"/>
    <x v="1"/>
    <s v="尿布M"/>
    <s v="-03/01, 3/8,"/>
    <x v="415"/>
    <d v="1900-01-01T00:00:00"/>
    <d v="1900-10-26T00:00:00"/>
    <n v="600"/>
    <m/>
    <m/>
    <m/>
  </r>
  <r>
    <s v="3-558"/>
    <x v="237"/>
    <d v="2025-03-24T00:00:00"/>
    <x v="1"/>
    <s v="看護墊"/>
    <s v="-03/01, 03/15"/>
    <x v="384"/>
    <d v="1900-01-01T00:00:00"/>
    <d v="1900-07-28T00:00:00"/>
    <n v="420"/>
    <m/>
    <m/>
    <m/>
  </r>
  <r>
    <s v="1-542"/>
    <x v="138"/>
    <d v="2025-03-24T00:00:00"/>
    <x v="1"/>
    <s v="甘油球"/>
    <s v="-03/01,"/>
    <x v="385"/>
    <d v="1900-01-02T00:00:00"/>
    <d v="1900-02-28T00:00:00"/>
    <n v="180"/>
    <m/>
    <m/>
    <m/>
  </r>
  <r>
    <s v="1-542"/>
    <x v="138"/>
    <d v="2025-03-24T00:00:00"/>
    <x v="1"/>
    <s v="尿片"/>
    <s v="-03/01, 03/15"/>
    <x v="390"/>
    <d v="1900-01-01T00:00:00"/>
    <d v="1900-08-07T00:00:00"/>
    <n v="440"/>
    <m/>
    <m/>
    <m/>
  </r>
  <r>
    <s v="1-542"/>
    <x v="138"/>
    <d v="2025-03-24T00:00:00"/>
    <x v="1"/>
    <s v="尿布L"/>
    <s v="-03/01, 03/15"/>
    <x v="416"/>
    <d v="1900-01-01T00:00:00"/>
    <d v="1900-09-28T00:00:00"/>
    <n v="544"/>
    <m/>
    <m/>
    <m/>
  </r>
  <r>
    <s v="1-542"/>
    <x v="138"/>
    <d v="2025-03-24T00:00:00"/>
    <x v="1"/>
    <s v="看護墊"/>
    <s v="-03/01, 03/15"/>
    <x v="384"/>
    <d v="1900-01-01T00:00:00"/>
    <d v="1900-07-28T00:00:00"/>
    <n v="420"/>
    <m/>
    <m/>
    <m/>
  </r>
  <r>
    <s v="1-725"/>
    <x v="139"/>
    <d v="2025-03-24T00:00:00"/>
    <x v="1"/>
    <s v="甘油球"/>
    <s v="-03/01,"/>
    <x v="385"/>
    <d v="1900-01-02T00:00:00"/>
    <d v="1900-02-28T00:00:00"/>
    <n v="180"/>
    <m/>
    <m/>
    <m/>
  </r>
  <r>
    <s v="3-550"/>
    <x v="20"/>
    <d v="2025-03-24T00:00:00"/>
    <x v="1"/>
    <s v="尿片"/>
    <s v="-03/01, 03/15"/>
    <x v="390"/>
    <d v="1900-01-01T00:00:00"/>
    <d v="1900-08-07T00:00:00"/>
    <n v="440"/>
    <m/>
    <m/>
    <m/>
  </r>
  <r>
    <s v="3-550"/>
    <x v="20"/>
    <d v="2025-03-24T00:00:00"/>
    <x v="1"/>
    <s v="尿布M"/>
    <s v="-02/22, 03/01, 3/8, 03/15"/>
    <x v="383"/>
    <d v="1900-01-03T00:00:00"/>
    <d v="1900-10-26T00:00:00"/>
    <n v="1200"/>
    <m/>
    <m/>
    <m/>
  </r>
  <r>
    <s v="3-550"/>
    <x v="20"/>
    <d v="2025-03-24T00:00:00"/>
    <x v="1"/>
    <s v="看護墊"/>
    <s v="-03/01, 03/15"/>
    <x v="384"/>
    <d v="1900-01-01T00:00:00"/>
    <d v="1900-07-28T00:00:00"/>
    <n v="420"/>
    <m/>
    <m/>
    <m/>
  </r>
  <r>
    <s v="1-520"/>
    <x v="200"/>
    <d v="2025-03-24T00:00:00"/>
    <x v="1"/>
    <s v="甘油球"/>
    <s v="-03/01,"/>
    <x v="385"/>
    <d v="1900-01-02T00:00:00"/>
    <d v="1900-02-28T00:00:00"/>
    <n v="180"/>
    <m/>
    <m/>
    <m/>
  </r>
  <r>
    <s v="1-520"/>
    <x v="200"/>
    <d v="2025-03-24T00:00:00"/>
    <x v="1"/>
    <s v="尿片"/>
    <s v="-02/22, 03/01, 03/08, 03/15"/>
    <x v="388"/>
    <d v="1900-01-05T00:00:00"/>
    <d v="1900-08-07T00:00:00"/>
    <n v="1320"/>
    <m/>
    <m/>
    <m/>
  </r>
  <r>
    <s v="1-520"/>
    <x v="200"/>
    <d v="2025-03-24T00:00:00"/>
    <x v="1"/>
    <s v="尿布M"/>
    <s v="-02/22, 03/01, 3/8, 03/15"/>
    <x v="383"/>
    <d v="1900-01-03T00:00:00"/>
    <d v="1900-10-26T00:00:00"/>
    <n v="1200"/>
    <m/>
    <m/>
    <m/>
  </r>
  <r>
    <s v="1-520"/>
    <x v="200"/>
    <d v="2025-03-24T00:00:00"/>
    <x v="1"/>
    <s v="看護墊"/>
    <s v="-02/22, 3/8,"/>
    <x v="389"/>
    <d v="1900-01-01T00:00:00"/>
    <d v="1900-07-28T00:00:00"/>
    <n v="420"/>
    <m/>
    <m/>
    <m/>
  </r>
  <r>
    <s v="2-198"/>
    <x v="21"/>
    <d v="2025-03-24T00:00:00"/>
    <x v="1"/>
    <s v="甘油球"/>
    <s v="-02/22,"/>
    <x v="378"/>
    <d v="1900-01-02T00:00:00"/>
    <d v="1900-02-28T00:00:00"/>
    <n v="180"/>
    <m/>
    <m/>
    <m/>
  </r>
  <r>
    <s v="2-198"/>
    <x v="21"/>
    <d v="2025-03-24T00:00:00"/>
    <x v="1"/>
    <s v="尿片"/>
    <s v="-02/22, 03/01, 03/08, 03/15"/>
    <x v="379"/>
    <d v="1900-01-03T00:00:00"/>
    <d v="1900-08-07T00:00:00"/>
    <n v="880"/>
    <m/>
    <m/>
    <m/>
  </r>
  <r>
    <s v="2-198"/>
    <x v="21"/>
    <d v="2025-03-24T00:00:00"/>
    <x v="1"/>
    <s v="尿布L"/>
    <s v="-02/22, 03/01, 3/8,"/>
    <x v="406"/>
    <d v="1900-01-02T00:00:00"/>
    <d v="1900-09-28T00:00:00"/>
    <n v="816"/>
    <m/>
    <m/>
    <m/>
  </r>
  <r>
    <s v="2-198"/>
    <x v="21"/>
    <d v="2025-03-24T00:00:00"/>
    <x v="1"/>
    <s v="看護墊"/>
    <s v="-03/01, 3/8,"/>
    <x v="407"/>
    <d v="1900-01-01T00:00:00"/>
    <d v="1900-07-28T00:00:00"/>
    <n v="420"/>
    <m/>
    <m/>
    <m/>
  </r>
  <r>
    <s v="3-555"/>
    <x v="22"/>
    <d v="2025-03-24T00:00:00"/>
    <x v="1"/>
    <s v="尿布M"/>
    <s v="-03/01, 03/15"/>
    <x v="387"/>
    <d v="1900-01-01T00:00:00"/>
    <d v="1900-10-26T00:00:00"/>
    <n v="600"/>
    <m/>
    <m/>
    <m/>
  </r>
  <r>
    <s v="3-555"/>
    <x v="22"/>
    <d v="2025-03-24T00:00:00"/>
    <x v="1"/>
    <s v="看護墊"/>
    <s v="-02/22, 3/8, 03/15"/>
    <x v="410"/>
    <d v="1900-01-02T00:00:00"/>
    <d v="1900-07-28T00:00:00"/>
    <n v="630"/>
    <m/>
    <m/>
    <m/>
  </r>
  <r>
    <s v="2-118"/>
    <x v="83"/>
    <d v="2025-03-24T00:00:00"/>
    <x v="1"/>
    <s v="甘油球"/>
    <s v="-02/22,"/>
    <x v="378"/>
    <d v="1900-01-02T00:00:00"/>
    <d v="1900-02-28T00:00:00"/>
    <n v="180"/>
    <m/>
    <m/>
    <m/>
  </r>
  <r>
    <s v="2-118"/>
    <x v="83"/>
    <d v="2025-03-24T00:00:00"/>
    <x v="1"/>
    <s v="尿片"/>
    <s v="-03/15"/>
    <x v="386"/>
    <d v="1899-12-31T00:00:00"/>
    <d v="1900-08-07T00:00:00"/>
    <n v="220"/>
    <m/>
    <m/>
    <m/>
  </r>
  <r>
    <s v="2-118"/>
    <x v="83"/>
    <d v="2025-03-24T00:00:00"/>
    <x v="1"/>
    <s v="尿布L"/>
    <s v="-03/15"/>
    <x v="414"/>
    <d v="1899-12-31T00:00:00"/>
    <d v="1900-09-28T00:00:00"/>
    <n v="272"/>
    <m/>
    <m/>
    <m/>
  </r>
  <r>
    <s v="2-118"/>
    <x v="83"/>
    <d v="2025-03-24T00:00:00"/>
    <x v="1"/>
    <s v="看護墊"/>
    <s v="-02/22, 03/01,"/>
    <x v="417"/>
    <d v="1900-01-01T00:00:00"/>
    <d v="1900-07-28T00:00:00"/>
    <n v="420"/>
    <m/>
    <m/>
    <m/>
  </r>
  <r>
    <s v="3-545"/>
    <x v="168"/>
    <d v="2025-03-24T00:00:00"/>
    <x v="1"/>
    <s v="尿片"/>
    <s v="-02/22, 03/01, 03/08,"/>
    <x v="418"/>
    <d v="1900-01-04T00:00:00"/>
    <d v="1900-08-07T00:00:00"/>
    <n v="1100"/>
    <m/>
    <m/>
    <m/>
  </r>
  <r>
    <s v="3-545"/>
    <x v="168"/>
    <d v="2025-03-24T00:00:00"/>
    <x v="1"/>
    <s v="尿布M"/>
    <s v="-03/15"/>
    <x v="419"/>
    <d v="1899-12-31T00:00:00"/>
    <d v="1900-10-26T00:00:00"/>
    <n v="300"/>
    <m/>
    <m/>
    <m/>
  </r>
  <r>
    <s v="3-545"/>
    <x v="168"/>
    <d v="2025-03-24T00:00:00"/>
    <x v="1"/>
    <s v="看護墊"/>
    <s v="-02/22, 03/01, 3/8, 03/15"/>
    <x v="420"/>
    <d v="1900-01-03T00:00:00"/>
    <d v="1900-07-28T00:00:00"/>
    <n v="840"/>
    <m/>
    <m/>
    <m/>
  </r>
  <r>
    <s v="1-175"/>
    <x v="184"/>
    <d v="2025-03-24T00:00:00"/>
    <x v="1"/>
    <s v="甘油球"/>
    <s v="-03/01,"/>
    <x v="385"/>
    <d v="1900-01-02T00:00:00"/>
    <d v="1900-02-28T00:00:00"/>
    <n v="180"/>
    <m/>
    <m/>
    <m/>
  </r>
  <r>
    <s v="1-668"/>
    <x v="7"/>
    <d v="2025-03-24T00:00:00"/>
    <x v="1"/>
    <s v="甘油球"/>
    <s v="-03/01,"/>
    <x v="385"/>
    <d v="1900-01-02T00:00:00"/>
    <d v="1900-02-28T00:00:00"/>
    <n v="180"/>
    <m/>
    <m/>
    <m/>
  </r>
  <r>
    <s v="1-668"/>
    <x v="7"/>
    <d v="2025-03-24T00:00:00"/>
    <x v="1"/>
    <s v="尿片"/>
    <s v="-02/22, 03/01, 03/08, 03/15"/>
    <x v="388"/>
    <d v="1900-01-05T00:00:00"/>
    <d v="1900-08-07T00:00:00"/>
    <n v="1320"/>
    <m/>
    <m/>
    <m/>
  </r>
  <r>
    <s v="1-668"/>
    <x v="7"/>
    <d v="2025-03-24T00:00:00"/>
    <x v="1"/>
    <s v="尿布M"/>
    <s v="-02/22, 03/01, 3/8,"/>
    <x v="396"/>
    <d v="1900-01-02T00:00:00"/>
    <d v="1900-10-26T00:00:00"/>
    <n v="900"/>
    <m/>
    <m/>
    <m/>
  </r>
  <r>
    <s v="1-668"/>
    <x v="7"/>
    <d v="2025-03-24T00:00:00"/>
    <x v="1"/>
    <s v="看護墊"/>
    <s v="-02/22, 3/8,"/>
    <x v="389"/>
    <d v="1900-01-01T00:00:00"/>
    <d v="1900-07-28T00:00:00"/>
    <n v="420"/>
    <m/>
    <m/>
    <m/>
  </r>
  <r>
    <s v="3-475"/>
    <x v="8"/>
    <d v="2025-03-24T00:00:00"/>
    <x v="1"/>
    <s v="尿片"/>
    <s v="-02/22, 03/01, 03/08, 03/15"/>
    <x v="382"/>
    <d v="1900-01-04T00:00:00"/>
    <d v="1900-08-07T00:00:00"/>
    <n v="1100"/>
    <m/>
    <m/>
    <m/>
  </r>
  <r>
    <s v="3-475"/>
    <x v="8"/>
    <d v="2025-03-24T00:00:00"/>
    <x v="1"/>
    <s v="尿布M"/>
    <s v="-02/22, 03/01, 3/8, 03/15"/>
    <x v="383"/>
    <d v="1900-01-03T00:00:00"/>
    <d v="1900-10-26T00:00:00"/>
    <n v="1200"/>
    <m/>
    <m/>
    <m/>
  </r>
  <r>
    <s v="3-475"/>
    <x v="8"/>
    <d v="2025-03-24T00:00:00"/>
    <x v="1"/>
    <s v="看護墊"/>
    <s v="-03/01, 03/15"/>
    <x v="384"/>
    <d v="1900-01-01T00:00:00"/>
    <d v="1900-07-28T00:00:00"/>
    <n v="420"/>
    <m/>
    <m/>
    <m/>
  </r>
  <r>
    <s v="1-702"/>
    <x v="169"/>
    <d v="2025-03-24T00:00:00"/>
    <x v="1"/>
    <s v="甘油球"/>
    <s v="-03/01,"/>
    <x v="385"/>
    <d v="1900-01-02T00:00:00"/>
    <d v="1900-02-28T00:00:00"/>
    <n v="180"/>
    <m/>
    <m/>
    <m/>
  </r>
  <r>
    <s v="1-702"/>
    <x v="169"/>
    <d v="2025-03-24T00:00:00"/>
    <x v="1"/>
    <s v="尿片"/>
    <s v="-02/22, 03/01, 03/15"/>
    <x v="421"/>
    <d v="1900-01-04T00:00:00"/>
    <d v="1900-08-07T00:00:00"/>
    <n v="1100"/>
    <m/>
    <m/>
    <m/>
  </r>
  <r>
    <s v="1-702"/>
    <x v="169"/>
    <d v="2025-03-24T00:00:00"/>
    <x v="1"/>
    <s v="尿布M"/>
    <s v="-02/22, 03/01, 3/8,"/>
    <x v="396"/>
    <d v="1900-01-02T00:00:00"/>
    <d v="1900-10-26T00:00:00"/>
    <n v="900"/>
    <m/>
    <m/>
    <m/>
  </r>
  <r>
    <s v="1-702"/>
    <x v="169"/>
    <d v="2025-03-24T00:00:00"/>
    <x v="1"/>
    <s v="看護墊"/>
    <s v="-02/22, 3/8,"/>
    <x v="389"/>
    <d v="1900-01-01T00:00:00"/>
    <d v="1900-07-28T00:00:00"/>
    <n v="420"/>
    <m/>
    <m/>
    <m/>
  </r>
  <r>
    <s v="1-659"/>
    <x v="185"/>
    <d v="2025-03-24T00:00:00"/>
    <x v="1"/>
    <s v="甘油球"/>
    <s v="-3/8,"/>
    <x v="397"/>
    <d v="1900-01-02T00:00:00"/>
    <d v="1900-02-28T00:00:00"/>
    <n v="180"/>
    <m/>
    <m/>
    <m/>
  </r>
  <r>
    <s v="2-174"/>
    <x v="174"/>
    <d v="2025-03-24T00:00:00"/>
    <x v="1"/>
    <s v="甘油球"/>
    <s v="-02/22,"/>
    <x v="378"/>
    <d v="1900-01-02T00:00:00"/>
    <d v="1900-02-28T00:00:00"/>
    <n v="180"/>
    <m/>
    <m/>
    <m/>
  </r>
  <r>
    <s v="2-174"/>
    <x v="174"/>
    <d v="2025-03-24T00:00:00"/>
    <x v="1"/>
    <s v="尿片"/>
    <s v="-02/22, 03/01, 03/08, 03/15"/>
    <x v="382"/>
    <d v="1900-01-04T00:00:00"/>
    <d v="1900-08-07T00:00:00"/>
    <n v="1100"/>
    <m/>
    <m/>
    <m/>
  </r>
  <r>
    <s v="2-174"/>
    <x v="174"/>
    <d v="2025-03-24T00:00:00"/>
    <x v="1"/>
    <s v="尿布L"/>
    <s v="-02/22, 03/01, 3/8, 03/15"/>
    <x v="398"/>
    <d v="1900-01-03T00:00:00"/>
    <d v="1900-09-28T00:00:00"/>
    <n v="1088"/>
    <m/>
    <m/>
    <m/>
  </r>
  <r>
    <s v="2-174"/>
    <x v="174"/>
    <d v="2025-03-24T00:00:00"/>
    <x v="1"/>
    <s v="尿布M"/>
    <s v="-03/15"/>
    <x v="419"/>
    <d v="1899-12-31T00:00:00"/>
    <d v="1900-10-26T00:00:00"/>
    <n v="300"/>
    <m/>
    <m/>
    <m/>
  </r>
  <r>
    <s v="2-174"/>
    <x v="174"/>
    <d v="2025-03-24T00:00:00"/>
    <x v="1"/>
    <s v="看護墊"/>
    <s v="-03/01, 3/8,"/>
    <x v="407"/>
    <d v="1900-01-01T00:00:00"/>
    <d v="1900-07-28T00:00:00"/>
    <n v="420"/>
    <m/>
    <m/>
    <m/>
  </r>
  <r>
    <s v="2-140"/>
    <x v="93"/>
    <d v="2025-03-24T00:00:00"/>
    <x v="1"/>
    <s v="甘油球"/>
    <s v="-02/22,"/>
    <x v="378"/>
    <d v="1900-01-02T00:00:00"/>
    <d v="1900-02-28T00:00:00"/>
    <n v="180"/>
    <m/>
    <m/>
    <m/>
  </r>
  <r>
    <s v="2-140"/>
    <x v="93"/>
    <d v="2025-03-24T00:00:00"/>
    <x v="1"/>
    <s v="尿布L"/>
    <s v="-03/15"/>
    <x v="414"/>
    <d v="1899-12-31T00:00:00"/>
    <d v="1900-09-28T00:00:00"/>
    <n v="272"/>
    <m/>
    <m/>
    <m/>
  </r>
  <r>
    <s v="2-140"/>
    <x v="93"/>
    <d v="2025-03-24T00:00:00"/>
    <x v="1"/>
    <s v="看護墊"/>
    <s v="-02/22,"/>
    <x v="381"/>
    <d v="1899-12-31T00:00:00"/>
    <d v="1900-07-28T00:00:00"/>
    <n v="210"/>
    <m/>
    <m/>
    <m/>
  </r>
  <r>
    <s v="1-629"/>
    <x v="25"/>
    <d v="2025-03-24T00:00:00"/>
    <x v="1"/>
    <s v="甘油球"/>
    <s v="-03/01,"/>
    <x v="385"/>
    <d v="1900-01-02T00:00:00"/>
    <d v="1900-02-28T00:00:00"/>
    <n v="180"/>
    <m/>
    <m/>
    <m/>
  </r>
  <r>
    <s v="1-629"/>
    <x v="25"/>
    <d v="2025-03-24T00:00:00"/>
    <x v="1"/>
    <s v="尿片"/>
    <s v="-02/22, 03/01, 03/08, 03/15"/>
    <x v="382"/>
    <d v="1900-01-04T00:00:00"/>
    <d v="1900-08-07T00:00:00"/>
    <n v="1100"/>
    <m/>
    <m/>
    <m/>
  </r>
  <r>
    <s v="1-629"/>
    <x v="25"/>
    <d v="2025-03-24T00:00:00"/>
    <x v="1"/>
    <s v="尿布M"/>
    <s v="-02/22, 03/01, 3/8, 03/15"/>
    <x v="383"/>
    <d v="1900-01-03T00:00:00"/>
    <d v="1900-10-26T00:00:00"/>
    <n v="1200"/>
    <m/>
    <m/>
    <m/>
  </r>
  <r>
    <s v="1-629"/>
    <x v="25"/>
    <d v="2025-03-24T00:00:00"/>
    <x v="1"/>
    <s v="看護墊"/>
    <s v="-02/22, 03/01,"/>
    <x v="417"/>
    <d v="1900-01-01T00:00:00"/>
    <d v="1900-07-28T00:00:00"/>
    <n v="420"/>
    <m/>
    <m/>
    <m/>
  </r>
  <r>
    <s v="1-432"/>
    <x v="27"/>
    <d v="2025-03-24T00:00:00"/>
    <x v="1"/>
    <s v="尿片"/>
    <s v="-02/22, 03/01, 03/08, 03/15"/>
    <x v="395"/>
    <d v="1900-01-07T00:00:00"/>
    <d v="1900-08-07T00:00:00"/>
    <n v="1760"/>
    <m/>
    <m/>
    <m/>
  </r>
  <r>
    <s v="1-432"/>
    <x v="27"/>
    <d v="2025-03-24T00:00:00"/>
    <x v="1"/>
    <s v="尿布L"/>
    <s v="-02/22, 03/01, 3/8, 03/15"/>
    <x v="422"/>
    <d v="1900-01-05T00:00:00"/>
    <d v="1900-09-28T00:00:00"/>
    <n v="1632"/>
    <m/>
    <m/>
    <m/>
  </r>
  <r>
    <s v="1-432"/>
    <x v="27"/>
    <d v="2025-03-24T00:00:00"/>
    <x v="1"/>
    <s v="看護墊"/>
    <s v="-03/01, 03/15"/>
    <x v="384"/>
    <d v="1900-01-01T00:00:00"/>
    <d v="1900-07-28T00:00:00"/>
    <n v="420"/>
    <m/>
    <m/>
    <m/>
  </r>
  <r>
    <s v="2-197"/>
    <x v="84"/>
    <d v="2025-03-24T00:00:00"/>
    <x v="1"/>
    <s v="甘油球"/>
    <s v="-02/22,"/>
    <x v="378"/>
    <d v="1900-01-02T00:00:00"/>
    <d v="1900-02-28T00:00:00"/>
    <n v="180"/>
    <m/>
    <m/>
    <m/>
  </r>
  <r>
    <s v="2-197"/>
    <x v="84"/>
    <d v="2025-03-24T00:00:00"/>
    <x v="1"/>
    <s v="尿片"/>
    <s v="-02/22, 03/01, 03/08, 03/15"/>
    <x v="379"/>
    <d v="1900-01-03T00:00:00"/>
    <d v="1900-08-07T00:00:00"/>
    <n v="880"/>
    <m/>
    <m/>
    <m/>
  </r>
  <r>
    <s v="2-197"/>
    <x v="84"/>
    <d v="2025-03-24T00:00:00"/>
    <x v="1"/>
    <s v="尿布M"/>
    <s v="-03/01, 3/8,"/>
    <x v="415"/>
    <d v="1900-01-01T00:00:00"/>
    <d v="1900-10-26T00:00:00"/>
    <n v="600"/>
    <m/>
    <m/>
    <m/>
  </r>
  <r>
    <s v="2-103"/>
    <x v="238"/>
    <d v="2025-03-24T00:00:00"/>
    <x v="1"/>
    <s v="甘油球"/>
    <s v="-02/22,"/>
    <x v="378"/>
    <d v="1900-01-02T00:00:00"/>
    <d v="1900-02-28T00:00:00"/>
    <n v="180"/>
    <m/>
    <m/>
    <m/>
  </r>
  <r>
    <s v="2-103"/>
    <x v="238"/>
    <d v="2025-03-24T00:00:00"/>
    <x v="1"/>
    <s v="尿片"/>
    <s v="-02/22, 03/01, 03/08, 03/15"/>
    <x v="379"/>
    <d v="1900-01-03T00:00:00"/>
    <d v="1900-08-07T00:00:00"/>
    <n v="880"/>
    <m/>
    <m/>
    <m/>
  </r>
  <r>
    <s v="2-103"/>
    <x v="238"/>
    <d v="2025-03-24T00:00:00"/>
    <x v="1"/>
    <s v="尿布L"/>
    <s v="-02/22, 03/01, 3/8,"/>
    <x v="406"/>
    <d v="1900-01-02T00:00:00"/>
    <d v="1900-09-28T00:00:00"/>
    <n v="816"/>
    <m/>
    <m/>
    <m/>
  </r>
  <r>
    <s v="2-103"/>
    <x v="238"/>
    <d v="2025-03-24T00:00:00"/>
    <x v="1"/>
    <s v="看護墊"/>
    <s v="-02/22, 03/01, 3/8, 03/15"/>
    <x v="420"/>
    <d v="1900-01-03T00:00:00"/>
    <d v="1900-07-28T00:00:00"/>
    <n v="840"/>
    <m/>
    <m/>
    <m/>
  </r>
  <r>
    <s v="1-717"/>
    <x v="28"/>
    <d v="2025-03-24T00:00:00"/>
    <x v="1"/>
    <s v="甘油球"/>
    <s v="-03/01,"/>
    <x v="385"/>
    <d v="1900-01-02T00:00:00"/>
    <d v="1900-02-28T00:00:00"/>
    <n v="180"/>
    <m/>
    <m/>
    <m/>
  </r>
  <r>
    <s v="3-454"/>
    <x v="29"/>
    <d v="2025-03-24T00:00:00"/>
    <x v="1"/>
    <s v="尿片"/>
    <s v="-02/22, 03/01, 03/08, 03/15"/>
    <x v="379"/>
    <d v="1900-01-03T00:00:00"/>
    <d v="1900-08-07T00:00:00"/>
    <n v="880"/>
    <m/>
    <m/>
    <m/>
  </r>
  <r>
    <s v="3-454"/>
    <x v="29"/>
    <d v="2025-03-24T00:00:00"/>
    <x v="1"/>
    <s v="尿布M"/>
    <s v="-02/22, 03/01, 3/8, 03/15"/>
    <x v="383"/>
    <d v="1900-01-03T00:00:00"/>
    <d v="1900-10-26T00:00:00"/>
    <n v="1200"/>
    <m/>
    <m/>
    <m/>
  </r>
  <r>
    <s v="3-454"/>
    <x v="29"/>
    <d v="2025-03-24T00:00:00"/>
    <x v="1"/>
    <s v="看護墊"/>
    <s v="-03/01, 03/15"/>
    <x v="384"/>
    <d v="1900-01-01T00:00:00"/>
    <d v="1900-07-28T00:00:00"/>
    <n v="420"/>
    <m/>
    <m/>
    <m/>
  </r>
  <r>
    <s v="1-743"/>
    <x v="108"/>
    <d v="2025-03-24T00:00:00"/>
    <x v="1"/>
    <s v="甘油球"/>
    <s v="-03/15"/>
    <x v="400"/>
    <d v="1900-01-02T00:00:00"/>
    <d v="1900-02-28T00:00:00"/>
    <n v="180"/>
    <m/>
    <m/>
    <m/>
  </r>
  <r>
    <s v="1-743"/>
    <x v="108"/>
    <d v="2025-03-24T00:00:00"/>
    <x v="1"/>
    <s v="尿片"/>
    <s v="-03/01, 03/08, 03/15"/>
    <x v="423"/>
    <d v="1900-01-02T00:00:00"/>
    <d v="1900-08-07T00:00:00"/>
    <n v="660"/>
    <m/>
    <m/>
    <m/>
  </r>
  <r>
    <s v="1-743"/>
    <x v="108"/>
    <d v="2025-03-24T00:00:00"/>
    <x v="1"/>
    <s v="尿布M"/>
    <s v="-02/22, 03/01, 3/8, 03/15"/>
    <x v="383"/>
    <d v="1900-01-03T00:00:00"/>
    <d v="1900-10-26T00:00:00"/>
    <n v="1200"/>
    <m/>
    <m/>
    <m/>
  </r>
  <r>
    <s v="1-743"/>
    <x v="108"/>
    <d v="2025-03-24T00:00:00"/>
    <x v="1"/>
    <s v="看護墊"/>
    <s v="-02/22,"/>
    <x v="381"/>
    <d v="1899-12-31T00:00:00"/>
    <d v="1900-07-28T00:00:00"/>
    <n v="210"/>
    <m/>
    <m/>
    <m/>
  </r>
  <r>
    <s v="1-710"/>
    <x v="151"/>
    <d v="2025-03-24T00:00:00"/>
    <x v="1"/>
    <s v="尿片"/>
    <s v="-02/22, 03/01, 03/08, 03/15"/>
    <x v="388"/>
    <d v="1900-01-05T00:00:00"/>
    <d v="1900-08-07T00:00:00"/>
    <n v="1320"/>
    <m/>
    <m/>
    <m/>
  </r>
  <r>
    <s v="1-710"/>
    <x v="151"/>
    <d v="2025-03-24T00:00:00"/>
    <x v="1"/>
    <s v="尿布M"/>
    <s v="-02/22, 03/01, 3/8, 03/15"/>
    <x v="383"/>
    <d v="1900-01-03T00:00:00"/>
    <d v="1900-10-26T00:00:00"/>
    <n v="1200"/>
    <m/>
    <m/>
    <m/>
  </r>
  <r>
    <s v="1-710"/>
    <x v="151"/>
    <d v="2025-03-24T00:00:00"/>
    <x v="1"/>
    <s v="看護墊"/>
    <s v="-02/22, 3/8,"/>
    <x v="389"/>
    <d v="1900-01-01T00:00:00"/>
    <d v="1900-07-28T00:00:00"/>
    <n v="420"/>
    <m/>
    <m/>
    <m/>
  </r>
  <r>
    <s v="1-678"/>
    <x v="249"/>
    <d v="2025-03-24T00:00:00"/>
    <x v="1"/>
    <s v="甘油球"/>
    <s v="-03/01,"/>
    <x v="385"/>
    <d v="1900-01-02T00:00:00"/>
    <d v="1900-02-28T00:00:00"/>
    <n v="180"/>
    <m/>
    <m/>
    <m/>
  </r>
  <r>
    <s v="1-678"/>
    <x v="249"/>
    <d v="2025-03-24T00:00:00"/>
    <x v="1"/>
    <s v="尿布M"/>
    <s v="-03/01,"/>
    <x v="424"/>
    <d v="1899-12-31T00:00:00"/>
    <d v="1900-10-26T00:00:00"/>
    <n v="300"/>
    <m/>
    <m/>
    <m/>
  </r>
  <r>
    <s v="1-678"/>
    <x v="249"/>
    <d v="2025-03-24T00:00:00"/>
    <x v="1"/>
    <s v="看護墊"/>
    <s v="-03/01,"/>
    <x v="425"/>
    <d v="1899-12-31T00:00:00"/>
    <d v="1900-07-28T00:00:00"/>
    <n v="210"/>
    <m/>
    <m/>
    <m/>
  </r>
  <r>
    <s v="1-660"/>
    <x v="9"/>
    <d v="2025-03-24T00:00:00"/>
    <x v="1"/>
    <s v="甘油球"/>
    <s v="-3/8,"/>
    <x v="397"/>
    <d v="1900-01-02T00:00:00"/>
    <d v="1900-02-28T00:00:00"/>
    <n v="180"/>
    <m/>
    <m/>
    <m/>
  </r>
  <r>
    <s v="1-660"/>
    <x v="9"/>
    <d v="2025-03-24T00:00:00"/>
    <x v="1"/>
    <s v="尿片"/>
    <s v="-02/22, 03/01, 03/08,"/>
    <x v="426"/>
    <d v="1900-01-02T00:00:00"/>
    <d v="1900-08-07T00:00:00"/>
    <n v="660"/>
    <m/>
    <m/>
    <m/>
  </r>
  <r>
    <s v="1-660"/>
    <x v="9"/>
    <d v="2025-03-24T00:00:00"/>
    <x v="1"/>
    <s v="尿布M"/>
    <s v="-02/22, 03/01, 3/8,"/>
    <x v="396"/>
    <d v="1900-01-02T00:00:00"/>
    <d v="1900-10-26T00:00:00"/>
    <n v="900"/>
    <m/>
    <m/>
    <m/>
  </r>
  <r>
    <s v="1-660"/>
    <x v="9"/>
    <d v="2025-03-24T00:00:00"/>
    <x v="1"/>
    <s v="看護墊"/>
    <s v="-02/22, 03/01,"/>
    <x v="417"/>
    <d v="1900-01-01T00:00:00"/>
    <d v="1900-07-28T00:00:00"/>
    <n v="420"/>
    <m/>
    <m/>
    <m/>
  </r>
  <r>
    <s v="1-768"/>
    <x v="109"/>
    <d v="2025-03-24T00:00:00"/>
    <x v="1"/>
    <s v="甘油球"/>
    <s v="-03/01,"/>
    <x v="385"/>
    <d v="1900-01-02T00:00:00"/>
    <d v="1900-02-28T00:00:00"/>
    <n v="180"/>
    <m/>
    <m/>
    <m/>
  </r>
  <r>
    <s v="3-478"/>
    <x v="235"/>
    <d v="2025-03-24T00:00:00"/>
    <x v="1"/>
    <s v="尿布L"/>
    <s v="-02/22, 03/01, 3/8, 03/15"/>
    <x v="398"/>
    <d v="1900-01-03T00:00:00"/>
    <d v="1900-09-28T00:00:00"/>
    <n v="1088"/>
    <m/>
    <m/>
    <m/>
  </r>
  <r>
    <s v="3-478"/>
    <x v="235"/>
    <d v="2025-03-24T00:00:00"/>
    <x v="1"/>
    <s v="看護墊"/>
    <s v="-02/22, 03/01, 3/8,"/>
    <x v="427"/>
    <d v="1900-01-02T00:00:00"/>
    <d v="1900-07-28T00:00:00"/>
    <n v="630"/>
    <m/>
    <m/>
    <m/>
  </r>
  <r>
    <s v="2-051"/>
    <x v="239"/>
    <d v="2025-03-24T00:00:00"/>
    <x v="1"/>
    <s v="甘油球"/>
    <s v="-02/22,"/>
    <x v="378"/>
    <d v="1900-01-02T00:00:00"/>
    <d v="1900-02-28T00:00:00"/>
    <n v="180"/>
    <m/>
    <m/>
    <m/>
  </r>
  <r>
    <s v="2-051"/>
    <x v="239"/>
    <d v="2025-03-24T00:00:00"/>
    <x v="1"/>
    <s v="尿片"/>
    <s v="-03/15"/>
    <x v="386"/>
    <d v="1899-12-31T00:00:00"/>
    <d v="1900-08-07T00:00:00"/>
    <n v="220"/>
    <m/>
    <m/>
    <m/>
  </r>
  <r>
    <s v="2-051"/>
    <x v="239"/>
    <d v="2025-03-24T00:00:00"/>
    <x v="1"/>
    <s v="尿布L"/>
    <s v="-03/15"/>
    <x v="414"/>
    <d v="1899-12-31T00:00:00"/>
    <d v="1900-09-28T00:00:00"/>
    <n v="272"/>
    <m/>
    <m/>
    <m/>
  </r>
  <r>
    <s v="2-051"/>
    <x v="239"/>
    <d v="2025-03-24T00:00:00"/>
    <x v="1"/>
    <s v="尿布M"/>
    <s v="-03/01,"/>
    <x v="428"/>
    <d v="1900-01-01T00:00:00"/>
    <d v="1900-10-26T00:00:00"/>
    <n v="600"/>
    <m/>
    <m/>
    <m/>
  </r>
  <r>
    <s v="1-673"/>
    <x v="202"/>
    <d v="2025-03-24T00:00:00"/>
    <x v="1"/>
    <s v="衛生紙"/>
    <m/>
    <x v="429"/>
    <d v="1899-12-31T00:00:00"/>
    <d v="1900-05-29T00:00:00"/>
    <n v="150"/>
    <m/>
    <m/>
    <m/>
  </r>
  <r>
    <s v="1-734"/>
    <x v="170"/>
    <d v="2025-03-24T00:00:00"/>
    <x v="1"/>
    <s v="甘油球"/>
    <s v="-03/01,"/>
    <x v="385"/>
    <d v="1900-01-02T00:00:00"/>
    <d v="1900-02-28T00:00:00"/>
    <n v="180"/>
    <m/>
    <m/>
    <m/>
  </r>
  <r>
    <s v="1-734"/>
    <x v="170"/>
    <d v="2025-03-24T00:00:00"/>
    <x v="1"/>
    <s v="尿片"/>
    <s v="-02/22, 03/01, 03/08, 03/15"/>
    <x v="382"/>
    <d v="1900-01-04T00:00:00"/>
    <d v="1900-08-07T00:00:00"/>
    <n v="1100"/>
    <m/>
    <m/>
    <m/>
  </r>
  <r>
    <s v="1-734"/>
    <x v="170"/>
    <d v="2025-03-24T00:00:00"/>
    <x v="1"/>
    <s v="尿布M"/>
    <s v="-02/22, 03/01, 3/8, 03/15"/>
    <x v="383"/>
    <d v="1900-01-03T00:00:00"/>
    <d v="1900-10-26T00:00:00"/>
    <n v="1200"/>
    <m/>
    <m/>
    <m/>
  </r>
  <r>
    <s v="1-734"/>
    <x v="170"/>
    <d v="2025-03-24T00:00:00"/>
    <x v="1"/>
    <s v="看護墊"/>
    <s v="-03/01,"/>
    <x v="425"/>
    <d v="1899-12-31T00:00:00"/>
    <d v="1900-07-28T00:00:00"/>
    <n v="210"/>
    <m/>
    <m/>
    <m/>
  </r>
  <r>
    <s v="1-402"/>
    <x v="32"/>
    <d v="2025-03-24T00:00:00"/>
    <x v="1"/>
    <s v="甘油球"/>
    <s v="-03/01,"/>
    <x v="385"/>
    <d v="1900-01-02T00:00:00"/>
    <d v="1900-02-28T00:00:00"/>
    <n v="180"/>
    <m/>
    <m/>
    <m/>
  </r>
  <r>
    <s v="1-402"/>
    <x v="32"/>
    <d v="2025-03-24T00:00:00"/>
    <x v="1"/>
    <s v="尿片"/>
    <s v="-02/22, 03/01, 03/08, 03/15"/>
    <x v="388"/>
    <d v="1900-01-05T00:00:00"/>
    <d v="1900-08-07T00:00:00"/>
    <n v="1320"/>
    <m/>
    <m/>
    <m/>
  </r>
  <r>
    <s v="1-402"/>
    <x v="32"/>
    <d v="2025-03-24T00:00:00"/>
    <x v="1"/>
    <s v="尿布L"/>
    <s v="-02/22, 03/01, 3/8, 03/15"/>
    <x v="398"/>
    <d v="1900-01-03T00:00:00"/>
    <d v="1900-09-28T00:00:00"/>
    <n v="1088"/>
    <m/>
    <m/>
    <m/>
  </r>
  <r>
    <s v="1-402"/>
    <x v="32"/>
    <d v="2025-03-24T00:00:00"/>
    <x v="1"/>
    <s v="看護墊"/>
    <s v="-02/22, 03/01,"/>
    <x v="417"/>
    <d v="1900-01-01T00:00:00"/>
    <d v="1900-07-28T00:00:00"/>
    <n v="420"/>
    <m/>
    <m/>
    <m/>
  </r>
  <r>
    <s v="1-452"/>
    <x v="204"/>
    <d v="2025-03-24T00:00:00"/>
    <x v="1"/>
    <s v="甘油球"/>
    <s v="-03/01,"/>
    <x v="385"/>
    <d v="1900-01-02T00:00:00"/>
    <d v="1900-02-28T00:00:00"/>
    <n v="180"/>
    <m/>
    <m/>
    <m/>
  </r>
  <r>
    <s v="1-452"/>
    <x v="204"/>
    <d v="2025-03-24T00:00:00"/>
    <x v="1"/>
    <s v="尿片"/>
    <s v="-02/22, 03/01, 03/08, 03/15"/>
    <x v="382"/>
    <d v="1900-01-04T00:00:00"/>
    <d v="1900-08-07T00:00:00"/>
    <n v="1100"/>
    <m/>
    <m/>
    <m/>
  </r>
  <r>
    <s v="1-452"/>
    <x v="204"/>
    <d v="2025-03-24T00:00:00"/>
    <x v="1"/>
    <s v="尿布M"/>
    <s v="-03/01, 3/8,"/>
    <x v="415"/>
    <d v="1900-01-01T00:00:00"/>
    <d v="1900-10-26T00:00:00"/>
    <n v="600"/>
    <m/>
    <m/>
    <m/>
  </r>
  <r>
    <s v="1-452"/>
    <x v="204"/>
    <d v="2025-03-24T00:00:00"/>
    <x v="1"/>
    <s v="看護墊"/>
    <s v="-02/22, 03/01,"/>
    <x v="417"/>
    <d v="1900-01-01T00:00:00"/>
    <d v="1900-07-28T00:00:00"/>
    <n v="420"/>
    <m/>
    <m/>
    <m/>
  </r>
  <r>
    <s v="1-730"/>
    <x v="72"/>
    <d v="2025-03-24T00:00:00"/>
    <x v="1"/>
    <s v="甘油球"/>
    <s v="-03/01,"/>
    <x v="385"/>
    <d v="1900-01-02T00:00:00"/>
    <d v="1900-02-28T00:00:00"/>
    <n v="180"/>
    <m/>
    <m/>
    <m/>
  </r>
  <r>
    <s v="1-730"/>
    <x v="72"/>
    <d v="2025-03-24T00:00:00"/>
    <x v="1"/>
    <s v="尿片"/>
    <s v="-02/22, 03/01, 03/08, 03/15"/>
    <x v="388"/>
    <d v="1900-01-05T00:00:00"/>
    <d v="1900-08-07T00:00:00"/>
    <n v="1320"/>
    <m/>
    <m/>
    <m/>
  </r>
  <r>
    <s v="1-730"/>
    <x v="72"/>
    <d v="2025-03-24T00:00:00"/>
    <x v="1"/>
    <s v="尿布M"/>
    <s v="-03/01, 3/8,"/>
    <x v="415"/>
    <d v="1900-01-01T00:00:00"/>
    <d v="1900-10-26T00:00:00"/>
    <n v="600"/>
    <m/>
    <m/>
    <m/>
  </r>
  <r>
    <s v="1-730"/>
    <x v="72"/>
    <d v="2025-03-24T00:00:00"/>
    <x v="1"/>
    <s v="看護墊"/>
    <s v="-02/22, 03/01, 3/8, 03/15"/>
    <x v="420"/>
    <d v="1900-01-03T00:00:00"/>
    <d v="1900-07-28T00:00:00"/>
    <n v="840"/>
    <m/>
    <m/>
    <m/>
  </r>
  <r>
    <s v="2-182"/>
    <x v="33"/>
    <d v="2025-03-24T00:00:00"/>
    <x v="1"/>
    <s v="甘油球"/>
    <s v="-02/22,"/>
    <x v="378"/>
    <d v="1900-01-02T00:00:00"/>
    <d v="1900-02-28T00:00:00"/>
    <n v="180"/>
    <m/>
    <m/>
    <m/>
  </r>
  <r>
    <s v="2-182"/>
    <x v="33"/>
    <d v="2025-03-24T00:00:00"/>
    <x v="1"/>
    <s v="尿片"/>
    <s v="-03/01, 03/08, 03/15"/>
    <x v="423"/>
    <d v="1900-01-02T00:00:00"/>
    <d v="1900-08-07T00:00:00"/>
    <n v="660"/>
    <m/>
    <m/>
    <m/>
  </r>
  <r>
    <s v="2-182"/>
    <x v="33"/>
    <d v="2025-03-24T00:00:00"/>
    <x v="1"/>
    <s v="尿布L"/>
    <s v="-03/15"/>
    <x v="414"/>
    <d v="1899-12-31T00:00:00"/>
    <d v="1900-09-28T00:00:00"/>
    <n v="272"/>
    <m/>
    <m/>
    <m/>
  </r>
  <r>
    <s v="2-182"/>
    <x v="33"/>
    <d v="2025-03-24T00:00:00"/>
    <x v="1"/>
    <s v="尿布M"/>
    <s v="-03/01,"/>
    <x v="428"/>
    <d v="1900-01-01T00:00:00"/>
    <d v="1900-10-26T00:00:00"/>
    <n v="600"/>
    <m/>
    <m/>
    <m/>
  </r>
  <r>
    <s v="2-182"/>
    <x v="33"/>
    <d v="2025-03-24T00:00:00"/>
    <x v="1"/>
    <s v="看護墊"/>
    <s v="-02/22, 03/01, 3/8,"/>
    <x v="427"/>
    <d v="1900-01-02T00:00:00"/>
    <d v="1900-07-28T00:00:00"/>
    <n v="630"/>
    <m/>
    <m/>
    <m/>
  </r>
  <r>
    <s v="1-585"/>
    <x v="124"/>
    <d v="2025-03-24T00:00:00"/>
    <x v="1"/>
    <s v="甘油球"/>
    <s v="-3/8,"/>
    <x v="397"/>
    <d v="1900-01-02T00:00:00"/>
    <d v="1900-02-28T00:00:00"/>
    <n v="180"/>
    <m/>
    <m/>
    <m/>
  </r>
  <r>
    <s v="1-585"/>
    <x v="124"/>
    <d v="2025-03-24T00:00:00"/>
    <x v="1"/>
    <s v="尿片"/>
    <s v="-03/08,"/>
    <x v="430"/>
    <d v="1899-12-31T00:00:00"/>
    <d v="1900-08-07T00:00:00"/>
    <n v="220"/>
    <m/>
    <m/>
    <m/>
  </r>
  <r>
    <s v="1-585"/>
    <x v="124"/>
    <d v="2025-03-24T00:00:00"/>
    <x v="1"/>
    <s v="尿布M"/>
    <s v="-02/22, 03/01, 3/8,"/>
    <x v="396"/>
    <d v="1900-01-02T00:00:00"/>
    <d v="1900-10-26T00:00:00"/>
    <n v="900"/>
    <m/>
    <m/>
    <m/>
  </r>
  <r>
    <s v="1-585"/>
    <x v="124"/>
    <d v="2025-03-24T00:00:00"/>
    <x v="1"/>
    <s v="看護墊"/>
    <s v="-02/22, 03/01,"/>
    <x v="417"/>
    <d v="1900-01-01T00:00:00"/>
    <d v="1900-07-28T00:00:00"/>
    <n v="420"/>
    <m/>
    <m/>
    <m/>
  </r>
  <r>
    <s v="1-612"/>
    <x v="34"/>
    <d v="2025-03-24T00:00:00"/>
    <x v="1"/>
    <s v="甘油球"/>
    <s v="-3/8,"/>
    <x v="397"/>
    <d v="1900-01-02T00:00:00"/>
    <d v="1900-02-28T00:00:00"/>
    <n v="180"/>
    <m/>
    <m/>
    <m/>
  </r>
  <r>
    <s v="1-612"/>
    <x v="34"/>
    <d v="2025-03-24T00:00:00"/>
    <x v="1"/>
    <s v="尿片"/>
    <s v="-02/22, 03/01, 03/08,"/>
    <x v="426"/>
    <d v="1900-01-02T00:00:00"/>
    <d v="1900-08-07T00:00:00"/>
    <n v="660"/>
    <m/>
    <m/>
    <m/>
  </r>
  <r>
    <s v="1-612"/>
    <x v="34"/>
    <d v="2025-03-24T00:00:00"/>
    <x v="1"/>
    <s v="尿布M"/>
    <s v="-02/22, 03/01, 3/8,"/>
    <x v="396"/>
    <d v="1900-01-02T00:00:00"/>
    <d v="1900-10-26T00:00:00"/>
    <n v="900"/>
    <m/>
    <m/>
    <m/>
  </r>
  <r>
    <s v="1-612"/>
    <x v="34"/>
    <d v="2025-03-24T00:00:00"/>
    <x v="1"/>
    <s v="看護墊"/>
    <s v="-02/22, 03/01,"/>
    <x v="417"/>
    <d v="1900-01-01T00:00:00"/>
    <d v="1900-07-28T00:00:00"/>
    <n v="420"/>
    <m/>
    <m/>
    <m/>
  </r>
  <r>
    <s v="1-530"/>
    <x v="94"/>
    <d v="2025-03-24T00:00:00"/>
    <x v="1"/>
    <s v="甘油球"/>
    <s v="-03/01,"/>
    <x v="385"/>
    <d v="1900-01-02T00:00:00"/>
    <d v="1900-02-28T00:00:00"/>
    <n v="180"/>
    <m/>
    <m/>
    <m/>
  </r>
  <r>
    <s v="1-530"/>
    <x v="94"/>
    <d v="2025-03-24T00:00:00"/>
    <x v="1"/>
    <s v="尿布M"/>
    <s v="-03/01,"/>
    <x v="424"/>
    <d v="1899-12-31T00:00:00"/>
    <d v="1900-10-26T00:00:00"/>
    <n v="300"/>
    <m/>
    <m/>
    <m/>
  </r>
  <r>
    <s v="1-530"/>
    <x v="94"/>
    <d v="2025-03-24T00:00:00"/>
    <x v="1"/>
    <s v="看護墊"/>
    <s v="-02/22, 03/01,"/>
    <x v="417"/>
    <d v="1900-01-01T00:00:00"/>
    <d v="1900-07-28T00:00:00"/>
    <n v="420"/>
    <m/>
    <m/>
    <m/>
  </r>
  <r>
    <s v="1-607"/>
    <x v="36"/>
    <d v="2025-03-24T00:00:00"/>
    <x v="1"/>
    <s v="尿片"/>
    <s v="-02/22, 03/01, 03/08, 03/15"/>
    <x v="395"/>
    <d v="1900-01-07T00:00:00"/>
    <d v="1900-08-07T00:00:00"/>
    <n v="1760"/>
    <m/>
    <m/>
    <m/>
  </r>
  <r>
    <s v="1-607"/>
    <x v="36"/>
    <d v="2025-03-24T00:00:00"/>
    <x v="1"/>
    <s v="尿布M"/>
    <s v="-02/22, 03/01, 3/8,"/>
    <x v="396"/>
    <d v="1900-01-02T00:00:00"/>
    <d v="1900-10-26T00:00:00"/>
    <n v="900"/>
    <m/>
    <m/>
    <m/>
  </r>
  <r>
    <s v="1-607"/>
    <x v="36"/>
    <d v="2025-03-24T00:00:00"/>
    <x v="1"/>
    <s v="看護墊"/>
    <s v="-02/22, 3/8,"/>
    <x v="389"/>
    <d v="1900-01-01T00:00:00"/>
    <d v="1900-07-28T00:00:00"/>
    <n v="420"/>
    <m/>
    <m/>
    <m/>
  </r>
  <r>
    <s v="1-685"/>
    <x v="37"/>
    <d v="2025-03-24T00:00:00"/>
    <x v="1"/>
    <s v="甘油球"/>
    <s v="-03/01,"/>
    <x v="385"/>
    <d v="1900-01-02T00:00:00"/>
    <d v="1900-02-28T00:00:00"/>
    <n v="180"/>
    <m/>
    <m/>
    <m/>
  </r>
  <r>
    <s v="1-685"/>
    <x v="37"/>
    <d v="2025-03-24T00:00:00"/>
    <x v="1"/>
    <s v="尿片"/>
    <s v="-03/01,"/>
    <x v="391"/>
    <d v="1899-12-31T00:00:00"/>
    <d v="1900-08-07T00:00:00"/>
    <n v="220"/>
    <m/>
    <m/>
    <m/>
  </r>
  <r>
    <s v="1-685"/>
    <x v="37"/>
    <d v="2025-03-24T00:00:00"/>
    <x v="1"/>
    <s v="尿布M"/>
    <s v="-03/01,"/>
    <x v="424"/>
    <d v="1899-12-31T00:00:00"/>
    <d v="1900-10-26T00:00:00"/>
    <n v="300"/>
    <m/>
    <m/>
    <m/>
  </r>
  <r>
    <s v="1-685"/>
    <x v="37"/>
    <d v="2025-03-24T00:00:00"/>
    <x v="1"/>
    <s v="看護墊"/>
    <s v="-03/01,"/>
    <x v="425"/>
    <d v="1899-12-31T00:00:00"/>
    <d v="1900-07-28T00:00:00"/>
    <n v="210"/>
    <m/>
    <m/>
    <m/>
  </r>
  <r>
    <s v="1-766"/>
    <x v="111"/>
    <d v="2025-03-24T00:00:00"/>
    <x v="1"/>
    <s v="甘油球"/>
    <s v="-03/01,"/>
    <x v="385"/>
    <d v="1900-01-02T00:00:00"/>
    <d v="1900-02-28T00:00:00"/>
    <n v="180"/>
    <m/>
    <m/>
    <m/>
  </r>
  <r>
    <s v="1-200"/>
    <x v="38"/>
    <d v="2025-03-24T00:00:00"/>
    <x v="1"/>
    <s v="甘油球"/>
    <s v="-3/8,"/>
    <x v="397"/>
    <d v="1900-01-02T00:00:00"/>
    <d v="1900-02-28T00:00:00"/>
    <n v="180"/>
    <m/>
    <m/>
    <m/>
  </r>
  <r>
    <s v="1-200"/>
    <x v="38"/>
    <d v="2025-03-24T00:00:00"/>
    <x v="1"/>
    <s v="尿片"/>
    <s v="-02/22, 03/01, 03/08,"/>
    <x v="426"/>
    <d v="1900-01-02T00:00:00"/>
    <d v="1900-08-07T00:00:00"/>
    <n v="660"/>
    <m/>
    <m/>
    <m/>
  </r>
  <r>
    <s v="1-200"/>
    <x v="38"/>
    <d v="2025-03-24T00:00:00"/>
    <x v="1"/>
    <s v="尿布M"/>
    <s v="-02/22, 03/01, 3/8,"/>
    <x v="396"/>
    <d v="1900-01-02T00:00:00"/>
    <d v="1900-10-26T00:00:00"/>
    <n v="900"/>
    <m/>
    <m/>
    <m/>
  </r>
  <r>
    <s v="1-200"/>
    <x v="38"/>
    <d v="2025-03-24T00:00:00"/>
    <x v="1"/>
    <s v="看護墊"/>
    <s v="-02/22, 03/01,"/>
    <x v="417"/>
    <d v="1900-01-01T00:00:00"/>
    <d v="1900-07-28T00:00:00"/>
    <n v="420"/>
    <m/>
    <m/>
    <m/>
  </r>
  <r>
    <s v="1-230"/>
    <x v="206"/>
    <d v="2025-03-24T00:00:00"/>
    <x v="1"/>
    <s v="尿片"/>
    <s v="-02/22, 03/01, 03/08, 03/15"/>
    <x v="395"/>
    <d v="1900-01-07T00:00:00"/>
    <d v="1900-08-07T00:00:00"/>
    <n v="1760"/>
    <m/>
    <m/>
    <m/>
  </r>
  <r>
    <s v="1-230"/>
    <x v="206"/>
    <d v="2025-03-24T00:00:00"/>
    <x v="1"/>
    <s v="尿布L"/>
    <s v="-02/22, 03/01, 3/8, 03/15"/>
    <x v="422"/>
    <d v="1900-01-05T00:00:00"/>
    <d v="1900-09-28T00:00:00"/>
    <n v="1632"/>
    <m/>
    <m/>
    <m/>
  </r>
  <r>
    <s v="1-230"/>
    <x v="206"/>
    <d v="2025-03-24T00:00:00"/>
    <x v="1"/>
    <s v="看護墊"/>
    <s v="-03/01, 03/15"/>
    <x v="384"/>
    <d v="1900-01-01T00:00:00"/>
    <d v="1900-07-28T00:00:00"/>
    <n v="420"/>
    <m/>
    <m/>
    <m/>
  </r>
  <r>
    <s v="1-751"/>
    <x v="207"/>
    <d v="2025-03-24T00:00:00"/>
    <x v="1"/>
    <s v="甘油球"/>
    <s v="-03/01,"/>
    <x v="385"/>
    <d v="1900-01-02T00:00:00"/>
    <d v="1900-02-28T00:00:00"/>
    <n v="180"/>
    <m/>
    <m/>
    <m/>
  </r>
  <r>
    <s v="1-751"/>
    <x v="207"/>
    <d v="2025-03-24T00:00:00"/>
    <x v="1"/>
    <s v="尿片"/>
    <s v="-02/22, 03/01, 03/08, 03/15"/>
    <x v="382"/>
    <d v="1900-01-04T00:00:00"/>
    <d v="1900-08-07T00:00:00"/>
    <n v="1100"/>
    <m/>
    <m/>
    <m/>
  </r>
  <r>
    <s v="1-751"/>
    <x v="207"/>
    <d v="2025-03-24T00:00:00"/>
    <x v="1"/>
    <s v="尿布M"/>
    <s v="-02/22, 03/01, 3/8, 03/15"/>
    <x v="383"/>
    <d v="1900-01-03T00:00:00"/>
    <d v="1900-10-26T00:00:00"/>
    <n v="1200"/>
    <m/>
    <m/>
    <m/>
  </r>
  <r>
    <s v="1-751"/>
    <x v="207"/>
    <d v="2025-03-24T00:00:00"/>
    <x v="1"/>
    <s v="看護墊"/>
    <s v="-02/22, 03/01,"/>
    <x v="417"/>
    <d v="1900-01-01T00:00:00"/>
    <d v="1900-07-28T00:00:00"/>
    <n v="420"/>
    <m/>
    <m/>
    <m/>
  </r>
  <r>
    <s v="1-211"/>
    <x v="187"/>
    <d v="2025-03-24T00:00:00"/>
    <x v="1"/>
    <s v="甘油球"/>
    <s v="-3/8,"/>
    <x v="397"/>
    <d v="1900-01-02T00:00:00"/>
    <d v="1900-02-28T00:00:00"/>
    <n v="180"/>
    <m/>
    <m/>
    <m/>
  </r>
  <r>
    <s v="1-211"/>
    <x v="187"/>
    <d v="2025-03-24T00:00:00"/>
    <x v="1"/>
    <s v="尿片"/>
    <s v="-03/08,"/>
    <x v="430"/>
    <d v="1899-12-31T00:00:00"/>
    <d v="1900-08-07T00:00:00"/>
    <n v="220"/>
    <m/>
    <m/>
    <m/>
  </r>
  <r>
    <s v="1-211"/>
    <x v="187"/>
    <d v="2025-03-24T00:00:00"/>
    <x v="1"/>
    <s v="尿布M"/>
    <s v="-3/8,"/>
    <x v="411"/>
    <d v="1899-12-31T00:00:00"/>
    <d v="1900-10-26T00:00:00"/>
    <n v="300"/>
    <m/>
    <m/>
    <m/>
  </r>
  <r>
    <s v="1-522"/>
    <x v="128"/>
    <d v="2025-03-24T00:00:00"/>
    <x v="1"/>
    <s v="尿片"/>
    <s v="-02/22, 03/01, 03/08, 03/15"/>
    <x v="395"/>
    <d v="1900-01-07T00:00:00"/>
    <d v="1900-08-07T00:00:00"/>
    <n v="1760"/>
    <m/>
    <m/>
    <m/>
  </r>
  <r>
    <s v="1-522"/>
    <x v="128"/>
    <d v="2025-03-24T00:00:00"/>
    <x v="1"/>
    <s v="尿布M"/>
    <s v="-02/22, 03/01, 3/8,"/>
    <x v="396"/>
    <d v="1900-01-02T00:00:00"/>
    <d v="1900-10-26T00:00:00"/>
    <n v="900"/>
    <m/>
    <m/>
    <m/>
  </r>
  <r>
    <s v="1-522"/>
    <x v="128"/>
    <d v="2025-03-24T00:00:00"/>
    <x v="1"/>
    <s v="看護墊"/>
    <s v="-03/01, 03/15"/>
    <x v="384"/>
    <d v="1900-01-01T00:00:00"/>
    <d v="1900-07-28T00:00:00"/>
    <n v="420"/>
    <m/>
    <m/>
    <m/>
  </r>
  <r>
    <s v="3-532"/>
    <x v="10"/>
    <d v="2025-03-24T00:00:00"/>
    <x v="1"/>
    <s v="尿片"/>
    <s v="-02/22, 03/01, 03/08, 03/15"/>
    <x v="388"/>
    <d v="1900-01-05T00:00:00"/>
    <d v="1900-08-07T00:00:00"/>
    <n v="1320"/>
    <m/>
    <m/>
    <m/>
  </r>
  <r>
    <s v="3-532"/>
    <x v="10"/>
    <d v="2025-03-24T00:00:00"/>
    <x v="1"/>
    <s v="尿布M"/>
    <s v="-02/22, 03/01, 3/8, 03/15"/>
    <x v="383"/>
    <d v="1900-01-03T00:00:00"/>
    <d v="1900-10-26T00:00:00"/>
    <n v="1200"/>
    <m/>
    <m/>
    <m/>
  </r>
  <r>
    <s v="3-532"/>
    <x v="10"/>
    <d v="2025-03-24T00:00:00"/>
    <x v="1"/>
    <s v="看護墊"/>
    <s v="-02/22, 3/8,"/>
    <x v="389"/>
    <d v="1900-01-01T00:00:00"/>
    <d v="1900-07-28T00:00:00"/>
    <n v="420"/>
    <m/>
    <m/>
    <m/>
  </r>
  <r>
    <s v="2-158"/>
    <x v="178"/>
    <d v="2025-03-24T00:00:00"/>
    <x v="1"/>
    <s v="甘油球"/>
    <s v="-02/22,"/>
    <x v="378"/>
    <d v="1900-01-02T00:00:00"/>
    <d v="1900-02-28T00:00:00"/>
    <n v="180"/>
    <m/>
    <m/>
    <m/>
  </r>
  <r>
    <s v="2-158"/>
    <x v="178"/>
    <d v="2025-03-24T00:00:00"/>
    <x v="1"/>
    <s v="尿片"/>
    <s v="-02/22, 03/01, 03/08, 03/15"/>
    <x v="379"/>
    <d v="1900-01-03T00:00:00"/>
    <d v="1900-08-07T00:00:00"/>
    <n v="880"/>
    <m/>
    <m/>
    <m/>
  </r>
  <r>
    <s v="2-158"/>
    <x v="178"/>
    <d v="2025-03-24T00:00:00"/>
    <x v="1"/>
    <s v="尿布L"/>
    <s v="-02/22, 03/01, 3/8,"/>
    <x v="406"/>
    <d v="1900-01-02T00:00:00"/>
    <d v="1900-09-28T00:00:00"/>
    <n v="816"/>
    <m/>
    <m/>
    <m/>
  </r>
  <r>
    <s v="2-158"/>
    <x v="178"/>
    <d v="2025-03-24T00:00:00"/>
    <x v="1"/>
    <s v="看護墊"/>
    <s v="-03/01, 3/8, 03/15"/>
    <x v="431"/>
    <d v="1900-01-02T00:00:00"/>
    <d v="1900-07-28T00:00:00"/>
    <n v="630"/>
    <m/>
    <m/>
    <m/>
  </r>
  <r>
    <s v="1-333"/>
    <x v="247"/>
    <d v="2025-03-24T00:00:00"/>
    <x v="1"/>
    <s v="甘油球"/>
    <s v="-03/01,"/>
    <x v="385"/>
    <d v="1900-01-02T00:00:00"/>
    <d v="1900-02-28T00:00:00"/>
    <n v="180"/>
    <m/>
    <m/>
    <m/>
  </r>
  <r>
    <s v="1-333"/>
    <x v="247"/>
    <d v="2025-03-24T00:00:00"/>
    <x v="1"/>
    <s v="尿片"/>
    <s v="-02/22, 03/01, 03/08, 03/15"/>
    <x v="388"/>
    <d v="1900-01-05T00:00:00"/>
    <d v="1900-08-07T00:00:00"/>
    <n v="1320"/>
    <m/>
    <m/>
    <m/>
  </r>
  <r>
    <s v="1-333"/>
    <x v="247"/>
    <d v="2025-03-24T00:00:00"/>
    <x v="1"/>
    <s v="尿布M"/>
    <s v="-02/22, 03/01, 3/8, 03/15"/>
    <x v="383"/>
    <d v="1900-01-03T00:00:00"/>
    <d v="1900-10-26T00:00:00"/>
    <n v="1200"/>
    <m/>
    <m/>
    <m/>
  </r>
  <r>
    <s v="1-333"/>
    <x v="247"/>
    <d v="2025-03-24T00:00:00"/>
    <x v="1"/>
    <s v="看護墊"/>
    <s v="-02/22, 3/8,"/>
    <x v="389"/>
    <d v="1900-01-01T00:00:00"/>
    <d v="1900-07-28T00:00:00"/>
    <n v="420"/>
    <m/>
    <m/>
    <m/>
  </r>
  <r>
    <s v="1-500"/>
    <x v="39"/>
    <d v="2025-03-24T00:00:00"/>
    <x v="1"/>
    <s v="甘油球"/>
    <s v="-3/8,"/>
    <x v="397"/>
    <d v="1900-01-02T00:00:00"/>
    <d v="1900-02-28T00:00:00"/>
    <n v="180"/>
    <m/>
    <m/>
    <m/>
  </r>
  <r>
    <s v="1-500"/>
    <x v="39"/>
    <d v="2025-03-24T00:00:00"/>
    <x v="1"/>
    <s v="尿布M"/>
    <s v="-02/22, 03/01, 3/8, 03/15"/>
    <x v="383"/>
    <d v="1900-01-03T00:00:00"/>
    <d v="1900-10-26T00:00:00"/>
    <n v="1200"/>
    <m/>
    <m/>
    <m/>
  </r>
  <r>
    <s v="1-500"/>
    <x v="39"/>
    <d v="2025-03-24T00:00:00"/>
    <x v="1"/>
    <s v="看護墊"/>
    <s v="-02/22, 03/01, 03/15"/>
    <x v="399"/>
    <d v="1900-01-02T00:00:00"/>
    <d v="1900-07-28T00:00:00"/>
    <n v="630"/>
    <m/>
    <m/>
    <m/>
  </r>
  <r>
    <s v="1-270"/>
    <x v="85"/>
    <d v="2025-03-24T00:00:00"/>
    <x v="1"/>
    <s v="甘油球"/>
    <s v="-03/01,"/>
    <x v="385"/>
    <d v="1900-01-02T00:00:00"/>
    <d v="1900-02-28T00:00:00"/>
    <n v="180"/>
    <m/>
    <m/>
    <m/>
  </r>
  <r>
    <s v="1-595"/>
    <x v="209"/>
    <d v="2025-03-24T00:00:00"/>
    <x v="1"/>
    <s v="尿片"/>
    <s v="-02/22, 03/01, 03/08, 03/15"/>
    <x v="395"/>
    <d v="1900-01-07T00:00:00"/>
    <d v="1900-08-07T00:00:00"/>
    <n v="1760"/>
    <m/>
    <m/>
    <m/>
  </r>
  <r>
    <s v="1-595"/>
    <x v="209"/>
    <d v="2025-03-24T00:00:00"/>
    <x v="1"/>
    <s v="尿布L"/>
    <s v="-02/22, 03/01, 3/8, 03/15"/>
    <x v="422"/>
    <d v="1900-01-05T00:00:00"/>
    <d v="1900-09-28T00:00:00"/>
    <n v="1632"/>
    <m/>
    <m/>
    <m/>
  </r>
  <r>
    <s v="1-595"/>
    <x v="209"/>
    <d v="2025-03-24T00:00:00"/>
    <x v="1"/>
    <s v="看護墊"/>
    <s v="-02/22, 3/8,"/>
    <x v="389"/>
    <d v="1900-01-01T00:00:00"/>
    <d v="1900-07-28T00:00:00"/>
    <n v="420"/>
    <m/>
    <m/>
    <m/>
  </r>
  <r>
    <s v="3-505"/>
    <x v="112"/>
    <d v="2025-03-24T00:00:00"/>
    <x v="1"/>
    <s v="尿片"/>
    <s v="-03/01, 03/08, 03/15"/>
    <x v="413"/>
    <d v="1900-01-03T00:00:00"/>
    <d v="1900-08-07T00:00:00"/>
    <n v="880"/>
    <m/>
    <m/>
    <m/>
  </r>
  <r>
    <s v="3-505"/>
    <x v="112"/>
    <d v="2025-03-24T00:00:00"/>
    <x v="1"/>
    <s v="尿布M"/>
    <s v="-03/01, 3/8, 03/15"/>
    <x v="432"/>
    <d v="1900-01-02T00:00:00"/>
    <d v="1900-10-26T00:00:00"/>
    <n v="900"/>
    <m/>
    <m/>
    <m/>
  </r>
  <r>
    <s v="3-505"/>
    <x v="112"/>
    <d v="2025-03-24T00:00:00"/>
    <x v="1"/>
    <s v="看護墊"/>
    <s v="-03/01, 03/15"/>
    <x v="384"/>
    <d v="1900-01-01T00:00:00"/>
    <d v="1900-07-28T00:00:00"/>
    <n v="420"/>
    <m/>
    <m/>
    <m/>
  </r>
  <r>
    <s v="2-196"/>
    <x v="0"/>
    <d v="2025-03-24T00:00:00"/>
    <x v="1"/>
    <s v="甘油球"/>
    <s v="-02/22,"/>
    <x v="378"/>
    <d v="1900-01-02T00:00:00"/>
    <d v="1900-02-28T00:00:00"/>
    <n v="180"/>
    <m/>
    <m/>
    <m/>
  </r>
  <r>
    <s v="2-196"/>
    <x v="0"/>
    <d v="2025-03-24T00:00:00"/>
    <x v="1"/>
    <s v="尿片"/>
    <s v="-02/22,"/>
    <x v="401"/>
    <d v="1899-12-31T00:00:00"/>
    <d v="1900-08-07T00:00:00"/>
    <n v="220"/>
    <m/>
    <m/>
    <m/>
  </r>
  <r>
    <s v="1-687"/>
    <x v="40"/>
    <d v="2025-03-24T00:00:00"/>
    <x v="1"/>
    <s v="甘油球"/>
    <s v="-3/8,"/>
    <x v="397"/>
    <d v="1900-01-02T00:00:00"/>
    <d v="1900-02-28T00:00:00"/>
    <n v="180"/>
    <m/>
    <m/>
    <m/>
  </r>
  <r>
    <s v="1-687"/>
    <x v="40"/>
    <d v="2025-03-24T00:00:00"/>
    <x v="1"/>
    <s v="尿片"/>
    <s v="-03/15"/>
    <x v="386"/>
    <d v="1899-12-31T00:00:00"/>
    <d v="1900-08-07T00:00:00"/>
    <n v="220"/>
    <m/>
    <m/>
    <m/>
  </r>
  <r>
    <s v="1-687"/>
    <x v="40"/>
    <d v="2025-03-24T00:00:00"/>
    <x v="1"/>
    <s v="尿布M"/>
    <s v="-03/15"/>
    <x v="419"/>
    <d v="1899-12-31T00:00:00"/>
    <d v="1900-10-26T00:00:00"/>
    <n v="300"/>
    <m/>
    <m/>
    <m/>
  </r>
  <r>
    <s v="1-687"/>
    <x v="40"/>
    <d v="2025-03-24T00:00:00"/>
    <x v="1"/>
    <s v="看護墊"/>
    <s v="-02/22, 03/01, 03/15"/>
    <x v="399"/>
    <d v="1900-01-02T00:00:00"/>
    <d v="1900-07-28T00:00:00"/>
    <n v="630"/>
    <m/>
    <m/>
    <m/>
  </r>
  <r>
    <s v="2-160"/>
    <x v="95"/>
    <d v="2025-03-24T00:00:00"/>
    <x v="1"/>
    <s v="甘油球"/>
    <s v="-02/22,"/>
    <x v="378"/>
    <d v="1900-01-02T00:00:00"/>
    <d v="1900-02-28T00:00:00"/>
    <n v="180"/>
    <m/>
    <m/>
    <m/>
  </r>
  <r>
    <s v="2-160"/>
    <x v="95"/>
    <d v="2025-03-24T00:00:00"/>
    <x v="1"/>
    <s v="尿片"/>
    <s v="-02/22, 03/01, 03/08, 03/15"/>
    <x v="379"/>
    <d v="1900-01-03T00:00:00"/>
    <d v="1900-08-07T00:00:00"/>
    <n v="880"/>
    <m/>
    <m/>
    <m/>
  </r>
  <r>
    <s v="2-160"/>
    <x v="95"/>
    <d v="2025-03-24T00:00:00"/>
    <x v="1"/>
    <s v="尿布L"/>
    <s v="-02/22, 03/01, 3/8, 03/15"/>
    <x v="398"/>
    <d v="1900-01-03T00:00:00"/>
    <d v="1900-09-28T00:00:00"/>
    <n v="1088"/>
    <m/>
    <m/>
    <m/>
  </r>
  <r>
    <s v="2-160"/>
    <x v="95"/>
    <d v="2025-03-24T00:00:00"/>
    <x v="1"/>
    <s v="看護墊"/>
    <s v="-02/22, 3/8,"/>
    <x v="389"/>
    <d v="1900-01-01T00:00:00"/>
    <d v="1900-07-28T00:00:00"/>
    <n v="420"/>
    <m/>
    <m/>
    <m/>
  </r>
  <r>
    <s v="1-759"/>
    <x v="250"/>
    <d v="2025-03-24T00:00:00"/>
    <x v="1"/>
    <s v="甘油球"/>
    <s v="-03/15"/>
    <x v="400"/>
    <d v="1900-01-02T00:00:00"/>
    <d v="1900-02-28T00:00:00"/>
    <n v="180"/>
    <m/>
    <m/>
    <m/>
  </r>
  <r>
    <s v="1-759"/>
    <x v="250"/>
    <d v="2025-03-24T00:00:00"/>
    <x v="1"/>
    <s v="尿片"/>
    <s v="-02/22, 03/01, 03/08, 03/15"/>
    <x v="379"/>
    <d v="1900-01-03T00:00:00"/>
    <d v="1900-08-07T00:00:00"/>
    <n v="880"/>
    <m/>
    <m/>
    <m/>
  </r>
  <r>
    <s v="1-759"/>
    <x v="250"/>
    <d v="2025-03-24T00:00:00"/>
    <x v="1"/>
    <s v="尿布M"/>
    <s v="-03/01, 3/8,"/>
    <x v="415"/>
    <d v="1900-01-01T00:00:00"/>
    <d v="1900-10-26T00:00:00"/>
    <n v="600"/>
    <m/>
    <m/>
    <m/>
  </r>
  <r>
    <s v="1-759"/>
    <x v="250"/>
    <d v="2025-03-24T00:00:00"/>
    <x v="1"/>
    <s v="看護墊"/>
    <s v="-02/22, 03/15"/>
    <x v="433"/>
    <d v="1900-01-01T00:00:00"/>
    <d v="1900-07-28T00:00:00"/>
    <n v="420"/>
    <m/>
    <m/>
    <m/>
  </r>
  <r>
    <s v="1-757"/>
    <x v="41"/>
    <d v="2025-03-24T00:00:00"/>
    <x v="1"/>
    <s v="甘油球"/>
    <s v="-03/15"/>
    <x v="400"/>
    <d v="1900-01-02T00:00:00"/>
    <d v="1900-02-28T00:00:00"/>
    <n v="180"/>
    <m/>
    <m/>
    <m/>
  </r>
  <r>
    <s v="1-757"/>
    <x v="41"/>
    <d v="2025-03-24T00:00:00"/>
    <x v="1"/>
    <s v="尿片"/>
    <s v="-02/22, 03/08,"/>
    <x v="408"/>
    <d v="1900-01-01T00:00:00"/>
    <d v="1900-08-07T00:00:00"/>
    <n v="440"/>
    <m/>
    <m/>
    <m/>
  </r>
  <r>
    <s v="1-757"/>
    <x v="41"/>
    <d v="2025-03-24T00:00:00"/>
    <x v="1"/>
    <s v="尿布M"/>
    <s v="-02/22, 03/01, 3/8, 03/15"/>
    <x v="383"/>
    <d v="1900-01-03T00:00:00"/>
    <d v="1900-10-26T00:00:00"/>
    <n v="1200"/>
    <m/>
    <m/>
    <m/>
  </r>
  <r>
    <s v="1-757"/>
    <x v="41"/>
    <d v="2025-03-24T00:00:00"/>
    <x v="1"/>
    <s v="看護墊"/>
    <s v="-03/01, 03/15"/>
    <x v="384"/>
    <d v="1900-01-01T00:00:00"/>
    <d v="1900-07-28T00:00:00"/>
    <n v="420"/>
    <m/>
    <m/>
    <m/>
  </r>
  <r>
    <s v="2-188"/>
    <x v="240"/>
    <d v="2025-03-24T00:00:00"/>
    <x v="1"/>
    <s v="甘油球"/>
    <s v="-02/22,"/>
    <x v="378"/>
    <d v="1900-01-02T00:00:00"/>
    <d v="1900-02-28T00:00:00"/>
    <n v="180"/>
    <m/>
    <m/>
    <m/>
  </r>
  <r>
    <s v="2-188"/>
    <x v="240"/>
    <d v="2025-03-24T00:00:00"/>
    <x v="1"/>
    <s v="尿片"/>
    <s v="-03/08,"/>
    <x v="430"/>
    <d v="1899-12-31T00:00:00"/>
    <d v="1900-08-07T00:00:00"/>
    <n v="220"/>
    <m/>
    <m/>
    <m/>
  </r>
  <r>
    <s v="2-188"/>
    <x v="240"/>
    <d v="2025-03-24T00:00:00"/>
    <x v="1"/>
    <s v="尿布L"/>
    <s v="-3/8, 03/15"/>
    <x v="434"/>
    <d v="1900-01-01T00:00:00"/>
    <d v="1900-09-28T00:00:00"/>
    <n v="544"/>
    <m/>
    <m/>
    <m/>
  </r>
  <r>
    <s v="2-188"/>
    <x v="240"/>
    <d v="2025-03-24T00:00:00"/>
    <x v="1"/>
    <s v="看護墊"/>
    <s v="-03/01, 3/8, 03/15"/>
    <x v="431"/>
    <d v="1900-01-02T00:00:00"/>
    <d v="1900-07-28T00:00:00"/>
    <n v="630"/>
    <m/>
    <m/>
    <m/>
  </r>
  <r>
    <s v="1-291"/>
    <x v="179"/>
    <d v="2025-03-24T00:00:00"/>
    <x v="1"/>
    <s v="甘油球"/>
    <s v="-03/01,"/>
    <x v="385"/>
    <d v="1900-01-02T00:00:00"/>
    <d v="1900-02-28T00:00:00"/>
    <n v="180"/>
    <m/>
    <m/>
    <m/>
  </r>
  <r>
    <s v="1-675"/>
    <x v="130"/>
    <d v="2025-03-24T00:00:00"/>
    <x v="1"/>
    <s v="甘油球"/>
    <s v="-03/01,"/>
    <x v="385"/>
    <d v="1900-01-02T00:00:00"/>
    <d v="1900-02-28T00:00:00"/>
    <n v="180"/>
    <m/>
    <m/>
    <m/>
  </r>
  <r>
    <s v="1-562"/>
    <x v="43"/>
    <d v="2025-03-24T00:00:00"/>
    <x v="1"/>
    <s v="尿片"/>
    <s v="-02/22, 03/01, 03/08, 03/15"/>
    <x v="395"/>
    <d v="1900-01-07T00:00:00"/>
    <d v="1900-08-07T00:00:00"/>
    <n v="1760"/>
    <m/>
    <m/>
    <m/>
  </r>
  <r>
    <s v="1-562"/>
    <x v="43"/>
    <d v="2025-03-24T00:00:00"/>
    <x v="1"/>
    <s v="尿布L"/>
    <s v="-02/22, 03/01, 3/8, 03/15"/>
    <x v="422"/>
    <d v="1900-01-05T00:00:00"/>
    <d v="1900-09-28T00:00:00"/>
    <n v="1632"/>
    <m/>
    <m/>
    <m/>
  </r>
  <r>
    <s v="1-562"/>
    <x v="43"/>
    <d v="2025-03-24T00:00:00"/>
    <x v="1"/>
    <s v="看護墊"/>
    <s v="-03/01, 03/15"/>
    <x v="384"/>
    <d v="1900-01-01T00:00:00"/>
    <d v="1900-07-28T00:00:00"/>
    <n v="420"/>
    <m/>
    <m/>
    <m/>
  </r>
  <r>
    <s v="2-086"/>
    <x v="241"/>
    <d v="2025-03-24T00:00:00"/>
    <x v="1"/>
    <s v="甘油球"/>
    <s v="-02/22,"/>
    <x v="378"/>
    <d v="1900-01-02T00:00:00"/>
    <d v="1900-02-28T00:00:00"/>
    <n v="180"/>
    <m/>
    <m/>
    <m/>
  </r>
  <r>
    <s v="2-165"/>
    <x v="152"/>
    <d v="2025-03-24T00:00:00"/>
    <x v="1"/>
    <s v="甘油球"/>
    <s v="-02/22,"/>
    <x v="378"/>
    <d v="1900-01-02T00:00:00"/>
    <d v="1900-02-28T00:00:00"/>
    <n v="180"/>
    <m/>
    <m/>
    <m/>
  </r>
  <r>
    <s v="2-165"/>
    <x v="152"/>
    <d v="2025-03-24T00:00:00"/>
    <x v="1"/>
    <s v="尿布M"/>
    <s v="-03/15"/>
    <x v="419"/>
    <d v="1899-12-31T00:00:00"/>
    <d v="1900-10-26T00:00:00"/>
    <n v="300"/>
    <m/>
    <m/>
    <m/>
  </r>
  <r>
    <s v="2-165"/>
    <x v="152"/>
    <d v="2025-03-24T00:00:00"/>
    <x v="1"/>
    <s v="看護墊"/>
    <s v="-03/15"/>
    <x v="394"/>
    <d v="1899-12-31T00:00:00"/>
    <d v="1900-07-28T00:00:00"/>
    <n v="210"/>
    <m/>
    <m/>
    <m/>
  </r>
  <r>
    <s v="2-105"/>
    <x v="234"/>
    <d v="2025-03-24T00:00:00"/>
    <x v="1"/>
    <s v="甘油球"/>
    <s v="-02/22,"/>
    <x v="378"/>
    <d v="1900-01-02T00:00:00"/>
    <d v="1900-02-28T00:00:00"/>
    <n v="180"/>
    <m/>
    <m/>
    <m/>
  </r>
  <r>
    <s v="2-105"/>
    <x v="234"/>
    <d v="2025-03-24T00:00:00"/>
    <x v="1"/>
    <s v="尿片"/>
    <s v="-02/22, 03/01, 03/08, 03/15"/>
    <x v="388"/>
    <d v="1900-01-05T00:00:00"/>
    <d v="1900-08-07T00:00:00"/>
    <n v="1320"/>
    <m/>
    <m/>
    <m/>
  </r>
  <r>
    <s v="2-105"/>
    <x v="234"/>
    <d v="2025-03-24T00:00:00"/>
    <x v="1"/>
    <s v="尿布L"/>
    <s v="-02/22, 3/8, 03/15"/>
    <x v="435"/>
    <d v="1900-01-02T00:00:00"/>
    <d v="1900-09-28T00:00:00"/>
    <n v="816"/>
    <m/>
    <m/>
    <m/>
  </r>
  <r>
    <s v="2-105"/>
    <x v="234"/>
    <d v="2025-03-24T00:00:00"/>
    <x v="1"/>
    <s v="尿布M"/>
    <s v="-03/15"/>
    <x v="419"/>
    <d v="1899-12-31T00:00:00"/>
    <d v="1900-10-26T00:00:00"/>
    <n v="300"/>
    <m/>
    <m/>
    <m/>
  </r>
  <r>
    <s v="2-105"/>
    <x v="234"/>
    <d v="2025-03-24T00:00:00"/>
    <x v="1"/>
    <s v="看護墊"/>
    <s v="-03/01, 3/8,"/>
    <x v="407"/>
    <d v="1900-01-01T00:00:00"/>
    <d v="1900-07-28T00:00:00"/>
    <n v="420"/>
    <m/>
    <m/>
    <m/>
  </r>
  <r>
    <s v="2-081"/>
    <x v="242"/>
    <d v="2025-03-24T00:00:00"/>
    <x v="1"/>
    <s v="甘油球"/>
    <s v="-02/22,"/>
    <x v="378"/>
    <d v="1900-01-02T00:00:00"/>
    <d v="1900-02-28T00:00:00"/>
    <n v="180"/>
    <m/>
    <m/>
    <m/>
  </r>
  <r>
    <s v="1-524"/>
    <x v="211"/>
    <d v="2025-03-24T00:00:00"/>
    <x v="1"/>
    <s v="尿片"/>
    <s v="-02/22, 03/01, 03/08, 03/15"/>
    <x v="379"/>
    <d v="1900-01-03T00:00:00"/>
    <d v="1900-08-07T00:00:00"/>
    <n v="880"/>
    <m/>
    <m/>
    <m/>
  </r>
  <r>
    <s v="1-524"/>
    <x v="211"/>
    <d v="2025-03-24T00:00:00"/>
    <x v="1"/>
    <s v="尿布M"/>
    <s v="-02/22, 03/01, 3/8, 03/15"/>
    <x v="383"/>
    <d v="1900-01-03T00:00:00"/>
    <d v="1900-10-26T00:00:00"/>
    <n v="1200"/>
    <m/>
    <m/>
    <m/>
  </r>
  <r>
    <s v="1-524"/>
    <x v="211"/>
    <d v="2025-03-24T00:00:00"/>
    <x v="1"/>
    <s v="看護墊"/>
    <s v="-02/22, 3/8,"/>
    <x v="389"/>
    <d v="1900-01-01T00:00:00"/>
    <d v="1900-07-28T00:00:00"/>
    <n v="420"/>
    <m/>
    <m/>
    <m/>
  </r>
  <r>
    <s v="1-380"/>
    <x v="74"/>
    <d v="2025-03-24T00:00:00"/>
    <x v="1"/>
    <s v="甘油球"/>
    <s v="-03/01,"/>
    <x v="385"/>
    <d v="1900-01-02T00:00:00"/>
    <d v="1900-02-28T00:00:00"/>
    <n v="180"/>
    <m/>
    <m/>
    <m/>
  </r>
  <r>
    <s v="1-534"/>
    <x v="213"/>
    <d v="2025-03-24T00:00:00"/>
    <x v="1"/>
    <s v="尿片"/>
    <s v="-02/22, 03/01, 03/08, 03/15"/>
    <x v="395"/>
    <d v="1900-01-07T00:00:00"/>
    <d v="1900-08-07T00:00:00"/>
    <n v="1760"/>
    <m/>
    <m/>
    <m/>
  </r>
  <r>
    <s v="1-534"/>
    <x v="213"/>
    <d v="2025-03-24T00:00:00"/>
    <x v="1"/>
    <s v="尿布L"/>
    <s v="-02/22, 03/01, 3/8, 03/15"/>
    <x v="422"/>
    <d v="1900-01-05T00:00:00"/>
    <d v="1900-09-28T00:00:00"/>
    <n v="1632"/>
    <m/>
    <m/>
    <m/>
  </r>
  <r>
    <s v="1-534"/>
    <x v="213"/>
    <d v="2025-03-24T00:00:00"/>
    <x v="1"/>
    <s v="看護墊"/>
    <s v="-02/22, 3/8,"/>
    <x v="389"/>
    <d v="1900-01-01T00:00:00"/>
    <d v="1900-07-28T00:00:00"/>
    <n v="420"/>
    <m/>
    <m/>
    <m/>
  </r>
  <r>
    <s v="1-693"/>
    <x v="45"/>
    <d v="2025-03-24T00:00:00"/>
    <x v="1"/>
    <s v="甘油球"/>
    <s v="-03/15"/>
    <x v="400"/>
    <d v="1900-01-02T00:00:00"/>
    <d v="1900-02-28T00:00:00"/>
    <n v="180"/>
    <m/>
    <m/>
    <m/>
  </r>
  <r>
    <s v="1-693"/>
    <x v="45"/>
    <d v="2025-03-24T00:00:00"/>
    <x v="1"/>
    <s v="尿片"/>
    <s v="-02/22, 03/01, 03/15"/>
    <x v="436"/>
    <d v="1900-01-02T00:00:00"/>
    <d v="1900-08-07T00:00:00"/>
    <n v="660"/>
    <m/>
    <m/>
    <m/>
  </r>
  <r>
    <s v="1-693"/>
    <x v="45"/>
    <d v="2025-03-24T00:00:00"/>
    <x v="1"/>
    <s v="尿布M"/>
    <s v="-02/22, 03/01, 3/8, 03/15"/>
    <x v="383"/>
    <d v="1900-01-03T00:00:00"/>
    <d v="1900-10-26T00:00:00"/>
    <n v="1200"/>
    <m/>
    <m/>
    <m/>
  </r>
  <r>
    <s v="1-693"/>
    <x v="45"/>
    <d v="2025-03-24T00:00:00"/>
    <x v="1"/>
    <s v="看護墊"/>
    <s v="-3/8,"/>
    <x v="437"/>
    <d v="1899-12-31T00:00:00"/>
    <d v="1900-07-28T00:00:00"/>
    <n v="210"/>
    <m/>
    <m/>
    <m/>
  </r>
  <r>
    <s v="1-342"/>
    <x v="214"/>
    <d v="2025-03-24T00:00:00"/>
    <x v="1"/>
    <s v="甘油球"/>
    <s v="-03/01,"/>
    <x v="385"/>
    <d v="1900-01-02T00:00:00"/>
    <d v="1900-02-28T00:00:00"/>
    <n v="180"/>
    <m/>
    <m/>
    <m/>
  </r>
  <r>
    <s v="1-342"/>
    <x v="214"/>
    <d v="2025-03-24T00:00:00"/>
    <x v="1"/>
    <s v="尿片"/>
    <s v="-02/22, 03/01, 03/08, 03/15"/>
    <x v="388"/>
    <d v="1900-01-05T00:00:00"/>
    <d v="1900-08-07T00:00:00"/>
    <n v="1320"/>
    <m/>
    <m/>
    <m/>
  </r>
  <r>
    <s v="1-342"/>
    <x v="214"/>
    <d v="2025-03-24T00:00:00"/>
    <x v="1"/>
    <s v="尿布L"/>
    <s v="-02/22, 03/01, 3/8, 03/15"/>
    <x v="398"/>
    <d v="1900-01-03T00:00:00"/>
    <d v="1900-09-28T00:00:00"/>
    <n v="1088"/>
    <m/>
    <m/>
    <m/>
  </r>
  <r>
    <s v="1-342"/>
    <x v="214"/>
    <d v="2025-03-24T00:00:00"/>
    <x v="1"/>
    <s v="看護墊"/>
    <s v="-02/22, 3/8,"/>
    <x v="389"/>
    <d v="1900-01-01T00:00:00"/>
    <d v="1900-07-28T00:00:00"/>
    <n v="420"/>
    <m/>
    <m/>
    <m/>
  </r>
  <r>
    <s v="1-473"/>
    <x v="162"/>
    <d v="2025-03-24T00:00:00"/>
    <x v="1"/>
    <s v="甘油球"/>
    <s v="-3/8,"/>
    <x v="397"/>
    <d v="1900-01-02T00:00:00"/>
    <d v="1900-02-28T00:00:00"/>
    <n v="180"/>
    <m/>
    <m/>
    <m/>
  </r>
  <r>
    <s v="1-473"/>
    <x v="162"/>
    <d v="2025-03-24T00:00:00"/>
    <x v="1"/>
    <s v="尿片"/>
    <s v="-02/22, 03/01, 03/08,"/>
    <x v="426"/>
    <d v="1900-01-02T00:00:00"/>
    <d v="1900-08-07T00:00:00"/>
    <n v="660"/>
    <m/>
    <m/>
    <m/>
  </r>
  <r>
    <s v="1-473"/>
    <x v="162"/>
    <d v="2025-03-24T00:00:00"/>
    <x v="1"/>
    <s v="尿布M"/>
    <s v="-02/22, 03/01, 3/8, 03/15"/>
    <x v="383"/>
    <d v="1900-01-03T00:00:00"/>
    <d v="1900-10-26T00:00:00"/>
    <n v="1200"/>
    <m/>
    <m/>
    <m/>
  </r>
  <r>
    <s v="1-473"/>
    <x v="162"/>
    <d v="2025-03-24T00:00:00"/>
    <x v="1"/>
    <s v="看護墊"/>
    <s v="-02/22, 03/01, 03/15"/>
    <x v="399"/>
    <d v="1900-01-02T00:00:00"/>
    <d v="1900-07-28T00:00:00"/>
    <n v="630"/>
    <m/>
    <m/>
    <m/>
  </r>
  <r>
    <s v="3-462"/>
    <x v="47"/>
    <d v="2025-03-24T00:00:00"/>
    <x v="1"/>
    <s v="尿片"/>
    <s v="-02/22, 03/01, 03/08, 03/15"/>
    <x v="388"/>
    <d v="1900-01-05T00:00:00"/>
    <d v="1900-08-07T00:00:00"/>
    <n v="1320"/>
    <m/>
    <m/>
    <m/>
  </r>
  <r>
    <s v="3-462"/>
    <x v="47"/>
    <d v="2025-03-24T00:00:00"/>
    <x v="1"/>
    <s v="尿布M"/>
    <s v="-02/22, 03/01, 3/8, 03/15"/>
    <x v="383"/>
    <d v="1900-01-03T00:00:00"/>
    <d v="1900-10-26T00:00:00"/>
    <n v="1200"/>
    <m/>
    <m/>
    <m/>
  </r>
  <r>
    <s v="3-462"/>
    <x v="47"/>
    <d v="2025-03-24T00:00:00"/>
    <x v="1"/>
    <s v="看護墊"/>
    <s v="-02/22, 03/01, 03/15"/>
    <x v="399"/>
    <d v="1900-01-02T00:00:00"/>
    <d v="1900-07-28T00:00:00"/>
    <n v="630"/>
    <m/>
    <m/>
    <m/>
  </r>
  <r>
    <s v="1-662"/>
    <x v="218"/>
    <d v="2025-03-24T00:00:00"/>
    <x v="1"/>
    <s v="甘油球"/>
    <s v="-03/01,"/>
    <x v="385"/>
    <d v="1900-01-02T00:00:00"/>
    <d v="1900-02-28T00:00:00"/>
    <n v="180"/>
    <m/>
    <m/>
    <m/>
  </r>
  <r>
    <s v="1-731"/>
    <x v="48"/>
    <d v="2025-03-24T00:00:00"/>
    <x v="1"/>
    <s v="愛力安奶粉"/>
    <m/>
    <x v="438"/>
    <d v="1899-12-31T00:00:00"/>
    <d v="1902-06-18T00:00:00"/>
    <n v="900"/>
    <m/>
    <m/>
    <m/>
  </r>
  <r>
    <s v="1-450"/>
    <x v="49"/>
    <d v="2025-03-24T00:00:00"/>
    <x v="1"/>
    <s v="甘油球"/>
    <s v="-03/01,"/>
    <x v="385"/>
    <d v="1900-01-02T00:00:00"/>
    <d v="1900-02-28T00:00:00"/>
    <n v="180"/>
    <m/>
    <m/>
    <m/>
  </r>
  <r>
    <s v="1-450"/>
    <x v="49"/>
    <d v="2025-03-24T00:00:00"/>
    <x v="1"/>
    <s v="尿片"/>
    <s v="-03/01, 03/15"/>
    <x v="390"/>
    <d v="1900-01-01T00:00:00"/>
    <d v="1900-08-07T00:00:00"/>
    <n v="440"/>
    <m/>
    <m/>
    <m/>
  </r>
  <r>
    <s v="1-450"/>
    <x v="49"/>
    <d v="2025-03-24T00:00:00"/>
    <x v="1"/>
    <s v="尿布M"/>
    <s v="-03/01, 03/15"/>
    <x v="387"/>
    <d v="1900-01-01T00:00:00"/>
    <d v="1900-10-26T00:00:00"/>
    <n v="600"/>
    <m/>
    <m/>
    <m/>
  </r>
  <r>
    <s v="1-450"/>
    <x v="49"/>
    <d v="2025-03-24T00:00:00"/>
    <x v="1"/>
    <s v="看護墊"/>
    <s v="-03/01, 03/15"/>
    <x v="384"/>
    <d v="1900-01-01T00:00:00"/>
    <d v="1900-07-28T00:00:00"/>
    <n v="420"/>
    <m/>
    <m/>
    <m/>
  </r>
  <r>
    <s v="2-183"/>
    <x v="50"/>
    <d v="2025-03-24T00:00:00"/>
    <x v="1"/>
    <s v="甘油球"/>
    <s v="-02/22,"/>
    <x v="378"/>
    <d v="1900-01-02T00:00:00"/>
    <d v="1900-02-28T00:00:00"/>
    <n v="180"/>
    <m/>
    <m/>
    <m/>
  </r>
  <r>
    <s v="1-770"/>
    <x v="163"/>
    <d v="2025-03-24T00:00:00"/>
    <x v="1"/>
    <s v="甘油球"/>
    <s v="-03/01,"/>
    <x v="385"/>
    <d v="1900-01-02T00:00:00"/>
    <d v="1900-02-28T00:00:00"/>
    <n v="180"/>
    <m/>
    <m/>
    <m/>
  </r>
  <r>
    <s v="1-770"/>
    <x v="163"/>
    <d v="2025-03-24T00:00:00"/>
    <x v="1"/>
    <s v="尿片"/>
    <s v="-03/01, 03/08, 03/15"/>
    <x v="413"/>
    <d v="1900-01-03T00:00:00"/>
    <d v="1900-08-07T00:00:00"/>
    <n v="880"/>
    <m/>
    <m/>
    <m/>
  </r>
  <r>
    <s v="1-770"/>
    <x v="163"/>
    <d v="2025-03-24T00:00:00"/>
    <x v="1"/>
    <s v="尿布M"/>
    <s v="-03/01, 3/8, 03/15"/>
    <x v="432"/>
    <d v="1900-01-02T00:00:00"/>
    <d v="1900-10-26T00:00:00"/>
    <n v="900"/>
    <m/>
    <m/>
    <m/>
  </r>
  <r>
    <s v="1-770"/>
    <x v="163"/>
    <d v="2025-03-24T00:00:00"/>
    <x v="1"/>
    <s v="看護墊"/>
    <s v="-3/8,"/>
    <x v="437"/>
    <d v="1899-12-31T00:00:00"/>
    <d v="1900-07-28T00:00:00"/>
    <n v="210"/>
    <m/>
    <m/>
    <m/>
  </r>
  <r>
    <s v="1-409"/>
    <x v="75"/>
    <d v="2025-03-24T00:00:00"/>
    <x v="1"/>
    <s v="甘油球"/>
    <s v="-03/01,"/>
    <x v="385"/>
    <d v="1900-01-02T00:00:00"/>
    <d v="1900-02-28T00:00:00"/>
    <n v="180"/>
    <m/>
    <m/>
    <m/>
  </r>
  <r>
    <s v="1-276"/>
    <x v="220"/>
    <d v="2025-03-24T00:00:00"/>
    <x v="1"/>
    <s v="甘油球"/>
    <s v="-03/15"/>
    <x v="400"/>
    <d v="1900-01-02T00:00:00"/>
    <d v="1900-02-28T00:00:00"/>
    <n v="180"/>
    <m/>
    <m/>
    <m/>
  </r>
  <r>
    <s v="1-276"/>
    <x v="220"/>
    <d v="2025-03-24T00:00:00"/>
    <x v="1"/>
    <s v="尿片"/>
    <s v="-03/01, 03/08, 03/15"/>
    <x v="423"/>
    <d v="1900-01-02T00:00:00"/>
    <d v="1900-08-07T00:00:00"/>
    <n v="660"/>
    <m/>
    <m/>
    <m/>
  </r>
  <r>
    <s v="1-276"/>
    <x v="220"/>
    <d v="2025-03-24T00:00:00"/>
    <x v="1"/>
    <s v="尿布M"/>
    <s v="-02/22, 03/01, 03/15"/>
    <x v="439"/>
    <d v="1900-01-02T00:00:00"/>
    <d v="1900-10-26T00:00:00"/>
    <n v="900"/>
    <m/>
    <m/>
    <m/>
  </r>
  <r>
    <s v="1-276"/>
    <x v="220"/>
    <d v="2025-03-24T00:00:00"/>
    <x v="1"/>
    <s v="看護墊"/>
    <s v="-02/22, 3/8,"/>
    <x v="389"/>
    <d v="1900-01-01T00:00:00"/>
    <d v="1900-07-28T00:00:00"/>
    <n v="420"/>
    <m/>
    <m/>
    <m/>
  </r>
  <r>
    <s v="1-596"/>
    <x v="51"/>
    <d v="2025-03-24T00:00:00"/>
    <x v="1"/>
    <s v="甘油球"/>
    <s v="-03/01,"/>
    <x v="385"/>
    <d v="1900-01-02T00:00:00"/>
    <d v="1900-02-28T00:00:00"/>
    <n v="180"/>
    <m/>
    <m/>
    <m/>
  </r>
  <r>
    <s v="1-596"/>
    <x v="51"/>
    <d v="2025-03-24T00:00:00"/>
    <x v="1"/>
    <s v="尿片"/>
    <s v="-02/22, 03/01, 03/08, 03/15"/>
    <x v="388"/>
    <d v="1900-01-05T00:00:00"/>
    <d v="1900-08-07T00:00:00"/>
    <n v="1320"/>
    <m/>
    <m/>
    <m/>
  </r>
  <r>
    <s v="1-596"/>
    <x v="51"/>
    <d v="2025-03-24T00:00:00"/>
    <x v="1"/>
    <s v="尿布L"/>
    <s v="-02/22, 03/01, 3/8, 03/15"/>
    <x v="398"/>
    <d v="1900-01-03T00:00:00"/>
    <d v="1900-09-28T00:00:00"/>
    <n v="1088"/>
    <m/>
    <m/>
    <m/>
  </r>
  <r>
    <s v="1-596"/>
    <x v="51"/>
    <d v="2025-03-24T00:00:00"/>
    <x v="1"/>
    <s v="看護墊"/>
    <s v="-02/22, 03/01,"/>
    <x v="417"/>
    <d v="1900-01-01T00:00:00"/>
    <d v="1900-07-28T00:00:00"/>
    <n v="420"/>
    <m/>
    <m/>
    <m/>
  </r>
  <r>
    <s v="1-676"/>
    <x v="76"/>
    <d v="2025-03-24T00:00:00"/>
    <x v="1"/>
    <s v="甘油球"/>
    <s v="-3/8,"/>
    <x v="397"/>
    <d v="1900-01-02T00:00:00"/>
    <d v="1900-02-28T00:00:00"/>
    <n v="180"/>
    <m/>
    <m/>
    <m/>
  </r>
  <r>
    <s v="1-676"/>
    <x v="76"/>
    <d v="2025-03-24T00:00:00"/>
    <x v="1"/>
    <s v="尿片"/>
    <s v="-02/22, 03/01, 03/08, 03/15"/>
    <x v="379"/>
    <d v="1900-01-03T00:00:00"/>
    <d v="1900-08-07T00:00:00"/>
    <n v="880"/>
    <m/>
    <m/>
    <m/>
  </r>
  <r>
    <s v="1-676"/>
    <x v="76"/>
    <d v="2025-03-24T00:00:00"/>
    <x v="1"/>
    <s v="尿布M"/>
    <s v="-02/22, 03/01, 3/8, 03/15"/>
    <x v="383"/>
    <d v="1900-01-03T00:00:00"/>
    <d v="1900-10-26T00:00:00"/>
    <n v="1200"/>
    <m/>
    <m/>
    <m/>
  </r>
  <r>
    <s v="1-676"/>
    <x v="76"/>
    <d v="2025-03-24T00:00:00"/>
    <x v="1"/>
    <s v="看護墊"/>
    <s v="-02/22, 03/01, 03/15"/>
    <x v="399"/>
    <d v="1900-01-02T00:00:00"/>
    <d v="1900-07-28T00:00:00"/>
    <n v="630"/>
    <m/>
    <m/>
    <m/>
  </r>
  <r>
    <s v="1-556"/>
    <x v="11"/>
    <d v="2025-03-24T00:00:00"/>
    <x v="1"/>
    <s v="甘油球"/>
    <s v="-03/01,"/>
    <x v="385"/>
    <d v="1900-01-02T00:00:00"/>
    <d v="1900-02-28T00:00:00"/>
    <n v="180"/>
    <m/>
    <m/>
    <m/>
  </r>
  <r>
    <s v="1-556"/>
    <x v="11"/>
    <d v="2025-03-24T00:00:00"/>
    <x v="1"/>
    <s v="尿片"/>
    <s v="-02/22, 03/01, 03/08, 03/15"/>
    <x v="382"/>
    <d v="1900-01-04T00:00:00"/>
    <d v="1900-08-07T00:00:00"/>
    <n v="1100"/>
    <m/>
    <m/>
    <m/>
  </r>
  <r>
    <s v="1-556"/>
    <x v="11"/>
    <d v="2025-03-24T00:00:00"/>
    <x v="1"/>
    <s v="尿布M"/>
    <s v="-02/22, 03/01, 3/8, 03/15"/>
    <x v="440"/>
    <d v="1900-01-04T00:00:00"/>
    <d v="1900-10-26T00:00:00"/>
    <n v="1500"/>
    <m/>
    <m/>
    <m/>
  </r>
  <r>
    <s v="1-556"/>
    <x v="11"/>
    <d v="2025-03-24T00:00:00"/>
    <x v="1"/>
    <s v="看護墊"/>
    <s v="-02/22, 3/8, 03/15"/>
    <x v="410"/>
    <d v="1900-01-02T00:00:00"/>
    <d v="1900-07-28T00:00:00"/>
    <n v="630"/>
    <m/>
    <m/>
    <m/>
  </r>
  <r>
    <s v="3-527"/>
    <x v="180"/>
    <d v="2025-03-24T00:00:00"/>
    <x v="1"/>
    <s v="尿片"/>
    <s v="-02/22, 03/01, 03/08, 03/15"/>
    <x v="388"/>
    <d v="1900-01-05T00:00:00"/>
    <d v="1900-08-07T00:00:00"/>
    <n v="1320"/>
    <m/>
    <m/>
    <m/>
  </r>
  <r>
    <s v="3-527"/>
    <x v="180"/>
    <d v="2025-03-24T00:00:00"/>
    <x v="1"/>
    <s v="尿布M"/>
    <s v="-02/22, 03/01, 3/8, 03/15"/>
    <x v="383"/>
    <d v="1900-01-03T00:00:00"/>
    <d v="1900-10-26T00:00:00"/>
    <n v="1200"/>
    <m/>
    <m/>
    <m/>
  </r>
  <r>
    <s v="3-527"/>
    <x v="180"/>
    <d v="2025-03-24T00:00:00"/>
    <x v="1"/>
    <s v="看護墊"/>
    <s v="-02/22, 3/8,"/>
    <x v="389"/>
    <d v="1900-01-01T00:00:00"/>
    <d v="1900-07-28T00:00:00"/>
    <n v="420"/>
    <m/>
    <m/>
    <m/>
  </r>
  <r>
    <s v="1-701"/>
    <x v="77"/>
    <d v="2025-03-24T00:00:00"/>
    <x v="1"/>
    <s v="尿布L"/>
    <s v="-02/22,"/>
    <x v="441"/>
    <d v="1899-12-31T00:00:00"/>
    <d v="1900-09-28T00:00:00"/>
    <n v="272"/>
    <m/>
    <m/>
    <m/>
  </r>
  <r>
    <s v="1-701"/>
    <x v="77"/>
    <d v="2025-03-24T00:00:00"/>
    <x v="1"/>
    <s v="看護墊"/>
    <s v="-02/22,"/>
    <x v="381"/>
    <d v="1899-12-31T00:00:00"/>
    <d v="1900-07-28T00:00:00"/>
    <n v="210"/>
    <m/>
    <m/>
    <m/>
  </r>
  <r>
    <s v="1-109"/>
    <x v="221"/>
    <d v="2025-03-24T00:00:00"/>
    <x v="1"/>
    <s v="甘油球"/>
    <s v="-03/01,"/>
    <x v="385"/>
    <d v="1900-01-02T00:00:00"/>
    <d v="1900-02-28T00:00:00"/>
    <n v="180"/>
    <m/>
    <m/>
    <m/>
  </r>
  <r>
    <s v="1-109"/>
    <x v="221"/>
    <d v="2025-03-24T00:00:00"/>
    <x v="1"/>
    <s v="尿片"/>
    <s v="-02/22, 03/01, 03/08, 03/15"/>
    <x v="388"/>
    <d v="1900-01-05T00:00:00"/>
    <d v="1900-08-07T00:00:00"/>
    <n v="1320"/>
    <m/>
    <m/>
    <m/>
  </r>
  <r>
    <s v="1-109"/>
    <x v="221"/>
    <d v="2025-03-24T00:00:00"/>
    <x v="1"/>
    <s v="尿布L"/>
    <s v="-02/22, 03/01, 3/8, 03/15"/>
    <x v="398"/>
    <d v="1900-01-03T00:00:00"/>
    <d v="1900-09-28T00:00:00"/>
    <n v="1088"/>
    <m/>
    <m/>
    <m/>
  </r>
  <r>
    <s v="1-109"/>
    <x v="221"/>
    <d v="2025-03-24T00:00:00"/>
    <x v="1"/>
    <s v="看護墊"/>
    <s v="-02/22, 3/8,"/>
    <x v="389"/>
    <d v="1900-01-01T00:00:00"/>
    <d v="1900-07-28T00:00:00"/>
    <n v="420"/>
    <m/>
    <m/>
    <m/>
  </r>
  <r>
    <s v="3-533"/>
    <x v="4"/>
    <d v="2025-03-24T00:00:00"/>
    <x v="1"/>
    <s v="尿片"/>
    <s v="-02/22, 03/01, 03/15"/>
    <x v="421"/>
    <d v="1900-01-04T00:00:00"/>
    <d v="1900-08-07T00:00:00"/>
    <n v="1100"/>
    <m/>
    <m/>
    <m/>
  </r>
  <r>
    <s v="3-533"/>
    <x v="4"/>
    <d v="2025-03-24T00:00:00"/>
    <x v="1"/>
    <s v="尿布L"/>
    <s v="-02/22, 03/01, 03/15"/>
    <x v="442"/>
    <d v="1900-01-02T00:00:00"/>
    <d v="1900-09-28T00:00:00"/>
    <n v="816"/>
    <m/>
    <m/>
    <m/>
  </r>
  <r>
    <s v="3-533"/>
    <x v="4"/>
    <d v="2025-03-24T00:00:00"/>
    <x v="1"/>
    <s v="看護墊"/>
    <s v="-02/22, 03/01, 03/15"/>
    <x v="399"/>
    <d v="1900-01-02T00:00:00"/>
    <d v="1900-07-28T00:00:00"/>
    <n v="630"/>
    <m/>
    <m/>
    <m/>
  </r>
  <r>
    <s v="2-147"/>
    <x v="135"/>
    <d v="2025-03-24T00:00:00"/>
    <x v="1"/>
    <s v="甘油球"/>
    <s v="-02/22,"/>
    <x v="378"/>
    <d v="1900-01-02T00:00:00"/>
    <d v="1900-02-28T00:00:00"/>
    <n v="180"/>
    <m/>
    <m/>
    <m/>
  </r>
  <r>
    <s v="2-147"/>
    <x v="135"/>
    <d v="2025-03-24T00:00:00"/>
    <x v="1"/>
    <s v="尿片"/>
    <s v="-03/01, 03/08,"/>
    <x v="443"/>
    <d v="1900-01-01T00:00:00"/>
    <d v="1900-08-07T00:00:00"/>
    <n v="440"/>
    <m/>
    <m/>
    <m/>
  </r>
  <r>
    <s v="2-147"/>
    <x v="135"/>
    <d v="2025-03-24T00:00:00"/>
    <x v="1"/>
    <s v="尿布M"/>
    <s v="-03/01, 3/8,"/>
    <x v="415"/>
    <d v="1900-01-01T00:00:00"/>
    <d v="1900-10-26T00:00:00"/>
    <n v="600"/>
    <m/>
    <m/>
    <m/>
  </r>
  <r>
    <s v="2-147"/>
    <x v="135"/>
    <d v="2025-03-24T00:00:00"/>
    <x v="1"/>
    <s v="看護墊"/>
    <s v="-3/8,"/>
    <x v="437"/>
    <d v="1899-12-31T00:00:00"/>
    <d v="1900-07-28T00:00:00"/>
    <n v="210"/>
    <m/>
    <m/>
    <m/>
  </r>
  <r>
    <s v="1-670"/>
    <x v="86"/>
    <d v="2025-03-24T00:00:00"/>
    <x v="1"/>
    <s v="甘油球"/>
    <s v="-03/01,"/>
    <x v="385"/>
    <d v="1900-01-02T00:00:00"/>
    <d v="1900-02-28T00:00:00"/>
    <n v="180"/>
    <m/>
    <m/>
    <m/>
  </r>
  <r>
    <s v="1-670"/>
    <x v="86"/>
    <d v="2025-03-24T00:00:00"/>
    <x v="1"/>
    <s v="尿片"/>
    <s v="-02/22, 03/01, 03/08, 03/15"/>
    <x v="388"/>
    <d v="1900-01-05T00:00:00"/>
    <d v="1900-08-07T00:00:00"/>
    <n v="1320"/>
    <m/>
    <m/>
    <m/>
  </r>
  <r>
    <s v="1-670"/>
    <x v="86"/>
    <d v="2025-03-24T00:00:00"/>
    <x v="1"/>
    <s v="尿布L"/>
    <s v="-02/22, 03/01, 3/8, 03/15"/>
    <x v="398"/>
    <d v="1900-01-03T00:00:00"/>
    <d v="1900-09-28T00:00:00"/>
    <n v="1088"/>
    <m/>
    <m/>
    <m/>
  </r>
  <r>
    <s v="1-670"/>
    <x v="86"/>
    <d v="2025-03-24T00:00:00"/>
    <x v="1"/>
    <s v="看護墊"/>
    <s v="-02/22, 3/8,"/>
    <x v="389"/>
    <d v="1900-01-01T00:00:00"/>
    <d v="1900-07-28T00:00:00"/>
    <n v="420"/>
    <m/>
    <m/>
    <m/>
  </r>
  <r>
    <s v="2-202"/>
    <x v="148"/>
    <d v="2025-03-24T00:00:00"/>
    <x v="1"/>
    <s v="甘油球"/>
    <s v="-02/22,"/>
    <x v="378"/>
    <d v="1900-01-02T00:00:00"/>
    <d v="1900-02-28T00:00:00"/>
    <n v="180"/>
    <m/>
    <m/>
    <m/>
  </r>
  <r>
    <s v="2-202"/>
    <x v="148"/>
    <d v="2025-03-24T00:00:00"/>
    <x v="1"/>
    <s v="看護墊"/>
    <s v="-02/22,"/>
    <x v="381"/>
    <d v="1899-12-31T00:00:00"/>
    <d v="1900-07-28T00:00:00"/>
    <n v="210"/>
    <m/>
    <m/>
    <m/>
  </r>
  <r>
    <s v="1-541"/>
    <x v="12"/>
    <d v="2025-03-24T00:00:00"/>
    <x v="1"/>
    <s v="甘油球"/>
    <s v="-03/01,"/>
    <x v="385"/>
    <d v="1900-01-02T00:00:00"/>
    <d v="1900-02-28T00:00:00"/>
    <n v="180"/>
    <m/>
    <m/>
    <m/>
  </r>
  <r>
    <s v="1-682"/>
    <x v="87"/>
    <d v="2025-03-24T00:00:00"/>
    <x v="1"/>
    <s v="甘油球"/>
    <s v="-03/01,"/>
    <x v="385"/>
    <d v="1900-01-02T00:00:00"/>
    <d v="1900-02-28T00:00:00"/>
    <n v="180"/>
    <m/>
    <m/>
    <m/>
  </r>
  <r>
    <s v="1-682"/>
    <x v="87"/>
    <d v="2025-03-24T00:00:00"/>
    <x v="1"/>
    <s v="尿片"/>
    <s v="-03/01, 03/15"/>
    <x v="390"/>
    <d v="1900-01-01T00:00:00"/>
    <d v="1900-08-07T00:00:00"/>
    <n v="440"/>
    <m/>
    <m/>
    <m/>
  </r>
  <r>
    <s v="1-682"/>
    <x v="87"/>
    <d v="2025-03-24T00:00:00"/>
    <x v="1"/>
    <s v="尿布M"/>
    <s v="-03/01, 03/15"/>
    <x v="387"/>
    <d v="1900-01-01T00:00:00"/>
    <d v="1900-10-26T00:00:00"/>
    <n v="600"/>
    <m/>
    <m/>
    <m/>
  </r>
  <r>
    <s v="1-682"/>
    <x v="87"/>
    <d v="2025-03-24T00:00:00"/>
    <x v="1"/>
    <s v="看護墊"/>
    <s v="-03/01, 03/15"/>
    <x v="384"/>
    <d v="1900-01-01T00:00:00"/>
    <d v="1900-07-28T00:00:00"/>
    <n v="420"/>
    <m/>
    <m/>
    <m/>
  </r>
  <r>
    <s v="1-724"/>
    <x v="13"/>
    <d v="2025-03-24T00:00:00"/>
    <x v="1"/>
    <s v="甘油球"/>
    <s v="-03/01,"/>
    <x v="385"/>
    <d v="1900-01-02T00:00:00"/>
    <d v="1900-02-28T00:00:00"/>
    <n v="180"/>
    <m/>
    <m/>
    <m/>
  </r>
  <r>
    <s v="1-465"/>
    <x v="164"/>
    <d v="2025-03-24T00:00:00"/>
    <x v="1"/>
    <s v="甘油球"/>
    <s v="-3/8,"/>
    <x v="397"/>
    <d v="1900-01-02T00:00:00"/>
    <d v="1900-02-28T00:00:00"/>
    <n v="180"/>
    <m/>
    <m/>
    <m/>
  </r>
  <r>
    <s v="1-465"/>
    <x v="164"/>
    <d v="2025-03-24T00:00:00"/>
    <x v="1"/>
    <s v="尿片"/>
    <s v="-02/22, 03/01, 03/08,"/>
    <x v="426"/>
    <d v="1900-01-02T00:00:00"/>
    <d v="1900-08-07T00:00:00"/>
    <n v="660"/>
    <m/>
    <m/>
    <m/>
  </r>
  <r>
    <s v="1-465"/>
    <x v="164"/>
    <d v="2025-03-24T00:00:00"/>
    <x v="1"/>
    <s v="尿布M"/>
    <s v="-02/22, 03/01, 3/8,"/>
    <x v="396"/>
    <d v="1900-01-02T00:00:00"/>
    <d v="1900-10-26T00:00:00"/>
    <n v="900"/>
    <m/>
    <m/>
    <m/>
  </r>
  <r>
    <s v="1-465"/>
    <x v="164"/>
    <d v="2025-03-24T00:00:00"/>
    <x v="1"/>
    <s v="看護墊"/>
    <s v="-02/22, 03/01,"/>
    <x v="417"/>
    <d v="1900-01-01T00:00:00"/>
    <d v="1900-07-28T00:00:00"/>
    <n v="420"/>
    <m/>
    <m/>
    <m/>
  </r>
  <r>
    <s v="1-354"/>
    <x v="52"/>
    <d v="2025-03-24T00:00:00"/>
    <x v="1"/>
    <s v="甘油球"/>
    <s v="-03/01,"/>
    <x v="385"/>
    <d v="1900-01-02T00:00:00"/>
    <d v="1900-02-28T00:00:00"/>
    <n v="180"/>
    <m/>
    <m/>
    <m/>
  </r>
  <r>
    <s v="1-354"/>
    <x v="52"/>
    <d v="2025-03-24T00:00:00"/>
    <x v="1"/>
    <s v="尿片"/>
    <s v="-02/22, 03/01, 03/08, 03/15"/>
    <x v="382"/>
    <d v="1900-01-04T00:00:00"/>
    <d v="1900-08-07T00:00:00"/>
    <n v="1100"/>
    <m/>
    <m/>
    <m/>
  </r>
  <r>
    <s v="1-354"/>
    <x v="52"/>
    <d v="2025-03-24T00:00:00"/>
    <x v="1"/>
    <s v="尿布M"/>
    <s v="-02/22, 03/01, 3/8, 03/15"/>
    <x v="383"/>
    <d v="1900-01-03T00:00:00"/>
    <d v="1900-10-26T00:00:00"/>
    <n v="1200"/>
    <m/>
    <m/>
    <m/>
  </r>
  <r>
    <s v="1-354"/>
    <x v="52"/>
    <d v="2025-03-24T00:00:00"/>
    <x v="1"/>
    <s v="看護墊"/>
    <s v="-02/22, 03/01,"/>
    <x v="417"/>
    <d v="1900-01-01T00:00:00"/>
    <d v="1900-07-28T00:00:00"/>
    <n v="420"/>
    <m/>
    <m/>
    <m/>
  </r>
  <r>
    <s v="2-066"/>
    <x v="243"/>
    <d v="2025-03-24T00:00:00"/>
    <x v="1"/>
    <s v="甘油球"/>
    <s v="-02/22,"/>
    <x v="378"/>
    <d v="1900-01-02T00:00:00"/>
    <d v="1900-02-28T00:00:00"/>
    <n v="180"/>
    <m/>
    <m/>
    <m/>
  </r>
  <r>
    <s v="2-066"/>
    <x v="243"/>
    <d v="2025-03-24T00:00:00"/>
    <x v="1"/>
    <s v="尿片"/>
    <s v="-02/22, 03/08, 03/15"/>
    <x v="444"/>
    <d v="1900-01-03T00:00:00"/>
    <d v="1900-08-07T00:00:00"/>
    <n v="880"/>
    <m/>
    <m/>
    <m/>
  </r>
  <r>
    <s v="2-066"/>
    <x v="243"/>
    <d v="2025-03-24T00:00:00"/>
    <x v="1"/>
    <s v="尿布L"/>
    <s v="-02/22, 03/01, 3/8, 03/15"/>
    <x v="445"/>
    <d v="1900-01-04T00:00:00"/>
    <d v="1900-09-28T00:00:00"/>
    <n v="1360"/>
    <m/>
    <m/>
    <m/>
  </r>
  <r>
    <s v="2-066"/>
    <x v="243"/>
    <d v="2025-03-24T00:00:00"/>
    <x v="1"/>
    <s v="看護墊"/>
    <s v="-3/8, 03/15"/>
    <x v="412"/>
    <d v="1900-01-01T00:00:00"/>
    <d v="1900-07-28T00:00:00"/>
    <n v="420"/>
    <m/>
    <m/>
    <m/>
  </r>
  <r>
    <s v="1-684"/>
    <x v="248"/>
    <d v="2025-03-24T00:00:00"/>
    <x v="1"/>
    <s v="甘油球"/>
    <s v="-03/01,"/>
    <x v="385"/>
    <d v="1900-01-02T00:00:00"/>
    <d v="1900-02-28T00:00:00"/>
    <n v="180"/>
    <m/>
    <m/>
    <m/>
  </r>
  <r>
    <s v="1-684"/>
    <x v="248"/>
    <d v="2025-03-24T00:00:00"/>
    <x v="1"/>
    <s v="尿片"/>
    <s v="-02/22, 03/01, 03/08, 03/15"/>
    <x v="388"/>
    <d v="1900-01-05T00:00:00"/>
    <d v="1900-08-07T00:00:00"/>
    <n v="1320"/>
    <m/>
    <m/>
    <m/>
  </r>
  <r>
    <s v="1-684"/>
    <x v="248"/>
    <d v="2025-03-24T00:00:00"/>
    <x v="1"/>
    <s v="尿布L"/>
    <s v="-02/22, 03/01, 3/8, 03/15"/>
    <x v="398"/>
    <d v="1900-01-03T00:00:00"/>
    <d v="1900-09-28T00:00:00"/>
    <n v="1088"/>
    <m/>
    <m/>
    <m/>
  </r>
  <r>
    <s v="1-684"/>
    <x v="248"/>
    <d v="2025-03-24T00:00:00"/>
    <x v="1"/>
    <s v="看護墊"/>
    <s v="-02/22, 03/01,"/>
    <x v="417"/>
    <d v="1900-01-01T00:00:00"/>
    <d v="1900-07-28T00:00:00"/>
    <n v="420"/>
    <m/>
    <m/>
    <m/>
  </r>
  <r>
    <s v="2-190"/>
    <x v="149"/>
    <d v="2025-03-24T00:00:00"/>
    <x v="1"/>
    <s v="甘油球"/>
    <s v="-02/22,"/>
    <x v="378"/>
    <d v="1900-01-02T00:00:00"/>
    <d v="1900-02-28T00:00:00"/>
    <n v="180"/>
    <m/>
    <m/>
    <m/>
  </r>
  <r>
    <s v="2-190"/>
    <x v="149"/>
    <d v="2025-03-24T00:00:00"/>
    <x v="1"/>
    <s v="尿片"/>
    <s v="-02/22, 03/15"/>
    <x v="446"/>
    <d v="1900-01-01T00:00:00"/>
    <d v="1900-08-07T00:00:00"/>
    <n v="440"/>
    <m/>
    <m/>
    <m/>
  </r>
  <r>
    <s v="2-190"/>
    <x v="149"/>
    <d v="2025-03-24T00:00:00"/>
    <x v="1"/>
    <s v="尿布M"/>
    <s v="-03/15"/>
    <x v="419"/>
    <d v="1899-12-31T00:00:00"/>
    <d v="1900-10-26T00:00:00"/>
    <n v="300"/>
    <m/>
    <m/>
    <m/>
  </r>
  <r>
    <s v="2-190"/>
    <x v="149"/>
    <d v="2025-03-24T00:00:00"/>
    <x v="1"/>
    <s v="看護墊"/>
    <s v="-02/22, 03/15"/>
    <x v="433"/>
    <d v="1900-01-01T00:00:00"/>
    <d v="1900-07-28T00:00:00"/>
    <n v="420"/>
    <m/>
    <m/>
    <m/>
  </r>
  <r>
    <s v="1-637"/>
    <x v="54"/>
    <d v="2025-03-24T00:00:00"/>
    <x v="1"/>
    <s v="甘油球"/>
    <s v="-3/8,"/>
    <x v="397"/>
    <d v="1900-01-02T00:00:00"/>
    <d v="1900-02-28T00:00:00"/>
    <n v="180"/>
    <m/>
    <m/>
    <m/>
  </r>
  <r>
    <s v="1-718"/>
    <x v="88"/>
    <d v="2025-03-24T00:00:00"/>
    <x v="1"/>
    <s v="甘油球"/>
    <s v="-03/01,"/>
    <x v="385"/>
    <d v="1900-01-02T00:00:00"/>
    <d v="1900-02-28T00:00:00"/>
    <n v="180"/>
    <m/>
    <m/>
    <m/>
  </r>
  <r>
    <s v="1-718"/>
    <x v="88"/>
    <d v="2025-03-24T00:00:00"/>
    <x v="1"/>
    <s v="尿片"/>
    <s v="-02/22, 03/01, 03/08, 03/15"/>
    <x v="382"/>
    <d v="1900-01-04T00:00:00"/>
    <d v="1900-08-07T00:00:00"/>
    <n v="1100"/>
    <m/>
    <m/>
    <m/>
  </r>
  <r>
    <s v="1-718"/>
    <x v="88"/>
    <d v="2025-03-24T00:00:00"/>
    <x v="1"/>
    <s v="尿布M"/>
    <s v="-02/22, 03/01, 3/8, 03/15"/>
    <x v="383"/>
    <d v="1900-01-03T00:00:00"/>
    <d v="1900-10-26T00:00:00"/>
    <n v="1200"/>
    <m/>
    <m/>
    <m/>
  </r>
  <r>
    <s v="1-718"/>
    <x v="88"/>
    <d v="2025-03-24T00:00:00"/>
    <x v="1"/>
    <s v="看護墊"/>
    <s v="-02/22, 03/01,"/>
    <x v="417"/>
    <d v="1900-01-01T00:00:00"/>
    <d v="1900-07-28T00:00:00"/>
    <n v="420"/>
    <m/>
    <m/>
    <m/>
  </r>
  <r>
    <s v="1-510"/>
    <x v="55"/>
    <d v="2025-03-24T00:00:00"/>
    <x v="1"/>
    <s v="甘油球"/>
    <s v="-3/8,"/>
    <x v="397"/>
    <d v="1900-01-02T00:00:00"/>
    <d v="1900-02-28T00:00:00"/>
    <n v="180"/>
    <m/>
    <m/>
    <m/>
  </r>
  <r>
    <s v="1-510"/>
    <x v="55"/>
    <d v="2025-03-24T00:00:00"/>
    <x v="1"/>
    <s v="尿片"/>
    <s v="-02/22, 03/01, 03/08,"/>
    <x v="426"/>
    <d v="1900-01-02T00:00:00"/>
    <d v="1900-08-07T00:00:00"/>
    <n v="660"/>
    <m/>
    <m/>
    <m/>
  </r>
  <r>
    <s v="1-510"/>
    <x v="55"/>
    <d v="2025-03-24T00:00:00"/>
    <x v="1"/>
    <s v="尿布M"/>
    <s v="-02/22, 03/01, 3/8,"/>
    <x v="396"/>
    <d v="1900-01-02T00:00:00"/>
    <d v="1900-10-26T00:00:00"/>
    <n v="900"/>
    <m/>
    <m/>
    <m/>
  </r>
  <r>
    <s v="1-510"/>
    <x v="55"/>
    <d v="2025-03-24T00:00:00"/>
    <x v="1"/>
    <s v="看護墊"/>
    <s v="-02/22, 03/01,"/>
    <x v="417"/>
    <d v="1900-01-01T00:00:00"/>
    <d v="1900-07-28T00:00:00"/>
    <n v="420"/>
    <m/>
    <m/>
    <m/>
  </r>
  <r>
    <s v="3-529"/>
    <x v="89"/>
    <d v="2025-03-24T00:00:00"/>
    <x v="1"/>
    <s v="尿片"/>
    <s v="-02/22, 03/01, 03/08, 03/15"/>
    <x v="382"/>
    <d v="1900-01-04T00:00:00"/>
    <d v="1900-08-07T00:00:00"/>
    <n v="1100"/>
    <m/>
    <m/>
    <m/>
  </r>
  <r>
    <s v="3-529"/>
    <x v="89"/>
    <d v="2025-03-24T00:00:00"/>
    <x v="1"/>
    <s v="尿布L"/>
    <s v="-02/22, 03/01, 3/8, 03/15"/>
    <x v="398"/>
    <d v="1900-01-03T00:00:00"/>
    <d v="1900-09-28T00:00:00"/>
    <n v="1088"/>
    <m/>
    <m/>
    <m/>
  </r>
  <r>
    <s v="3-529"/>
    <x v="89"/>
    <d v="2025-03-24T00:00:00"/>
    <x v="1"/>
    <s v="看護墊"/>
    <s v="-03/01, 03/15"/>
    <x v="384"/>
    <d v="1900-01-01T00:00:00"/>
    <d v="1900-07-28T00:00:00"/>
    <n v="420"/>
    <m/>
    <m/>
    <m/>
  </r>
  <r>
    <s v="2-195"/>
    <x v="104"/>
    <d v="2025-03-24T00:00:00"/>
    <x v="1"/>
    <s v="甘油球"/>
    <s v="-02/22,"/>
    <x v="378"/>
    <d v="1900-01-02T00:00:00"/>
    <d v="1900-02-28T00:00:00"/>
    <n v="180"/>
    <m/>
    <m/>
    <m/>
  </r>
  <r>
    <s v="2-195"/>
    <x v="104"/>
    <d v="2025-03-24T00:00:00"/>
    <x v="1"/>
    <s v="尿片"/>
    <s v="-02/22, 03/01, 03/08, 03/15"/>
    <x v="379"/>
    <d v="1900-01-03T00:00:00"/>
    <d v="1900-08-07T00:00:00"/>
    <n v="880"/>
    <m/>
    <m/>
    <m/>
  </r>
  <r>
    <s v="2-195"/>
    <x v="104"/>
    <d v="2025-03-24T00:00:00"/>
    <x v="1"/>
    <s v="尿布L"/>
    <s v="-03/01, 3/8, 03/15"/>
    <x v="447"/>
    <d v="1900-01-02T00:00:00"/>
    <d v="1900-09-28T00:00:00"/>
    <n v="816"/>
    <m/>
    <m/>
    <m/>
  </r>
  <r>
    <s v="2-195"/>
    <x v="104"/>
    <d v="2025-03-24T00:00:00"/>
    <x v="1"/>
    <s v="看護墊"/>
    <s v="-02/22, 3/8,"/>
    <x v="389"/>
    <d v="1900-01-01T00:00:00"/>
    <d v="1900-07-28T00:00:00"/>
    <n v="420"/>
    <m/>
    <m/>
    <m/>
  </r>
  <r>
    <s v="3-528"/>
    <x v="56"/>
    <d v="2025-03-24T00:00:00"/>
    <x v="1"/>
    <s v="看護墊"/>
    <s v="-03/01, 03/15"/>
    <x v="384"/>
    <d v="1900-01-01T00:00:00"/>
    <d v="1900-07-28T00:00:00"/>
    <n v="420"/>
    <m/>
    <m/>
    <m/>
  </r>
  <r>
    <s v="1-486"/>
    <x v="121"/>
    <d v="2025-03-24T00:00:00"/>
    <x v="1"/>
    <s v="甘油球"/>
    <s v="-03/01,"/>
    <x v="385"/>
    <d v="1900-01-02T00:00:00"/>
    <d v="1900-02-28T00:00:00"/>
    <n v="180"/>
    <m/>
    <m/>
    <m/>
  </r>
  <r>
    <s v="1-508"/>
    <x v="57"/>
    <d v="2025-03-24T00:00:00"/>
    <x v="1"/>
    <s v="甘油球"/>
    <s v="-03/15"/>
    <x v="400"/>
    <d v="1900-01-02T00:00:00"/>
    <d v="1900-02-28T00:00:00"/>
    <n v="180"/>
    <m/>
    <m/>
    <m/>
  </r>
  <r>
    <s v="1-508"/>
    <x v="57"/>
    <d v="2025-03-24T00:00:00"/>
    <x v="1"/>
    <s v="尿片"/>
    <s v="-02/22, 03/01, 03/08, 03/15"/>
    <x v="379"/>
    <d v="1900-01-03T00:00:00"/>
    <d v="1900-08-07T00:00:00"/>
    <n v="880"/>
    <m/>
    <m/>
    <m/>
  </r>
  <r>
    <s v="1-508"/>
    <x v="57"/>
    <d v="2025-03-24T00:00:00"/>
    <x v="1"/>
    <s v="尿布M"/>
    <s v="-03/01, 03/15"/>
    <x v="387"/>
    <d v="1900-01-01T00:00:00"/>
    <d v="1900-10-26T00:00:00"/>
    <n v="600"/>
    <m/>
    <m/>
    <m/>
  </r>
  <r>
    <s v="1-508"/>
    <x v="57"/>
    <d v="2025-03-24T00:00:00"/>
    <x v="1"/>
    <s v="看護墊"/>
    <s v="-02/22, 3/8,"/>
    <x v="389"/>
    <d v="1900-01-01T00:00:00"/>
    <d v="1900-07-28T00:00:00"/>
    <n v="420"/>
    <m/>
    <m/>
    <m/>
  </r>
  <r>
    <s v="1-712"/>
    <x v="226"/>
    <d v="2025-03-24T00:00:00"/>
    <x v="1"/>
    <s v="甘油球"/>
    <s v="-03/01,"/>
    <x v="385"/>
    <d v="1900-01-02T00:00:00"/>
    <d v="1900-02-28T00:00:00"/>
    <n v="180"/>
    <m/>
    <m/>
    <m/>
  </r>
  <r>
    <s v="2-201"/>
    <x v="127"/>
    <d v="2025-03-24T00:00:00"/>
    <x v="1"/>
    <s v="尿片"/>
    <s v="-03/08, 03/15"/>
    <x v="448"/>
    <d v="1900-01-01T00:00:00"/>
    <d v="1900-08-07T00:00:00"/>
    <n v="440"/>
    <m/>
    <m/>
    <m/>
  </r>
  <r>
    <s v="2-201"/>
    <x v="127"/>
    <d v="2025-03-24T00:00:00"/>
    <x v="1"/>
    <s v="尿布L"/>
    <s v="-3/8,"/>
    <x v="380"/>
    <d v="1899-12-31T00:00:00"/>
    <d v="1900-09-28T00:00:00"/>
    <n v="272"/>
    <m/>
    <m/>
    <m/>
  </r>
  <r>
    <s v="2-201"/>
    <x v="127"/>
    <d v="2025-03-24T00:00:00"/>
    <x v="1"/>
    <s v="看護墊"/>
    <s v="-3/8,"/>
    <x v="437"/>
    <d v="1899-12-31T00:00:00"/>
    <d v="1900-07-28T00:00:00"/>
    <n v="210"/>
    <m/>
    <m/>
    <m/>
  </r>
  <r>
    <s v="1-762"/>
    <x v="103"/>
    <d v="2025-03-24T00:00:00"/>
    <x v="1"/>
    <s v="甘油球"/>
    <s v="-03/15"/>
    <x v="400"/>
    <d v="1900-01-02T00:00:00"/>
    <d v="1900-02-28T00:00:00"/>
    <n v="180"/>
    <m/>
    <m/>
    <m/>
  </r>
  <r>
    <s v="1-762"/>
    <x v="103"/>
    <d v="2025-03-24T00:00:00"/>
    <x v="1"/>
    <s v="尿片"/>
    <s v="-02/22, 03/01, 03/15"/>
    <x v="436"/>
    <d v="1900-01-02T00:00:00"/>
    <d v="1900-08-07T00:00:00"/>
    <n v="660"/>
    <m/>
    <m/>
    <m/>
  </r>
  <r>
    <s v="1-762"/>
    <x v="103"/>
    <d v="2025-03-24T00:00:00"/>
    <x v="1"/>
    <s v="尿布M"/>
    <s v="-3/8, 03/15"/>
    <x v="409"/>
    <d v="1900-01-01T00:00:00"/>
    <d v="1900-10-26T00:00:00"/>
    <n v="600"/>
    <m/>
    <m/>
    <m/>
  </r>
  <r>
    <s v="1-762"/>
    <x v="103"/>
    <d v="2025-03-24T00:00:00"/>
    <x v="1"/>
    <s v="看護墊"/>
    <s v="-02/22, 03/01, 3/8,"/>
    <x v="427"/>
    <d v="1900-01-02T00:00:00"/>
    <d v="1900-07-28T00:00:00"/>
    <n v="630"/>
    <m/>
    <m/>
    <m/>
  </r>
  <r>
    <s v="1-582"/>
    <x v="227"/>
    <d v="2025-03-24T00:00:00"/>
    <x v="1"/>
    <s v="甘油球"/>
    <s v="-03/15"/>
    <x v="400"/>
    <d v="1900-01-02T00:00:00"/>
    <d v="1900-02-28T00:00:00"/>
    <n v="180"/>
    <m/>
    <m/>
    <m/>
  </r>
  <r>
    <s v="1-582"/>
    <x v="227"/>
    <d v="2025-03-24T00:00:00"/>
    <x v="1"/>
    <s v="尿片"/>
    <s v="-03/01, 03/08, 03/15"/>
    <x v="423"/>
    <d v="1900-01-02T00:00:00"/>
    <d v="1900-08-07T00:00:00"/>
    <n v="660"/>
    <m/>
    <m/>
    <m/>
  </r>
  <r>
    <s v="1-582"/>
    <x v="227"/>
    <d v="2025-03-24T00:00:00"/>
    <x v="1"/>
    <s v="尿布M"/>
    <s v="-02/22, 03/01, 3/8,"/>
    <x v="396"/>
    <d v="1900-01-02T00:00:00"/>
    <d v="1900-10-26T00:00:00"/>
    <n v="900"/>
    <m/>
    <m/>
    <m/>
  </r>
  <r>
    <s v="1-582"/>
    <x v="227"/>
    <d v="2025-03-24T00:00:00"/>
    <x v="1"/>
    <s v="看護墊"/>
    <s v="-02/22, 03/15"/>
    <x v="433"/>
    <d v="1900-01-01T00:00:00"/>
    <d v="1900-07-28T00:00:00"/>
    <n v="420"/>
    <m/>
    <m/>
    <m/>
  </r>
  <r>
    <s v="3-554"/>
    <x v="97"/>
    <d v="2025-03-24T00:00:00"/>
    <x v="1"/>
    <s v="尿片"/>
    <s v="-02/22, 03/01, 03/08, 03/15"/>
    <x v="379"/>
    <d v="1900-01-03T00:00:00"/>
    <d v="1900-08-07T00:00:00"/>
    <n v="880"/>
    <m/>
    <m/>
    <m/>
  </r>
  <r>
    <s v="2-200"/>
    <x v="131"/>
    <d v="2025-03-24T00:00:00"/>
    <x v="1"/>
    <s v="尿片"/>
    <s v="-03/15"/>
    <x v="386"/>
    <d v="1899-12-31T00:00:00"/>
    <d v="1900-08-07T00:00:00"/>
    <n v="220"/>
    <m/>
    <m/>
    <m/>
  </r>
  <r>
    <s v="2-200"/>
    <x v="131"/>
    <d v="2025-03-24T00:00:00"/>
    <x v="1"/>
    <s v="尿片"/>
    <s v="-03/08, 03/15"/>
    <x v="448"/>
    <d v="1900-01-01T00:00:00"/>
    <d v="1900-08-07T00:00:00"/>
    <n v="440"/>
    <m/>
    <m/>
    <m/>
  </r>
  <r>
    <s v="2-200"/>
    <x v="131"/>
    <d v="2025-03-24T00:00:00"/>
    <x v="1"/>
    <s v="尿布L"/>
    <s v="-03/15"/>
    <x v="414"/>
    <d v="1899-12-31T00:00:00"/>
    <d v="1900-09-28T00:00:00"/>
    <n v="272"/>
    <m/>
    <m/>
    <m/>
  </r>
  <r>
    <s v="2-200"/>
    <x v="131"/>
    <d v="2025-03-24T00:00:00"/>
    <x v="1"/>
    <s v="尿布M"/>
    <s v="-03/15"/>
    <x v="419"/>
    <d v="1899-12-31T00:00:00"/>
    <d v="1900-10-26T00:00:00"/>
    <n v="300"/>
    <m/>
    <m/>
    <m/>
  </r>
  <r>
    <s v="2-200"/>
    <x v="131"/>
    <d v="2025-03-24T00:00:00"/>
    <x v="1"/>
    <s v="尿布M"/>
    <s v="-3/8,"/>
    <x v="411"/>
    <d v="1899-12-31T00:00:00"/>
    <d v="1900-10-26T00:00:00"/>
    <n v="300"/>
    <m/>
    <m/>
    <m/>
  </r>
  <r>
    <s v="2-200"/>
    <x v="131"/>
    <d v="2025-03-24T00:00:00"/>
    <x v="1"/>
    <s v="看護墊"/>
    <s v="-03/15"/>
    <x v="394"/>
    <d v="1899-12-31T00:00:00"/>
    <d v="1900-07-28T00:00:00"/>
    <n v="210"/>
    <m/>
    <m/>
    <m/>
  </r>
  <r>
    <s v="2-200"/>
    <x v="131"/>
    <d v="2025-03-24T00:00:00"/>
    <x v="1"/>
    <s v="看護墊"/>
    <s v="-3/8,"/>
    <x v="437"/>
    <d v="1899-12-31T00:00:00"/>
    <d v="1900-07-28T00:00:00"/>
    <n v="210"/>
    <m/>
    <m/>
    <m/>
  </r>
  <r>
    <s v="1-197"/>
    <x v="171"/>
    <d v="2025-03-24T00:00:00"/>
    <x v="1"/>
    <s v="甘油球"/>
    <s v="-3/8,"/>
    <x v="397"/>
    <d v="1900-01-02T00:00:00"/>
    <d v="1900-02-28T00:00:00"/>
    <n v="180"/>
    <m/>
    <m/>
    <m/>
  </r>
  <r>
    <s v="1-197"/>
    <x v="171"/>
    <d v="2025-03-24T00:00:00"/>
    <x v="1"/>
    <s v="尿片"/>
    <s v="-02/22, 03/01, 03/08,"/>
    <x v="426"/>
    <d v="1900-01-02T00:00:00"/>
    <d v="1900-08-07T00:00:00"/>
    <n v="660"/>
    <m/>
    <m/>
    <m/>
  </r>
  <r>
    <s v="1-197"/>
    <x v="171"/>
    <d v="2025-03-24T00:00:00"/>
    <x v="1"/>
    <s v="尿布M"/>
    <s v="-02/22, 03/01, 3/8,"/>
    <x v="396"/>
    <d v="1900-01-02T00:00:00"/>
    <d v="1900-10-26T00:00:00"/>
    <n v="900"/>
    <m/>
    <m/>
    <m/>
  </r>
  <r>
    <s v="1-197"/>
    <x v="171"/>
    <d v="2025-03-24T00:00:00"/>
    <x v="1"/>
    <s v="看護墊"/>
    <s v="-02/22, 03/01,"/>
    <x v="417"/>
    <d v="1900-01-01T00:00:00"/>
    <d v="1900-07-28T00:00:00"/>
    <n v="420"/>
    <m/>
    <m/>
    <m/>
  </r>
  <r>
    <s v="1-550"/>
    <x v="14"/>
    <d v="2025-03-24T00:00:00"/>
    <x v="1"/>
    <s v="甘油球"/>
    <s v="-03/15"/>
    <x v="400"/>
    <d v="1900-01-02T00:00:00"/>
    <d v="1900-02-28T00:00:00"/>
    <n v="180"/>
    <m/>
    <m/>
    <m/>
  </r>
  <r>
    <s v="1-550"/>
    <x v="14"/>
    <d v="2025-03-24T00:00:00"/>
    <x v="1"/>
    <s v="尿片"/>
    <s v="-02/22, 03/08, 03/15"/>
    <x v="449"/>
    <d v="1900-01-02T00:00:00"/>
    <d v="1900-08-07T00:00:00"/>
    <n v="660"/>
    <m/>
    <m/>
    <m/>
  </r>
  <r>
    <s v="1-550"/>
    <x v="14"/>
    <d v="2025-03-24T00:00:00"/>
    <x v="1"/>
    <s v="尿布M"/>
    <s v="-02/22, 03/01, 3/8,"/>
    <x v="396"/>
    <d v="1900-01-02T00:00:00"/>
    <d v="1900-10-26T00:00:00"/>
    <n v="900"/>
    <m/>
    <m/>
    <m/>
  </r>
  <r>
    <s v="1-550"/>
    <x v="14"/>
    <d v="2025-03-24T00:00:00"/>
    <x v="1"/>
    <s v="看護墊"/>
    <s v="-03/01, 03/15"/>
    <x v="384"/>
    <d v="1900-01-01T00:00:00"/>
    <d v="1900-07-28T00:00:00"/>
    <n v="420"/>
    <m/>
    <m/>
    <m/>
  </r>
  <r>
    <s v="1-651"/>
    <x v="142"/>
    <d v="2025-03-24T00:00:00"/>
    <x v="1"/>
    <s v="尿片"/>
    <s v="-02/22, 03/01, 03/08, 03/15"/>
    <x v="395"/>
    <d v="1900-01-07T00:00:00"/>
    <d v="1900-08-07T00:00:00"/>
    <n v="1760"/>
    <m/>
    <m/>
    <m/>
  </r>
  <r>
    <s v="1-651"/>
    <x v="142"/>
    <d v="2025-03-24T00:00:00"/>
    <x v="1"/>
    <s v="尿布L"/>
    <s v="-02/22, 03/01, 3/8, 03/15"/>
    <x v="422"/>
    <d v="1900-01-05T00:00:00"/>
    <d v="1900-09-28T00:00:00"/>
    <n v="1632"/>
    <m/>
    <m/>
    <m/>
  </r>
  <r>
    <s v="1-651"/>
    <x v="142"/>
    <d v="2025-03-24T00:00:00"/>
    <x v="1"/>
    <s v="看護墊"/>
    <s v="-02/22, 3/8,"/>
    <x v="389"/>
    <d v="1900-01-01T00:00:00"/>
    <d v="1900-07-28T00:00:00"/>
    <n v="420"/>
    <m/>
    <m/>
    <m/>
  </r>
  <r>
    <s v="2-175"/>
    <x v="79"/>
    <d v="2025-03-24T00:00:00"/>
    <x v="1"/>
    <s v="甘油球"/>
    <s v="-02/22,"/>
    <x v="378"/>
    <d v="1900-01-02T00:00:00"/>
    <d v="1900-02-28T00:00:00"/>
    <n v="180"/>
    <m/>
    <m/>
    <m/>
  </r>
  <r>
    <s v="2-175"/>
    <x v="79"/>
    <d v="2025-03-24T00:00:00"/>
    <x v="1"/>
    <s v="尿片"/>
    <s v="-03/01, 03/08, 03/15"/>
    <x v="423"/>
    <d v="1900-01-02T00:00:00"/>
    <d v="1900-08-07T00:00:00"/>
    <n v="660"/>
    <m/>
    <m/>
    <m/>
  </r>
  <r>
    <s v="2-175"/>
    <x v="79"/>
    <d v="2025-03-24T00:00:00"/>
    <x v="1"/>
    <s v="尿布L"/>
    <s v="-02/22, 03/01, 3/8, 03/15"/>
    <x v="398"/>
    <d v="1900-01-03T00:00:00"/>
    <d v="1900-09-28T00:00:00"/>
    <n v="1088"/>
    <m/>
    <m/>
    <m/>
  </r>
  <r>
    <s v="2-175"/>
    <x v="79"/>
    <d v="2025-03-24T00:00:00"/>
    <x v="1"/>
    <s v="看護墊"/>
    <s v="-02/22, 3/8, 03/15"/>
    <x v="410"/>
    <d v="1900-01-02T00:00:00"/>
    <d v="1900-07-28T00:00:00"/>
    <n v="630"/>
    <m/>
    <m/>
    <m/>
  </r>
  <r>
    <s v="1-023"/>
    <x v="136"/>
    <d v="2025-03-24T00:00:00"/>
    <x v="1"/>
    <s v="甘油球"/>
    <s v="-03/01,"/>
    <x v="385"/>
    <d v="1900-01-02T00:00:00"/>
    <d v="1900-02-28T00:00:00"/>
    <n v="180"/>
    <m/>
    <m/>
    <m/>
  </r>
  <r>
    <s v="1-023"/>
    <x v="136"/>
    <d v="2025-03-24T00:00:00"/>
    <x v="1"/>
    <s v="尿片"/>
    <s v="-02/22, 03/01, 03/08, 03/15"/>
    <x v="388"/>
    <d v="1900-01-05T00:00:00"/>
    <d v="1900-08-07T00:00:00"/>
    <n v="1320"/>
    <m/>
    <m/>
    <m/>
  </r>
  <r>
    <s v="1-023"/>
    <x v="136"/>
    <d v="2025-03-24T00:00:00"/>
    <x v="1"/>
    <s v="尿布M"/>
    <s v="-02/22, 03/01, 3/8, 03/15"/>
    <x v="383"/>
    <d v="1900-01-03T00:00:00"/>
    <d v="1900-10-26T00:00:00"/>
    <n v="1200"/>
    <m/>
    <m/>
    <m/>
  </r>
  <r>
    <s v="1-023"/>
    <x v="136"/>
    <d v="2025-03-24T00:00:00"/>
    <x v="1"/>
    <s v="看護墊"/>
    <s v="-02/22, 3/8,"/>
    <x v="389"/>
    <d v="1900-01-01T00:00:00"/>
    <d v="1900-07-28T00:00:00"/>
    <n v="420"/>
    <m/>
    <m/>
    <m/>
  </r>
  <r>
    <s v="2-194"/>
    <x v="115"/>
    <d v="2025-03-24T00:00:00"/>
    <x v="1"/>
    <s v="甘油球"/>
    <s v="-02/22,"/>
    <x v="378"/>
    <d v="1900-01-02T00:00:00"/>
    <d v="1900-02-28T00:00:00"/>
    <n v="180"/>
    <m/>
    <m/>
    <m/>
  </r>
  <r>
    <s v="3-523"/>
    <x v="59"/>
    <d v="2025-03-24T00:00:00"/>
    <x v="1"/>
    <s v="尿片"/>
    <s v="-02/22, 03/01, 03/08, 03/15"/>
    <x v="388"/>
    <d v="1900-01-05T00:00:00"/>
    <d v="1900-08-07T00:00:00"/>
    <n v="1320"/>
    <m/>
    <m/>
    <m/>
  </r>
  <r>
    <s v="3-523"/>
    <x v="59"/>
    <d v="2025-03-24T00:00:00"/>
    <x v="1"/>
    <s v="尿布M"/>
    <s v="-02/22, 03/01, 3/8, 03/15"/>
    <x v="383"/>
    <d v="1900-01-03T00:00:00"/>
    <d v="1900-10-26T00:00:00"/>
    <n v="1200"/>
    <m/>
    <m/>
    <m/>
  </r>
  <r>
    <s v="3-523"/>
    <x v="59"/>
    <d v="2025-03-24T00:00:00"/>
    <x v="1"/>
    <s v="看護墊"/>
    <s v="-02/22, 3/8,"/>
    <x v="389"/>
    <d v="1900-01-01T00:00:00"/>
    <d v="1900-07-28T00:00:00"/>
    <n v="420"/>
    <m/>
    <m/>
    <m/>
  </r>
  <r>
    <s v="3-538"/>
    <x v="245"/>
    <d v="2025-03-24T00:00:00"/>
    <x v="1"/>
    <s v="尿片"/>
    <s v="-02/22, 03/01, 03/08, 03/15"/>
    <x v="382"/>
    <d v="1900-01-04T00:00:00"/>
    <d v="1900-08-07T00:00:00"/>
    <n v="1100"/>
    <m/>
    <m/>
    <m/>
  </r>
  <r>
    <s v="3-538"/>
    <x v="245"/>
    <d v="2025-03-24T00:00:00"/>
    <x v="1"/>
    <s v="尿布M"/>
    <s v="-02/22, 03/01, 3/8, 03/15"/>
    <x v="383"/>
    <d v="1900-01-03T00:00:00"/>
    <d v="1900-10-26T00:00:00"/>
    <n v="1200"/>
    <m/>
    <m/>
    <m/>
  </r>
  <r>
    <s v="3-538"/>
    <x v="245"/>
    <d v="2025-03-24T00:00:00"/>
    <x v="1"/>
    <s v="看護墊"/>
    <s v="-03/01, 3/8, 03/15"/>
    <x v="431"/>
    <d v="1900-01-02T00:00:00"/>
    <d v="1900-07-28T00:00:00"/>
    <n v="630"/>
    <m/>
    <m/>
    <m/>
  </r>
  <r>
    <s v="1-765"/>
    <x v="116"/>
    <d v="2025-03-24T00:00:00"/>
    <x v="1"/>
    <s v="甘油球"/>
    <s v="-03/15"/>
    <x v="400"/>
    <d v="1900-01-02T00:00:00"/>
    <d v="1900-02-28T00:00:00"/>
    <n v="180"/>
    <m/>
    <m/>
    <m/>
  </r>
  <r>
    <s v="1-765"/>
    <x v="116"/>
    <d v="2025-03-24T00:00:00"/>
    <x v="1"/>
    <s v="尿片"/>
    <s v="-03/01, 03/08,"/>
    <x v="443"/>
    <d v="1900-01-01T00:00:00"/>
    <d v="1900-08-07T00:00:00"/>
    <n v="440"/>
    <m/>
    <m/>
    <m/>
  </r>
  <r>
    <s v="1-765"/>
    <x v="116"/>
    <d v="2025-03-24T00:00:00"/>
    <x v="1"/>
    <s v="尿布M"/>
    <s v="-03/01, 3/8, 03/15"/>
    <x v="432"/>
    <d v="1900-01-02T00:00:00"/>
    <d v="1900-10-26T00:00:00"/>
    <n v="900"/>
    <m/>
    <m/>
    <m/>
  </r>
  <r>
    <s v="1-765"/>
    <x v="116"/>
    <d v="2025-03-24T00:00:00"/>
    <x v="1"/>
    <s v="看護墊"/>
    <s v="-03/01, 03/15"/>
    <x v="384"/>
    <d v="1900-01-01T00:00:00"/>
    <d v="1900-07-28T00:00:00"/>
    <n v="420"/>
    <m/>
    <m/>
    <m/>
  </r>
  <r>
    <s v="3-540"/>
    <x v="246"/>
    <d v="2025-03-24T00:00:00"/>
    <x v="1"/>
    <s v="尿布M"/>
    <s v="-03/01, 3/8,"/>
    <x v="415"/>
    <d v="1900-01-01T00:00:00"/>
    <d v="1900-10-26T00:00:00"/>
    <n v="600"/>
    <m/>
    <m/>
    <m/>
  </r>
  <r>
    <s v="3-540"/>
    <x v="246"/>
    <d v="2025-03-24T00:00:00"/>
    <x v="1"/>
    <s v="看護墊"/>
    <s v="-03/01, 03/15"/>
    <x v="384"/>
    <d v="1900-01-01T00:00:00"/>
    <d v="1900-07-28T00:00:00"/>
    <n v="420"/>
    <m/>
    <m/>
    <m/>
  </r>
  <r>
    <s v="3-324"/>
    <x v="165"/>
    <d v="2025-03-24T00:00:00"/>
    <x v="1"/>
    <s v="尿片"/>
    <s v="-02/22, 03/01, 03/08, 03/15"/>
    <x v="379"/>
    <d v="1900-01-03T00:00:00"/>
    <d v="1900-08-07T00:00:00"/>
    <n v="880"/>
    <m/>
    <m/>
    <m/>
  </r>
  <r>
    <s v="3-324"/>
    <x v="165"/>
    <d v="2025-03-24T00:00:00"/>
    <x v="1"/>
    <s v="尿布L"/>
    <s v="-02/22, 03/01, 3/8, 03/15"/>
    <x v="398"/>
    <d v="1900-01-03T00:00:00"/>
    <d v="1900-09-28T00:00:00"/>
    <n v="1088"/>
    <m/>
    <m/>
    <m/>
  </r>
  <r>
    <s v="3-324"/>
    <x v="165"/>
    <d v="2025-03-24T00:00:00"/>
    <x v="1"/>
    <s v="看護墊"/>
    <s v="-03/01, 03/15"/>
    <x v="384"/>
    <d v="1900-01-01T00:00:00"/>
    <d v="1900-07-28T00:00:00"/>
    <n v="420"/>
    <m/>
    <m/>
    <m/>
  </r>
  <r>
    <s v="1-296"/>
    <x v="15"/>
    <d v="2025-03-24T00:00:00"/>
    <x v="1"/>
    <s v="甘油球"/>
    <s v="-3/8,"/>
    <x v="397"/>
    <d v="1900-01-02T00:00:00"/>
    <d v="1900-02-28T00:00:00"/>
    <n v="180"/>
    <m/>
    <m/>
    <m/>
  </r>
  <r>
    <s v="1-296"/>
    <x v="15"/>
    <d v="2025-03-24T00:00:00"/>
    <x v="1"/>
    <s v="尿片"/>
    <s v="-02/22,"/>
    <x v="401"/>
    <d v="1899-12-31T00:00:00"/>
    <d v="1900-08-07T00:00:00"/>
    <n v="220"/>
    <m/>
    <m/>
    <m/>
  </r>
  <r>
    <s v="1-296"/>
    <x v="15"/>
    <d v="2025-03-24T00:00:00"/>
    <x v="1"/>
    <s v="尿布M"/>
    <s v="-02/22, 03/01, 3/8, 03/15"/>
    <x v="383"/>
    <d v="1900-01-03T00:00:00"/>
    <d v="1900-10-26T00:00:00"/>
    <n v="1200"/>
    <m/>
    <m/>
    <m/>
  </r>
  <r>
    <s v="1-296"/>
    <x v="15"/>
    <d v="2025-03-24T00:00:00"/>
    <x v="1"/>
    <s v="看護墊"/>
    <s v="-02/22, 03/01, 03/15"/>
    <x v="399"/>
    <d v="1900-01-02T00:00:00"/>
    <d v="1900-07-28T00:00:00"/>
    <n v="630"/>
    <m/>
    <m/>
    <m/>
  </r>
  <r>
    <s v="1-700"/>
    <x v="137"/>
    <d v="2025-03-24T00:00:00"/>
    <x v="1"/>
    <s v="看護墊"/>
    <s v="-03/15"/>
    <x v="394"/>
    <d v="1899-12-31T00:00:00"/>
    <d v="1900-07-28T00:00:00"/>
    <n v="210"/>
    <m/>
    <m/>
    <m/>
  </r>
  <r>
    <s v="1-580"/>
    <x v="63"/>
    <d v="2025-03-24T00:00:00"/>
    <x v="1"/>
    <s v="甘油球"/>
    <s v="-03/01,"/>
    <x v="385"/>
    <d v="1900-01-02T00:00:00"/>
    <d v="1900-02-28T00:00:00"/>
    <n v="180"/>
    <m/>
    <m/>
    <m/>
  </r>
  <r>
    <s v="1-580"/>
    <x v="63"/>
    <d v="2025-03-24T00:00:00"/>
    <x v="1"/>
    <s v="尿片"/>
    <s v="-02/22, 03/01, 03/08, 03/15"/>
    <x v="388"/>
    <d v="1900-01-05T00:00:00"/>
    <d v="1900-08-07T00:00:00"/>
    <n v="1320"/>
    <m/>
    <m/>
    <m/>
  </r>
  <r>
    <s v="1-580"/>
    <x v="63"/>
    <d v="2025-03-24T00:00:00"/>
    <x v="1"/>
    <s v="尿布M"/>
    <s v="-03/01, 3/8,"/>
    <x v="415"/>
    <d v="1900-01-01T00:00:00"/>
    <d v="1900-10-26T00:00:00"/>
    <n v="600"/>
    <m/>
    <m/>
    <m/>
  </r>
  <r>
    <s v="1-580"/>
    <x v="63"/>
    <d v="2025-03-24T00:00:00"/>
    <x v="1"/>
    <s v="看護墊"/>
    <s v="-02/22, 03/15"/>
    <x v="433"/>
    <d v="1900-01-01T00:00:00"/>
    <d v="1900-07-28T00:00:00"/>
    <n v="420"/>
    <m/>
    <m/>
    <m/>
  </r>
  <r>
    <s v="3-553"/>
    <x v="117"/>
    <d v="2025-03-24T00:00:00"/>
    <x v="1"/>
    <s v="尿片"/>
    <s v="-02/22, 03/01, 03/08, 03/15"/>
    <x v="388"/>
    <d v="1900-01-05T00:00:00"/>
    <d v="1900-08-07T00:00:00"/>
    <n v="1320"/>
    <m/>
    <m/>
    <m/>
  </r>
  <r>
    <s v="3-553"/>
    <x v="117"/>
    <d v="2025-03-24T00:00:00"/>
    <x v="1"/>
    <s v="尿布M"/>
    <s v="-02/22, 03/01, 3/8, 03/15"/>
    <x v="383"/>
    <d v="1900-01-03T00:00:00"/>
    <d v="1900-10-26T00:00:00"/>
    <n v="1200"/>
    <m/>
    <m/>
    <m/>
  </r>
  <r>
    <s v="3-553"/>
    <x v="117"/>
    <d v="2025-03-24T00:00:00"/>
    <x v="1"/>
    <s v="看護墊"/>
    <s v="-02/22, 3/8,"/>
    <x v="389"/>
    <d v="1900-01-01T00:00:00"/>
    <d v="1900-07-28T00:00:00"/>
    <n v="420"/>
    <m/>
    <m/>
    <m/>
  </r>
  <r>
    <s v="2-199"/>
    <x v="118"/>
    <d v="2025-03-24T00:00:00"/>
    <x v="1"/>
    <s v="甘油球"/>
    <s v="-02/22,"/>
    <x v="378"/>
    <d v="1900-01-02T00:00:00"/>
    <d v="1900-02-28T00:00:00"/>
    <n v="180"/>
    <m/>
    <m/>
    <m/>
  </r>
  <r>
    <s v="1-706"/>
    <x v="155"/>
    <d v="2025-03-24T00:00:00"/>
    <x v="1"/>
    <s v="尿片"/>
    <s v="-02/22, 03/01, 03/08, 03/15"/>
    <x v="395"/>
    <d v="1900-01-07T00:00:00"/>
    <d v="1900-08-07T00:00:00"/>
    <n v="1760"/>
    <m/>
    <m/>
    <m/>
  </r>
  <r>
    <s v="1-706"/>
    <x v="155"/>
    <d v="2025-03-24T00:00:00"/>
    <x v="1"/>
    <s v="尿布M"/>
    <s v="-02/22, 03/01, 3/8,"/>
    <x v="396"/>
    <d v="1900-01-02T00:00:00"/>
    <d v="1900-10-26T00:00:00"/>
    <n v="900"/>
    <m/>
    <m/>
    <m/>
  </r>
  <r>
    <s v="1-706"/>
    <x v="155"/>
    <d v="2025-03-24T00:00:00"/>
    <x v="1"/>
    <s v="看護墊"/>
    <s v="-03/01, 03/15"/>
    <x v="384"/>
    <d v="1900-01-01T00:00:00"/>
    <d v="1900-07-28T00:00:00"/>
    <n v="420"/>
    <m/>
    <m/>
    <m/>
  </r>
  <r>
    <s v="1-274"/>
    <x v="230"/>
    <d v="2025-03-24T00:00:00"/>
    <x v="1"/>
    <s v="甘油球"/>
    <s v="-3/8,"/>
    <x v="397"/>
    <d v="1900-01-02T00:00:00"/>
    <d v="1900-02-28T00:00:00"/>
    <n v="180"/>
    <m/>
    <m/>
    <m/>
  </r>
  <r>
    <s v="1-274"/>
    <x v="230"/>
    <d v="2025-03-24T00:00:00"/>
    <x v="1"/>
    <s v="尿片"/>
    <s v="-02/22, 03/01, 03/08,"/>
    <x v="426"/>
    <d v="1900-01-02T00:00:00"/>
    <d v="1900-08-07T00:00:00"/>
    <n v="660"/>
    <m/>
    <m/>
    <m/>
  </r>
  <r>
    <s v="1-274"/>
    <x v="230"/>
    <d v="2025-03-24T00:00:00"/>
    <x v="1"/>
    <s v="尿布M"/>
    <s v="-02/22, 03/01, 3/8,"/>
    <x v="396"/>
    <d v="1900-01-02T00:00:00"/>
    <d v="1900-10-26T00:00:00"/>
    <n v="900"/>
    <m/>
    <m/>
    <m/>
  </r>
  <r>
    <s v="1-274"/>
    <x v="230"/>
    <d v="2025-03-24T00:00:00"/>
    <x v="1"/>
    <s v="看護墊"/>
    <s v="-02/22, 03/01,"/>
    <x v="417"/>
    <d v="1900-01-01T00:00:00"/>
    <d v="1900-07-28T00:00:00"/>
    <n v="420"/>
    <m/>
    <m/>
    <m/>
  </r>
  <r>
    <s v="1-726"/>
    <x v="90"/>
    <d v="2025-03-24T00:00:00"/>
    <x v="1"/>
    <s v="甘油球"/>
    <s v="-3/8,"/>
    <x v="397"/>
    <d v="1900-01-02T00:00:00"/>
    <d v="1900-02-28T00:00:00"/>
    <n v="180"/>
    <m/>
    <m/>
    <m/>
  </r>
  <r>
    <s v="1-250"/>
    <x v="64"/>
    <d v="2025-03-24T00:00:00"/>
    <x v="1"/>
    <s v="尿片"/>
    <s v="-02/22, 03/01, 03/08, 03/15"/>
    <x v="395"/>
    <d v="1900-01-07T00:00:00"/>
    <d v="1900-08-07T00:00:00"/>
    <n v="1760"/>
    <m/>
    <m/>
    <m/>
  </r>
  <r>
    <s v="1-250"/>
    <x v="64"/>
    <d v="2025-03-24T00:00:00"/>
    <x v="1"/>
    <s v="尿布L"/>
    <s v="-02/22, 03/01, 3/8, 03/15"/>
    <x v="422"/>
    <d v="1900-01-05T00:00:00"/>
    <d v="1900-09-28T00:00:00"/>
    <n v="1632"/>
    <m/>
    <m/>
    <m/>
  </r>
  <r>
    <s v="1-250"/>
    <x v="64"/>
    <d v="2025-03-24T00:00:00"/>
    <x v="1"/>
    <s v="看護墊"/>
    <s v="-03/01, 03/15"/>
    <x v="384"/>
    <d v="1900-01-01T00:00:00"/>
    <d v="1900-07-28T00:00:00"/>
    <n v="420"/>
    <m/>
    <m/>
    <m/>
  </r>
  <r>
    <s v="3-507"/>
    <x v="92"/>
    <d v="2025-03-24T00:00:00"/>
    <x v="1"/>
    <s v="尿片"/>
    <s v="-02/22, 03/01, 03/08, 03/15"/>
    <x v="379"/>
    <d v="1900-01-03T00:00:00"/>
    <d v="1900-08-07T00:00:00"/>
    <n v="880"/>
    <m/>
    <m/>
    <m/>
  </r>
  <r>
    <s v="3-507"/>
    <x v="92"/>
    <d v="2025-03-24T00:00:00"/>
    <x v="1"/>
    <s v="尿布L"/>
    <s v="-02/22, 03/01, 3/8, 03/15"/>
    <x v="398"/>
    <d v="1900-01-03T00:00:00"/>
    <d v="1900-09-28T00:00:00"/>
    <n v="1088"/>
    <m/>
    <m/>
    <m/>
  </r>
  <r>
    <s v="3-507"/>
    <x v="92"/>
    <d v="2025-03-24T00:00:00"/>
    <x v="1"/>
    <s v="看護墊"/>
    <s v="-03/01, 03/15"/>
    <x v="384"/>
    <d v="1900-01-01T00:00:00"/>
    <d v="1900-07-28T00:00:00"/>
    <n v="420"/>
    <m/>
    <m/>
    <m/>
  </r>
  <r>
    <s v="1-366"/>
    <x v="231"/>
    <d v="2025-03-24T00:00:00"/>
    <x v="1"/>
    <s v="甘油球"/>
    <s v="-03/01,"/>
    <x v="385"/>
    <d v="1900-01-02T00:00:00"/>
    <d v="1900-02-28T00:00:00"/>
    <n v="180"/>
    <m/>
    <m/>
    <m/>
  </r>
  <r>
    <s v="1-756"/>
    <x v="66"/>
    <d v="2025-03-24T00:00:00"/>
    <x v="1"/>
    <s v="甘油球"/>
    <s v="-03/01,"/>
    <x v="385"/>
    <d v="1900-01-02T00:00:00"/>
    <d v="1900-02-28T00:00:00"/>
    <n v="180"/>
    <m/>
    <m/>
    <m/>
  </r>
  <r>
    <s v="1-756"/>
    <x v="66"/>
    <d v="2025-03-24T00:00:00"/>
    <x v="1"/>
    <s v="尿片"/>
    <s v="-03/01, 03/15"/>
    <x v="390"/>
    <d v="1900-01-01T00:00:00"/>
    <d v="1900-08-07T00:00:00"/>
    <n v="440"/>
    <m/>
    <m/>
    <m/>
  </r>
  <r>
    <s v="1-756"/>
    <x v="66"/>
    <d v="2025-03-24T00:00:00"/>
    <x v="1"/>
    <s v="尿布M"/>
    <s v="-03/01, 03/15"/>
    <x v="387"/>
    <d v="1900-01-01T00:00:00"/>
    <d v="1900-10-26T00:00:00"/>
    <n v="600"/>
    <m/>
    <m/>
    <m/>
  </r>
  <r>
    <s v="1-756"/>
    <x v="66"/>
    <d v="2025-03-24T00:00:00"/>
    <x v="1"/>
    <s v="看護墊"/>
    <s v="-03/01, 03/15"/>
    <x v="384"/>
    <d v="1900-01-01T00:00:00"/>
    <d v="1900-07-28T00:00:00"/>
    <n v="420"/>
    <m/>
    <m/>
    <m/>
  </r>
  <r>
    <s v="3-547"/>
    <x v="105"/>
    <d v="2025-03-24T00:00:00"/>
    <x v="1"/>
    <s v="尿布M"/>
    <s v="-03/01, 3/8,"/>
    <x v="415"/>
    <d v="1900-01-01T00:00:00"/>
    <d v="1900-10-26T00:00:00"/>
    <n v="600"/>
    <m/>
    <m/>
    <m/>
  </r>
  <r>
    <s v="3-547"/>
    <x v="105"/>
    <d v="2025-03-24T00:00:00"/>
    <x v="1"/>
    <s v="看護墊"/>
    <s v="-03/01, 03/15"/>
    <x v="384"/>
    <d v="1900-01-01T00:00:00"/>
    <d v="1900-07-28T00:00:00"/>
    <n v="420"/>
    <m/>
    <m/>
    <m/>
  </r>
  <r>
    <s v="1-707"/>
    <x v="156"/>
    <d v="2025-03-24T00:00:00"/>
    <x v="1"/>
    <s v="甘油球"/>
    <s v="-03/01,"/>
    <x v="385"/>
    <d v="1900-01-02T00:00:00"/>
    <d v="1900-02-28T00:00:00"/>
    <n v="180"/>
    <m/>
    <m/>
    <m/>
  </r>
  <r>
    <s v="1-707"/>
    <x v="156"/>
    <d v="2025-03-24T00:00:00"/>
    <x v="1"/>
    <s v="尿片"/>
    <s v="-02/22, 03/01, 03/08, 03/15"/>
    <x v="388"/>
    <d v="1900-01-05T00:00:00"/>
    <d v="1900-08-07T00:00:00"/>
    <n v="1320"/>
    <m/>
    <m/>
    <m/>
  </r>
  <r>
    <s v="1-707"/>
    <x v="156"/>
    <d v="2025-03-24T00:00:00"/>
    <x v="1"/>
    <s v="尿布M"/>
    <s v="-02/22, 03/01, 3/8, 03/15"/>
    <x v="383"/>
    <d v="1900-01-03T00:00:00"/>
    <d v="1900-10-26T00:00:00"/>
    <n v="1200"/>
    <m/>
    <m/>
    <m/>
  </r>
  <r>
    <s v="1-707"/>
    <x v="156"/>
    <d v="2025-03-24T00:00:00"/>
    <x v="1"/>
    <s v="看護墊"/>
    <s v="-02/22, 3/8,"/>
    <x v="389"/>
    <d v="1900-01-01T00:00:00"/>
    <d v="1900-07-28T00:00:00"/>
    <n v="420"/>
    <m/>
    <m/>
    <m/>
  </r>
  <r>
    <s v="1-477"/>
    <x v="80"/>
    <d v="2025-03-24T00:00:00"/>
    <x v="1"/>
    <s v="甘油球"/>
    <s v="-3/8,"/>
    <x v="397"/>
    <d v="1900-01-02T00:00:00"/>
    <d v="1900-02-28T00:00:00"/>
    <n v="180"/>
    <m/>
    <m/>
    <m/>
  </r>
  <r>
    <s v="1-477"/>
    <x v="80"/>
    <d v="2025-03-24T00:00:00"/>
    <x v="1"/>
    <s v="尿片"/>
    <s v="-03/01, 03/08,"/>
    <x v="443"/>
    <d v="1900-01-01T00:00:00"/>
    <d v="1900-08-07T00:00:00"/>
    <n v="440"/>
    <m/>
    <m/>
    <m/>
  </r>
  <r>
    <s v="1-477"/>
    <x v="80"/>
    <d v="2025-03-24T00:00:00"/>
    <x v="1"/>
    <s v="尿布M"/>
    <s v="-03/01, 3/8, 03/15"/>
    <x v="432"/>
    <d v="1900-01-02T00:00:00"/>
    <d v="1900-10-26T00:00:00"/>
    <n v="900"/>
    <m/>
    <m/>
    <m/>
  </r>
  <r>
    <s v="1-477"/>
    <x v="80"/>
    <d v="2025-03-24T00:00:00"/>
    <x v="1"/>
    <s v="看護墊"/>
    <s v="-03/01, 03/15"/>
    <x v="384"/>
    <d v="1900-01-01T00:00:00"/>
    <d v="1900-07-28T00:00:00"/>
    <n v="420"/>
    <m/>
    <m/>
    <m/>
  </r>
  <r>
    <s v="1-709"/>
    <x v="157"/>
    <d v="2025-03-24T00:00:00"/>
    <x v="1"/>
    <s v="甘油球"/>
    <s v="-03/01,"/>
    <x v="385"/>
    <d v="1900-01-02T00:00:00"/>
    <d v="1900-02-28T00:00:00"/>
    <n v="180"/>
    <m/>
    <m/>
    <m/>
  </r>
  <r>
    <s v="1-477"/>
    <x v="80"/>
    <d v="2025-02-13T00:00:00"/>
    <x v="2"/>
    <s v="全方位救護車"/>
    <m/>
    <x v="450"/>
    <d v="1899-12-31T00:00:00"/>
    <d v="1907-08-31T00:00:00"/>
    <n v="2800"/>
    <m/>
    <m/>
    <m/>
  </r>
  <r>
    <s v="2-185"/>
    <x v="98"/>
    <d v="2025-02-20T00:00:00"/>
    <x v="2"/>
    <s v="氣墊床維修"/>
    <m/>
    <x v="451"/>
    <d v="1899-12-31T00:00:00"/>
    <d v="1904-10-15T00:00:00"/>
    <n v="1750"/>
    <m/>
    <m/>
    <m/>
  </r>
  <r>
    <s v="2-198"/>
    <x v="21"/>
    <d v="2025-02-20T00:00:00"/>
    <x v="2"/>
    <s v="氣墊床維修"/>
    <m/>
    <x v="451"/>
    <d v="1899-12-31T00:00:00"/>
    <d v="1902-09-26T00:00:00"/>
    <n v="1000"/>
    <m/>
    <m/>
    <m/>
  </r>
  <r>
    <s v="1-477"/>
    <x v="80"/>
    <d v="2025-02-22T00:00:00"/>
    <x v="2"/>
    <s v="全方位救護車"/>
    <m/>
    <x v="452"/>
    <d v="1899-12-31T00:00:00"/>
    <d v="1907-08-31T00:00:00"/>
    <n v="2800"/>
    <m/>
    <m/>
    <m/>
  </r>
  <r>
    <s v="1-636"/>
    <x v="18"/>
    <d v="2025-02-25T00:00:00"/>
    <x v="2"/>
    <s v="維修"/>
    <m/>
    <x v="453"/>
    <d v="1899-12-31T00:00:00"/>
    <d v="1905-03-04T00:00:00"/>
    <n v="1890"/>
    <m/>
    <m/>
    <m/>
  </r>
  <r>
    <s v="1-665"/>
    <x v="196"/>
    <d v="2025-02-25T00:00:00"/>
    <x v="2"/>
    <s v="維修"/>
    <m/>
    <x v="453"/>
    <d v="1899-12-31T00:00:00"/>
    <d v="1905-03-04T00:00:00"/>
    <n v="1890"/>
    <m/>
    <m/>
    <m/>
  </r>
  <r>
    <s v=""/>
    <x v="251"/>
    <d v="2025-02-25T00:00:00"/>
    <x v="2"/>
    <s v="維修"/>
    <m/>
    <x v="453"/>
    <d v="1899-12-31T00:00:00"/>
    <d v="1901-06-08T00:00:00"/>
    <n v="525"/>
    <m/>
    <m/>
    <m/>
  </r>
  <r>
    <s v="1-500"/>
    <x v="39"/>
    <d v="2025-02-25T00:00:00"/>
    <x v="2"/>
    <s v="維修"/>
    <m/>
    <x v="453"/>
    <d v="1899-12-31T00:00:00"/>
    <d v="1905-03-04T00:00:00"/>
    <n v="1890"/>
    <m/>
    <m/>
    <m/>
  </r>
  <r>
    <s v="1-768"/>
    <x v="109"/>
    <d v="2025-02-26T00:00:00"/>
    <x v="2"/>
    <s v="益肺佳"/>
    <m/>
    <x v="454"/>
    <d v="1900-01-23T00:00:00"/>
    <d v="1900-02-06T00:00:00"/>
    <n v="912"/>
    <m/>
    <m/>
    <m/>
  </r>
  <r>
    <s v="1-769"/>
    <x v="122"/>
    <d v="2025-02-26T00:00:00"/>
    <x v="2"/>
    <s v="入住疥瘡投藥"/>
    <m/>
    <x v="455"/>
    <d v="1900-01-02T00:00:00"/>
    <d v="1900-04-09T00:00:00"/>
    <n v="300"/>
    <m/>
    <m/>
    <m/>
  </r>
  <r>
    <s v="1-769"/>
    <x v="122"/>
    <d v="2025-02-26T00:00:00"/>
    <x v="2"/>
    <s v="衣服洗標*8"/>
    <m/>
    <x v="456"/>
    <d v="1900-01-07T00:00:00"/>
    <d v="1900-01-24T00:00:00"/>
    <n v="200"/>
    <m/>
    <m/>
    <m/>
  </r>
  <r>
    <s v="2-130"/>
    <x v="110"/>
    <d v="2025-02-27T00:00:00"/>
    <x v="2"/>
    <s v="衣服洗標*2"/>
    <m/>
    <x v="457"/>
    <d v="1900-01-01T00:00:00"/>
    <d v="1900-01-24T00:00:00"/>
    <n v="50"/>
    <m/>
    <m/>
    <m/>
  </r>
  <r>
    <s v="2-182"/>
    <x v="33"/>
    <d v="2025-02-27T00:00:00"/>
    <x v="2"/>
    <s v="郵資"/>
    <m/>
    <x v="458"/>
    <d v="1899-12-31T00:00:00"/>
    <d v="1900-03-12T00:00:00"/>
    <n v="72"/>
    <m/>
    <m/>
    <m/>
  </r>
  <r>
    <s v="1-770"/>
    <x v="163"/>
    <d v="2025-02-27T00:00:00"/>
    <x v="2"/>
    <s v="入住疥瘡投藥"/>
    <m/>
    <x v="459"/>
    <d v="1900-01-02T00:00:00"/>
    <d v="1900-04-09T00:00:00"/>
    <n v="300"/>
    <m/>
    <m/>
    <m/>
  </r>
  <r>
    <s v="1-770"/>
    <x v="163"/>
    <d v="2025-02-27T00:00:00"/>
    <x v="2"/>
    <s v="衣服洗標*23"/>
    <m/>
    <x v="460"/>
    <d v="1900-01-22T00:00:00"/>
    <d v="1900-01-24T00:00:00"/>
    <n v="575"/>
    <m/>
    <m/>
    <m/>
  </r>
  <r>
    <s v="1-762"/>
    <x v="103"/>
    <d v="2025-02-27T00:00:00"/>
    <x v="2"/>
    <s v="麥當勞"/>
    <m/>
    <x v="461"/>
    <d v="1899-12-31T00:00:00"/>
    <d v="1900-10-02T00:00:00"/>
    <n v="276"/>
    <m/>
    <m/>
    <m/>
  </r>
  <r>
    <s v="2-155"/>
    <x v="100"/>
    <d v="2025-03-02T00:00:00"/>
    <x v="2"/>
    <s v="衣服洗標*2"/>
    <m/>
    <x v="462"/>
    <d v="1900-01-01T00:00:00"/>
    <d v="1900-01-24T00:00:00"/>
    <n v="50"/>
    <m/>
    <m/>
    <m/>
  </r>
  <r>
    <s v="1-702"/>
    <x v="169"/>
    <d v="2025-03-02T00:00:00"/>
    <x v="2"/>
    <s v="衣服洗標*6"/>
    <m/>
    <x v="463"/>
    <d v="1900-01-05T00:00:00"/>
    <d v="1900-01-24T00:00:00"/>
    <n v="150"/>
    <m/>
    <m/>
    <m/>
  </r>
  <r>
    <s v="3-519"/>
    <x v="35"/>
    <d v="2025-03-02T00:00:00"/>
    <x v="2"/>
    <s v="衣服洗標*2"/>
    <m/>
    <x v="462"/>
    <d v="1900-01-01T00:00:00"/>
    <d v="1900-01-24T00:00:00"/>
    <n v="50"/>
    <m/>
    <m/>
    <m/>
  </r>
  <r>
    <s v="1-710"/>
    <x v="151"/>
    <d v="2025-03-03T00:00:00"/>
    <x v="2"/>
    <s v="郵資"/>
    <m/>
    <x v="464"/>
    <d v="1899-12-31T00:00:00"/>
    <d v="1900-02-03T00:00:00"/>
    <n v="35"/>
    <m/>
    <m/>
    <m/>
  </r>
  <r>
    <s v="2-190"/>
    <x v="149"/>
    <d v="2025-03-03T00:00:00"/>
    <x v="2"/>
    <s v="804影像複製費"/>
    <m/>
    <x v="465"/>
    <d v="1899-12-31T00:00:00"/>
    <d v="1900-07-18T00:00:00"/>
    <n v="200"/>
    <m/>
    <m/>
    <m/>
  </r>
  <r>
    <s v="1-651"/>
    <x v="142"/>
    <d v="2025-03-03T00:00:00"/>
    <x v="2"/>
    <s v="去龍潭區公所代領新身障手冊車資"/>
    <m/>
    <x v="466"/>
    <d v="1899-12-31T00:00:00"/>
    <d v="1901-08-22T00:00:00"/>
    <n v="600"/>
    <m/>
    <m/>
    <m/>
  </r>
  <r>
    <s v="2-154"/>
    <x v="236"/>
    <d v="2025-03-04T00:00:00"/>
    <x v="2"/>
    <s v="五福拿藥自付額"/>
    <m/>
    <x v="467"/>
    <d v="1899-12-31T00:00:00"/>
    <d v="1900-01-19T00:00:00"/>
    <n v="20"/>
    <m/>
    <m/>
    <m/>
  </r>
  <r>
    <s v="2-155"/>
    <x v="100"/>
    <d v="2025-03-04T00:00:00"/>
    <x v="2"/>
    <s v="五福拿藥自付額"/>
    <m/>
    <x v="467"/>
    <d v="1899-12-31T00:00:00"/>
    <d v="1900-03-20T00:00:00"/>
    <n v="80"/>
    <m/>
    <m/>
    <m/>
  </r>
  <r>
    <s v="2-146"/>
    <x v="176"/>
    <d v="2025-03-04T00:00:00"/>
    <x v="2"/>
    <s v="五福拿藥自付額"/>
    <m/>
    <x v="467"/>
    <d v="1899-12-31T00:00:00"/>
    <d v="1900-03-20T00:00:00"/>
    <n v="80"/>
    <m/>
    <m/>
    <m/>
  </r>
  <r>
    <s v="2-168"/>
    <x v="6"/>
    <d v="2025-03-04T00:00:00"/>
    <x v="2"/>
    <s v="五福拿藥自付額"/>
    <m/>
    <x v="467"/>
    <d v="1899-12-31T00:00:00"/>
    <d v="1900-02-08T00:00:00"/>
    <n v="40"/>
    <m/>
    <m/>
    <m/>
  </r>
  <r>
    <s v="2-174"/>
    <x v="174"/>
    <d v="2025-03-04T00:00:00"/>
    <x v="2"/>
    <s v="五福拿藥自付額"/>
    <m/>
    <x v="467"/>
    <d v="1899-12-31T00:00:00"/>
    <d v="1900-02-08T00:00:00"/>
    <n v="40"/>
    <m/>
    <m/>
    <m/>
  </r>
  <r>
    <s v="3-504"/>
    <x v="233"/>
    <d v="2025-03-04T00:00:00"/>
    <x v="2"/>
    <s v="亞培益沛佳(38*24*5)"/>
    <m/>
    <x v="468"/>
    <d v="1900-04-29T00:00:00"/>
    <d v="1900-02-06T00:00:00"/>
    <n v="4560"/>
    <m/>
    <m/>
    <m/>
  </r>
  <r>
    <s v="2-103"/>
    <x v="238"/>
    <d v="2025-03-04T00:00:00"/>
    <x v="2"/>
    <s v="五福拿藥自付額"/>
    <m/>
    <x v="467"/>
    <d v="1899-12-31T00:00:00"/>
    <d v="1900-03-20T00:00:00"/>
    <n v="80"/>
    <m/>
    <m/>
    <m/>
  </r>
  <r>
    <s v="2-051"/>
    <x v="239"/>
    <d v="2025-03-04T00:00:00"/>
    <x v="2"/>
    <s v="五福拿藥自付額"/>
    <m/>
    <x v="467"/>
    <d v="1899-12-31T00:00:00"/>
    <d v="1900-01-19T00:00:00"/>
    <n v="20"/>
    <m/>
    <m/>
    <m/>
  </r>
  <r>
    <s v="2-130"/>
    <x v="110"/>
    <d v="2025-03-04T00:00:00"/>
    <x v="2"/>
    <s v="五福拿藥自付額"/>
    <m/>
    <x v="467"/>
    <d v="1899-12-31T00:00:00"/>
    <d v="1900-03-20T00:00:00"/>
    <n v="80"/>
    <m/>
    <m/>
    <m/>
  </r>
  <r>
    <s v="2-182"/>
    <x v="33"/>
    <d v="2025-03-04T00:00:00"/>
    <x v="2"/>
    <s v="五福拿藥自付額"/>
    <m/>
    <x v="467"/>
    <d v="1899-12-31T00:00:00"/>
    <d v="1900-02-08T00:00:00"/>
    <n v="40"/>
    <m/>
    <m/>
    <m/>
  </r>
  <r>
    <s v="2-188"/>
    <x v="240"/>
    <d v="2025-03-04T00:00:00"/>
    <x v="2"/>
    <s v="五福拿藥自付額"/>
    <m/>
    <x v="467"/>
    <d v="1899-12-31T00:00:00"/>
    <d v="1900-06-08T00:00:00"/>
    <n v="160"/>
    <m/>
    <m/>
    <m/>
  </r>
  <r>
    <s v="2-086"/>
    <x v="241"/>
    <d v="2025-03-04T00:00:00"/>
    <x v="2"/>
    <s v="五福拿藥自付額"/>
    <m/>
    <x v="467"/>
    <d v="1899-12-31T00:00:00"/>
    <d v="1900-06-08T00:00:00"/>
    <n v="160"/>
    <m/>
    <m/>
    <m/>
  </r>
  <r>
    <s v="2-105"/>
    <x v="234"/>
    <d v="2025-03-04T00:00:00"/>
    <x v="2"/>
    <s v="五福拿藥自付額"/>
    <m/>
    <x v="467"/>
    <d v="1899-12-31T00:00:00"/>
    <d v="1900-03-20T00:00:00"/>
    <n v="80"/>
    <m/>
    <m/>
    <m/>
  </r>
  <r>
    <s v="2-081"/>
    <x v="242"/>
    <d v="2025-03-04T00:00:00"/>
    <x v="2"/>
    <s v="五福拿藥自付額"/>
    <m/>
    <x v="467"/>
    <d v="1899-12-31T00:00:00"/>
    <d v="1900-03-20T00:00:00"/>
    <n v="80"/>
    <m/>
    <m/>
    <m/>
  </r>
  <r>
    <s v="2-183"/>
    <x v="50"/>
    <d v="2025-03-04T00:00:00"/>
    <x v="2"/>
    <s v="五福拿藥自付額"/>
    <m/>
    <x v="467"/>
    <d v="1899-12-31T00:00:00"/>
    <d v="1900-02-28T00:00:00"/>
    <n v="60"/>
    <m/>
    <m/>
    <m/>
  </r>
  <r>
    <s v="2-147"/>
    <x v="135"/>
    <d v="2025-03-04T00:00:00"/>
    <x v="2"/>
    <s v="五福拿藥自付額"/>
    <m/>
    <x v="467"/>
    <d v="1899-12-31T00:00:00"/>
    <d v="1900-02-28T00:00:00"/>
    <n v="60"/>
    <m/>
    <m/>
    <m/>
  </r>
  <r>
    <s v="2-066"/>
    <x v="243"/>
    <d v="2025-03-04T00:00:00"/>
    <x v="2"/>
    <s v="五福拿藥自付額"/>
    <m/>
    <x v="467"/>
    <d v="1899-12-31T00:00:00"/>
    <d v="1900-03-20T00:00:00"/>
    <n v="80"/>
    <m/>
    <m/>
    <m/>
  </r>
  <r>
    <s v="2-195"/>
    <x v="104"/>
    <d v="2025-03-04T00:00:00"/>
    <x v="2"/>
    <s v="五福拿藥自付額"/>
    <m/>
    <x v="467"/>
    <d v="1899-12-31T00:00:00"/>
    <d v="1900-02-08T00:00:00"/>
    <n v="40"/>
    <m/>
    <m/>
    <m/>
  </r>
  <r>
    <s v="2-175"/>
    <x v="79"/>
    <d v="2025-03-04T00:00:00"/>
    <x v="2"/>
    <s v="五福拿藥自付額"/>
    <m/>
    <x v="467"/>
    <d v="1899-12-31T00:00:00"/>
    <d v="1900-02-08T00:00:00"/>
    <n v="40"/>
    <m/>
    <m/>
    <m/>
  </r>
  <r>
    <s v="2-185"/>
    <x v="98"/>
    <d v="2025-03-05T00:00:00"/>
    <x v="2"/>
    <s v="美德耐"/>
    <m/>
    <x v="469"/>
    <d v="1899-12-31T00:00:00"/>
    <d v="1904-12-11T00:00:00"/>
    <n v="1807"/>
    <m/>
    <m/>
    <m/>
  </r>
  <r>
    <s v="2-081"/>
    <x v="242"/>
    <d v="2025-03-05T00:00:00"/>
    <x v="2"/>
    <s v="郵資"/>
    <m/>
    <x v="470"/>
    <d v="1899-12-31T00:00:00"/>
    <d v="1900-02-19T00:00:00"/>
    <n v="51"/>
    <m/>
    <m/>
    <m/>
  </r>
  <r>
    <s v="3-470"/>
    <x v="101"/>
    <d v="2025-03-07T00:00:00"/>
    <x v="2"/>
    <s v="郵資"/>
    <m/>
    <x v="471"/>
    <d v="1899-12-31T00:00:00"/>
    <d v="1900-01-27T00:00:00"/>
    <n v="28"/>
    <m/>
    <m/>
    <m/>
  </r>
  <r>
    <s v="1-760"/>
    <x v="46"/>
    <d v="2025-03-07T00:00:00"/>
    <x v="2"/>
    <s v="美德耐"/>
    <m/>
    <x v="472"/>
    <d v="1899-12-31T00:00:00"/>
    <d v="1900-07-17T00:00:00"/>
    <n v="199"/>
    <m/>
    <m/>
    <m/>
  </r>
  <r>
    <s v="1-676"/>
    <x v="76"/>
    <d v="2025-03-07T00:00:00"/>
    <x v="2"/>
    <s v="郵資"/>
    <m/>
    <x v="471"/>
    <d v="1899-12-31T00:00:00"/>
    <d v="1900-01-27T00:00:00"/>
    <n v="28"/>
    <m/>
    <m/>
    <m/>
  </r>
  <r>
    <s v="1-565"/>
    <x v="175"/>
    <d v="2025-03-10T00:00:00"/>
    <x v="2"/>
    <s v="114年2月一對一復健"/>
    <m/>
    <x v="473"/>
    <d v="1899-12-31T00:00:00"/>
    <d v="1907-05-23T00:00:00"/>
    <n v="2700"/>
    <m/>
    <m/>
    <m/>
  </r>
  <r>
    <s v="3-541"/>
    <x v="5"/>
    <d v="2025-03-10T00:00:00"/>
    <x v="2"/>
    <s v="114年2月一對一復健"/>
    <m/>
    <x v="473"/>
    <d v="1899-12-31T00:00:00"/>
    <d v="1907-05-23T00:00:00"/>
    <n v="2700"/>
    <m/>
    <m/>
    <m/>
  </r>
  <r>
    <s v="1-636"/>
    <x v="18"/>
    <d v="2025-03-10T00:00:00"/>
    <x v="2"/>
    <s v="114年2月一對一復健"/>
    <m/>
    <x v="473"/>
    <d v="1899-12-31T00:00:00"/>
    <d v="1906-04-18T00:00:00"/>
    <n v="2300"/>
    <m/>
    <m/>
    <m/>
  </r>
  <r>
    <s v="1-461"/>
    <x v="192"/>
    <d v="2025-03-10T00:00:00"/>
    <x v="2"/>
    <s v="114年2月一對一復健"/>
    <m/>
    <x v="473"/>
    <d v="1899-12-31T00:00:00"/>
    <d v="1907-08-31T00:00:00"/>
    <n v="2800"/>
    <m/>
    <m/>
    <m/>
  </r>
  <r>
    <s v="2-155"/>
    <x v="100"/>
    <d v="2025-03-10T00:00:00"/>
    <x v="2"/>
    <s v="114年2月一對一復健"/>
    <m/>
    <x v="473"/>
    <d v="1899-12-31T00:00:00"/>
    <d v="1907-08-31T00:00:00"/>
    <n v="2800"/>
    <m/>
    <m/>
    <m/>
  </r>
  <r>
    <s v=""/>
    <x v="251"/>
    <d v="2025-03-10T00:00:00"/>
    <x v="2"/>
    <s v="114年2月一對一復健"/>
    <m/>
    <x v="473"/>
    <d v="1899-12-31T00:00:00"/>
    <d v="1901-08-22T00:00:00"/>
    <n v="600"/>
    <m/>
    <m/>
    <m/>
  </r>
  <r>
    <s v="1-629"/>
    <x v="25"/>
    <d v="2025-03-10T00:00:00"/>
    <x v="2"/>
    <s v="114年2月一對一復健"/>
    <m/>
    <x v="473"/>
    <d v="1899-12-31T00:00:00"/>
    <d v="1907-08-31T00:00:00"/>
    <n v="2800"/>
    <m/>
    <m/>
    <m/>
  </r>
  <r>
    <s v="2-197"/>
    <x v="84"/>
    <d v="2025-03-10T00:00:00"/>
    <x v="2"/>
    <s v="114年2月一對一復健"/>
    <m/>
    <x v="473"/>
    <d v="1899-12-31T00:00:00"/>
    <d v="1907-08-31T00:00:00"/>
    <n v="2800"/>
    <m/>
    <m/>
    <m/>
  </r>
  <r>
    <s v="3-518"/>
    <x v="144"/>
    <d v="2025-03-10T00:00:00"/>
    <x v="2"/>
    <s v="114年2月一對一復健"/>
    <m/>
    <x v="473"/>
    <d v="1899-12-31T00:00:00"/>
    <d v="1907-08-31T00:00:00"/>
    <n v="2800"/>
    <m/>
    <m/>
    <m/>
  </r>
  <r>
    <s v="1-678"/>
    <x v="249"/>
    <d v="2025-03-10T00:00:00"/>
    <x v="2"/>
    <s v="郵資"/>
    <m/>
    <x v="474"/>
    <d v="1899-12-31T00:00:00"/>
    <d v="1900-01-27T00:00:00"/>
    <n v="28"/>
    <m/>
    <m/>
    <m/>
  </r>
  <r>
    <s v="1-402"/>
    <x v="32"/>
    <d v="2025-03-10T00:00:00"/>
    <x v="2"/>
    <s v="114年2月一對一復健"/>
    <m/>
    <x v="473"/>
    <d v="1899-12-31T00:00:00"/>
    <d v="1907-08-31T00:00:00"/>
    <n v="2800"/>
    <m/>
    <m/>
    <m/>
  </r>
  <r>
    <s v="1-612"/>
    <x v="34"/>
    <d v="2025-03-10T00:00:00"/>
    <x v="2"/>
    <s v="114年2月一對一復健"/>
    <m/>
    <x v="473"/>
    <d v="1899-12-31T00:00:00"/>
    <d v="1907-08-31T00:00:00"/>
    <n v="2800"/>
    <m/>
    <m/>
    <m/>
  </r>
  <r>
    <s v="1-530"/>
    <x v="94"/>
    <d v="2025-03-10T00:00:00"/>
    <x v="2"/>
    <s v="114年2月一對一復健"/>
    <m/>
    <x v="473"/>
    <d v="1899-12-31T00:00:00"/>
    <d v="1904-05-18T00:00:00"/>
    <n v="1600"/>
    <m/>
    <m/>
    <m/>
  </r>
  <r>
    <s v="3-537"/>
    <x v="141"/>
    <d v="2025-03-10T00:00:00"/>
    <x v="2"/>
    <s v="114年2月一對一復健"/>
    <m/>
    <x v="473"/>
    <d v="1899-12-31T00:00:00"/>
    <d v="1907-08-31T00:00:00"/>
    <n v="2800"/>
    <m/>
    <m/>
    <m/>
  </r>
  <r>
    <s v="3-549"/>
    <x v="42"/>
    <d v="2025-03-10T00:00:00"/>
    <x v="2"/>
    <s v="114年2月一對一復健"/>
    <m/>
    <x v="473"/>
    <d v="1899-12-31T00:00:00"/>
    <d v="1903-07-23T00:00:00"/>
    <n v="1300"/>
    <m/>
    <m/>
    <m/>
  </r>
  <r>
    <s v="1-534"/>
    <x v="213"/>
    <d v="2025-03-10T00:00:00"/>
    <x v="2"/>
    <s v="114年2月一對一復健"/>
    <m/>
    <x v="473"/>
    <d v="1899-12-31T00:00:00"/>
    <d v="1907-08-31T00:00:00"/>
    <n v="2800"/>
    <m/>
    <m/>
    <m/>
  </r>
  <r>
    <s v="1-473"/>
    <x v="162"/>
    <d v="2025-03-10T00:00:00"/>
    <x v="2"/>
    <s v="114年2月一對一復健"/>
    <m/>
    <x v="473"/>
    <d v="1899-12-31T00:00:00"/>
    <d v="1907-08-31T00:00:00"/>
    <n v="2800"/>
    <m/>
    <m/>
    <m/>
  </r>
  <r>
    <s v="2-183"/>
    <x v="50"/>
    <d v="2025-03-10T00:00:00"/>
    <x v="2"/>
    <s v="114年2月一對一復健"/>
    <m/>
    <x v="473"/>
    <d v="1899-12-31T00:00:00"/>
    <d v="1907-08-31T00:00:00"/>
    <n v="2800"/>
    <m/>
    <m/>
    <m/>
  </r>
  <r>
    <s v="1-596"/>
    <x v="51"/>
    <d v="2025-03-10T00:00:00"/>
    <x v="2"/>
    <s v="114年2月一對一復健"/>
    <m/>
    <x v="473"/>
    <d v="1899-12-31T00:00:00"/>
    <d v="1905-03-14T00:00:00"/>
    <n v="1900"/>
    <m/>
    <m/>
    <m/>
  </r>
  <r>
    <s v="1-676"/>
    <x v="76"/>
    <d v="2025-03-10T00:00:00"/>
    <x v="2"/>
    <s v="114年2月一對一復健"/>
    <m/>
    <x v="473"/>
    <d v="1899-12-31T00:00:00"/>
    <d v="1907-08-31T00:00:00"/>
    <n v="2800"/>
    <m/>
    <m/>
    <m/>
  </r>
  <r>
    <s v="3-533"/>
    <x v="4"/>
    <d v="2025-03-10T00:00:00"/>
    <x v="2"/>
    <s v="114年2月一對一復健"/>
    <m/>
    <x v="473"/>
    <d v="1899-12-31T00:00:00"/>
    <d v="1905-03-14T00:00:00"/>
    <n v="1900"/>
    <m/>
    <m/>
    <m/>
  </r>
  <r>
    <s v="1-606"/>
    <x v="113"/>
    <d v="2025-03-10T00:00:00"/>
    <x v="2"/>
    <s v="114年2月一對一復健"/>
    <m/>
    <x v="473"/>
    <d v="1899-12-31T00:00:00"/>
    <d v="1907-08-31T00:00:00"/>
    <n v="2800"/>
    <m/>
    <m/>
    <m/>
  </r>
  <r>
    <s v="1-670"/>
    <x v="86"/>
    <d v="2025-03-10T00:00:00"/>
    <x v="2"/>
    <s v="114年2月一對一復健"/>
    <m/>
    <x v="473"/>
    <d v="1899-12-31T00:00:00"/>
    <d v="1907-05-23T00:00:00"/>
    <n v="2700"/>
    <m/>
    <m/>
    <m/>
  </r>
  <r>
    <s v="1-465"/>
    <x v="164"/>
    <d v="2025-03-10T00:00:00"/>
    <x v="2"/>
    <s v="114年2月一對一復健"/>
    <m/>
    <x v="473"/>
    <d v="1899-12-31T00:00:00"/>
    <d v="1907-08-31T00:00:00"/>
    <n v="2800"/>
    <m/>
    <m/>
    <m/>
  </r>
  <r>
    <s v="1-637"/>
    <x v="54"/>
    <d v="2025-03-10T00:00:00"/>
    <x v="2"/>
    <s v="114年2月一對一復健"/>
    <m/>
    <x v="473"/>
    <d v="1899-12-31T00:00:00"/>
    <d v="1906-11-04T00:00:00"/>
    <n v="2500"/>
    <m/>
    <m/>
    <m/>
  </r>
  <r>
    <s v="2-175"/>
    <x v="79"/>
    <d v="2025-03-10T00:00:00"/>
    <x v="2"/>
    <s v="114年2月一對一復健"/>
    <m/>
    <x v="473"/>
    <d v="1899-12-31T00:00:00"/>
    <d v="1907-08-31T00:00:00"/>
    <n v="2800"/>
    <m/>
    <m/>
    <m/>
  </r>
  <r>
    <s v="2-194"/>
    <x v="115"/>
    <d v="2025-03-10T00:00:00"/>
    <x v="2"/>
    <s v="114年2月一對一復健"/>
    <m/>
    <x v="473"/>
    <d v="1899-12-31T00:00:00"/>
    <d v="1907-02-12T00:00:00"/>
    <n v="2600"/>
    <m/>
    <m/>
    <m/>
  </r>
  <r>
    <s v="3-557"/>
    <x v="154"/>
    <d v="2025-03-10T00:00:00"/>
    <x v="2"/>
    <s v="114年2月一對一復健"/>
    <m/>
    <x v="473"/>
    <d v="1899-12-31T00:00:00"/>
    <d v="1903-04-14T00:00:00"/>
    <n v="1200"/>
    <m/>
    <m/>
    <m/>
  </r>
  <r>
    <s v="1-296"/>
    <x v="15"/>
    <d v="2025-03-10T00:00:00"/>
    <x v="2"/>
    <s v="114年2月一對一復健"/>
    <m/>
    <x v="473"/>
    <d v="1899-12-31T00:00:00"/>
    <d v="1907-08-31T00:00:00"/>
    <n v="2800"/>
    <m/>
    <m/>
    <m/>
  </r>
  <r>
    <s v="1-706"/>
    <x v="155"/>
    <d v="2025-03-10T00:00:00"/>
    <x v="2"/>
    <s v="114年2月一對一復健"/>
    <m/>
    <x v="473"/>
    <d v="1899-12-31T00:00:00"/>
    <d v="1907-08-31T00:00:00"/>
    <n v="2800"/>
    <m/>
    <m/>
    <m/>
  </r>
  <r>
    <s v="1-707"/>
    <x v="156"/>
    <d v="2025-03-10T00:00:00"/>
    <x v="2"/>
    <s v="114年2月一對一復健"/>
    <m/>
    <x v="473"/>
    <d v="1899-12-31T00:00:00"/>
    <d v="1907-08-31T00:00:00"/>
    <n v="2800"/>
    <m/>
    <m/>
    <m/>
  </r>
  <r>
    <s v="3-535"/>
    <x v="153"/>
    <d v="2025-03-11T00:00:00"/>
    <x v="2"/>
    <s v="1-3月補助款差額(24000-15028)*3"/>
    <m/>
    <x v="475"/>
    <d v="1900-01-02T00:00:00"/>
    <d v="1924-07-24T00:00:00"/>
    <n v="26916"/>
    <m/>
    <m/>
    <m/>
  </r>
  <r>
    <s v="2-201"/>
    <x v="127"/>
    <d v="2025-03-12T00:00:00"/>
    <x v="2"/>
    <s v="3/11-12全家購物"/>
    <m/>
    <x v="476"/>
    <d v="1899-12-31T00:00:00"/>
    <d v="1900-08-02T00:00:00"/>
    <n v="215"/>
    <m/>
    <m/>
    <m/>
  </r>
  <r>
    <s v="1-636"/>
    <x v="18"/>
    <d v="2025-03-13T00:00:00"/>
    <x v="2"/>
    <s v="行政作業費"/>
    <m/>
    <x v="477"/>
    <d v="1899-12-31T00:00:00"/>
    <d v="1900-07-18T00:00:00"/>
    <n v="200"/>
    <m/>
    <m/>
    <m/>
  </r>
  <r>
    <s v="2-185"/>
    <x v="98"/>
    <d v="2025-03-13T00:00:00"/>
    <x v="2"/>
    <s v="804證明書費"/>
    <m/>
    <x v="478"/>
    <d v="1899-12-31T00:00:00"/>
    <d v="1900-04-09T00:00:00"/>
    <n v="100"/>
    <m/>
    <m/>
    <m/>
  </r>
  <r>
    <s v="2-154"/>
    <x v="236"/>
    <d v="2025-03-18T00:00:00"/>
    <x v="2"/>
    <s v="五福拿藥自付額"/>
    <m/>
    <x v="479"/>
    <d v="1899-12-31T00:00:00"/>
    <d v="1900-02-08T00:00:00"/>
    <n v="40"/>
    <m/>
    <m/>
    <m/>
  </r>
  <r>
    <s v="2-155"/>
    <x v="100"/>
    <d v="2025-03-18T00:00:00"/>
    <x v="2"/>
    <s v="五福拿藥自付額"/>
    <m/>
    <x v="479"/>
    <d v="1899-12-31T00:00:00"/>
    <d v="1900-02-28T00:00:00"/>
    <n v="60"/>
    <m/>
    <m/>
    <m/>
  </r>
  <r>
    <s v="3-470"/>
    <x v="101"/>
    <d v="2025-03-18T00:00:00"/>
    <x v="2"/>
    <s v="ENT棉棒"/>
    <m/>
    <x v="480"/>
    <d v="1900-01-19T00:00:00"/>
    <d v="1900-01-03T00:00:00"/>
    <n v="80"/>
    <m/>
    <m/>
    <m/>
  </r>
  <r>
    <s v="1-665"/>
    <x v="196"/>
    <d v="2025-03-18T00:00:00"/>
    <x v="2"/>
    <s v="百潔碘"/>
    <m/>
    <x v="481"/>
    <d v="1900-01-03T00:00:00"/>
    <d v="1900-02-18T00:00:00"/>
    <n v="200"/>
    <m/>
    <m/>
    <m/>
  </r>
  <r>
    <s v="2-103"/>
    <x v="238"/>
    <d v="2025-03-18T00:00:00"/>
    <x v="2"/>
    <s v="五福拿藥自付額"/>
    <m/>
    <x v="479"/>
    <d v="1899-12-31T00:00:00"/>
    <d v="1900-02-08T00:00:00"/>
    <n v="40"/>
    <m/>
    <m/>
    <m/>
  </r>
  <r>
    <s v="2-130"/>
    <x v="110"/>
    <d v="2025-03-18T00:00:00"/>
    <x v="2"/>
    <s v="五福拿藥自付額"/>
    <m/>
    <x v="479"/>
    <d v="1899-12-31T00:00:00"/>
    <d v="1900-02-08T00:00:00"/>
    <n v="40"/>
    <m/>
    <m/>
    <m/>
  </r>
  <r>
    <s v="2-182"/>
    <x v="33"/>
    <d v="2025-03-18T00:00:00"/>
    <x v="2"/>
    <s v="五福拿藥自付額"/>
    <m/>
    <x v="479"/>
    <d v="1899-12-31T00:00:00"/>
    <d v="1900-02-08T00:00:00"/>
    <n v="40"/>
    <m/>
    <m/>
    <m/>
  </r>
  <r>
    <s v="2-086"/>
    <x v="241"/>
    <d v="2025-03-18T00:00:00"/>
    <x v="2"/>
    <s v="五福拿藥自付額"/>
    <m/>
    <x v="479"/>
    <d v="1899-12-31T00:00:00"/>
    <d v="1900-05-19T00:00:00"/>
    <n v="140"/>
    <m/>
    <m/>
    <m/>
  </r>
  <r>
    <s v="2-165"/>
    <x v="152"/>
    <d v="2025-03-18T00:00:00"/>
    <x v="2"/>
    <s v="五福拿藥自付額"/>
    <m/>
    <x v="479"/>
    <d v="1899-12-31T00:00:00"/>
    <d v="1900-02-28T00:00:00"/>
    <n v="60"/>
    <m/>
    <m/>
    <m/>
  </r>
  <r>
    <s v="2-183"/>
    <x v="50"/>
    <d v="2025-03-18T00:00:00"/>
    <x v="2"/>
    <s v="五福拿藥自付額"/>
    <m/>
    <x v="479"/>
    <d v="1899-12-31T00:00:00"/>
    <d v="1900-02-28T00:00:00"/>
    <n v="60"/>
    <m/>
    <m/>
    <m/>
  </r>
  <r>
    <s v="2-190"/>
    <x v="149"/>
    <d v="2025-03-18T00:00:00"/>
    <x v="2"/>
    <s v="五福拿藥自付額"/>
    <m/>
    <x v="479"/>
    <d v="1899-12-31T00:00:00"/>
    <d v="1900-02-08T00:00:00"/>
    <n v="40"/>
    <m/>
    <m/>
    <m/>
  </r>
  <r>
    <s v="1-767"/>
    <x v="78"/>
    <d v="2025-03-20T00:00:00"/>
    <x v="2"/>
    <s v="代墊尿布費"/>
    <m/>
    <x v="482"/>
    <d v="1899-12-31T00:00:00"/>
    <d v="1903-08-29T00:00:00"/>
    <n v="1337"/>
    <m/>
    <m/>
    <m/>
  </r>
  <r>
    <s v="2-195"/>
    <x v="104"/>
    <d v="2025-03-22T00:00:00"/>
    <x v="2"/>
    <s v="衣服洗標**14   (襪子7雙)"/>
    <m/>
    <x v="483"/>
    <d v="1900-01-13T00:00:00"/>
    <d v="1900-01-24T00:00:00"/>
    <n v="350"/>
    <m/>
    <m/>
    <m/>
  </r>
  <r>
    <s v="1-665"/>
    <x v="196"/>
    <d v="2025-03-24T00:00:00"/>
    <x v="2"/>
    <s v="益肺佳"/>
    <m/>
    <x v="484"/>
    <d v="1900-01-11T00:00:00"/>
    <d v="1900-02-08T00:00:00"/>
    <n v="480"/>
    <m/>
    <m/>
    <m/>
  </r>
  <r>
    <s v="1-731"/>
    <x v="48"/>
    <d v="2025-03-24T00:00:00"/>
    <x v="2"/>
    <s v="黃金磷脂"/>
    <m/>
    <x v="485"/>
    <d v="1899-12-31T00:00:00"/>
    <d v="1901-08-22T00:00:00"/>
    <n v="600"/>
    <m/>
    <m/>
    <m/>
  </r>
  <r>
    <s v="1-670"/>
    <x v="86"/>
    <d v="2025-03-24T00:00:00"/>
    <x v="2"/>
    <s v="益肺佳"/>
    <m/>
    <x v="484"/>
    <d v="1900-01-11T00:00:00"/>
    <d v="1900-02-08T00:00:00"/>
    <n v="480"/>
    <m/>
    <m/>
    <m/>
  </r>
  <r>
    <s v="1-706"/>
    <x v="155"/>
    <d v="2025-03-24T00:00:00"/>
    <x v="2"/>
    <s v="藻胺康(主任幫忙)"/>
    <m/>
    <x v="486"/>
    <d v="1899-12-31T00:00:00"/>
    <d v="1902-04-29T00:00:00"/>
    <n v="850"/>
    <m/>
    <m/>
    <m/>
  </r>
  <r>
    <s v="1-415"/>
    <x v="17"/>
    <d v="2025-03-25T00:00:00"/>
    <x v="2"/>
    <s v="114年2月14龍敏復健*1"/>
    <m/>
    <x v="487"/>
    <d v="1899-12-31T00:00:00"/>
    <d v="1900-02-18T00:00:00"/>
    <n v="50"/>
    <m/>
    <m/>
    <m/>
  </r>
  <r>
    <s v="1-415"/>
    <x v="17"/>
    <d v="2025-03-25T00:00:00"/>
    <x v="2"/>
    <s v="寢具送洗費用(03月)"/>
    <m/>
    <x v="488"/>
    <d v="1899-12-31T00:00:00"/>
    <d v="1900-07-18T00:00:00"/>
    <n v="200"/>
    <m/>
    <m/>
    <m/>
  </r>
  <r>
    <s v="2-154"/>
    <x v="236"/>
    <d v="2025-03-25T00:00:00"/>
    <x v="2"/>
    <s v="3月鼻胃管照護費"/>
    <m/>
    <x v="489"/>
    <d v="1899-12-31T00:00:00"/>
    <d v="1904-02-08T00:00:00"/>
    <n v="1500"/>
    <m/>
    <m/>
    <m/>
  </r>
  <r>
    <s v="2-154"/>
    <x v="236"/>
    <d v="2025-03-25T00:00:00"/>
    <x v="2"/>
    <s v="寢具送洗費用(03月)"/>
    <m/>
    <x v="488"/>
    <d v="1899-12-31T00:00:00"/>
    <d v="1900-07-18T00:00:00"/>
    <n v="200"/>
    <m/>
    <m/>
    <m/>
  </r>
  <r>
    <s v="1-729"/>
    <x v="188"/>
    <d v="2025-03-25T00:00:00"/>
    <x v="2"/>
    <s v="寢具送洗費用(03月)"/>
    <m/>
    <x v="488"/>
    <d v="1899-12-31T00:00:00"/>
    <d v="1900-07-18T00:00:00"/>
    <n v="200"/>
    <m/>
    <m/>
    <m/>
  </r>
  <r>
    <s v="2-193"/>
    <x v="67"/>
    <d v="2025-03-25T00:00:00"/>
    <x v="2"/>
    <s v="寢具送洗費用(03月)"/>
    <m/>
    <x v="488"/>
    <d v="1899-12-31T00:00:00"/>
    <d v="1900-07-18T00:00:00"/>
    <n v="200"/>
    <m/>
    <m/>
    <m/>
  </r>
  <r>
    <s v="3-512"/>
    <x v="158"/>
    <d v="2025-03-25T00:00:00"/>
    <x v="2"/>
    <s v="寢具送洗費用(03月)"/>
    <m/>
    <x v="488"/>
    <d v="1899-12-31T00:00:00"/>
    <d v="1900-07-18T00:00:00"/>
    <n v="200"/>
    <m/>
    <m/>
    <m/>
  </r>
  <r>
    <s v="1-565"/>
    <x v="175"/>
    <d v="2025-03-25T00:00:00"/>
    <x v="2"/>
    <s v="寢具送洗費用(03月)"/>
    <m/>
    <x v="488"/>
    <d v="1899-12-31T00:00:00"/>
    <d v="1900-07-18T00:00:00"/>
    <n v="200"/>
    <m/>
    <m/>
    <m/>
  </r>
  <r>
    <s v="1-602"/>
    <x v="173"/>
    <d v="2025-03-25T00:00:00"/>
    <x v="2"/>
    <s v="3月尿管照護費"/>
    <m/>
    <x v="490"/>
    <d v="1899-12-31T00:00:00"/>
    <d v="1904-02-08T00:00:00"/>
    <n v="1500"/>
    <m/>
    <m/>
    <m/>
  </r>
  <r>
    <s v="1-602"/>
    <x v="173"/>
    <d v="2025-03-25T00:00:00"/>
    <x v="2"/>
    <s v="3月鼻胃管照護費"/>
    <m/>
    <x v="489"/>
    <d v="1899-12-31T00:00:00"/>
    <d v="1904-02-08T00:00:00"/>
    <n v="1500"/>
    <m/>
    <m/>
    <m/>
  </r>
  <r>
    <s v="1-602"/>
    <x v="173"/>
    <d v="2025-03-25T00:00:00"/>
    <x v="2"/>
    <s v="寢具送洗費用(03月)"/>
    <m/>
    <x v="488"/>
    <d v="1899-12-31T00:00:00"/>
    <d v="1900-07-18T00:00:00"/>
    <n v="200"/>
    <m/>
    <m/>
    <m/>
  </r>
  <r>
    <s v="1-690"/>
    <x v="2"/>
    <d v="2025-03-25T00:00:00"/>
    <x v="2"/>
    <s v="寢具送洗費用(03月)"/>
    <m/>
    <x v="488"/>
    <d v="1899-12-31T00:00:00"/>
    <d v="1900-07-18T00:00:00"/>
    <n v="200"/>
    <m/>
    <m/>
    <m/>
  </r>
  <r>
    <s v="1-600"/>
    <x v="81"/>
    <d v="2025-03-25T00:00:00"/>
    <x v="2"/>
    <s v="寢具送洗費用(03月)"/>
    <m/>
    <x v="488"/>
    <d v="1899-12-31T00:00:00"/>
    <d v="1900-07-18T00:00:00"/>
    <n v="200"/>
    <m/>
    <m/>
    <m/>
  </r>
  <r>
    <s v="1-521"/>
    <x v="182"/>
    <d v="2025-03-25T00:00:00"/>
    <x v="2"/>
    <s v="寢具送洗費用(03月)"/>
    <m/>
    <x v="488"/>
    <d v="1899-12-31T00:00:00"/>
    <d v="1900-07-18T00:00:00"/>
    <n v="200"/>
    <m/>
    <m/>
    <m/>
  </r>
  <r>
    <s v="1-681"/>
    <x v="183"/>
    <d v="2025-03-25T00:00:00"/>
    <x v="2"/>
    <s v="寢具送洗費用(03月)"/>
    <m/>
    <x v="488"/>
    <d v="1899-12-31T00:00:00"/>
    <d v="1900-07-18T00:00:00"/>
    <n v="200"/>
    <m/>
    <m/>
    <m/>
  </r>
  <r>
    <s v="1-526"/>
    <x v="132"/>
    <d v="2025-03-25T00:00:00"/>
    <x v="2"/>
    <s v="寢具送洗費用(03月)"/>
    <m/>
    <x v="488"/>
    <d v="1899-12-31T00:00:00"/>
    <d v="1900-07-18T00:00:00"/>
    <n v="200"/>
    <m/>
    <m/>
    <m/>
  </r>
  <r>
    <s v="3-489"/>
    <x v="189"/>
    <d v="2025-03-25T00:00:00"/>
    <x v="2"/>
    <s v="3月份驗血糖"/>
    <m/>
    <x v="491"/>
    <d v="1900-01-03T00:00:00"/>
    <d v="1900-02-18T00:00:00"/>
    <n v="200"/>
    <m/>
    <m/>
    <m/>
  </r>
  <r>
    <s v="3-489"/>
    <x v="189"/>
    <d v="2025-03-25T00:00:00"/>
    <x v="2"/>
    <s v="寢具送洗費用(03月)"/>
    <m/>
    <x v="488"/>
    <d v="1899-12-31T00:00:00"/>
    <d v="1900-07-18T00:00:00"/>
    <n v="200"/>
    <m/>
    <m/>
    <m/>
  </r>
  <r>
    <s v="3-541"/>
    <x v="5"/>
    <d v="2025-03-25T00:00:00"/>
    <x v="2"/>
    <s v="寢具送洗費用(03月)"/>
    <m/>
    <x v="488"/>
    <d v="1899-12-31T00:00:00"/>
    <d v="1900-07-18T00:00:00"/>
    <n v="200"/>
    <m/>
    <m/>
    <m/>
  </r>
  <r>
    <s v="1-105"/>
    <x v="190"/>
    <d v="2025-03-25T00:00:00"/>
    <x v="2"/>
    <s v="3月鼻胃管照護費"/>
    <m/>
    <x v="489"/>
    <d v="1899-12-31T00:00:00"/>
    <d v="1904-02-08T00:00:00"/>
    <n v="1500"/>
    <m/>
    <m/>
    <m/>
  </r>
  <r>
    <s v="1-105"/>
    <x v="190"/>
    <d v="2025-03-25T00:00:00"/>
    <x v="2"/>
    <s v="寢具送洗費用(03月)"/>
    <m/>
    <x v="488"/>
    <d v="1899-12-31T00:00:00"/>
    <d v="1900-07-18T00:00:00"/>
    <n v="200"/>
    <m/>
    <m/>
    <m/>
  </r>
  <r>
    <s v="1-543"/>
    <x v="191"/>
    <d v="2025-03-25T00:00:00"/>
    <x v="2"/>
    <s v="寢具送洗費用(03月)"/>
    <m/>
    <x v="488"/>
    <d v="1899-12-31T00:00:00"/>
    <d v="1900-07-18T00:00:00"/>
    <n v="200"/>
    <m/>
    <m/>
    <m/>
  </r>
  <r>
    <s v="1-636"/>
    <x v="18"/>
    <d v="2025-03-25T00:00:00"/>
    <x v="2"/>
    <s v="3月尿管照護費"/>
    <m/>
    <x v="490"/>
    <d v="1899-12-31T00:00:00"/>
    <d v="1903-01-29T00:00:00"/>
    <n v="1125"/>
    <m/>
    <m/>
    <m/>
  </r>
  <r>
    <s v="1-636"/>
    <x v="18"/>
    <d v="2025-03-25T00:00:00"/>
    <x v="2"/>
    <s v="寢具送洗費用(03月)"/>
    <m/>
    <x v="488"/>
    <d v="1899-12-31T00:00:00"/>
    <d v="1900-07-18T00:00:00"/>
    <n v="200"/>
    <m/>
    <m/>
    <m/>
  </r>
  <r>
    <s v="1-471"/>
    <x v="167"/>
    <d v="2025-03-25T00:00:00"/>
    <x v="2"/>
    <s v="寢具送洗費用(03月)"/>
    <m/>
    <x v="488"/>
    <d v="1899-12-31T00:00:00"/>
    <d v="1900-07-18T00:00:00"/>
    <n v="200"/>
    <m/>
    <m/>
    <m/>
  </r>
  <r>
    <s v="1-346"/>
    <x v="159"/>
    <d v="2025-03-25T00:00:00"/>
    <x v="2"/>
    <s v="寢具送洗費用(03月)"/>
    <m/>
    <x v="488"/>
    <d v="1899-12-31T00:00:00"/>
    <d v="1900-07-18T00:00:00"/>
    <n v="200"/>
    <m/>
    <m/>
    <m/>
  </r>
  <r>
    <s v="3-551"/>
    <x v="68"/>
    <d v="2025-03-25T00:00:00"/>
    <x v="2"/>
    <s v="寢具送洗費用(03月)"/>
    <m/>
    <x v="488"/>
    <d v="1899-12-31T00:00:00"/>
    <d v="1900-07-18T00:00:00"/>
    <n v="200"/>
    <m/>
    <m/>
    <m/>
  </r>
  <r>
    <s v="1-758"/>
    <x v="19"/>
    <d v="2025-03-25T00:00:00"/>
    <x v="2"/>
    <s v="寢具送洗費用(03月)"/>
    <m/>
    <x v="488"/>
    <d v="1899-12-31T00:00:00"/>
    <d v="1900-07-18T00:00:00"/>
    <n v="200"/>
    <m/>
    <m/>
    <m/>
  </r>
  <r>
    <s v="1-461"/>
    <x v="192"/>
    <d v="2025-03-25T00:00:00"/>
    <x v="2"/>
    <s v="寢具送洗費用(03月)"/>
    <m/>
    <x v="488"/>
    <d v="1899-12-31T00:00:00"/>
    <d v="1900-07-18T00:00:00"/>
    <n v="200"/>
    <m/>
    <m/>
    <m/>
  </r>
  <r>
    <s v="1-299"/>
    <x v="193"/>
    <d v="2025-03-25T00:00:00"/>
    <x v="2"/>
    <s v="寢具送洗費用(03月)"/>
    <m/>
    <x v="488"/>
    <d v="1899-12-31T00:00:00"/>
    <d v="1900-07-18T00:00:00"/>
    <n v="200"/>
    <m/>
    <m/>
    <m/>
  </r>
  <r>
    <s v="2-185"/>
    <x v="98"/>
    <d v="2025-03-25T00:00:00"/>
    <x v="2"/>
    <s v="3月尿管照護費"/>
    <m/>
    <x v="490"/>
    <d v="1899-12-31T00:00:00"/>
    <d v="1902-01-19T00:00:00"/>
    <n v="750"/>
    <m/>
    <m/>
    <m/>
  </r>
  <r>
    <s v="2-185"/>
    <x v="98"/>
    <d v="2025-03-25T00:00:00"/>
    <x v="2"/>
    <s v="3月鼻胃管照護費"/>
    <m/>
    <x v="489"/>
    <d v="1899-12-31T00:00:00"/>
    <d v="1902-01-19T00:00:00"/>
    <n v="750"/>
    <m/>
    <m/>
    <m/>
  </r>
  <r>
    <s v="2-185"/>
    <x v="98"/>
    <d v="2025-03-25T00:00:00"/>
    <x v="2"/>
    <s v="寢具送洗費用(03月)"/>
    <m/>
    <x v="488"/>
    <d v="1899-12-31T00:00:00"/>
    <d v="1900-07-18T00:00:00"/>
    <n v="200"/>
    <m/>
    <m/>
    <m/>
  </r>
  <r>
    <s v="3-546"/>
    <x v="99"/>
    <d v="2025-03-25T00:00:00"/>
    <x v="2"/>
    <s v="3月化痰照顧費"/>
    <m/>
    <x v="492"/>
    <d v="1899-12-31T00:00:00"/>
    <d v="1908-03-18T00:00:00"/>
    <n v="3000"/>
    <m/>
    <m/>
    <m/>
  </r>
  <r>
    <s v="3-546"/>
    <x v="99"/>
    <d v="2025-03-25T00:00:00"/>
    <x v="2"/>
    <s v="3月鼻胃管照護費"/>
    <m/>
    <x v="489"/>
    <d v="1899-12-31T00:00:00"/>
    <d v="1904-02-08T00:00:00"/>
    <n v="1500"/>
    <m/>
    <m/>
    <m/>
  </r>
  <r>
    <s v="3-546"/>
    <x v="99"/>
    <d v="2025-03-25T00:00:00"/>
    <x v="2"/>
    <s v="寢具送洗費用(03月)"/>
    <m/>
    <x v="488"/>
    <d v="1899-12-31T00:00:00"/>
    <d v="1900-07-18T00:00:00"/>
    <n v="200"/>
    <m/>
    <m/>
    <m/>
  </r>
  <r>
    <s v="1-761"/>
    <x v="69"/>
    <d v="2025-03-25T00:00:00"/>
    <x v="2"/>
    <s v="3月尿管照護費"/>
    <m/>
    <x v="490"/>
    <d v="1899-12-31T00:00:00"/>
    <d v="1904-02-08T00:00:00"/>
    <n v="1500"/>
    <m/>
    <m/>
    <m/>
  </r>
  <r>
    <s v="1-761"/>
    <x v="69"/>
    <d v="2025-03-25T00:00:00"/>
    <x v="2"/>
    <s v="3月傷口照護費"/>
    <m/>
    <x v="493"/>
    <d v="1899-12-31T00:00:00"/>
    <d v="1915-05-01T00:00:00"/>
    <n v="5600"/>
    <m/>
    <m/>
    <m/>
  </r>
  <r>
    <s v="1-761"/>
    <x v="69"/>
    <d v="2025-03-25T00:00:00"/>
    <x v="2"/>
    <s v="3月鼻胃管照護費"/>
    <m/>
    <x v="489"/>
    <d v="1899-12-31T00:00:00"/>
    <d v="1904-02-08T00:00:00"/>
    <n v="1500"/>
    <m/>
    <m/>
    <m/>
  </r>
  <r>
    <s v="1-761"/>
    <x v="69"/>
    <d v="2025-03-25T00:00:00"/>
    <x v="2"/>
    <s v="寢具送洗費用(03月)"/>
    <m/>
    <x v="488"/>
    <d v="1899-12-31T00:00:00"/>
    <d v="1900-07-18T00:00:00"/>
    <n v="200"/>
    <m/>
    <m/>
    <m/>
  </r>
  <r>
    <s v="1-311"/>
    <x v="194"/>
    <d v="2025-03-25T00:00:00"/>
    <x v="2"/>
    <s v="寢具送洗費用(03月)"/>
    <m/>
    <x v="488"/>
    <d v="1899-12-31T00:00:00"/>
    <d v="1900-07-18T00:00:00"/>
    <n v="200"/>
    <m/>
    <m/>
    <m/>
  </r>
  <r>
    <s v="1-723"/>
    <x v="82"/>
    <d v="2025-03-25T00:00:00"/>
    <x v="2"/>
    <s v="寢具送洗費用(03月)"/>
    <m/>
    <x v="488"/>
    <d v="1899-12-31T00:00:00"/>
    <d v="1900-07-18T00:00:00"/>
    <n v="200"/>
    <m/>
    <m/>
    <m/>
  </r>
  <r>
    <s v="1-490"/>
    <x v="195"/>
    <d v="2025-03-25T00:00:00"/>
    <x v="2"/>
    <s v="3月尿管照護費"/>
    <m/>
    <x v="490"/>
    <d v="1899-12-31T00:00:00"/>
    <d v="1904-02-08T00:00:00"/>
    <n v="1500"/>
    <m/>
    <m/>
    <m/>
  </r>
  <r>
    <s v="1-490"/>
    <x v="195"/>
    <d v="2025-03-25T00:00:00"/>
    <x v="2"/>
    <s v="寢具送洗費用(03月)"/>
    <m/>
    <x v="488"/>
    <d v="1899-12-31T00:00:00"/>
    <d v="1900-07-18T00:00:00"/>
    <n v="200"/>
    <m/>
    <m/>
    <m/>
  </r>
  <r>
    <s v="3-556"/>
    <x v="106"/>
    <d v="2025-03-25T00:00:00"/>
    <x v="2"/>
    <s v="寢具送洗費用(03月)"/>
    <m/>
    <x v="488"/>
    <d v="1899-12-31T00:00:00"/>
    <d v="1900-07-18T00:00:00"/>
    <n v="200"/>
    <m/>
    <m/>
    <m/>
  </r>
  <r>
    <s v="2-155"/>
    <x v="100"/>
    <d v="2025-03-25T00:00:00"/>
    <x v="2"/>
    <s v="3月化痰照護費"/>
    <m/>
    <x v="494"/>
    <d v="1899-12-31T00:00:00"/>
    <d v="1903-10-31T00:00:00"/>
    <n v="1400"/>
    <m/>
    <m/>
    <m/>
  </r>
  <r>
    <s v="2-155"/>
    <x v="100"/>
    <d v="2025-03-25T00:00:00"/>
    <x v="2"/>
    <s v="3月份驗血糖"/>
    <m/>
    <x v="491"/>
    <d v="1900-01-03T00:00:00"/>
    <d v="1900-02-18T00:00:00"/>
    <n v="200"/>
    <m/>
    <m/>
    <m/>
  </r>
  <r>
    <s v="2-155"/>
    <x v="100"/>
    <d v="2025-03-25T00:00:00"/>
    <x v="2"/>
    <s v="3月氧氣費用"/>
    <m/>
    <x v="495"/>
    <d v="1899-12-31T00:00:00"/>
    <d v="1904-02-08T00:00:00"/>
    <n v="1500"/>
    <m/>
    <m/>
    <m/>
  </r>
  <r>
    <s v="2-155"/>
    <x v="100"/>
    <d v="2025-03-25T00:00:00"/>
    <x v="2"/>
    <s v="3月鼻胃管照護費"/>
    <m/>
    <x v="489"/>
    <d v="1899-12-31T00:00:00"/>
    <d v="1904-02-08T00:00:00"/>
    <n v="1500"/>
    <m/>
    <m/>
    <m/>
  </r>
  <r>
    <s v="2-155"/>
    <x v="100"/>
    <d v="2025-03-25T00:00:00"/>
    <x v="2"/>
    <s v="寢具送洗費用(03月)"/>
    <m/>
    <x v="488"/>
    <d v="1899-12-31T00:00:00"/>
    <d v="1900-07-18T00:00:00"/>
    <n v="200"/>
    <m/>
    <m/>
    <m/>
  </r>
  <r>
    <s v="2-146"/>
    <x v="176"/>
    <d v="2025-03-25T00:00:00"/>
    <x v="2"/>
    <s v="3月化痰照護費"/>
    <m/>
    <x v="494"/>
    <d v="1899-12-31T00:00:00"/>
    <d v="1907-08-31T00:00:00"/>
    <n v="2800"/>
    <m/>
    <m/>
    <m/>
  </r>
  <r>
    <s v="2-146"/>
    <x v="176"/>
    <d v="2025-03-25T00:00:00"/>
    <x v="2"/>
    <s v="3月鼻胃管照護費"/>
    <m/>
    <x v="489"/>
    <d v="1899-12-31T00:00:00"/>
    <d v="1904-02-08T00:00:00"/>
    <n v="1500"/>
    <m/>
    <m/>
    <m/>
  </r>
  <r>
    <s v="2-146"/>
    <x v="176"/>
    <d v="2025-03-25T00:00:00"/>
    <x v="2"/>
    <s v="寢具送洗費用(03月)"/>
    <m/>
    <x v="488"/>
    <d v="1899-12-31T00:00:00"/>
    <d v="1900-07-18T00:00:00"/>
    <n v="200"/>
    <m/>
    <m/>
    <m/>
  </r>
  <r>
    <s v="3-470"/>
    <x v="101"/>
    <d v="2025-03-25T00:00:00"/>
    <x v="2"/>
    <s v="3月尿管照護費"/>
    <m/>
    <x v="490"/>
    <d v="1899-12-31T00:00:00"/>
    <d v="1904-02-08T00:00:00"/>
    <n v="1500"/>
    <m/>
    <m/>
    <m/>
  </r>
  <r>
    <s v="3-470"/>
    <x v="101"/>
    <d v="2025-03-25T00:00:00"/>
    <x v="2"/>
    <s v="3月傷口照護費"/>
    <m/>
    <x v="493"/>
    <d v="1899-12-31T00:00:00"/>
    <d v="1904-08-06T00:00:00"/>
    <n v="1680"/>
    <m/>
    <m/>
    <m/>
  </r>
  <r>
    <s v="3-470"/>
    <x v="101"/>
    <d v="2025-03-25T00:00:00"/>
    <x v="2"/>
    <s v="3月鼻胃管照護費"/>
    <m/>
    <x v="489"/>
    <d v="1899-12-31T00:00:00"/>
    <d v="1904-02-08T00:00:00"/>
    <n v="1500"/>
    <m/>
    <m/>
    <m/>
  </r>
  <r>
    <s v="3-470"/>
    <x v="101"/>
    <d v="2025-03-25T00:00:00"/>
    <x v="2"/>
    <s v="寢具送洗費用(03月)"/>
    <m/>
    <x v="488"/>
    <d v="1899-12-31T00:00:00"/>
    <d v="1900-07-18T00:00:00"/>
    <n v="200"/>
    <m/>
    <m/>
    <m/>
  </r>
  <r>
    <s v=""/>
    <x v="252"/>
    <d v="2025-03-25T00:00:00"/>
    <x v="2"/>
    <s v="申請看戶補助費和補助款差額(住院1131214-1230)16天"/>
    <m/>
    <x v="496"/>
    <d v="1899-12-31T00:00:00"/>
    <d v="1929-07-13T00:00:00"/>
    <n v="10787"/>
    <m/>
    <m/>
    <m/>
  </r>
  <r>
    <s v="1-665"/>
    <x v="196"/>
    <d v="2025-03-25T00:00:00"/>
    <x v="2"/>
    <s v="3月傷口照護費"/>
    <m/>
    <x v="493"/>
    <d v="1899-12-31T00:00:00"/>
    <d v="1904-08-06T00:00:00"/>
    <n v="1680"/>
    <m/>
    <m/>
    <m/>
  </r>
  <r>
    <s v="1-665"/>
    <x v="196"/>
    <d v="2025-03-25T00:00:00"/>
    <x v="2"/>
    <s v="寢具送洗費用(03月)"/>
    <m/>
    <x v="488"/>
    <d v="1899-12-31T00:00:00"/>
    <d v="1900-07-18T00:00:00"/>
    <n v="200"/>
    <m/>
    <m/>
    <m/>
  </r>
  <r>
    <s v="2-168"/>
    <x v="6"/>
    <d v="2025-03-25T00:00:00"/>
    <x v="2"/>
    <s v="3月化痰照護費"/>
    <m/>
    <x v="494"/>
    <d v="1899-12-31T00:00:00"/>
    <d v="1907-08-31T00:00:00"/>
    <n v="2800"/>
    <m/>
    <m/>
    <m/>
  </r>
  <r>
    <s v="2-168"/>
    <x v="6"/>
    <d v="2025-03-25T00:00:00"/>
    <x v="2"/>
    <s v="3月尿管照護費"/>
    <m/>
    <x v="490"/>
    <d v="1899-12-31T00:00:00"/>
    <d v="1904-02-08T00:00:00"/>
    <n v="1500"/>
    <m/>
    <m/>
    <m/>
  </r>
  <r>
    <s v="2-168"/>
    <x v="6"/>
    <d v="2025-03-25T00:00:00"/>
    <x v="2"/>
    <s v="3月氧氣費用"/>
    <m/>
    <x v="495"/>
    <d v="1899-12-31T00:00:00"/>
    <d v="1908-03-18T00:00:00"/>
    <n v="3000"/>
    <m/>
    <m/>
    <m/>
  </r>
  <r>
    <s v="2-168"/>
    <x v="6"/>
    <d v="2025-03-25T00:00:00"/>
    <x v="2"/>
    <s v="3月鼻胃管照護費"/>
    <m/>
    <x v="489"/>
    <d v="1899-12-31T00:00:00"/>
    <d v="1904-02-08T00:00:00"/>
    <n v="1500"/>
    <m/>
    <m/>
    <m/>
  </r>
  <r>
    <s v="2-168"/>
    <x v="6"/>
    <d v="2025-03-25T00:00:00"/>
    <x v="2"/>
    <s v="寢具送洗費用(03月)"/>
    <m/>
    <x v="488"/>
    <d v="1899-12-31T00:00:00"/>
    <d v="1900-07-18T00:00:00"/>
    <n v="200"/>
    <m/>
    <m/>
    <m/>
  </r>
  <r>
    <s v="1-714"/>
    <x v="70"/>
    <d v="2025-03-25T00:00:00"/>
    <x v="2"/>
    <s v="寢具送洗費用(03月)"/>
    <m/>
    <x v="488"/>
    <d v="1899-12-31T00:00:00"/>
    <d v="1900-07-18T00:00:00"/>
    <n v="200"/>
    <m/>
    <m/>
    <m/>
  </r>
  <r>
    <s v="1-739"/>
    <x v="197"/>
    <d v="2025-03-25T00:00:00"/>
    <x v="2"/>
    <s v="寢具送洗費用(03月)"/>
    <m/>
    <x v="488"/>
    <d v="1899-12-31T00:00:00"/>
    <d v="1900-07-18T00:00:00"/>
    <n v="200"/>
    <m/>
    <m/>
    <m/>
  </r>
  <r>
    <s v="3-558"/>
    <x v="237"/>
    <d v="2025-03-25T00:00:00"/>
    <x v="2"/>
    <s v="寢具送洗費用(03月)"/>
    <m/>
    <x v="488"/>
    <d v="1899-12-31T00:00:00"/>
    <d v="1900-07-18T00:00:00"/>
    <n v="200"/>
    <m/>
    <m/>
    <m/>
  </r>
  <r>
    <s v="1-542"/>
    <x v="138"/>
    <d v="2025-03-25T00:00:00"/>
    <x v="2"/>
    <s v="114年2月14.21.28龍敏復健*3"/>
    <m/>
    <x v="497"/>
    <d v="1900-01-02T00:00:00"/>
    <d v="1900-02-18T00:00:00"/>
    <n v="150"/>
    <m/>
    <m/>
    <m/>
  </r>
  <r>
    <s v="1-542"/>
    <x v="138"/>
    <d v="2025-03-25T00:00:00"/>
    <x v="2"/>
    <s v="寢具送洗費用(03月)"/>
    <m/>
    <x v="488"/>
    <d v="1899-12-31T00:00:00"/>
    <d v="1900-07-18T00:00:00"/>
    <n v="200"/>
    <m/>
    <m/>
    <m/>
  </r>
  <r>
    <s v="1-281"/>
    <x v="198"/>
    <d v="2025-03-25T00:00:00"/>
    <x v="2"/>
    <s v="寢具送洗費用(03月)"/>
    <m/>
    <x v="488"/>
    <d v="1899-12-31T00:00:00"/>
    <d v="1900-07-18T00:00:00"/>
    <n v="200"/>
    <m/>
    <m/>
    <m/>
  </r>
  <r>
    <s v="1-725"/>
    <x v="139"/>
    <d v="2025-03-25T00:00:00"/>
    <x v="2"/>
    <s v="3月份驗血糖"/>
    <m/>
    <x v="491"/>
    <d v="1900-01-02T00:00:00"/>
    <d v="1900-02-18T00:00:00"/>
    <n v="150"/>
    <m/>
    <m/>
    <m/>
  </r>
  <r>
    <s v="1-725"/>
    <x v="139"/>
    <d v="2025-03-25T00:00:00"/>
    <x v="2"/>
    <s v="寢具送洗費用(03月)"/>
    <m/>
    <x v="488"/>
    <d v="1899-12-31T00:00:00"/>
    <d v="1900-07-18T00:00:00"/>
    <n v="200"/>
    <m/>
    <m/>
    <m/>
  </r>
  <r>
    <s v="3-550"/>
    <x v="20"/>
    <d v="2025-03-25T00:00:00"/>
    <x v="2"/>
    <s v="3月尿管照護費"/>
    <m/>
    <x v="490"/>
    <d v="1899-12-31T00:00:00"/>
    <d v="1904-02-08T00:00:00"/>
    <n v="1500"/>
    <m/>
    <m/>
    <m/>
  </r>
  <r>
    <s v="3-550"/>
    <x v="20"/>
    <d v="2025-03-25T00:00:00"/>
    <x v="2"/>
    <s v="3月鼻胃管照護費"/>
    <m/>
    <x v="489"/>
    <d v="1899-12-31T00:00:00"/>
    <d v="1904-02-08T00:00:00"/>
    <n v="1500"/>
    <m/>
    <m/>
    <m/>
  </r>
  <r>
    <s v="3-550"/>
    <x v="20"/>
    <d v="2025-03-25T00:00:00"/>
    <x v="2"/>
    <s v="寢具送洗費用(03月)"/>
    <m/>
    <x v="488"/>
    <d v="1899-12-31T00:00:00"/>
    <d v="1900-07-18T00:00:00"/>
    <n v="200"/>
    <m/>
    <m/>
    <m/>
  </r>
  <r>
    <s v="1-536"/>
    <x v="199"/>
    <d v="2025-03-25T00:00:00"/>
    <x v="2"/>
    <s v="寢具送洗費用(03月)"/>
    <m/>
    <x v="488"/>
    <d v="1899-12-31T00:00:00"/>
    <d v="1900-07-18T00:00:00"/>
    <n v="200"/>
    <m/>
    <m/>
    <m/>
  </r>
  <r>
    <s v="1-716"/>
    <x v="1"/>
    <d v="2025-03-25T00:00:00"/>
    <x v="2"/>
    <s v="3月尿管照護費"/>
    <m/>
    <x v="490"/>
    <d v="1899-12-31T00:00:00"/>
    <d v="1904-02-08T00:00:00"/>
    <n v="1500"/>
    <m/>
    <m/>
    <m/>
  </r>
  <r>
    <s v="1-716"/>
    <x v="1"/>
    <d v="2025-03-25T00:00:00"/>
    <x v="2"/>
    <s v="寢具送洗費用(03月)"/>
    <m/>
    <x v="488"/>
    <d v="1899-12-31T00:00:00"/>
    <d v="1900-07-18T00:00:00"/>
    <n v="200"/>
    <m/>
    <m/>
    <m/>
  </r>
  <r>
    <s v="1-520"/>
    <x v="200"/>
    <d v="2025-03-25T00:00:00"/>
    <x v="2"/>
    <s v="寢具送洗費用(03月)"/>
    <m/>
    <x v="488"/>
    <d v="1899-12-31T00:00:00"/>
    <d v="1900-07-18T00:00:00"/>
    <n v="200"/>
    <m/>
    <m/>
    <m/>
  </r>
  <r>
    <s v="2-198"/>
    <x v="21"/>
    <d v="2025-03-25T00:00:00"/>
    <x v="2"/>
    <s v="3月化痰照護費"/>
    <m/>
    <x v="494"/>
    <d v="1899-12-31T00:00:00"/>
    <d v="1901-11-30T00:00:00"/>
    <n v="700"/>
    <m/>
    <m/>
    <m/>
  </r>
  <r>
    <s v="2-198"/>
    <x v="21"/>
    <d v="2025-03-25T00:00:00"/>
    <x v="2"/>
    <s v="3月氧氣費用"/>
    <m/>
    <x v="495"/>
    <d v="1899-12-31T00:00:00"/>
    <d v="1904-02-08T00:00:00"/>
    <n v="1500"/>
    <m/>
    <m/>
    <m/>
  </r>
  <r>
    <s v="2-198"/>
    <x v="21"/>
    <d v="2025-03-25T00:00:00"/>
    <x v="2"/>
    <s v="3月鼻胃管照護費"/>
    <m/>
    <x v="489"/>
    <d v="1899-12-31T00:00:00"/>
    <d v="1904-02-08T00:00:00"/>
    <n v="1500"/>
    <m/>
    <m/>
    <m/>
  </r>
  <r>
    <s v="2-198"/>
    <x v="21"/>
    <d v="2025-03-25T00:00:00"/>
    <x v="2"/>
    <s v="寢具送洗費用(03月)"/>
    <m/>
    <x v="488"/>
    <d v="1899-12-31T00:00:00"/>
    <d v="1900-07-18T00:00:00"/>
    <n v="200"/>
    <m/>
    <m/>
    <m/>
  </r>
  <r>
    <s v="3-555"/>
    <x v="22"/>
    <d v="2025-03-25T00:00:00"/>
    <x v="2"/>
    <s v="寢具送洗費用(03月)"/>
    <m/>
    <x v="488"/>
    <d v="1899-12-31T00:00:00"/>
    <d v="1900-07-18T00:00:00"/>
    <n v="200"/>
    <m/>
    <m/>
    <m/>
  </r>
  <r>
    <s v="2-118"/>
    <x v="83"/>
    <d v="2025-03-25T00:00:00"/>
    <x v="2"/>
    <s v="3月份驗血糖"/>
    <m/>
    <x v="491"/>
    <d v="1900-01-03T00:00:00"/>
    <d v="1900-02-18T00:00:00"/>
    <n v="200"/>
    <m/>
    <m/>
    <m/>
  </r>
  <r>
    <s v="2-118"/>
    <x v="83"/>
    <d v="2025-03-25T00:00:00"/>
    <x v="2"/>
    <s v="3月傷口照護費"/>
    <m/>
    <x v="493"/>
    <d v="1899-12-31T00:00:00"/>
    <d v="1902-04-19T00:00:00"/>
    <n v="840"/>
    <m/>
    <m/>
    <m/>
  </r>
  <r>
    <s v="2-118"/>
    <x v="83"/>
    <d v="2025-03-25T00:00:00"/>
    <x v="2"/>
    <s v="寢具送洗費用(03月)"/>
    <m/>
    <x v="488"/>
    <d v="1899-12-31T00:00:00"/>
    <d v="1900-07-18T00:00:00"/>
    <n v="200"/>
    <m/>
    <m/>
    <m/>
  </r>
  <r>
    <s v="3-452"/>
    <x v="123"/>
    <d v="2025-03-25T00:00:00"/>
    <x v="2"/>
    <s v="寢具送洗費用(03月)"/>
    <m/>
    <x v="488"/>
    <d v="1899-12-31T00:00:00"/>
    <d v="1900-07-18T00:00:00"/>
    <n v="200"/>
    <m/>
    <m/>
    <m/>
  </r>
  <r>
    <s v="3-545"/>
    <x v="168"/>
    <d v="2025-03-25T00:00:00"/>
    <x v="2"/>
    <s v="3月份驗血糖"/>
    <m/>
    <x v="491"/>
    <d v="1900-01-03T00:00:00"/>
    <d v="1900-02-18T00:00:00"/>
    <n v="200"/>
    <m/>
    <m/>
    <m/>
  </r>
  <r>
    <s v="3-545"/>
    <x v="168"/>
    <d v="2025-03-25T00:00:00"/>
    <x v="2"/>
    <s v="寢具送洗費用(03月)"/>
    <m/>
    <x v="488"/>
    <d v="1899-12-31T00:00:00"/>
    <d v="1900-07-18T00:00:00"/>
    <n v="200"/>
    <m/>
    <m/>
    <m/>
  </r>
  <r>
    <s v="1-668"/>
    <x v="7"/>
    <d v="2025-03-25T00:00:00"/>
    <x v="2"/>
    <s v="3月份驗血糖"/>
    <m/>
    <x v="491"/>
    <d v="1900-01-03T00:00:00"/>
    <d v="1900-02-18T00:00:00"/>
    <n v="200"/>
    <m/>
    <m/>
    <m/>
  </r>
  <r>
    <s v="1-668"/>
    <x v="7"/>
    <d v="2025-03-25T00:00:00"/>
    <x v="2"/>
    <s v="3月鼻胃管照護費"/>
    <m/>
    <x v="489"/>
    <d v="1899-12-31T00:00:00"/>
    <d v="1904-02-08T00:00:00"/>
    <n v="1500"/>
    <m/>
    <m/>
    <m/>
  </r>
  <r>
    <s v="1-668"/>
    <x v="7"/>
    <d v="2025-03-25T00:00:00"/>
    <x v="2"/>
    <s v="寢具送洗費用(03月)"/>
    <m/>
    <x v="488"/>
    <d v="1899-12-31T00:00:00"/>
    <d v="1900-07-18T00:00:00"/>
    <n v="200"/>
    <m/>
    <m/>
    <m/>
  </r>
  <r>
    <s v="3-475"/>
    <x v="8"/>
    <d v="2025-03-25T00:00:00"/>
    <x v="2"/>
    <s v="寢具送洗費用(03月)"/>
    <m/>
    <x v="488"/>
    <d v="1899-12-31T00:00:00"/>
    <d v="1900-07-18T00:00:00"/>
    <n v="200"/>
    <m/>
    <m/>
    <m/>
  </r>
  <r>
    <s v="1-702"/>
    <x v="169"/>
    <d v="2025-03-25T00:00:00"/>
    <x v="2"/>
    <s v="寢具送洗費用(03月)"/>
    <m/>
    <x v="488"/>
    <d v="1899-12-31T00:00:00"/>
    <d v="1900-07-18T00:00:00"/>
    <n v="200"/>
    <m/>
    <m/>
    <m/>
  </r>
  <r>
    <s v="1-659"/>
    <x v="185"/>
    <d v="2025-03-25T00:00:00"/>
    <x v="2"/>
    <s v="寢具送洗費用(03月)"/>
    <m/>
    <x v="488"/>
    <d v="1899-12-31T00:00:00"/>
    <d v="1900-07-18T00:00:00"/>
    <n v="200"/>
    <m/>
    <m/>
    <m/>
  </r>
  <r>
    <s v="2-174"/>
    <x v="174"/>
    <d v="2025-03-25T00:00:00"/>
    <x v="2"/>
    <s v="3月化痰照護費"/>
    <m/>
    <x v="494"/>
    <d v="1899-12-31T00:00:00"/>
    <d v="1907-08-31T00:00:00"/>
    <n v="2800"/>
    <m/>
    <m/>
    <m/>
  </r>
  <r>
    <s v="2-174"/>
    <x v="174"/>
    <d v="2025-03-25T00:00:00"/>
    <x v="2"/>
    <s v="3月鼻胃管照護費"/>
    <m/>
    <x v="489"/>
    <d v="1899-12-31T00:00:00"/>
    <d v="1904-02-08T00:00:00"/>
    <n v="1500"/>
    <m/>
    <m/>
    <m/>
  </r>
  <r>
    <s v="2-174"/>
    <x v="174"/>
    <d v="2025-03-25T00:00:00"/>
    <x v="2"/>
    <s v="寢具送洗費用(03月)"/>
    <m/>
    <x v="488"/>
    <d v="1899-12-31T00:00:00"/>
    <d v="1900-07-18T00:00:00"/>
    <n v="200"/>
    <m/>
    <m/>
    <m/>
  </r>
  <r>
    <s v="2-140"/>
    <x v="93"/>
    <d v="2025-03-25T00:00:00"/>
    <x v="2"/>
    <s v="3月化痰照護費"/>
    <m/>
    <x v="494"/>
    <d v="1899-12-31T00:00:00"/>
    <d v="1903-10-31T00:00:00"/>
    <n v="1400"/>
    <m/>
    <m/>
    <m/>
  </r>
  <r>
    <s v="2-140"/>
    <x v="93"/>
    <d v="2025-03-25T00:00:00"/>
    <x v="2"/>
    <s v="3月氧氣費用"/>
    <m/>
    <x v="495"/>
    <d v="1899-12-31T00:00:00"/>
    <d v="1911-07-01T00:00:00"/>
    <n v="4200"/>
    <m/>
    <m/>
    <m/>
  </r>
  <r>
    <s v="2-140"/>
    <x v="93"/>
    <d v="2025-03-25T00:00:00"/>
    <x v="2"/>
    <s v="3月鼻胃管照護費"/>
    <m/>
    <x v="489"/>
    <d v="1899-12-31T00:00:00"/>
    <d v="1904-02-08T00:00:00"/>
    <n v="1500"/>
    <m/>
    <m/>
    <m/>
  </r>
  <r>
    <s v="2-140"/>
    <x v="93"/>
    <d v="2025-03-25T00:00:00"/>
    <x v="2"/>
    <s v="寢具送洗費用(03月)"/>
    <m/>
    <x v="488"/>
    <d v="1899-12-31T00:00:00"/>
    <d v="1900-07-18T00:00:00"/>
    <n v="200"/>
    <m/>
    <m/>
    <m/>
  </r>
  <r>
    <s v="1-748"/>
    <x v="23"/>
    <d v="2025-03-25T00:00:00"/>
    <x v="2"/>
    <s v="寢具送洗費用(03月)"/>
    <m/>
    <x v="488"/>
    <d v="1899-12-31T00:00:00"/>
    <d v="1900-07-18T00:00:00"/>
    <n v="200"/>
    <m/>
    <m/>
    <m/>
  </r>
  <r>
    <s v="1-571"/>
    <x v="24"/>
    <d v="2025-03-25T00:00:00"/>
    <x v="2"/>
    <s v="寢具送洗費用(03月)"/>
    <m/>
    <x v="488"/>
    <d v="1899-12-31T00:00:00"/>
    <d v="1900-07-18T00:00:00"/>
    <n v="200"/>
    <m/>
    <m/>
    <m/>
  </r>
  <r>
    <s v="1-629"/>
    <x v="25"/>
    <d v="2025-03-25T00:00:00"/>
    <x v="2"/>
    <s v="寢具送洗費用(03月)"/>
    <m/>
    <x v="488"/>
    <d v="1899-12-31T00:00:00"/>
    <d v="1900-07-18T00:00:00"/>
    <n v="200"/>
    <m/>
    <m/>
    <m/>
  </r>
  <r>
    <s v="1-698"/>
    <x v="107"/>
    <d v="2025-03-25T00:00:00"/>
    <x v="2"/>
    <s v="寢具送洗費用(03月)"/>
    <m/>
    <x v="488"/>
    <d v="1899-12-31T00:00:00"/>
    <d v="1900-07-18T00:00:00"/>
    <n v="200"/>
    <m/>
    <m/>
    <m/>
  </r>
  <r>
    <s v="1-683"/>
    <x v="140"/>
    <d v="2025-03-25T00:00:00"/>
    <x v="2"/>
    <s v="3月鼻胃管照護費"/>
    <m/>
    <x v="489"/>
    <d v="1899-12-31T00:00:00"/>
    <d v="1904-02-08T00:00:00"/>
    <n v="1500"/>
    <m/>
    <m/>
    <m/>
  </r>
  <r>
    <s v="1-683"/>
    <x v="140"/>
    <d v="2025-03-25T00:00:00"/>
    <x v="2"/>
    <s v="寢具送洗費用(03月)"/>
    <m/>
    <x v="488"/>
    <d v="1899-12-31T00:00:00"/>
    <d v="1900-07-18T00:00:00"/>
    <n v="200"/>
    <m/>
    <m/>
    <m/>
  </r>
  <r>
    <s v="1-624"/>
    <x v="26"/>
    <d v="2025-03-25T00:00:00"/>
    <x v="2"/>
    <s v="寢具送洗費用(03月)"/>
    <m/>
    <x v="488"/>
    <d v="1899-12-31T00:00:00"/>
    <d v="1900-07-18T00:00:00"/>
    <n v="200"/>
    <m/>
    <m/>
    <m/>
  </r>
  <r>
    <s v="1-695"/>
    <x v="71"/>
    <d v="2025-03-25T00:00:00"/>
    <x v="2"/>
    <s v="寢具送洗費用(03月)"/>
    <m/>
    <x v="488"/>
    <d v="1899-12-31T00:00:00"/>
    <d v="1900-07-18T00:00:00"/>
    <n v="200"/>
    <m/>
    <m/>
    <m/>
  </r>
  <r>
    <s v="1-432"/>
    <x v="27"/>
    <d v="2025-03-25T00:00:00"/>
    <x v="2"/>
    <s v="寢具送洗費用(03月)"/>
    <m/>
    <x v="488"/>
    <d v="1899-12-31T00:00:00"/>
    <d v="1900-07-18T00:00:00"/>
    <n v="200"/>
    <m/>
    <m/>
    <m/>
  </r>
  <r>
    <s v="2-197"/>
    <x v="84"/>
    <d v="2025-03-25T00:00:00"/>
    <x v="2"/>
    <s v="3月鼻胃管照護費"/>
    <m/>
    <x v="489"/>
    <d v="1899-12-31T00:00:00"/>
    <d v="1904-02-08T00:00:00"/>
    <n v="1500"/>
    <m/>
    <m/>
    <m/>
  </r>
  <r>
    <s v="2-197"/>
    <x v="84"/>
    <d v="2025-03-25T00:00:00"/>
    <x v="2"/>
    <s v="寢具送洗費用(03月)"/>
    <m/>
    <x v="488"/>
    <d v="1899-12-31T00:00:00"/>
    <d v="1900-07-18T00:00:00"/>
    <n v="200"/>
    <m/>
    <m/>
    <m/>
  </r>
  <r>
    <s v="3-504"/>
    <x v="233"/>
    <d v="2025-03-25T00:00:00"/>
    <x v="2"/>
    <s v="3月化痰照顧費"/>
    <m/>
    <x v="492"/>
    <d v="1899-12-31T00:00:00"/>
    <d v="1910-12-13T00:00:00"/>
    <n v="4000"/>
    <m/>
    <m/>
    <m/>
  </r>
  <r>
    <s v="3-504"/>
    <x v="233"/>
    <d v="2025-03-25T00:00:00"/>
    <x v="2"/>
    <s v="3月氧氣費用"/>
    <m/>
    <x v="495"/>
    <d v="1899-12-31T00:00:00"/>
    <d v="1907-08-31T00:00:00"/>
    <n v="2800"/>
    <m/>
    <m/>
    <m/>
  </r>
  <r>
    <s v="3-504"/>
    <x v="233"/>
    <d v="2025-03-25T00:00:00"/>
    <x v="2"/>
    <s v="寢具送洗費用(03月)"/>
    <m/>
    <x v="488"/>
    <d v="1899-12-31T00:00:00"/>
    <d v="1900-07-18T00:00:00"/>
    <n v="200"/>
    <m/>
    <m/>
    <m/>
  </r>
  <r>
    <s v="2-103"/>
    <x v="238"/>
    <d v="2025-03-25T00:00:00"/>
    <x v="2"/>
    <s v="3月鼻胃管照護費"/>
    <m/>
    <x v="489"/>
    <d v="1899-12-31T00:00:00"/>
    <d v="1904-02-08T00:00:00"/>
    <n v="1500"/>
    <m/>
    <m/>
    <m/>
  </r>
  <r>
    <s v="2-103"/>
    <x v="238"/>
    <d v="2025-03-25T00:00:00"/>
    <x v="2"/>
    <s v="寢具送洗費用(03月)"/>
    <m/>
    <x v="488"/>
    <d v="1899-12-31T00:00:00"/>
    <d v="1900-07-18T00:00:00"/>
    <n v="200"/>
    <m/>
    <m/>
    <m/>
  </r>
  <r>
    <s v="1-705"/>
    <x v="186"/>
    <d v="2025-03-25T00:00:00"/>
    <x v="2"/>
    <s v="3月傷口照護費"/>
    <m/>
    <x v="493"/>
    <d v="1899-12-31T00:00:00"/>
    <d v="1900-05-29T00:00:00"/>
    <n v="150"/>
    <m/>
    <m/>
    <m/>
  </r>
  <r>
    <s v="1-705"/>
    <x v="186"/>
    <d v="2025-03-25T00:00:00"/>
    <x v="2"/>
    <s v="3月鼻胃管照護費"/>
    <m/>
    <x v="489"/>
    <d v="1899-12-31T00:00:00"/>
    <d v="1900-09-06T00:00:00"/>
    <n v="250"/>
    <m/>
    <m/>
    <m/>
  </r>
  <r>
    <s v="1-705"/>
    <x v="186"/>
    <d v="2025-03-25T00:00:00"/>
    <x v="2"/>
    <s v="寢具送洗費用(03月)"/>
    <m/>
    <x v="488"/>
    <d v="1899-12-31T00:00:00"/>
    <d v="1900-07-18T00:00:00"/>
    <n v="200"/>
    <m/>
    <m/>
    <m/>
  </r>
  <r>
    <s v="1-717"/>
    <x v="28"/>
    <d v="2025-03-25T00:00:00"/>
    <x v="2"/>
    <s v="3月份驗血糖"/>
    <m/>
    <x v="491"/>
    <d v="1900-01-03T00:00:00"/>
    <d v="1900-02-18T00:00:00"/>
    <n v="200"/>
    <m/>
    <m/>
    <m/>
  </r>
  <r>
    <s v="1-717"/>
    <x v="28"/>
    <d v="2025-03-25T00:00:00"/>
    <x v="2"/>
    <s v="寢具送洗費用(03月)"/>
    <m/>
    <x v="488"/>
    <d v="1899-12-31T00:00:00"/>
    <d v="1900-07-18T00:00:00"/>
    <n v="200"/>
    <m/>
    <m/>
    <m/>
  </r>
  <r>
    <s v="3-454"/>
    <x v="29"/>
    <d v="2025-03-25T00:00:00"/>
    <x v="2"/>
    <s v="3月鼻胃管照護費"/>
    <m/>
    <x v="489"/>
    <d v="1899-12-31T00:00:00"/>
    <d v="1904-02-08T00:00:00"/>
    <n v="1500"/>
    <m/>
    <m/>
    <m/>
  </r>
  <r>
    <s v="3-454"/>
    <x v="29"/>
    <d v="2025-03-25T00:00:00"/>
    <x v="2"/>
    <s v="寢具送洗費用(03月)"/>
    <m/>
    <x v="488"/>
    <d v="1899-12-31T00:00:00"/>
    <d v="1900-07-18T00:00:00"/>
    <n v="200"/>
    <m/>
    <m/>
    <m/>
  </r>
  <r>
    <s v="1-561"/>
    <x v="133"/>
    <d v="2025-03-25T00:00:00"/>
    <x v="2"/>
    <s v="寢具送洗費用(03月)"/>
    <m/>
    <x v="488"/>
    <d v="1899-12-31T00:00:00"/>
    <d v="1900-07-18T00:00:00"/>
    <n v="200"/>
    <m/>
    <m/>
    <m/>
  </r>
  <r>
    <s v="3-518"/>
    <x v="144"/>
    <d v="2025-03-25T00:00:00"/>
    <x v="2"/>
    <s v="補助款差額(1-2月3911+3314)"/>
    <m/>
    <x v="498"/>
    <d v="1899-12-31T00:00:00"/>
    <d v="1919-10-12T00:00:00"/>
    <n v="7225"/>
    <m/>
    <m/>
    <m/>
  </r>
  <r>
    <s v="3-518"/>
    <x v="144"/>
    <d v="2025-03-25T00:00:00"/>
    <x v="2"/>
    <s v="寢具送洗費用(03月)"/>
    <m/>
    <x v="488"/>
    <d v="1899-12-31T00:00:00"/>
    <d v="1900-07-18T00:00:00"/>
    <n v="200"/>
    <m/>
    <m/>
    <m/>
  </r>
  <r>
    <s v="1-743"/>
    <x v="108"/>
    <d v="2025-03-25T00:00:00"/>
    <x v="2"/>
    <s v="寢具送洗費用(03月)"/>
    <m/>
    <x v="488"/>
    <d v="1899-12-31T00:00:00"/>
    <d v="1900-07-18T00:00:00"/>
    <n v="200"/>
    <m/>
    <m/>
    <m/>
  </r>
  <r>
    <s v="1-745"/>
    <x v="134"/>
    <d v="2025-03-25T00:00:00"/>
    <x v="2"/>
    <s v="寢具送洗費用(03月)"/>
    <m/>
    <x v="488"/>
    <d v="1899-12-31T00:00:00"/>
    <d v="1900-07-18T00:00:00"/>
    <n v="200"/>
    <m/>
    <m/>
    <m/>
  </r>
  <r>
    <s v="1-710"/>
    <x v="151"/>
    <d v="2025-03-25T00:00:00"/>
    <x v="2"/>
    <s v="114年2月14.21.28龍敏復健*3"/>
    <m/>
    <x v="497"/>
    <d v="1900-01-02T00:00:00"/>
    <d v="1900-02-18T00:00:00"/>
    <n v="150"/>
    <m/>
    <m/>
    <m/>
  </r>
  <r>
    <s v="1-710"/>
    <x v="151"/>
    <d v="2025-03-25T00:00:00"/>
    <x v="2"/>
    <s v="寢具送洗費用(03月)"/>
    <m/>
    <x v="488"/>
    <d v="1899-12-31T00:00:00"/>
    <d v="1900-07-18T00:00:00"/>
    <n v="200"/>
    <m/>
    <m/>
    <m/>
  </r>
  <r>
    <s v="1-660"/>
    <x v="9"/>
    <d v="2025-03-25T00:00:00"/>
    <x v="2"/>
    <s v="寢具送洗費用(03月)"/>
    <m/>
    <x v="488"/>
    <d v="1899-12-31T00:00:00"/>
    <d v="1900-07-18T00:00:00"/>
    <n v="200"/>
    <m/>
    <m/>
    <m/>
  </r>
  <r>
    <s v="1-433"/>
    <x v="30"/>
    <d v="2025-03-25T00:00:00"/>
    <x v="2"/>
    <s v="寢具送洗費用(03月)"/>
    <m/>
    <x v="488"/>
    <d v="1899-12-31T00:00:00"/>
    <d v="1900-07-18T00:00:00"/>
    <n v="200"/>
    <m/>
    <m/>
    <m/>
  </r>
  <r>
    <s v="1-768"/>
    <x v="109"/>
    <d v="2025-03-25T00:00:00"/>
    <x v="2"/>
    <s v="3月尿管照護費"/>
    <m/>
    <x v="490"/>
    <d v="1899-12-31T00:00:00"/>
    <d v="1904-02-08T00:00:00"/>
    <n v="1500"/>
    <m/>
    <m/>
    <m/>
  </r>
  <r>
    <s v="1-768"/>
    <x v="109"/>
    <d v="2025-03-25T00:00:00"/>
    <x v="2"/>
    <s v="3月傷口照護費"/>
    <m/>
    <x v="493"/>
    <d v="1899-12-31T00:00:00"/>
    <d v="1907-08-31T00:00:00"/>
    <n v="2800"/>
    <m/>
    <m/>
    <m/>
  </r>
  <r>
    <s v="1-768"/>
    <x v="109"/>
    <d v="2025-03-25T00:00:00"/>
    <x v="2"/>
    <s v="3月鼻胃管照護費"/>
    <m/>
    <x v="489"/>
    <d v="1899-12-31T00:00:00"/>
    <d v="1904-02-08T00:00:00"/>
    <n v="1500"/>
    <m/>
    <m/>
    <m/>
  </r>
  <r>
    <s v="1-768"/>
    <x v="109"/>
    <d v="2025-03-25T00:00:00"/>
    <x v="2"/>
    <s v="寢具送洗費用(03月)"/>
    <m/>
    <x v="488"/>
    <d v="1899-12-31T00:00:00"/>
    <d v="1900-07-18T00:00:00"/>
    <n v="200"/>
    <m/>
    <m/>
    <m/>
  </r>
  <r>
    <s v="3-478"/>
    <x v="235"/>
    <d v="2025-03-25T00:00:00"/>
    <x v="2"/>
    <s v="3月份驗血糖"/>
    <m/>
    <x v="491"/>
    <d v="1900-01-03T00:00:00"/>
    <d v="1900-02-18T00:00:00"/>
    <n v="200"/>
    <m/>
    <m/>
    <m/>
  </r>
  <r>
    <s v="3-478"/>
    <x v="235"/>
    <d v="2025-03-25T00:00:00"/>
    <x v="2"/>
    <s v="3月尿管照護費"/>
    <m/>
    <x v="490"/>
    <d v="1899-12-31T00:00:00"/>
    <d v="1904-02-08T00:00:00"/>
    <n v="1500"/>
    <m/>
    <m/>
    <m/>
  </r>
  <r>
    <s v="3-478"/>
    <x v="235"/>
    <d v="2025-03-25T00:00:00"/>
    <x v="2"/>
    <s v="3月鼻胃管照護費"/>
    <m/>
    <x v="489"/>
    <d v="1899-12-31T00:00:00"/>
    <d v="1904-02-08T00:00:00"/>
    <n v="1500"/>
    <m/>
    <m/>
    <m/>
  </r>
  <r>
    <s v="3-478"/>
    <x v="235"/>
    <d v="2025-03-25T00:00:00"/>
    <x v="2"/>
    <s v="寢具送洗費用(03月)"/>
    <m/>
    <x v="488"/>
    <d v="1899-12-31T00:00:00"/>
    <d v="1900-07-18T00:00:00"/>
    <n v="200"/>
    <m/>
    <m/>
    <m/>
  </r>
  <r>
    <s v="1-732"/>
    <x v="201"/>
    <d v="2025-03-25T00:00:00"/>
    <x v="2"/>
    <s v="3月尿管照護費"/>
    <m/>
    <x v="490"/>
    <d v="1899-12-31T00:00:00"/>
    <d v="1904-02-08T00:00:00"/>
    <n v="1500"/>
    <m/>
    <m/>
    <m/>
  </r>
  <r>
    <s v="1-732"/>
    <x v="201"/>
    <d v="2025-03-25T00:00:00"/>
    <x v="2"/>
    <s v="寢具送洗費用(03月)"/>
    <m/>
    <x v="488"/>
    <d v="1899-12-31T00:00:00"/>
    <d v="1900-07-18T00:00:00"/>
    <n v="200"/>
    <m/>
    <m/>
    <m/>
  </r>
  <r>
    <s v="2-051"/>
    <x v="239"/>
    <d v="2025-03-25T00:00:00"/>
    <x v="2"/>
    <s v="3月鼻胃管照護費"/>
    <m/>
    <x v="489"/>
    <d v="1899-12-31T00:00:00"/>
    <d v="1904-02-08T00:00:00"/>
    <n v="1500"/>
    <m/>
    <m/>
    <m/>
  </r>
  <r>
    <s v="2-051"/>
    <x v="239"/>
    <d v="2025-03-25T00:00:00"/>
    <x v="2"/>
    <s v="寢具送洗費用(03月)"/>
    <m/>
    <x v="488"/>
    <d v="1899-12-31T00:00:00"/>
    <d v="1900-07-18T00:00:00"/>
    <n v="200"/>
    <m/>
    <m/>
    <m/>
  </r>
  <r>
    <s v="1-022"/>
    <x v="120"/>
    <d v="2025-03-25T00:00:00"/>
    <x v="2"/>
    <s v="寢具送洗費用(03月)"/>
    <m/>
    <x v="488"/>
    <d v="1899-12-31T00:00:00"/>
    <d v="1900-07-18T00:00:00"/>
    <n v="200"/>
    <m/>
    <m/>
    <m/>
  </r>
  <r>
    <s v="1-673"/>
    <x v="202"/>
    <d v="2025-03-25T00:00:00"/>
    <x v="2"/>
    <s v="寢具送洗費用(03月)"/>
    <m/>
    <x v="488"/>
    <d v="1899-12-31T00:00:00"/>
    <d v="1900-07-18T00:00:00"/>
    <n v="200"/>
    <m/>
    <m/>
    <m/>
  </r>
  <r>
    <s v="2-130"/>
    <x v="110"/>
    <d v="2025-03-25T00:00:00"/>
    <x v="2"/>
    <s v="寢具送洗費用(03月)"/>
    <m/>
    <x v="488"/>
    <d v="1899-12-31T00:00:00"/>
    <d v="1900-07-18T00:00:00"/>
    <n v="200"/>
    <m/>
    <m/>
    <m/>
  </r>
  <r>
    <s v="1-741"/>
    <x v="203"/>
    <d v="2025-03-25T00:00:00"/>
    <x v="2"/>
    <s v="寢具送洗費用(03月)"/>
    <m/>
    <x v="488"/>
    <d v="1899-12-31T00:00:00"/>
    <d v="1900-07-18T00:00:00"/>
    <n v="200"/>
    <m/>
    <m/>
    <m/>
  </r>
  <r>
    <s v="1-763"/>
    <x v="253"/>
    <d v="2025-03-25T00:00:00"/>
    <x v="2"/>
    <s v="寢具送洗費用(03月)"/>
    <m/>
    <x v="488"/>
    <d v="1899-12-31T00:00:00"/>
    <d v="1900-07-18T00:00:00"/>
    <n v="200"/>
    <m/>
    <m/>
    <m/>
  </r>
  <r>
    <s v="1-734"/>
    <x v="170"/>
    <d v="2025-03-25T00:00:00"/>
    <x v="2"/>
    <s v="寢具送洗費用(03月)"/>
    <m/>
    <x v="488"/>
    <d v="1899-12-31T00:00:00"/>
    <d v="1900-07-18T00:00:00"/>
    <n v="200"/>
    <m/>
    <m/>
    <m/>
  </r>
  <r>
    <s v="1-464"/>
    <x v="31"/>
    <d v="2025-03-25T00:00:00"/>
    <x v="2"/>
    <s v="寢具送洗費用(03月)"/>
    <m/>
    <x v="488"/>
    <d v="1899-12-31T00:00:00"/>
    <d v="1900-07-18T00:00:00"/>
    <n v="200"/>
    <m/>
    <m/>
    <m/>
  </r>
  <r>
    <s v="1-402"/>
    <x v="32"/>
    <d v="2025-03-25T00:00:00"/>
    <x v="2"/>
    <s v="寢具送洗費用(03月)"/>
    <m/>
    <x v="488"/>
    <d v="1899-12-31T00:00:00"/>
    <d v="1900-07-18T00:00:00"/>
    <n v="200"/>
    <m/>
    <m/>
    <m/>
  </r>
  <r>
    <s v="1-452"/>
    <x v="204"/>
    <d v="2025-03-25T00:00:00"/>
    <x v="2"/>
    <s v="3月份驗血糖"/>
    <m/>
    <x v="491"/>
    <d v="1900-01-03T00:00:00"/>
    <d v="1900-02-18T00:00:00"/>
    <n v="200"/>
    <m/>
    <m/>
    <m/>
  </r>
  <r>
    <s v="1-452"/>
    <x v="204"/>
    <d v="2025-03-25T00:00:00"/>
    <x v="2"/>
    <s v="寢具送洗費用(03月)"/>
    <m/>
    <x v="488"/>
    <d v="1899-12-31T00:00:00"/>
    <d v="1900-07-18T00:00:00"/>
    <n v="200"/>
    <m/>
    <m/>
    <m/>
  </r>
  <r>
    <s v="1-730"/>
    <x v="72"/>
    <d v="2025-03-25T00:00:00"/>
    <x v="2"/>
    <s v="寢具送洗費用(03月)"/>
    <m/>
    <x v="488"/>
    <d v="1899-12-31T00:00:00"/>
    <d v="1900-07-18T00:00:00"/>
    <n v="200"/>
    <m/>
    <m/>
    <m/>
  </r>
  <r>
    <s v="1-525"/>
    <x v="177"/>
    <d v="2025-03-25T00:00:00"/>
    <x v="2"/>
    <s v="寢具送洗費用(03月)"/>
    <m/>
    <x v="488"/>
    <d v="1899-12-31T00:00:00"/>
    <d v="1900-07-18T00:00:00"/>
    <n v="200"/>
    <m/>
    <m/>
    <m/>
  </r>
  <r>
    <s v="1-439"/>
    <x v="160"/>
    <d v="2025-03-25T00:00:00"/>
    <x v="2"/>
    <s v="寢具送洗費用(03月)"/>
    <m/>
    <x v="488"/>
    <d v="1899-12-31T00:00:00"/>
    <d v="1900-07-18T00:00:00"/>
    <n v="200"/>
    <m/>
    <m/>
    <m/>
  </r>
  <r>
    <s v="2-182"/>
    <x v="33"/>
    <d v="2025-03-25T00:00:00"/>
    <x v="2"/>
    <s v="3月化痰照護費"/>
    <m/>
    <x v="494"/>
    <d v="1899-12-31T00:00:00"/>
    <d v="1907-08-31T00:00:00"/>
    <n v="2800"/>
    <m/>
    <m/>
    <m/>
  </r>
  <r>
    <s v="2-182"/>
    <x v="33"/>
    <d v="2025-03-25T00:00:00"/>
    <x v="2"/>
    <s v="3月鼻胃管照護費"/>
    <m/>
    <x v="489"/>
    <d v="1899-12-31T00:00:00"/>
    <d v="1904-02-08T00:00:00"/>
    <n v="1500"/>
    <m/>
    <m/>
    <m/>
  </r>
  <r>
    <s v="2-182"/>
    <x v="33"/>
    <d v="2025-03-25T00:00:00"/>
    <x v="2"/>
    <s v="寢具送洗費用(03月)"/>
    <m/>
    <x v="488"/>
    <d v="1899-12-31T00:00:00"/>
    <d v="1900-07-18T00:00:00"/>
    <n v="200"/>
    <m/>
    <m/>
    <m/>
  </r>
  <r>
    <s v="1-585"/>
    <x v="124"/>
    <d v="2025-03-25T00:00:00"/>
    <x v="2"/>
    <s v="3月尿管照護費"/>
    <m/>
    <x v="490"/>
    <d v="1899-12-31T00:00:00"/>
    <d v="1904-02-08T00:00:00"/>
    <n v="1500"/>
    <m/>
    <m/>
    <m/>
  </r>
  <r>
    <s v="1-585"/>
    <x v="124"/>
    <d v="2025-03-25T00:00:00"/>
    <x v="2"/>
    <s v="寢具送洗費用(03月)"/>
    <m/>
    <x v="488"/>
    <d v="1899-12-31T00:00:00"/>
    <d v="1900-07-18T00:00:00"/>
    <n v="200"/>
    <m/>
    <m/>
    <m/>
  </r>
  <r>
    <s v="1-612"/>
    <x v="34"/>
    <d v="2025-03-25T00:00:00"/>
    <x v="2"/>
    <s v="寢具送洗費用(03月)"/>
    <m/>
    <x v="488"/>
    <d v="1899-12-31T00:00:00"/>
    <d v="1900-07-18T00:00:00"/>
    <n v="200"/>
    <m/>
    <m/>
    <m/>
  </r>
  <r>
    <s v="1-530"/>
    <x v="94"/>
    <d v="2025-03-25T00:00:00"/>
    <x v="2"/>
    <s v="3月尿管照護費"/>
    <m/>
    <x v="490"/>
    <d v="1899-12-31T00:00:00"/>
    <d v="1904-02-08T00:00:00"/>
    <n v="1500"/>
    <m/>
    <m/>
    <m/>
  </r>
  <r>
    <s v="1-530"/>
    <x v="94"/>
    <d v="2025-03-25T00:00:00"/>
    <x v="2"/>
    <s v="寢具送洗費用(03月)"/>
    <m/>
    <x v="488"/>
    <d v="1899-12-31T00:00:00"/>
    <d v="1900-07-18T00:00:00"/>
    <n v="200"/>
    <m/>
    <m/>
    <m/>
  </r>
  <r>
    <s v="3-519"/>
    <x v="35"/>
    <d v="2025-03-25T00:00:00"/>
    <x v="2"/>
    <s v="3月份驗血糖"/>
    <m/>
    <x v="491"/>
    <d v="1900-01-03T00:00:00"/>
    <d v="1900-02-18T00:00:00"/>
    <n v="200"/>
    <m/>
    <m/>
    <m/>
  </r>
  <r>
    <s v="3-519"/>
    <x v="35"/>
    <d v="2025-03-25T00:00:00"/>
    <x v="2"/>
    <s v="3月鼻胃管照護費"/>
    <m/>
    <x v="489"/>
    <d v="1899-12-31T00:00:00"/>
    <d v="1904-02-08T00:00:00"/>
    <n v="1500"/>
    <m/>
    <m/>
    <m/>
  </r>
  <r>
    <s v="3-519"/>
    <x v="35"/>
    <d v="2025-03-25T00:00:00"/>
    <x v="2"/>
    <s v="寢具送洗費用(03月)"/>
    <m/>
    <x v="488"/>
    <d v="1899-12-31T00:00:00"/>
    <d v="1900-07-18T00:00:00"/>
    <n v="200"/>
    <m/>
    <m/>
    <m/>
  </r>
  <r>
    <s v="3-537"/>
    <x v="141"/>
    <d v="2025-03-25T00:00:00"/>
    <x v="2"/>
    <s v="3月份驗血糖"/>
    <m/>
    <x v="491"/>
    <d v="1900-01-02T00:00:00"/>
    <d v="1900-02-18T00:00:00"/>
    <n v="150"/>
    <m/>
    <m/>
    <m/>
  </r>
  <r>
    <s v="3-537"/>
    <x v="141"/>
    <d v="2025-03-25T00:00:00"/>
    <x v="2"/>
    <s v="寢具送洗費用(03月)"/>
    <m/>
    <x v="488"/>
    <d v="1899-12-31T00:00:00"/>
    <d v="1900-07-18T00:00:00"/>
    <n v="200"/>
    <m/>
    <m/>
    <m/>
  </r>
  <r>
    <s v="1-607"/>
    <x v="36"/>
    <d v="2025-03-25T00:00:00"/>
    <x v="2"/>
    <s v="3月化痰照護費"/>
    <m/>
    <x v="494"/>
    <d v="1900-01-27T00:00:00"/>
    <d v="1900-02-18T00:00:00"/>
    <n v="1400"/>
    <m/>
    <m/>
    <m/>
  </r>
  <r>
    <s v="1-607"/>
    <x v="36"/>
    <d v="2025-03-25T00:00:00"/>
    <x v="2"/>
    <s v="寢具送洗費用(03月)"/>
    <m/>
    <x v="488"/>
    <d v="1899-12-31T00:00:00"/>
    <d v="1900-07-18T00:00:00"/>
    <n v="200"/>
    <m/>
    <m/>
    <m/>
  </r>
  <r>
    <s v="1-038"/>
    <x v="205"/>
    <d v="2025-03-25T00:00:00"/>
    <x v="2"/>
    <s v="寢具送洗費用(03月)"/>
    <m/>
    <x v="488"/>
    <d v="1899-12-31T00:00:00"/>
    <d v="1900-07-18T00:00:00"/>
    <n v="200"/>
    <m/>
    <m/>
    <m/>
  </r>
  <r>
    <s v="1-685"/>
    <x v="37"/>
    <d v="2025-03-25T00:00:00"/>
    <x v="2"/>
    <s v="寢具送洗費用(03月)"/>
    <m/>
    <x v="488"/>
    <d v="1899-12-31T00:00:00"/>
    <d v="1900-07-18T00:00:00"/>
    <n v="200"/>
    <m/>
    <m/>
    <m/>
  </r>
  <r>
    <s v="1-766"/>
    <x v="111"/>
    <d v="2025-03-25T00:00:00"/>
    <x v="2"/>
    <s v="寢具送洗費用(03月)"/>
    <m/>
    <x v="488"/>
    <d v="1899-12-31T00:00:00"/>
    <d v="1900-07-18T00:00:00"/>
    <n v="200"/>
    <m/>
    <m/>
    <m/>
  </r>
  <r>
    <s v="1-200"/>
    <x v="38"/>
    <d v="2025-03-25T00:00:00"/>
    <x v="2"/>
    <s v="114年2月26龍敏復健*1"/>
    <m/>
    <x v="499"/>
    <d v="1899-12-31T00:00:00"/>
    <d v="1900-02-18T00:00:00"/>
    <n v="50"/>
    <m/>
    <m/>
    <m/>
  </r>
  <r>
    <s v="1-200"/>
    <x v="38"/>
    <d v="2025-03-25T00:00:00"/>
    <x v="2"/>
    <s v="寢具送洗費用(03月)"/>
    <m/>
    <x v="488"/>
    <d v="1899-12-31T00:00:00"/>
    <d v="1900-07-18T00:00:00"/>
    <n v="200"/>
    <m/>
    <m/>
    <m/>
  </r>
  <r>
    <s v="1-230"/>
    <x v="206"/>
    <d v="2025-03-25T00:00:00"/>
    <x v="2"/>
    <s v="寢具送洗費用(03月)"/>
    <m/>
    <x v="488"/>
    <d v="1899-12-31T00:00:00"/>
    <d v="1900-07-18T00:00:00"/>
    <n v="200"/>
    <m/>
    <m/>
    <m/>
  </r>
  <r>
    <s v="1-751"/>
    <x v="207"/>
    <d v="2025-03-25T00:00:00"/>
    <x v="2"/>
    <s v="寢具送洗費用(03月)"/>
    <m/>
    <x v="488"/>
    <d v="1899-12-31T00:00:00"/>
    <d v="1900-07-18T00:00:00"/>
    <n v="200"/>
    <m/>
    <m/>
    <m/>
  </r>
  <r>
    <s v="1-546"/>
    <x v="208"/>
    <d v="2025-03-25T00:00:00"/>
    <x v="2"/>
    <s v="寢具送洗費用(03月)"/>
    <m/>
    <x v="488"/>
    <d v="1899-12-31T00:00:00"/>
    <d v="1900-07-18T00:00:00"/>
    <n v="200"/>
    <m/>
    <m/>
    <m/>
  </r>
  <r>
    <s v="1-211"/>
    <x v="187"/>
    <d v="2025-03-25T00:00:00"/>
    <x v="2"/>
    <s v="3月鼻胃管照護費"/>
    <m/>
    <x v="489"/>
    <d v="1899-12-31T00:00:00"/>
    <d v="1904-02-08T00:00:00"/>
    <n v="1500"/>
    <m/>
    <m/>
    <m/>
  </r>
  <r>
    <s v="1-211"/>
    <x v="187"/>
    <d v="2025-03-25T00:00:00"/>
    <x v="2"/>
    <s v="寢具送洗費用(03月)"/>
    <m/>
    <x v="488"/>
    <d v="1899-12-31T00:00:00"/>
    <d v="1900-07-18T00:00:00"/>
    <n v="200"/>
    <m/>
    <m/>
    <m/>
  </r>
  <r>
    <s v="1-522"/>
    <x v="128"/>
    <d v="2025-03-25T00:00:00"/>
    <x v="2"/>
    <s v="寢具送洗費用(03月)"/>
    <m/>
    <x v="488"/>
    <d v="1899-12-31T00:00:00"/>
    <d v="1900-07-18T00:00:00"/>
    <n v="200"/>
    <m/>
    <m/>
    <m/>
  </r>
  <r>
    <s v="3-495"/>
    <x v="145"/>
    <d v="2025-03-25T00:00:00"/>
    <x v="2"/>
    <s v="3月份驗血糖"/>
    <m/>
    <x v="491"/>
    <d v="1900-01-03T00:00:00"/>
    <d v="1900-02-18T00:00:00"/>
    <n v="200"/>
    <m/>
    <m/>
    <m/>
  </r>
  <r>
    <s v="3-495"/>
    <x v="145"/>
    <d v="2025-03-25T00:00:00"/>
    <x v="2"/>
    <s v="3月鼻胃管照護費"/>
    <m/>
    <x v="489"/>
    <d v="1899-12-31T00:00:00"/>
    <d v="1904-02-08T00:00:00"/>
    <n v="1500"/>
    <m/>
    <m/>
    <m/>
  </r>
  <r>
    <s v="3-495"/>
    <x v="145"/>
    <d v="2025-03-25T00:00:00"/>
    <x v="2"/>
    <s v="寢具送洗費用(03月)"/>
    <m/>
    <x v="488"/>
    <d v="1899-12-31T00:00:00"/>
    <d v="1900-07-18T00:00:00"/>
    <n v="200"/>
    <m/>
    <m/>
    <m/>
  </r>
  <r>
    <s v="3-532"/>
    <x v="10"/>
    <d v="2025-03-25T00:00:00"/>
    <x v="2"/>
    <s v="3月鼻胃管照護費"/>
    <m/>
    <x v="489"/>
    <d v="1899-12-31T00:00:00"/>
    <d v="1904-02-08T00:00:00"/>
    <n v="1500"/>
    <m/>
    <m/>
    <m/>
  </r>
  <r>
    <s v="3-532"/>
    <x v="10"/>
    <d v="2025-03-25T00:00:00"/>
    <x v="2"/>
    <s v="寢具送洗費用(03月)"/>
    <m/>
    <x v="488"/>
    <d v="1899-12-31T00:00:00"/>
    <d v="1900-07-18T00:00:00"/>
    <n v="200"/>
    <m/>
    <m/>
    <m/>
  </r>
  <r>
    <s v="2-158"/>
    <x v="178"/>
    <d v="2025-03-25T00:00:00"/>
    <x v="2"/>
    <s v="寢具送洗費用(03月)"/>
    <m/>
    <x v="488"/>
    <d v="1899-12-31T00:00:00"/>
    <d v="1900-07-18T00:00:00"/>
    <n v="200"/>
    <m/>
    <m/>
    <m/>
  </r>
  <r>
    <s v="1-333"/>
    <x v="247"/>
    <d v="2025-03-25T00:00:00"/>
    <x v="2"/>
    <s v="3月鼻胃管照護費"/>
    <m/>
    <x v="489"/>
    <d v="1899-12-31T00:00:00"/>
    <d v="1904-02-08T00:00:00"/>
    <n v="1500"/>
    <m/>
    <m/>
    <m/>
  </r>
  <r>
    <s v="1-333"/>
    <x v="247"/>
    <d v="2025-03-25T00:00:00"/>
    <x v="2"/>
    <s v="寢具送洗費用(03月)"/>
    <m/>
    <x v="488"/>
    <d v="1899-12-31T00:00:00"/>
    <d v="1900-07-18T00:00:00"/>
    <n v="200"/>
    <m/>
    <m/>
    <m/>
  </r>
  <r>
    <s v="1-742"/>
    <x v="146"/>
    <d v="2025-03-25T00:00:00"/>
    <x v="2"/>
    <s v="寢具送洗費用(03月)"/>
    <m/>
    <x v="488"/>
    <d v="1899-12-31T00:00:00"/>
    <d v="1900-07-18T00:00:00"/>
    <n v="200"/>
    <m/>
    <m/>
    <m/>
  </r>
  <r>
    <s v="1-500"/>
    <x v="39"/>
    <d v="2025-03-25T00:00:00"/>
    <x v="2"/>
    <s v="寢具送洗費用(03月)"/>
    <m/>
    <x v="488"/>
    <d v="1899-12-31T00:00:00"/>
    <d v="1900-07-18T00:00:00"/>
    <n v="200"/>
    <m/>
    <m/>
    <m/>
  </r>
  <r>
    <s v="1-270"/>
    <x v="85"/>
    <d v="2025-03-25T00:00:00"/>
    <x v="2"/>
    <s v="寢具送洗費用(03月)"/>
    <m/>
    <x v="488"/>
    <d v="1899-12-31T00:00:00"/>
    <d v="1900-07-18T00:00:00"/>
    <n v="200"/>
    <m/>
    <m/>
    <m/>
  </r>
  <r>
    <s v="1-764"/>
    <x v="3"/>
    <d v="2025-03-25T00:00:00"/>
    <x v="2"/>
    <s v="寢具送洗費用(03月)"/>
    <m/>
    <x v="488"/>
    <d v="1899-12-31T00:00:00"/>
    <d v="1900-07-18T00:00:00"/>
    <n v="200"/>
    <m/>
    <m/>
    <m/>
  </r>
  <r>
    <s v="1-595"/>
    <x v="209"/>
    <d v="2025-03-25T00:00:00"/>
    <x v="2"/>
    <s v="寢具送洗費用(03月)"/>
    <m/>
    <x v="488"/>
    <d v="1899-12-31T00:00:00"/>
    <d v="1900-07-18T00:00:00"/>
    <n v="200"/>
    <m/>
    <m/>
    <m/>
  </r>
  <r>
    <s v="3-505"/>
    <x v="112"/>
    <d v="2025-03-25T00:00:00"/>
    <x v="2"/>
    <s v="3月份驗血糖"/>
    <m/>
    <x v="491"/>
    <d v="1900-01-03T00:00:00"/>
    <d v="1900-02-18T00:00:00"/>
    <n v="200"/>
    <m/>
    <m/>
    <m/>
  </r>
  <r>
    <s v="3-505"/>
    <x v="112"/>
    <d v="2025-03-25T00:00:00"/>
    <x v="2"/>
    <s v="寢具送洗費用(03月)"/>
    <m/>
    <x v="488"/>
    <d v="1899-12-31T00:00:00"/>
    <d v="1900-07-18T00:00:00"/>
    <n v="200"/>
    <m/>
    <m/>
    <m/>
  </r>
  <r>
    <s v="3-461"/>
    <x v="102"/>
    <d v="2025-03-25T00:00:00"/>
    <x v="2"/>
    <s v="3月份驗血糖"/>
    <m/>
    <x v="491"/>
    <d v="1900-01-03T00:00:00"/>
    <d v="1900-02-18T00:00:00"/>
    <n v="200"/>
    <m/>
    <m/>
    <m/>
  </r>
  <r>
    <s v="3-461"/>
    <x v="102"/>
    <d v="2025-03-25T00:00:00"/>
    <x v="2"/>
    <s v="寢具送洗費用(03月)"/>
    <m/>
    <x v="488"/>
    <d v="1899-12-31T00:00:00"/>
    <d v="1900-07-18T00:00:00"/>
    <n v="200"/>
    <m/>
    <m/>
    <m/>
  </r>
  <r>
    <s v="2-196"/>
    <x v="0"/>
    <d v="2025-03-25T00:00:00"/>
    <x v="2"/>
    <s v="寢具送洗費用(03月)"/>
    <m/>
    <x v="488"/>
    <d v="1899-12-31T00:00:00"/>
    <d v="1900-07-18T00:00:00"/>
    <n v="200"/>
    <m/>
    <m/>
    <m/>
  </r>
  <r>
    <s v="2-160"/>
    <x v="95"/>
    <d v="2025-03-25T00:00:00"/>
    <x v="2"/>
    <s v="寢具送洗費用(03月)"/>
    <m/>
    <x v="488"/>
    <d v="1899-12-31T00:00:00"/>
    <d v="1900-07-18T00:00:00"/>
    <n v="200"/>
    <m/>
    <m/>
    <m/>
  </r>
  <r>
    <s v="1-759"/>
    <x v="250"/>
    <d v="2025-03-25T00:00:00"/>
    <x v="2"/>
    <s v="寢具送洗費用(03月)"/>
    <m/>
    <x v="488"/>
    <d v="1899-12-31T00:00:00"/>
    <d v="1900-07-18T00:00:00"/>
    <n v="200"/>
    <m/>
    <m/>
    <m/>
  </r>
  <r>
    <s v="1-672"/>
    <x v="73"/>
    <d v="2025-03-25T00:00:00"/>
    <x v="2"/>
    <s v="寢具送洗費用(03月)"/>
    <m/>
    <x v="488"/>
    <d v="1899-12-31T00:00:00"/>
    <d v="1900-07-18T00:00:00"/>
    <n v="200"/>
    <m/>
    <m/>
    <m/>
  </r>
  <r>
    <s v="1-671"/>
    <x v="129"/>
    <d v="2025-03-25T00:00:00"/>
    <x v="2"/>
    <s v="寢具送洗費用(03月)"/>
    <m/>
    <x v="488"/>
    <d v="1899-12-31T00:00:00"/>
    <d v="1900-07-18T00:00:00"/>
    <n v="200"/>
    <m/>
    <m/>
    <m/>
  </r>
  <r>
    <s v="1-757"/>
    <x v="41"/>
    <d v="2025-03-25T00:00:00"/>
    <x v="2"/>
    <s v="寢具送洗費用(03月)"/>
    <m/>
    <x v="488"/>
    <d v="1899-12-31T00:00:00"/>
    <d v="1900-07-18T00:00:00"/>
    <n v="200"/>
    <m/>
    <m/>
    <m/>
  </r>
  <r>
    <s v="1-515"/>
    <x v="210"/>
    <d v="2025-03-25T00:00:00"/>
    <x v="2"/>
    <s v="寢具送洗費用(03月)"/>
    <m/>
    <x v="488"/>
    <d v="1899-12-31T00:00:00"/>
    <d v="1900-07-18T00:00:00"/>
    <n v="200"/>
    <m/>
    <m/>
    <m/>
  </r>
  <r>
    <s v="2-188"/>
    <x v="240"/>
    <d v="2025-03-25T00:00:00"/>
    <x v="2"/>
    <s v="3月化痰照護費"/>
    <m/>
    <x v="494"/>
    <d v="1899-12-31T00:00:00"/>
    <d v="1907-08-31T00:00:00"/>
    <n v="2800"/>
    <m/>
    <m/>
    <m/>
  </r>
  <r>
    <s v="2-188"/>
    <x v="240"/>
    <d v="2025-03-25T00:00:00"/>
    <x v="2"/>
    <s v="3月份驗血糖"/>
    <m/>
    <x v="491"/>
    <d v="1900-01-03T00:00:00"/>
    <d v="1900-02-18T00:00:00"/>
    <n v="200"/>
    <m/>
    <m/>
    <m/>
  </r>
  <r>
    <s v="2-188"/>
    <x v="240"/>
    <d v="2025-03-25T00:00:00"/>
    <x v="2"/>
    <s v="3月尿管照護費"/>
    <m/>
    <x v="490"/>
    <d v="1899-12-31T00:00:00"/>
    <d v="1904-02-08T00:00:00"/>
    <n v="1500"/>
    <m/>
    <m/>
    <m/>
  </r>
  <r>
    <s v="2-188"/>
    <x v="240"/>
    <d v="2025-03-25T00:00:00"/>
    <x v="2"/>
    <s v="3月氧氣費用"/>
    <m/>
    <x v="495"/>
    <d v="1899-12-31T00:00:00"/>
    <d v="1908-03-18T00:00:00"/>
    <n v="3000"/>
    <m/>
    <m/>
    <m/>
  </r>
  <r>
    <s v="2-188"/>
    <x v="240"/>
    <d v="2025-03-25T00:00:00"/>
    <x v="2"/>
    <s v="3月鼻胃管照護費"/>
    <m/>
    <x v="489"/>
    <d v="1899-12-31T00:00:00"/>
    <d v="1904-02-08T00:00:00"/>
    <n v="1500"/>
    <m/>
    <m/>
    <m/>
  </r>
  <r>
    <s v="2-188"/>
    <x v="240"/>
    <d v="2025-03-25T00:00:00"/>
    <x v="2"/>
    <s v="寢具送洗費用(03月)"/>
    <m/>
    <x v="488"/>
    <d v="1899-12-31T00:00:00"/>
    <d v="1900-07-18T00:00:00"/>
    <n v="200"/>
    <m/>
    <m/>
    <m/>
  </r>
  <r>
    <s v="3-549"/>
    <x v="42"/>
    <d v="2025-03-25T00:00:00"/>
    <x v="2"/>
    <s v="寢具送洗費用(03月)"/>
    <m/>
    <x v="488"/>
    <d v="1899-12-31T00:00:00"/>
    <d v="1900-07-18T00:00:00"/>
    <n v="200"/>
    <m/>
    <m/>
    <m/>
  </r>
  <r>
    <s v="1-291"/>
    <x v="179"/>
    <d v="2025-03-25T00:00:00"/>
    <x v="2"/>
    <s v="寢具送洗費用(03月)"/>
    <m/>
    <x v="488"/>
    <d v="1899-12-31T00:00:00"/>
    <d v="1900-07-18T00:00:00"/>
    <n v="200"/>
    <m/>
    <m/>
    <m/>
  </r>
  <r>
    <s v="1-675"/>
    <x v="130"/>
    <d v="2025-03-25T00:00:00"/>
    <x v="2"/>
    <s v="寢具送洗費用(03月)"/>
    <m/>
    <x v="488"/>
    <d v="1899-12-31T00:00:00"/>
    <d v="1900-07-18T00:00:00"/>
    <n v="200"/>
    <m/>
    <m/>
    <m/>
  </r>
  <r>
    <s v="1-562"/>
    <x v="43"/>
    <d v="2025-03-25T00:00:00"/>
    <x v="2"/>
    <s v="3月鼻胃管照護費"/>
    <m/>
    <x v="489"/>
    <d v="1899-12-31T00:00:00"/>
    <d v="1904-02-08T00:00:00"/>
    <n v="1500"/>
    <m/>
    <m/>
    <m/>
  </r>
  <r>
    <s v="1-562"/>
    <x v="43"/>
    <d v="2025-03-25T00:00:00"/>
    <x v="2"/>
    <s v="寢具送洗費用(03月)"/>
    <m/>
    <x v="488"/>
    <d v="1899-12-31T00:00:00"/>
    <d v="1900-07-18T00:00:00"/>
    <n v="200"/>
    <m/>
    <m/>
    <m/>
  </r>
  <r>
    <s v="1-720"/>
    <x v="44"/>
    <d v="2025-03-25T00:00:00"/>
    <x v="2"/>
    <s v="3月份驗血糖"/>
    <m/>
    <x v="491"/>
    <d v="1900-01-03T00:00:00"/>
    <d v="1900-02-18T00:00:00"/>
    <n v="200"/>
    <m/>
    <m/>
    <m/>
  </r>
  <r>
    <s v="1-720"/>
    <x v="44"/>
    <d v="2025-03-25T00:00:00"/>
    <x v="2"/>
    <s v="寢具送洗費用(03月)"/>
    <m/>
    <x v="488"/>
    <d v="1899-12-31T00:00:00"/>
    <d v="1900-07-18T00:00:00"/>
    <n v="200"/>
    <m/>
    <m/>
    <m/>
  </r>
  <r>
    <s v="2-086"/>
    <x v="241"/>
    <d v="2025-03-25T00:00:00"/>
    <x v="2"/>
    <s v="3月尿管照護費"/>
    <m/>
    <x v="490"/>
    <d v="1899-12-31T00:00:00"/>
    <d v="1904-02-08T00:00:00"/>
    <n v="1500"/>
    <m/>
    <m/>
    <m/>
  </r>
  <r>
    <s v="2-086"/>
    <x v="241"/>
    <d v="2025-03-25T00:00:00"/>
    <x v="2"/>
    <s v="3月鼻胃管照護費"/>
    <m/>
    <x v="489"/>
    <d v="1899-12-31T00:00:00"/>
    <d v="1904-02-08T00:00:00"/>
    <n v="1500"/>
    <m/>
    <m/>
    <m/>
  </r>
  <r>
    <s v="2-086"/>
    <x v="241"/>
    <d v="2025-03-25T00:00:00"/>
    <x v="2"/>
    <s v="寢具送洗費用(03月)"/>
    <m/>
    <x v="488"/>
    <d v="1899-12-31T00:00:00"/>
    <d v="1900-07-18T00:00:00"/>
    <n v="200"/>
    <m/>
    <m/>
    <m/>
  </r>
  <r>
    <s v="2-165"/>
    <x v="152"/>
    <d v="2025-03-25T00:00:00"/>
    <x v="2"/>
    <s v="3月化痰照護費"/>
    <m/>
    <x v="494"/>
    <d v="1899-12-31T00:00:00"/>
    <d v="1903-01-04T00:00:00"/>
    <n v="1100"/>
    <m/>
    <m/>
    <m/>
  </r>
  <r>
    <s v="2-165"/>
    <x v="152"/>
    <d v="2025-03-25T00:00:00"/>
    <x v="2"/>
    <s v="3月尿管照護費"/>
    <m/>
    <x v="490"/>
    <d v="1899-12-31T00:00:00"/>
    <d v="1901-07-03T00:00:00"/>
    <n v="550"/>
    <m/>
    <m/>
    <m/>
  </r>
  <r>
    <s v="2-165"/>
    <x v="152"/>
    <d v="2025-03-25T00:00:00"/>
    <x v="2"/>
    <s v="3月氧氣費用"/>
    <m/>
    <x v="495"/>
    <d v="1899-12-31T00:00:00"/>
    <d v="1903-01-04T00:00:00"/>
    <n v="1100"/>
    <m/>
    <m/>
    <m/>
  </r>
  <r>
    <s v="2-165"/>
    <x v="152"/>
    <d v="2025-03-25T00:00:00"/>
    <x v="2"/>
    <s v="3月鼻胃管照護費"/>
    <m/>
    <x v="489"/>
    <d v="1899-12-31T00:00:00"/>
    <d v="1901-07-03T00:00:00"/>
    <n v="550"/>
    <m/>
    <m/>
    <m/>
  </r>
  <r>
    <s v="2-165"/>
    <x v="152"/>
    <d v="2025-03-25T00:00:00"/>
    <x v="2"/>
    <s v="寢具送洗費用(03月)"/>
    <m/>
    <x v="488"/>
    <d v="1899-12-31T00:00:00"/>
    <d v="1900-07-18T00:00:00"/>
    <n v="200"/>
    <m/>
    <m/>
    <m/>
  </r>
  <r>
    <s v="2-105"/>
    <x v="234"/>
    <d v="2025-03-25T00:00:00"/>
    <x v="2"/>
    <s v="3月化痰照護費"/>
    <m/>
    <x v="494"/>
    <d v="1899-12-31T00:00:00"/>
    <d v="1905-09-30T00:00:00"/>
    <n v="2100"/>
    <m/>
    <m/>
    <m/>
  </r>
  <r>
    <s v="2-105"/>
    <x v="234"/>
    <d v="2025-03-25T00:00:00"/>
    <x v="2"/>
    <s v="3月鼻胃管照護費"/>
    <m/>
    <x v="489"/>
    <d v="1899-12-31T00:00:00"/>
    <d v="1904-02-08T00:00:00"/>
    <n v="1500"/>
    <m/>
    <m/>
    <m/>
  </r>
  <r>
    <s v="2-105"/>
    <x v="234"/>
    <d v="2025-03-25T00:00:00"/>
    <x v="2"/>
    <s v="寢具送洗費用(03月)"/>
    <m/>
    <x v="488"/>
    <d v="1899-12-31T00:00:00"/>
    <d v="1900-07-18T00:00:00"/>
    <n v="200"/>
    <m/>
    <m/>
    <m/>
  </r>
  <r>
    <s v="2-081"/>
    <x v="242"/>
    <d v="2025-03-25T00:00:00"/>
    <x v="2"/>
    <s v="3月化痰照護費"/>
    <m/>
    <x v="494"/>
    <d v="1899-12-31T00:00:00"/>
    <d v="1907-08-31T00:00:00"/>
    <n v="2800"/>
    <m/>
    <m/>
    <m/>
  </r>
  <r>
    <s v="2-081"/>
    <x v="242"/>
    <d v="2025-03-25T00:00:00"/>
    <x v="2"/>
    <s v="3月尿管照護費"/>
    <m/>
    <x v="490"/>
    <d v="1899-12-31T00:00:00"/>
    <d v="1904-02-08T00:00:00"/>
    <n v="1500"/>
    <m/>
    <m/>
    <m/>
  </r>
  <r>
    <s v="2-081"/>
    <x v="242"/>
    <d v="2025-03-25T00:00:00"/>
    <x v="2"/>
    <s v="3月氧氣費用"/>
    <m/>
    <x v="495"/>
    <d v="1899-12-31T00:00:00"/>
    <d v="1908-03-18T00:00:00"/>
    <n v="3000"/>
    <m/>
    <m/>
    <m/>
  </r>
  <r>
    <s v="2-081"/>
    <x v="242"/>
    <d v="2025-03-25T00:00:00"/>
    <x v="2"/>
    <s v="3月傷口照護費"/>
    <m/>
    <x v="493"/>
    <d v="1899-12-31T00:00:00"/>
    <d v="1907-08-31T00:00:00"/>
    <n v="2800"/>
    <m/>
    <m/>
    <m/>
  </r>
  <r>
    <s v="2-081"/>
    <x v="242"/>
    <d v="2025-03-25T00:00:00"/>
    <x v="2"/>
    <s v="3月鼻胃管照護費"/>
    <m/>
    <x v="489"/>
    <d v="1899-12-31T00:00:00"/>
    <d v="1904-02-08T00:00:00"/>
    <n v="1500"/>
    <m/>
    <m/>
    <m/>
  </r>
  <r>
    <s v="2-081"/>
    <x v="242"/>
    <d v="2025-03-25T00:00:00"/>
    <x v="2"/>
    <s v="寢具送洗費用(03月)"/>
    <m/>
    <x v="488"/>
    <d v="1899-12-31T00:00:00"/>
    <d v="1900-07-18T00:00:00"/>
    <n v="200"/>
    <m/>
    <m/>
    <m/>
  </r>
  <r>
    <s v="1-524"/>
    <x v="211"/>
    <d v="2025-03-25T00:00:00"/>
    <x v="2"/>
    <s v="寢具送洗費用(03月)"/>
    <m/>
    <x v="488"/>
    <d v="1899-12-31T00:00:00"/>
    <d v="1900-07-18T00:00:00"/>
    <n v="200"/>
    <m/>
    <m/>
    <m/>
  </r>
  <r>
    <s v="1-380"/>
    <x v="74"/>
    <d v="2025-03-25T00:00:00"/>
    <x v="2"/>
    <s v="寢具送洗費用(03月)"/>
    <m/>
    <x v="488"/>
    <d v="1899-12-31T00:00:00"/>
    <d v="1900-07-18T00:00:00"/>
    <n v="200"/>
    <m/>
    <m/>
    <m/>
  </r>
  <r>
    <s v="1-097"/>
    <x v="212"/>
    <d v="2025-03-25T00:00:00"/>
    <x v="2"/>
    <s v="寢具送洗費用(03月)"/>
    <m/>
    <x v="488"/>
    <d v="1899-12-31T00:00:00"/>
    <d v="1900-07-18T00:00:00"/>
    <n v="200"/>
    <m/>
    <m/>
    <m/>
  </r>
  <r>
    <s v="1-534"/>
    <x v="213"/>
    <d v="2025-03-25T00:00:00"/>
    <x v="2"/>
    <s v="寢具送洗費用(03月)"/>
    <m/>
    <x v="488"/>
    <d v="1899-12-31T00:00:00"/>
    <d v="1900-07-18T00:00:00"/>
    <n v="200"/>
    <m/>
    <m/>
    <m/>
  </r>
  <r>
    <s v="1-632"/>
    <x v="147"/>
    <d v="2025-03-25T00:00:00"/>
    <x v="2"/>
    <s v="寢具送洗費用(03月)"/>
    <m/>
    <x v="488"/>
    <d v="1899-12-31T00:00:00"/>
    <d v="1900-07-18T00:00:00"/>
    <n v="200"/>
    <m/>
    <m/>
    <m/>
  </r>
  <r>
    <s v="1-693"/>
    <x v="45"/>
    <d v="2025-03-25T00:00:00"/>
    <x v="2"/>
    <s v="寢具送洗費用(03月)"/>
    <m/>
    <x v="488"/>
    <d v="1899-12-31T00:00:00"/>
    <d v="1900-07-18T00:00:00"/>
    <n v="200"/>
    <m/>
    <m/>
    <m/>
  </r>
  <r>
    <s v="1-760"/>
    <x v="46"/>
    <d v="2025-03-25T00:00:00"/>
    <x v="2"/>
    <s v="3月傷口照護費"/>
    <m/>
    <x v="493"/>
    <d v="1899-12-31T00:00:00"/>
    <d v="1904-08-06T00:00:00"/>
    <n v="1680"/>
    <m/>
    <m/>
    <m/>
  </r>
  <r>
    <s v="1-760"/>
    <x v="46"/>
    <d v="2025-03-25T00:00:00"/>
    <x v="2"/>
    <s v="寢具送洗費用(03月)"/>
    <m/>
    <x v="488"/>
    <d v="1899-12-31T00:00:00"/>
    <d v="1900-07-18T00:00:00"/>
    <n v="200"/>
    <m/>
    <m/>
    <m/>
  </r>
  <r>
    <s v="1-342"/>
    <x v="214"/>
    <d v="2025-03-25T00:00:00"/>
    <x v="2"/>
    <s v="寢具送洗費用(03月)"/>
    <m/>
    <x v="488"/>
    <d v="1899-12-31T00:00:00"/>
    <d v="1900-07-18T00:00:00"/>
    <n v="200"/>
    <m/>
    <m/>
    <m/>
  </r>
  <r>
    <s v="1-473"/>
    <x v="162"/>
    <d v="2025-03-25T00:00:00"/>
    <x v="2"/>
    <s v="3月鼻胃管照護費"/>
    <m/>
    <x v="489"/>
    <d v="1899-12-31T00:00:00"/>
    <d v="1904-02-08T00:00:00"/>
    <n v="1500"/>
    <m/>
    <m/>
    <m/>
  </r>
  <r>
    <s v="1-473"/>
    <x v="162"/>
    <d v="2025-03-25T00:00:00"/>
    <x v="2"/>
    <s v="寢具送洗費用(03月)"/>
    <m/>
    <x v="488"/>
    <d v="1899-12-31T00:00:00"/>
    <d v="1900-07-18T00:00:00"/>
    <n v="200"/>
    <m/>
    <m/>
    <m/>
  </r>
  <r>
    <s v="1-280"/>
    <x v="215"/>
    <d v="2025-03-25T00:00:00"/>
    <x v="2"/>
    <s v="寢具送洗費用(03月)"/>
    <m/>
    <x v="488"/>
    <d v="1899-12-31T00:00:00"/>
    <d v="1900-07-18T00:00:00"/>
    <n v="200"/>
    <m/>
    <m/>
    <m/>
  </r>
  <r>
    <s v="1-441"/>
    <x v="216"/>
    <d v="2025-03-25T00:00:00"/>
    <x v="2"/>
    <s v="寢具送洗費用(03月)"/>
    <m/>
    <x v="488"/>
    <d v="1899-12-31T00:00:00"/>
    <d v="1900-07-18T00:00:00"/>
    <n v="200"/>
    <m/>
    <m/>
    <m/>
  </r>
  <r>
    <s v="1-603"/>
    <x v="217"/>
    <d v="2025-03-25T00:00:00"/>
    <x v="2"/>
    <s v="寢具送洗費用(03月)"/>
    <m/>
    <x v="488"/>
    <d v="1899-12-31T00:00:00"/>
    <d v="1900-07-18T00:00:00"/>
    <n v="200"/>
    <m/>
    <m/>
    <m/>
  </r>
  <r>
    <s v="3-535"/>
    <x v="153"/>
    <d v="2025-03-25T00:00:00"/>
    <x v="2"/>
    <s v="寢具送洗費用(03月)"/>
    <m/>
    <x v="488"/>
    <d v="1899-12-31T00:00:00"/>
    <d v="1900-07-18T00:00:00"/>
    <n v="200"/>
    <m/>
    <m/>
    <m/>
  </r>
  <r>
    <s v="3-462"/>
    <x v="47"/>
    <d v="2025-03-25T00:00:00"/>
    <x v="2"/>
    <s v="3月化痰照顧費"/>
    <m/>
    <x v="492"/>
    <d v="1899-12-31T00:00:00"/>
    <d v="1908-03-18T00:00:00"/>
    <n v="3000"/>
    <m/>
    <m/>
    <m/>
  </r>
  <r>
    <s v="3-462"/>
    <x v="47"/>
    <d v="2025-03-25T00:00:00"/>
    <x v="2"/>
    <s v="3月尿管照護費"/>
    <m/>
    <x v="490"/>
    <d v="1899-12-31T00:00:00"/>
    <d v="1904-02-08T00:00:00"/>
    <n v="1500"/>
    <m/>
    <m/>
    <m/>
  </r>
  <r>
    <s v="3-462"/>
    <x v="47"/>
    <d v="2025-03-25T00:00:00"/>
    <x v="2"/>
    <s v="3月鼻胃管照護費"/>
    <m/>
    <x v="489"/>
    <d v="1899-12-31T00:00:00"/>
    <d v="1904-02-08T00:00:00"/>
    <n v="1500"/>
    <m/>
    <m/>
    <m/>
  </r>
  <r>
    <s v="3-462"/>
    <x v="47"/>
    <d v="2025-03-25T00:00:00"/>
    <x v="2"/>
    <s v="寢具送洗費用(03月)"/>
    <m/>
    <x v="488"/>
    <d v="1899-12-31T00:00:00"/>
    <d v="1900-07-18T00:00:00"/>
    <n v="200"/>
    <m/>
    <m/>
    <m/>
  </r>
  <r>
    <s v="1-662"/>
    <x v="218"/>
    <d v="2025-03-25T00:00:00"/>
    <x v="2"/>
    <s v="寢具送洗費用(03月)"/>
    <m/>
    <x v="488"/>
    <d v="1899-12-31T00:00:00"/>
    <d v="1900-07-18T00:00:00"/>
    <n v="200"/>
    <m/>
    <m/>
    <m/>
  </r>
  <r>
    <s v="1-731"/>
    <x v="48"/>
    <d v="2025-03-25T00:00:00"/>
    <x v="2"/>
    <s v="寢具送洗費用(03月)"/>
    <m/>
    <x v="488"/>
    <d v="1899-12-31T00:00:00"/>
    <d v="1900-07-18T00:00:00"/>
    <n v="200"/>
    <m/>
    <m/>
    <m/>
  </r>
  <r>
    <s v="1-058"/>
    <x v="125"/>
    <d v="2025-03-25T00:00:00"/>
    <x v="2"/>
    <s v="3月尿管照護費"/>
    <m/>
    <x v="490"/>
    <d v="1899-12-31T00:00:00"/>
    <d v="1904-02-08T00:00:00"/>
    <n v="1500"/>
    <m/>
    <m/>
    <m/>
  </r>
  <r>
    <s v="1-058"/>
    <x v="125"/>
    <d v="2025-03-25T00:00:00"/>
    <x v="2"/>
    <s v="寢具送洗費用(03月)"/>
    <m/>
    <x v="488"/>
    <d v="1899-12-31T00:00:00"/>
    <d v="1900-07-18T00:00:00"/>
    <n v="200"/>
    <m/>
    <m/>
    <m/>
  </r>
  <r>
    <s v="1-450"/>
    <x v="49"/>
    <d v="2025-03-25T00:00:00"/>
    <x v="2"/>
    <s v="3月鼻胃管照護費"/>
    <m/>
    <x v="489"/>
    <d v="1899-12-31T00:00:00"/>
    <d v="1904-02-08T00:00:00"/>
    <n v="1500"/>
    <m/>
    <m/>
    <m/>
  </r>
  <r>
    <s v="1-450"/>
    <x v="49"/>
    <d v="2025-03-25T00:00:00"/>
    <x v="2"/>
    <s v="寢具送洗費用(03月)"/>
    <m/>
    <x v="488"/>
    <d v="1899-12-31T00:00:00"/>
    <d v="1900-07-18T00:00:00"/>
    <n v="200"/>
    <m/>
    <m/>
    <m/>
  </r>
  <r>
    <s v="2-183"/>
    <x v="50"/>
    <d v="2025-03-25T00:00:00"/>
    <x v="2"/>
    <s v="3月化痰照護費"/>
    <m/>
    <x v="494"/>
    <d v="1899-12-31T00:00:00"/>
    <d v="1903-10-31T00:00:00"/>
    <n v="1400"/>
    <m/>
    <m/>
    <m/>
  </r>
  <r>
    <s v="2-183"/>
    <x v="50"/>
    <d v="2025-03-25T00:00:00"/>
    <x v="2"/>
    <s v="3月份驗血糖"/>
    <m/>
    <x v="491"/>
    <d v="1900-01-03T00:00:00"/>
    <d v="1900-02-18T00:00:00"/>
    <n v="200"/>
    <m/>
    <m/>
    <m/>
  </r>
  <r>
    <s v="2-183"/>
    <x v="50"/>
    <d v="2025-03-25T00:00:00"/>
    <x v="2"/>
    <s v="3月尿管照護費"/>
    <m/>
    <x v="490"/>
    <d v="1899-12-31T00:00:00"/>
    <d v="1904-02-08T00:00:00"/>
    <n v="1500"/>
    <m/>
    <m/>
    <m/>
  </r>
  <r>
    <s v="2-183"/>
    <x v="50"/>
    <d v="2025-03-25T00:00:00"/>
    <x v="2"/>
    <s v="3月鼻胃管照護費"/>
    <m/>
    <x v="489"/>
    <d v="1899-12-31T00:00:00"/>
    <d v="1904-02-08T00:00:00"/>
    <n v="1500"/>
    <m/>
    <m/>
    <m/>
  </r>
  <r>
    <s v="2-183"/>
    <x v="50"/>
    <d v="2025-03-25T00:00:00"/>
    <x v="2"/>
    <s v="寢具送洗費用(03月)"/>
    <m/>
    <x v="488"/>
    <d v="1899-12-31T00:00:00"/>
    <d v="1900-07-18T00:00:00"/>
    <n v="200"/>
    <m/>
    <m/>
    <m/>
  </r>
  <r>
    <s v="1-043"/>
    <x v="219"/>
    <d v="2025-03-25T00:00:00"/>
    <x v="2"/>
    <s v="寢具送洗費用(03月)"/>
    <m/>
    <x v="488"/>
    <d v="1899-12-31T00:00:00"/>
    <d v="1900-07-18T00:00:00"/>
    <n v="200"/>
    <m/>
    <m/>
    <m/>
  </r>
  <r>
    <s v="1-770"/>
    <x v="163"/>
    <d v="2025-03-25T00:00:00"/>
    <x v="2"/>
    <s v="寢具送洗費用(03月)"/>
    <m/>
    <x v="488"/>
    <d v="1899-12-31T00:00:00"/>
    <d v="1900-07-18T00:00:00"/>
    <n v="200"/>
    <m/>
    <m/>
    <m/>
  </r>
  <r>
    <s v="1-409"/>
    <x v="75"/>
    <d v="2025-03-25T00:00:00"/>
    <x v="2"/>
    <s v="寢具送洗費用(03月)"/>
    <m/>
    <x v="488"/>
    <d v="1899-12-31T00:00:00"/>
    <d v="1900-07-18T00:00:00"/>
    <n v="200"/>
    <m/>
    <m/>
    <m/>
  </r>
  <r>
    <s v="1-276"/>
    <x v="220"/>
    <d v="2025-03-25T00:00:00"/>
    <x v="2"/>
    <s v="寢具送洗費用(03月)"/>
    <m/>
    <x v="488"/>
    <d v="1899-12-31T00:00:00"/>
    <d v="1900-07-18T00:00:00"/>
    <n v="200"/>
    <m/>
    <m/>
    <m/>
  </r>
  <r>
    <s v="1-596"/>
    <x v="51"/>
    <d v="2025-03-25T00:00:00"/>
    <x v="2"/>
    <s v="寢具送洗費用(03月)"/>
    <m/>
    <x v="488"/>
    <d v="1899-12-31T00:00:00"/>
    <d v="1900-07-18T00:00:00"/>
    <n v="200"/>
    <m/>
    <m/>
    <m/>
  </r>
  <r>
    <s v="1-676"/>
    <x v="76"/>
    <d v="2025-03-25T00:00:00"/>
    <x v="2"/>
    <s v="寢具送洗費用(03月)"/>
    <m/>
    <x v="488"/>
    <d v="1899-12-31T00:00:00"/>
    <d v="1900-07-18T00:00:00"/>
    <n v="200"/>
    <m/>
    <m/>
    <m/>
  </r>
  <r>
    <s v="1-556"/>
    <x v="11"/>
    <d v="2025-03-25T00:00:00"/>
    <x v="2"/>
    <s v="寢具送洗費用(03月)"/>
    <m/>
    <x v="488"/>
    <d v="1899-12-31T00:00:00"/>
    <d v="1900-07-18T00:00:00"/>
    <n v="200"/>
    <m/>
    <m/>
    <m/>
  </r>
  <r>
    <s v="3-527"/>
    <x v="180"/>
    <d v="2025-03-25T00:00:00"/>
    <x v="2"/>
    <s v="寢具送洗費用(03月)"/>
    <m/>
    <x v="488"/>
    <d v="1899-12-31T00:00:00"/>
    <d v="1900-07-18T00:00:00"/>
    <n v="200"/>
    <m/>
    <m/>
    <m/>
  </r>
  <r>
    <s v="1-715"/>
    <x v="126"/>
    <d v="2025-03-25T00:00:00"/>
    <x v="2"/>
    <s v="寢具送洗費用(03月)"/>
    <m/>
    <x v="488"/>
    <d v="1899-12-31T00:00:00"/>
    <d v="1900-07-18T00:00:00"/>
    <n v="200"/>
    <m/>
    <m/>
    <m/>
  </r>
  <r>
    <s v="1-701"/>
    <x v="77"/>
    <d v="2025-03-25T00:00:00"/>
    <x v="2"/>
    <s v="寢具送洗費用(03月)"/>
    <m/>
    <x v="488"/>
    <d v="1899-12-31T00:00:00"/>
    <d v="1900-07-18T00:00:00"/>
    <n v="200"/>
    <m/>
    <m/>
    <m/>
  </r>
  <r>
    <s v="1-109"/>
    <x v="221"/>
    <d v="2025-03-25T00:00:00"/>
    <x v="2"/>
    <s v="寢具送洗費用(03月)"/>
    <m/>
    <x v="488"/>
    <d v="1899-12-31T00:00:00"/>
    <d v="1900-07-18T00:00:00"/>
    <n v="200"/>
    <m/>
    <m/>
    <m/>
  </r>
  <r>
    <s v="3-533"/>
    <x v="4"/>
    <d v="2025-03-25T00:00:00"/>
    <x v="2"/>
    <s v="寢具送洗費用(03月)"/>
    <m/>
    <x v="488"/>
    <d v="1899-12-31T00:00:00"/>
    <d v="1900-07-18T00:00:00"/>
    <n v="200"/>
    <m/>
    <m/>
    <m/>
  </r>
  <r>
    <s v="1-606"/>
    <x v="113"/>
    <d v="2025-03-25T00:00:00"/>
    <x v="2"/>
    <s v="寢具送洗費用(03月)"/>
    <m/>
    <x v="488"/>
    <d v="1899-12-31T00:00:00"/>
    <d v="1900-07-18T00:00:00"/>
    <n v="200"/>
    <m/>
    <m/>
    <m/>
  </r>
  <r>
    <s v="1-774"/>
    <x v="254"/>
    <d v="2025-03-25T00:00:00"/>
    <x v="2"/>
    <s v="入住疥瘡投藥"/>
    <m/>
    <x v="500"/>
    <d v="1900-01-02T00:00:00"/>
    <d v="1900-04-09T00:00:00"/>
    <n v="300"/>
    <m/>
    <m/>
    <m/>
  </r>
  <r>
    <s v="1-774"/>
    <x v="254"/>
    <d v="2025-03-25T00:00:00"/>
    <x v="2"/>
    <s v="衣服洗標*15"/>
    <m/>
    <x v="501"/>
    <d v="1900-01-14T00:00:00"/>
    <d v="1900-01-24T00:00:00"/>
    <n v="375"/>
    <m/>
    <m/>
    <m/>
  </r>
  <r>
    <s v="1-722"/>
    <x v="255"/>
    <d v="2025-03-25T00:00:00"/>
    <x v="2"/>
    <s v="寢具送洗費用(03月)"/>
    <m/>
    <x v="488"/>
    <d v="1899-12-31T00:00:00"/>
    <d v="1900-07-18T00:00:00"/>
    <n v="200"/>
    <m/>
    <m/>
    <m/>
  </r>
  <r>
    <s v="2-147"/>
    <x v="135"/>
    <d v="2025-03-25T00:00:00"/>
    <x v="2"/>
    <s v="3月化痰照護費"/>
    <m/>
    <x v="494"/>
    <d v="1899-12-31T00:00:00"/>
    <d v="1907-08-31T00:00:00"/>
    <n v="2800"/>
    <m/>
    <m/>
    <m/>
  </r>
  <r>
    <s v="2-147"/>
    <x v="135"/>
    <d v="2025-03-25T00:00:00"/>
    <x v="2"/>
    <s v="3月鼻胃管照護費"/>
    <m/>
    <x v="489"/>
    <d v="1899-12-31T00:00:00"/>
    <d v="1904-02-08T00:00:00"/>
    <n v="1500"/>
    <m/>
    <m/>
    <m/>
  </r>
  <r>
    <s v="2-147"/>
    <x v="135"/>
    <d v="2025-03-25T00:00:00"/>
    <x v="2"/>
    <s v="寢具送洗費用(03月)"/>
    <m/>
    <x v="488"/>
    <d v="1899-12-31T00:00:00"/>
    <d v="1900-07-18T00:00:00"/>
    <n v="200"/>
    <m/>
    <m/>
    <m/>
  </r>
  <r>
    <s v="1-160"/>
    <x v="222"/>
    <d v="2025-03-25T00:00:00"/>
    <x v="2"/>
    <s v="寢具送洗費用(03月)"/>
    <m/>
    <x v="488"/>
    <d v="1899-12-31T00:00:00"/>
    <d v="1900-07-18T00:00:00"/>
    <n v="200"/>
    <m/>
    <m/>
    <m/>
  </r>
  <r>
    <s v="1-670"/>
    <x v="86"/>
    <d v="2025-03-25T00:00:00"/>
    <x v="2"/>
    <s v="寢具送洗費用(03月)"/>
    <m/>
    <x v="488"/>
    <d v="1899-12-31T00:00:00"/>
    <d v="1900-07-18T00:00:00"/>
    <n v="200"/>
    <m/>
    <m/>
    <m/>
  </r>
  <r>
    <s v="1-647"/>
    <x v="223"/>
    <d v="2025-03-25T00:00:00"/>
    <x v="2"/>
    <s v="寢具送洗費用(03月)"/>
    <m/>
    <x v="488"/>
    <d v="1899-12-31T00:00:00"/>
    <d v="1900-07-18T00:00:00"/>
    <n v="200"/>
    <m/>
    <m/>
    <m/>
  </r>
  <r>
    <s v="1-541"/>
    <x v="12"/>
    <d v="2025-03-25T00:00:00"/>
    <x v="2"/>
    <s v="3月鼻胃管照護費"/>
    <m/>
    <x v="489"/>
    <d v="1899-12-31T00:00:00"/>
    <d v="1904-02-08T00:00:00"/>
    <n v="1500"/>
    <m/>
    <m/>
    <m/>
  </r>
  <r>
    <s v="1-541"/>
    <x v="12"/>
    <d v="2025-03-25T00:00:00"/>
    <x v="2"/>
    <s v="寢具送洗費用(03月)"/>
    <m/>
    <x v="488"/>
    <d v="1899-12-31T00:00:00"/>
    <d v="1900-07-18T00:00:00"/>
    <n v="200"/>
    <m/>
    <m/>
    <m/>
  </r>
  <r>
    <s v="1-370"/>
    <x v="224"/>
    <d v="2025-03-25T00:00:00"/>
    <x v="2"/>
    <s v="寢具送洗費用(03月)"/>
    <m/>
    <x v="488"/>
    <d v="1899-12-31T00:00:00"/>
    <d v="1900-07-18T00:00:00"/>
    <n v="200"/>
    <m/>
    <m/>
    <m/>
  </r>
  <r>
    <s v="1-682"/>
    <x v="87"/>
    <d v="2025-03-25T00:00:00"/>
    <x v="2"/>
    <s v="寢具送洗費用(03月)"/>
    <m/>
    <x v="488"/>
    <d v="1899-12-31T00:00:00"/>
    <d v="1900-07-18T00:00:00"/>
    <n v="200"/>
    <m/>
    <m/>
    <m/>
  </r>
  <r>
    <s v=""/>
    <x v="256"/>
    <d v="2025-03-25T00:00:00"/>
    <x v="2"/>
    <s v="3月鼻胃管照護費"/>
    <m/>
    <x v="489"/>
    <d v="1899-12-31T00:00:00"/>
    <d v="1901-01-09T00:00:00"/>
    <n v="375"/>
    <m/>
    <m/>
    <m/>
  </r>
  <r>
    <s v="1-724"/>
    <x v="13"/>
    <d v="2025-03-25T00:00:00"/>
    <x v="2"/>
    <s v="114年2月14.21.28龍敏復健*3"/>
    <m/>
    <x v="497"/>
    <d v="1900-01-02T00:00:00"/>
    <d v="1900-02-18T00:00:00"/>
    <n v="150"/>
    <m/>
    <m/>
    <m/>
  </r>
  <r>
    <s v="1-724"/>
    <x v="13"/>
    <d v="2025-03-25T00:00:00"/>
    <x v="2"/>
    <s v="寢具送洗費用(03月)"/>
    <m/>
    <x v="488"/>
    <d v="1899-12-31T00:00:00"/>
    <d v="1900-07-18T00:00:00"/>
    <n v="200"/>
    <m/>
    <m/>
    <m/>
  </r>
  <r>
    <s v="1-465"/>
    <x v="164"/>
    <d v="2025-03-25T00:00:00"/>
    <x v="2"/>
    <s v="寢具送洗費用(03月)"/>
    <m/>
    <x v="488"/>
    <d v="1899-12-31T00:00:00"/>
    <d v="1900-07-18T00:00:00"/>
    <n v="200"/>
    <m/>
    <m/>
    <m/>
  </r>
  <r>
    <s v="1-354"/>
    <x v="52"/>
    <d v="2025-03-25T00:00:00"/>
    <x v="2"/>
    <s v="3月鼻胃管照護費"/>
    <m/>
    <x v="489"/>
    <d v="1899-12-31T00:00:00"/>
    <d v="1904-02-08T00:00:00"/>
    <n v="1500"/>
    <m/>
    <m/>
    <m/>
  </r>
  <r>
    <s v="1-354"/>
    <x v="52"/>
    <d v="2025-03-25T00:00:00"/>
    <x v="2"/>
    <s v="寢具送洗費用(03月)"/>
    <m/>
    <x v="488"/>
    <d v="1899-12-31T00:00:00"/>
    <d v="1900-07-18T00:00:00"/>
    <n v="200"/>
    <m/>
    <m/>
    <m/>
  </r>
  <r>
    <s v="2-066"/>
    <x v="243"/>
    <d v="2025-03-25T00:00:00"/>
    <x v="2"/>
    <s v="3月化痰照護費"/>
    <m/>
    <x v="494"/>
    <d v="1899-12-31T00:00:00"/>
    <d v="1907-08-31T00:00:00"/>
    <n v="2800"/>
    <m/>
    <m/>
    <m/>
  </r>
  <r>
    <s v="2-066"/>
    <x v="243"/>
    <d v="2025-03-25T00:00:00"/>
    <x v="2"/>
    <s v="3月氧氣費用"/>
    <m/>
    <x v="495"/>
    <d v="1899-12-31T00:00:00"/>
    <d v="1908-03-18T00:00:00"/>
    <n v="3000"/>
    <m/>
    <m/>
    <m/>
  </r>
  <r>
    <s v="2-066"/>
    <x v="243"/>
    <d v="2025-03-25T00:00:00"/>
    <x v="2"/>
    <s v="3月鼻胃管照護費"/>
    <m/>
    <x v="489"/>
    <d v="1899-12-31T00:00:00"/>
    <d v="1904-02-08T00:00:00"/>
    <n v="1500"/>
    <m/>
    <m/>
    <m/>
  </r>
  <r>
    <s v="2-066"/>
    <x v="243"/>
    <d v="2025-03-25T00:00:00"/>
    <x v="2"/>
    <s v="寢具送洗費用(03月)"/>
    <m/>
    <x v="488"/>
    <d v="1899-12-31T00:00:00"/>
    <d v="1900-07-18T00:00:00"/>
    <n v="200"/>
    <m/>
    <m/>
    <m/>
  </r>
  <r>
    <s v="1-727"/>
    <x v="53"/>
    <d v="2025-03-25T00:00:00"/>
    <x v="2"/>
    <s v="寢具送洗費用(03月)"/>
    <m/>
    <x v="488"/>
    <d v="1899-12-31T00:00:00"/>
    <d v="1900-07-18T00:00:00"/>
    <n v="200"/>
    <m/>
    <m/>
    <m/>
  </r>
  <r>
    <s v="1-684"/>
    <x v="248"/>
    <d v="2025-03-25T00:00:00"/>
    <x v="2"/>
    <s v="寢具送洗費用(03月)"/>
    <m/>
    <x v="488"/>
    <d v="1899-12-31T00:00:00"/>
    <d v="1900-07-18T00:00:00"/>
    <n v="200"/>
    <m/>
    <m/>
    <m/>
  </r>
  <r>
    <s v="2-190"/>
    <x v="149"/>
    <d v="2025-03-25T00:00:00"/>
    <x v="2"/>
    <s v="3月化痰照護費"/>
    <m/>
    <x v="494"/>
    <d v="1899-12-31T00:00:00"/>
    <d v="1903-04-14T00:00:00"/>
    <n v="1200"/>
    <m/>
    <m/>
    <m/>
  </r>
  <r>
    <s v="2-190"/>
    <x v="149"/>
    <d v="2025-03-25T00:00:00"/>
    <x v="2"/>
    <s v="3月份驗血糖"/>
    <m/>
    <x v="491"/>
    <d v="1900-01-03T00:00:00"/>
    <d v="1900-02-18T00:00:00"/>
    <n v="200"/>
    <m/>
    <m/>
    <m/>
  </r>
  <r>
    <s v="2-190"/>
    <x v="149"/>
    <d v="2025-03-25T00:00:00"/>
    <x v="2"/>
    <s v="3月鼻胃管照護費"/>
    <m/>
    <x v="489"/>
    <d v="1899-12-31T00:00:00"/>
    <d v="1901-08-22T00:00:00"/>
    <n v="600"/>
    <m/>
    <m/>
    <m/>
  </r>
  <r>
    <s v="2-190"/>
    <x v="149"/>
    <d v="2025-03-25T00:00:00"/>
    <x v="2"/>
    <s v="寢具送洗費用(03月)"/>
    <m/>
    <x v="488"/>
    <d v="1899-12-31T00:00:00"/>
    <d v="1900-07-18T00:00:00"/>
    <n v="200"/>
    <m/>
    <m/>
    <m/>
  </r>
  <r>
    <s v="1-637"/>
    <x v="54"/>
    <d v="2025-03-25T00:00:00"/>
    <x v="2"/>
    <s v="114年2月19.26龍敏復健*2"/>
    <m/>
    <x v="502"/>
    <d v="1900-01-01T00:00:00"/>
    <d v="1900-02-18T00:00:00"/>
    <n v="100"/>
    <m/>
    <m/>
    <m/>
  </r>
  <r>
    <s v="1-637"/>
    <x v="54"/>
    <d v="2025-03-25T00:00:00"/>
    <x v="2"/>
    <s v="寢具送洗費用(03月)"/>
    <m/>
    <x v="488"/>
    <d v="1899-12-31T00:00:00"/>
    <d v="1900-07-18T00:00:00"/>
    <n v="200"/>
    <m/>
    <m/>
    <m/>
  </r>
  <r>
    <s v="1-718"/>
    <x v="88"/>
    <d v="2025-03-25T00:00:00"/>
    <x v="2"/>
    <s v="寢具送洗費用(03月)"/>
    <m/>
    <x v="488"/>
    <d v="1899-12-31T00:00:00"/>
    <d v="1900-07-18T00:00:00"/>
    <n v="200"/>
    <m/>
    <m/>
    <m/>
  </r>
  <r>
    <s v="1-263"/>
    <x v="225"/>
    <d v="2025-03-25T00:00:00"/>
    <x v="2"/>
    <s v="寢具送洗費用(03月)"/>
    <m/>
    <x v="488"/>
    <d v="1899-12-31T00:00:00"/>
    <d v="1900-07-18T00:00:00"/>
    <n v="200"/>
    <m/>
    <m/>
    <m/>
  </r>
  <r>
    <s v="1-510"/>
    <x v="55"/>
    <d v="2025-03-25T00:00:00"/>
    <x v="2"/>
    <s v="寢具送洗費用(03月)"/>
    <m/>
    <x v="488"/>
    <d v="1899-12-31T00:00:00"/>
    <d v="1900-07-18T00:00:00"/>
    <n v="200"/>
    <m/>
    <m/>
    <m/>
  </r>
  <r>
    <s v="3-529"/>
    <x v="89"/>
    <d v="2025-03-25T00:00:00"/>
    <x v="2"/>
    <s v="3月份驗血糖"/>
    <m/>
    <x v="491"/>
    <d v="1900-01-03T00:00:00"/>
    <d v="1900-02-18T00:00:00"/>
    <n v="200"/>
    <m/>
    <m/>
    <m/>
  </r>
  <r>
    <s v="3-529"/>
    <x v="89"/>
    <d v="2025-03-25T00:00:00"/>
    <x v="2"/>
    <s v="3月鼻胃管照護費"/>
    <m/>
    <x v="489"/>
    <d v="1899-12-31T00:00:00"/>
    <d v="1904-02-08T00:00:00"/>
    <n v="1500"/>
    <m/>
    <m/>
    <m/>
  </r>
  <r>
    <s v="3-529"/>
    <x v="89"/>
    <d v="2025-03-25T00:00:00"/>
    <x v="2"/>
    <s v="寢具送洗費用(03月)"/>
    <m/>
    <x v="488"/>
    <d v="1899-12-31T00:00:00"/>
    <d v="1900-07-18T00:00:00"/>
    <n v="200"/>
    <m/>
    <m/>
    <m/>
  </r>
  <r>
    <s v="1-667"/>
    <x v="96"/>
    <d v="2025-03-25T00:00:00"/>
    <x v="2"/>
    <s v="114年2月21.28龍敏復健*2"/>
    <m/>
    <x v="503"/>
    <d v="1900-01-01T00:00:00"/>
    <d v="1900-02-18T00:00:00"/>
    <n v="100"/>
    <m/>
    <m/>
    <m/>
  </r>
  <r>
    <s v="1-667"/>
    <x v="96"/>
    <d v="2025-03-25T00:00:00"/>
    <x v="2"/>
    <s v="寢具送洗費用(03月)"/>
    <m/>
    <x v="488"/>
    <d v="1899-12-31T00:00:00"/>
    <d v="1900-07-18T00:00:00"/>
    <n v="200"/>
    <m/>
    <m/>
    <m/>
  </r>
  <r>
    <s v="1-667"/>
    <x v="96"/>
    <d v="2025-03-25T00:00:00"/>
    <x v="2"/>
    <s v="藥品乙批"/>
    <m/>
    <x v="504"/>
    <d v="1899-12-31T00:00:00"/>
    <d v="1900-04-21T00:00:00"/>
    <n v="112"/>
    <m/>
    <m/>
    <m/>
  </r>
  <r>
    <s v="1-767"/>
    <x v="78"/>
    <d v="2025-03-25T00:00:00"/>
    <x v="2"/>
    <s v="寢具送洗費用(03月)"/>
    <m/>
    <x v="488"/>
    <d v="1899-12-31T00:00:00"/>
    <d v="1900-07-18T00:00:00"/>
    <n v="200"/>
    <m/>
    <m/>
    <m/>
  </r>
  <r>
    <s v="2-195"/>
    <x v="104"/>
    <d v="2025-03-25T00:00:00"/>
    <x v="2"/>
    <s v="寢具送洗費用(03月)"/>
    <m/>
    <x v="488"/>
    <d v="1899-12-31T00:00:00"/>
    <d v="1900-07-18T00:00:00"/>
    <n v="200"/>
    <m/>
    <m/>
    <m/>
  </r>
  <r>
    <s v="3-528"/>
    <x v="56"/>
    <d v="2025-03-25T00:00:00"/>
    <x v="2"/>
    <s v="3月鼻胃管照護費"/>
    <m/>
    <x v="489"/>
    <d v="1899-12-31T00:00:00"/>
    <d v="1904-02-08T00:00:00"/>
    <n v="1500"/>
    <m/>
    <m/>
    <m/>
  </r>
  <r>
    <s v="3-528"/>
    <x v="56"/>
    <d v="2025-03-25T00:00:00"/>
    <x v="2"/>
    <s v="寢具送洗費用(03月)"/>
    <m/>
    <x v="488"/>
    <d v="1899-12-31T00:00:00"/>
    <d v="1900-07-18T00:00:00"/>
    <n v="200"/>
    <m/>
    <m/>
    <m/>
  </r>
  <r>
    <s v="3-525"/>
    <x v="257"/>
    <d v="2025-03-25T00:00:00"/>
    <x v="2"/>
    <s v="3月份驗血糖"/>
    <m/>
    <x v="491"/>
    <d v="1900-01-03T00:00:00"/>
    <d v="1900-02-18T00:00:00"/>
    <n v="200"/>
    <m/>
    <m/>
    <m/>
  </r>
  <r>
    <s v="3-525"/>
    <x v="257"/>
    <d v="2025-03-25T00:00:00"/>
    <x v="2"/>
    <s v="寢具送洗費用(03月)"/>
    <m/>
    <x v="488"/>
    <d v="1899-12-31T00:00:00"/>
    <d v="1900-07-18T00:00:00"/>
    <n v="200"/>
    <m/>
    <m/>
    <m/>
  </r>
  <r>
    <s v="3-525"/>
    <x v="257"/>
    <d v="2025-03-25T00:00:00"/>
    <x v="2"/>
    <s v="藥品乙批"/>
    <m/>
    <x v="504"/>
    <d v="1899-12-31T00:00:00"/>
    <d v="1900-02-24T00:00:00"/>
    <n v="56"/>
    <m/>
    <m/>
    <m/>
  </r>
  <r>
    <s v="1-486"/>
    <x v="121"/>
    <d v="2025-03-25T00:00:00"/>
    <x v="2"/>
    <s v="寢具送洗費用(03月)"/>
    <m/>
    <x v="488"/>
    <d v="1899-12-31T00:00:00"/>
    <d v="1900-07-18T00:00:00"/>
    <n v="200"/>
    <m/>
    <m/>
    <m/>
  </r>
  <r>
    <s v="1-508"/>
    <x v="57"/>
    <d v="2025-03-25T00:00:00"/>
    <x v="2"/>
    <s v="寢具送洗費用(03月)"/>
    <m/>
    <x v="488"/>
    <d v="1899-12-31T00:00:00"/>
    <d v="1900-07-18T00:00:00"/>
    <n v="200"/>
    <m/>
    <m/>
    <m/>
  </r>
  <r>
    <s v="1-712"/>
    <x v="226"/>
    <d v="2025-03-25T00:00:00"/>
    <x v="2"/>
    <s v="寢具送洗費用(03月)"/>
    <m/>
    <x v="488"/>
    <d v="1899-12-31T00:00:00"/>
    <d v="1900-07-18T00:00:00"/>
    <n v="200"/>
    <m/>
    <m/>
    <m/>
  </r>
  <r>
    <s v="1-531"/>
    <x v="58"/>
    <d v="2025-03-25T00:00:00"/>
    <x v="2"/>
    <s v="寢具送洗費用(03月)"/>
    <m/>
    <x v="488"/>
    <d v="1899-12-31T00:00:00"/>
    <d v="1900-07-18T00:00:00"/>
    <n v="200"/>
    <m/>
    <m/>
    <m/>
  </r>
  <r>
    <s v="1-762"/>
    <x v="103"/>
    <d v="2025-03-25T00:00:00"/>
    <x v="2"/>
    <s v="寢具送洗費用(03月)"/>
    <m/>
    <x v="488"/>
    <d v="1899-12-31T00:00:00"/>
    <d v="1900-07-18T00:00:00"/>
    <n v="200"/>
    <m/>
    <m/>
    <m/>
  </r>
  <r>
    <s v="1-582"/>
    <x v="227"/>
    <d v="2025-03-25T00:00:00"/>
    <x v="2"/>
    <s v="寢具送洗費用(03月)"/>
    <m/>
    <x v="488"/>
    <d v="1899-12-31T00:00:00"/>
    <d v="1900-07-18T00:00:00"/>
    <n v="200"/>
    <m/>
    <m/>
    <m/>
  </r>
  <r>
    <s v="3-554"/>
    <x v="97"/>
    <d v="2025-03-25T00:00:00"/>
    <x v="2"/>
    <s v="寢具送洗費用(03月)"/>
    <m/>
    <x v="488"/>
    <d v="1899-12-31T00:00:00"/>
    <d v="1900-07-18T00:00:00"/>
    <n v="200"/>
    <m/>
    <m/>
    <m/>
  </r>
  <r>
    <s v="2-200"/>
    <x v="131"/>
    <d v="2025-03-25T00:00:00"/>
    <x v="2"/>
    <s v="3/1開始調整月費"/>
    <m/>
    <x v="505"/>
    <d v="1899-12-31T00:00:00"/>
    <d v="1927-05-18T00:00:00"/>
    <n v="10000"/>
    <m/>
    <m/>
    <m/>
  </r>
  <r>
    <s v="2-200"/>
    <x v="131"/>
    <d v="2025-03-25T00:00:00"/>
    <x v="2"/>
    <s v="寢具送洗費用(03月)"/>
    <m/>
    <x v="488"/>
    <d v="1899-12-31T00:00:00"/>
    <d v="1900-07-18T00:00:00"/>
    <n v="200"/>
    <m/>
    <m/>
    <m/>
  </r>
  <r>
    <s v="1-197"/>
    <x v="171"/>
    <d v="2025-03-25T00:00:00"/>
    <x v="2"/>
    <s v="寢具送洗費用(03月)"/>
    <m/>
    <x v="488"/>
    <d v="1899-12-31T00:00:00"/>
    <d v="1900-07-18T00:00:00"/>
    <n v="200"/>
    <m/>
    <m/>
    <m/>
  </r>
  <r>
    <s v="1-754"/>
    <x v="114"/>
    <d v="2025-03-25T00:00:00"/>
    <x v="2"/>
    <s v="寢具送洗費用(03月)"/>
    <m/>
    <x v="488"/>
    <d v="1899-12-31T00:00:00"/>
    <d v="1900-07-18T00:00:00"/>
    <n v="200"/>
    <m/>
    <m/>
    <m/>
  </r>
  <r>
    <s v="1-550"/>
    <x v="14"/>
    <d v="2025-03-25T00:00:00"/>
    <x v="2"/>
    <s v="114年2月14龍敏復健*1"/>
    <m/>
    <x v="487"/>
    <d v="1899-12-31T00:00:00"/>
    <d v="1900-02-18T00:00:00"/>
    <n v="50"/>
    <m/>
    <m/>
    <m/>
  </r>
  <r>
    <s v="1-550"/>
    <x v="14"/>
    <d v="2025-03-25T00:00:00"/>
    <x v="2"/>
    <s v="3月傷口照護費"/>
    <m/>
    <x v="493"/>
    <d v="1899-12-31T00:00:00"/>
    <d v="1900-07-28T00:00:00"/>
    <n v="210"/>
    <m/>
    <m/>
    <m/>
  </r>
  <r>
    <s v="1-550"/>
    <x v="14"/>
    <d v="2025-03-25T00:00:00"/>
    <x v="2"/>
    <s v="寢具送洗費用(03月)"/>
    <m/>
    <x v="488"/>
    <d v="1899-12-31T00:00:00"/>
    <d v="1900-07-18T00:00:00"/>
    <n v="200"/>
    <m/>
    <m/>
    <m/>
  </r>
  <r>
    <s v="1-438"/>
    <x v="228"/>
    <d v="2025-03-25T00:00:00"/>
    <x v="2"/>
    <s v="寢具送洗費用(03月)"/>
    <m/>
    <x v="488"/>
    <d v="1899-12-31T00:00:00"/>
    <d v="1900-07-18T00:00:00"/>
    <n v="200"/>
    <m/>
    <m/>
    <m/>
  </r>
  <r>
    <s v="1-651"/>
    <x v="142"/>
    <d v="2025-03-25T00:00:00"/>
    <x v="2"/>
    <s v="寢具送洗費用(03月)"/>
    <m/>
    <x v="488"/>
    <d v="1899-12-31T00:00:00"/>
    <d v="1900-07-18T00:00:00"/>
    <n v="200"/>
    <m/>
    <m/>
    <m/>
  </r>
  <r>
    <s v="2-175"/>
    <x v="79"/>
    <d v="2025-03-25T00:00:00"/>
    <x v="2"/>
    <s v="114年2月19.26龍敏復健*2"/>
    <m/>
    <x v="502"/>
    <d v="1900-01-01T00:00:00"/>
    <d v="1900-02-18T00:00:00"/>
    <n v="100"/>
    <m/>
    <m/>
    <m/>
  </r>
  <r>
    <s v="2-175"/>
    <x v="79"/>
    <d v="2025-03-25T00:00:00"/>
    <x v="2"/>
    <s v="3月份驗血糖"/>
    <m/>
    <x v="491"/>
    <d v="1900-01-04T00:00:00"/>
    <d v="1900-02-18T00:00:00"/>
    <n v="250"/>
    <m/>
    <m/>
    <m/>
  </r>
  <r>
    <s v="2-175"/>
    <x v="79"/>
    <d v="2025-03-25T00:00:00"/>
    <x v="2"/>
    <s v="補助款差額113年(01-03月-925*3)+(04月~114年02月4324*11)"/>
    <m/>
    <x v="506"/>
    <d v="1899-12-31T00:00:00"/>
    <d v="2022-08-16T00:00:00"/>
    <n v="44789"/>
    <m/>
    <m/>
    <m/>
  </r>
  <r>
    <s v="2-175"/>
    <x v="79"/>
    <d v="2025-03-25T00:00:00"/>
    <x v="2"/>
    <s v="寢具送洗費用(03月)"/>
    <m/>
    <x v="488"/>
    <d v="1899-12-31T00:00:00"/>
    <d v="1900-07-18T00:00:00"/>
    <n v="200"/>
    <m/>
    <m/>
    <m/>
  </r>
  <r>
    <s v="1-023"/>
    <x v="136"/>
    <d v="2025-03-25T00:00:00"/>
    <x v="2"/>
    <s v="寢具送洗費用(03月)"/>
    <m/>
    <x v="488"/>
    <d v="1899-12-31T00:00:00"/>
    <d v="1900-07-18T00:00:00"/>
    <n v="200"/>
    <m/>
    <m/>
    <m/>
  </r>
  <r>
    <s v="2-194"/>
    <x v="115"/>
    <d v="2025-03-25T00:00:00"/>
    <x v="2"/>
    <s v="114年2月19.21.26.28龍敏復健*4"/>
    <m/>
    <x v="507"/>
    <d v="1900-01-03T00:00:00"/>
    <d v="1900-02-18T00:00:00"/>
    <n v="200"/>
    <m/>
    <m/>
    <m/>
  </r>
  <r>
    <s v="2-194"/>
    <x v="115"/>
    <d v="2025-03-25T00:00:00"/>
    <x v="2"/>
    <s v="寢具送洗費用(03月)"/>
    <m/>
    <x v="488"/>
    <d v="1899-12-31T00:00:00"/>
    <d v="1900-07-18T00:00:00"/>
    <n v="200"/>
    <m/>
    <m/>
    <m/>
  </r>
  <r>
    <s v="3-523"/>
    <x v="59"/>
    <d v="2025-03-25T00:00:00"/>
    <x v="2"/>
    <s v="3月鼻胃管照護費"/>
    <m/>
    <x v="489"/>
    <d v="1899-12-31T00:00:00"/>
    <d v="1904-02-08T00:00:00"/>
    <n v="1500"/>
    <m/>
    <m/>
    <m/>
  </r>
  <r>
    <s v="3-523"/>
    <x v="59"/>
    <d v="2025-03-25T00:00:00"/>
    <x v="2"/>
    <s v="寢具送洗費用(03月)"/>
    <m/>
    <x v="488"/>
    <d v="1899-12-31T00:00:00"/>
    <d v="1900-07-18T00:00:00"/>
    <n v="200"/>
    <m/>
    <m/>
    <m/>
  </r>
  <r>
    <s v="1-634"/>
    <x v="60"/>
    <d v="2025-03-25T00:00:00"/>
    <x v="2"/>
    <s v="寢具送洗費用(03月)"/>
    <m/>
    <x v="488"/>
    <d v="1899-12-31T00:00:00"/>
    <d v="1900-07-18T00:00:00"/>
    <n v="200"/>
    <m/>
    <m/>
    <m/>
  </r>
  <r>
    <s v="1-740"/>
    <x v="61"/>
    <d v="2025-03-25T00:00:00"/>
    <x v="2"/>
    <s v="114年2月19.26龍敏復健*2"/>
    <m/>
    <x v="502"/>
    <d v="1900-01-01T00:00:00"/>
    <d v="1900-02-18T00:00:00"/>
    <n v="100"/>
    <m/>
    <m/>
    <m/>
  </r>
  <r>
    <s v="1-740"/>
    <x v="61"/>
    <d v="2025-03-25T00:00:00"/>
    <x v="2"/>
    <s v="寢具送洗費用(03月)"/>
    <m/>
    <x v="488"/>
    <d v="1899-12-31T00:00:00"/>
    <d v="1900-07-18T00:00:00"/>
    <n v="200"/>
    <m/>
    <m/>
    <m/>
  </r>
  <r>
    <s v="1-031"/>
    <x v="229"/>
    <d v="2025-03-25T00:00:00"/>
    <x v="2"/>
    <s v="寢具送洗費用(03月)"/>
    <m/>
    <x v="488"/>
    <d v="1899-12-31T00:00:00"/>
    <d v="1900-07-18T00:00:00"/>
    <n v="200"/>
    <m/>
    <m/>
    <m/>
  </r>
  <r>
    <s v="3-538"/>
    <x v="245"/>
    <d v="2025-03-25T00:00:00"/>
    <x v="2"/>
    <s v="3月鼻胃管照護費"/>
    <m/>
    <x v="489"/>
    <d v="1899-12-31T00:00:00"/>
    <d v="1904-02-08T00:00:00"/>
    <n v="1500"/>
    <m/>
    <m/>
    <m/>
  </r>
  <r>
    <s v="3-538"/>
    <x v="245"/>
    <d v="2025-03-25T00:00:00"/>
    <x v="2"/>
    <s v="寢具送洗費用(03月)"/>
    <m/>
    <x v="488"/>
    <d v="1899-12-31T00:00:00"/>
    <d v="1900-07-18T00:00:00"/>
    <n v="200"/>
    <m/>
    <m/>
    <m/>
  </r>
  <r>
    <s v="1-765"/>
    <x v="116"/>
    <d v="2025-03-25T00:00:00"/>
    <x v="2"/>
    <s v="寢具送洗費用(03月)"/>
    <m/>
    <x v="488"/>
    <d v="1899-12-31T00:00:00"/>
    <d v="1900-07-18T00:00:00"/>
    <n v="200"/>
    <m/>
    <m/>
    <m/>
  </r>
  <r>
    <s v="1-728"/>
    <x v="62"/>
    <d v="2025-03-25T00:00:00"/>
    <x v="2"/>
    <s v="3月鼻胃管照護費"/>
    <m/>
    <x v="489"/>
    <d v="1899-12-31T00:00:00"/>
    <d v="1904-02-08T00:00:00"/>
    <n v="1500"/>
    <m/>
    <m/>
    <m/>
  </r>
  <r>
    <s v="1-728"/>
    <x v="62"/>
    <d v="2025-03-25T00:00:00"/>
    <x v="2"/>
    <s v="寢具送洗費用(03月)"/>
    <m/>
    <x v="488"/>
    <d v="1899-12-31T00:00:00"/>
    <d v="1900-07-18T00:00:00"/>
    <n v="200"/>
    <m/>
    <m/>
    <m/>
  </r>
  <r>
    <s v="3-540"/>
    <x v="246"/>
    <d v="2025-03-25T00:00:00"/>
    <x v="2"/>
    <s v="3月尿管照護費"/>
    <m/>
    <x v="490"/>
    <d v="1899-12-31T00:00:00"/>
    <d v="1904-02-08T00:00:00"/>
    <n v="1500"/>
    <m/>
    <m/>
    <m/>
  </r>
  <r>
    <s v="3-540"/>
    <x v="246"/>
    <d v="2025-03-25T00:00:00"/>
    <x v="2"/>
    <s v="3月鼻胃管照護費"/>
    <m/>
    <x v="489"/>
    <d v="1899-12-31T00:00:00"/>
    <d v="1904-02-08T00:00:00"/>
    <n v="1500"/>
    <m/>
    <m/>
    <m/>
  </r>
  <r>
    <s v="3-540"/>
    <x v="246"/>
    <d v="2025-03-25T00:00:00"/>
    <x v="2"/>
    <s v="寢具送洗費用(03月)"/>
    <m/>
    <x v="488"/>
    <d v="1899-12-31T00:00:00"/>
    <d v="1900-07-18T00:00:00"/>
    <n v="200"/>
    <m/>
    <m/>
    <m/>
  </r>
  <r>
    <s v="3-557"/>
    <x v="154"/>
    <d v="2025-03-25T00:00:00"/>
    <x v="2"/>
    <s v="3月份驗血糖"/>
    <m/>
    <x v="491"/>
    <d v="1900-01-03T00:00:00"/>
    <d v="1900-02-18T00:00:00"/>
    <n v="200"/>
    <m/>
    <m/>
    <m/>
  </r>
  <r>
    <s v="3-557"/>
    <x v="154"/>
    <d v="2025-03-25T00:00:00"/>
    <x v="2"/>
    <s v="寢具送洗費用(03月)"/>
    <m/>
    <x v="488"/>
    <d v="1899-12-31T00:00:00"/>
    <d v="1900-07-18T00:00:00"/>
    <n v="200"/>
    <m/>
    <m/>
    <m/>
  </r>
  <r>
    <s v="3-324"/>
    <x v="165"/>
    <d v="2025-03-25T00:00:00"/>
    <x v="2"/>
    <s v="寢具送洗費用(03月)"/>
    <m/>
    <x v="488"/>
    <d v="1899-12-31T00:00:00"/>
    <d v="1900-07-18T00:00:00"/>
    <n v="200"/>
    <m/>
    <m/>
    <m/>
  </r>
  <r>
    <s v="1-737"/>
    <x v="143"/>
    <d v="2025-03-25T00:00:00"/>
    <x v="2"/>
    <s v="寢具送洗費用(03月)"/>
    <m/>
    <x v="488"/>
    <d v="1899-12-31T00:00:00"/>
    <d v="1900-07-18T00:00:00"/>
    <n v="200"/>
    <m/>
    <m/>
    <m/>
  </r>
  <r>
    <s v="1-738"/>
    <x v="181"/>
    <d v="2025-03-25T00:00:00"/>
    <x v="2"/>
    <s v="寢具送洗費用(03月)"/>
    <m/>
    <x v="488"/>
    <d v="1899-12-31T00:00:00"/>
    <d v="1900-07-18T00:00:00"/>
    <n v="200"/>
    <m/>
    <m/>
    <m/>
  </r>
  <r>
    <s v="2-067"/>
    <x v="244"/>
    <d v="2025-03-25T00:00:00"/>
    <x v="2"/>
    <s v="寢具送洗費用(03月)"/>
    <m/>
    <x v="488"/>
    <d v="1899-12-31T00:00:00"/>
    <d v="1900-07-18T00:00:00"/>
    <n v="200"/>
    <m/>
    <m/>
    <m/>
  </r>
  <r>
    <s v="1-296"/>
    <x v="15"/>
    <d v="2025-03-25T00:00:00"/>
    <x v="2"/>
    <s v="3月鼻胃管照護費"/>
    <m/>
    <x v="489"/>
    <d v="1899-12-31T00:00:00"/>
    <d v="1904-02-08T00:00:00"/>
    <n v="1500"/>
    <m/>
    <m/>
    <m/>
  </r>
  <r>
    <s v="1-296"/>
    <x v="15"/>
    <d v="2025-03-25T00:00:00"/>
    <x v="2"/>
    <s v="寢具送洗費用(03月)"/>
    <m/>
    <x v="488"/>
    <d v="1899-12-31T00:00:00"/>
    <d v="1900-07-18T00:00:00"/>
    <n v="200"/>
    <m/>
    <m/>
    <m/>
  </r>
  <r>
    <s v="1-700"/>
    <x v="137"/>
    <d v="2025-03-25T00:00:00"/>
    <x v="2"/>
    <s v="寢具送洗費用(03月)"/>
    <m/>
    <x v="488"/>
    <d v="1899-12-31T00:00:00"/>
    <d v="1900-07-18T00:00:00"/>
    <n v="200"/>
    <m/>
    <m/>
    <m/>
  </r>
  <r>
    <s v="1-580"/>
    <x v="63"/>
    <d v="2025-03-25T00:00:00"/>
    <x v="2"/>
    <s v="寢具送洗費用(03月)"/>
    <m/>
    <x v="488"/>
    <d v="1899-12-31T00:00:00"/>
    <d v="1900-07-18T00:00:00"/>
    <n v="200"/>
    <m/>
    <m/>
    <m/>
  </r>
  <r>
    <s v="3-553"/>
    <x v="117"/>
    <d v="2025-03-25T00:00:00"/>
    <x v="2"/>
    <s v="寢具送洗費用(03月)"/>
    <m/>
    <x v="488"/>
    <d v="1899-12-31T00:00:00"/>
    <d v="1900-07-18T00:00:00"/>
    <n v="200"/>
    <m/>
    <m/>
    <m/>
  </r>
  <r>
    <s v="2-199"/>
    <x v="118"/>
    <d v="2025-03-25T00:00:00"/>
    <x v="2"/>
    <s v="3月份驗血糖"/>
    <m/>
    <x v="491"/>
    <d v="1900-01-03T00:00:00"/>
    <d v="1900-02-18T00:00:00"/>
    <n v="200"/>
    <m/>
    <m/>
    <m/>
  </r>
  <r>
    <s v="2-199"/>
    <x v="118"/>
    <d v="2025-03-25T00:00:00"/>
    <x v="2"/>
    <s v="3月鼻胃管照護費"/>
    <m/>
    <x v="489"/>
    <d v="1899-12-31T00:00:00"/>
    <d v="1904-02-08T00:00:00"/>
    <n v="1500"/>
    <m/>
    <m/>
    <m/>
  </r>
  <r>
    <s v="2-199"/>
    <x v="118"/>
    <d v="2025-03-25T00:00:00"/>
    <x v="2"/>
    <s v="寢具送洗費用(03月)"/>
    <m/>
    <x v="488"/>
    <d v="1899-12-31T00:00:00"/>
    <d v="1900-07-18T00:00:00"/>
    <n v="200"/>
    <m/>
    <m/>
    <m/>
  </r>
  <r>
    <s v="1-752"/>
    <x v="119"/>
    <d v="2025-03-25T00:00:00"/>
    <x v="2"/>
    <s v="寢具送洗費用(03月)"/>
    <m/>
    <x v="488"/>
    <d v="1899-12-31T00:00:00"/>
    <d v="1900-07-18T00:00:00"/>
    <n v="200"/>
    <m/>
    <m/>
    <m/>
  </r>
  <r>
    <s v="1-706"/>
    <x v="155"/>
    <d v="2025-03-25T00:00:00"/>
    <x v="2"/>
    <s v="114年2月14.21.28龍敏復健*3"/>
    <m/>
    <x v="497"/>
    <d v="1900-01-02T00:00:00"/>
    <d v="1900-02-18T00:00:00"/>
    <n v="150"/>
    <m/>
    <m/>
    <m/>
  </r>
  <r>
    <s v="1-706"/>
    <x v="155"/>
    <d v="2025-03-25T00:00:00"/>
    <x v="2"/>
    <s v="寢具送洗費用(03月)"/>
    <m/>
    <x v="488"/>
    <d v="1899-12-31T00:00:00"/>
    <d v="1900-07-18T00:00:00"/>
    <n v="200"/>
    <m/>
    <m/>
    <m/>
  </r>
  <r>
    <s v="1-274"/>
    <x v="230"/>
    <d v="2025-03-25T00:00:00"/>
    <x v="2"/>
    <s v="寢具送洗費用(03月)"/>
    <m/>
    <x v="488"/>
    <d v="1899-12-31T00:00:00"/>
    <d v="1900-07-18T00:00:00"/>
    <n v="200"/>
    <m/>
    <m/>
    <m/>
  </r>
  <r>
    <s v="1-656"/>
    <x v="166"/>
    <d v="2025-03-25T00:00:00"/>
    <x v="2"/>
    <s v="寢具送洗費用(03月)"/>
    <m/>
    <x v="488"/>
    <d v="1899-12-31T00:00:00"/>
    <d v="1900-07-18T00:00:00"/>
    <n v="200"/>
    <m/>
    <m/>
    <m/>
  </r>
  <r>
    <s v="1-769"/>
    <x v="122"/>
    <d v="2025-03-25T00:00:00"/>
    <x v="2"/>
    <s v="3月份驗血糖"/>
    <m/>
    <x v="491"/>
    <d v="1900-01-03T00:00:00"/>
    <d v="1900-02-18T00:00:00"/>
    <n v="200"/>
    <m/>
    <m/>
    <m/>
  </r>
  <r>
    <s v="1-769"/>
    <x v="122"/>
    <d v="2025-03-25T00:00:00"/>
    <x v="2"/>
    <s v="寢具送洗費用(03月)"/>
    <m/>
    <x v="488"/>
    <d v="1899-12-31T00:00:00"/>
    <d v="1900-07-18T00:00:00"/>
    <n v="200"/>
    <m/>
    <m/>
    <m/>
  </r>
  <r>
    <s v="1-726"/>
    <x v="90"/>
    <d v="2025-03-25T00:00:00"/>
    <x v="2"/>
    <s v="3月鼻胃管照護費"/>
    <m/>
    <x v="489"/>
    <d v="1899-12-31T00:00:00"/>
    <d v="1904-02-08T00:00:00"/>
    <n v="1500"/>
    <m/>
    <m/>
    <m/>
  </r>
  <r>
    <s v="1-726"/>
    <x v="90"/>
    <d v="2025-03-25T00:00:00"/>
    <x v="2"/>
    <s v="寢具送洗費用(03月)"/>
    <m/>
    <x v="488"/>
    <d v="1899-12-31T00:00:00"/>
    <d v="1900-07-18T00:00:00"/>
    <n v="200"/>
    <m/>
    <m/>
    <m/>
  </r>
  <r>
    <s v="1-708"/>
    <x v="150"/>
    <d v="2025-03-25T00:00:00"/>
    <x v="2"/>
    <s v="3月份驗血糖"/>
    <m/>
    <x v="491"/>
    <d v="1900-01-01T00:00:00"/>
    <d v="1900-02-18T00:00:00"/>
    <n v="100"/>
    <m/>
    <m/>
    <m/>
  </r>
  <r>
    <s v="1-708"/>
    <x v="150"/>
    <d v="2025-03-25T00:00:00"/>
    <x v="2"/>
    <s v="3月尿管照護費"/>
    <m/>
    <x v="490"/>
    <d v="1899-12-31T00:00:00"/>
    <d v="1904-02-08T00:00:00"/>
    <n v="1500"/>
    <m/>
    <m/>
    <m/>
  </r>
  <r>
    <s v="1-708"/>
    <x v="150"/>
    <d v="2025-03-25T00:00:00"/>
    <x v="2"/>
    <s v="寢具送洗費用(03月)"/>
    <m/>
    <x v="488"/>
    <d v="1899-12-31T00:00:00"/>
    <d v="1900-07-18T00:00:00"/>
    <n v="200"/>
    <m/>
    <m/>
    <m/>
  </r>
  <r>
    <s v="1-167"/>
    <x v="91"/>
    <d v="2025-03-25T00:00:00"/>
    <x v="2"/>
    <s v="寢具送洗費用(03月)"/>
    <m/>
    <x v="488"/>
    <d v="1899-12-31T00:00:00"/>
    <d v="1900-07-18T00:00:00"/>
    <n v="200"/>
    <m/>
    <m/>
    <m/>
  </r>
  <r>
    <s v="1-250"/>
    <x v="64"/>
    <d v="2025-03-25T00:00:00"/>
    <x v="2"/>
    <s v="114年2月14龍敏復健*1"/>
    <m/>
    <x v="487"/>
    <d v="1899-12-31T00:00:00"/>
    <d v="1900-02-18T00:00:00"/>
    <n v="50"/>
    <m/>
    <m/>
    <m/>
  </r>
  <r>
    <s v="1-250"/>
    <x v="64"/>
    <d v="2025-03-25T00:00:00"/>
    <x v="2"/>
    <s v="寢具送洗費用(03月)"/>
    <m/>
    <x v="488"/>
    <d v="1899-12-31T00:00:00"/>
    <d v="1900-07-18T00:00:00"/>
    <n v="200"/>
    <m/>
    <m/>
    <m/>
  </r>
  <r>
    <s v="1-142"/>
    <x v="16"/>
    <d v="2025-03-25T00:00:00"/>
    <x v="2"/>
    <s v="3月鼻胃管照護費"/>
    <m/>
    <x v="489"/>
    <d v="1899-12-31T00:00:00"/>
    <d v="1904-02-08T00:00:00"/>
    <n v="1500"/>
    <m/>
    <m/>
    <m/>
  </r>
  <r>
    <s v="1-142"/>
    <x v="16"/>
    <d v="2025-03-25T00:00:00"/>
    <x v="2"/>
    <s v="寢具送洗費用(03月)"/>
    <m/>
    <x v="488"/>
    <d v="1899-12-31T00:00:00"/>
    <d v="1900-07-18T00:00:00"/>
    <n v="200"/>
    <m/>
    <m/>
    <m/>
  </r>
  <r>
    <s v="3-507"/>
    <x v="92"/>
    <d v="2025-03-25T00:00:00"/>
    <x v="2"/>
    <s v="113年5/10月費調整(5月:1000/31*22+113年6月~114年03月1000*10)"/>
    <m/>
    <x v="508"/>
    <d v="1899-12-31T00:00:00"/>
    <d v="1929-04-27T00:00:00"/>
    <n v="10710"/>
    <m/>
    <m/>
    <m/>
  </r>
  <r>
    <s v="3-507"/>
    <x v="92"/>
    <d v="2025-03-25T00:00:00"/>
    <x v="2"/>
    <s v="寢具送洗費用(03月)"/>
    <m/>
    <x v="488"/>
    <d v="1899-12-31T00:00:00"/>
    <d v="1900-07-18T00:00:00"/>
    <n v="200"/>
    <m/>
    <m/>
    <m/>
  </r>
  <r>
    <s v="1-366"/>
    <x v="231"/>
    <d v="2025-03-25T00:00:00"/>
    <x v="2"/>
    <s v="寢具送洗費用(03月)"/>
    <m/>
    <x v="488"/>
    <d v="1899-12-31T00:00:00"/>
    <d v="1900-07-18T00:00:00"/>
    <n v="200"/>
    <m/>
    <m/>
    <m/>
  </r>
  <r>
    <s v="1-756"/>
    <x v="66"/>
    <d v="2025-03-25T00:00:00"/>
    <x v="2"/>
    <s v="寢具送洗費用(03月)"/>
    <m/>
    <x v="488"/>
    <d v="1899-12-31T00:00:00"/>
    <d v="1900-07-18T00:00:00"/>
    <n v="200"/>
    <m/>
    <m/>
    <m/>
  </r>
  <r>
    <s v="3-552"/>
    <x v="232"/>
    <d v="2025-03-25T00:00:00"/>
    <x v="2"/>
    <s v="寢具送洗費用(03月)"/>
    <m/>
    <x v="488"/>
    <d v="1899-12-31T00:00:00"/>
    <d v="1900-07-18T00:00:00"/>
    <n v="200"/>
    <m/>
    <m/>
    <m/>
  </r>
  <r>
    <s v="3-547"/>
    <x v="105"/>
    <d v="2025-03-25T00:00:00"/>
    <x v="2"/>
    <s v="3月鼻胃管照護費"/>
    <m/>
    <x v="489"/>
    <d v="1899-12-31T00:00:00"/>
    <d v="1904-02-08T00:00:00"/>
    <n v="1500"/>
    <m/>
    <m/>
    <m/>
  </r>
  <r>
    <s v="3-547"/>
    <x v="105"/>
    <d v="2025-03-25T00:00:00"/>
    <x v="2"/>
    <s v="寢具送洗費用(03月)"/>
    <m/>
    <x v="488"/>
    <d v="1899-12-31T00:00:00"/>
    <d v="1900-07-18T00:00:00"/>
    <n v="200"/>
    <m/>
    <m/>
    <m/>
  </r>
  <r>
    <s v="1-707"/>
    <x v="156"/>
    <d v="2025-03-25T00:00:00"/>
    <x v="2"/>
    <s v="114年2月14.21龍敏復健*2"/>
    <m/>
    <x v="509"/>
    <d v="1900-01-01T00:00:00"/>
    <d v="1900-02-18T00:00:00"/>
    <n v="100"/>
    <m/>
    <m/>
    <m/>
  </r>
  <r>
    <s v="1-707"/>
    <x v="156"/>
    <d v="2025-03-25T00:00:00"/>
    <x v="2"/>
    <s v="寢具送洗費用(03月)"/>
    <m/>
    <x v="488"/>
    <d v="1899-12-31T00:00:00"/>
    <d v="1900-07-18T00:00:00"/>
    <n v="200"/>
    <m/>
    <m/>
    <m/>
  </r>
  <r>
    <s v="1-477"/>
    <x v="80"/>
    <d v="2025-03-25T00:00:00"/>
    <x v="2"/>
    <s v="寢具送洗費用(03月)"/>
    <m/>
    <x v="488"/>
    <d v="1899-12-31T00:00:00"/>
    <d v="1900-07-18T00:00:00"/>
    <n v="200"/>
    <m/>
    <m/>
    <m/>
  </r>
  <r>
    <s v="1-755"/>
    <x v="65"/>
    <d v="2025-03-25T00:00:00"/>
    <x v="2"/>
    <s v="3月份驗血糖"/>
    <m/>
    <x v="491"/>
    <d v="1900-01-03T00:00:00"/>
    <d v="1900-02-18T00:00:00"/>
    <n v="200"/>
    <m/>
    <m/>
    <m/>
  </r>
  <r>
    <s v="1-755"/>
    <x v="65"/>
    <d v="2025-03-25T00:00:00"/>
    <x v="2"/>
    <s v="寢具送洗費用(03月)"/>
    <m/>
    <x v="488"/>
    <d v="1899-12-31T00:00:00"/>
    <d v="1900-07-18T00:00:00"/>
    <n v="200"/>
    <m/>
    <m/>
    <m/>
  </r>
  <r>
    <s v="1-053"/>
    <x v="172"/>
    <d v="2025-03-25T00:00:00"/>
    <x v="2"/>
    <s v="3月尿管照護費"/>
    <m/>
    <x v="490"/>
    <d v="1899-12-31T00:00:00"/>
    <d v="1904-02-08T00:00:00"/>
    <n v="1500"/>
    <m/>
    <m/>
    <m/>
  </r>
  <r>
    <s v="1-053"/>
    <x v="172"/>
    <d v="2025-03-25T00:00:00"/>
    <x v="2"/>
    <s v="寢具送洗費用(03月)"/>
    <m/>
    <x v="488"/>
    <d v="1899-12-31T00:00:00"/>
    <d v="1900-07-18T00:00:00"/>
    <n v="200"/>
    <m/>
    <m/>
    <m/>
  </r>
  <r>
    <s v="1-709"/>
    <x v="157"/>
    <d v="2025-03-25T00:00:00"/>
    <x v="2"/>
    <s v="114年2月14.21.28龍敏復健*3"/>
    <m/>
    <x v="497"/>
    <d v="1900-01-02T00:00:00"/>
    <d v="1900-02-18T00:00:00"/>
    <n v="150"/>
    <m/>
    <m/>
    <m/>
  </r>
  <r>
    <s v="1-709"/>
    <x v="157"/>
    <d v="2025-03-25T00:00:00"/>
    <x v="2"/>
    <s v="寢具送洗費用(03月)"/>
    <m/>
    <x v="488"/>
    <d v="1899-12-31T00:00:00"/>
    <d v="1900-07-18T00:00:00"/>
    <n v="200"/>
    <m/>
    <m/>
    <m/>
  </r>
  <r>
    <s v="1-706"/>
    <x v="155"/>
    <d v="2025-11-07T00:00:00"/>
    <x v="2"/>
    <s v="1131107國軍桃園總醫院居家照護科"/>
    <m/>
    <x v="510"/>
    <d v="1899-12-31T00:00:00"/>
    <d v="1905-01-22T00:00:00"/>
    <n v="1849"/>
    <m/>
    <m/>
    <m/>
  </r>
  <r>
    <s v="1-565"/>
    <x v="175"/>
    <d v="2025-02-26T00:00:00"/>
    <x v="3"/>
    <s v="購物"/>
    <m/>
    <x v="511"/>
    <m/>
    <m/>
    <n v="431"/>
    <m/>
    <m/>
    <m/>
  </r>
  <r>
    <s v="1-602"/>
    <x v="173"/>
    <d v="2025-02-26T00:00:00"/>
    <x v="3"/>
    <s v="購物"/>
    <m/>
    <x v="511"/>
    <m/>
    <m/>
    <n v="49"/>
    <m/>
    <m/>
    <m/>
  </r>
  <r>
    <s v="1-690"/>
    <x v="2"/>
    <d v="2025-02-26T00:00:00"/>
    <x v="3"/>
    <s v="購物"/>
    <m/>
    <x v="511"/>
    <m/>
    <m/>
    <n v="87"/>
    <m/>
    <m/>
    <m/>
  </r>
  <r>
    <s v="1-600"/>
    <x v="81"/>
    <d v="2025-02-26T00:00:00"/>
    <x v="3"/>
    <s v="購物"/>
    <m/>
    <x v="511"/>
    <m/>
    <m/>
    <n v="49"/>
    <m/>
    <m/>
    <m/>
  </r>
  <r>
    <s v="1-521"/>
    <x v="182"/>
    <d v="2025-02-26T00:00:00"/>
    <x v="3"/>
    <s v="購物"/>
    <m/>
    <x v="511"/>
    <m/>
    <m/>
    <n v="170"/>
    <m/>
    <m/>
    <m/>
  </r>
  <r>
    <s v="1-526"/>
    <x v="132"/>
    <d v="2025-02-26T00:00:00"/>
    <x v="3"/>
    <s v="購物"/>
    <m/>
    <x v="511"/>
    <m/>
    <m/>
    <n v="49"/>
    <m/>
    <m/>
    <m/>
  </r>
  <r>
    <s v="1-105"/>
    <x v="190"/>
    <d v="2025-02-26T00:00:00"/>
    <x v="3"/>
    <s v="購物"/>
    <m/>
    <x v="511"/>
    <m/>
    <m/>
    <n v="49"/>
    <m/>
    <m/>
    <m/>
  </r>
  <r>
    <s v="1-471"/>
    <x v="167"/>
    <d v="2025-02-26T00:00:00"/>
    <x v="3"/>
    <s v="購物"/>
    <m/>
    <x v="511"/>
    <m/>
    <m/>
    <n v="93"/>
    <m/>
    <m/>
    <m/>
  </r>
  <r>
    <s v="1-346"/>
    <x v="159"/>
    <d v="2025-02-26T00:00:00"/>
    <x v="3"/>
    <s v="購物"/>
    <m/>
    <x v="511"/>
    <m/>
    <m/>
    <n v="49"/>
    <m/>
    <m/>
    <m/>
  </r>
  <r>
    <s v="1-299"/>
    <x v="193"/>
    <d v="2025-02-26T00:00:00"/>
    <x v="3"/>
    <s v="購物"/>
    <m/>
    <x v="511"/>
    <m/>
    <m/>
    <n v="412"/>
    <m/>
    <m/>
    <m/>
  </r>
  <r>
    <s v="1-311"/>
    <x v="194"/>
    <d v="2025-02-26T00:00:00"/>
    <x v="3"/>
    <s v="購物"/>
    <m/>
    <x v="511"/>
    <m/>
    <m/>
    <n v="221"/>
    <m/>
    <m/>
    <m/>
  </r>
  <r>
    <s v="1-723"/>
    <x v="82"/>
    <d v="2025-02-26T00:00:00"/>
    <x v="3"/>
    <s v="購物"/>
    <m/>
    <x v="511"/>
    <m/>
    <m/>
    <n v="97"/>
    <m/>
    <m/>
    <m/>
  </r>
  <r>
    <s v="1-665"/>
    <x v="196"/>
    <d v="2025-02-26T00:00:00"/>
    <x v="3"/>
    <s v="購物"/>
    <m/>
    <x v="511"/>
    <m/>
    <m/>
    <n v="49"/>
    <m/>
    <m/>
    <m/>
  </r>
  <r>
    <s v="1-739"/>
    <x v="197"/>
    <d v="2025-02-26T00:00:00"/>
    <x v="3"/>
    <s v="購物"/>
    <m/>
    <x v="511"/>
    <m/>
    <m/>
    <n v="49"/>
    <m/>
    <m/>
    <m/>
  </r>
  <r>
    <s v="1-542"/>
    <x v="138"/>
    <d v="2025-02-26T00:00:00"/>
    <x v="3"/>
    <s v="購物"/>
    <m/>
    <x v="511"/>
    <m/>
    <m/>
    <n v="508"/>
    <m/>
    <m/>
    <m/>
  </r>
  <r>
    <s v="1-281"/>
    <x v="198"/>
    <d v="2025-02-26T00:00:00"/>
    <x v="3"/>
    <s v="購物"/>
    <m/>
    <x v="511"/>
    <m/>
    <m/>
    <n v="91"/>
    <m/>
    <m/>
    <m/>
  </r>
  <r>
    <s v="1-702"/>
    <x v="169"/>
    <d v="2025-02-26T00:00:00"/>
    <x v="3"/>
    <s v="購物"/>
    <m/>
    <x v="511"/>
    <m/>
    <m/>
    <n v="190"/>
    <m/>
    <m/>
    <m/>
  </r>
  <r>
    <s v="1-659"/>
    <x v="185"/>
    <d v="2025-02-26T00:00:00"/>
    <x v="3"/>
    <s v="購物"/>
    <m/>
    <x v="511"/>
    <m/>
    <m/>
    <n v="60"/>
    <m/>
    <m/>
    <m/>
  </r>
  <r>
    <s v="1-698"/>
    <x v="107"/>
    <d v="2025-02-26T00:00:00"/>
    <x v="3"/>
    <s v="購物"/>
    <m/>
    <x v="511"/>
    <m/>
    <m/>
    <n v="49"/>
    <m/>
    <m/>
    <m/>
  </r>
  <r>
    <s v="1-624"/>
    <x v="26"/>
    <d v="2025-02-26T00:00:00"/>
    <x v="3"/>
    <s v="購物"/>
    <m/>
    <x v="511"/>
    <m/>
    <m/>
    <n v="442"/>
    <m/>
    <m/>
    <m/>
  </r>
  <r>
    <s v="1-705"/>
    <x v="186"/>
    <d v="2025-02-26T00:00:00"/>
    <x v="3"/>
    <s v="購物"/>
    <m/>
    <x v="511"/>
    <m/>
    <m/>
    <n v="138"/>
    <m/>
    <m/>
    <m/>
  </r>
  <r>
    <s v="1-717"/>
    <x v="28"/>
    <d v="2025-02-26T00:00:00"/>
    <x v="3"/>
    <s v="購物"/>
    <m/>
    <x v="511"/>
    <m/>
    <m/>
    <n v="347"/>
    <m/>
    <m/>
    <m/>
  </r>
  <r>
    <s v="1-660"/>
    <x v="9"/>
    <d v="2025-02-26T00:00:00"/>
    <x v="3"/>
    <s v="購物"/>
    <m/>
    <x v="511"/>
    <m/>
    <m/>
    <n v="120"/>
    <m/>
    <m/>
    <m/>
  </r>
  <r>
    <s v="1-732"/>
    <x v="201"/>
    <d v="2025-02-26T00:00:00"/>
    <x v="3"/>
    <s v="購物"/>
    <m/>
    <x v="511"/>
    <m/>
    <m/>
    <n v="138"/>
    <m/>
    <m/>
    <m/>
  </r>
  <r>
    <s v="1-022"/>
    <x v="120"/>
    <d v="2025-02-26T00:00:00"/>
    <x v="3"/>
    <s v="購物"/>
    <m/>
    <x v="511"/>
    <m/>
    <m/>
    <n v="49"/>
    <m/>
    <m/>
    <m/>
  </r>
  <r>
    <s v="1-673"/>
    <x v="202"/>
    <d v="2025-02-26T00:00:00"/>
    <x v="3"/>
    <s v="購物"/>
    <m/>
    <x v="511"/>
    <m/>
    <m/>
    <n v="138"/>
    <m/>
    <m/>
    <m/>
  </r>
  <r>
    <s v="1-741"/>
    <x v="203"/>
    <d v="2025-02-26T00:00:00"/>
    <x v="3"/>
    <s v="購物"/>
    <m/>
    <x v="511"/>
    <m/>
    <m/>
    <n v="200"/>
    <m/>
    <m/>
    <m/>
  </r>
  <r>
    <s v="1-452"/>
    <x v="204"/>
    <d v="2025-02-26T00:00:00"/>
    <x v="3"/>
    <s v="購物"/>
    <m/>
    <x v="511"/>
    <m/>
    <m/>
    <n v="68"/>
    <m/>
    <m/>
    <m/>
  </r>
  <r>
    <s v="1-585"/>
    <x v="124"/>
    <d v="2025-02-26T00:00:00"/>
    <x v="3"/>
    <s v="購物"/>
    <m/>
    <x v="511"/>
    <m/>
    <m/>
    <n v="80"/>
    <m/>
    <m/>
    <m/>
  </r>
  <r>
    <s v="1-612"/>
    <x v="34"/>
    <d v="2025-02-26T00:00:00"/>
    <x v="3"/>
    <s v="購物"/>
    <m/>
    <x v="511"/>
    <m/>
    <m/>
    <n v="150"/>
    <m/>
    <m/>
    <m/>
  </r>
  <r>
    <s v="1-530"/>
    <x v="94"/>
    <d v="2025-02-26T00:00:00"/>
    <x v="3"/>
    <s v="購物"/>
    <m/>
    <x v="511"/>
    <m/>
    <m/>
    <n v="68"/>
    <m/>
    <m/>
    <m/>
  </r>
  <r>
    <s v="1-038"/>
    <x v="205"/>
    <d v="2025-02-26T00:00:00"/>
    <x v="3"/>
    <s v="購物"/>
    <m/>
    <x v="511"/>
    <m/>
    <m/>
    <n v="1007"/>
    <m/>
    <m/>
    <m/>
  </r>
  <r>
    <s v="1-685"/>
    <x v="37"/>
    <d v="2025-02-26T00:00:00"/>
    <x v="3"/>
    <s v="購物"/>
    <m/>
    <x v="511"/>
    <m/>
    <m/>
    <n v="49"/>
    <m/>
    <m/>
    <m/>
  </r>
  <r>
    <s v="1-200"/>
    <x v="38"/>
    <d v="2025-02-26T00:00:00"/>
    <x v="3"/>
    <s v="購物"/>
    <m/>
    <x v="511"/>
    <m/>
    <m/>
    <n v="60"/>
    <m/>
    <m/>
    <m/>
  </r>
  <r>
    <s v="1-546"/>
    <x v="208"/>
    <d v="2025-02-26T00:00:00"/>
    <x v="3"/>
    <s v="購物"/>
    <m/>
    <x v="511"/>
    <m/>
    <m/>
    <n v="492"/>
    <m/>
    <m/>
    <m/>
  </r>
  <r>
    <s v="1-211"/>
    <x v="187"/>
    <d v="2025-02-26T00:00:00"/>
    <x v="3"/>
    <s v="購物"/>
    <m/>
    <x v="511"/>
    <m/>
    <m/>
    <n v="60"/>
    <m/>
    <m/>
    <m/>
  </r>
  <r>
    <s v="1-764"/>
    <x v="3"/>
    <d v="2025-02-26T00:00:00"/>
    <x v="3"/>
    <s v="購物"/>
    <m/>
    <x v="511"/>
    <m/>
    <m/>
    <n v="304"/>
    <m/>
    <m/>
    <m/>
  </r>
  <r>
    <s v="1-672"/>
    <x v="73"/>
    <d v="2025-02-26T00:00:00"/>
    <x v="3"/>
    <s v="購物"/>
    <m/>
    <x v="511"/>
    <m/>
    <m/>
    <n v="150"/>
    <m/>
    <m/>
    <m/>
  </r>
  <r>
    <s v="1-671"/>
    <x v="129"/>
    <d v="2025-02-26T00:00:00"/>
    <x v="3"/>
    <s v="購物"/>
    <m/>
    <x v="511"/>
    <m/>
    <m/>
    <n v="320"/>
    <m/>
    <m/>
    <m/>
  </r>
  <r>
    <s v="1-515"/>
    <x v="210"/>
    <d v="2025-02-26T00:00:00"/>
    <x v="3"/>
    <s v="購物"/>
    <m/>
    <x v="511"/>
    <m/>
    <m/>
    <n v="210"/>
    <m/>
    <m/>
    <m/>
  </r>
  <r>
    <s v="3-549"/>
    <x v="42"/>
    <d v="2025-02-26T00:00:00"/>
    <x v="3"/>
    <s v="購物"/>
    <m/>
    <x v="511"/>
    <m/>
    <m/>
    <n v="150"/>
    <m/>
    <m/>
    <m/>
  </r>
  <r>
    <s v="1-562"/>
    <x v="43"/>
    <d v="2025-02-26T00:00:00"/>
    <x v="3"/>
    <s v="購物"/>
    <m/>
    <x v="511"/>
    <m/>
    <m/>
    <n v="77"/>
    <m/>
    <m/>
    <m/>
  </r>
  <r>
    <s v="1-720"/>
    <x v="44"/>
    <d v="2025-02-26T00:00:00"/>
    <x v="3"/>
    <s v="購物"/>
    <m/>
    <x v="511"/>
    <m/>
    <m/>
    <n v="85"/>
    <m/>
    <m/>
    <m/>
  </r>
  <r>
    <s v="1-380"/>
    <x v="74"/>
    <d v="2025-02-26T00:00:00"/>
    <x v="3"/>
    <s v="購物"/>
    <m/>
    <x v="511"/>
    <m/>
    <m/>
    <n v="172"/>
    <m/>
    <m/>
    <m/>
  </r>
  <r>
    <s v="1-097"/>
    <x v="212"/>
    <d v="2025-02-26T00:00:00"/>
    <x v="3"/>
    <s v="購物"/>
    <m/>
    <x v="511"/>
    <m/>
    <m/>
    <n v="49"/>
    <m/>
    <m/>
    <m/>
  </r>
  <r>
    <s v="1-534"/>
    <x v="213"/>
    <d v="2025-02-26T00:00:00"/>
    <x v="3"/>
    <s v="購物"/>
    <m/>
    <x v="511"/>
    <m/>
    <m/>
    <n v="164"/>
    <m/>
    <m/>
    <m/>
  </r>
  <r>
    <s v="1-632"/>
    <x v="147"/>
    <d v="2025-02-26T00:00:00"/>
    <x v="3"/>
    <s v="購物"/>
    <m/>
    <x v="511"/>
    <m/>
    <m/>
    <n v="120"/>
    <m/>
    <m/>
    <m/>
  </r>
  <r>
    <s v="1-693"/>
    <x v="45"/>
    <d v="2025-02-26T00:00:00"/>
    <x v="3"/>
    <s v="購物"/>
    <m/>
    <x v="511"/>
    <m/>
    <m/>
    <n v="138"/>
    <m/>
    <m/>
    <m/>
  </r>
  <r>
    <s v="1-760"/>
    <x v="46"/>
    <d v="2025-02-26T00:00:00"/>
    <x v="3"/>
    <s v="購物"/>
    <m/>
    <x v="511"/>
    <m/>
    <m/>
    <n v="399"/>
    <m/>
    <m/>
    <m/>
  </r>
  <r>
    <s v="1-441"/>
    <x v="216"/>
    <d v="2025-02-26T00:00:00"/>
    <x v="3"/>
    <s v="購物"/>
    <m/>
    <x v="511"/>
    <m/>
    <m/>
    <n v="138"/>
    <m/>
    <m/>
    <m/>
  </r>
  <r>
    <s v="1-603"/>
    <x v="217"/>
    <d v="2025-02-26T00:00:00"/>
    <x v="3"/>
    <s v="購物"/>
    <m/>
    <x v="511"/>
    <m/>
    <m/>
    <n v="271"/>
    <m/>
    <m/>
    <m/>
  </r>
  <r>
    <s v="1-450"/>
    <x v="49"/>
    <d v="2025-02-26T00:00:00"/>
    <x v="3"/>
    <s v="購物"/>
    <m/>
    <x v="511"/>
    <m/>
    <m/>
    <n v="49"/>
    <m/>
    <m/>
    <m/>
  </r>
  <r>
    <s v="1-043"/>
    <x v="219"/>
    <d v="2025-02-26T00:00:00"/>
    <x v="3"/>
    <s v="購物"/>
    <m/>
    <x v="511"/>
    <m/>
    <m/>
    <n v="49"/>
    <m/>
    <m/>
    <m/>
  </r>
  <r>
    <s v="1-596"/>
    <x v="51"/>
    <d v="2025-02-26T00:00:00"/>
    <x v="3"/>
    <s v="購物"/>
    <m/>
    <x v="511"/>
    <m/>
    <m/>
    <n v="115"/>
    <m/>
    <m/>
    <m/>
  </r>
  <r>
    <s v="1-606"/>
    <x v="113"/>
    <d v="2025-02-26T00:00:00"/>
    <x v="3"/>
    <s v="購物"/>
    <m/>
    <x v="511"/>
    <m/>
    <m/>
    <n v="347"/>
    <m/>
    <m/>
    <m/>
  </r>
  <r>
    <s v="1-160"/>
    <x v="222"/>
    <d v="2025-02-26T00:00:00"/>
    <x v="3"/>
    <s v="購物"/>
    <m/>
    <x v="511"/>
    <m/>
    <m/>
    <n v="128"/>
    <m/>
    <m/>
    <m/>
  </r>
  <r>
    <s v="1-670"/>
    <x v="86"/>
    <d v="2025-02-26T00:00:00"/>
    <x v="3"/>
    <s v="購物"/>
    <m/>
    <x v="511"/>
    <m/>
    <m/>
    <n v="88"/>
    <m/>
    <m/>
    <m/>
  </r>
  <r>
    <s v="1-370"/>
    <x v="224"/>
    <d v="2025-02-26T00:00:00"/>
    <x v="3"/>
    <s v="購物"/>
    <m/>
    <x v="511"/>
    <m/>
    <m/>
    <n v="49"/>
    <m/>
    <m/>
    <m/>
  </r>
  <r>
    <s v="1-682"/>
    <x v="87"/>
    <d v="2025-02-26T00:00:00"/>
    <x v="3"/>
    <s v="購物"/>
    <m/>
    <x v="511"/>
    <m/>
    <m/>
    <n v="217"/>
    <m/>
    <m/>
    <m/>
  </r>
  <r>
    <s v="1-724"/>
    <x v="13"/>
    <d v="2025-02-26T00:00:00"/>
    <x v="3"/>
    <s v="購物"/>
    <m/>
    <x v="511"/>
    <m/>
    <m/>
    <n v="49"/>
    <m/>
    <m/>
    <m/>
  </r>
  <r>
    <s v="1-465"/>
    <x v="164"/>
    <d v="2025-02-26T00:00:00"/>
    <x v="3"/>
    <s v="購物"/>
    <m/>
    <x v="511"/>
    <m/>
    <m/>
    <n v="210"/>
    <m/>
    <m/>
    <m/>
  </r>
  <r>
    <s v="1-727"/>
    <x v="53"/>
    <d v="2025-02-26T00:00:00"/>
    <x v="3"/>
    <s v="購物"/>
    <m/>
    <x v="511"/>
    <m/>
    <m/>
    <n v="62"/>
    <m/>
    <m/>
    <m/>
  </r>
  <r>
    <s v="1-684"/>
    <x v="248"/>
    <d v="2025-02-26T00:00:00"/>
    <x v="3"/>
    <s v="購物"/>
    <m/>
    <x v="511"/>
    <m/>
    <m/>
    <n v="168"/>
    <m/>
    <m/>
    <m/>
  </r>
  <r>
    <s v="1-263"/>
    <x v="225"/>
    <d v="2025-02-26T00:00:00"/>
    <x v="3"/>
    <s v="購物"/>
    <m/>
    <x v="511"/>
    <m/>
    <m/>
    <n v="1017"/>
    <m/>
    <m/>
    <m/>
  </r>
  <r>
    <s v="1-510"/>
    <x v="55"/>
    <d v="2025-02-26T00:00:00"/>
    <x v="3"/>
    <s v="購物"/>
    <m/>
    <x v="511"/>
    <m/>
    <m/>
    <n v="60"/>
    <m/>
    <m/>
    <m/>
  </r>
  <r>
    <s v="1-767"/>
    <x v="78"/>
    <d v="2025-02-26T00:00:00"/>
    <x v="3"/>
    <s v="購物"/>
    <m/>
    <x v="511"/>
    <m/>
    <m/>
    <n v="132"/>
    <m/>
    <m/>
    <m/>
  </r>
  <r>
    <s v="1-531"/>
    <x v="58"/>
    <d v="2025-02-26T00:00:00"/>
    <x v="3"/>
    <s v="購物"/>
    <m/>
    <x v="511"/>
    <m/>
    <m/>
    <n v="69"/>
    <m/>
    <m/>
    <m/>
  </r>
  <r>
    <s v="1-582"/>
    <x v="227"/>
    <d v="2025-02-26T00:00:00"/>
    <x v="3"/>
    <s v="購物"/>
    <m/>
    <x v="511"/>
    <m/>
    <m/>
    <n v="138"/>
    <m/>
    <m/>
    <m/>
  </r>
  <r>
    <s v="1-754"/>
    <x v="114"/>
    <d v="2025-02-26T00:00:00"/>
    <x v="3"/>
    <s v="購物"/>
    <m/>
    <x v="511"/>
    <m/>
    <m/>
    <n v="206"/>
    <m/>
    <m/>
    <m/>
  </r>
  <r>
    <s v="1-550"/>
    <x v="14"/>
    <d v="2025-02-26T00:00:00"/>
    <x v="3"/>
    <s v="購物"/>
    <m/>
    <x v="511"/>
    <m/>
    <m/>
    <n v="138"/>
    <m/>
    <m/>
    <m/>
  </r>
  <r>
    <s v="1-634"/>
    <x v="60"/>
    <d v="2025-02-26T00:00:00"/>
    <x v="3"/>
    <s v="購物"/>
    <m/>
    <x v="511"/>
    <m/>
    <m/>
    <n v="90"/>
    <m/>
    <m/>
    <m/>
  </r>
  <r>
    <s v="1-031"/>
    <x v="229"/>
    <d v="2025-02-26T00:00:00"/>
    <x v="3"/>
    <s v="購物"/>
    <m/>
    <x v="511"/>
    <m/>
    <m/>
    <n v="93"/>
    <m/>
    <m/>
    <m/>
  </r>
  <r>
    <s v="1-728"/>
    <x v="62"/>
    <d v="2025-02-26T00:00:00"/>
    <x v="3"/>
    <s v="購物"/>
    <m/>
    <x v="511"/>
    <m/>
    <m/>
    <n v="217"/>
    <m/>
    <m/>
    <m/>
  </r>
  <r>
    <s v="1-738"/>
    <x v="181"/>
    <d v="2025-02-26T00:00:00"/>
    <x v="3"/>
    <s v="購物"/>
    <m/>
    <x v="511"/>
    <m/>
    <m/>
    <n v="155"/>
    <m/>
    <m/>
    <m/>
  </r>
  <r>
    <s v="1-296"/>
    <x v="15"/>
    <d v="2025-02-26T00:00:00"/>
    <x v="3"/>
    <s v="購物"/>
    <m/>
    <x v="511"/>
    <m/>
    <m/>
    <n v="80"/>
    <m/>
    <m/>
    <m/>
  </r>
  <r>
    <s v="1-700"/>
    <x v="137"/>
    <d v="2025-02-26T00:00:00"/>
    <x v="3"/>
    <s v="購物"/>
    <m/>
    <x v="511"/>
    <m/>
    <m/>
    <n v="168"/>
    <m/>
    <m/>
    <m/>
  </r>
  <r>
    <s v="1-580"/>
    <x v="63"/>
    <d v="2025-02-26T00:00:00"/>
    <x v="3"/>
    <s v="購物"/>
    <m/>
    <x v="511"/>
    <m/>
    <m/>
    <n v="68"/>
    <m/>
    <m/>
    <m/>
  </r>
  <r>
    <s v="3-553"/>
    <x v="117"/>
    <d v="2025-02-26T00:00:00"/>
    <x v="3"/>
    <s v="購物"/>
    <m/>
    <x v="511"/>
    <m/>
    <m/>
    <n v="60"/>
    <m/>
    <m/>
    <m/>
  </r>
  <r>
    <s v="1-752"/>
    <x v="119"/>
    <d v="2025-02-26T00:00:00"/>
    <x v="3"/>
    <s v="購物"/>
    <m/>
    <x v="511"/>
    <m/>
    <m/>
    <n v="138"/>
    <m/>
    <m/>
    <m/>
  </r>
  <r>
    <s v="1-706"/>
    <x v="155"/>
    <d v="2025-02-26T00:00:00"/>
    <x v="3"/>
    <s v="購物"/>
    <m/>
    <x v="511"/>
    <m/>
    <m/>
    <n v="69"/>
    <m/>
    <m/>
    <m/>
  </r>
  <r>
    <s v="1-274"/>
    <x v="230"/>
    <d v="2025-02-26T00:00:00"/>
    <x v="3"/>
    <s v="購物"/>
    <m/>
    <x v="511"/>
    <m/>
    <m/>
    <n v="180"/>
    <m/>
    <m/>
    <m/>
  </r>
  <r>
    <s v="1-656"/>
    <x v="166"/>
    <d v="2025-02-26T00:00:00"/>
    <x v="3"/>
    <s v="購物"/>
    <m/>
    <x v="511"/>
    <m/>
    <m/>
    <n v="91"/>
    <m/>
    <m/>
    <m/>
  </r>
  <r>
    <s v="1-167"/>
    <x v="91"/>
    <d v="2025-02-26T00:00:00"/>
    <x v="3"/>
    <s v="購物"/>
    <m/>
    <x v="511"/>
    <m/>
    <m/>
    <n v="242"/>
    <m/>
    <m/>
    <m/>
  </r>
  <r>
    <s v="1-366"/>
    <x v="231"/>
    <d v="2025-02-26T00:00:00"/>
    <x v="3"/>
    <s v="購物"/>
    <m/>
    <x v="511"/>
    <m/>
    <m/>
    <n v="93"/>
    <m/>
    <m/>
    <m/>
  </r>
  <r>
    <s v="1-053"/>
    <x v="172"/>
    <d v="2025-02-26T00:00:00"/>
    <x v="3"/>
    <s v="購物"/>
    <m/>
    <x v="511"/>
    <m/>
    <m/>
    <n v="200"/>
    <m/>
    <m/>
    <m/>
  </r>
  <r>
    <s v="1-565"/>
    <x v="175"/>
    <d v="2025-03-05T00:00:00"/>
    <x v="3"/>
    <s v="購物"/>
    <m/>
    <x v="512"/>
    <m/>
    <m/>
    <n v="425"/>
    <m/>
    <m/>
    <m/>
  </r>
  <r>
    <s v="1-690"/>
    <x v="2"/>
    <d v="2025-03-05T00:00:00"/>
    <x v="3"/>
    <s v="購物"/>
    <m/>
    <x v="512"/>
    <m/>
    <m/>
    <n v="60"/>
    <m/>
    <m/>
    <m/>
  </r>
  <r>
    <s v="1-521"/>
    <x v="182"/>
    <d v="2025-03-05T00:00:00"/>
    <x v="3"/>
    <s v="購物"/>
    <m/>
    <x v="512"/>
    <m/>
    <m/>
    <n v="205"/>
    <m/>
    <m/>
    <m/>
  </r>
  <r>
    <s v="1-471"/>
    <x v="167"/>
    <d v="2025-03-05T00:00:00"/>
    <x v="3"/>
    <s v="購物"/>
    <m/>
    <x v="512"/>
    <m/>
    <m/>
    <n v="59"/>
    <m/>
    <m/>
    <m/>
  </r>
  <r>
    <s v="1-299"/>
    <x v="193"/>
    <d v="2025-03-05T00:00:00"/>
    <x v="3"/>
    <s v="購物"/>
    <m/>
    <x v="512"/>
    <m/>
    <m/>
    <n v="606"/>
    <m/>
    <m/>
    <m/>
  </r>
  <r>
    <s v="1-311"/>
    <x v="194"/>
    <d v="2025-03-05T00:00:00"/>
    <x v="3"/>
    <s v="購物"/>
    <m/>
    <x v="512"/>
    <m/>
    <m/>
    <n v="288"/>
    <m/>
    <m/>
    <m/>
  </r>
  <r>
    <s v="1-723"/>
    <x v="82"/>
    <d v="2025-03-05T00:00:00"/>
    <x v="3"/>
    <s v="購物"/>
    <m/>
    <x v="512"/>
    <m/>
    <m/>
    <n v="61"/>
    <m/>
    <m/>
    <m/>
  </r>
  <r>
    <s v="1-542"/>
    <x v="138"/>
    <d v="2025-03-05T00:00:00"/>
    <x v="3"/>
    <s v="購物"/>
    <m/>
    <x v="512"/>
    <m/>
    <m/>
    <n v="374"/>
    <m/>
    <m/>
    <m/>
  </r>
  <r>
    <s v="1-281"/>
    <x v="198"/>
    <d v="2025-03-05T00:00:00"/>
    <x v="3"/>
    <s v="購物"/>
    <m/>
    <x v="512"/>
    <m/>
    <m/>
    <n v="63"/>
    <m/>
    <m/>
    <m/>
  </r>
  <r>
    <s v="1-702"/>
    <x v="169"/>
    <d v="2025-03-05T00:00:00"/>
    <x v="3"/>
    <s v="購物"/>
    <m/>
    <x v="512"/>
    <m/>
    <m/>
    <n v="190"/>
    <m/>
    <m/>
    <m/>
  </r>
  <r>
    <s v="1-659"/>
    <x v="185"/>
    <d v="2025-03-05T00:00:00"/>
    <x v="3"/>
    <s v="購物"/>
    <m/>
    <x v="512"/>
    <m/>
    <m/>
    <n v="60"/>
    <m/>
    <m/>
    <m/>
  </r>
  <r>
    <s v="1-624"/>
    <x v="26"/>
    <d v="2025-03-05T00:00:00"/>
    <x v="3"/>
    <s v="購物"/>
    <m/>
    <x v="512"/>
    <m/>
    <m/>
    <n v="463"/>
    <m/>
    <m/>
    <m/>
  </r>
  <r>
    <s v="1-432"/>
    <x v="27"/>
    <d v="2025-03-05T00:00:00"/>
    <x v="3"/>
    <s v="購物"/>
    <m/>
    <x v="512"/>
    <m/>
    <m/>
    <n v="69"/>
    <m/>
    <m/>
    <m/>
  </r>
  <r>
    <s v="1-717"/>
    <x v="28"/>
    <d v="2025-03-05T00:00:00"/>
    <x v="3"/>
    <s v="購物"/>
    <m/>
    <x v="512"/>
    <m/>
    <m/>
    <n v="68"/>
    <m/>
    <m/>
    <m/>
  </r>
  <r>
    <s v="1-660"/>
    <x v="9"/>
    <d v="2025-03-05T00:00:00"/>
    <x v="3"/>
    <s v="購物"/>
    <m/>
    <x v="512"/>
    <m/>
    <m/>
    <n v="80"/>
    <m/>
    <m/>
    <m/>
  </r>
  <r>
    <s v="1-732"/>
    <x v="201"/>
    <d v="2025-03-05T00:00:00"/>
    <x v="3"/>
    <s v="購物"/>
    <m/>
    <x v="512"/>
    <m/>
    <m/>
    <n v="138"/>
    <m/>
    <m/>
    <m/>
  </r>
  <r>
    <s v="1-673"/>
    <x v="202"/>
    <d v="2025-03-05T00:00:00"/>
    <x v="3"/>
    <s v="購物"/>
    <m/>
    <x v="512"/>
    <m/>
    <m/>
    <n v="138"/>
    <m/>
    <m/>
    <m/>
  </r>
  <r>
    <s v="1-741"/>
    <x v="203"/>
    <d v="2025-03-05T00:00:00"/>
    <x v="3"/>
    <s v="購物"/>
    <m/>
    <x v="512"/>
    <m/>
    <m/>
    <n v="200"/>
    <m/>
    <m/>
    <m/>
  </r>
  <r>
    <s v="1-763"/>
    <x v="253"/>
    <d v="2025-03-05T00:00:00"/>
    <x v="3"/>
    <s v="購物"/>
    <m/>
    <x v="512"/>
    <m/>
    <m/>
    <n v="138"/>
    <m/>
    <m/>
    <m/>
  </r>
  <r>
    <s v="1-452"/>
    <x v="204"/>
    <d v="2025-03-05T00:00:00"/>
    <x v="3"/>
    <s v="購物"/>
    <m/>
    <x v="512"/>
    <m/>
    <m/>
    <n v="68"/>
    <m/>
    <m/>
    <m/>
  </r>
  <r>
    <s v="1-585"/>
    <x v="124"/>
    <d v="2025-03-05T00:00:00"/>
    <x v="3"/>
    <s v="購物"/>
    <m/>
    <x v="512"/>
    <m/>
    <m/>
    <n v="80"/>
    <m/>
    <m/>
    <m/>
  </r>
  <r>
    <s v="1-612"/>
    <x v="34"/>
    <d v="2025-03-05T00:00:00"/>
    <x v="3"/>
    <s v="購物"/>
    <m/>
    <x v="512"/>
    <m/>
    <m/>
    <n v="150"/>
    <m/>
    <m/>
    <m/>
  </r>
  <r>
    <s v="1-530"/>
    <x v="94"/>
    <d v="2025-03-05T00:00:00"/>
    <x v="3"/>
    <s v="購物"/>
    <m/>
    <x v="512"/>
    <m/>
    <m/>
    <n v="68"/>
    <m/>
    <m/>
    <m/>
  </r>
  <r>
    <s v="1-038"/>
    <x v="205"/>
    <d v="2025-03-05T00:00:00"/>
    <x v="3"/>
    <s v="購物"/>
    <m/>
    <x v="512"/>
    <m/>
    <m/>
    <n v="573"/>
    <m/>
    <m/>
    <m/>
  </r>
  <r>
    <s v="1-200"/>
    <x v="38"/>
    <d v="2025-03-05T00:00:00"/>
    <x v="3"/>
    <s v="購物"/>
    <m/>
    <x v="512"/>
    <m/>
    <m/>
    <n v="60"/>
    <m/>
    <m/>
    <m/>
  </r>
  <r>
    <s v="1-546"/>
    <x v="208"/>
    <d v="2025-03-05T00:00:00"/>
    <x v="3"/>
    <s v="購物"/>
    <m/>
    <x v="512"/>
    <m/>
    <m/>
    <n v="443"/>
    <m/>
    <m/>
    <m/>
  </r>
  <r>
    <s v="1-211"/>
    <x v="187"/>
    <d v="2025-03-05T00:00:00"/>
    <x v="3"/>
    <s v="購物"/>
    <m/>
    <x v="512"/>
    <m/>
    <m/>
    <n v="60"/>
    <m/>
    <m/>
    <m/>
  </r>
  <r>
    <s v="1-764"/>
    <x v="3"/>
    <d v="2025-03-05T00:00:00"/>
    <x v="3"/>
    <s v="購物"/>
    <m/>
    <x v="512"/>
    <m/>
    <m/>
    <n v="257"/>
    <m/>
    <m/>
    <m/>
  </r>
  <r>
    <s v="1-672"/>
    <x v="73"/>
    <d v="2025-03-05T00:00:00"/>
    <x v="3"/>
    <s v="購物"/>
    <m/>
    <x v="512"/>
    <m/>
    <m/>
    <n v="161"/>
    <m/>
    <m/>
    <m/>
  </r>
  <r>
    <s v="1-671"/>
    <x v="129"/>
    <d v="2025-03-05T00:00:00"/>
    <x v="3"/>
    <s v="購物"/>
    <m/>
    <x v="512"/>
    <m/>
    <m/>
    <n v="352"/>
    <m/>
    <m/>
    <m/>
  </r>
  <r>
    <s v="1-757"/>
    <x v="41"/>
    <d v="2025-03-05T00:00:00"/>
    <x v="3"/>
    <s v="購物"/>
    <m/>
    <x v="512"/>
    <m/>
    <m/>
    <n v="138"/>
    <m/>
    <m/>
    <m/>
  </r>
  <r>
    <s v="1-515"/>
    <x v="210"/>
    <d v="2025-03-05T00:00:00"/>
    <x v="3"/>
    <s v="購物"/>
    <m/>
    <x v="512"/>
    <m/>
    <m/>
    <n v="210"/>
    <m/>
    <m/>
    <m/>
  </r>
  <r>
    <s v="1-562"/>
    <x v="43"/>
    <d v="2025-03-05T00:00:00"/>
    <x v="3"/>
    <s v="購物"/>
    <m/>
    <x v="512"/>
    <m/>
    <m/>
    <n v="61"/>
    <m/>
    <m/>
    <m/>
  </r>
  <r>
    <s v="1-380"/>
    <x v="74"/>
    <d v="2025-03-05T00:00:00"/>
    <x v="3"/>
    <s v="購物"/>
    <m/>
    <x v="512"/>
    <m/>
    <m/>
    <n v="90"/>
    <m/>
    <m/>
    <m/>
  </r>
  <r>
    <s v="1-534"/>
    <x v="213"/>
    <d v="2025-03-05T00:00:00"/>
    <x v="3"/>
    <s v="購物"/>
    <m/>
    <x v="512"/>
    <m/>
    <m/>
    <n v="136"/>
    <m/>
    <m/>
    <m/>
  </r>
  <r>
    <s v="1-632"/>
    <x v="147"/>
    <d v="2025-03-05T00:00:00"/>
    <x v="3"/>
    <s v="購物"/>
    <m/>
    <x v="512"/>
    <m/>
    <m/>
    <n v="120"/>
    <m/>
    <m/>
    <m/>
  </r>
  <r>
    <s v="1-693"/>
    <x v="45"/>
    <d v="2025-03-05T00:00:00"/>
    <x v="3"/>
    <s v="購物"/>
    <m/>
    <x v="512"/>
    <m/>
    <m/>
    <n v="138"/>
    <m/>
    <m/>
    <m/>
  </r>
  <r>
    <s v="1-441"/>
    <x v="216"/>
    <d v="2025-03-05T00:00:00"/>
    <x v="3"/>
    <s v="購物"/>
    <m/>
    <x v="512"/>
    <m/>
    <m/>
    <n v="138"/>
    <m/>
    <m/>
    <m/>
  </r>
  <r>
    <s v="1-603"/>
    <x v="217"/>
    <d v="2025-03-05T00:00:00"/>
    <x v="3"/>
    <s v="購物"/>
    <m/>
    <x v="512"/>
    <m/>
    <m/>
    <n v="258"/>
    <m/>
    <m/>
    <m/>
  </r>
  <r>
    <s v="1-043"/>
    <x v="219"/>
    <d v="2025-03-05T00:00:00"/>
    <x v="3"/>
    <s v="購物"/>
    <m/>
    <x v="512"/>
    <m/>
    <m/>
    <n v="163"/>
    <m/>
    <m/>
    <m/>
  </r>
  <r>
    <s v="1-770"/>
    <x v="163"/>
    <d v="2025-03-05T00:00:00"/>
    <x v="3"/>
    <s v="購物"/>
    <m/>
    <x v="512"/>
    <m/>
    <m/>
    <n v="61"/>
    <m/>
    <m/>
    <m/>
  </r>
  <r>
    <s v="1-596"/>
    <x v="51"/>
    <d v="2025-03-05T00:00:00"/>
    <x v="3"/>
    <s v="購物"/>
    <m/>
    <x v="512"/>
    <m/>
    <m/>
    <n v="115"/>
    <m/>
    <m/>
    <m/>
  </r>
  <r>
    <s v="1-606"/>
    <x v="113"/>
    <d v="2025-03-05T00:00:00"/>
    <x v="3"/>
    <s v="購物"/>
    <m/>
    <x v="512"/>
    <m/>
    <m/>
    <n v="298"/>
    <m/>
    <m/>
    <m/>
  </r>
  <r>
    <s v="1-722"/>
    <x v="255"/>
    <d v="2025-03-05T00:00:00"/>
    <x v="3"/>
    <s v="購物"/>
    <m/>
    <x v="512"/>
    <m/>
    <m/>
    <n v="132"/>
    <m/>
    <m/>
    <m/>
  </r>
  <r>
    <s v="1-670"/>
    <x v="86"/>
    <d v="2025-03-05T00:00:00"/>
    <x v="3"/>
    <s v="購物"/>
    <m/>
    <x v="512"/>
    <m/>
    <m/>
    <n v="62"/>
    <m/>
    <m/>
    <m/>
  </r>
  <r>
    <s v="1-682"/>
    <x v="87"/>
    <d v="2025-03-05T00:00:00"/>
    <x v="3"/>
    <s v="購物"/>
    <m/>
    <x v="512"/>
    <m/>
    <m/>
    <n v="168"/>
    <m/>
    <m/>
    <m/>
  </r>
  <r>
    <s v="1-465"/>
    <x v="164"/>
    <d v="2025-03-05T00:00:00"/>
    <x v="3"/>
    <s v="購物"/>
    <m/>
    <x v="512"/>
    <m/>
    <m/>
    <n v="210"/>
    <m/>
    <m/>
    <m/>
  </r>
  <r>
    <s v="1-727"/>
    <x v="53"/>
    <d v="2025-03-05T00:00:00"/>
    <x v="3"/>
    <s v="購物"/>
    <m/>
    <x v="512"/>
    <m/>
    <m/>
    <n v="61"/>
    <m/>
    <m/>
    <m/>
  </r>
  <r>
    <s v="1-684"/>
    <x v="248"/>
    <d v="2025-03-05T00:00:00"/>
    <x v="3"/>
    <s v="購物"/>
    <m/>
    <x v="512"/>
    <m/>
    <m/>
    <n v="168"/>
    <m/>
    <m/>
    <m/>
  </r>
  <r>
    <s v="1-263"/>
    <x v="225"/>
    <d v="2025-03-05T00:00:00"/>
    <x v="3"/>
    <s v="購物"/>
    <m/>
    <x v="512"/>
    <m/>
    <m/>
    <n v="642"/>
    <m/>
    <m/>
    <m/>
  </r>
  <r>
    <s v="1-510"/>
    <x v="55"/>
    <d v="2025-03-05T00:00:00"/>
    <x v="3"/>
    <s v="購物"/>
    <m/>
    <x v="512"/>
    <m/>
    <m/>
    <n v="60"/>
    <m/>
    <m/>
    <m/>
  </r>
  <r>
    <s v="1-667"/>
    <x v="96"/>
    <d v="2025-03-05T00:00:00"/>
    <x v="3"/>
    <s v="購物"/>
    <m/>
    <x v="512"/>
    <m/>
    <m/>
    <n v="138"/>
    <m/>
    <m/>
    <m/>
  </r>
  <r>
    <s v="1-767"/>
    <x v="78"/>
    <d v="2025-03-05T00:00:00"/>
    <x v="3"/>
    <s v="購物"/>
    <m/>
    <x v="512"/>
    <m/>
    <m/>
    <n v="92"/>
    <m/>
    <m/>
    <m/>
  </r>
  <r>
    <s v="1-531"/>
    <x v="58"/>
    <d v="2025-03-05T00:00:00"/>
    <x v="3"/>
    <s v="購物"/>
    <m/>
    <x v="512"/>
    <m/>
    <m/>
    <n v="75"/>
    <m/>
    <m/>
    <m/>
  </r>
  <r>
    <s v="1-582"/>
    <x v="227"/>
    <d v="2025-03-05T00:00:00"/>
    <x v="3"/>
    <s v="購物"/>
    <m/>
    <x v="512"/>
    <m/>
    <m/>
    <n v="138"/>
    <m/>
    <m/>
    <m/>
  </r>
  <r>
    <s v="1-754"/>
    <x v="114"/>
    <d v="2025-03-05T00:00:00"/>
    <x v="3"/>
    <s v="購物"/>
    <m/>
    <x v="512"/>
    <m/>
    <m/>
    <n v="78"/>
    <m/>
    <m/>
    <m/>
  </r>
  <r>
    <s v="1-550"/>
    <x v="14"/>
    <d v="2025-03-05T00:00:00"/>
    <x v="3"/>
    <s v="購物"/>
    <m/>
    <x v="512"/>
    <m/>
    <m/>
    <n v="138"/>
    <m/>
    <m/>
    <m/>
  </r>
  <r>
    <s v="1-634"/>
    <x v="60"/>
    <d v="2025-03-05T00:00:00"/>
    <x v="3"/>
    <s v="購物"/>
    <m/>
    <x v="512"/>
    <m/>
    <m/>
    <n v="158"/>
    <m/>
    <m/>
    <m/>
  </r>
  <r>
    <s v="1-031"/>
    <x v="229"/>
    <d v="2025-03-05T00:00:00"/>
    <x v="3"/>
    <s v="購物"/>
    <m/>
    <x v="512"/>
    <m/>
    <m/>
    <n v="60"/>
    <m/>
    <m/>
    <m/>
  </r>
  <r>
    <s v="1-765"/>
    <x v="116"/>
    <d v="2025-03-05T00:00:00"/>
    <x v="3"/>
    <s v="購物"/>
    <m/>
    <x v="512"/>
    <m/>
    <m/>
    <n v="138"/>
    <m/>
    <m/>
    <m/>
  </r>
  <r>
    <s v="1-728"/>
    <x v="62"/>
    <d v="2025-03-05T00:00:00"/>
    <x v="3"/>
    <s v="購物"/>
    <m/>
    <x v="512"/>
    <m/>
    <m/>
    <n v="168"/>
    <m/>
    <m/>
    <m/>
  </r>
  <r>
    <s v="1-296"/>
    <x v="15"/>
    <d v="2025-03-05T00:00:00"/>
    <x v="3"/>
    <s v="購物"/>
    <m/>
    <x v="512"/>
    <m/>
    <m/>
    <n v="80"/>
    <m/>
    <m/>
    <m/>
  </r>
  <r>
    <s v="1-700"/>
    <x v="137"/>
    <d v="2025-03-05T00:00:00"/>
    <x v="3"/>
    <s v="購物"/>
    <m/>
    <x v="512"/>
    <m/>
    <m/>
    <n v="168"/>
    <m/>
    <m/>
    <m/>
  </r>
  <r>
    <s v="1-580"/>
    <x v="63"/>
    <d v="2025-03-05T00:00:00"/>
    <x v="3"/>
    <s v="購物"/>
    <m/>
    <x v="512"/>
    <m/>
    <m/>
    <n v="68"/>
    <m/>
    <m/>
    <m/>
  </r>
  <r>
    <s v="3-553"/>
    <x v="117"/>
    <d v="2025-03-05T00:00:00"/>
    <x v="3"/>
    <s v="購物"/>
    <m/>
    <x v="512"/>
    <m/>
    <m/>
    <n v="69"/>
    <m/>
    <m/>
    <m/>
  </r>
  <r>
    <s v="1-752"/>
    <x v="119"/>
    <d v="2025-03-05T00:00:00"/>
    <x v="3"/>
    <s v="購物"/>
    <m/>
    <x v="512"/>
    <m/>
    <m/>
    <n v="138"/>
    <m/>
    <m/>
    <m/>
  </r>
  <r>
    <s v="1-706"/>
    <x v="155"/>
    <d v="2025-03-05T00:00:00"/>
    <x v="3"/>
    <s v="購物"/>
    <m/>
    <x v="512"/>
    <m/>
    <m/>
    <n v="69"/>
    <m/>
    <m/>
    <m/>
  </r>
  <r>
    <s v="1-274"/>
    <x v="230"/>
    <d v="2025-03-05T00:00:00"/>
    <x v="3"/>
    <s v="購物"/>
    <m/>
    <x v="512"/>
    <m/>
    <m/>
    <n v="180"/>
    <m/>
    <m/>
    <m/>
  </r>
  <r>
    <s v="1-656"/>
    <x v="166"/>
    <d v="2025-03-05T00:00:00"/>
    <x v="3"/>
    <s v="購物"/>
    <m/>
    <x v="512"/>
    <m/>
    <m/>
    <n v="60"/>
    <m/>
    <m/>
    <m/>
  </r>
  <r>
    <s v="1-167"/>
    <x v="91"/>
    <d v="2025-03-05T00:00:00"/>
    <x v="3"/>
    <s v="購物"/>
    <m/>
    <x v="512"/>
    <m/>
    <m/>
    <n v="193"/>
    <m/>
    <m/>
    <m/>
  </r>
  <r>
    <s v="1-366"/>
    <x v="231"/>
    <d v="2025-03-05T00:00:00"/>
    <x v="3"/>
    <s v="購物"/>
    <m/>
    <x v="512"/>
    <m/>
    <m/>
    <n v="93"/>
    <m/>
    <m/>
    <m/>
  </r>
  <r>
    <s v="1-053"/>
    <x v="172"/>
    <d v="2025-03-05T00:00:00"/>
    <x v="3"/>
    <s v="購物"/>
    <m/>
    <x v="512"/>
    <m/>
    <m/>
    <n v="200"/>
    <m/>
    <m/>
    <m/>
  </r>
  <r>
    <s v="2-154"/>
    <x v="236"/>
    <d v="2025-03-12T00:00:00"/>
    <x v="3"/>
    <s v="購物"/>
    <m/>
    <x v="513"/>
    <m/>
    <m/>
    <n v="49"/>
    <m/>
    <m/>
    <m/>
  </r>
  <r>
    <s v="1-565"/>
    <x v="175"/>
    <d v="2025-03-12T00:00:00"/>
    <x v="3"/>
    <s v="購物"/>
    <m/>
    <x v="513"/>
    <m/>
    <m/>
    <n v="222"/>
    <m/>
    <m/>
    <m/>
  </r>
  <r>
    <s v="1-690"/>
    <x v="2"/>
    <d v="2025-03-12T00:00:00"/>
    <x v="3"/>
    <s v="購物"/>
    <m/>
    <x v="513"/>
    <m/>
    <m/>
    <n v="53"/>
    <m/>
    <m/>
    <m/>
  </r>
  <r>
    <s v="1-521"/>
    <x v="182"/>
    <d v="2025-03-12T00:00:00"/>
    <x v="3"/>
    <s v="購物"/>
    <m/>
    <x v="513"/>
    <m/>
    <m/>
    <n v="205"/>
    <m/>
    <m/>
    <m/>
  </r>
  <r>
    <s v="1-471"/>
    <x v="167"/>
    <d v="2025-03-12T00:00:00"/>
    <x v="3"/>
    <s v="購物"/>
    <m/>
    <x v="513"/>
    <m/>
    <m/>
    <n v="58"/>
    <m/>
    <m/>
    <m/>
  </r>
  <r>
    <s v="3-551"/>
    <x v="68"/>
    <d v="2025-03-12T00:00:00"/>
    <x v="3"/>
    <s v="購物"/>
    <m/>
    <x v="513"/>
    <m/>
    <m/>
    <n v="85"/>
    <m/>
    <m/>
    <m/>
  </r>
  <r>
    <s v="1-299"/>
    <x v="193"/>
    <d v="2025-03-12T00:00:00"/>
    <x v="3"/>
    <s v="購物"/>
    <m/>
    <x v="513"/>
    <m/>
    <m/>
    <n v="411"/>
    <m/>
    <m/>
    <m/>
  </r>
  <r>
    <s v="3-546"/>
    <x v="99"/>
    <d v="2025-03-12T00:00:00"/>
    <x v="3"/>
    <s v="購物"/>
    <m/>
    <x v="513"/>
    <m/>
    <m/>
    <n v="49"/>
    <m/>
    <m/>
    <m/>
  </r>
  <r>
    <s v="1-311"/>
    <x v="194"/>
    <d v="2025-03-12T00:00:00"/>
    <x v="3"/>
    <s v="購物"/>
    <m/>
    <x v="513"/>
    <m/>
    <m/>
    <n v="272"/>
    <m/>
    <m/>
    <m/>
  </r>
  <r>
    <s v="1-723"/>
    <x v="82"/>
    <d v="2025-03-12T00:00:00"/>
    <x v="3"/>
    <s v="購物"/>
    <m/>
    <x v="513"/>
    <m/>
    <m/>
    <n v="54"/>
    <m/>
    <m/>
    <m/>
  </r>
  <r>
    <s v="3-556"/>
    <x v="106"/>
    <d v="2025-03-12T00:00:00"/>
    <x v="3"/>
    <s v="購物"/>
    <m/>
    <x v="513"/>
    <m/>
    <m/>
    <n v="49"/>
    <m/>
    <m/>
    <m/>
  </r>
  <r>
    <s v="3-558"/>
    <x v="237"/>
    <d v="2025-03-12T00:00:00"/>
    <x v="3"/>
    <s v="購物"/>
    <m/>
    <x v="513"/>
    <m/>
    <m/>
    <n v="49"/>
    <m/>
    <m/>
    <m/>
  </r>
  <r>
    <s v="1-542"/>
    <x v="138"/>
    <d v="2025-03-12T00:00:00"/>
    <x v="3"/>
    <s v="購物"/>
    <m/>
    <x v="513"/>
    <m/>
    <m/>
    <n v="324"/>
    <m/>
    <m/>
    <m/>
  </r>
  <r>
    <s v="1-281"/>
    <x v="198"/>
    <d v="2025-03-12T00:00:00"/>
    <x v="3"/>
    <s v="購物"/>
    <m/>
    <x v="513"/>
    <m/>
    <m/>
    <n v="54"/>
    <m/>
    <m/>
    <m/>
  </r>
  <r>
    <s v="3-550"/>
    <x v="20"/>
    <d v="2025-03-12T00:00:00"/>
    <x v="3"/>
    <s v="購物"/>
    <m/>
    <x v="513"/>
    <m/>
    <m/>
    <n v="49"/>
    <m/>
    <m/>
    <m/>
  </r>
  <r>
    <s v="3-555"/>
    <x v="22"/>
    <d v="2025-03-12T00:00:00"/>
    <x v="3"/>
    <s v="購物"/>
    <m/>
    <x v="513"/>
    <m/>
    <m/>
    <n v="49"/>
    <m/>
    <m/>
    <m/>
  </r>
  <r>
    <s v="2-118"/>
    <x v="83"/>
    <d v="2025-03-12T00:00:00"/>
    <x v="3"/>
    <s v="購物"/>
    <m/>
    <x v="513"/>
    <m/>
    <m/>
    <n v="49"/>
    <m/>
    <m/>
    <m/>
  </r>
  <r>
    <s v="1-702"/>
    <x v="169"/>
    <d v="2025-03-12T00:00:00"/>
    <x v="3"/>
    <s v="購物"/>
    <m/>
    <x v="513"/>
    <m/>
    <m/>
    <n v="190"/>
    <m/>
    <m/>
    <m/>
  </r>
  <r>
    <s v="1-659"/>
    <x v="185"/>
    <d v="2025-03-12T00:00:00"/>
    <x v="3"/>
    <s v="購物"/>
    <m/>
    <x v="513"/>
    <m/>
    <m/>
    <n v="75"/>
    <m/>
    <m/>
    <m/>
  </r>
  <r>
    <s v="1-624"/>
    <x v="26"/>
    <d v="2025-03-12T00:00:00"/>
    <x v="3"/>
    <s v="購物"/>
    <m/>
    <x v="513"/>
    <m/>
    <m/>
    <n v="261"/>
    <m/>
    <m/>
    <m/>
  </r>
  <r>
    <s v="1-432"/>
    <x v="27"/>
    <d v="2025-03-12T00:00:00"/>
    <x v="3"/>
    <s v="購物"/>
    <m/>
    <x v="513"/>
    <m/>
    <m/>
    <n v="69"/>
    <m/>
    <m/>
    <m/>
  </r>
  <r>
    <s v="1-717"/>
    <x v="28"/>
    <d v="2025-03-12T00:00:00"/>
    <x v="3"/>
    <s v="購物"/>
    <m/>
    <x v="513"/>
    <m/>
    <m/>
    <n v="68"/>
    <m/>
    <m/>
    <m/>
  </r>
  <r>
    <s v="3-518"/>
    <x v="144"/>
    <d v="2025-03-12T00:00:00"/>
    <x v="3"/>
    <s v="購物"/>
    <m/>
    <x v="513"/>
    <m/>
    <m/>
    <n v="49"/>
    <m/>
    <m/>
    <m/>
  </r>
  <r>
    <s v="1-745"/>
    <x v="134"/>
    <d v="2025-03-12T00:00:00"/>
    <x v="3"/>
    <s v="購物"/>
    <m/>
    <x v="513"/>
    <m/>
    <m/>
    <n v="200"/>
    <m/>
    <m/>
    <m/>
  </r>
  <r>
    <s v="1-732"/>
    <x v="201"/>
    <d v="2025-03-12T00:00:00"/>
    <x v="3"/>
    <s v="購物"/>
    <m/>
    <x v="513"/>
    <m/>
    <m/>
    <n v="138"/>
    <m/>
    <m/>
    <m/>
  </r>
  <r>
    <s v="2-051"/>
    <x v="239"/>
    <d v="2025-03-12T00:00:00"/>
    <x v="3"/>
    <s v="購物"/>
    <m/>
    <x v="513"/>
    <m/>
    <m/>
    <n v="49"/>
    <m/>
    <m/>
    <m/>
  </r>
  <r>
    <s v="1-673"/>
    <x v="202"/>
    <d v="2025-03-12T00:00:00"/>
    <x v="3"/>
    <s v="購物"/>
    <m/>
    <x v="513"/>
    <m/>
    <m/>
    <n v="138"/>
    <m/>
    <m/>
    <m/>
  </r>
  <r>
    <s v="2-130"/>
    <x v="110"/>
    <d v="2025-03-12T00:00:00"/>
    <x v="3"/>
    <s v="購物"/>
    <m/>
    <x v="513"/>
    <m/>
    <m/>
    <n v="49"/>
    <m/>
    <m/>
    <m/>
  </r>
  <r>
    <s v="1-741"/>
    <x v="203"/>
    <d v="2025-03-12T00:00:00"/>
    <x v="3"/>
    <s v="購物"/>
    <m/>
    <x v="513"/>
    <m/>
    <m/>
    <n v="220"/>
    <m/>
    <m/>
    <m/>
  </r>
  <r>
    <s v="1-763"/>
    <x v="253"/>
    <d v="2025-03-12T00:00:00"/>
    <x v="3"/>
    <s v="購物"/>
    <m/>
    <x v="513"/>
    <m/>
    <m/>
    <n v="138"/>
    <m/>
    <m/>
    <m/>
  </r>
  <r>
    <s v="1-452"/>
    <x v="204"/>
    <d v="2025-03-12T00:00:00"/>
    <x v="3"/>
    <s v="購物"/>
    <m/>
    <x v="513"/>
    <m/>
    <m/>
    <n v="68"/>
    <m/>
    <m/>
    <m/>
  </r>
  <r>
    <s v="2-182"/>
    <x v="33"/>
    <d v="2025-03-12T00:00:00"/>
    <x v="3"/>
    <s v="購物"/>
    <m/>
    <x v="513"/>
    <m/>
    <m/>
    <n v="49"/>
    <m/>
    <m/>
    <m/>
  </r>
  <r>
    <s v="1-585"/>
    <x v="124"/>
    <d v="2025-03-12T00:00:00"/>
    <x v="3"/>
    <s v="購物"/>
    <m/>
    <x v="513"/>
    <m/>
    <m/>
    <n v="88"/>
    <m/>
    <m/>
    <m/>
  </r>
  <r>
    <s v="1-612"/>
    <x v="34"/>
    <d v="2025-03-12T00:00:00"/>
    <x v="3"/>
    <s v="購物"/>
    <m/>
    <x v="513"/>
    <m/>
    <m/>
    <n v="150"/>
    <m/>
    <m/>
    <m/>
  </r>
  <r>
    <s v="1-530"/>
    <x v="94"/>
    <d v="2025-03-12T00:00:00"/>
    <x v="3"/>
    <s v="購物"/>
    <m/>
    <x v="513"/>
    <m/>
    <m/>
    <n v="68"/>
    <m/>
    <m/>
    <m/>
  </r>
  <r>
    <s v="3-537"/>
    <x v="141"/>
    <d v="2025-03-12T00:00:00"/>
    <x v="3"/>
    <s v="購物"/>
    <m/>
    <x v="513"/>
    <m/>
    <m/>
    <n v="49"/>
    <m/>
    <m/>
    <m/>
  </r>
  <r>
    <s v="1-038"/>
    <x v="205"/>
    <d v="2025-03-12T00:00:00"/>
    <x v="3"/>
    <s v="購物"/>
    <m/>
    <x v="513"/>
    <m/>
    <m/>
    <n v="521"/>
    <m/>
    <m/>
    <m/>
  </r>
  <r>
    <s v="1-200"/>
    <x v="38"/>
    <d v="2025-03-12T00:00:00"/>
    <x v="3"/>
    <s v="購物"/>
    <m/>
    <x v="513"/>
    <m/>
    <m/>
    <n v="66"/>
    <m/>
    <m/>
    <m/>
  </r>
  <r>
    <s v="1-546"/>
    <x v="208"/>
    <d v="2025-03-12T00:00:00"/>
    <x v="3"/>
    <s v="購物"/>
    <m/>
    <x v="513"/>
    <m/>
    <m/>
    <n v="443"/>
    <m/>
    <m/>
    <m/>
  </r>
  <r>
    <s v="1-211"/>
    <x v="187"/>
    <d v="2025-03-12T00:00:00"/>
    <x v="3"/>
    <s v="購物"/>
    <m/>
    <x v="513"/>
    <m/>
    <m/>
    <n v="75"/>
    <m/>
    <m/>
    <m/>
  </r>
  <r>
    <s v="3-495"/>
    <x v="145"/>
    <d v="2025-03-12T00:00:00"/>
    <x v="3"/>
    <s v="購物"/>
    <m/>
    <x v="513"/>
    <m/>
    <m/>
    <n v="49"/>
    <m/>
    <m/>
    <m/>
  </r>
  <r>
    <s v="1-764"/>
    <x v="3"/>
    <d v="2025-03-12T00:00:00"/>
    <x v="3"/>
    <s v="購物"/>
    <m/>
    <x v="513"/>
    <m/>
    <m/>
    <n v="106"/>
    <m/>
    <m/>
    <m/>
  </r>
  <r>
    <s v="3-461"/>
    <x v="102"/>
    <d v="2025-03-12T00:00:00"/>
    <x v="3"/>
    <s v="購物"/>
    <m/>
    <x v="513"/>
    <m/>
    <m/>
    <n v="49"/>
    <m/>
    <m/>
    <m/>
  </r>
  <r>
    <s v="1-672"/>
    <x v="73"/>
    <d v="2025-03-12T00:00:00"/>
    <x v="3"/>
    <s v="購物"/>
    <m/>
    <x v="513"/>
    <m/>
    <m/>
    <n v="242"/>
    <m/>
    <m/>
    <m/>
  </r>
  <r>
    <s v="1-671"/>
    <x v="129"/>
    <d v="2025-03-12T00:00:00"/>
    <x v="3"/>
    <s v="購物"/>
    <m/>
    <x v="513"/>
    <m/>
    <m/>
    <n v="373"/>
    <m/>
    <m/>
    <m/>
  </r>
  <r>
    <s v="1-757"/>
    <x v="41"/>
    <d v="2025-03-12T00:00:00"/>
    <x v="3"/>
    <s v="購物"/>
    <m/>
    <x v="513"/>
    <m/>
    <m/>
    <n v="138"/>
    <m/>
    <m/>
    <m/>
  </r>
  <r>
    <s v="1-515"/>
    <x v="210"/>
    <d v="2025-03-12T00:00:00"/>
    <x v="3"/>
    <s v="購物"/>
    <m/>
    <x v="513"/>
    <m/>
    <m/>
    <n v="210"/>
    <m/>
    <m/>
    <m/>
  </r>
  <r>
    <s v="1-562"/>
    <x v="43"/>
    <d v="2025-03-12T00:00:00"/>
    <x v="3"/>
    <s v="購物"/>
    <m/>
    <x v="513"/>
    <m/>
    <m/>
    <n v="57"/>
    <m/>
    <m/>
    <m/>
  </r>
  <r>
    <s v="2-086"/>
    <x v="241"/>
    <d v="2025-03-12T00:00:00"/>
    <x v="3"/>
    <s v="購物"/>
    <m/>
    <x v="513"/>
    <m/>
    <m/>
    <n v="49"/>
    <m/>
    <m/>
    <m/>
  </r>
  <r>
    <s v="2-081"/>
    <x v="242"/>
    <d v="2025-03-12T00:00:00"/>
    <x v="3"/>
    <s v="購物"/>
    <m/>
    <x v="513"/>
    <m/>
    <m/>
    <n v="49"/>
    <m/>
    <m/>
    <m/>
  </r>
  <r>
    <s v="1-380"/>
    <x v="74"/>
    <d v="2025-03-12T00:00:00"/>
    <x v="3"/>
    <s v="購物"/>
    <m/>
    <x v="513"/>
    <m/>
    <m/>
    <n v="90"/>
    <m/>
    <m/>
    <m/>
  </r>
  <r>
    <s v="1-534"/>
    <x v="213"/>
    <d v="2025-03-12T00:00:00"/>
    <x v="3"/>
    <s v="購物"/>
    <m/>
    <x v="513"/>
    <m/>
    <m/>
    <n v="129"/>
    <m/>
    <m/>
    <m/>
  </r>
  <r>
    <s v="1-632"/>
    <x v="147"/>
    <d v="2025-03-12T00:00:00"/>
    <x v="3"/>
    <s v="購物"/>
    <m/>
    <x v="513"/>
    <m/>
    <m/>
    <n v="132"/>
    <m/>
    <m/>
    <m/>
  </r>
  <r>
    <s v="1-693"/>
    <x v="45"/>
    <d v="2025-03-12T00:00:00"/>
    <x v="3"/>
    <s v="購物"/>
    <m/>
    <x v="513"/>
    <m/>
    <m/>
    <n v="138"/>
    <m/>
    <m/>
    <m/>
  </r>
  <r>
    <s v="1-760"/>
    <x v="46"/>
    <d v="2025-03-12T00:00:00"/>
    <x v="3"/>
    <s v="購物"/>
    <m/>
    <x v="513"/>
    <m/>
    <m/>
    <n v="159"/>
    <m/>
    <m/>
    <m/>
  </r>
  <r>
    <s v="1-441"/>
    <x v="216"/>
    <d v="2025-03-12T00:00:00"/>
    <x v="3"/>
    <s v="購物"/>
    <m/>
    <x v="513"/>
    <m/>
    <m/>
    <n v="138"/>
    <m/>
    <m/>
    <m/>
  </r>
  <r>
    <s v="1-603"/>
    <x v="217"/>
    <d v="2025-03-12T00:00:00"/>
    <x v="3"/>
    <s v="購物"/>
    <m/>
    <x v="513"/>
    <m/>
    <m/>
    <n v="356"/>
    <m/>
    <m/>
    <m/>
  </r>
  <r>
    <s v="1-043"/>
    <x v="219"/>
    <d v="2025-03-12T00:00:00"/>
    <x v="3"/>
    <s v="購物"/>
    <m/>
    <x v="513"/>
    <m/>
    <m/>
    <n v="84"/>
    <m/>
    <m/>
    <m/>
  </r>
  <r>
    <s v="1-770"/>
    <x v="163"/>
    <d v="2025-03-12T00:00:00"/>
    <x v="3"/>
    <s v="購物"/>
    <m/>
    <x v="513"/>
    <m/>
    <m/>
    <n v="55"/>
    <m/>
    <m/>
    <m/>
  </r>
  <r>
    <s v="1-596"/>
    <x v="51"/>
    <d v="2025-03-12T00:00:00"/>
    <x v="3"/>
    <s v="購物"/>
    <m/>
    <x v="513"/>
    <m/>
    <m/>
    <n v="115"/>
    <m/>
    <m/>
    <m/>
  </r>
  <r>
    <s v="1-606"/>
    <x v="113"/>
    <d v="2025-03-12T00:00:00"/>
    <x v="3"/>
    <s v="購物"/>
    <m/>
    <x v="513"/>
    <m/>
    <m/>
    <n v="298"/>
    <m/>
    <m/>
    <m/>
  </r>
  <r>
    <s v="1-722"/>
    <x v="255"/>
    <d v="2025-03-12T00:00:00"/>
    <x v="3"/>
    <s v="購物"/>
    <m/>
    <x v="513"/>
    <m/>
    <m/>
    <n v="99"/>
    <m/>
    <m/>
    <m/>
  </r>
  <r>
    <s v="1-670"/>
    <x v="86"/>
    <d v="2025-03-12T00:00:00"/>
    <x v="3"/>
    <s v="購物"/>
    <m/>
    <x v="513"/>
    <m/>
    <m/>
    <n v="55"/>
    <m/>
    <m/>
    <m/>
  </r>
  <r>
    <s v="1-682"/>
    <x v="87"/>
    <d v="2025-03-12T00:00:00"/>
    <x v="3"/>
    <s v="購物"/>
    <m/>
    <x v="513"/>
    <m/>
    <m/>
    <n v="168"/>
    <m/>
    <m/>
    <m/>
  </r>
  <r>
    <s v="1-465"/>
    <x v="164"/>
    <d v="2025-03-12T00:00:00"/>
    <x v="3"/>
    <s v="購物"/>
    <m/>
    <x v="513"/>
    <m/>
    <m/>
    <n v="180"/>
    <m/>
    <m/>
    <m/>
  </r>
  <r>
    <s v="1-727"/>
    <x v="53"/>
    <d v="2025-03-12T00:00:00"/>
    <x v="3"/>
    <s v="購物"/>
    <m/>
    <x v="513"/>
    <m/>
    <m/>
    <n v="47"/>
    <m/>
    <m/>
    <m/>
  </r>
  <r>
    <s v="1-684"/>
    <x v="248"/>
    <d v="2025-03-12T00:00:00"/>
    <x v="3"/>
    <s v="購物"/>
    <m/>
    <x v="513"/>
    <m/>
    <m/>
    <n v="168"/>
    <m/>
    <m/>
    <m/>
  </r>
  <r>
    <s v="1-263"/>
    <x v="225"/>
    <d v="2025-03-12T00:00:00"/>
    <x v="3"/>
    <s v="購物"/>
    <m/>
    <x v="513"/>
    <m/>
    <m/>
    <n v="451"/>
    <m/>
    <m/>
    <m/>
  </r>
  <r>
    <s v="1-510"/>
    <x v="55"/>
    <d v="2025-03-12T00:00:00"/>
    <x v="3"/>
    <s v="購物"/>
    <m/>
    <x v="513"/>
    <m/>
    <m/>
    <n v="66"/>
    <m/>
    <m/>
    <m/>
  </r>
  <r>
    <s v="1-667"/>
    <x v="96"/>
    <d v="2025-03-12T00:00:00"/>
    <x v="3"/>
    <s v="購物"/>
    <m/>
    <x v="513"/>
    <m/>
    <m/>
    <n v="84"/>
    <m/>
    <m/>
    <m/>
  </r>
  <r>
    <s v="1-767"/>
    <x v="78"/>
    <d v="2025-03-12T00:00:00"/>
    <x v="3"/>
    <s v="購物"/>
    <m/>
    <x v="513"/>
    <m/>
    <m/>
    <n v="106"/>
    <m/>
    <m/>
    <m/>
  </r>
  <r>
    <s v="3-528"/>
    <x v="56"/>
    <d v="2025-03-12T00:00:00"/>
    <x v="3"/>
    <s v="購物"/>
    <m/>
    <x v="513"/>
    <m/>
    <m/>
    <n v="49"/>
    <m/>
    <m/>
    <m/>
  </r>
  <r>
    <s v="1-531"/>
    <x v="58"/>
    <d v="2025-03-12T00:00:00"/>
    <x v="3"/>
    <s v="購物"/>
    <m/>
    <x v="513"/>
    <m/>
    <m/>
    <n v="57"/>
    <m/>
    <m/>
    <m/>
  </r>
  <r>
    <s v="1-582"/>
    <x v="227"/>
    <d v="2025-03-12T00:00:00"/>
    <x v="3"/>
    <s v="購物"/>
    <m/>
    <x v="513"/>
    <m/>
    <m/>
    <n v="138"/>
    <m/>
    <m/>
    <m/>
  </r>
  <r>
    <s v="3-554"/>
    <x v="97"/>
    <d v="2025-03-12T00:00:00"/>
    <x v="3"/>
    <s v="購物"/>
    <m/>
    <x v="513"/>
    <m/>
    <m/>
    <n v="59"/>
    <m/>
    <m/>
    <m/>
  </r>
  <r>
    <s v="2-200"/>
    <x v="131"/>
    <d v="2025-03-12T00:00:00"/>
    <x v="3"/>
    <s v="購物"/>
    <m/>
    <x v="513"/>
    <m/>
    <m/>
    <n v="49"/>
    <m/>
    <m/>
    <m/>
  </r>
  <r>
    <s v="1-754"/>
    <x v="114"/>
    <d v="2025-03-12T00:00:00"/>
    <x v="3"/>
    <s v="購物"/>
    <m/>
    <x v="513"/>
    <m/>
    <m/>
    <n v="78"/>
    <m/>
    <m/>
    <m/>
  </r>
  <r>
    <s v="1-550"/>
    <x v="14"/>
    <d v="2025-03-12T00:00:00"/>
    <x v="3"/>
    <s v="購物"/>
    <m/>
    <x v="513"/>
    <m/>
    <m/>
    <n v="138"/>
    <m/>
    <m/>
    <m/>
  </r>
  <r>
    <s v="1-634"/>
    <x v="60"/>
    <d v="2025-03-12T00:00:00"/>
    <x v="3"/>
    <s v="購物"/>
    <m/>
    <x v="513"/>
    <m/>
    <m/>
    <n v="158"/>
    <m/>
    <m/>
    <m/>
  </r>
  <r>
    <s v="1-031"/>
    <x v="229"/>
    <d v="2025-03-12T00:00:00"/>
    <x v="3"/>
    <s v="購物"/>
    <m/>
    <x v="513"/>
    <m/>
    <m/>
    <n v="55"/>
    <m/>
    <m/>
    <m/>
  </r>
  <r>
    <s v="1-765"/>
    <x v="116"/>
    <d v="2025-03-12T00:00:00"/>
    <x v="3"/>
    <s v="購物"/>
    <m/>
    <x v="513"/>
    <m/>
    <m/>
    <n v="138"/>
    <m/>
    <m/>
    <m/>
  </r>
  <r>
    <s v="1-728"/>
    <x v="62"/>
    <d v="2025-03-12T00:00:00"/>
    <x v="3"/>
    <s v="購物"/>
    <m/>
    <x v="513"/>
    <m/>
    <m/>
    <n v="153"/>
    <m/>
    <m/>
    <m/>
  </r>
  <r>
    <s v="1-738"/>
    <x v="181"/>
    <d v="2025-03-12T00:00:00"/>
    <x v="3"/>
    <s v="購物"/>
    <m/>
    <x v="513"/>
    <m/>
    <m/>
    <n v="85"/>
    <m/>
    <m/>
    <m/>
  </r>
  <r>
    <s v="1-296"/>
    <x v="15"/>
    <d v="2025-03-12T00:00:00"/>
    <x v="3"/>
    <s v="購物"/>
    <m/>
    <x v="513"/>
    <m/>
    <m/>
    <n v="100"/>
    <m/>
    <m/>
    <m/>
  </r>
  <r>
    <s v="1-700"/>
    <x v="137"/>
    <d v="2025-03-12T00:00:00"/>
    <x v="3"/>
    <s v="購物"/>
    <m/>
    <x v="513"/>
    <m/>
    <m/>
    <n v="168"/>
    <m/>
    <m/>
    <m/>
  </r>
  <r>
    <s v="1-580"/>
    <x v="63"/>
    <d v="2025-03-12T00:00:00"/>
    <x v="3"/>
    <s v="購物"/>
    <m/>
    <x v="513"/>
    <m/>
    <m/>
    <n v="68"/>
    <m/>
    <m/>
    <m/>
  </r>
  <r>
    <s v="3-553"/>
    <x v="117"/>
    <d v="2025-03-12T00:00:00"/>
    <x v="3"/>
    <s v="購物"/>
    <m/>
    <x v="513"/>
    <m/>
    <m/>
    <n v="118"/>
    <m/>
    <m/>
    <m/>
  </r>
  <r>
    <s v="1-752"/>
    <x v="119"/>
    <d v="2025-03-12T00:00:00"/>
    <x v="3"/>
    <s v="購物"/>
    <m/>
    <x v="513"/>
    <m/>
    <m/>
    <n v="138"/>
    <m/>
    <m/>
    <m/>
  </r>
  <r>
    <s v="1-706"/>
    <x v="155"/>
    <d v="2025-03-12T00:00:00"/>
    <x v="3"/>
    <s v="購物"/>
    <m/>
    <x v="513"/>
    <m/>
    <m/>
    <n v="69"/>
    <m/>
    <m/>
    <m/>
  </r>
  <r>
    <s v="1-274"/>
    <x v="230"/>
    <d v="2025-03-12T00:00:00"/>
    <x v="3"/>
    <s v="購物"/>
    <m/>
    <x v="513"/>
    <m/>
    <m/>
    <n v="186"/>
    <m/>
    <m/>
    <m/>
  </r>
  <r>
    <s v="1-656"/>
    <x v="166"/>
    <d v="2025-03-12T00:00:00"/>
    <x v="3"/>
    <s v="購物"/>
    <m/>
    <x v="513"/>
    <m/>
    <m/>
    <n v="57"/>
    <m/>
    <m/>
    <m/>
  </r>
  <r>
    <s v="1-167"/>
    <x v="91"/>
    <d v="2025-03-12T00:00:00"/>
    <x v="3"/>
    <s v="購物"/>
    <m/>
    <x v="513"/>
    <m/>
    <m/>
    <n v="193"/>
    <m/>
    <m/>
    <m/>
  </r>
  <r>
    <s v="1-366"/>
    <x v="231"/>
    <d v="2025-03-12T00:00:00"/>
    <x v="3"/>
    <s v="購物"/>
    <m/>
    <x v="513"/>
    <m/>
    <m/>
    <n v="93"/>
    <m/>
    <m/>
    <m/>
  </r>
  <r>
    <s v="3-547"/>
    <x v="105"/>
    <d v="2025-03-12T00:00:00"/>
    <x v="3"/>
    <s v="購物"/>
    <m/>
    <x v="513"/>
    <m/>
    <m/>
    <n v="49"/>
    <m/>
    <m/>
    <m/>
  </r>
  <r>
    <s v="1-477"/>
    <x v="80"/>
    <d v="2025-03-12T00:00:00"/>
    <x v="3"/>
    <s v="購物"/>
    <m/>
    <x v="513"/>
    <m/>
    <m/>
    <n v="88"/>
    <m/>
    <m/>
    <m/>
  </r>
  <r>
    <s v="1-053"/>
    <x v="172"/>
    <d v="2025-03-12T00:00:00"/>
    <x v="3"/>
    <s v="購物"/>
    <m/>
    <x v="513"/>
    <m/>
    <m/>
    <n v="200"/>
    <m/>
    <m/>
    <m/>
  </r>
  <r>
    <s v="1-565"/>
    <x v="175"/>
    <d v="2025-03-19T00:00:00"/>
    <x v="3"/>
    <s v="購物"/>
    <m/>
    <x v="514"/>
    <m/>
    <m/>
    <n v="295"/>
    <m/>
    <m/>
    <m/>
  </r>
  <r>
    <s v="1-690"/>
    <x v="2"/>
    <d v="2025-03-19T00:00:00"/>
    <x v="3"/>
    <s v="購物"/>
    <m/>
    <x v="514"/>
    <m/>
    <m/>
    <n v="69"/>
    <m/>
    <m/>
    <m/>
  </r>
  <r>
    <s v="1-521"/>
    <x v="182"/>
    <d v="2025-03-19T00:00:00"/>
    <x v="3"/>
    <s v="購物"/>
    <m/>
    <x v="514"/>
    <m/>
    <m/>
    <n v="205"/>
    <m/>
    <m/>
    <m/>
  </r>
  <r>
    <s v="1-471"/>
    <x v="167"/>
    <d v="2025-03-19T00:00:00"/>
    <x v="3"/>
    <s v="購物"/>
    <m/>
    <x v="514"/>
    <m/>
    <m/>
    <n v="69"/>
    <m/>
    <m/>
    <m/>
  </r>
  <r>
    <s v="3-551"/>
    <x v="68"/>
    <d v="2025-03-19T00:00:00"/>
    <x v="3"/>
    <s v="購物"/>
    <m/>
    <x v="514"/>
    <m/>
    <m/>
    <n v="80"/>
    <m/>
    <m/>
    <m/>
  </r>
  <r>
    <s v="1-299"/>
    <x v="193"/>
    <d v="2025-03-19T00:00:00"/>
    <x v="3"/>
    <s v="購物"/>
    <m/>
    <x v="514"/>
    <m/>
    <m/>
    <n v="411"/>
    <m/>
    <m/>
    <m/>
  </r>
  <r>
    <s v="1-311"/>
    <x v="194"/>
    <d v="2025-03-19T00:00:00"/>
    <x v="3"/>
    <s v="購物"/>
    <m/>
    <x v="514"/>
    <m/>
    <m/>
    <n v="490"/>
    <m/>
    <m/>
    <m/>
  </r>
  <r>
    <s v="1-723"/>
    <x v="82"/>
    <d v="2025-03-19T00:00:00"/>
    <x v="3"/>
    <s v="購物"/>
    <m/>
    <x v="514"/>
    <m/>
    <m/>
    <n v="70"/>
    <m/>
    <m/>
    <m/>
  </r>
  <r>
    <s v="1-542"/>
    <x v="138"/>
    <d v="2025-03-19T00:00:00"/>
    <x v="3"/>
    <s v="購物"/>
    <m/>
    <x v="514"/>
    <m/>
    <m/>
    <n v="324"/>
    <m/>
    <m/>
    <m/>
  </r>
  <r>
    <s v="1-281"/>
    <x v="198"/>
    <d v="2025-03-19T00:00:00"/>
    <x v="3"/>
    <s v="購物"/>
    <m/>
    <x v="514"/>
    <m/>
    <m/>
    <n v="66"/>
    <m/>
    <m/>
    <m/>
  </r>
  <r>
    <s v="1-702"/>
    <x v="169"/>
    <d v="2025-03-19T00:00:00"/>
    <x v="3"/>
    <s v="購物"/>
    <m/>
    <x v="514"/>
    <m/>
    <m/>
    <n v="190"/>
    <m/>
    <m/>
    <m/>
  </r>
  <r>
    <s v="1-659"/>
    <x v="185"/>
    <d v="2025-03-19T00:00:00"/>
    <x v="3"/>
    <s v="購物"/>
    <m/>
    <x v="514"/>
    <m/>
    <m/>
    <n v="60"/>
    <m/>
    <m/>
    <m/>
  </r>
  <r>
    <s v="1-624"/>
    <x v="26"/>
    <d v="2025-03-19T00:00:00"/>
    <x v="3"/>
    <s v="購物"/>
    <m/>
    <x v="514"/>
    <m/>
    <m/>
    <n v="553"/>
    <m/>
    <m/>
    <m/>
  </r>
  <r>
    <s v="1-432"/>
    <x v="27"/>
    <d v="2025-03-19T00:00:00"/>
    <x v="3"/>
    <s v="購物"/>
    <m/>
    <x v="514"/>
    <m/>
    <m/>
    <n v="69"/>
    <m/>
    <m/>
    <m/>
  </r>
  <r>
    <s v="1-717"/>
    <x v="28"/>
    <d v="2025-03-19T00:00:00"/>
    <x v="3"/>
    <s v="購物"/>
    <m/>
    <x v="514"/>
    <m/>
    <m/>
    <n v="68"/>
    <m/>
    <m/>
    <m/>
  </r>
  <r>
    <s v="1-745"/>
    <x v="134"/>
    <d v="2025-03-19T00:00:00"/>
    <x v="3"/>
    <s v="購物"/>
    <m/>
    <x v="514"/>
    <m/>
    <m/>
    <n v="115"/>
    <m/>
    <m/>
    <m/>
  </r>
  <r>
    <s v="1-732"/>
    <x v="201"/>
    <d v="2025-03-19T00:00:00"/>
    <x v="3"/>
    <s v="購物"/>
    <m/>
    <x v="514"/>
    <m/>
    <m/>
    <n v="138"/>
    <m/>
    <m/>
    <m/>
  </r>
  <r>
    <s v="1-673"/>
    <x v="202"/>
    <d v="2025-03-19T00:00:00"/>
    <x v="3"/>
    <s v="購物"/>
    <m/>
    <x v="514"/>
    <m/>
    <m/>
    <n v="138"/>
    <m/>
    <m/>
    <m/>
  </r>
  <r>
    <s v="1-741"/>
    <x v="203"/>
    <d v="2025-03-19T00:00:00"/>
    <x v="3"/>
    <s v="購物"/>
    <m/>
    <x v="514"/>
    <m/>
    <m/>
    <n v="200"/>
    <m/>
    <m/>
    <m/>
  </r>
  <r>
    <s v="1-763"/>
    <x v="253"/>
    <d v="2025-03-19T00:00:00"/>
    <x v="3"/>
    <s v="購物"/>
    <m/>
    <x v="514"/>
    <m/>
    <m/>
    <n v="138"/>
    <m/>
    <m/>
    <m/>
  </r>
  <r>
    <s v="1-452"/>
    <x v="204"/>
    <d v="2025-03-19T00:00:00"/>
    <x v="3"/>
    <s v="購物"/>
    <m/>
    <x v="514"/>
    <m/>
    <m/>
    <n v="68"/>
    <m/>
    <m/>
    <m/>
  </r>
  <r>
    <s v="1-585"/>
    <x v="124"/>
    <d v="2025-03-19T00:00:00"/>
    <x v="3"/>
    <s v="購物"/>
    <m/>
    <x v="514"/>
    <m/>
    <m/>
    <n v="80"/>
    <m/>
    <m/>
    <m/>
  </r>
  <r>
    <s v="1-612"/>
    <x v="34"/>
    <d v="2025-03-19T00:00:00"/>
    <x v="3"/>
    <s v="購物"/>
    <m/>
    <x v="514"/>
    <m/>
    <m/>
    <n v="150"/>
    <m/>
    <m/>
    <m/>
  </r>
  <r>
    <s v="1-530"/>
    <x v="94"/>
    <d v="2025-03-19T00:00:00"/>
    <x v="3"/>
    <s v="購物"/>
    <m/>
    <x v="514"/>
    <m/>
    <m/>
    <n v="68"/>
    <m/>
    <m/>
    <m/>
  </r>
  <r>
    <s v="1-038"/>
    <x v="205"/>
    <d v="2025-03-19T00:00:00"/>
    <x v="3"/>
    <s v="購物"/>
    <m/>
    <x v="514"/>
    <m/>
    <m/>
    <n v="636"/>
    <m/>
    <m/>
    <m/>
  </r>
  <r>
    <s v="1-200"/>
    <x v="38"/>
    <d v="2025-03-19T00:00:00"/>
    <x v="3"/>
    <s v="購物"/>
    <m/>
    <x v="514"/>
    <m/>
    <m/>
    <n v="60"/>
    <m/>
    <m/>
    <m/>
  </r>
  <r>
    <s v="1-546"/>
    <x v="208"/>
    <d v="2025-03-19T00:00:00"/>
    <x v="3"/>
    <s v="購物"/>
    <m/>
    <x v="514"/>
    <m/>
    <m/>
    <n v="443"/>
    <m/>
    <m/>
    <m/>
  </r>
  <r>
    <s v="1-211"/>
    <x v="187"/>
    <d v="2025-03-19T00:00:00"/>
    <x v="3"/>
    <s v="購物"/>
    <m/>
    <x v="514"/>
    <m/>
    <m/>
    <n v="60"/>
    <m/>
    <m/>
    <m/>
  </r>
  <r>
    <s v="1-764"/>
    <x v="3"/>
    <d v="2025-03-19T00:00:00"/>
    <x v="3"/>
    <s v="購物"/>
    <m/>
    <x v="514"/>
    <m/>
    <m/>
    <n v="273"/>
    <m/>
    <m/>
    <m/>
  </r>
  <r>
    <s v="1-672"/>
    <x v="73"/>
    <d v="2025-03-19T00:00:00"/>
    <x v="3"/>
    <s v="購物"/>
    <m/>
    <x v="514"/>
    <m/>
    <m/>
    <n v="150"/>
    <m/>
    <m/>
    <m/>
  </r>
  <r>
    <s v="1-671"/>
    <x v="129"/>
    <d v="2025-03-19T00:00:00"/>
    <x v="3"/>
    <s v="購物"/>
    <m/>
    <x v="514"/>
    <m/>
    <m/>
    <n v="700"/>
    <m/>
    <m/>
    <m/>
  </r>
  <r>
    <s v="1-757"/>
    <x v="41"/>
    <d v="2025-03-19T00:00:00"/>
    <x v="3"/>
    <s v="購物"/>
    <m/>
    <x v="514"/>
    <m/>
    <m/>
    <n v="138"/>
    <m/>
    <m/>
    <m/>
  </r>
  <r>
    <s v="1-515"/>
    <x v="210"/>
    <d v="2025-03-19T00:00:00"/>
    <x v="3"/>
    <s v="購物"/>
    <m/>
    <x v="514"/>
    <m/>
    <m/>
    <n v="210"/>
    <m/>
    <m/>
    <m/>
  </r>
  <r>
    <s v="1-562"/>
    <x v="43"/>
    <d v="2025-03-19T00:00:00"/>
    <x v="3"/>
    <s v="購物"/>
    <m/>
    <x v="514"/>
    <m/>
    <m/>
    <n v="75"/>
    <m/>
    <m/>
    <m/>
  </r>
  <r>
    <s v="1-534"/>
    <x v="213"/>
    <d v="2025-03-19T00:00:00"/>
    <x v="3"/>
    <s v="購物"/>
    <m/>
    <x v="514"/>
    <m/>
    <m/>
    <n v="147"/>
    <m/>
    <m/>
    <m/>
  </r>
  <r>
    <s v="1-632"/>
    <x v="147"/>
    <d v="2025-03-19T00:00:00"/>
    <x v="3"/>
    <s v="購物"/>
    <m/>
    <x v="514"/>
    <m/>
    <m/>
    <n v="120"/>
    <m/>
    <m/>
    <m/>
  </r>
  <r>
    <s v="1-693"/>
    <x v="45"/>
    <d v="2025-03-19T00:00:00"/>
    <x v="3"/>
    <s v="購物"/>
    <m/>
    <x v="514"/>
    <m/>
    <m/>
    <n v="138"/>
    <m/>
    <m/>
    <m/>
  </r>
  <r>
    <s v="1-760"/>
    <x v="46"/>
    <d v="2025-03-19T00:00:00"/>
    <x v="3"/>
    <s v="購物"/>
    <m/>
    <x v="514"/>
    <m/>
    <m/>
    <n v="66"/>
    <m/>
    <m/>
    <m/>
  </r>
  <r>
    <s v="1-441"/>
    <x v="216"/>
    <d v="2025-03-19T00:00:00"/>
    <x v="3"/>
    <s v="購物"/>
    <m/>
    <x v="514"/>
    <m/>
    <m/>
    <n v="138"/>
    <m/>
    <m/>
    <m/>
  </r>
  <r>
    <s v="1-603"/>
    <x v="217"/>
    <d v="2025-03-19T00:00:00"/>
    <x v="3"/>
    <s v="購物"/>
    <m/>
    <x v="514"/>
    <m/>
    <m/>
    <n v="200"/>
    <m/>
    <m/>
    <m/>
  </r>
  <r>
    <s v="1-043"/>
    <x v="219"/>
    <d v="2025-03-19T00:00:00"/>
    <x v="3"/>
    <s v="購物"/>
    <m/>
    <x v="514"/>
    <m/>
    <m/>
    <n v="84"/>
    <m/>
    <m/>
    <m/>
  </r>
  <r>
    <s v="1-770"/>
    <x v="163"/>
    <d v="2025-03-19T00:00:00"/>
    <x v="3"/>
    <s v="購物"/>
    <m/>
    <x v="514"/>
    <m/>
    <m/>
    <n v="71"/>
    <m/>
    <m/>
    <m/>
  </r>
  <r>
    <s v="1-596"/>
    <x v="51"/>
    <d v="2025-03-19T00:00:00"/>
    <x v="3"/>
    <s v="購物"/>
    <m/>
    <x v="514"/>
    <m/>
    <m/>
    <n v="79"/>
    <m/>
    <m/>
    <m/>
  </r>
  <r>
    <s v="1-606"/>
    <x v="113"/>
    <d v="2025-03-19T00:00:00"/>
    <x v="3"/>
    <s v="購物"/>
    <m/>
    <x v="514"/>
    <m/>
    <m/>
    <n v="298"/>
    <m/>
    <m/>
    <m/>
  </r>
  <r>
    <s v="1-722"/>
    <x v="255"/>
    <d v="2025-03-19T00:00:00"/>
    <x v="3"/>
    <s v="購物"/>
    <m/>
    <x v="514"/>
    <m/>
    <m/>
    <n v="285"/>
    <m/>
    <m/>
    <m/>
  </r>
  <r>
    <s v="1-670"/>
    <x v="86"/>
    <d v="2025-03-19T00:00:00"/>
    <x v="3"/>
    <s v="購物"/>
    <m/>
    <x v="514"/>
    <m/>
    <m/>
    <n v="73"/>
    <m/>
    <m/>
    <m/>
  </r>
  <r>
    <s v="1-682"/>
    <x v="87"/>
    <d v="2025-03-19T00:00:00"/>
    <x v="3"/>
    <s v="購物"/>
    <m/>
    <x v="514"/>
    <m/>
    <m/>
    <n v="168"/>
    <m/>
    <m/>
    <m/>
  </r>
  <r>
    <s v="1-465"/>
    <x v="164"/>
    <d v="2025-03-19T00:00:00"/>
    <x v="3"/>
    <s v="購物"/>
    <m/>
    <x v="514"/>
    <m/>
    <m/>
    <n v="345"/>
    <m/>
    <m/>
    <m/>
  </r>
  <r>
    <s v="1-727"/>
    <x v="53"/>
    <d v="2025-03-19T00:00:00"/>
    <x v="3"/>
    <s v="購物"/>
    <m/>
    <x v="514"/>
    <m/>
    <m/>
    <n v="69"/>
    <m/>
    <m/>
    <m/>
  </r>
  <r>
    <s v="1-684"/>
    <x v="248"/>
    <d v="2025-03-19T00:00:00"/>
    <x v="3"/>
    <s v="購物"/>
    <m/>
    <x v="514"/>
    <m/>
    <m/>
    <n v="168"/>
    <m/>
    <m/>
    <m/>
  </r>
  <r>
    <s v="1-263"/>
    <x v="225"/>
    <d v="2025-03-19T00:00:00"/>
    <x v="3"/>
    <s v="購物"/>
    <m/>
    <x v="514"/>
    <m/>
    <m/>
    <n v="542"/>
    <m/>
    <m/>
    <m/>
  </r>
  <r>
    <s v="1-510"/>
    <x v="55"/>
    <d v="2025-03-19T00:00:00"/>
    <x v="3"/>
    <s v="購物"/>
    <m/>
    <x v="514"/>
    <m/>
    <m/>
    <n v="60"/>
    <m/>
    <m/>
    <m/>
  </r>
  <r>
    <s v="1-667"/>
    <x v="96"/>
    <d v="2025-03-19T00:00:00"/>
    <x v="3"/>
    <s v="購物"/>
    <m/>
    <x v="514"/>
    <m/>
    <m/>
    <n v="84"/>
    <m/>
    <m/>
    <m/>
  </r>
  <r>
    <s v="1-767"/>
    <x v="78"/>
    <d v="2025-03-19T00:00:00"/>
    <x v="3"/>
    <s v="購物"/>
    <m/>
    <x v="514"/>
    <m/>
    <m/>
    <n v="88"/>
    <m/>
    <m/>
    <m/>
  </r>
  <r>
    <s v="1-531"/>
    <x v="58"/>
    <d v="2025-03-19T00:00:00"/>
    <x v="3"/>
    <s v="購物"/>
    <m/>
    <x v="514"/>
    <m/>
    <m/>
    <n v="57"/>
    <m/>
    <m/>
    <m/>
  </r>
  <r>
    <s v="1-582"/>
    <x v="227"/>
    <d v="2025-03-19T00:00:00"/>
    <x v="3"/>
    <s v="購物"/>
    <m/>
    <x v="514"/>
    <m/>
    <m/>
    <n v="138"/>
    <m/>
    <m/>
    <m/>
  </r>
  <r>
    <s v="1-754"/>
    <x v="114"/>
    <d v="2025-03-19T00:00:00"/>
    <x v="3"/>
    <s v="購物"/>
    <m/>
    <x v="514"/>
    <m/>
    <m/>
    <n v="78"/>
    <m/>
    <m/>
    <m/>
  </r>
  <r>
    <s v="1-550"/>
    <x v="14"/>
    <d v="2025-03-19T00:00:00"/>
    <x v="3"/>
    <s v="購物"/>
    <m/>
    <x v="514"/>
    <m/>
    <m/>
    <n v="138"/>
    <m/>
    <m/>
    <m/>
  </r>
  <r>
    <s v="1-634"/>
    <x v="60"/>
    <d v="2025-03-19T00:00:00"/>
    <x v="3"/>
    <s v="購物"/>
    <m/>
    <x v="514"/>
    <m/>
    <m/>
    <n v="158"/>
    <m/>
    <m/>
    <m/>
  </r>
  <r>
    <s v="1-031"/>
    <x v="229"/>
    <d v="2025-03-19T00:00:00"/>
    <x v="3"/>
    <s v="購物"/>
    <m/>
    <x v="514"/>
    <m/>
    <m/>
    <n v="72"/>
    <m/>
    <m/>
    <m/>
  </r>
  <r>
    <s v="1-765"/>
    <x v="116"/>
    <d v="2025-03-19T00:00:00"/>
    <x v="3"/>
    <s v="購物"/>
    <m/>
    <x v="514"/>
    <m/>
    <m/>
    <n v="138"/>
    <m/>
    <m/>
    <m/>
  </r>
  <r>
    <s v="1-728"/>
    <x v="62"/>
    <d v="2025-03-19T00:00:00"/>
    <x v="3"/>
    <s v="購物"/>
    <m/>
    <x v="514"/>
    <m/>
    <m/>
    <n v="153"/>
    <m/>
    <m/>
    <m/>
  </r>
  <r>
    <s v="1-738"/>
    <x v="181"/>
    <d v="2025-03-19T00:00:00"/>
    <x v="3"/>
    <s v="購物"/>
    <m/>
    <x v="514"/>
    <m/>
    <m/>
    <n v="85"/>
    <m/>
    <m/>
    <m/>
  </r>
  <r>
    <s v="1-296"/>
    <x v="15"/>
    <d v="2025-03-19T00:00:00"/>
    <x v="3"/>
    <s v="購物"/>
    <m/>
    <x v="514"/>
    <m/>
    <m/>
    <n v="80"/>
    <m/>
    <m/>
    <m/>
  </r>
  <r>
    <s v="1-700"/>
    <x v="137"/>
    <d v="2025-03-19T00:00:00"/>
    <x v="3"/>
    <s v="購物"/>
    <m/>
    <x v="514"/>
    <m/>
    <m/>
    <n v="168"/>
    <m/>
    <m/>
    <m/>
  </r>
  <r>
    <s v="1-580"/>
    <x v="63"/>
    <d v="2025-03-19T00:00:00"/>
    <x v="3"/>
    <s v="購物"/>
    <m/>
    <x v="514"/>
    <m/>
    <m/>
    <n v="68"/>
    <m/>
    <m/>
    <m/>
  </r>
  <r>
    <s v="3-553"/>
    <x v="117"/>
    <d v="2025-03-19T00:00:00"/>
    <x v="3"/>
    <s v="購物"/>
    <m/>
    <x v="514"/>
    <m/>
    <m/>
    <n v="69"/>
    <m/>
    <m/>
    <m/>
  </r>
  <r>
    <s v="1-752"/>
    <x v="119"/>
    <d v="2025-03-19T00:00:00"/>
    <x v="3"/>
    <s v="購物"/>
    <m/>
    <x v="514"/>
    <m/>
    <m/>
    <n v="138"/>
    <m/>
    <m/>
    <m/>
  </r>
  <r>
    <s v="1-706"/>
    <x v="155"/>
    <d v="2025-03-19T00:00:00"/>
    <x v="3"/>
    <s v="購物"/>
    <m/>
    <x v="514"/>
    <m/>
    <m/>
    <n v="69"/>
    <m/>
    <m/>
    <m/>
  </r>
  <r>
    <s v="1-274"/>
    <x v="230"/>
    <d v="2025-03-19T00:00:00"/>
    <x v="3"/>
    <s v="購物"/>
    <m/>
    <x v="514"/>
    <m/>
    <m/>
    <n v="180"/>
    <m/>
    <m/>
    <m/>
  </r>
  <r>
    <s v="1-656"/>
    <x v="166"/>
    <d v="2025-03-19T00:00:00"/>
    <x v="3"/>
    <s v="購物"/>
    <m/>
    <x v="514"/>
    <m/>
    <m/>
    <n v="72"/>
    <m/>
    <m/>
    <m/>
  </r>
  <r>
    <s v="1-167"/>
    <x v="91"/>
    <d v="2025-03-19T00:00:00"/>
    <x v="3"/>
    <s v="購物"/>
    <m/>
    <x v="514"/>
    <m/>
    <m/>
    <n v="336"/>
    <m/>
    <m/>
    <m/>
  </r>
  <r>
    <s v="1-366"/>
    <x v="231"/>
    <d v="2025-03-19T00:00:00"/>
    <x v="3"/>
    <s v="購物"/>
    <m/>
    <x v="514"/>
    <m/>
    <m/>
    <n v="93"/>
    <m/>
    <m/>
    <m/>
  </r>
  <r>
    <s v="1-477"/>
    <x v="80"/>
    <d v="2025-03-19T00:00:00"/>
    <x v="3"/>
    <s v="購物"/>
    <m/>
    <x v="514"/>
    <m/>
    <m/>
    <n v="80"/>
    <m/>
    <m/>
    <m/>
  </r>
  <r>
    <s v="1-053"/>
    <x v="172"/>
    <d v="2025-03-19T00:00:00"/>
    <x v="3"/>
    <s v="購物"/>
    <m/>
    <x v="514"/>
    <m/>
    <m/>
    <n v="317"/>
    <m/>
    <m/>
    <m/>
  </r>
  <r>
    <s v="2-193"/>
    <x v="67"/>
    <d v="2025-03-25T00:00:00"/>
    <x v="4"/>
    <s v="※&quot;疥瘡投藥、寢具送洗費、衣服洗標&quot;優免"/>
    <m/>
    <x v="515"/>
    <m/>
    <m/>
    <n v="-200"/>
    <m/>
    <m/>
    <m/>
  </r>
  <r>
    <s v="3-489"/>
    <x v="189"/>
    <d v="2025-03-25T00:00:00"/>
    <x v="4"/>
    <s v="※寢具自行清潔不包月、冷氣使用費優免、過年未返家優免"/>
    <m/>
    <x v="516"/>
    <s v=""/>
    <s v=""/>
    <n v="-200"/>
    <m/>
    <m/>
    <m/>
  </r>
  <r>
    <s v="1-636"/>
    <x v="18"/>
    <d v="2025-03-25T00:00:00"/>
    <x v="4"/>
    <s v="住院退費 02/23-03/05 共12日"/>
    <m/>
    <x v="517"/>
    <m/>
    <m/>
    <n v="-3600"/>
    <m/>
    <m/>
    <m/>
  </r>
  <r>
    <s v="2-185"/>
    <x v="98"/>
    <d v="2025-03-25T00:00:00"/>
    <x v="4"/>
    <s v="住院退費 02/27-03/12 共15日"/>
    <m/>
    <x v="518"/>
    <m/>
    <m/>
    <n v="-8500"/>
    <m/>
    <m/>
    <m/>
  </r>
  <r>
    <s v="3-546"/>
    <x v="99"/>
    <d v="2025-03-25T00:00:00"/>
    <x v="4"/>
    <s v="住院退費 01/31-02/27 共28日"/>
    <m/>
    <x v="519"/>
    <m/>
    <m/>
    <n v="-14000"/>
    <m/>
    <m/>
    <m/>
  </r>
  <r>
    <s v="3-470"/>
    <x v="101"/>
    <d v="2025-03-25T00:00:00"/>
    <x v="4"/>
    <s v="住院退費 02/20-02/27 共8日"/>
    <m/>
    <x v="520"/>
    <m/>
    <m/>
    <n v="-3733"/>
    <m/>
    <m/>
    <m/>
  </r>
  <r>
    <s v="3-558"/>
    <x v="237"/>
    <d v="2025-03-25T00:00:00"/>
    <x v="4"/>
    <s v="※&quot;疥瘡投藥、寢具送洗費、衣服洗標、抽痰管&quot;優免"/>
    <m/>
    <x v="521"/>
    <m/>
    <m/>
    <n v="-200"/>
    <m/>
    <m/>
    <m/>
  </r>
  <r>
    <s v="3-475"/>
    <x v="8"/>
    <d v="2025-03-25T00:00:00"/>
    <x v="4"/>
    <s v="4/29月費調整(2000/30*28)"/>
    <m/>
    <x v="522"/>
    <m/>
    <m/>
    <n v="-1867"/>
    <m/>
    <m/>
    <m/>
  </r>
  <r>
    <s v="1-702"/>
    <x v="169"/>
    <d v="2025-03-25T00:00:00"/>
    <x v="4"/>
    <s v="※&quot;拿藥車資(桃療除外)、寢具送洗費&quot;優免"/>
    <m/>
    <x v="523"/>
    <m/>
    <m/>
    <n v="-800"/>
    <m/>
    <m/>
    <m/>
  </r>
  <r>
    <s v="1-659"/>
    <x v="185"/>
    <d v="2025-03-25T00:00:00"/>
    <x v="4"/>
    <s v="※&quot;疥瘡投藥、寢具送洗費、衣服洗標&quot;優免"/>
    <m/>
    <x v="515"/>
    <m/>
    <m/>
    <n v="-200"/>
    <m/>
    <m/>
    <m/>
  </r>
  <r>
    <s v="2-140"/>
    <x v="93"/>
    <d v="2025-03-25T00:00:00"/>
    <x v="4"/>
    <s v="住院退費 02/26-03/10 共14日"/>
    <m/>
    <x v="524"/>
    <m/>
    <m/>
    <n v="-8867"/>
    <m/>
    <m/>
    <m/>
  </r>
  <r>
    <s v="1-683"/>
    <x v="140"/>
    <d v="2025-03-25T00:00:00"/>
    <x v="4"/>
    <s v="※&quot;疥瘡投藥、寢具送洗費、衣服洗標、拿藥車資&quot;優免"/>
    <m/>
    <x v="525"/>
    <m/>
    <m/>
    <n v="-500"/>
    <m/>
    <m/>
    <m/>
  </r>
  <r>
    <s v="1-683"/>
    <x v="140"/>
    <d v="2025-03-25T00:00:00"/>
    <x v="4"/>
    <s v="※家屬與主任協商若有2條管路留置只收其一的費用"/>
    <m/>
    <x v="526"/>
    <m/>
    <m/>
    <n v="0"/>
    <m/>
    <m/>
    <m/>
  </r>
  <r>
    <s v="1-432"/>
    <x v="27"/>
    <d v="2025-03-25T00:00:00"/>
    <x v="4"/>
    <s v="※自110/3/28後過年未返家優免"/>
    <m/>
    <x v="527"/>
    <m/>
    <m/>
    <m/>
    <m/>
    <m/>
    <m/>
  </r>
  <r>
    <s v="1-432"/>
    <x v="27"/>
    <d v="2025-03-25T00:00:00"/>
    <x v="4"/>
    <s v="補助款2/4調升(2:1973  3:2210"/>
    <m/>
    <x v="528"/>
    <m/>
    <m/>
    <n v="-4183"/>
    <m/>
    <m/>
    <m/>
  </r>
  <r>
    <s v="1-705"/>
    <x v="186"/>
    <d v="2025-03-25T00:00:00"/>
    <x v="4"/>
    <s v="住院退費 02/13-03/18 共35日"/>
    <m/>
    <x v="529"/>
    <m/>
    <m/>
    <n v="-14000"/>
    <m/>
    <m/>
    <m/>
  </r>
  <r>
    <s v="3-454"/>
    <x v="29"/>
    <d v="2025-03-25T00:00:00"/>
    <x v="4"/>
    <s v="4/29月費調整(2000/30*28)"/>
    <m/>
    <x v="522"/>
    <m/>
    <m/>
    <n v="-1867"/>
    <m/>
    <m/>
    <m/>
  </r>
  <r>
    <s v="1-660"/>
    <x v="9"/>
    <d v="2025-03-25T00:00:00"/>
    <x v="4"/>
    <s v="※&quot;疥瘡投藥、寢具送洗費、衣服洗標&quot;優免"/>
    <m/>
    <x v="515"/>
    <m/>
    <m/>
    <n v="-200"/>
    <m/>
    <m/>
    <m/>
  </r>
  <r>
    <s v="1-732"/>
    <x v="201"/>
    <d v="2025-03-25T00:00:00"/>
    <x v="4"/>
    <s v="補助款差額(12:-1067 01:4523 02-03:7028*2)"/>
    <m/>
    <x v="530"/>
    <m/>
    <m/>
    <n v="-17512"/>
    <m/>
    <m/>
    <m/>
  </r>
  <r>
    <s v="1-022"/>
    <x v="120"/>
    <d v="2025-03-25T00:00:00"/>
    <x v="4"/>
    <s v="※每月雜費由&quot;實支實付&quot;補助款給予(超過支付上限由家屬負擔)"/>
    <m/>
    <x v="531"/>
    <m/>
    <m/>
    <m/>
    <m/>
    <m/>
    <m/>
  </r>
  <r>
    <s v="2-130"/>
    <x v="110"/>
    <d v="2025-03-25T00:00:00"/>
    <x v="4"/>
    <s v="※&quot;疥瘡投藥、寢具送洗費、拿藥車資、衣服洗標&quot;優免"/>
    <m/>
    <x v="532"/>
    <m/>
    <m/>
    <n v="-250"/>
    <m/>
    <m/>
    <m/>
  </r>
  <r>
    <s v="1-439"/>
    <x v="160"/>
    <d v="2025-03-25T00:00:00"/>
    <x v="4"/>
    <s v="※&quot;疥瘡投藥、寢具送洗費、衣服洗標&quot;優免"/>
    <m/>
    <x v="515"/>
    <m/>
    <m/>
    <n v="-200"/>
    <m/>
    <m/>
    <m/>
  </r>
  <r>
    <s v="2-182"/>
    <x v="33"/>
    <d v="2025-03-25T00:00:00"/>
    <x v="4"/>
    <s v="※&quot;疥瘡投藥、寢具送洗費、衣服洗標、拿藥車資&quot;優免"/>
    <m/>
    <x v="525"/>
    <m/>
    <m/>
    <n v="-500"/>
    <m/>
    <m/>
    <m/>
  </r>
  <r>
    <s v="3-519"/>
    <x v="35"/>
    <d v="2025-03-25T00:00:00"/>
    <x v="4"/>
    <s v="4/27月費調整(2000/30*26)"/>
    <m/>
    <x v="533"/>
    <m/>
    <m/>
    <n v="-1733"/>
    <m/>
    <m/>
    <m/>
  </r>
  <r>
    <s v="1-751"/>
    <x v="207"/>
    <d v="2025-03-25T00:00:00"/>
    <x v="4"/>
    <s v="§包月&quot;尿布&quot;不計(已含在安置月費中，不能計價)"/>
    <m/>
    <x v="534"/>
    <m/>
    <m/>
    <m/>
    <m/>
    <m/>
    <m/>
  </r>
  <r>
    <s v="1-270"/>
    <x v="85"/>
    <d v="2025-03-25T00:00:00"/>
    <x v="4"/>
    <s v="※&quot;桃療巡診&quot;優免"/>
    <m/>
    <x v="535"/>
    <m/>
    <m/>
    <n v="-300"/>
    <m/>
    <m/>
    <m/>
  </r>
  <r>
    <s v="1-270"/>
    <x v="85"/>
    <d v="2025-03-25T00:00:00"/>
    <x v="4"/>
    <s v="※&quot;桃療拿藥、寢具送洗費、衣服洗標&quot;優免"/>
    <m/>
    <x v="536"/>
    <m/>
    <m/>
    <n v="-200"/>
    <m/>
    <m/>
    <m/>
  </r>
  <r>
    <s v="1-764"/>
    <x v="3"/>
    <d v="2025-03-25T00:00:00"/>
    <x v="4"/>
    <s v="補助款1-3月(3507+15028*2)"/>
    <m/>
    <x v="537"/>
    <m/>
    <m/>
    <n v="-33563"/>
    <m/>
    <m/>
    <m/>
  </r>
  <r>
    <s v="1-687"/>
    <x v="40"/>
    <d v="2025-03-25T00:00:00"/>
    <x v="4"/>
    <s v="※&quot;疥瘡投藥、寢具送洗費、衣服洗標&quot;優免"/>
    <m/>
    <x v="515"/>
    <m/>
    <m/>
    <m/>
    <m/>
    <m/>
    <m/>
  </r>
  <r>
    <s v="2-188"/>
    <x v="240"/>
    <d v="2025-03-25T00:00:00"/>
    <x v="4"/>
    <s v="※&quot;鼻胃管及尿管照護費、抽痰化痰費、疥瘡投藥、寢具送洗費、拿藥車資、衣服洗標&quot;優免"/>
    <m/>
    <x v="538"/>
    <m/>
    <m/>
    <n v="-6000"/>
    <m/>
    <m/>
    <m/>
  </r>
  <r>
    <s v="3-549"/>
    <x v="42"/>
    <d v="2025-03-25T00:00:00"/>
    <x v="4"/>
    <s v="住院退費 02/25-03/11 共16日"/>
    <m/>
    <x v="539"/>
    <m/>
    <m/>
    <n v="-8000"/>
    <m/>
    <m/>
    <m/>
  </r>
  <r>
    <s v="2-165"/>
    <x v="152"/>
    <d v="2025-03-25T00:00:00"/>
    <x v="4"/>
    <s v="住院退費 02/24-03/12 共18日"/>
    <m/>
    <x v="540"/>
    <m/>
    <m/>
    <n v="-11400"/>
    <m/>
    <m/>
    <m/>
  </r>
  <r>
    <s v="1-097"/>
    <x v="212"/>
    <d v="2025-03-25T00:00:00"/>
    <x v="4"/>
    <s v="§包月&quot;全雜費&quot;(已取消改成實支實付，超過補助款上限由家屬支付)"/>
    <m/>
    <x v="541"/>
    <m/>
    <m/>
    <m/>
    <m/>
    <m/>
    <m/>
  </r>
  <r>
    <s v="1-632"/>
    <x v="147"/>
    <d v="2025-03-25T00:00:00"/>
    <x v="4"/>
    <s v="※&quot;疥瘡投藥、拿藥車資、寢具送洗費、衣服洗標&quot;優免"/>
    <m/>
    <x v="542"/>
    <m/>
    <m/>
    <n v="-800"/>
    <m/>
    <m/>
    <m/>
  </r>
  <r>
    <s v="1-342"/>
    <x v="214"/>
    <d v="2025-03-25T00:00:00"/>
    <x v="4"/>
    <s v="※每月農會購物額度限600元以內"/>
    <m/>
    <x v="543"/>
    <s v=""/>
    <s v=""/>
    <m/>
    <m/>
    <m/>
    <m/>
  </r>
  <r>
    <s v="1-280"/>
    <x v="215"/>
    <d v="2025-03-25T00:00:00"/>
    <x v="4"/>
    <s v="※自111/03/12後過年未返家優免"/>
    <m/>
    <x v="544"/>
    <m/>
    <m/>
    <m/>
    <m/>
    <m/>
    <m/>
  </r>
  <r>
    <s v="1-731"/>
    <x v="48"/>
    <d v="2025-03-25T00:00:00"/>
    <x v="4"/>
    <s v="4/9起月費調整(2000/30*8)"/>
    <m/>
    <x v="545"/>
    <m/>
    <m/>
    <n v="-533"/>
    <m/>
    <m/>
    <m/>
  </r>
  <r>
    <s v="1-450"/>
    <x v="49"/>
    <d v="2025-03-25T00:00:00"/>
    <x v="4"/>
    <s v="※每月向新竹縣政府請領鼻胃管照護費"/>
    <m/>
    <x v="546"/>
    <m/>
    <m/>
    <n v="-1500"/>
    <m/>
    <m/>
    <m/>
  </r>
  <r>
    <s v="1-556"/>
    <x v="11"/>
    <d v="2025-03-25T00:00:00"/>
    <x v="4"/>
    <s v="2/20誤計成804眼科拿藥車資"/>
    <m/>
    <x v="547"/>
    <m/>
    <m/>
    <n v="-300"/>
    <m/>
    <m/>
    <m/>
  </r>
  <r>
    <s v="1-109"/>
    <x v="221"/>
    <d v="2025-03-25T00:00:00"/>
    <x v="4"/>
    <s v="§包月&quot;全雜費&quot;"/>
    <m/>
    <x v="548"/>
    <m/>
    <m/>
    <n v="-3618"/>
    <m/>
    <m/>
    <m/>
  </r>
  <r>
    <s v="3-533"/>
    <x v="4"/>
    <d v="2025-03-25T00:00:00"/>
    <x v="4"/>
    <s v="住院退費 03/04-03/14 共11日"/>
    <m/>
    <x v="549"/>
    <m/>
    <m/>
    <n v="-5500"/>
    <m/>
    <m/>
    <m/>
  </r>
  <r>
    <s v="2-147"/>
    <x v="135"/>
    <d v="2025-03-25T00:00:00"/>
    <x v="4"/>
    <s v="住院退費 03/10-03/18 共9日"/>
    <m/>
    <x v="550"/>
    <m/>
    <m/>
    <n v="-5700"/>
    <m/>
    <m/>
    <m/>
  </r>
  <r>
    <s v="2-202"/>
    <x v="148"/>
    <d v="2025-03-25T00:00:00"/>
    <x v="4"/>
    <s v="住院退費 03/14-03/21 共8日"/>
    <m/>
    <x v="551"/>
    <m/>
    <m/>
    <n v="-6267"/>
    <m/>
    <m/>
    <m/>
  </r>
  <r>
    <s v="1-354"/>
    <x v="52"/>
    <d v="2025-03-25T00:00:00"/>
    <x v="4"/>
    <s v="※與主任協定112年7月後(不含7月)不收鼻胃管照護費"/>
    <m/>
    <x v="552"/>
    <m/>
    <m/>
    <n v="-1500"/>
    <m/>
    <m/>
    <m/>
  </r>
  <r>
    <s v="1-684"/>
    <x v="248"/>
    <d v="2025-03-25T00:00:00"/>
    <x v="4"/>
    <s v="※&quot;疥瘡投藥、寢具送洗費、衣服洗標&quot;優免"/>
    <m/>
    <x v="515"/>
    <m/>
    <m/>
    <n v="-200"/>
    <m/>
    <m/>
    <m/>
  </r>
  <r>
    <s v="2-190"/>
    <x v="149"/>
    <d v="2025-03-25T00:00:00"/>
    <x v="4"/>
    <s v="住院退費 02/27-03/11 共14日"/>
    <m/>
    <x v="553"/>
    <m/>
    <m/>
    <n v="-8867"/>
    <m/>
    <m/>
    <m/>
  </r>
  <r>
    <s v="1-637"/>
    <x v="54"/>
    <d v="2025-03-25T00:00:00"/>
    <x v="4"/>
    <s v="※&quot;疥瘡投藥、寢具送洗費、衣服洗標、長效針技術費&quot;優免"/>
    <m/>
    <x v="554"/>
    <m/>
    <m/>
    <n v="-200"/>
    <m/>
    <m/>
    <m/>
  </r>
  <r>
    <s v="1-718"/>
    <x v="88"/>
    <d v="2025-03-25T00:00:00"/>
    <x v="4"/>
    <s v="補助款1-3月(9393+18785*2=46963)"/>
    <m/>
    <x v="555"/>
    <m/>
    <m/>
    <n v="-46963"/>
    <m/>
    <m/>
    <m/>
  </r>
  <r>
    <s v="1-510"/>
    <x v="55"/>
    <d v="2025-03-25T00:00:00"/>
    <x v="4"/>
    <s v="※&quot;疥瘡投藥、寢具送洗費、衣服洗標&quot;優免"/>
    <m/>
    <x v="515"/>
    <m/>
    <m/>
    <n v="-200"/>
    <m/>
    <m/>
    <m/>
  </r>
  <r>
    <s v="1-667"/>
    <x v="96"/>
    <d v="2025-03-25T00:00:00"/>
    <x v="4"/>
    <s v="※&quot;疥瘡投藥、寢具送洗費、衣服洗標&quot;優免"/>
    <m/>
    <x v="515"/>
    <m/>
    <m/>
    <n v="-200"/>
    <m/>
    <m/>
    <m/>
  </r>
  <r>
    <s v="1-767"/>
    <x v="78"/>
    <d v="2025-03-25T00:00:00"/>
    <x v="4"/>
    <s v="補助款(2:6142 3:18425)"/>
    <m/>
    <x v="556"/>
    <m/>
    <m/>
    <n v="-24567"/>
    <m/>
    <m/>
    <m/>
  </r>
  <r>
    <s v="1-712"/>
    <x v="226"/>
    <d v="2025-03-25T00:00:00"/>
    <x v="4"/>
    <s v="補助款差額9月-2月(2154+3400*5)"/>
    <m/>
    <x v="557"/>
    <m/>
    <m/>
    <n v="-19154"/>
    <m/>
    <m/>
    <m/>
  </r>
  <r>
    <s v="2-200"/>
    <x v="131"/>
    <d v="2025-03-25T00:00:00"/>
    <x v="4"/>
    <s v="住院退費 02/08-03/01 共23日"/>
    <m/>
    <x v="558"/>
    <m/>
    <m/>
    <n v="-14567"/>
    <m/>
    <m/>
    <m/>
  </r>
  <r>
    <s v="1-740"/>
    <x v="61"/>
    <d v="2025-03-25T00:00:00"/>
    <x v="4"/>
    <s v="補助款差額(01:3712 02~03:12499*2)"/>
    <m/>
    <x v="559"/>
    <m/>
    <m/>
    <n v="-28710"/>
    <m/>
    <m/>
    <m/>
  </r>
  <r>
    <s v="3-538"/>
    <x v="245"/>
    <d v="2025-03-25T00:00:00"/>
    <x v="4"/>
    <s v="※&quot;疥瘡投藥、寢具送洗費、衣服洗標&quot;優免"/>
    <m/>
    <x v="515"/>
    <m/>
    <m/>
    <n v="-200"/>
    <m/>
    <m/>
    <m/>
  </r>
  <r>
    <s v="3-538"/>
    <x v="245"/>
    <d v="2025-03-25T00:00:00"/>
    <x v="4"/>
    <s v="113年申請醫療補助"/>
    <m/>
    <x v="560"/>
    <m/>
    <m/>
    <n v="-16220"/>
    <m/>
    <m/>
    <m/>
  </r>
  <r>
    <s v="3-540"/>
    <x v="246"/>
    <d v="2025-03-25T00:00:00"/>
    <x v="4"/>
    <s v="※&quot;鼻胃管及尿管照護費各計費限額為1500元&quot;"/>
    <m/>
    <x v="561"/>
    <m/>
    <m/>
    <n v="-1500"/>
    <m/>
    <m/>
    <m/>
  </r>
  <r>
    <s v="2-067"/>
    <x v="244"/>
    <d v="2025-03-25T00:00:00"/>
    <x v="4"/>
    <s v="§包月&quot;部分衛耗材&quot;不計、※&quot;寢具送洗費、拿藥車資&quot;優免"/>
    <m/>
    <x v="562"/>
    <s v=""/>
    <s v=""/>
    <n v="-200"/>
    <m/>
    <m/>
    <m/>
  </r>
  <r>
    <s v="1-580"/>
    <x v="63"/>
    <d v="2025-03-25T00:00:00"/>
    <x v="4"/>
    <s v="※&quot;疥瘡投藥、寢具送洗費、衣服洗標、拿藥車資&quot;優免"/>
    <m/>
    <x v="525"/>
    <m/>
    <m/>
    <n v="-800"/>
    <m/>
    <m/>
    <m/>
  </r>
  <r>
    <s v="1-656"/>
    <x v="166"/>
    <d v="2025-03-25T00:00:00"/>
    <x v="4"/>
    <s v="※&quot;疥瘡投藥、冷氣費、寢具送洗費、衣服洗標&quot;優免"/>
    <m/>
    <x v="563"/>
    <m/>
    <m/>
    <n v="-200"/>
    <m/>
    <m/>
    <m/>
  </r>
  <r>
    <s v="1-708"/>
    <x v="150"/>
    <d v="2025-03-25T00:00:00"/>
    <x v="4"/>
    <s v="住院退費 02/15-03/11 共26日"/>
    <m/>
    <x v="564"/>
    <m/>
    <m/>
    <n v="-10400"/>
    <m/>
    <m/>
    <m/>
  </r>
  <r>
    <s v="1-142"/>
    <x v="16"/>
    <d v="2025-03-25T00:00:00"/>
    <x v="4"/>
    <s v="※&quot;疥瘡投藥、寢具送洗費、衣服洗標&quot;優免"/>
    <m/>
    <x v="515"/>
    <m/>
    <m/>
    <n v="-200"/>
    <m/>
    <m/>
    <m/>
  </r>
  <r>
    <s v="3-547"/>
    <x v="105"/>
    <d v="2025-03-25T00:00:00"/>
    <x v="4"/>
    <s v="住院退費 02/05-02/28 共24日"/>
    <m/>
    <x v="565"/>
    <m/>
    <m/>
    <n v="-12000"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樞紐分析表1" cacheId="8" applyNumberFormats="0" applyBorderFormats="0" applyFontFormats="0" applyPatternFormats="0" applyAlignmentFormats="0" applyWidthHeightFormats="1" dataCaption="數值" updatedVersion="6" minRefreshableVersion="3" asteriskTotals="1" useAutoFormatting="1" rowGrandTotals="0" itemPrintTitles="1" createdVersion="4" indent="0" outline="1" outlineData="1" multipleFieldFilters="0" rowHeaderCaption="項目" fieldListSortAscending="1">
  <location ref="A3:D25" firstHeaderRow="0" firstDataRow="1" firstDataCol="1" rowPageCount="1" colPageCount="1"/>
  <pivotFields count="13">
    <pivotField showAll="0"/>
    <pivotField axis="axisPage" showAll="0">
      <items count="568">
        <item m="1" x="314"/>
        <item m="1" x="386"/>
        <item m="1" x="412"/>
        <item x="17"/>
        <item m="1" x="327"/>
        <item m="1" x="359"/>
        <item x="158"/>
        <item m="1" x="383"/>
        <item x="182"/>
        <item m="1" x="337"/>
        <item x="189"/>
        <item m="1" x="455"/>
        <item m="1" x="315"/>
        <item m="1" x="466"/>
        <item m="1" x="537"/>
        <item m="1" x="354"/>
        <item x="159"/>
        <item m="1" x="311"/>
        <item m="1" x="271"/>
        <item x="192"/>
        <item x="193"/>
        <item m="1" x="303"/>
        <item x="98"/>
        <item x="99"/>
        <item m="1" x="342"/>
        <item m="1" x="313"/>
        <item x="194"/>
        <item x="195"/>
        <item m="1" x="320"/>
        <item m="1" x="312"/>
        <item m="1" x="266"/>
        <item x="176"/>
        <item m="1" x="454"/>
        <item m="1" x="478"/>
        <item x="101"/>
        <item m="1" x="536"/>
        <item x="252"/>
        <item m="1" x="355"/>
        <item m="1" x="438"/>
        <item m="1" x="426"/>
        <item m="1" x="275"/>
        <item x="198"/>
        <item m="1" x="385"/>
        <item x="200"/>
        <item x="21"/>
        <item x="123"/>
        <item m="1" x="483"/>
        <item m="1" x="543"/>
        <item m="1" x="261"/>
        <item x="184"/>
        <item m="1" x="288"/>
        <item x="8"/>
        <item m="1" x="331"/>
        <item m="1" x="479"/>
        <item m="1" x="371"/>
        <item m="1" x="521"/>
        <item m="1" x="387"/>
        <item m="1" x="423"/>
        <item x="27"/>
        <item m="1" x="332"/>
        <item m="1" x="462"/>
        <item m="1" x="357"/>
        <item x="238"/>
        <item x="29"/>
        <item m="1" x="501"/>
        <item x="30"/>
        <item m="1" x="338"/>
        <item m="1" x="527"/>
        <item x="235"/>
        <item m="1" x="279"/>
        <item m="1" x="549"/>
        <item x="239"/>
        <item x="120"/>
        <item m="1" x="282"/>
        <item m="1" x="529"/>
        <item m="1" x="552"/>
        <item m="1" x="381"/>
        <item m="1" x="328"/>
        <item m="1" x="467"/>
        <item x="31"/>
        <item x="32"/>
        <item x="204"/>
        <item x="160"/>
        <item m="1" x="511"/>
        <item m="1" x="558"/>
        <item m="1" x="336"/>
        <item m="1" x="494"/>
        <item x="35"/>
        <item m="1" x="526"/>
        <item m="1" x="419"/>
        <item m="1" x="378"/>
        <item x="205"/>
        <item m="1" x="562"/>
        <item x="38"/>
        <item x="206"/>
        <item m="1" x="287"/>
        <item m="1" x="513"/>
        <item m="1" x="382"/>
        <item m="1" x="302"/>
        <item m="1" x="267"/>
        <item x="247"/>
        <item x="39"/>
        <item m="1" x="344"/>
        <item x="85"/>
        <item m="1" x="348"/>
        <item m="1" x="317"/>
        <item x="112"/>
        <item x="102"/>
        <item m="1" x="319"/>
        <item x="95"/>
        <item m="1" x="308"/>
        <item x="210"/>
        <item m="1" x="393"/>
        <item x="179"/>
        <item m="1" x="528"/>
        <item m="1" x="427"/>
        <item m="1" x="410"/>
        <item m="1" x="305"/>
        <item m="1" x="565"/>
        <item m="1" x="556"/>
        <item x="241"/>
        <item m="1" x="566"/>
        <item x="234"/>
        <item m="1" x="321"/>
        <item x="242"/>
        <item x="211"/>
        <item x="74"/>
        <item m="1" x="281"/>
        <item x="212"/>
        <item m="1" x="490"/>
        <item x="214"/>
        <item m="1" x="334"/>
        <item x="162"/>
        <item m="1" x="421"/>
        <item x="215"/>
        <item m="1" x="298"/>
        <item x="216"/>
        <item m="1" x="316"/>
        <item m="1" x="481"/>
        <item m="1" x="474"/>
        <item x="47"/>
        <item m="1" x="453"/>
        <item x="125"/>
        <item m="1" x="516"/>
        <item m="1" x="487"/>
        <item x="49"/>
        <item m="1" x="370"/>
        <item x="50"/>
        <item m="1" x="525"/>
        <item x="219"/>
        <item x="75"/>
        <item x="220"/>
        <item m="1" x="341"/>
        <item m="1" x="363"/>
        <item m="1" x="349"/>
        <item m="1" x="522"/>
        <item m="1" x="435"/>
        <item m="1" x="416"/>
        <item x="221"/>
        <item m="1" x="503"/>
        <item m="1" x="547"/>
        <item m="1" x="517"/>
        <item m="1" x="398"/>
        <item m="1" x="443"/>
        <item m="1" x="262"/>
        <item m="1" x="374"/>
        <item m="1" x="533"/>
        <item m="1" x="523"/>
        <item x="222"/>
        <item m="1" x="415"/>
        <item m="1" x="548"/>
        <item m="1" x="347"/>
        <item x="224"/>
        <item m="1" x="260"/>
        <item m="1" x="293"/>
        <item x="256"/>
        <item m="1" x="489"/>
        <item x="164"/>
        <item x="52"/>
        <item x="243"/>
        <item m="1" x="470"/>
        <item m="1" x="544"/>
        <item m="1" x="464"/>
        <item x="225"/>
        <item x="55"/>
        <item x="89"/>
        <item m="1" x="291"/>
        <item x="121"/>
        <item x="57"/>
        <item m="1" x="330"/>
        <item m="1" x="448"/>
        <item x="171"/>
        <item m="1" x="560"/>
        <item m="1" x="350"/>
        <item m="1" x="484"/>
        <item m="1" x="473"/>
        <item m="1" x="534"/>
        <item m="1" x="459"/>
        <item m="1" x="290"/>
        <item m="1" x="294"/>
        <item m="1" x="553"/>
        <item x="136"/>
        <item m="1" x="495"/>
        <item m="1" x="401"/>
        <item x="229"/>
        <item m="1" x="551"/>
        <item m="1" x="369"/>
        <item m="1" x="429"/>
        <item m="1" x="417"/>
        <item m="1" x="538"/>
        <item x="165"/>
        <item x="244"/>
        <item m="1" x="283"/>
        <item m="1" x="264"/>
        <item x="15"/>
        <item x="118"/>
        <item x="230"/>
        <item m="1" x="515"/>
        <item x="91"/>
        <item x="64"/>
        <item x="16"/>
        <item x="231"/>
        <item m="1" x="472"/>
        <item m="1" x="439"/>
        <item x="105"/>
        <item m="1" x="520"/>
        <item x="80"/>
        <item m="1" x="510"/>
        <item x="172"/>
        <item m="1" x="407"/>
        <item m="1" x="480"/>
        <item m="1" x="532"/>
        <item x="190"/>
        <item x="167"/>
        <item m="1" x="318"/>
        <item x="177"/>
        <item m="1" x="258"/>
        <item m="1" x="471"/>
        <item x="132"/>
        <item x="128"/>
        <item m="1" x="339"/>
        <item m="1" x="509"/>
        <item m="1" x="259"/>
        <item x="94"/>
        <item m="1" x="461"/>
        <item x="228"/>
        <item m="1" x="408"/>
        <item x="58"/>
        <item m="1" x="486"/>
        <item m="1" x="270"/>
        <item m="1" x="284"/>
        <item x="213"/>
        <item m="1" x="507"/>
        <item m="1" x="292"/>
        <item x="199"/>
        <item m="1" x="512"/>
        <item m="1" x="497"/>
        <item m="1" x="274"/>
        <item m="1" x="375"/>
        <item x="12"/>
        <item m="1" x="394"/>
        <item m="1" x="268"/>
        <item m="1" x="449"/>
        <item x="138"/>
        <item x="191"/>
        <item m="1" x="345"/>
        <item x="83"/>
        <item m="1" x="372"/>
        <item m="1" x="541"/>
        <item m="1" x="300"/>
        <item x="208"/>
        <item m="1" x="524"/>
        <item x="14"/>
        <item m="1" x="492"/>
        <item x="131"/>
        <item m="1" x="307"/>
        <item m="1" x="356"/>
        <item x="178"/>
        <item m="1" x="413"/>
        <item x="11"/>
        <item m="1" x="430"/>
        <item m="1" x="424"/>
        <item x="84"/>
        <item m="1" x="422"/>
        <item m="1" x="452"/>
        <item m="1" x="296"/>
        <item m="1" x="418"/>
        <item m="1" x="309"/>
        <item x="133"/>
        <item x="43"/>
        <item m="1" x="360"/>
        <item m="1" x="329"/>
        <item m="1" x="322"/>
        <item x="175"/>
        <item m="1" x="539"/>
        <item m="1" x="346"/>
        <item m="1" x="295"/>
        <item m="1" x="286"/>
        <item x="236"/>
        <item m="1" x="380"/>
        <item m="1" x="447"/>
        <item x="251"/>
        <item m="1" x="456"/>
        <item x="24"/>
        <item m="1" x="506"/>
        <item m="1" x="297"/>
        <item n="曾國鑫" m="1" x="530"/>
        <item x="145"/>
        <item m="1" x="278"/>
        <item m="1" x="299"/>
        <item m="1" x="518"/>
        <item m="1" x="324"/>
        <item m="1" x="414"/>
        <item m="1" x="545"/>
        <item x="92"/>
        <item x="63"/>
        <item x="110"/>
        <item x="227"/>
        <item m="1" x="400"/>
        <item m="1" x="460"/>
        <item m="1" x="265"/>
        <item m="1" x="411"/>
        <item m="1" x="564"/>
        <item m="1" x="463"/>
        <item m="1" x="488"/>
        <item m="1" x="352"/>
        <item m="1" x="365"/>
        <item x="124"/>
        <item m="1" x="441"/>
        <item m="1" x="390"/>
        <item m="1" x="402"/>
        <item m="1" x="458"/>
        <item x="174"/>
        <item m="1" x="358"/>
        <item x="187"/>
        <item m="1" x="343"/>
        <item m="1" x="493"/>
        <item m="1" x="554"/>
        <item x="233"/>
        <item x="209"/>
        <item m="1" x="440"/>
        <item x="51"/>
        <item m="1" x="325"/>
        <item x="93"/>
        <item m="1" x="469"/>
        <item m="1" x="333"/>
        <item m="1" x="272"/>
        <item m="1" x="310"/>
        <item x="173"/>
        <item x="81"/>
        <item x="217"/>
        <item m="1" x="340"/>
        <item m="1" x="436"/>
        <item x="113"/>
        <item x="36"/>
        <item m="1" x="361"/>
        <item m="1" x="561"/>
        <item m="1" x="505"/>
        <item m="1" x="362"/>
        <item x="56"/>
        <item m="1" x="301"/>
        <item x="34"/>
        <item m="1" x="432"/>
        <item x="20"/>
        <item m="1" x="304"/>
        <item m="1" x="425"/>
        <item x="135"/>
        <item m="1" x="546"/>
        <item m="1" x="550"/>
        <item m="1" x="289"/>
        <item m="1" x="351"/>
        <item x="237"/>
        <item m="1" x="476"/>
        <item x="100"/>
        <item x="26"/>
        <item m="1" x="384"/>
        <item m="1" x="405"/>
        <item m="1" x="531"/>
        <item m="1" x="504"/>
        <item m="1" x="500"/>
        <item m="1" x="442"/>
        <item m="1" x="542"/>
        <item m="1" x="373"/>
        <item x="25"/>
        <item m="1" x="437"/>
        <item m="1" x="391"/>
        <item x="147"/>
        <item m="1" x="451"/>
        <item m="1" x="376"/>
        <item m="1" x="406"/>
        <item x="60"/>
        <item x="79"/>
        <item x="54"/>
        <item m="1" x="499"/>
        <item x="18"/>
        <item m="1" x="276"/>
        <item x="33"/>
        <item m="1" x="502"/>
        <item m="1" x="368"/>
        <item m="1" x="403"/>
        <item m="1" x="559"/>
        <item m="1" x="277"/>
        <item m="1" x="377"/>
        <item m="1" x="465"/>
        <item x="223"/>
        <item m="1" x="323"/>
        <item x="245"/>
        <item m="1" x="444"/>
        <item m="1" x="269"/>
        <item x="142"/>
        <item m="1" x="364"/>
        <item m="1" x="280"/>
        <item m="1" x="535"/>
        <item m="1" x="446"/>
        <item x="152"/>
        <item m="1" x="433"/>
        <item x="166"/>
        <item m="1" x="485"/>
        <item m="1" x="399"/>
        <item m="1" x="263"/>
        <item x="185"/>
        <item x="6"/>
        <item x="97"/>
        <item x="218"/>
        <item x="9"/>
        <item m="1" x="409"/>
        <item m="1" x="379"/>
        <item x="7"/>
        <item x="196"/>
        <item x="144"/>
        <item m="1" x="367"/>
        <item x="96"/>
        <item m="1" x="420"/>
        <item m="1" x="540"/>
        <item x="86"/>
        <item m="1" x="404"/>
        <item m="1" x="389"/>
        <item x="129"/>
        <item x="73"/>
        <item x="202"/>
        <item x="76"/>
        <item m="1" x="273"/>
        <item x="130"/>
        <item m="1" x="392"/>
        <item x="249"/>
        <item x="149"/>
        <item m="1" x="555"/>
        <item x="183"/>
        <item x="87"/>
        <item x="140"/>
        <item x="248"/>
        <item x="37"/>
        <item m="1" x="519"/>
        <item m="1" x="335"/>
        <item m="1" x="428"/>
        <item x="240"/>
        <item x="2"/>
        <item x="40"/>
        <item x="59"/>
        <item m="1" x="431"/>
        <item m="1" x="445"/>
        <item x="45"/>
        <item x="4"/>
        <item m="1" x="496"/>
        <item m="1" x="457"/>
        <item x="71"/>
        <item x="10"/>
        <item x="77"/>
        <item x="107"/>
        <item x="137"/>
        <item x="169"/>
        <item m="1" x="396"/>
        <item m="1" x="450"/>
        <item x="186"/>
        <item x="155"/>
        <item x="156"/>
        <item x="150"/>
        <item x="157"/>
        <item x="151"/>
        <item x="42"/>
        <item x="226"/>
        <item x="257"/>
        <item x="180"/>
        <item m="1" x="285"/>
        <item x="70"/>
        <item x="126"/>
        <item m="1" x="498"/>
        <item x="28"/>
        <item x="1"/>
        <item x="88"/>
        <item m="1" x="353"/>
        <item x="117"/>
        <item m="1" x="306"/>
        <item x="44"/>
        <item m="1" x="475"/>
        <item x="255"/>
        <item x="82"/>
        <item x="13"/>
        <item x="139"/>
        <item m="1" x="468"/>
        <item x="90"/>
        <item m="1" x="557"/>
        <item x="53"/>
        <item x="153"/>
        <item x="62"/>
        <item x="141"/>
        <item m="1" x="482"/>
        <item x="188"/>
        <item x="72"/>
        <item x="48"/>
        <item x="201"/>
        <item m="1" x="491"/>
        <item m="1" x="508"/>
        <item m="1" x="366"/>
        <item m="1" x="514"/>
        <item x="170"/>
        <item m="1" x="395"/>
        <item x="181"/>
        <item x="143"/>
        <item x="197"/>
        <item x="61"/>
        <item x="5"/>
        <item x="246"/>
        <item x="146"/>
        <item m="1" x="434"/>
        <item x="203"/>
        <item x="134"/>
        <item x="108"/>
        <item x="168"/>
        <item x="67"/>
        <item x="115"/>
        <item x="23"/>
        <item m="1" x="397"/>
        <item x="22"/>
        <item m="1" x="477"/>
        <item x="104"/>
        <item x="119"/>
        <item m="1" x="326"/>
        <item x="0"/>
        <item x="207"/>
        <item m="1" x="388"/>
        <item x="114"/>
        <item x="65"/>
        <item x="66"/>
        <item x="41"/>
        <item x="68"/>
        <item x="232"/>
        <item x="19"/>
        <item x="46"/>
        <item x="69"/>
        <item x="253"/>
        <item x="3"/>
        <item x="103"/>
        <item x="250"/>
        <item x="106"/>
        <item x="154"/>
        <item x="78"/>
        <item x="116"/>
        <item x="111"/>
        <item x="109"/>
        <item x="122"/>
        <item x="127"/>
        <item x="148"/>
        <item x="161"/>
        <item x="163"/>
        <item x="254"/>
        <item m="1" x="563"/>
        <item t="default"/>
      </items>
    </pivotField>
    <pivotField numFmtId="178" showAll="0"/>
    <pivotField axis="axisRow" showAll="0">
      <items count="8">
        <item x="0"/>
        <item x="1"/>
        <item x="2"/>
        <item n="農會" x="3"/>
        <item x="4"/>
        <item m="1" x="6"/>
        <item m="1" x="5"/>
        <item t="default"/>
      </items>
    </pivotField>
    <pivotField showAll="0"/>
    <pivotField showAll="0" defaultSubtotal="0"/>
    <pivotField axis="axisRow" showAll="0" sortType="ascending">
      <items count="568">
        <item m="1" x="566"/>
        <item x="0"/>
        <item x="450"/>
        <item x="1"/>
        <item x="3"/>
        <item x="2"/>
        <item x="12"/>
        <item x="11"/>
        <item x="4"/>
        <item x="13"/>
        <item x="6"/>
        <item x="8"/>
        <item x="14"/>
        <item x="10"/>
        <item x="7"/>
        <item x="9"/>
        <item x="5"/>
        <item x="451"/>
        <item x="16"/>
        <item x="22"/>
        <item x="19"/>
        <item x="23"/>
        <item x="24"/>
        <item x="25"/>
        <item x="20"/>
        <item x="17"/>
        <item x="21"/>
        <item x="18"/>
        <item x="15"/>
        <item x="26"/>
        <item x="452"/>
        <item x="33"/>
        <item x="30"/>
        <item x="28"/>
        <item x="35"/>
        <item x="29"/>
        <item x="34"/>
        <item x="32"/>
        <item x="37"/>
        <item x="36"/>
        <item x="31"/>
        <item x="27"/>
        <item x="38"/>
        <item x="43"/>
        <item x="40"/>
        <item x="42"/>
        <item x="45"/>
        <item x="41"/>
        <item x="39"/>
        <item x="44"/>
        <item x="453"/>
        <item x="52"/>
        <item x="55"/>
        <item x="48"/>
        <item x="51"/>
        <item x="50"/>
        <item x="53"/>
        <item x="49"/>
        <item x="54"/>
        <item x="47"/>
        <item x="455"/>
        <item x="456"/>
        <item x="311"/>
        <item x="312"/>
        <item x="310"/>
        <item x="313"/>
        <item x="454"/>
        <item x="314"/>
        <item x="315"/>
        <item x="511"/>
        <item x="309"/>
        <item x="46"/>
        <item x="62"/>
        <item x="60"/>
        <item x="59"/>
        <item x="58"/>
        <item x="64"/>
        <item x="56"/>
        <item x="61"/>
        <item x="459"/>
        <item x="457"/>
        <item x="460"/>
        <item x="63"/>
        <item x="317"/>
        <item x="461"/>
        <item x="458"/>
        <item x="316"/>
        <item x="57"/>
        <item x="318"/>
        <item x="319"/>
        <item x="65"/>
        <item x="320"/>
        <item x="321"/>
        <item x="323"/>
        <item x="462"/>
        <item x="463"/>
        <item x="324"/>
        <item x="325"/>
        <item x="328"/>
        <item x="329"/>
        <item x="327"/>
        <item x="326"/>
        <item x="322"/>
        <item x="74"/>
        <item x="66"/>
        <item x="67"/>
        <item x="71"/>
        <item x="70"/>
        <item x="76"/>
        <item x="78"/>
        <item x="68"/>
        <item x="75"/>
        <item x="72"/>
        <item x="69"/>
        <item x="465"/>
        <item x="466"/>
        <item x="464"/>
        <item x="73"/>
        <item x="77"/>
        <item x="83"/>
        <item x="79"/>
        <item x="84"/>
        <item x="80"/>
        <item x="82"/>
        <item x="81"/>
        <item x="86"/>
        <item x="87"/>
        <item x="467"/>
        <item x="332"/>
        <item x="468"/>
        <item x="330"/>
        <item x="333"/>
        <item x="331"/>
        <item x="85"/>
        <item x="93"/>
        <item x="95"/>
        <item x="88"/>
        <item x="90"/>
        <item x="94"/>
        <item x="96"/>
        <item x="89"/>
        <item x="99"/>
        <item x="98"/>
        <item x="100"/>
        <item x="91"/>
        <item x="92"/>
        <item x="101"/>
        <item x="469"/>
        <item x="470"/>
        <item x="512"/>
        <item x="97"/>
        <item x="103"/>
        <item x="102"/>
        <item x="105"/>
        <item x="104"/>
        <item x="106"/>
        <item x="110"/>
        <item x="109"/>
        <item x="111"/>
        <item x="108"/>
        <item x="114"/>
        <item x="107"/>
        <item x="112"/>
        <item x="339"/>
        <item x="337"/>
        <item x="334"/>
        <item x="335"/>
        <item x="336"/>
        <item x="472"/>
        <item x="471"/>
        <item x="338"/>
        <item x="113"/>
        <item x="116"/>
        <item x="340"/>
        <item x="115"/>
        <item x="117"/>
        <item x="473"/>
        <item x="133"/>
        <item x="126"/>
        <item x="128"/>
        <item x="129"/>
        <item x="134"/>
        <item x="121"/>
        <item x="135"/>
        <item x="130"/>
        <item x="125"/>
        <item x="127"/>
        <item x="120"/>
        <item x="124"/>
        <item x="119"/>
        <item x="341"/>
        <item x="474"/>
        <item x="122"/>
        <item x="131"/>
        <item x="132"/>
        <item x="123"/>
        <item x="118"/>
        <item x="475"/>
        <item x="153"/>
        <item x="139"/>
        <item x="151"/>
        <item x="144"/>
        <item x="145"/>
        <item x="141"/>
        <item x="154"/>
        <item x="146"/>
        <item x="155"/>
        <item x="137"/>
        <item x="138"/>
        <item x="142"/>
        <item x="150"/>
        <item x="143"/>
        <item x="136"/>
        <item x="140"/>
        <item x="148"/>
        <item x="147"/>
        <item x="152"/>
        <item x="156"/>
        <item x="343"/>
        <item x="344"/>
        <item x="342"/>
        <item x="149"/>
        <item x="476"/>
        <item x="159"/>
        <item x="168"/>
        <item x="166"/>
        <item x="161"/>
        <item x="158"/>
        <item x="157"/>
        <item x="160"/>
        <item x="163"/>
        <item x="167"/>
        <item x="346"/>
        <item x="348"/>
        <item x="345"/>
        <item x="513"/>
        <item x="347"/>
        <item x="164"/>
        <item x="165"/>
        <item x="162"/>
        <item x="183"/>
        <item x="180"/>
        <item x="184"/>
        <item x="177"/>
        <item x="169"/>
        <item x="175"/>
        <item x="171"/>
        <item x="172"/>
        <item x="176"/>
        <item x="182"/>
        <item x="173"/>
        <item x="174"/>
        <item x="478"/>
        <item x="477"/>
        <item x="178"/>
        <item x="170"/>
        <item x="181"/>
        <item x="179"/>
        <item x="198"/>
        <item x="187"/>
        <item x="189"/>
        <item x="196"/>
        <item x="194"/>
        <item x="199"/>
        <item x="192"/>
        <item x="190"/>
        <item x="195"/>
        <item x="193"/>
        <item x="191"/>
        <item x="185"/>
        <item x="186"/>
        <item x="353"/>
        <item x="349"/>
        <item x="351"/>
        <item x="350"/>
        <item x="352"/>
        <item x="197"/>
        <item x="188"/>
        <item x="200"/>
        <item x="201"/>
        <item x="355"/>
        <item x="356"/>
        <item x="357"/>
        <item x="354"/>
        <item x="203"/>
        <item x="202"/>
        <item x="359"/>
        <item x="360"/>
        <item x="358"/>
        <item x="209"/>
        <item x="206"/>
        <item x="205"/>
        <item x="220"/>
        <item x="216"/>
        <item x="215"/>
        <item x="210"/>
        <item x="213"/>
        <item x="217"/>
        <item x="214"/>
        <item x="208"/>
        <item x="218"/>
        <item x="212"/>
        <item x="211"/>
        <item x="219"/>
        <item x="207"/>
        <item x="204"/>
        <item x="228"/>
        <item x="225"/>
        <item x="232"/>
        <item x="221"/>
        <item x="230"/>
        <item x="226"/>
        <item x="229"/>
        <item x="227"/>
        <item x="223"/>
        <item x="222"/>
        <item x="231"/>
        <item x="480"/>
        <item x="362"/>
        <item x="479"/>
        <item x="481"/>
        <item x="366"/>
        <item x="364"/>
        <item x="365"/>
        <item x="361"/>
        <item x="363"/>
        <item x="224"/>
        <item x="238"/>
        <item x="235"/>
        <item x="236"/>
        <item x="243"/>
        <item x="244"/>
        <item x="240"/>
        <item x="241"/>
        <item x="239"/>
        <item x="234"/>
        <item x="233"/>
        <item x="367"/>
        <item x="514"/>
        <item x="237"/>
        <item x="242"/>
        <item x="251"/>
        <item x="247"/>
        <item x="252"/>
        <item x="248"/>
        <item x="246"/>
        <item x="249"/>
        <item x="253"/>
        <item x="250"/>
        <item x="245"/>
        <item x="482"/>
        <item x="368"/>
        <item x="259"/>
        <item x="261"/>
        <item x="260"/>
        <item x="263"/>
        <item x="275"/>
        <item x="271"/>
        <item x="274"/>
        <item x="265"/>
        <item x="273"/>
        <item x="255"/>
        <item x="272"/>
        <item x="268"/>
        <item x="262"/>
        <item x="257"/>
        <item x="258"/>
        <item x="264"/>
        <item x="266"/>
        <item x="254"/>
        <item x="370"/>
        <item x="267"/>
        <item x="371"/>
        <item x="369"/>
        <item x="269"/>
        <item x="270"/>
        <item x="256"/>
        <item x="372"/>
        <item x="483"/>
        <item x="374"/>
        <item x="376"/>
        <item x="377"/>
        <item x="373"/>
        <item x="375"/>
        <item x="286"/>
        <item x="282"/>
        <item x="284"/>
        <item x="279"/>
        <item x="276"/>
        <item x="281"/>
        <item x="283"/>
        <item x="285"/>
        <item x="278"/>
        <item x="289"/>
        <item x="280"/>
        <item x="290"/>
        <item x="287"/>
        <item x="277"/>
        <item x="378"/>
        <item x="385"/>
        <item x="400"/>
        <item x="397"/>
        <item x="401"/>
        <item x="391"/>
        <item x="430"/>
        <item x="386"/>
        <item x="408"/>
        <item x="446"/>
        <item x="443"/>
        <item x="390"/>
        <item x="448"/>
        <item x="405"/>
        <item x="426"/>
        <item x="436"/>
        <item x="449"/>
        <item x="423"/>
        <item x="379"/>
        <item x="444"/>
        <item x="413"/>
        <item x="404"/>
        <item x="418"/>
        <item x="382"/>
        <item x="421"/>
        <item x="388"/>
        <item x="395"/>
        <item x="392"/>
        <item x="441"/>
        <item x="414"/>
        <item x="380"/>
        <item x="416"/>
        <item x="434"/>
        <item x="442"/>
        <item x="406"/>
        <item x="435"/>
        <item x="447"/>
        <item x="398"/>
        <item x="445"/>
        <item x="422"/>
        <item x="393"/>
        <item x="402"/>
        <item x="424"/>
        <item x="419"/>
        <item x="411"/>
        <item x="403"/>
        <item x="428"/>
        <item x="387"/>
        <item x="415"/>
        <item x="409"/>
        <item x="439"/>
        <item x="396"/>
        <item x="432"/>
        <item x="383"/>
        <item x="440"/>
        <item x="381"/>
        <item x="425"/>
        <item x="394"/>
        <item x="437"/>
        <item x="417"/>
        <item x="433"/>
        <item x="389"/>
        <item x="384"/>
        <item x="407"/>
        <item x="412"/>
        <item x="399"/>
        <item x="427"/>
        <item x="410"/>
        <item x="431"/>
        <item x="420"/>
        <item x="484"/>
        <item x="485"/>
        <item x="438"/>
        <item x="429"/>
        <item x="288"/>
        <item x="486"/>
        <item x="548"/>
        <item x="541"/>
        <item x="534"/>
        <item x="562"/>
        <item x="563"/>
        <item x="542"/>
        <item x="515"/>
        <item x="521"/>
        <item x="554"/>
        <item x="525"/>
        <item x="532"/>
        <item x="523"/>
        <item x="535"/>
        <item x="536"/>
        <item x="538"/>
        <item x="561"/>
        <item x="527"/>
        <item x="544"/>
        <item x="546"/>
        <item x="543"/>
        <item x="531"/>
        <item x="526"/>
        <item x="516"/>
        <item x="552"/>
        <item x="508"/>
        <item x="560"/>
        <item x="497"/>
        <item x="509"/>
        <item x="487"/>
        <item x="507"/>
        <item x="502"/>
        <item x="503"/>
        <item x="499"/>
        <item x="547"/>
        <item x="505"/>
        <item x="494"/>
        <item x="492"/>
        <item x="491"/>
        <item x="490"/>
        <item x="495"/>
        <item x="493"/>
        <item x="489"/>
        <item x="533"/>
        <item x="522"/>
        <item x="545"/>
        <item x="304"/>
        <item x="302"/>
        <item x="296"/>
        <item x="307"/>
        <item x="292"/>
        <item x="299"/>
        <item x="305"/>
        <item x="295"/>
        <item x="300"/>
        <item x="293"/>
        <item x="298"/>
        <item x="291"/>
        <item x="306"/>
        <item x="308"/>
        <item x="297"/>
        <item x="301"/>
        <item x="294"/>
        <item x="500"/>
        <item x="496"/>
        <item x="501"/>
        <item x="519"/>
        <item x="565"/>
        <item x="558"/>
        <item x="529"/>
        <item x="564"/>
        <item x="520"/>
        <item x="517"/>
        <item x="540"/>
        <item x="539"/>
        <item x="524"/>
        <item x="553"/>
        <item x="518"/>
        <item x="549"/>
        <item x="550"/>
        <item x="551"/>
        <item x="556"/>
        <item x="537"/>
        <item x="555"/>
        <item x="528"/>
        <item x="559"/>
        <item x="530"/>
        <item x="498"/>
        <item x="506"/>
        <item x="557"/>
        <item x="488"/>
        <item x="303"/>
        <item x="504"/>
        <item x="510"/>
        <item t="default"/>
      </items>
    </pivotField>
    <pivotField showAll="0"/>
    <pivotField showAll="0"/>
    <pivotField dataField="1" showAll="0"/>
    <pivotField dataField="1" showAll="0"/>
    <pivotField dataField="1" showAll="0"/>
    <pivotField showAll="0"/>
  </pivotFields>
  <rowFields count="2">
    <field x="3"/>
    <field x="6"/>
  </rowFields>
  <rowItems count="22">
    <i>
      <x/>
    </i>
    <i r="1">
      <x v="36"/>
    </i>
    <i r="1">
      <x v="113"/>
    </i>
    <i r="1">
      <x v="196"/>
    </i>
    <i r="1">
      <x v="200"/>
    </i>
    <i r="1">
      <x v="305"/>
    </i>
    <i r="1">
      <x v="340"/>
    </i>
    <i r="1">
      <x v="360"/>
    </i>
    <i r="1">
      <x v="389"/>
    </i>
    <i>
      <x v="1"/>
    </i>
    <i r="1">
      <x v="377"/>
    </i>
    <i r="1">
      <x v="398"/>
    </i>
    <i r="1">
      <x v="415"/>
    </i>
    <i r="1">
      <x v="435"/>
    </i>
    <i r="1">
      <x v="465"/>
    </i>
    <i>
      <x v="2"/>
    </i>
    <i r="1">
      <x v="127"/>
    </i>
    <i r="1">
      <x v="176"/>
    </i>
    <i r="1">
      <x v="504"/>
    </i>
    <i r="1">
      <x v="511"/>
    </i>
    <i r="1">
      <x v="561"/>
    </i>
    <i r="1">
      <x v="563"/>
    </i>
  </rowItems>
  <colFields count="1">
    <field x="-2"/>
  </colFields>
  <colItems count="3">
    <i>
      <x/>
    </i>
    <i i="1">
      <x v="1"/>
    </i>
    <i i="2">
      <x v="2"/>
    </i>
  </colItems>
  <pageFields count="1">
    <pageField fld="1" item="391" hier="-1"/>
  </pageFields>
  <dataFields count="3">
    <dataField name=" 費用 " fld="9" baseField="3" baseItem="0"/>
    <dataField name=" 看護費 " fld="10" baseField="3" baseItem="0"/>
    <dataField name=" 車資 " fld="11" baseField="3" baseItem="0"/>
  </dataFields>
  <formats count="18">
    <format dxfId="1140">
      <pivotArea field="3" type="button" dataOnly="0" labelOnly="1" outline="0" axis="axisRow" fieldPosition="0"/>
    </format>
    <format dxfId="1139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1138">
      <pivotArea field="3" type="button" dataOnly="0" labelOnly="1" outline="0" axis="axisRow" fieldPosition="0"/>
    </format>
    <format dxfId="1137">
      <pivotArea field="3" type="button" dataOnly="0" labelOnly="1" outline="0" axis="axisRow" fieldPosition="0"/>
    </format>
    <format dxfId="1136">
      <pivotArea field="3" type="button" dataOnly="0" labelOnly="1" outline="0" axis="axisRow" fieldPosition="0"/>
    </format>
    <format dxfId="1135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1134">
      <pivotArea field="3" type="button" dataOnly="0" labelOnly="1" outline="0" axis="axisRow" fieldPosition="0"/>
    </format>
    <format dxfId="1133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1132">
      <pivotArea dataOnly="0" labelOnly="1" outline="0" fieldPosition="0">
        <references count="1">
          <reference field="1" count="1">
            <x v="0"/>
          </reference>
        </references>
      </pivotArea>
    </format>
    <format dxfId="1131">
      <pivotArea field="3" type="button" dataOnly="0" labelOnly="1" outline="0" axis="axisRow" fieldPosition="0"/>
    </format>
    <format dxfId="1130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1129">
      <pivotArea collapsedLevelsAreSubtotals="1" fieldPosition="0">
        <references count="1">
          <reference field="3" count="1">
            <x v="0"/>
          </reference>
        </references>
      </pivotArea>
    </format>
    <format dxfId="1128">
      <pivotArea collapsedLevelsAreSubtotals="1" fieldPosition="0">
        <references count="2">
          <reference field="4294967294" count="1" selected="0">
            <x v="0"/>
          </reference>
          <reference field="3" count="1">
            <x v="1"/>
          </reference>
        </references>
      </pivotArea>
    </format>
    <format dxfId="1127">
      <pivotArea collapsedLevelsAreSubtotals="1" fieldPosition="0">
        <references count="2">
          <reference field="4294967294" count="1" selected="0">
            <x v="0"/>
          </reference>
          <reference field="3" count="1">
            <x v="2"/>
          </reference>
        </references>
      </pivotArea>
    </format>
    <format dxfId="1126">
      <pivotArea collapsedLevelsAreSubtotals="1" fieldPosition="0">
        <references count="2">
          <reference field="4294967294" count="1" selected="0">
            <x v="0"/>
          </reference>
          <reference field="3" count="1">
            <x v="3"/>
          </reference>
        </references>
      </pivotArea>
    </format>
    <format dxfId="1125">
      <pivotArea collapsedLevelsAreSubtotals="1" fieldPosition="0">
        <references count="2">
          <reference field="4294967294" count="1" selected="0">
            <x v="0"/>
          </reference>
          <reference field="3" count="1">
            <x v="4"/>
          </reference>
        </references>
      </pivotArea>
    </format>
    <format dxfId="1124">
      <pivotArea type="all" dataOnly="0" outline="0" fieldPosition="0"/>
    </format>
    <format dxfId="1123">
      <pivotArea field="1" type="button" dataOnly="0" labelOnly="1" outline="0" axis="axisPage" fieldPosition="0"/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列印02" cacheId="6" applyNumberFormats="0" applyBorderFormats="0" applyFontFormats="0" applyPatternFormats="0" applyAlignmentFormats="0" applyWidthHeightFormats="1" dataCaption="數值" updatedVersion="4" minRefreshableVersion="3" useAutoFormatting="1" itemPrintTitles="1" createdVersion="4" indent="0" outline="1" outlineData="1" multipleFieldFilters="0" rowHeaderCaption="項目" fieldListSortAscending="1">
  <location ref="A33:D43" firstHeaderRow="0" firstDataRow="1" firstDataCol="1" rowPageCount="1" colPageCount="1"/>
  <pivotFields count="13">
    <pivotField showAll="0"/>
    <pivotField axis="axisPage" showAll="0">
      <items count="342">
        <item x="230"/>
        <item x="122"/>
        <item x="82"/>
        <item x="154"/>
        <item x="228"/>
        <item m="1" x="293"/>
        <item x="83"/>
        <item x="236"/>
        <item x="156"/>
        <item m="1" x="312"/>
        <item x="6"/>
        <item x="157"/>
        <item m="1" x="265"/>
        <item x="8"/>
        <item m="1" x="304"/>
        <item m="1" x="338"/>
        <item x="159"/>
        <item m="1" x="290"/>
        <item x="134"/>
        <item x="9"/>
        <item x="160"/>
        <item x="161"/>
        <item x="4"/>
        <item x="240"/>
        <item m="1" x="261"/>
        <item x="238"/>
        <item x="162"/>
        <item x="163"/>
        <item x="107"/>
        <item x="10"/>
        <item m="1" x="308"/>
        <item x="135"/>
        <item m="1" x="284"/>
        <item x="11"/>
        <item x="12"/>
        <item m="1" x="324"/>
        <item x="126"/>
        <item x="76"/>
        <item m="1" x="321"/>
        <item x="13"/>
        <item x="77"/>
        <item x="108"/>
        <item x="15"/>
        <item x="166"/>
        <item x="1"/>
        <item x="16"/>
        <item x="233"/>
        <item m="1" x="337"/>
        <item m="1" x="298"/>
        <item x="85"/>
        <item x="17"/>
        <item x="18"/>
        <item m="1" x="255"/>
        <item x="89"/>
        <item m="1" x="285"/>
        <item x="21"/>
        <item m="1" x="252"/>
        <item x="22"/>
        <item x="167"/>
        <item x="109"/>
        <item x="68"/>
        <item x="110"/>
        <item x="231"/>
        <item x="90"/>
        <item x="111"/>
        <item x="25"/>
        <item x="91"/>
        <item x="26"/>
        <item x="148"/>
        <item m="1" x="253"/>
        <item m="1" x="258"/>
        <item x="221"/>
        <item x="28"/>
        <item x="224"/>
        <item x="169"/>
        <item m="1" x="278"/>
        <item x="70"/>
        <item x="222"/>
        <item m="1" x="322"/>
        <item x="153"/>
        <item x="92"/>
        <item x="29"/>
        <item x="170"/>
        <item m="1" x="306"/>
        <item x="227"/>
        <item m="1" x="267"/>
        <item x="112"/>
        <item x="241"/>
        <item x="33"/>
        <item m="1" x="334"/>
        <item m="1" x="326"/>
        <item x="172"/>
        <item x="34"/>
        <item x="137"/>
        <item x="173"/>
        <item m="1" x="283"/>
        <item x="36"/>
        <item m="1" x="303"/>
        <item m="1" x="340"/>
        <item x="176"/>
        <item x="177"/>
        <item x="94"/>
        <item m="1" x="302"/>
        <item x="178"/>
        <item x="78"/>
        <item x="39"/>
        <item x="179"/>
        <item x="40"/>
        <item m="1" x="292"/>
        <item x="2"/>
        <item x="42"/>
        <item x="180"/>
        <item m="1" x="296"/>
        <item x="139"/>
        <item m="1" x="330"/>
        <item m="1" x="274"/>
        <item x="96"/>
        <item x="97"/>
        <item m="1" x="249"/>
        <item x="44"/>
        <item x="98"/>
        <item x="128"/>
        <item x="149"/>
        <item x="80"/>
        <item x="232"/>
        <item x="239"/>
        <item x="140"/>
        <item m="1" x="309"/>
        <item x="181"/>
        <item x="183"/>
        <item x="184"/>
        <item x="141"/>
        <item x="45"/>
        <item x="185"/>
        <item x="186"/>
        <item x="219"/>
        <item x="86"/>
        <item m="1" x="313"/>
        <item m="1" x="264"/>
        <item m="1" x="315"/>
        <item x="114"/>
        <item m="1" x="271"/>
        <item x="115"/>
        <item x="116"/>
        <item m="1" x="281"/>
        <item x="99"/>
        <item m="1" x="323"/>
        <item x="142"/>
        <item x="0"/>
        <item x="129"/>
        <item x="187"/>
        <item x="188"/>
        <item x="117"/>
        <item x="189"/>
        <item x="190"/>
        <item x="46"/>
        <item m="1" x="269"/>
        <item x="150"/>
        <item x="191"/>
        <item x="48"/>
        <item x="49"/>
        <item m="1" x="327"/>
        <item m="1" x="299"/>
        <item m="1" x="270"/>
        <item m="1" x="254"/>
        <item x="50"/>
        <item m="1" x="310"/>
        <item x="124"/>
        <item x="193"/>
        <item x="119"/>
        <item x="51"/>
        <item x="144"/>
        <item x="194"/>
        <item x="100"/>
        <item x="52"/>
        <item x="195"/>
        <item m="1" x="260"/>
        <item x="120"/>
        <item x="133"/>
        <item x="225"/>
        <item x="196"/>
        <item x="101"/>
        <item m="1" x="291"/>
        <item x="197"/>
        <item x="54"/>
        <item x="55"/>
        <item x="198"/>
        <item x="199"/>
        <item x="71"/>
        <item x="200"/>
        <item x="81"/>
        <item x="203"/>
        <item x="204"/>
        <item x="206"/>
        <item x="145"/>
        <item m="1" x="295"/>
        <item x="73"/>
        <item m="1" x="273"/>
        <item x="59"/>
        <item x="121"/>
        <item x="242"/>
        <item x="207"/>
        <item x="243"/>
        <item m="1" x="335"/>
        <item x="208"/>
        <item x="209"/>
        <item x="102"/>
        <item m="1" x="325"/>
        <item x="60"/>
        <item x="103"/>
        <item x="61"/>
        <item x="244"/>
        <item m="1" x="262"/>
        <item x="210"/>
        <item x="62"/>
        <item x="105"/>
        <item x="87"/>
        <item x="211"/>
        <item x="64"/>
        <item x="65"/>
        <item x="213"/>
        <item x="215"/>
        <item m="1" x="316"/>
        <item m="1" x="272"/>
        <item x="216"/>
        <item m="1" x="268"/>
        <item x="66"/>
        <item m="1" x="329"/>
        <item x="217"/>
        <item x="146"/>
        <item x="5"/>
        <item m="1" x="294"/>
        <item x="7"/>
        <item x="229"/>
        <item m="1" x="311"/>
        <item x="30"/>
        <item m="1" x="245"/>
        <item m="1" x="280"/>
        <item x="106"/>
        <item x="175"/>
        <item x="218"/>
        <item x="212"/>
        <item m="1" x="247"/>
        <item x="171"/>
        <item m="1" x="279"/>
        <item x="205"/>
        <item x="58"/>
        <item x="57"/>
        <item x="27"/>
        <item x="3"/>
        <item m="1" x="289"/>
        <item x="182"/>
        <item m="1" x="318"/>
        <item m="1" x="263"/>
        <item x="165"/>
        <item x="43"/>
        <item x="32"/>
        <item m="1" x="320"/>
        <item x="53"/>
        <item x="132"/>
        <item m="1" x="250"/>
        <item m="1" x="257"/>
        <item m="1" x="287"/>
        <item x="14"/>
        <item x="158"/>
        <item m="1" x="277"/>
        <item x="220"/>
        <item m="1" x="251"/>
        <item x="69"/>
        <item m="1" x="248"/>
        <item x="174"/>
        <item x="192"/>
        <item x="151"/>
        <item x="74"/>
        <item x="202"/>
        <item m="1" x="276"/>
        <item m="1" x="332"/>
        <item x="37"/>
        <item m="1" x="275"/>
        <item x="47"/>
        <item x="235"/>
        <item x="131"/>
        <item x="23"/>
        <item x="93"/>
        <item m="1" x="339"/>
        <item m="1" x="328"/>
        <item m="1" x="331"/>
        <item x="24"/>
        <item x="168"/>
        <item x="113"/>
        <item m="1" x="319"/>
        <item m="1" x="333"/>
        <item m="1" x="300"/>
        <item x="67"/>
        <item m="1" x="301"/>
        <item m="1" x="288"/>
        <item m="1" x="286"/>
        <item x="88"/>
        <item x="155"/>
        <item m="1" x="305"/>
        <item m="1" x="256"/>
        <item x="20"/>
        <item m="1" x="246"/>
        <item x="127"/>
        <item m="1" x="314"/>
        <item x="237"/>
        <item m="1" x="266"/>
        <item x="138"/>
        <item m="1" x="307"/>
        <item x="95"/>
        <item x="125"/>
        <item x="143"/>
        <item x="164"/>
        <item m="1" x="297"/>
        <item x="214"/>
        <item x="63"/>
        <item x="136"/>
        <item x="201"/>
        <item x="123"/>
        <item m="1" x="282"/>
        <item m="1" x="259"/>
        <item x="41"/>
        <item x="147"/>
        <item x="31"/>
        <item x="84"/>
        <item x="104"/>
        <item x="72"/>
        <item m="1" x="336"/>
        <item x="75"/>
        <item x="56"/>
        <item x="130"/>
        <item x="79"/>
        <item x="19"/>
        <item x="38"/>
        <item x="35"/>
        <item x="234"/>
        <item m="1" x="317"/>
        <item x="118"/>
        <item x="152"/>
        <item x="223"/>
        <item x="226"/>
        <item t="default"/>
      </items>
    </pivotField>
    <pivotField numFmtId="178" showAll="0"/>
    <pivotField axis="axisRow" showAll="0">
      <items count="8">
        <item x="0"/>
        <item x="1"/>
        <item x="2"/>
        <item x="3"/>
        <item x="4"/>
        <item m="1" x="6"/>
        <item m="1" x="5"/>
        <item t="default"/>
      </items>
    </pivotField>
    <pivotField showAll="0"/>
    <pivotField showAll="0" defaultSubtotal="0"/>
    <pivotField axis="axisRow" showAll="0" sortType="ascending">
      <items count="668">
        <item m="1" x="666"/>
        <item x="1"/>
        <item x="2"/>
        <item x="3"/>
        <item x="547"/>
        <item x="5"/>
        <item x="6"/>
        <item x="4"/>
        <item x="12"/>
        <item x="27"/>
        <item x="21"/>
        <item x="25"/>
        <item x="23"/>
        <item x="16"/>
        <item x="9"/>
        <item x="11"/>
        <item x="28"/>
        <item x="15"/>
        <item x="10"/>
        <item x="20"/>
        <item x="14"/>
        <item x="22"/>
        <item x="26"/>
        <item x="7"/>
        <item x="292"/>
        <item x="8"/>
        <item x="293"/>
        <item x="24"/>
        <item x="19"/>
        <item x="291"/>
        <item x="17"/>
        <item x="18"/>
        <item x="13"/>
        <item x="39"/>
        <item x="31"/>
        <item x="35"/>
        <item x="34"/>
        <item x="33"/>
        <item x="37"/>
        <item x="30"/>
        <item x="38"/>
        <item x="36"/>
        <item x="32"/>
        <item x="29"/>
        <item x="295"/>
        <item x="298"/>
        <item x="548"/>
        <item x="297"/>
        <item x="40"/>
        <item x="296"/>
        <item x="294"/>
        <item x="41"/>
        <item x="44"/>
        <item x="43"/>
        <item x="46"/>
        <item x="45"/>
        <item x="300"/>
        <item x="299"/>
        <item x="42"/>
        <item x="608"/>
        <item x="301"/>
        <item x="48"/>
        <item x="47"/>
        <item x="50"/>
        <item x="55"/>
        <item x="52"/>
        <item x="54"/>
        <item x="53"/>
        <item x="49"/>
        <item x="51"/>
        <item x="549"/>
        <item x="614"/>
        <item x="613"/>
        <item x="303"/>
        <item x="305"/>
        <item x="302"/>
        <item x="304"/>
        <item x="551"/>
        <item x="65"/>
        <item x="67"/>
        <item x="69"/>
        <item x="68"/>
        <item x="66"/>
        <item x="56"/>
        <item x="60"/>
        <item x="63"/>
        <item x="310"/>
        <item x="556"/>
        <item x="557"/>
        <item x="552"/>
        <item x="555"/>
        <item x="309"/>
        <item x="615"/>
        <item x="311"/>
        <item x="550"/>
        <item x="553"/>
        <item x="307"/>
        <item x="558"/>
        <item x="306"/>
        <item x="554"/>
        <item x="64"/>
        <item x="61"/>
        <item x="57"/>
        <item x="308"/>
        <item x="62"/>
        <item x="58"/>
        <item x="59"/>
        <item x="559"/>
        <item x="318"/>
        <item x="314"/>
        <item x="317"/>
        <item x="315"/>
        <item x="319"/>
        <item x="312"/>
        <item x="316"/>
        <item x="313"/>
        <item x="78"/>
        <item x="79"/>
        <item x="80"/>
        <item x="81"/>
        <item x="83"/>
        <item x="74"/>
        <item x="82"/>
        <item x="71"/>
        <item x="73"/>
        <item x="76"/>
        <item x="72"/>
        <item x="322"/>
        <item x="560"/>
        <item x="70"/>
        <item x="562"/>
        <item x="561"/>
        <item x="320"/>
        <item x="77"/>
        <item x="321"/>
        <item x="75"/>
        <item x="88"/>
        <item x="90"/>
        <item x="86"/>
        <item x="89"/>
        <item x="84"/>
        <item x="85"/>
        <item x="87"/>
        <item x="91"/>
        <item x="323"/>
        <item x="324"/>
        <item x="563"/>
        <item x="97"/>
        <item x="102"/>
        <item x="93"/>
        <item x="94"/>
        <item x="99"/>
        <item x="101"/>
        <item x="92"/>
        <item x="95"/>
        <item x="103"/>
        <item x="96"/>
        <item x="104"/>
        <item x="100"/>
        <item x="329"/>
        <item x="564"/>
        <item x="325"/>
        <item x="98"/>
        <item x="328"/>
        <item x="330"/>
        <item x="609"/>
        <item x="565"/>
        <item x="326"/>
        <item x="327"/>
        <item x="110"/>
        <item x="112"/>
        <item x="107"/>
        <item x="109"/>
        <item x="106"/>
        <item x="111"/>
        <item x="105"/>
        <item x="113"/>
        <item x="331"/>
        <item x="616"/>
        <item x="332"/>
        <item x="108"/>
        <item x="567"/>
        <item x="116"/>
        <item x="119"/>
        <item x="114"/>
        <item x="335"/>
        <item x="336"/>
        <item x="570"/>
        <item x="568"/>
        <item x="337"/>
        <item x="338"/>
        <item x="566"/>
        <item x="334"/>
        <item x="569"/>
        <item x="333"/>
        <item x="115"/>
        <item x="117"/>
        <item x="118"/>
        <item x="120"/>
        <item x="121"/>
        <item x="571"/>
        <item x="340"/>
        <item x="339"/>
        <item x="345"/>
        <item x="347"/>
        <item x="573"/>
        <item x="574"/>
        <item x="349"/>
        <item x="344"/>
        <item x="617"/>
        <item x="343"/>
        <item x="572"/>
        <item x="341"/>
        <item x="346"/>
        <item x="348"/>
        <item x="342"/>
        <item x="131"/>
        <item x="126"/>
        <item x="134"/>
        <item x="123"/>
        <item x="132"/>
        <item x="135"/>
        <item x="125"/>
        <item x="130"/>
        <item x="133"/>
        <item x="122"/>
        <item x="351"/>
        <item x="577"/>
        <item x="575"/>
        <item x="352"/>
        <item x="127"/>
        <item x="124"/>
        <item x="576"/>
        <item x="350"/>
        <item x="129"/>
        <item x="128"/>
        <item x="138"/>
        <item x="145"/>
        <item x="140"/>
        <item x="143"/>
        <item x="139"/>
        <item x="146"/>
        <item x="144"/>
        <item x="141"/>
        <item x="142"/>
        <item x="136"/>
        <item x="137"/>
        <item x="355"/>
        <item x="578"/>
        <item x="357"/>
        <item x="358"/>
        <item x="356"/>
        <item x="353"/>
        <item x="354"/>
        <item x="364"/>
        <item x="150"/>
        <item x="153"/>
        <item x="155"/>
        <item x="154"/>
        <item x="152"/>
        <item x="361"/>
        <item x="359"/>
        <item x="156"/>
        <item x="147"/>
        <item x="362"/>
        <item x="363"/>
        <item x="148"/>
        <item x="610"/>
        <item x="149"/>
        <item x="360"/>
        <item x="151"/>
        <item x="163"/>
        <item x="160"/>
        <item x="157"/>
        <item x="166"/>
        <item x="165"/>
        <item x="367"/>
        <item x="365"/>
        <item x="579"/>
        <item x="368"/>
        <item x="366"/>
        <item x="161"/>
        <item x="167"/>
        <item x="369"/>
        <item x="158"/>
        <item x="164"/>
        <item x="162"/>
        <item x="159"/>
        <item x="176"/>
        <item x="170"/>
        <item x="177"/>
        <item x="178"/>
        <item x="168"/>
        <item x="169"/>
        <item x="171"/>
        <item x="175"/>
        <item x="370"/>
        <item x="580"/>
        <item x="581"/>
        <item x="582"/>
        <item x="583"/>
        <item x="371"/>
        <item x="174"/>
        <item x="172"/>
        <item x="173"/>
        <item x="180"/>
        <item x="181"/>
        <item x="584"/>
        <item x="182"/>
        <item x="179"/>
        <item x="374"/>
        <item x="375"/>
        <item x="373"/>
        <item x="372"/>
        <item x="183"/>
        <item x="376"/>
        <item x="585"/>
        <item x="586"/>
        <item x="377"/>
        <item x="198"/>
        <item x="185"/>
        <item x="189"/>
        <item x="194"/>
        <item x="201"/>
        <item x="200"/>
        <item x="186"/>
        <item x="196"/>
        <item x="192"/>
        <item x="184"/>
        <item x="193"/>
        <item x="197"/>
        <item x="188"/>
        <item x="378"/>
        <item x="588"/>
        <item x="199"/>
        <item x="618"/>
        <item x="587"/>
        <item x="589"/>
        <item x="379"/>
        <item x="190"/>
        <item x="191"/>
        <item x="195"/>
        <item x="187"/>
        <item x="203"/>
        <item x="208"/>
        <item x="207"/>
        <item x="204"/>
        <item x="202"/>
        <item x="206"/>
        <item x="205"/>
        <item x="380"/>
        <item x="382"/>
        <item x="590"/>
        <item x="381"/>
        <item x="591"/>
        <item x="209"/>
        <item x="210"/>
        <item x="215"/>
        <item x="220"/>
        <item x="219"/>
        <item x="218"/>
        <item x="211"/>
        <item x="217"/>
        <item x="212"/>
        <item x="216"/>
        <item x="214"/>
        <item x="385"/>
        <item x="222"/>
        <item x="223"/>
        <item x="384"/>
        <item x="383"/>
        <item x="592"/>
        <item x="386"/>
        <item x="611"/>
        <item x="221"/>
        <item x="213"/>
        <item x="229"/>
        <item x="228"/>
        <item x="224"/>
        <item x="387"/>
        <item x="391"/>
        <item x="390"/>
        <item x="389"/>
        <item x="388"/>
        <item x="225"/>
        <item x="226"/>
        <item x="227"/>
        <item x="232"/>
        <item x="238"/>
        <item x="241"/>
        <item x="240"/>
        <item x="231"/>
        <item x="242"/>
        <item x="239"/>
        <item x="393"/>
        <item x="593"/>
        <item x="237"/>
        <item x="392"/>
        <item x="594"/>
        <item x="234"/>
        <item x="235"/>
        <item x="236"/>
        <item x="230"/>
        <item x="394"/>
        <item x="233"/>
        <item x="461"/>
        <item x="243"/>
        <item x="493"/>
        <item x="395"/>
        <item x="436"/>
        <item x="419"/>
        <item x="434"/>
        <item x="416"/>
        <item x="522"/>
        <item x="432"/>
        <item x="455"/>
        <item x="474"/>
        <item x="510"/>
        <item x="475"/>
        <item x="480"/>
        <item x="471"/>
        <item x="417"/>
        <item x="501"/>
        <item x="486"/>
        <item x="476"/>
        <item x="482"/>
        <item x="504"/>
        <item x="492"/>
        <item x="399"/>
        <item x="411"/>
        <item x="525"/>
        <item x="463"/>
        <item x="406"/>
        <item x="512"/>
        <item x="402"/>
        <item x="409"/>
        <item x="448"/>
        <item x="507"/>
        <item x="427"/>
        <item x="453"/>
        <item x="516"/>
        <item x="517"/>
        <item x="442"/>
        <item x="444"/>
        <item x="420"/>
        <item x="439"/>
        <item x="437"/>
        <item x="503"/>
        <item x="520"/>
        <item x="487"/>
        <item x="496"/>
        <item x="489"/>
        <item x="511"/>
        <item x="483"/>
        <item x="502"/>
        <item x="523"/>
        <item x="449"/>
        <item x="403"/>
        <item x="397"/>
        <item x="500"/>
        <item x="518"/>
        <item x="414"/>
        <item x="445"/>
        <item x="435"/>
        <item x="438"/>
        <item x="421"/>
        <item x="484"/>
        <item x="433"/>
        <item x="456"/>
        <item x="479"/>
        <item x="464"/>
        <item x="477"/>
        <item x="481"/>
        <item x="524"/>
        <item x="469"/>
        <item x="490"/>
        <item x="478"/>
        <item x="514"/>
        <item x="505"/>
        <item x="472"/>
        <item x="527"/>
        <item x="425"/>
        <item x="513"/>
        <item x="459"/>
        <item x="430"/>
        <item x="460"/>
        <item x="468"/>
        <item x="407"/>
        <item x="519"/>
        <item x="440"/>
        <item x="400"/>
        <item x="446"/>
        <item x="428"/>
        <item x="412"/>
        <item x="410"/>
        <item x="429"/>
        <item x="509"/>
        <item x="497"/>
        <item x="498"/>
        <item x="499"/>
        <item x="595"/>
        <item x="462"/>
        <item x="465"/>
        <item x="408"/>
        <item x="457"/>
        <item x="404"/>
        <item x="423"/>
        <item x="466"/>
        <item x="521"/>
        <item x="452"/>
        <item x="451"/>
        <item x="443"/>
        <item x="470"/>
        <item x="467"/>
        <item x="422"/>
        <item x="458"/>
        <item x="431"/>
        <item x="454"/>
        <item x="494"/>
        <item x="405"/>
        <item x="401"/>
        <item x="508"/>
        <item x="450"/>
        <item x="424"/>
        <item x="495"/>
        <item x="426"/>
        <item x="418"/>
        <item x="413"/>
        <item x="506"/>
        <item x="415"/>
        <item x="398"/>
        <item x="473"/>
        <item x="396"/>
        <item x="485"/>
        <item x="526"/>
        <item x="488"/>
        <item x="244"/>
        <item x="491"/>
        <item x="447"/>
        <item x="515"/>
        <item x="441"/>
        <item x="532"/>
        <item x="245"/>
        <item x="531"/>
        <item x="528"/>
        <item x="530"/>
        <item x="596"/>
        <item x="529"/>
        <item x="249"/>
        <item x="260"/>
        <item x="257"/>
        <item x="258"/>
        <item x="256"/>
        <item x="262"/>
        <item x="250"/>
        <item x="261"/>
        <item x="263"/>
        <item x="251"/>
        <item x="252"/>
        <item x="255"/>
        <item x="246"/>
        <item x="537"/>
        <item x="536"/>
        <item x="540"/>
        <item x="538"/>
        <item x="247"/>
        <item x="534"/>
        <item x="535"/>
        <item x="533"/>
        <item x="254"/>
        <item x="248"/>
        <item x="539"/>
        <item x="259"/>
        <item x="264"/>
        <item x="253"/>
        <item x="272"/>
        <item x="271"/>
        <item x="268"/>
        <item x="270"/>
        <item x="273"/>
        <item x="274"/>
        <item x="267"/>
        <item x="269"/>
        <item x="275"/>
        <item x="266"/>
        <item x="544"/>
        <item x="541"/>
        <item x="598"/>
        <item x="276"/>
        <item x="277"/>
        <item x="543"/>
        <item x="599"/>
        <item x="597"/>
        <item x="542"/>
        <item x="600"/>
        <item x="278"/>
        <item x="265"/>
        <item x="279"/>
        <item x="286"/>
        <item x="282"/>
        <item x="284"/>
        <item x="280"/>
        <item x="283"/>
        <item x="281"/>
        <item x="288"/>
        <item x="285"/>
        <item x="545"/>
        <item x="290"/>
        <item x="602"/>
        <item x="601"/>
        <item x="612"/>
        <item x="287"/>
        <item x="289"/>
        <item x="630"/>
        <item x="647"/>
        <item x="662"/>
        <item x="655"/>
        <item x="665"/>
        <item x="620"/>
        <item x="625"/>
        <item x="603"/>
        <item x="604"/>
        <item x="605"/>
        <item x="626"/>
        <item x="636"/>
        <item x="657"/>
        <item x="645"/>
        <item x="619"/>
        <item x="637"/>
        <item x="658"/>
        <item x="650"/>
        <item x="649"/>
        <item x="633"/>
        <item x="663"/>
        <item x="644"/>
        <item x="643"/>
        <item x="652"/>
        <item x="638"/>
        <item x="653"/>
        <item x="654"/>
        <item x="631"/>
        <item x="656"/>
        <item x="629"/>
        <item x="639"/>
        <item x="623"/>
        <item x="640"/>
        <item x="624"/>
        <item x="646"/>
        <item x="628"/>
        <item x="661"/>
        <item x="641"/>
        <item x="651"/>
        <item x="627"/>
        <item x="648"/>
        <item x="632"/>
        <item x="659"/>
        <item x="635"/>
        <item x="634"/>
        <item x="642"/>
        <item x="621"/>
        <item x="660"/>
        <item x="546"/>
        <item x="664"/>
        <item x="622"/>
        <item x="607"/>
        <item x="606"/>
        <item x="0"/>
        <item t="default"/>
      </items>
    </pivotField>
    <pivotField showAll="0"/>
    <pivotField showAll="0"/>
    <pivotField dataField="1" showAll="0"/>
    <pivotField dataField="1" showAll="0"/>
    <pivotField dataField="1" showAll="0"/>
    <pivotField showAll="0"/>
  </pivotFields>
  <rowFields count="2">
    <field x="3"/>
    <field x="6"/>
  </rowFields>
  <rowItems count="10">
    <i>
      <x v="1"/>
    </i>
    <i r="1">
      <x v="312"/>
    </i>
    <i r="1">
      <x v="408"/>
    </i>
    <i r="1">
      <x v="435"/>
    </i>
    <i r="1">
      <x v="461"/>
    </i>
    <i>
      <x v="2"/>
    </i>
    <i r="1">
      <x v="620"/>
    </i>
    <i>
      <x v="4"/>
    </i>
    <i r="1">
      <x v="627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1">
    <pageField fld="1" item="7" hier="-1"/>
  </pageFields>
  <dataFields count="3">
    <dataField name=" 費用 " fld="9" baseField="3" baseItem="0"/>
    <dataField name=" 看護費 " fld="10" baseField="3" baseItem="0"/>
    <dataField name=" 車資 " fld="11" baseField="3" baseItem="0"/>
  </dataFields>
  <formats count="15">
    <format dxfId="1003">
      <pivotArea field="3" type="button" dataOnly="0" labelOnly="1" outline="0" axis="axisRow" fieldPosition="0"/>
    </format>
    <format dxfId="1002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1001">
      <pivotArea field="3" type="button" dataOnly="0" labelOnly="1" outline="0" axis="axisRow" fieldPosition="0"/>
    </format>
    <format dxfId="1000">
      <pivotArea field="3" type="button" dataOnly="0" labelOnly="1" outline="0" axis="axisRow" fieldPosition="0"/>
    </format>
    <format dxfId="999">
      <pivotArea field="3" type="button" dataOnly="0" labelOnly="1" outline="0" axis="axisRow" fieldPosition="0"/>
    </format>
    <format dxfId="998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997">
      <pivotArea field="3" type="button" dataOnly="0" labelOnly="1" outline="0" axis="axisRow" fieldPosition="0"/>
    </format>
    <format dxfId="996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995">
      <pivotArea field="1" type="button" dataOnly="0" labelOnly="1" outline="0" axis="axisPage" fieldPosition="0"/>
    </format>
    <format dxfId="994">
      <pivotArea dataOnly="0" labelOnly="1" outline="0" fieldPosition="0">
        <references count="1">
          <reference field="1" count="1">
            <x v="0"/>
          </reference>
        </references>
      </pivotArea>
    </format>
    <format dxfId="993">
      <pivotArea field="3" type="button" dataOnly="0" labelOnly="1" outline="0" axis="axisRow" fieldPosition="0"/>
    </format>
    <format dxfId="992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991">
      <pivotArea dataOnly="0" labelOnly="1" outline="0" fieldPosition="0">
        <references count="1">
          <reference field="1" count="1">
            <x v="19"/>
          </reference>
        </references>
      </pivotArea>
    </format>
    <format dxfId="990">
      <pivotArea dataOnly="0" labelOnly="1" outline="0" fieldPosition="0">
        <references count="1">
          <reference field="1" count="1">
            <x v="19"/>
          </reference>
        </references>
      </pivotArea>
    </format>
    <format dxfId="989">
      <pivotArea type="all" dataOnly="0" outline="0" fieldPosition="0"/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name="列印01" cacheId="6" applyNumberFormats="0" applyBorderFormats="0" applyFontFormats="0" applyPatternFormats="0" applyAlignmentFormats="0" applyWidthHeightFormats="1" dataCaption="數值" updatedVersion="4" minRefreshableVersion="3" useAutoFormatting="1" itemPrintTitles="1" createdVersion="4" indent="0" outline="1" outlineData="1" multipleFieldFilters="0" rowHeaderCaption="項目" fieldListSortAscending="1">
  <location ref="A3:D13" firstHeaderRow="0" firstDataRow="1" firstDataCol="1" rowPageCount="1" colPageCount="1"/>
  <pivotFields count="13">
    <pivotField showAll="0"/>
    <pivotField axis="axisPage" showAll="0">
      <items count="342">
        <item x="230"/>
        <item x="122"/>
        <item x="82"/>
        <item x="154"/>
        <item x="228"/>
        <item m="1" x="293"/>
        <item x="83"/>
        <item x="236"/>
        <item x="156"/>
        <item m="1" x="312"/>
        <item x="6"/>
        <item x="157"/>
        <item m="1" x="265"/>
        <item x="8"/>
        <item m="1" x="304"/>
        <item m="1" x="338"/>
        <item x="159"/>
        <item m="1" x="290"/>
        <item x="134"/>
        <item x="9"/>
        <item x="160"/>
        <item x="161"/>
        <item x="4"/>
        <item x="240"/>
        <item m="1" x="261"/>
        <item x="238"/>
        <item x="162"/>
        <item x="163"/>
        <item x="107"/>
        <item x="10"/>
        <item m="1" x="308"/>
        <item x="135"/>
        <item m="1" x="284"/>
        <item x="11"/>
        <item x="12"/>
        <item m="1" x="324"/>
        <item x="126"/>
        <item x="76"/>
        <item m="1" x="321"/>
        <item x="13"/>
        <item x="77"/>
        <item x="108"/>
        <item x="15"/>
        <item x="166"/>
        <item x="1"/>
        <item x="16"/>
        <item x="233"/>
        <item m="1" x="337"/>
        <item m="1" x="298"/>
        <item x="85"/>
        <item x="17"/>
        <item x="18"/>
        <item m="1" x="255"/>
        <item x="89"/>
        <item m="1" x="285"/>
        <item x="21"/>
        <item m="1" x="252"/>
        <item x="22"/>
        <item x="167"/>
        <item x="109"/>
        <item x="68"/>
        <item x="110"/>
        <item x="231"/>
        <item x="90"/>
        <item x="111"/>
        <item x="25"/>
        <item x="91"/>
        <item x="26"/>
        <item x="148"/>
        <item m="1" x="253"/>
        <item m="1" x="258"/>
        <item x="221"/>
        <item x="28"/>
        <item x="224"/>
        <item x="169"/>
        <item m="1" x="278"/>
        <item x="70"/>
        <item x="222"/>
        <item m="1" x="322"/>
        <item x="153"/>
        <item x="92"/>
        <item x="29"/>
        <item x="170"/>
        <item m="1" x="306"/>
        <item x="227"/>
        <item m="1" x="267"/>
        <item x="112"/>
        <item x="241"/>
        <item x="33"/>
        <item m="1" x="334"/>
        <item m="1" x="326"/>
        <item x="172"/>
        <item x="34"/>
        <item x="137"/>
        <item x="173"/>
        <item m="1" x="283"/>
        <item x="36"/>
        <item m="1" x="303"/>
        <item m="1" x="340"/>
        <item x="176"/>
        <item x="177"/>
        <item x="94"/>
        <item m="1" x="302"/>
        <item x="178"/>
        <item x="78"/>
        <item x="39"/>
        <item x="179"/>
        <item x="40"/>
        <item m="1" x="292"/>
        <item x="2"/>
        <item x="42"/>
        <item x="180"/>
        <item m="1" x="296"/>
        <item x="139"/>
        <item m="1" x="330"/>
        <item m="1" x="274"/>
        <item x="96"/>
        <item x="97"/>
        <item m="1" x="249"/>
        <item x="44"/>
        <item x="98"/>
        <item x="128"/>
        <item x="149"/>
        <item x="80"/>
        <item x="232"/>
        <item x="239"/>
        <item x="140"/>
        <item m="1" x="309"/>
        <item x="181"/>
        <item x="183"/>
        <item x="184"/>
        <item x="141"/>
        <item x="45"/>
        <item x="185"/>
        <item x="186"/>
        <item x="219"/>
        <item x="86"/>
        <item m="1" x="313"/>
        <item m="1" x="264"/>
        <item m="1" x="315"/>
        <item x="114"/>
        <item m="1" x="271"/>
        <item x="115"/>
        <item x="116"/>
        <item m="1" x="281"/>
        <item x="99"/>
        <item m="1" x="323"/>
        <item x="142"/>
        <item x="0"/>
        <item x="129"/>
        <item x="187"/>
        <item x="188"/>
        <item x="117"/>
        <item x="189"/>
        <item x="190"/>
        <item x="46"/>
        <item m="1" x="269"/>
        <item x="150"/>
        <item x="191"/>
        <item x="48"/>
        <item x="49"/>
        <item m="1" x="327"/>
        <item m="1" x="299"/>
        <item m="1" x="270"/>
        <item m="1" x="254"/>
        <item x="50"/>
        <item m="1" x="310"/>
        <item x="124"/>
        <item x="193"/>
        <item x="119"/>
        <item x="51"/>
        <item x="144"/>
        <item x="194"/>
        <item x="100"/>
        <item x="52"/>
        <item x="195"/>
        <item m="1" x="260"/>
        <item x="120"/>
        <item x="133"/>
        <item x="225"/>
        <item x="196"/>
        <item x="101"/>
        <item m="1" x="291"/>
        <item x="197"/>
        <item x="54"/>
        <item x="55"/>
        <item x="198"/>
        <item x="199"/>
        <item x="71"/>
        <item x="200"/>
        <item x="81"/>
        <item x="203"/>
        <item x="204"/>
        <item x="206"/>
        <item x="145"/>
        <item m="1" x="295"/>
        <item x="73"/>
        <item m="1" x="273"/>
        <item x="59"/>
        <item x="121"/>
        <item x="242"/>
        <item x="207"/>
        <item x="243"/>
        <item m="1" x="335"/>
        <item x="208"/>
        <item x="209"/>
        <item x="102"/>
        <item m="1" x="325"/>
        <item x="60"/>
        <item x="103"/>
        <item x="61"/>
        <item x="244"/>
        <item m="1" x="262"/>
        <item x="210"/>
        <item x="62"/>
        <item x="105"/>
        <item x="87"/>
        <item x="211"/>
        <item x="64"/>
        <item x="65"/>
        <item x="213"/>
        <item x="215"/>
        <item m="1" x="316"/>
        <item m="1" x="272"/>
        <item x="216"/>
        <item m="1" x="268"/>
        <item x="66"/>
        <item m="1" x="329"/>
        <item x="217"/>
        <item x="146"/>
        <item x="5"/>
        <item m="1" x="294"/>
        <item x="7"/>
        <item x="229"/>
        <item m="1" x="311"/>
        <item x="30"/>
        <item m="1" x="245"/>
        <item m="1" x="280"/>
        <item x="106"/>
        <item x="175"/>
        <item x="218"/>
        <item x="212"/>
        <item m="1" x="247"/>
        <item x="171"/>
        <item m="1" x="279"/>
        <item x="205"/>
        <item x="58"/>
        <item x="57"/>
        <item x="27"/>
        <item x="3"/>
        <item m="1" x="289"/>
        <item x="182"/>
        <item m="1" x="318"/>
        <item m="1" x="263"/>
        <item x="165"/>
        <item x="43"/>
        <item x="32"/>
        <item m="1" x="320"/>
        <item x="53"/>
        <item x="132"/>
        <item m="1" x="250"/>
        <item m="1" x="257"/>
        <item m="1" x="287"/>
        <item x="14"/>
        <item x="158"/>
        <item m="1" x="277"/>
        <item x="220"/>
        <item m="1" x="251"/>
        <item x="69"/>
        <item m="1" x="248"/>
        <item x="174"/>
        <item x="192"/>
        <item x="151"/>
        <item x="74"/>
        <item x="202"/>
        <item m="1" x="276"/>
        <item m="1" x="332"/>
        <item x="37"/>
        <item m="1" x="275"/>
        <item x="47"/>
        <item x="235"/>
        <item x="131"/>
        <item x="23"/>
        <item x="93"/>
        <item m="1" x="339"/>
        <item m="1" x="328"/>
        <item m="1" x="331"/>
        <item x="24"/>
        <item x="168"/>
        <item x="113"/>
        <item m="1" x="319"/>
        <item m="1" x="333"/>
        <item m="1" x="300"/>
        <item x="67"/>
        <item m="1" x="301"/>
        <item m="1" x="288"/>
        <item m="1" x="286"/>
        <item x="88"/>
        <item x="155"/>
        <item m="1" x="305"/>
        <item m="1" x="256"/>
        <item x="20"/>
        <item m="1" x="246"/>
        <item x="127"/>
        <item m="1" x="314"/>
        <item x="237"/>
        <item m="1" x="266"/>
        <item x="138"/>
        <item m="1" x="307"/>
        <item x="95"/>
        <item x="125"/>
        <item x="143"/>
        <item x="164"/>
        <item m="1" x="297"/>
        <item x="214"/>
        <item x="63"/>
        <item x="136"/>
        <item x="201"/>
        <item x="123"/>
        <item m="1" x="282"/>
        <item m="1" x="259"/>
        <item x="41"/>
        <item x="147"/>
        <item x="31"/>
        <item x="84"/>
        <item x="104"/>
        <item x="72"/>
        <item m="1" x="336"/>
        <item x="75"/>
        <item x="56"/>
        <item x="130"/>
        <item x="79"/>
        <item x="19"/>
        <item x="38"/>
        <item x="35"/>
        <item x="234"/>
        <item m="1" x="317"/>
        <item x="118"/>
        <item x="152"/>
        <item x="223"/>
        <item x="226"/>
        <item t="default"/>
      </items>
    </pivotField>
    <pivotField numFmtId="178" showAll="0"/>
    <pivotField axis="axisRow" showAll="0">
      <items count="8">
        <item x="0"/>
        <item x="1"/>
        <item x="2"/>
        <item x="3"/>
        <item x="4"/>
        <item m="1" x="6"/>
        <item m="1" x="5"/>
        <item t="default"/>
      </items>
    </pivotField>
    <pivotField showAll="0"/>
    <pivotField showAll="0" defaultSubtotal="0"/>
    <pivotField axis="axisRow" showAll="0" sortType="ascending">
      <items count="668">
        <item m="1" x="666"/>
        <item x="1"/>
        <item x="2"/>
        <item x="3"/>
        <item x="547"/>
        <item x="5"/>
        <item x="6"/>
        <item x="4"/>
        <item x="12"/>
        <item x="27"/>
        <item x="21"/>
        <item x="25"/>
        <item x="23"/>
        <item x="16"/>
        <item x="9"/>
        <item x="11"/>
        <item x="28"/>
        <item x="15"/>
        <item x="10"/>
        <item x="20"/>
        <item x="14"/>
        <item x="22"/>
        <item x="26"/>
        <item x="7"/>
        <item x="292"/>
        <item x="8"/>
        <item x="293"/>
        <item x="24"/>
        <item x="19"/>
        <item x="291"/>
        <item x="17"/>
        <item x="18"/>
        <item x="13"/>
        <item x="39"/>
        <item x="31"/>
        <item x="35"/>
        <item x="34"/>
        <item x="33"/>
        <item x="37"/>
        <item x="30"/>
        <item x="38"/>
        <item x="36"/>
        <item x="32"/>
        <item x="29"/>
        <item x="295"/>
        <item x="298"/>
        <item x="548"/>
        <item x="297"/>
        <item x="40"/>
        <item x="296"/>
        <item x="294"/>
        <item x="41"/>
        <item x="44"/>
        <item x="43"/>
        <item x="46"/>
        <item x="45"/>
        <item x="300"/>
        <item x="299"/>
        <item x="42"/>
        <item x="608"/>
        <item x="301"/>
        <item x="48"/>
        <item x="47"/>
        <item x="50"/>
        <item x="55"/>
        <item x="52"/>
        <item x="54"/>
        <item x="53"/>
        <item x="49"/>
        <item x="51"/>
        <item x="549"/>
        <item x="614"/>
        <item x="613"/>
        <item x="303"/>
        <item x="305"/>
        <item x="302"/>
        <item x="304"/>
        <item x="551"/>
        <item x="65"/>
        <item x="67"/>
        <item x="69"/>
        <item x="68"/>
        <item x="66"/>
        <item x="56"/>
        <item x="60"/>
        <item x="63"/>
        <item x="310"/>
        <item x="556"/>
        <item x="557"/>
        <item x="552"/>
        <item x="555"/>
        <item x="309"/>
        <item x="615"/>
        <item x="311"/>
        <item x="550"/>
        <item x="553"/>
        <item x="307"/>
        <item x="558"/>
        <item x="306"/>
        <item x="554"/>
        <item x="64"/>
        <item x="61"/>
        <item x="57"/>
        <item x="308"/>
        <item x="62"/>
        <item x="58"/>
        <item x="59"/>
        <item x="559"/>
        <item x="318"/>
        <item x="314"/>
        <item x="317"/>
        <item x="315"/>
        <item x="319"/>
        <item x="312"/>
        <item x="316"/>
        <item x="313"/>
        <item x="78"/>
        <item x="79"/>
        <item x="80"/>
        <item x="81"/>
        <item x="83"/>
        <item x="74"/>
        <item x="82"/>
        <item x="71"/>
        <item x="73"/>
        <item x="76"/>
        <item x="72"/>
        <item x="322"/>
        <item x="560"/>
        <item x="70"/>
        <item x="562"/>
        <item x="561"/>
        <item x="320"/>
        <item x="77"/>
        <item x="321"/>
        <item x="75"/>
        <item x="88"/>
        <item x="90"/>
        <item x="86"/>
        <item x="89"/>
        <item x="84"/>
        <item x="85"/>
        <item x="87"/>
        <item x="91"/>
        <item x="323"/>
        <item x="324"/>
        <item x="563"/>
        <item x="97"/>
        <item x="102"/>
        <item x="93"/>
        <item x="94"/>
        <item x="99"/>
        <item x="101"/>
        <item x="92"/>
        <item x="95"/>
        <item x="103"/>
        <item x="96"/>
        <item x="104"/>
        <item x="100"/>
        <item x="329"/>
        <item x="564"/>
        <item x="325"/>
        <item x="98"/>
        <item x="328"/>
        <item x="330"/>
        <item x="609"/>
        <item x="565"/>
        <item x="326"/>
        <item x="327"/>
        <item x="110"/>
        <item x="112"/>
        <item x="107"/>
        <item x="109"/>
        <item x="106"/>
        <item x="111"/>
        <item x="105"/>
        <item x="113"/>
        <item x="331"/>
        <item x="616"/>
        <item x="332"/>
        <item x="108"/>
        <item x="567"/>
        <item x="116"/>
        <item x="119"/>
        <item x="114"/>
        <item x="335"/>
        <item x="336"/>
        <item x="570"/>
        <item x="568"/>
        <item x="337"/>
        <item x="338"/>
        <item x="566"/>
        <item x="334"/>
        <item x="569"/>
        <item x="333"/>
        <item x="115"/>
        <item x="117"/>
        <item x="118"/>
        <item x="120"/>
        <item x="121"/>
        <item x="571"/>
        <item x="340"/>
        <item x="339"/>
        <item x="345"/>
        <item x="347"/>
        <item x="573"/>
        <item x="574"/>
        <item x="349"/>
        <item x="344"/>
        <item x="617"/>
        <item x="343"/>
        <item x="572"/>
        <item x="341"/>
        <item x="346"/>
        <item x="348"/>
        <item x="342"/>
        <item x="131"/>
        <item x="126"/>
        <item x="134"/>
        <item x="123"/>
        <item x="132"/>
        <item x="135"/>
        <item x="125"/>
        <item x="130"/>
        <item x="133"/>
        <item x="122"/>
        <item x="351"/>
        <item x="577"/>
        <item x="575"/>
        <item x="352"/>
        <item x="127"/>
        <item x="124"/>
        <item x="576"/>
        <item x="350"/>
        <item x="129"/>
        <item x="128"/>
        <item x="138"/>
        <item x="145"/>
        <item x="140"/>
        <item x="143"/>
        <item x="139"/>
        <item x="146"/>
        <item x="144"/>
        <item x="141"/>
        <item x="142"/>
        <item x="136"/>
        <item x="137"/>
        <item x="355"/>
        <item x="578"/>
        <item x="357"/>
        <item x="358"/>
        <item x="356"/>
        <item x="353"/>
        <item x="354"/>
        <item x="364"/>
        <item x="150"/>
        <item x="153"/>
        <item x="155"/>
        <item x="154"/>
        <item x="152"/>
        <item x="361"/>
        <item x="359"/>
        <item x="156"/>
        <item x="147"/>
        <item x="362"/>
        <item x="363"/>
        <item x="148"/>
        <item x="610"/>
        <item x="149"/>
        <item x="360"/>
        <item x="151"/>
        <item x="163"/>
        <item x="160"/>
        <item x="157"/>
        <item x="166"/>
        <item x="165"/>
        <item x="367"/>
        <item x="365"/>
        <item x="579"/>
        <item x="368"/>
        <item x="366"/>
        <item x="161"/>
        <item x="167"/>
        <item x="369"/>
        <item x="158"/>
        <item x="164"/>
        <item x="162"/>
        <item x="159"/>
        <item x="176"/>
        <item x="170"/>
        <item x="177"/>
        <item x="178"/>
        <item x="168"/>
        <item x="169"/>
        <item x="171"/>
        <item x="175"/>
        <item x="370"/>
        <item x="580"/>
        <item x="581"/>
        <item x="582"/>
        <item x="583"/>
        <item x="371"/>
        <item x="174"/>
        <item x="172"/>
        <item x="173"/>
        <item x="180"/>
        <item x="181"/>
        <item x="584"/>
        <item x="182"/>
        <item x="179"/>
        <item x="374"/>
        <item x="375"/>
        <item x="373"/>
        <item x="372"/>
        <item x="183"/>
        <item x="376"/>
        <item x="585"/>
        <item x="586"/>
        <item x="377"/>
        <item x="198"/>
        <item x="185"/>
        <item x="189"/>
        <item x="194"/>
        <item x="201"/>
        <item x="200"/>
        <item x="186"/>
        <item x="196"/>
        <item x="192"/>
        <item x="184"/>
        <item x="193"/>
        <item x="197"/>
        <item x="188"/>
        <item x="378"/>
        <item x="588"/>
        <item x="199"/>
        <item x="618"/>
        <item x="587"/>
        <item x="589"/>
        <item x="379"/>
        <item x="190"/>
        <item x="191"/>
        <item x="195"/>
        <item x="187"/>
        <item x="203"/>
        <item x="208"/>
        <item x="207"/>
        <item x="204"/>
        <item x="202"/>
        <item x="206"/>
        <item x="205"/>
        <item x="380"/>
        <item x="382"/>
        <item x="590"/>
        <item x="381"/>
        <item x="591"/>
        <item x="209"/>
        <item x="210"/>
        <item x="215"/>
        <item x="220"/>
        <item x="219"/>
        <item x="218"/>
        <item x="211"/>
        <item x="217"/>
        <item x="212"/>
        <item x="216"/>
        <item x="214"/>
        <item x="385"/>
        <item x="222"/>
        <item x="223"/>
        <item x="384"/>
        <item x="383"/>
        <item x="592"/>
        <item x="386"/>
        <item x="611"/>
        <item x="221"/>
        <item x="213"/>
        <item x="229"/>
        <item x="228"/>
        <item x="224"/>
        <item x="387"/>
        <item x="391"/>
        <item x="390"/>
        <item x="389"/>
        <item x="388"/>
        <item x="225"/>
        <item x="226"/>
        <item x="227"/>
        <item x="232"/>
        <item x="238"/>
        <item x="241"/>
        <item x="240"/>
        <item x="231"/>
        <item x="242"/>
        <item x="239"/>
        <item x="393"/>
        <item x="593"/>
        <item x="237"/>
        <item x="392"/>
        <item x="594"/>
        <item x="234"/>
        <item x="235"/>
        <item x="236"/>
        <item x="230"/>
        <item x="394"/>
        <item x="233"/>
        <item x="461"/>
        <item x="243"/>
        <item x="493"/>
        <item x="395"/>
        <item x="436"/>
        <item x="419"/>
        <item x="434"/>
        <item x="416"/>
        <item x="522"/>
        <item x="432"/>
        <item x="455"/>
        <item x="474"/>
        <item x="510"/>
        <item x="475"/>
        <item x="480"/>
        <item x="471"/>
        <item x="417"/>
        <item x="501"/>
        <item x="486"/>
        <item x="476"/>
        <item x="482"/>
        <item x="504"/>
        <item x="492"/>
        <item x="399"/>
        <item x="411"/>
        <item x="525"/>
        <item x="463"/>
        <item x="406"/>
        <item x="512"/>
        <item x="402"/>
        <item x="409"/>
        <item x="448"/>
        <item x="507"/>
        <item x="427"/>
        <item x="453"/>
        <item x="516"/>
        <item x="517"/>
        <item x="442"/>
        <item x="444"/>
        <item x="420"/>
        <item x="439"/>
        <item x="437"/>
        <item x="503"/>
        <item x="520"/>
        <item x="487"/>
        <item x="496"/>
        <item x="489"/>
        <item x="511"/>
        <item x="483"/>
        <item x="502"/>
        <item x="523"/>
        <item x="449"/>
        <item x="403"/>
        <item x="397"/>
        <item x="500"/>
        <item x="518"/>
        <item x="414"/>
        <item x="445"/>
        <item x="435"/>
        <item x="438"/>
        <item x="421"/>
        <item x="484"/>
        <item x="433"/>
        <item x="456"/>
        <item x="479"/>
        <item x="464"/>
        <item x="477"/>
        <item x="481"/>
        <item x="524"/>
        <item x="469"/>
        <item x="490"/>
        <item x="478"/>
        <item x="514"/>
        <item x="505"/>
        <item x="472"/>
        <item x="527"/>
        <item x="425"/>
        <item x="513"/>
        <item x="459"/>
        <item x="430"/>
        <item x="460"/>
        <item x="468"/>
        <item x="407"/>
        <item x="519"/>
        <item x="440"/>
        <item x="400"/>
        <item x="446"/>
        <item x="428"/>
        <item x="412"/>
        <item x="410"/>
        <item x="429"/>
        <item x="509"/>
        <item x="497"/>
        <item x="498"/>
        <item x="499"/>
        <item x="595"/>
        <item x="462"/>
        <item x="465"/>
        <item x="408"/>
        <item x="457"/>
        <item x="404"/>
        <item x="423"/>
        <item x="466"/>
        <item x="521"/>
        <item x="452"/>
        <item x="451"/>
        <item x="443"/>
        <item x="470"/>
        <item x="467"/>
        <item x="422"/>
        <item x="458"/>
        <item x="431"/>
        <item x="454"/>
        <item x="494"/>
        <item x="405"/>
        <item x="401"/>
        <item x="508"/>
        <item x="450"/>
        <item x="424"/>
        <item x="495"/>
        <item x="426"/>
        <item x="418"/>
        <item x="413"/>
        <item x="506"/>
        <item x="415"/>
        <item x="398"/>
        <item x="473"/>
        <item x="396"/>
        <item x="485"/>
        <item x="526"/>
        <item x="488"/>
        <item x="244"/>
        <item x="491"/>
        <item x="447"/>
        <item x="515"/>
        <item x="441"/>
        <item x="532"/>
        <item x="245"/>
        <item x="531"/>
        <item x="528"/>
        <item x="530"/>
        <item x="596"/>
        <item x="529"/>
        <item x="249"/>
        <item x="260"/>
        <item x="257"/>
        <item x="258"/>
        <item x="256"/>
        <item x="262"/>
        <item x="250"/>
        <item x="261"/>
        <item x="263"/>
        <item x="251"/>
        <item x="252"/>
        <item x="255"/>
        <item x="246"/>
        <item x="537"/>
        <item x="536"/>
        <item x="540"/>
        <item x="538"/>
        <item x="247"/>
        <item x="534"/>
        <item x="535"/>
        <item x="533"/>
        <item x="254"/>
        <item x="248"/>
        <item x="539"/>
        <item x="259"/>
        <item x="264"/>
        <item x="253"/>
        <item x="272"/>
        <item x="271"/>
        <item x="268"/>
        <item x="270"/>
        <item x="273"/>
        <item x="274"/>
        <item x="267"/>
        <item x="269"/>
        <item x="275"/>
        <item x="266"/>
        <item x="544"/>
        <item x="541"/>
        <item x="598"/>
        <item x="276"/>
        <item x="277"/>
        <item x="543"/>
        <item x="599"/>
        <item x="597"/>
        <item x="542"/>
        <item x="600"/>
        <item x="278"/>
        <item x="265"/>
        <item x="279"/>
        <item x="286"/>
        <item x="282"/>
        <item x="284"/>
        <item x="280"/>
        <item x="283"/>
        <item x="281"/>
        <item x="288"/>
        <item x="285"/>
        <item x="545"/>
        <item x="290"/>
        <item x="602"/>
        <item x="601"/>
        <item x="612"/>
        <item x="287"/>
        <item x="289"/>
        <item x="630"/>
        <item x="647"/>
        <item x="662"/>
        <item x="655"/>
        <item x="665"/>
        <item x="620"/>
        <item x="625"/>
        <item x="603"/>
        <item x="604"/>
        <item x="605"/>
        <item x="626"/>
        <item x="636"/>
        <item x="657"/>
        <item x="645"/>
        <item x="619"/>
        <item x="637"/>
        <item x="658"/>
        <item x="650"/>
        <item x="649"/>
        <item x="633"/>
        <item x="663"/>
        <item x="644"/>
        <item x="643"/>
        <item x="652"/>
        <item x="638"/>
        <item x="653"/>
        <item x="654"/>
        <item x="631"/>
        <item x="656"/>
        <item x="629"/>
        <item x="639"/>
        <item x="623"/>
        <item x="640"/>
        <item x="624"/>
        <item x="646"/>
        <item x="628"/>
        <item x="661"/>
        <item x="641"/>
        <item x="651"/>
        <item x="627"/>
        <item x="648"/>
        <item x="632"/>
        <item x="659"/>
        <item x="635"/>
        <item x="634"/>
        <item x="642"/>
        <item x="621"/>
        <item x="660"/>
        <item x="546"/>
        <item x="664"/>
        <item x="622"/>
        <item x="607"/>
        <item x="606"/>
        <item x="0"/>
        <item t="default"/>
      </items>
    </pivotField>
    <pivotField showAll="0"/>
    <pivotField showAll="0"/>
    <pivotField dataField="1" showAll="0"/>
    <pivotField dataField="1" showAll="0"/>
    <pivotField dataField="1" showAll="0"/>
    <pivotField showAll="0"/>
  </pivotFields>
  <rowFields count="2">
    <field x="3"/>
    <field x="6"/>
  </rowFields>
  <rowItems count="10">
    <i>
      <x v="1"/>
    </i>
    <i r="1">
      <x v="312"/>
    </i>
    <i r="1">
      <x v="408"/>
    </i>
    <i r="1">
      <x v="435"/>
    </i>
    <i r="1">
      <x v="461"/>
    </i>
    <i>
      <x v="2"/>
    </i>
    <i r="1">
      <x v="620"/>
    </i>
    <i>
      <x v="4"/>
    </i>
    <i r="1">
      <x v="627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1">
    <pageField fld="1" item="7" hier="-1"/>
  </pageFields>
  <dataFields count="3">
    <dataField name=" 費用 " fld="9" baseField="3" baseItem="0"/>
    <dataField name=" 看護費 " fld="10" baseField="3" baseItem="0"/>
    <dataField name=" 車資 " fld="11" baseField="3" baseItem="0"/>
  </dataFields>
  <formats count="15">
    <format dxfId="1018">
      <pivotArea field="3" type="button" dataOnly="0" labelOnly="1" outline="0" axis="axisRow" fieldPosition="0"/>
    </format>
    <format dxfId="1017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1016">
      <pivotArea field="3" type="button" dataOnly="0" labelOnly="1" outline="0" axis="axisRow" fieldPosition="0"/>
    </format>
    <format dxfId="1015">
      <pivotArea field="3" type="button" dataOnly="0" labelOnly="1" outline="0" axis="axisRow" fieldPosition="0"/>
    </format>
    <format dxfId="1014">
      <pivotArea field="3" type="button" dataOnly="0" labelOnly="1" outline="0" axis="axisRow" fieldPosition="0"/>
    </format>
    <format dxfId="1013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1012">
      <pivotArea field="3" type="button" dataOnly="0" labelOnly="1" outline="0" axis="axisRow" fieldPosition="0"/>
    </format>
    <format dxfId="1011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1010">
      <pivotArea field="1" type="button" dataOnly="0" labelOnly="1" outline="0" axis="axisPage" fieldPosition="0"/>
    </format>
    <format dxfId="1009">
      <pivotArea dataOnly="0" labelOnly="1" outline="0" fieldPosition="0">
        <references count="1">
          <reference field="1" count="1">
            <x v="0"/>
          </reference>
        </references>
      </pivotArea>
    </format>
    <format dxfId="1008">
      <pivotArea field="3" type="button" dataOnly="0" labelOnly="1" outline="0" axis="axisRow" fieldPosition="0"/>
    </format>
    <format dxfId="1007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1006">
      <pivotArea dataOnly="0" labelOnly="1" outline="0" fieldPosition="0">
        <references count="1">
          <reference field="1" count="1">
            <x v="19"/>
          </reference>
        </references>
      </pivotArea>
    </format>
    <format dxfId="1005">
      <pivotArea dataOnly="0" labelOnly="1" outline="0" fieldPosition="0">
        <references count="1">
          <reference field="1" count="1">
            <x v="19"/>
          </reference>
        </references>
      </pivotArea>
    </format>
    <format dxfId="1004">
      <pivotArea type="all" dataOnly="0" outline="0" fieldPosition="0"/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name="明細" cacheId="7" applyNumberFormats="0" applyBorderFormats="0" applyFontFormats="0" applyPatternFormats="0" applyAlignmentFormats="0" applyWidthHeightFormats="1" dataCaption="數值" updatedVersion="6" minRefreshableVersion="3" asteriskTotals="1" useAutoFormatting="1" itemPrintTitles="1" createdVersion="4" indent="0" outline="1" outlineData="1" multipleFieldFilters="0" rowHeaderCaption="項目" fieldListSortAscending="1">
  <location ref="I8:L31" firstHeaderRow="0" firstDataRow="1" firstDataCol="1" rowPageCount="1" colPageCount="1"/>
  <pivotFields count="13">
    <pivotField showAll="0"/>
    <pivotField axis="axisPage" showAll="0">
      <items count="568">
        <item m="1" x="314"/>
        <item m="1" x="386"/>
        <item m="1" x="412"/>
        <item x="17"/>
        <item m="1" x="327"/>
        <item m="1" x="359"/>
        <item x="158"/>
        <item m="1" x="383"/>
        <item x="182"/>
        <item m="1" x="337"/>
        <item x="189"/>
        <item m="1" x="455"/>
        <item m="1" x="315"/>
        <item m="1" x="466"/>
        <item m="1" x="537"/>
        <item m="1" x="354"/>
        <item x="159"/>
        <item m="1" x="311"/>
        <item m="1" x="271"/>
        <item x="192"/>
        <item x="193"/>
        <item m="1" x="303"/>
        <item x="98"/>
        <item x="99"/>
        <item m="1" x="342"/>
        <item m="1" x="313"/>
        <item x="194"/>
        <item x="195"/>
        <item m="1" x="320"/>
        <item m="1" x="312"/>
        <item m="1" x="266"/>
        <item x="176"/>
        <item m="1" x="454"/>
        <item m="1" x="478"/>
        <item x="101"/>
        <item m="1" x="536"/>
        <item x="252"/>
        <item m="1" x="355"/>
        <item m="1" x="438"/>
        <item m="1" x="426"/>
        <item m="1" x="275"/>
        <item x="198"/>
        <item m="1" x="385"/>
        <item x="200"/>
        <item x="21"/>
        <item x="123"/>
        <item m="1" x="483"/>
        <item m="1" x="543"/>
        <item m="1" x="261"/>
        <item x="184"/>
        <item m="1" x="288"/>
        <item x="8"/>
        <item m="1" x="331"/>
        <item m="1" x="479"/>
        <item m="1" x="371"/>
        <item m="1" x="521"/>
        <item m="1" x="387"/>
        <item m="1" x="423"/>
        <item x="27"/>
        <item m="1" x="332"/>
        <item m="1" x="462"/>
        <item m="1" x="357"/>
        <item x="238"/>
        <item x="29"/>
        <item m="1" x="501"/>
        <item x="30"/>
        <item m="1" x="338"/>
        <item m="1" x="527"/>
        <item x="235"/>
        <item m="1" x="279"/>
        <item m="1" x="549"/>
        <item x="239"/>
        <item x="120"/>
        <item m="1" x="282"/>
        <item m="1" x="529"/>
        <item m="1" x="552"/>
        <item m="1" x="381"/>
        <item m="1" x="328"/>
        <item m="1" x="467"/>
        <item x="31"/>
        <item x="32"/>
        <item x="204"/>
        <item x="160"/>
        <item m="1" x="511"/>
        <item m="1" x="558"/>
        <item m="1" x="336"/>
        <item m="1" x="494"/>
        <item x="35"/>
        <item m="1" x="526"/>
        <item m="1" x="419"/>
        <item m="1" x="378"/>
        <item x="205"/>
        <item m="1" x="562"/>
        <item x="38"/>
        <item x="206"/>
        <item m="1" x="287"/>
        <item m="1" x="513"/>
        <item m="1" x="382"/>
        <item m="1" x="302"/>
        <item m="1" x="267"/>
        <item x="247"/>
        <item x="39"/>
        <item m="1" x="344"/>
        <item x="85"/>
        <item m="1" x="348"/>
        <item m="1" x="317"/>
        <item x="112"/>
        <item x="102"/>
        <item m="1" x="319"/>
        <item x="95"/>
        <item m="1" x="308"/>
        <item x="210"/>
        <item m="1" x="393"/>
        <item x="179"/>
        <item m="1" x="528"/>
        <item m="1" x="427"/>
        <item m="1" x="410"/>
        <item m="1" x="305"/>
        <item m="1" x="565"/>
        <item m="1" x="556"/>
        <item x="241"/>
        <item m="1" x="566"/>
        <item x="234"/>
        <item m="1" x="321"/>
        <item x="242"/>
        <item x="211"/>
        <item x="74"/>
        <item m="1" x="281"/>
        <item x="212"/>
        <item m="1" x="490"/>
        <item x="214"/>
        <item m="1" x="334"/>
        <item x="162"/>
        <item m="1" x="421"/>
        <item x="215"/>
        <item m="1" x="298"/>
        <item x="216"/>
        <item m="1" x="316"/>
        <item m="1" x="481"/>
        <item m="1" x="474"/>
        <item x="47"/>
        <item m="1" x="453"/>
        <item x="125"/>
        <item m="1" x="516"/>
        <item m="1" x="487"/>
        <item x="49"/>
        <item m="1" x="370"/>
        <item x="50"/>
        <item m="1" x="525"/>
        <item x="219"/>
        <item x="75"/>
        <item x="220"/>
        <item m="1" x="341"/>
        <item m="1" x="363"/>
        <item m="1" x="349"/>
        <item m="1" x="522"/>
        <item m="1" x="435"/>
        <item m="1" x="416"/>
        <item x="221"/>
        <item m="1" x="503"/>
        <item m="1" x="547"/>
        <item m="1" x="517"/>
        <item m="1" x="398"/>
        <item m="1" x="443"/>
        <item m="1" x="262"/>
        <item m="1" x="374"/>
        <item m="1" x="533"/>
        <item m="1" x="523"/>
        <item x="222"/>
        <item m="1" x="415"/>
        <item m="1" x="548"/>
        <item m="1" x="347"/>
        <item x="224"/>
        <item m="1" x="260"/>
        <item m="1" x="293"/>
        <item x="256"/>
        <item m="1" x="489"/>
        <item x="164"/>
        <item x="52"/>
        <item x="243"/>
        <item m="1" x="470"/>
        <item m="1" x="544"/>
        <item m="1" x="464"/>
        <item x="225"/>
        <item x="55"/>
        <item x="89"/>
        <item m="1" x="291"/>
        <item x="121"/>
        <item x="57"/>
        <item m="1" x="330"/>
        <item m="1" x="448"/>
        <item x="171"/>
        <item m="1" x="560"/>
        <item m="1" x="350"/>
        <item m="1" x="484"/>
        <item m="1" x="473"/>
        <item m="1" x="534"/>
        <item m="1" x="459"/>
        <item m="1" x="290"/>
        <item m="1" x="294"/>
        <item m="1" x="553"/>
        <item x="136"/>
        <item m="1" x="495"/>
        <item m="1" x="401"/>
        <item x="229"/>
        <item m="1" x="551"/>
        <item m="1" x="369"/>
        <item m="1" x="429"/>
        <item m="1" x="417"/>
        <item m="1" x="538"/>
        <item x="165"/>
        <item x="244"/>
        <item m="1" x="283"/>
        <item m="1" x="264"/>
        <item x="15"/>
        <item x="118"/>
        <item x="230"/>
        <item m="1" x="515"/>
        <item x="91"/>
        <item x="64"/>
        <item x="16"/>
        <item x="231"/>
        <item m="1" x="472"/>
        <item m="1" x="439"/>
        <item x="105"/>
        <item m="1" x="520"/>
        <item x="80"/>
        <item m="1" x="510"/>
        <item n="林邱子" x="172"/>
        <item m="1" x="407"/>
        <item m="1" x="480"/>
        <item m="1" x="532"/>
        <item x="190"/>
        <item x="167"/>
        <item m="1" x="318"/>
        <item x="177"/>
        <item m="1" x="258"/>
        <item m="1" x="471"/>
        <item x="132"/>
        <item x="128"/>
        <item m="1" x="339"/>
        <item m="1" x="509"/>
        <item m="1" x="259"/>
        <item x="94"/>
        <item m="1" x="461"/>
        <item x="228"/>
        <item m="1" x="408"/>
        <item x="58"/>
        <item m="1" x="486"/>
        <item m="1" x="270"/>
        <item m="1" x="284"/>
        <item x="213"/>
        <item m="1" x="507"/>
        <item m="1" x="292"/>
        <item x="199"/>
        <item m="1" x="512"/>
        <item m="1" x="497"/>
        <item m="1" x="274"/>
        <item m="1" x="375"/>
        <item x="12"/>
        <item m="1" x="394"/>
        <item m="1" x="268"/>
        <item m="1" x="449"/>
        <item x="138"/>
        <item x="191"/>
        <item m="1" x="345"/>
        <item x="83"/>
        <item m="1" x="372"/>
        <item m="1" x="541"/>
        <item m="1" x="300"/>
        <item x="208"/>
        <item m="1" x="524"/>
        <item x="14"/>
        <item m="1" x="492"/>
        <item x="131"/>
        <item m="1" x="307"/>
        <item m="1" x="356"/>
        <item x="178"/>
        <item m="1" x="413"/>
        <item x="11"/>
        <item m="1" x="430"/>
        <item m="1" x="424"/>
        <item x="84"/>
        <item m="1" x="422"/>
        <item m="1" x="452"/>
        <item m="1" x="296"/>
        <item m="1" x="418"/>
        <item m="1" x="309"/>
        <item x="133"/>
        <item x="43"/>
        <item m="1" x="360"/>
        <item m="1" x="329"/>
        <item m="1" x="322"/>
        <item x="175"/>
        <item m="1" x="539"/>
        <item m="1" x="346"/>
        <item m="1" x="295"/>
        <item m="1" x="286"/>
        <item x="236"/>
        <item m="1" x="380"/>
        <item m="1" x="447"/>
        <item x="251"/>
        <item m="1" x="456"/>
        <item x="24"/>
        <item m="1" x="506"/>
        <item m="1" x="297"/>
        <item m="1" x="530"/>
        <item x="145"/>
        <item m="1" x="278"/>
        <item m="1" x="299"/>
        <item m="1" x="518"/>
        <item m="1" x="324"/>
        <item m="1" x="414"/>
        <item m="1" x="545"/>
        <item x="92"/>
        <item x="63"/>
        <item x="110"/>
        <item x="227"/>
        <item m="1" x="400"/>
        <item m="1" x="460"/>
        <item m="1" x="265"/>
        <item m="1" x="411"/>
        <item m="1" x="564"/>
        <item x="124"/>
        <item m="1" x="458"/>
        <item m="1" x="463"/>
        <item m="1" x="365"/>
        <item m="1" x="488"/>
        <item m="1" x="441"/>
        <item m="1" x="352"/>
        <item m="1" x="390"/>
        <item m="1" x="402"/>
        <item x="174"/>
        <item m="1" x="358"/>
        <item x="187"/>
        <item m="1" x="343"/>
        <item m="1" x="493"/>
        <item m="1" x="554"/>
        <item x="233"/>
        <item x="209"/>
        <item m="1" x="440"/>
        <item x="51"/>
        <item m="1" x="325"/>
        <item x="93"/>
        <item m="1" x="469"/>
        <item m="1" x="333"/>
        <item m="1" x="272"/>
        <item m="1" x="310"/>
        <item x="173"/>
        <item x="81"/>
        <item x="217"/>
        <item m="1" x="340"/>
        <item m="1" x="436"/>
        <item x="113"/>
        <item x="36"/>
        <item m="1" x="361"/>
        <item m="1" x="561"/>
        <item m="1" x="505"/>
        <item m="1" x="362"/>
        <item x="56"/>
        <item m="1" x="301"/>
        <item n="關純琴" x="34"/>
        <item m="1" x="432"/>
        <item x="20"/>
        <item m="1" x="304"/>
        <item m="1" x="425"/>
        <item x="135"/>
        <item m="1" x="546"/>
        <item m="1" x="550"/>
        <item m="1" x="289"/>
        <item m="1" x="351"/>
        <item x="237"/>
        <item m="1" x="476"/>
        <item x="100"/>
        <item n="王肇權" x="26"/>
        <item m="1" x="384"/>
        <item m="1" x="405"/>
        <item m="1" x="531"/>
        <item m="1" x="504"/>
        <item m="1" x="500"/>
        <item m="1" x="442"/>
        <item m="1" x="542"/>
        <item m="1" x="373"/>
        <item x="25"/>
        <item m="1" x="437"/>
        <item m="1" x="391"/>
        <item x="147"/>
        <item m="1" x="451"/>
        <item m="1" x="376"/>
        <item m="1" x="406"/>
        <item x="60"/>
        <item x="79"/>
        <item x="54"/>
        <item m="1" x="499"/>
        <item x="18"/>
        <item m="1" x="276"/>
        <item x="33"/>
        <item m="1" x="502"/>
        <item m="1" x="368"/>
        <item m="1" x="403"/>
        <item m="1" x="559"/>
        <item m="1" x="277"/>
        <item m="1" x="377"/>
        <item m="1" x="465"/>
        <item x="223"/>
        <item m="1" x="323"/>
        <item x="245"/>
        <item m="1" x="444"/>
        <item m="1" x="269"/>
        <item x="142"/>
        <item m="1" x="364"/>
        <item m="1" x="280"/>
        <item m="1" x="535"/>
        <item m="1" x="446"/>
        <item x="152"/>
        <item m="1" x="433"/>
        <item x="166"/>
        <item m="1" x="485"/>
        <item m="1" x="399"/>
        <item m="1" x="263"/>
        <item x="185"/>
        <item x="6"/>
        <item x="97"/>
        <item x="218"/>
        <item x="9"/>
        <item m="1" x="409"/>
        <item m="1" x="379"/>
        <item x="7"/>
        <item x="196"/>
        <item x="144"/>
        <item m="1" x="367"/>
        <item x="96"/>
        <item m="1" x="420"/>
        <item m="1" x="540"/>
        <item x="86"/>
        <item m="1" x="404"/>
        <item m="1" x="389"/>
        <item x="129"/>
        <item x="73"/>
        <item x="202"/>
        <item x="76"/>
        <item m="1" x="273"/>
        <item x="130"/>
        <item m="1" x="392"/>
        <item x="249"/>
        <item x="149"/>
        <item m="1" x="555"/>
        <item x="183"/>
        <item x="87"/>
        <item n="鍾智超" x="140"/>
        <item x="248"/>
        <item x="37"/>
        <item m="1" x="519"/>
        <item m="1" x="335"/>
        <item m="1" x="428"/>
        <item n="許棲霞" x="240"/>
        <item x="2"/>
        <item x="40"/>
        <item x="59"/>
        <item m="1" x="431"/>
        <item m="1" x="445"/>
        <item x="45"/>
        <item x="4"/>
        <item m="1" x="496"/>
        <item m="1" x="457"/>
        <item x="71"/>
        <item x="10"/>
        <item x="77"/>
        <item x="107"/>
        <item x="137"/>
        <item x="169"/>
        <item m="1" x="396"/>
        <item m="1" x="450"/>
        <item x="186"/>
        <item x="155"/>
        <item x="156"/>
        <item x="150"/>
        <item x="157"/>
        <item x="151"/>
        <item x="42"/>
        <item x="226"/>
        <item x="257"/>
        <item x="180"/>
        <item m="1" x="285"/>
        <item x="70"/>
        <item x="126"/>
        <item m="1" x="498"/>
        <item x="28"/>
        <item x="1"/>
        <item x="88"/>
        <item m="1" x="353"/>
        <item x="117"/>
        <item m="1" x="306"/>
        <item x="44"/>
        <item m="1" x="475"/>
        <item x="255"/>
        <item x="82"/>
        <item x="13"/>
        <item x="139"/>
        <item m="1" x="468"/>
        <item x="90"/>
        <item m="1" x="557"/>
        <item x="53"/>
        <item x="153"/>
        <item x="62"/>
        <item x="141"/>
        <item m="1" x="482"/>
        <item x="188"/>
        <item x="72"/>
        <item x="48"/>
        <item x="201"/>
        <item m="1" x="491"/>
        <item m="1" x="508"/>
        <item m="1" x="366"/>
        <item m="1" x="514"/>
        <item x="170"/>
        <item m="1" x="395"/>
        <item x="181"/>
        <item n="廖麗" x="143"/>
        <item x="197"/>
        <item x="61"/>
        <item x="5"/>
        <item x="246"/>
        <item x="146"/>
        <item m="1" x="434"/>
        <item x="203"/>
        <item x="134"/>
        <item x="108"/>
        <item x="168"/>
        <item x="67"/>
        <item x="115"/>
        <item x="23"/>
        <item m="1" x="397"/>
        <item x="22"/>
        <item m="1" x="477"/>
        <item x="104"/>
        <item x="119"/>
        <item m="1" x="326"/>
        <item x="0"/>
        <item x="207"/>
        <item m="1" x="388"/>
        <item x="114"/>
        <item x="65"/>
        <item x="66"/>
        <item x="41"/>
        <item x="68"/>
        <item x="232"/>
        <item x="19"/>
        <item x="46"/>
        <item x="69"/>
        <item x="253"/>
        <item x="3"/>
        <item x="103"/>
        <item x="250"/>
        <item x="106"/>
        <item x="154"/>
        <item x="78"/>
        <item x="116"/>
        <item x="111"/>
        <item x="109"/>
        <item x="122"/>
        <item x="127"/>
        <item x="148"/>
        <item x="161"/>
        <item x="163"/>
        <item x="254"/>
        <item m="1" x="563"/>
        <item t="default"/>
      </items>
    </pivotField>
    <pivotField numFmtId="178" showAll="0"/>
    <pivotField axis="axisRow" showAll="0">
      <items count="8">
        <item x="0"/>
        <item x="1"/>
        <item x="2"/>
        <item x="3"/>
        <item x="4"/>
        <item m="1" x="6"/>
        <item m="1" x="5"/>
        <item t="default"/>
      </items>
    </pivotField>
    <pivotField showAll="0"/>
    <pivotField showAll="0" defaultSubtotal="0"/>
    <pivotField axis="axisRow" showAll="0" sortType="ascending">
      <items count="568">
        <item m="1" x="566"/>
        <item x="0"/>
        <item x="450"/>
        <item x="1"/>
        <item x="3"/>
        <item x="2"/>
        <item x="12"/>
        <item x="11"/>
        <item x="4"/>
        <item x="13"/>
        <item x="6"/>
        <item x="8"/>
        <item x="14"/>
        <item x="10"/>
        <item x="7"/>
        <item x="9"/>
        <item x="5"/>
        <item x="451"/>
        <item x="16"/>
        <item x="22"/>
        <item x="19"/>
        <item x="23"/>
        <item x="24"/>
        <item x="25"/>
        <item x="20"/>
        <item x="17"/>
        <item x="21"/>
        <item x="18"/>
        <item x="15"/>
        <item x="26"/>
        <item x="452"/>
        <item x="33"/>
        <item x="30"/>
        <item x="28"/>
        <item x="35"/>
        <item x="29"/>
        <item x="34"/>
        <item x="32"/>
        <item x="37"/>
        <item x="36"/>
        <item x="31"/>
        <item x="27"/>
        <item x="38"/>
        <item x="43"/>
        <item x="40"/>
        <item x="42"/>
        <item x="45"/>
        <item x="41"/>
        <item x="39"/>
        <item x="44"/>
        <item x="453"/>
        <item x="52"/>
        <item x="55"/>
        <item x="48"/>
        <item x="51"/>
        <item x="50"/>
        <item x="53"/>
        <item x="49"/>
        <item x="54"/>
        <item x="47"/>
        <item x="455"/>
        <item x="456"/>
        <item x="311"/>
        <item x="312"/>
        <item x="310"/>
        <item x="313"/>
        <item x="454"/>
        <item x="314"/>
        <item x="315"/>
        <item x="511"/>
        <item x="309"/>
        <item x="46"/>
        <item x="62"/>
        <item x="60"/>
        <item x="59"/>
        <item x="58"/>
        <item x="64"/>
        <item x="56"/>
        <item x="61"/>
        <item x="459"/>
        <item x="457"/>
        <item x="460"/>
        <item x="63"/>
        <item x="317"/>
        <item x="461"/>
        <item x="458"/>
        <item x="316"/>
        <item x="57"/>
        <item x="318"/>
        <item x="319"/>
        <item x="65"/>
        <item x="320"/>
        <item x="321"/>
        <item x="323"/>
        <item x="462"/>
        <item x="463"/>
        <item x="324"/>
        <item x="325"/>
        <item x="328"/>
        <item x="329"/>
        <item x="327"/>
        <item x="326"/>
        <item x="322"/>
        <item x="74"/>
        <item x="66"/>
        <item x="67"/>
        <item x="71"/>
        <item x="70"/>
        <item x="76"/>
        <item x="78"/>
        <item x="68"/>
        <item x="75"/>
        <item x="72"/>
        <item x="69"/>
        <item x="465"/>
        <item x="466"/>
        <item x="464"/>
        <item x="73"/>
        <item x="77"/>
        <item x="83"/>
        <item x="79"/>
        <item x="84"/>
        <item x="80"/>
        <item x="82"/>
        <item x="81"/>
        <item x="86"/>
        <item x="87"/>
        <item x="467"/>
        <item x="332"/>
        <item x="468"/>
        <item x="330"/>
        <item x="333"/>
        <item x="331"/>
        <item x="85"/>
        <item x="93"/>
        <item x="95"/>
        <item x="88"/>
        <item x="90"/>
        <item x="94"/>
        <item x="96"/>
        <item x="89"/>
        <item x="99"/>
        <item x="98"/>
        <item x="100"/>
        <item x="91"/>
        <item x="92"/>
        <item x="101"/>
        <item x="469"/>
        <item x="470"/>
        <item x="512"/>
        <item x="97"/>
        <item x="103"/>
        <item x="102"/>
        <item x="105"/>
        <item x="104"/>
        <item x="106"/>
        <item x="110"/>
        <item x="109"/>
        <item x="111"/>
        <item x="108"/>
        <item x="114"/>
        <item x="107"/>
        <item x="112"/>
        <item x="339"/>
        <item x="337"/>
        <item x="334"/>
        <item x="335"/>
        <item x="336"/>
        <item x="472"/>
        <item x="471"/>
        <item x="338"/>
        <item x="113"/>
        <item x="116"/>
        <item x="340"/>
        <item x="115"/>
        <item x="117"/>
        <item x="473"/>
        <item x="133"/>
        <item x="126"/>
        <item x="128"/>
        <item x="129"/>
        <item x="134"/>
        <item x="121"/>
        <item x="135"/>
        <item x="130"/>
        <item x="125"/>
        <item x="127"/>
        <item x="120"/>
        <item x="124"/>
        <item x="119"/>
        <item x="341"/>
        <item x="474"/>
        <item x="122"/>
        <item x="131"/>
        <item x="132"/>
        <item x="123"/>
        <item x="118"/>
        <item x="475"/>
        <item x="153"/>
        <item x="139"/>
        <item x="151"/>
        <item x="144"/>
        <item x="145"/>
        <item x="141"/>
        <item x="154"/>
        <item x="146"/>
        <item x="155"/>
        <item x="137"/>
        <item x="138"/>
        <item x="142"/>
        <item x="150"/>
        <item x="143"/>
        <item x="136"/>
        <item x="140"/>
        <item x="148"/>
        <item x="147"/>
        <item x="152"/>
        <item x="156"/>
        <item x="343"/>
        <item x="344"/>
        <item x="342"/>
        <item x="149"/>
        <item x="476"/>
        <item x="159"/>
        <item x="168"/>
        <item x="166"/>
        <item x="161"/>
        <item x="158"/>
        <item x="157"/>
        <item x="160"/>
        <item x="163"/>
        <item x="167"/>
        <item x="346"/>
        <item x="348"/>
        <item x="345"/>
        <item x="513"/>
        <item x="347"/>
        <item x="164"/>
        <item x="165"/>
        <item x="162"/>
        <item x="183"/>
        <item x="180"/>
        <item x="184"/>
        <item x="177"/>
        <item x="169"/>
        <item x="175"/>
        <item x="171"/>
        <item x="172"/>
        <item x="176"/>
        <item x="182"/>
        <item x="173"/>
        <item x="174"/>
        <item x="478"/>
        <item x="477"/>
        <item x="178"/>
        <item x="170"/>
        <item x="181"/>
        <item x="179"/>
        <item x="198"/>
        <item x="187"/>
        <item x="189"/>
        <item x="196"/>
        <item x="194"/>
        <item x="199"/>
        <item x="192"/>
        <item x="190"/>
        <item x="195"/>
        <item x="193"/>
        <item x="191"/>
        <item x="185"/>
        <item x="186"/>
        <item x="353"/>
        <item x="349"/>
        <item x="351"/>
        <item x="350"/>
        <item x="352"/>
        <item x="197"/>
        <item x="188"/>
        <item x="200"/>
        <item x="201"/>
        <item x="355"/>
        <item x="356"/>
        <item x="357"/>
        <item x="354"/>
        <item x="203"/>
        <item x="202"/>
        <item x="359"/>
        <item x="360"/>
        <item x="358"/>
        <item x="209"/>
        <item x="206"/>
        <item x="205"/>
        <item x="220"/>
        <item x="216"/>
        <item x="215"/>
        <item x="210"/>
        <item x="213"/>
        <item x="217"/>
        <item x="214"/>
        <item x="208"/>
        <item x="218"/>
        <item x="212"/>
        <item x="211"/>
        <item x="219"/>
        <item x="207"/>
        <item x="204"/>
        <item x="228"/>
        <item x="225"/>
        <item x="232"/>
        <item x="221"/>
        <item x="230"/>
        <item x="226"/>
        <item x="229"/>
        <item x="227"/>
        <item x="223"/>
        <item x="222"/>
        <item x="231"/>
        <item x="480"/>
        <item x="362"/>
        <item x="479"/>
        <item x="481"/>
        <item x="366"/>
        <item x="364"/>
        <item x="365"/>
        <item x="361"/>
        <item x="363"/>
        <item x="224"/>
        <item x="238"/>
        <item x="235"/>
        <item x="236"/>
        <item x="243"/>
        <item x="244"/>
        <item x="240"/>
        <item x="241"/>
        <item x="239"/>
        <item x="234"/>
        <item x="233"/>
        <item x="367"/>
        <item x="514"/>
        <item x="237"/>
        <item x="242"/>
        <item x="251"/>
        <item x="247"/>
        <item x="252"/>
        <item x="248"/>
        <item x="246"/>
        <item x="249"/>
        <item x="253"/>
        <item x="250"/>
        <item x="245"/>
        <item x="482"/>
        <item x="368"/>
        <item x="259"/>
        <item x="261"/>
        <item x="260"/>
        <item x="263"/>
        <item x="275"/>
        <item x="271"/>
        <item x="274"/>
        <item x="265"/>
        <item x="273"/>
        <item x="255"/>
        <item x="272"/>
        <item x="268"/>
        <item x="262"/>
        <item x="257"/>
        <item x="258"/>
        <item x="264"/>
        <item x="266"/>
        <item x="254"/>
        <item x="370"/>
        <item x="267"/>
        <item x="371"/>
        <item x="369"/>
        <item x="269"/>
        <item x="270"/>
        <item x="256"/>
        <item x="372"/>
        <item x="483"/>
        <item x="374"/>
        <item x="376"/>
        <item x="377"/>
        <item x="373"/>
        <item x="375"/>
        <item x="286"/>
        <item x="282"/>
        <item x="284"/>
        <item x="279"/>
        <item x="276"/>
        <item x="281"/>
        <item x="283"/>
        <item x="285"/>
        <item x="278"/>
        <item x="289"/>
        <item x="280"/>
        <item x="290"/>
        <item x="287"/>
        <item x="277"/>
        <item x="378"/>
        <item x="385"/>
        <item x="400"/>
        <item x="397"/>
        <item x="401"/>
        <item x="391"/>
        <item x="430"/>
        <item x="386"/>
        <item x="408"/>
        <item x="446"/>
        <item x="443"/>
        <item x="390"/>
        <item x="448"/>
        <item x="405"/>
        <item x="426"/>
        <item x="436"/>
        <item x="449"/>
        <item x="423"/>
        <item x="379"/>
        <item x="444"/>
        <item x="413"/>
        <item x="404"/>
        <item x="418"/>
        <item x="382"/>
        <item x="421"/>
        <item x="388"/>
        <item x="395"/>
        <item x="392"/>
        <item x="441"/>
        <item x="414"/>
        <item x="380"/>
        <item x="416"/>
        <item x="434"/>
        <item x="442"/>
        <item x="406"/>
        <item x="435"/>
        <item x="447"/>
        <item x="398"/>
        <item x="445"/>
        <item x="422"/>
        <item x="393"/>
        <item x="402"/>
        <item x="424"/>
        <item x="419"/>
        <item x="411"/>
        <item x="403"/>
        <item x="428"/>
        <item x="387"/>
        <item x="415"/>
        <item x="409"/>
        <item x="439"/>
        <item x="396"/>
        <item x="432"/>
        <item x="383"/>
        <item x="440"/>
        <item x="381"/>
        <item x="425"/>
        <item x="394"/>
        <item x="437"/>
        <item x="417"/>
        <item x="433"/>
        <item x="389"/>
        <item x="384"/>
        <item x="407"/>
        <item x="412"/>
        <item x="399"/>
        <item x="427"/>
        <item x="410"/>
        <item x="431"/>
        <item x="420"/>
        <item x="484"/>
        <item x="485"/>
        <item x="438"/>
        <item x="429"/>
        <item x="288"/>
        <item x="486"/>
        <item x="548"/>
        <item x="541"/>
        <item x="534"/>
        <item x="562"/>
        <item x="563"/>
        <item x="542"/>
        <item x="515"/>
        <item x="521"/>
        <item x="554"/>
        <item x="525"/>
        <item x="532"/>
        <item x="523"/>
        <item x="535"/>
        <item x="536"/>
        <item x="538"/>
        <item x="561"/>
        <item x="527"/>
        <item x="544"/>
        <item x="546"/>
        <item x="543"/>
        <item x="531"/>
        <item x="526"/>
        <item x="516"/>
        <item x="552"/>
        <item x="508"/>
        <item x="560"/>
        <item x="497"/>
        <item x="509"/>
        <item x="487"/>
        <item x="507"/>
        <item x="502"/>
        <item x="503"/>
        <item x="499"/>
        <item x="547"/>
        <item x="505"/>
        <item x="494"/>
        <item x="492"/>
        <item x="491"/>
        <item x="490"/>
        <item x="495"/>
        <item x="493"/>
        <item x="489"/>
        <item x="533"/>
        <item x="522"/>
        <item x="545"/>
        <item x="304"/>
        <item x="302"/>
        <item x="296"/>
        <item x="307"/>
        <item x="292"/>
        <item x="299"/>
        <item x="305"/>
        <item x="295"/>
        <item x="300"/>
        <item x="293"/>
        <item x="298"/>
        <item x="291"/>
        <item x="306"/>
        <item x="308"/>
        <item x="297"/>
        <item x="301"/>
        <item x="294"/>
        <item x="500"/>
        <item x="496"/>
        <item x="501"/>
        <item x="519"/>
        <item x="565"/>
        <item x="558"/>
        <item x="529"/>
        <item x="564"/>
        <item x="520"/>
        <item x="517"/>
        <item x="540"/>
        <item x="539"/>
        <item x="524"/>
        <item x="553"/>
        <item x="518"/>
        <item x="549"/>
        <item x="550"/>
        <item x="551"/>
        <item x="556"/>
        <item x="537"/>
        <item x="555"/>
        <item x="528"/>
        <item x="559"/>
        <item x="530"/>
        <item x="498"/>
        <item x="506"/>
        <item x="557"/>
        <item x="488"/>
        <item x="303"/>
        <item x="504"/>
        <item x="510"/>
        <item t="default"/>
      </items>
    </pivotField>
    <pivotField showAll="0"/>
    <pivotField showAll="0"/>
    <pivotField dataField="1" showAll="0"/>
    <pivotField dataField="1" showAll="0"/>
    <pivotField dataField="1" showAll="0"/>
    <pivotField showAll="0"/>
  </pivotFields>
  <rowFields count="2">
    <field x="3"/>
    <field x="6"/>
  </rowFields>
  <rowItems count="23">
    <i>
      <x/>
    </i>
    <i r="1">
      <x v="36"/>
    </i>
    <i r="1">
      <x v="113"/>
    </i>
    <i r="1">
      <x v="196"/>
    </i>
    <i r="1">
      <x v="200"/>
    </i>
    <i r="1">
      <x v="305"/>
    </i>
    <i r="1">
      <x v="340"/>
    </i>
    <i r="1">
      <x v="360"/>
    </i>
    <i r="1">
      <x v="389"/>
    </i>
    <i>
      <x v="1"/>
    </i>
    <i r="1">
      <x v="377"/>
    </i>
    <i r="1">
      <x v="398"/>
    </i>
    <i r="1">
      <x v="415"/>
    </i>
    <i r="1">
      <x v="435"/>
    </i>
    <i r="1">
      <x v="465"/>
    </i>
    <i>
      <x v="2"/>
    </i>
    <i r="1">
      <x v="127"/>
    </i>
    <i r="1">
      <x v="176"/>
    </i>
    <i r="1">
      <x v="504"/>
    </i>
    <i r="1">
      <x v="511"/>
    </i>
    <i r="1">
      <x v="561"/>
    </i>
    <i r="1">
      <x v="563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1">
    <pageField fld="1" item="391" hier="-1"/>
  </pageFields>
  <dataFields count="3">
    <dataField name=" 費用 " fld="9" baseField="3" baseItem="0"/>
    <dataField name=" 看護費 " fld="10" baseField="3" baseItem="0"/>
    <dataField name=" 車資 " fld="11" baseField="3" baseItem="0"/>
  </dataFields>
  <formats count="925">
    <format dxfId="955">
      <pivotArea field="3" type="button" dataOnly="0" labelOnly="1" outline="0" axis="axisRow" fieldPosition="0"/>
    </format>
    <format dxfId="954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953">
      <pivotArea field="3" type="button" dataOnly="0" labelOnly="1" outline="0" axis="axisRow" fieldPosition="0"/>
    </format>
    <format dxfId="952">
      <pivotArea field="3" type="button" dataOnly="0" labelOnly="1" outline="0" axis="axisRow" fieldPosition="0"/>
    </format>
    <format dxfId="951">
      <pivotArea field="3" type="button" dataOnly="0" labelOnly="1" outline="0" axis="axisRow" fieldPosition="0"/>
    </format>
    <format dxfId="950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949">
      <pivotArea field="3" type="button" dataOnly="0" labelOnly="1" outline="0" axis="axisRow" fieldPosition="0"/>
    </format>
    <format dxfId="948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947">
      <pivotArea field="1" type="button" dataOnly="0" labelOnly="1" outline="0" axis="axisPage" fieldPosition="0"/>
    </format>
    <format dxfId="946">
      <pivotArea dataOnly="0" labelOnly="1" outline="0" fieldPosition="0">
        <references count="1">
          <reference field="1" count="1">
            <x v="0"/>
          </reference>
        </references>
      </pivotArea>
    </format>
    <format dxfId="945">
      <pivotArea field="3" type="button" dataOnly="0" labelOnly="1" outline="0" axis="axisRow" fieldPosition="0"/>
    </format>
    <format dxfId="944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943">
      <pivotArea field="1" type="button" dataOnly="0" labelOnly="1" outline="0" axis="axisPage" fieldPosition="0"/>
    </format>
    <format dxfId="942">
      <pivotArea dataOnly="0" labelOnly="1" outline="0" fieldPosition="0">
        <references count="1">
          <reference field="1" count="1">
            <x v="1"/>
          </reference>
        </references>
      </pivotArea>
    </format>
    <format dxfId="941">
      <pivotArea field="1" type="button" dataOnly="0" labelOnly="1" outline="0" axis="axisPage" fieldPosition="0"/>
    </format>
    <format dxfId="940">
      <pivotArea dataOnly="0" labelOnly="1" outline="0" fieldPosition="0">
        <references count="1">
          <reference field="1" count="1">
            <x v="1"/>
          </reference>
        </references>
      </pivotArea>
    </format>
    <format dxfId="939">
      <pivotArea field="1" type="button" dataOnly="0" labelOnly="1" outline="0" axis="axisPage" fieldPosition="0"/>
    </format>
    <format dxfId="938">
      <pivotArea dataOnly="0" labelOnly="1" outline="0" fieldPosition="0">
        <references count="1">
          <reference field="1" count="1">
            <x v="1"/>
          </reference>
        </references>
      </pivotArea>
    </format>
    <format dxfId="937">
      <pivotArea field="1" type="button" dataOnly="0" labelOnly="1" outline="0" axis="axisPage" fieldPosition="0"/>
    </format>
    <format dxfId="936">
      <pivotArea dataOnly="0" labelOnly="1" outline="0" fieldPosition="0">
        <references count="1">
          <reference field="1" count="1">
            <x v="193"/>
          </reference>
        </references>
      </pivotArea>
    </format>
    <format dxfId="935">
      <pivotArea field="1" type="button" dataOnly="0" labelOnly="1" outline="0" axis="axisPage" fieldPosition="0"/>
    </format>
    <format dxfId="934">
      <pivotArea dataOnly="0" labelOnly="1" outline="0" fieldPosition="0">
        <references count="1">
          <reference field="1" count="1">
            <x v="193"/>
          </reference>
        </references>
      </pivotArea>
    </format>
    <format dxfId="933">
      <pivotArea field="1" type="button" dataOnly="0" labelOnly="1" outline="0" axis="axisPage" fieldPosition="0"/>
    </format>
    <format dxfId="932">
      <pivotArea dataOnly="0" labelOnly="1" outline="0" fieldPosition="0">
        <references count="1">
          <reference field="1" count="1">
            <x v="193"/>
          </reference>
        </references>
      </pivotArea>
    </format>
    <format dxfId="931">
      <pivotArea field="1" type="button" dataOnly="0" labelOnly="1" outline="0" axis="axisPage" fieldPosition="0"/>
    </format>
    <format dxfId="930">
      <pivotArea dataOnly="0" labelOnly="1" outline="0" fieldPosition="0">
        <references count="1">
          <reference field="1" count="1">
            <x v="0"/>
          </reference>
        </references>
      </pivotArea>
    </format>
    <format dxfId="929">
      <pivotArea field="1" type="button" dataOnly="0" labelOnly="1" outline="0" axis="axisPage" fieldPosition="0"/>
    </format>
    <format dxfId="928">
      <pivotArea dataOnly="0" labelOnly="1" outline="0" fieldPosition="0">
        <references count="1">
          <reference field="1" count="1">
            <x v="0"/>
          </reference>
        </references>
      </pivotArea>
    </format>
    <format dxfId="927">
      <pivotArea field="1" type="button" dataOnly="0" labelOnly="1" outline="0" axis="axisPage" fieldPosition="0"/>
    </format>
    <format dxfId="926">
      <pivotArea dataOnly="0" labelOnly="1" outline="0" fieldPosition="0">
        <references count="1">
          <reference field="1" count="1">
            <x v="0"/>
          </reference>
        </references>
      </pivotArea>
    </format>
    <format dxfId="925">
      <pivotArea field="1" type="button" dataOnly="0" labelOnly="1" outline="0" axis="axisPage" fieldPosition="0"/>
    </format>
    <format dxfId="924">
      <pivotArea dataOnly="0" labelOnly="1" outline="0" fieldPosition="0">
        <references count="1">
          <reference field="1" count="1">
            <x v="116"/>
          </reference>
        </references>
      </pivotArea>
    </format>
    <format dxfId="923">
      <pivotArea field="1" type="button" dataOnly="0" labelOnly="1" outline="0" axis="axisPage" fieldPosition="0"/>
    </format>
    <format dxfId="922">
      <pivotArea dataOnly="0" labelOnly="1" outline="0" fieldPosition="0">
        <references count="1">
          <reference field="1" count="1">
            <x v="116"/>
          </reference>
        </references>
      </pivotArea>
    </format>
    <format dxfId="921">
      <pivotArea field="1" type="button" dataOnly="0" labelOnly="1" outline="0" axis="axisPage" fieldPosition="0"/>
    </format>
    <format dxfId="920">
      <pivotArea dataOnly="0" labelOnly="1" outline="0" fieldPosition="0">
        <references count="1">
          <reference field="1" count="1">
            <x v="116"/>
          </reference>
        </references>
      </pivotArea>
    </format>
    <format dxfId="919">
      <pivotArea field="1" type="button" dataOnly="0" labelOnly="1" outline="0" axis="axisPage" fieldPosition="0"/>
    </format>
    <format dxfId="918">
      <pivotArea dataOnly="0" labelOnly="1" outline="0" fieldPosition="0">
        <references count="1">
          <reference field="1" count="1">
            <x v="163"/>
          </reference>
        </references>
      </pivotArea>
    </format>
    <format dxfId="917">
      <pivotArea field="1" type="button" dataOnly="0" labelOnly="1" outline="0" axis="axisPage" fieldPosition="0"/>
    </format>
    <format dxfId="916">
      <pivotArea dataOnly="0" labelOnly="1" outline="0" fieldPosition="0">
        <references count="1">
          <reference field="1" count="1">
            <x v="163"/>
          </reference>
        </references>
      </pivotArea>
    </format>
    <format dxfId="915">
      <pivotArea field="1" type="button" dataOnly="0" labelOnly="1" outline="0" axis="axisPage" fieldPosition="0"/>
    </format>
    <format dxfId="914">
      <pivotArea dataOnly="0" labelOnly="1" outline="0" fieldPosition="0">
        <references count="1">
          <reference field="1" count="1">
            <x v="163"/>
          </reference>
        </references>
      </pivotArea>
    </format>
    <format dxfId="913">
      <pivotArea collapsedLevelsAreSubtotals="1" fieldPosition="0">
        <references count="1">
          <reference field="3" count="1">
            <x v="0"/>
          </reference>
        </references>
      </pivotArea>
    </format>
    <format dxfId="912">
      <pivotArea collapsedLevelsAreSubtotals="1" fieldPosition="0">
        <references count="2">
          <reference field="4294967294" count="1" selected="0">
            <x v="0"/>
          </reference>
          <reference field="3" count="1">
            <x v="1"/>
          </reference>
        </references>
      </pivotArea>
    </format>
    <format dxfId="911">
      <pivotArea collapsedLevelsAreSubtotals="1" fieldPosition="0">
        <references count="2">
          <reference field="4294967294" count="1" selected="0">
            <x v="0"/>
          </reference>
          <reference field="3" count="1">
            <x v="2"/>
          </reference>
        </references>
      </pivotArea>
    </format>
    <format dxfId="910">
      <pivotArea collapsedLevelsAreSubtotals="1" fieldPosition="0">
        <references count="2">
          <reference field="4294967294" count="1" selected="0">
            <x v="0"/>
          </reference>
          <reference field="3" count="1">
            <x v="4"/>
          </reference>
        </references>
      </pivotArea>
    </format>
    <format dxfId="909">
      <pivotArea field="1" type="button" dataOnly="0" labelOnly="1" outline="0" axis="axisPage" fieldPosition="0"/>
    </format>
    <format dxfId="908">
      <pivotArea dataOnly="0" labelOnly="1" outline="0" fieldPosition="0">
        <references count="1">
          <reference field="1" count="1">
            <x v="70"/>
          </reference>
        </references>
      </pivotArea>
    </format>
    <format dxfId="907">
      <pivotArea field="1" type="button" dataOnly="0" labelOnly="1" outline="0" axis="axisPage" fieldPosition="0"/>
    </format>
    <format dxfId="906">
      <pivotArea dataOnly="0" labelOnly="1" outline="0" fieldPosition="0">
        <references count="1">
          <reference field="1" count="1">
            <x v="70"/>
          </reference>
        </references>
      </pivotArea>
    </format>
    <format dxfId="905">
      <pivotArea field="1" type="button" dataOnly="0" labelOnly="1" outline="0" axis="axisPage" fieldPosition="0"/>
    </format>
    <format dxfId="904">
      <pivotArea dataOnly="0" labelOnly="1" outline="0" fieldPosition="0">
        <references count="1">
          <reference field="1" count="1">
            <x v="70"/>
          </reference>
        </references>
      </pivotArea>
    </format>
    <format dxfId="903">
      <pivotArea field="1" type="button" dataOnly="0" labelOnly="1" outline="0" axis="axisPage" fieldPosition="0"/>
    </format>
    <format dxfId="902">
      <pivotArea dataOnly="0" labelOnly="1" outline="0" fieldPosition="0">
        <references count="1">
          <reference field="1" count="1">
            <x v="116"/>
          </reference>
        </references>
      </pivotArea>
    </format>
    <format dxfId="901">
      <pivotArea field="1" type="button" dataOnly="0" labelOnly="1" outline="0" axis="axisPage" fieldPosition="0"/>
    </format>
    <format dxfId="900">
      <pivotArea dataOnly="0" labelOnly="1" outline="0" fieldPosition="0">
        <references count="1">
          <reference field="1" count="1">
            <x v="163"/>
          </reference>
        </references>
      </pivotArea>
    </format>
    <format dxfId="899">
      <pivotArea field="1" type="button" dataOnly="0" labelOnly="1" outline="0" axis="axisPage" fieldPosition="0"/>
    </format>
    <format dxfId="898">
      <pivotArea dataOnly="0" labelOnly="1" outline="0" fieldPosition="0">
        <references count="1">
          <reference field="1" count="1">
            <x v="116"/>
          </reference>
        </references>
      </pivotArea>
    </format>
    <format dxfId="897">
      <pivotArea collapsedLevelsAreSubtotals="1" fieldPosition="0">
        <references count="2">
          <reference field="4294967294" count="1" selected="0">
            <x v="0"/>
          </reference>
          <reference field="3" count="1">
            <x v="3"/>
          </reference>
        </references>
      </pivotArea>
    </format>
    <format dxfId="896">
      <pivotArea field="1" type="button" dataOnly="0" labelOnly="1" outline="0" axis="axisPage" fieldPosition="0"/>
    </format>
    <format dxfId="895">
      <pivotArea dataOnly="0" labelOnly="1" outline="0" fieldPosition="0">
        <references count="1">
          <reference field="1" count="1">
            <x v="90"/>
          </reference>
        </references>
      </pivotArea>
    </format>
    <format dxfId="894">
      <pivotArea field="1" type="button" dataOnly="0" labelOnly="1" outline="0" axis="axisPage" fieldPosition="0"/>
    </format>
    <format dxfId="893">
      <pivotArea dataOnly="0" labelOnly="1" outline="0" fieldPosition="0">
        <references count="1">
          <reference field="1" count="1">
            <x v="90"/>
          </reference>
        </references>
      </pivotArea>
    </format>
    <format dxfId="892">
      <pivotArea field="1" type="button" dataOnly="0" labelOnly="1" outline="0" axis="axisPage" fieldPosition="0"/>
    </format>
    <format dxfId="891">
      <pivotArea dataOnly="0" labelOnly="1" outline="0" fieldPosition="0">
        <references count="1">
          <reference field="1" count="1">
            <x v="90"/>
          </reference>
        </references>
      </pivotArea>
    </format>
    <format dxfId="890">
      <pivotArea field="1" type="button" dataOnly="0" labelOnly="1" outline="0" axis="axisPage" fieldPosition="0"/>
    </format>
    <format dxfId="889">
      <pivotArea dataOnly="0" labelOnly="1" outline="0" fieldPosition="0">
        <references count="1">
          <reference field="1" count="1">
            <x v="0"/>
          </reference>
        </references>
      </pivotArea>
    </format>
    <format dxfId="888">
      <pivotArea field="1" type="button" dataOnly="0" labelOnly="1" outline="0" axis="axisPage" fieldPosition="0"/>
    </format>
    <format dxfId="887">
      <pivotArea dataOnly="0" labelOnly="1" outline="0" fieldPosition="0">
        <references count="1">
          <reference field="1" count="1">
            <x v="20"/>
          </reference>
        </references>
      </pivotArea>
    </format>
    <format dxfId="886">
      <pivotArea field="1" type="button" dataOnly="0" labelOnly="1" outline="0" axis="axisPage" fieldPosition="0"/>
    </format>
    <format dxfId="885">
      <pivotArea dataOnly="0" labelOnly="1" outline="0" fieldPosition="0">
        <references count="1">
          <reference field="1" count="1">
            <x v="20"/>
          </reference>
        </references>
      </pivotArea>
    </format>
    <format dxfId="884">
      <pivotArea field="1" type="button" dataOnly="0" labelOnly="1" outline="0" axis="axisPage" fieldPosition="0"/>
    </format>
    <format dxfId="883">
      <pivotArea dataOnly="0" labelOnly="1" outline="0" fieldPosition="0">
        <references count="1">
          <reference field="1" count="1">
            <x v="20"/>
          </reference>
        </references>
      </pivotArea>
    </format>
    <format dxfId="882">
      <pivotArea field="1" type="button" dataOnly="0" labelOnly="1" outline="0" axis="axisPage" fieldPosition="0"/>
    </format>
    <format dxfId="881">
      <pivotArea dataOnly="0" labelOnly="1" outline="0" fieldPosition="0">
        <references count="1">
          <reference field="1" count="1">
            <x v="111"/>
          </reference>
        </references>
      </pivotArea>
    </format>
    <format dxfId="880">
      <pivotArea field="1" type="button" dataOnly="0" labelOnly="1" outline="0" axis="axisPage" fieldPosition="0"/>
    </format>
    <format dxfId="879">
      <pivotArea dataOnly="0" labelOnly="1" outline="0" fieldPosition="0">
        <references count="1">
          <reference field="1" count="1">
            <x v="111"/>
          </reference>
        </references>
      </pivotArea>
    </format>
    <format dxfId="878">
      <pivotArea field="1" type="button" dataOnly="0" labelOnly="1" outline="0" axis="axisPage" fieldPosition="0"/>
    </format>
    <format dxfId="877">
      <pivotArea dataOnly="0" labelOnly="1" outline="0" fieldPosition="0">
        <references count="1">
          <reference field="1" count="1">
            <x v="111"/>
          </reference>
        </references>
      </pivotArea>
    </format>
    <format dxfId="876">
      <pivotArea field="1" type="button" dataOnly="0" labelOnly="1" outline="0" axis="axisPage" fieldPosition="0"/>
    </format>
    <format dxfId="875">
      <pivotArea dataOnly="0" labelOnly="1" outline="0" fieldPosition="0">
        <references count="1">
          <reference field="1" count="1">
            <x v="195"/>
          </reference>
        </references>
      </pivotArea>
    </format>
    <format dxfId="874">
      <pivotArea field="1" type="button" dataOnly="0" labelOnly="1" outline="0" axis="axisPage" fieldPosition="0"/>
    </format>
    <format dxfId="873">
      <pivotArea dataOnly="0" labelOnly="1" outline="0" fieldPosition="0">
        <references count="1">
          <reference field="1" count="1">
            <x v="195"/>
          </reference>
        </references>
      </pivotArea>
    </format>
    <format dxfId="872">
      <pivotArea field="1" type="button" dataOnly="0" labelOnly="1" outline="0" axis="axisPage" fieldPosition="0"/>
    </format>
    <format dxfId="871">
      <pivotArea dataOnly="0" labelOnly="1" outline="0" fieldPosition="0">
        <references count="1">
          <reference field="1" count="1">
            <x v="195"/>
          </reference>
        </references>
      </pivotArea>
    </format>
    <format dxfId="870">
      <pivotArea field="1" type="button" dataOnly="0" labelOnly="1" outline="0" axis="axisPage" fieldPosition="0"/>
    </format>
    <format dxfId="869">
      <pivotArea dataOnly="0" labelOnly="1" outline="0" fieldPosition="0">
        <references count="1">
          <reference field="1" count="1">
            <x v="116"/>
          </reference>
        </references>
      </pivotArea>
    </format>
    <format dxfId="868">
      <pivotArea field="1" type="button" dataOnly="0" labelOnly="1" outline="0" axis="axisPage" fieldPosition="0"/>
    </format>
    <format dxfId="867">
      <pivotArea dataOnly="0" labelOnly="1" outline="0" fieldPosition="0">
        <references count="1">
          <reference field="1" count="1">
            <x v="70"/>
          </reference>
        </references>
      </pivotArea>
    </format>
    <format dxfId="866">
      <pivotArea field="1" type="button" dataOnly="0" labelOnly="1" outline="0" axis="axisPage" fieldPosition="0"/>
    </format>
    <format dxfId="865">
      <pivotArea dataOnly="0" labelOnly="1" outline="0" fieldPosition="0">
        <references count="1">
          <reference field="1" count="1">
            <x v="115"/>
          </reference>
        </references>
      </pivotArea>
    </format>
    <format dxfId="864">
      <pivotArea field="1" type="button" dataOnly="0" labelOnly="1" outline="0" axis="axisPage" fieldPosition="0"/>
    </format>
    <format dxfId="863">
      <pivotArea dataOnly="0" labelOnly="1" outline="0" fieldPosition="0">
        <references count="1">
          <reference field="1" count="1">
            <x v="115"/>
          </reference>
        </references>
      </pivotArea>
    </format>
    <format dxfId="862">
      <pivotArea field="1" type="button" dataOnly="0" labelOnly="1" outline="0" axis="axisPage" fieldPosition="0"/>
    </format>
    <format dxfId="861">
      <pivotArea dataOnly="0" labelOnly="1" outline="0" fieldPosition="0">
        <references count="1">
          <reference field="1" count="1">
            <x v="115"/>
          </reference>
        </references>
      </pivotArea>
    </format>
    <format dxfId="860">
      <pivotArea field="1" type="button" dataOnly="0" labelOnly="1" outline="0" axis="axisPage" fieldPosition="0"/>
    </format>
    <format dxfId="859">
      <pivotArea dataOnly="0" labelOnly="1" outline="0" fieldPosition="0">
        <references count="1">
          <reference field="1" count="1">
            <x v="116"/>
          </reference>
        </references>
      </pivotArea>
    </format>
    <format dxfId="858">
      <pivotArea field="1" type="button" dataOnly="0" labelOnly="1" outline="0" axis="axisPage" fieldPosition="0"/>
    </format>
    <format dxfId="857">
      <pivotArea dataOnly="0" labelOnly="1" outline="0" fieldPosition="0">
        <references count="1">
          <reference field="1" count="1">
            <x v="20"/>
          </reference>
        </references>
      </pivotArea>
    </format>
    <format dxfId="856">
      <pivotArea field="1" type="button" dataOnly="0" labelOnly="1" outline="0" axis="axisPage" fieldPosition="0"/>
    </format>
    <format dxfId="855">
      <pivotArea dataOnly="0" labelOnly="1" outline="0" fieldPosition="0">
        <references count="1">
          <reference field="1" count="1">
            <x v="111"/>
          </reference>
        </references>
      </pivotArea>
    </format>
    <format dxfId="854">
      <pivotArea field="1" type="button" dataOnly="0" labelOnly="1" outline="0" axis="axisPage" fieldPosition="0"/>
    </format>
    <format dxfId="853">
      <pivotArea dataOnly="0" labelOnly="1" outline="0" fieldPosition="0">
        <references count="1">
          <reference field="1" count="1">
            <x v="19"/>
          </reference>
        </references>
      </pivotArea>
    </format>
    <format dxfId="852">
      <pivotArea field="1" type="button" dataOnly="0" labelOnly="1" outline="0" axis="axisPage" fieldPosition="0"/>
    </format>
    <format dxfId="851">
      <pivotArea dataOnly="0" labelOnly="1" outline="0" fieldPosition="0">
        <references count="1">
          <reference field="1" count="1">
            <x v="19"/>
          </reference>
        </references>
      </pivotArea>
    </format>
    <format dxfId="850">
      <pivotArea field="1" type="button" dataOnly="0" labelOnly="1" outline="0" axis="axisPage" fieldPosition="0"/>
    </format>
    <format dxfId="849">
      <pivotArea dataOnly="0" labelOnly="1" outline="0" fieldPosition="0">
        <references count="1">
          <reference field="1" count="1">
            <x v="19"/>
          </reference>
        </references>
      </pivotArea>
    </format>
    <format dxfId="848">
      <pivotArea field="1" type="button" dataOnly="0" labelOnly="1" outline="0" axis="axisPage" fieldPosition="0"/>
    </format>
    <format dxfId="847">
      <pivotArea dataOnly="0" labelOnly="1" outline="0" fieldPosition="0">
        <references count="1">
          <reference field="1" count="1">
            <x v="115"/>
          </reference>
        </references>
      </pivotArea>
    </format>
    <format dxfId="846">
      <pivotArea field="1" type="button" dataOnly="0" labelOnly="1" outline="0" axis="axisPage" fieldPosition="0"/>
    </format>
    <format dxfId="845">
      <pivotArea dataOnly="0" labelOnly="1" outline="0" fieldPosition="0">
        <references count="1">
          <reference field="1" count="1">
            <x v="0"/>
          </reference>
        </references>
      </pivotArea>
    </format>
    <format dxfId="844">
      <pivotArea field="1" type="button" dataOnly="0" labelOnly="1" outline="0" axis="axisPage" fieldPosition="0"/>
    </format>
    <format dxfId="843">
      <pivotArea dataOnly="0" labelOnly="1" outline="0" fieldPosition="0">
        <references count="1">
          <reference field="1" count="1">
            <x v="90"/>
          </reference>
        </references>
      </pivotArea>
    </format>
    <format dxfId="842">
      <pivotArea field="1" type="button" dataOnly="0" labelOnly="1" outline="0" axis="axisPage" fieldPosition="0"/>
    </format>
    <format dxfId="841">
      <pivotArea dataOnly="0" labelOnly="1" outline="0" fieldPosition="0">
        <references count="1">
          <reference field="1" count="1">
            <x v="19"/>
          </reference>
        </references>
      </pivotArea>
    </format>
    <format dxfId="840">
      <pivotArea field="1" type="button" dataOnly="0" labelOnly="1" outline="0" axis="axisPage" fieldPosition="0"/>
    </format>
    <format dxfId="839">
      <pivotArea dataOnly="0" labelOnly="1" outline="0" fieldPosition="0">
        <references count="1">
          <reference field="1" count="1">
            <x v="111"/>
          </reference>
        </references>
      </pivotArea>
    </format>
    <format dxfId="838">
      <pivotArea field="1" type="button" dataOnly="0" labelOnly="1" outline="0" axis="axisPage" fieldPosition="0"/>
    </format>
    <format dxfId="837">
      <pivotArea dataOnly="0" labelOnly="1" outline="0" fieldPosition="0">
        <references count="1">
          <reference field="1" count="1">
            <x v="116"/>
          </reference>
        </references>
      </pivotArea>
    </format>
    <format dxfId="836">
      <pivotArea field="1" type="button" dataOnly="0" labelOnly="1" outline="0" axis="axisPage" fieldPosition="0"/>
    </format>
    <format dxfId="835">
      <pivotArea dataOnly="0" labelOnly="1" outline="0" fieldPosition="0">
        <references count="1">
          <reference field="1" count="1">
            <x v="179"/>
          </reference>
        </references>
      </pivotArea>
    </format>
    <format dxfId="834">
      <pivotArea field="1" type="button" dataOnly="0" labelOnly="1" outline="0" axis="axisPage" fieldPosition="0"/>
    </format>
    <format dxfId="833">
      <pivotArea dataOnly="0" labelOnly="1" outline="0" fieldPosition="0">
        <references count="1">
          <reference field="1" count="1">
            <x v="179"/>
          </reference>
        </references>
      </pivotArea>
    </format>
    <format dxfId="832">
      <pivotArea field="1" type="button" dataOnly="0" labelOnly="1" outline="0" axis="axisPage" fieldPosition="0"/>
    </format>
    <format dxfId="831">
      <pivotArea dataOnly="0" labelOnly="1" outline="0" fieldPosition="0">
        <references count="1">
          <reference field="1" count="1">
            <x v="179"/>
          </reference>
        </references>
      </pivotArea>
    </format>
    <format dxfId="830">
      <pivotArea field="1" type="button" dataOnly="0" labelOnly="1" outline="0" axis="axisPage" fieldPosition="0"/>
    </format>
    <format dxfId="829">
      <pivotArea dataOnly="0" labelOnly="1" outline="0" fieldPosition="0">
        <references count="1">
          <reference field="1" count="1">
            <x v="116"/>
          </reference>
        </references>
      </pivotArea>
    </format>
    <format dxfId="828">
      <pivotArea field="1" type="button" dataOnly="0" labelOnly="1" outline="0" axis="axisPage" fieldPosition="0"/>
    </format>
    <format dxfId="827">
      <pivotArea dataOnly="0" labelOnly="1" outline="0" fieldPosition="0">
        <references count="1">
          <reference field="1" count="1">
            <x v="70"/>
          </reference>
        </references>
      </pivotArea>
    </format>
    <format dxfId="826">
      <pivotArea field="1" type="button" dataOnly="0" labelOnly="1" outline="0" axis="axisPage" fieldPosition="0"/>
    </format>
    <format dxfId="825">
      <pivotArea dataOnly="0" labelOnly="1" outline="0" fieldPosition="0">
        <references count="1">
          <reference field="1" count="1">
            <x v="12"/>
          </reference>
        </references>
      </pivotArea>
    </format>
    <format dxfId="824">
      <pivotArea field="1" type="button" dataOnly="0" labelOnly="1" outline="0" axis="axisPage" fieldPosition="0"/>
    </format>
    <format dxfId="823">
      <pivotArea dataOnly="0" labelOnly="1" outline="0" fieldPosition="0">
        <references count="1">
          <reference field="1" count="1">
            <x v="12"/>
          </reference>
        </references>
      </pivotArea>
    </format>
    <format dxfId="822">
      <pivotArea field="1" type="button" dataOnly="0" labelOnly="1" outline="0" axis="axisPage" fieldPosition="0"/>
    </format>
    <format dxfId="821">
      <pivotArea dataOnly="0" labelOnly="1" outline="0" fieldPosition="0">
        <references count="1">
          <reference field="1" count="1">
            <x v="12"/>
          </reference>
        </references>
      </pivotArea>
    </format>
    <format dxfId="820">
      <pivotArea field="1" type="button" dataOnly="0" labelOnly="1" outline="0" axis="axisPage" fieldPosition="0"/>
    </format>
    <format dxfId="819">
      <pivotArea dataOnly="0" labelOnly="1" outline="0" fieldPosition="0">
        <references count="1">
          <reference field="1" count="1">
            <x v="114"/>
          </reference>
        </references>
      </pivotArea>
    </format>
    <format dxfId="818">
      <pivotArea field="1" type="button" dataOnly="0" labelOnly="1" outline="0" axis="axisPage" fieldPosition="0"/>
    </format>
    <format dxfId="817">
      <pivotArea dataOnly="0" labelOnly="1" outline="0" fieldPosition="0">
        <references count="1">
          <reference field="1" count="1">
            <x v="114"/>
          </reference>
        </references>
      </pivotArea>
    </format>
    <format dxfId="816">
      <pivotArea field="1" type="button" dataOnly="0" labelOnly="1" outline="0" axis="axisPage" fieldPosition="0"/>
    </format>
    <format dxfId="815">
      <pivotArea dataOnly="0" labelOnly="1" outline="0" fieldPosition="0">
        <references count="1">
          <reference field="1" count="1">
            <x v="114"/>
          </reference>
        </references>
      </pivotArea>
    </format>
    <format dxfId="814">
      <pivotArea field="1" type="button" dataOnly="0" labelOnly="1" outline="0" axis="axisPage" fieldPosition="0"/>
    </format>
    <format dxfId="813">
      <pivotArea dataOnly="0" labelOnly="1" outline="0" fieldPosition="0">
        <references count="1">
          <reference field="1" count="1">
            <x v="116"/>
          </reference>
        </references>
      </pivotArea>
    </format>
    <format dxfId="812">
      <pivotArea field="1" type="button" dataOnly="0" labelOnly="1" outline="0" axis="axisPage" fieldPosition="0"/>
    </format>
    <format dxfId="811">
      <pivotArea dataOnly="0" labelOnly="1" outline="0" fieldPosition="0">
        <references count="1">
          <reference field="1" count="1">
            <x v="164"/>
          </reference>
        </references>
      </pivotArea>
    </format>
    <format dxfId="810">
      <pivotArea field="1" type="button" dataOnly="0" labelOnly="1" outline="0" axis="axisPage" fieldPosition="0"/>
    </format>
    <format dxfId="809">
      <pivotArea dataOnly="0" labelOnly="1" outline="0" fieldPosition="0">
        <references count="1">
          <reference field="1" count="1">
            <x v="164"/>
          </reference>
        </references>
      </pivotArea>
    </format>
    <format dxfId="808">
      <pivotArea field="1" type="button" dataOnly="0" labelOnly="1" outline="0" axis="axisPage" fieldPosition="0"/>
    </format>
    <format dxfId="807">
      <pivotArea dataOnly="0" labelOnly="1" outline="0" fieldPosition="0">
        <references count="1">
          <reference field="1" count="1">
            <x v="164"/>
          </reference>
        </references>
      </pivotArea>
    </format>
    <format dxfId="806">
      <pivotArea field="1" type="button" dataOnly="0" labelOnly="1" outline="0" axis="axisPage" fieldPosition="0"/>
    </format>
    <format dxfId="805">
      <pivotArea dataOnly="0" labelOnly="1" outline="0" fieldPosition="0">
        <references count="1">
          <reference field="1" count="1">
            <x v="208"/>
          </reference>
        </references>
      </pivotArea>
    </format>
    <format dxfId="804">
      <pivotArea field="1" type="button" dataOnly="0" labelOnly="1" outline="0" axis="axisPage" fieldPosition="0"/>
    </format>
    <format dxfId="803">
      <pivotArea dataOnly="0" labelOnly="1" outline="0" fieldPosition="0">
        <references count="1">
          <reference field="1" count="1">
            <x v="208"/>
          </reference>
        </references>
      </pivotArea>
    </format>
    <format dxfId="802">
      <pivotArea field="1" type="button" dataOnly="0" labelOnly="1" outline="0" axis="axisPage" fieldPosition="0"/>
    </format>
    <format dxfId="801">
      <pivotArea dataOnly="0" labelOnly="1" outline="0" fieldPosition="0">
        <references count="1">
          <reference field="1" count="1">
            <x v="208"/>
          </reference>
        </references>
      </pivotArea>
    </format>
    <format dxfId="800">
      <pivotArea field="1" type="button" dataOnly="0" labelOnly="1" outline="0" axis="axisPage" fieldPosition="0"/>
    </format>
    <format dxfId="799">
      <pivotArea dataOnly="0" labelOnly="1" outline="0" fieldPosition="0">
        <references count="1">
          <reference field="1" count="1">
            <x v="137"/>
          </reference>
        </references>
      </pivotArea>
    </format>
    <format dxfId="798">
      <pivotArea field="1" type="button" dataOnly="0" labelOnly="1" outline="0" axis="axisPage" fieldPosition="0"/>
    </format>
    <format dxfId="797">
      <pivotArea dataOnly="0" labelOnly="1" outline="0" fieldPosition="0">
        <references count="1">
          <reference field="1" count="1">
            <x v="137"/>
          </reference>
        </references>
      </pivotArea>
    </format>
    <format dxfId="796">
      <pivotArea field="1" type="button" dataOnly="0" labelOnly="1" outline="0" axis="axisPage" fieldPosition="0"/>
    </format>
    <format dxfId="795">
      <pivotArea dataOnly="0" labelOnly="1" outline="0" fieldPosition="0">
        <references count="1">
          <reference field="1" count="1">
            <x v="137"/>
          </reference>
        </references>
      </pivotArea>
    </format>
    <format dxfId="794">
      <pivotArea field="1" type="button" dataOnly="0" labelOnly="1" outline="0" axis="axisPage" fieldPosition="0"/>
    </format>
    <format dxfId="793">
      <pivotArea dataOnly="0" labelOnly="1" outline="0" fieldPosition="0">
        <references count="1">
          <reference field="1" count="1">
            <x v="252"/>
          </reference>
        </references>
      </pivotArea>
    </format>
    <format dxfId="792">
      <pivotArea field="1" type="button" dataOnly="0" labelOnly="1" outline="0" axis="axisPage" fieldPosition="0"/>
    </format>
    <format dxfId="791">
      <pivotArea dataOnly="0" labelOnly="1" outline="0" fieldPosition="0">
        <references count="1">
          <reference field="1" count="1">
            <x v="252"/>
          </reference>
        </references>
      </pivotArea>
    </format>
    <format dxfId="790">
      <pivotArea field="1" type="button" dataOnly="0" labelOnly="1" outline="0" axis="axisPage" fieldPosition="0"/>
    </format>
    <format dxfId="789">
      <pivotArea dataOnly="0" labelOnly="1" outline="0" fieldPosition="0">
        <references count="1">
          <reference field="1" count="1">
            <x v="252"/>
          </reference>
        </references>
      </pivotArea>
    </format>
    <format dxfId="788">
      <pivotArea field="1" type="button" dataOnly="0" labelOnly="1" outline="0" axis="axisPage" fieldPosition="0"/>
    </format>
    <format dxfId="787">
      <pivotArea dataOnly="0" labelOnly="1" outline="0" fieldPosition="0">
        <references count="1">
          <reference field="1" count="1">
            <x v="116"/>
          </reference>
        </references>
      </pivotArea>
    </format>
    <format dxfId="786">
      <pivotArea field="1" type="button" dataOnly="0" labelOnly="1" outline="0" axis="axisPage" fieldPosition="0"/>
    </format>
    <format dxfId="785">
      <pivotArea dataOnly="0" labelOnly="1" outline="0" fieldPosition="0">
        <references count="1">
          <reference field="1" count="1">
            <x v="119"/>
          </reference>
        </references>
      </pivotArea>
    </format>
    <format dxfId="784">
      <pivotArea field="1" type="button" dataOnly="0" labelOnly="1" outline="0" axis="axisPage" fieldPosition="0"/>
    </format>
    <format dxfId="783">
      <pivotArea dataOnly="0" labelOnly="1" outline="0" fieldPosition="0">
        <references count="1">
          <reference field="1" count="1">
            <x v="119"/>
          </reference>
        </references>
      </pivotArea>
    </format>
    <format dxfId="782">
      <pivotArea field="1" type="button" dataOnly="0" labelOnly="1" outline="0" axis="axisPage" fieldPosition="0"/>
    </format>
    <format dxfId="781">
      <pivotArea dataOnly="0" labelOnly="1" outline="0" fieldPosition="0">
        <references count="1">
          <reference field="1" count="1">
            <x v="119"/>
          </reference>
        </references>
      </pivotArea>
    </format>
    <format dxfId="780">
      <pivotArea field="1" type="button" dataOnly="0" labelOnly="1" outline="0" axis="axisPage" fieldPosition="0"/>
    </format>
    <format dxfId="779">
      <pivotArea dataOnly="0" labelOnly="1" outline="0" fieldPosition="0">
        <references count="1">
          <reference field="1" count="1">
            <x v="1"/>
          </reference>
        </references>
      </pivotArea>
    </format>
    <format dxfId="778">
      <pivotArea field="1" type="button" dataOnly="0" labelOnly="1" outline="0" axis="axisPage" fieldPosition="0"/>
    </format>
    <format dxfId="777">
      <pivotArea dataOnly="0" labelOnly="1" outline="0" fieldPosition="0">
        <references count="1">
          <reference field="1" count="1">
            <x v="119"/>
          </reference>
        </references>
      </pivotArea>
    </format>
    <format dxfId="776">
      <pivotArea field="1" type="button" dataOnly="0" labelOnly="1" outline="0" axis="axisPage" fieldPosition="0"/>
    </format>
    <format dxfId="775">
      <pivotArea dataOnly="0" labelOnly="1" outline="0" fieldPosition="0">
        <references count="1">
          <reference field="1" count="1">
            <x v="116"/>
          </reference>
        </references>
      </pivotArea>
    </format>
    <format dxfId="774">
      <pivotArea field="1" type="button" dataOnly="0" labelOnly="1" outline="0" axis="axisPage" fieldPosition="0"/>
    </format>
    <format dxfId="773">
      <pivotArea dataOnly="0" labelOnly="1" outline="0" fieldPosition="0">
        <references count="1">
          <reference field="1" count="1">
            <x v="218"/>
          </reference>
        </references>
      </pivotArea>
    </format>
    <format dxfId="772">
      <pivotArea field="1" type="button" dataOnly="0" labelOnly="1" outline="0" axis="axisPage" fieldPosition="0"/>
    </format>
    <format dxfId="771">
      <pivotArea dataOnly="0" labelOnly="1" outline="0" fieldPosition="0">
        <references count="1">
          <reference field="1" count="1">
            <x v="218"/>
          </reference>
        </references>
      </pivotArea>
    </format>
    <format dxfId="770">
      <pivotArea field="1" type="button" dataOnly="0" labelOnly="1" outline="0" axis="axisPage" fieldPosition="0"/>
    </format>
    <format dxfId="769">
      <pivotArea dataOnly="0" labelOnly="1" outline="0" fieldPosition="0">
        <references count="1">
          <reference field="1" count="1">
            <x v="218"/>
          </reference>
        </references>
      </pivotArea>
    </format>
    <format dxfId="768">
      <pivotArea field="1" type="button" dataOnly="0" labelOnly="1" outline="0" axis="axisPage" fieldPosition="0"/>
    </format>
    <format dxfId="767">
      <pivotArea dataOnly="0" labelOnly="1" outline="0" fieldPosition="0">
        <references count="1">
          <reference field="1" count="1">
            <x v="116"/>
          </reference>
        </references>
      </pivotArea>
    </format>
    <format dxfId="766">
      <pivotArea field="1" type="button" dataOnly="0" labelOnly="1" outline="0" axis="axisPage" fieldPosition="0"/>
    </format>
    <format dxfId="765">
      <pivotArea dataOnly="0" labelOnly="1" outline="0" fieldPosition="0">
        <references count="1">
          <reference field="1" count="1">
            <x v="119"/>
          </reference>
        </references>
      </pivotArea>
    </format>
    <format dxfId="764">
      <pivotArea field="1" type="button" dataOnly="0" labelOnly="1" outline="0" axis="axisPage" fieldPosition="0"/>
    </format>
    <format dxfId="763">
      <pivotArea dataOnly="0" labelOnly="1" outline="0" fieldPosition="0">
        <references count="1">
          <reference field="1" count="1">
            <x v="116"/>
          </reference>
        </references>
      </pivotArea>
    </format>
    <format dxfId="762">
      <pivotArea field="1" type="button" dataOnly="0" labelOnly="1" outline="0" axis="axisPage" fieldPosition="0"/>
    </format>
    <format dxfId="761">
      <pivotArea dataOnly="0" labelOnly="1" outline="0" fieldPosition="0">
        <references count="1">
          <reference field="1" count="1">
            <x v="71"/>
          </reference>
        </references>
      </pivotArea>
    </format>
    <format dxfId="760">
      <pivotArea field="1" type="button" dataOnly="0" labelOnly="1" outline="0" axis="axisPage" fieldPosition="0"/>
    </format>
    <format dxfId="759">
      <pivotArea dataOnly="0" labelOnly="1" outline="0" fieldPosition="0">
        <references count="1">
          <reference field="1" count="1">
            <x v="71"/>
          </reference>
        </references>
      </pivotArea>
    </format>
    <format dxfId="758">
      <pivotArea field="1" type="button" dataOnly="0" labelOnly="1" outline="0" axis="axisPage" fieldPosition="0"/>
    </format>
    <format dxfId="757">
      <pivotArea dataOnly="0" labelOnly="1" outline="0" fieldPosition="0">
        <references count="1">
          <reference field="1" count="1">
            <x v="71"/>
          </reference>
        </references>
      </pivotArea>
    </format>
    <format dxfId="756">
      <pivotArea field="1" type="button" dataOnly="0" labelOnly="1" outline="0" axis="axisPage" fieldPosition="0"/>
    </format>
    <format dxfId="755">
      <pivotArea dataOnly="0" labelOnly="1" outline="0" fieldPosition="0">
        <references count="1">
          <reference field="1" count="1">
            <x v="254"/>
          </reference>
        </references>
      </pivotArea>
    </format>
    <format dxfId="754">
      <pivotArea field="1" type="button" dataOnly="0" labelOnly="1" outline="0" axis="axisPage" fieldPosition="0"/>
    </format>
    <format dxfId="753">
      <pivotArea dataOnly="0" labelOnly="1" outline="0" fieldPosition="0">
        <references count="1">
          <reference field="1" count="1">
            <x v="254"/>
          </reference>
        </references>
      </pivotArea>
    </format>
    <format dxfId="752">
      <pivotArea field="1" type="button" dataOnly="0" labelOnly="1" outline="0" axis="axisPage" fieldPosition="0"/>
    </format>
    <format dxfId="751">
      <pivotArea dataOnly="0" labelOnly="1" outline="0" fieldPosition="0">
        <references count="1">
          <reference field="1" count="1">
            <x v="254"/>
          </reference>
        </references>
      </pivotArea>
    </format>
    <format dxfId="750">
      <pivotArea field="1" type="button" dataOnly="0" labelOnly="1" outline="0" axis="axisPage" fieldPosition="0"/>
    </format>
    <format dxfId="749">
      <pivotArea dataOnly="0" labelOnly="1" outline="0" fieldPosition="0">
        <references count="1">
          <reference field="1" count="1">
            <x v="250"/>
          </reference>
        </references>
      </pivotArea>
    </format>
    <format dxfId="748">
      <pivotArea field="1" type="button" dataOnly="0" labelOnly="1" outline="0" axis="axisPage" fieldPosition="0"/>
    </format>
    <format dxfId="747">
      <pivotArea dataOnly="0" labelOnly="1" outline="0" fieldPosition="0">
        <references count="1">
          <reference field="1" count="1">
            <x v="250"/>
          </reference>
        </references>
      </pivotArea>
    </format>
    <format dxfId="746">
      <pivotArea field="1" type="button" dataOnly="0" labelOnly="1" outline="0" axis="axisPage" fieldPosition="0"/>
    </format>
    <format dxfId="745">
      <pivotArea dataOnly="0" labelOnly="1" outline="0" fieldPosition="0">
        <references count="1">
          <reference field="1" count="1">
            <x v="250"/>
          </reference>
        </references>
      </pivotArea>
    </format>
    <format dxfId="744">
      <pivotArea field="1" type="button" dataOnly="0" labelOnly="1" outline="0" axis="axisPage" fieldPosition="0"/>
    </format>
    <format dxfId="743">
      <pivotArea dataOnly="0" labelOnly="1" outline="0" fieldPosition="0">
        <references count="1">
          <reference field="1" count="1">
            <x v="254"/>
          </reference>
        </references>
      </pivotArea>
    </format>
    <format dxfId="742">
      <pivotArea field="1" type="button" dataOnly="0" labelOnly="1" outline="0" axis="axisPage" fieldPosition="0"/>
    </format>
    <format dxfId="741">
      <pivotArea dataOnly="0" labelOnly="1" outline="0" fieldPosition="0">
        <references count="1">
          <reference field="1" count="1">
            <x v="250"/>
          </reference>
        </references>
      </pivotArea>
    </format>
    <format dxfId="740">
      <pivotArea field="1" type="button" dataOnly="0" labelOnly="1" outline="0" axis="axisPage" fieldPosition="0"/>
    </format>
    <format dxfId="739">
      <pivotArea dataOnly="0" labelOnly="1" outline="0" fieldPosition="0">
        <references count="1">
          <reference field="1" count="1">
            <x v="116"/>
          </reference>
        </references>
      </pivotArea>
    </format>
    <format dxfId="738">
      <pivotArea field="1" type="button" dataOnly="0" labelOnly="1" outline="0" axis="axisPage" fieldPosition="0"/>
    </format>
    <format dxfId="737">
      <pivotArea dataOnly="0" labelOnly="1" outline="0" fieldPosition="0">
        <references count="1">
          <reference field="1" count="1">
            <x v="12"/>
          </reference>
        </references>
      </pivotArea>
    </format>
    <format dxfId="736">
      <pivotArea field="1" type="button" dataOnly="0" labelOnly="1" outline="0" axis="axisPage" fieldPosition="0"/>
    </format>
    <format dxfId="735">
      <pivotArea dataOnly="0" labelOnly="1" outline="0" fieldPosition="0">
        <references count="1">
          <reference field="1" count="1">
            <x v="0"/>
          </reference>
        </references>
      </pivotArea>
    </format>
    <format dxfId="734">
      <pivotArea field="1" type="button" dataOnly="0" labelOnly="1" outline="0" axis="axisPage" fieldPosition="0"/>
    </format>
    <format dxfId="733">
      <pivotArea dataOnly="0" labelOnly="1" outline="0" fieldPosition="0">
        <references count="1">
          <reference field="1" count="1">
            <x v="78"/>
          </reference>
        </references>
      </pivotArea>
    </format>
    <format dxfId="732">
      <pivotArea field="1" type="button" dataOnly="0" labelOnly="1" outline="0" axis="axisPage" fieldPosition="0"/>
    </format>
    <format dxfId="731">
      <pivotArea dataOnly="0" labelOnly="1" outline="0" fieldPosition="0">
        <references count="1">
          <reference field="1" count="1">
            <x v="78"/>
          </reference>
        </references>
      </pivotArea>
    </format>
    <format dxfId="730">
      <pivotArea field="1" type="button" dataOnly="0" labelOnly="1" outline="0" axis="axisPage" fieldPosition="0"/>
    </format>
    <format dxfId="729">
      <pivotArea dataOnly="0" labelOnly="1" outline="0" fieldPosition="0">
        <references count="1">
          <reference field="1" count="1">
            <x v="78"/>
          </reference>
        </references>
      </pivotArea>
    </format>
    <format dxfId="728">
      <pivotArea field="1" type="button" dataOnly="0" labelOnly="1" outline="0" axis="axisPage" fieldPosition="0"/>
    </format>
    <format dxfId="727">
      <pivotArea dataOnly="0" labelOnly="1" outline="0" fieldPosition="0">
        <references count="1">
          <reference field="1" count="1">
            <x v="244"/>
          </reference>
        </references>
      </pivotArea>
    </format>
    <format dxfId="726">
      <pivotArea field="1" type="button" dataOnly="0" labelOnly="1" outline="0" axis="axisPage" fieldPosition="0"/>
    </format>
    <format dxfId="725">
      <pivotArea dataOnly="0" labelOnly="1" outline="0" fieldPosition="0">
        <references count="1">
          <reference field="1" count="1">
            <x v="244"/>
          </reference>
        </references>
      </pivotArea>
    </format>
    <format dxfId="724">
      <pivotArea field="1" type="button" dataOnly="0" labelOnly="1" outline="0" axis="axisPage" fieldPosition="0"/>
    </format>
    <format dxfId="723">
      <pivotArea dataOnly="0" labelOnly="1" outline="0" fieldPosition="0">
        <references count="1">
          <reference field="1" count="1">
            <x v="244"/>
          </reference>
        </references>
      </pivotArea>
    </format>
    <format dxfId="722">
      <pivotArea field="1" type="button" dataOnly="0" labelOnly="1" outline="0" axis="axisPage" fieldPosition="0"/>
    </format>
    <format dxfId="721">
      <pivotArea dataOnly="0" labelOnly="1" outline="0" fieldPosition="0">
        <references count="1">
          <reference field="1" count="1">
            <x v="116"/>
          </reference>
        </references>
      </pivotArea>
    </format>
    <format dxfId="720">
      <pivotArea field="1" type="button" dataOnly="0" labelOnly="1" outline="0" axis="axisPage" fieldPosition="0"/>
    </format>
    <format dxfId="719">
      <pivotArea dataOnly="0" labelOnly="1" outline="0" fieldPosition="0">
        <references count="1">
          <reference field="1" count="1">
            <x v="116"/>
          </reference>
        </references>
      </pivotArea>
    </format>
    <format dxfId="718">
      <pivotArea field="1" type="button" dataOnly="0" labelOnly="1" outline="0" axis="axisPage" fieldPosition="0"/>
    </format>
    <format dxfId="717">
      <pivotArea dataOnly="0" labelOnly="1" outline="0" fieldPosition="0">
        <references count="1">
          <reference field="1" count="1">
            <x v="218"/>
          </reference>
        </references>
      </pivotArea>
    </format>
    <format dxfId="716">
      <pivotArea field="1" type="button" dataOnly="0" labelOnly="1" outline="0" axis="axisPage" fieldPosition="0"/>
    </format>
    <format dxfId="715">
      <pivotArea dataOnly="0" labelOnly="1" outline="0" fieldPosition="0">
        <references count="1">
          <reference field="1" count="1">
            <x v="1"/>
          </reference>
        </references>
      </pivotArea>
    </format>
    <format dxfId="714">
      <pivotArea field="1" type="button" dataOnly="0" labelOnly="1" outline="0" axis="axisPage" fieldPosition="0"/>
    </format>
    <format dxfId="713">
      <pivotArea dataOnly="0" labelOnly="1" outline="0" fieldPosition="0">
        <references count="1">
          <reference field="1" count="1">
            <x v="218"/>
          </reference>
        </references>
      </pivotArea>
    </format>
    <format dxfId="712">
      <pivotArea field="1" type="button" dataOnly="0" labelOnly="1" outline="0" axis="axisPage" fieldPosition="0"/>
    </format>
    <format dxfId="711">
      <pivotArea dataOnly="0" labelOnly="1" outline="0" fieldPosition="0">
        <references count="1">
          <reference field="1" count="1">
            <x v="199"/>
          </reference>
        </references>
      </pivotArea>
    </format>
    <format dxfId="710">
      <pivotArea field="1" type="button" dataOnly="0" labelOnly="1" outline="0" axis="axisPage" fieldPosition="0"/>
    </format>
    <format dxfId="709">
      <pivotArea dataOnly="0" labelOnly="1" outline="0" fieldPosition="0">
        <references count="1">
          <reference field="1" count="1">
            <x v="199"/>
          </reference>
        </references>
      </pivotArea>
    </format>
    <format dxfId="708">
      <pivotArea field="1" type="button" dataOnly="0" labelOnly="1" outline="0" axis="axisPage" fieldPosition="0"/>
    </format>
    <format dxfId="707">
      <pivotArea dataOnly="0" labelOnly="1" outline="0" fieldPosition="0">
        <references count="1">
          <reference field="1" count="1">
            <x v="199"/>
          </reference>
        </references>
      </pivotArea>
    </format>
    <format dxfId="706">
      <pivotArea field="1" type="button" dataOnly="0" labelOnly="1" outline="0" axis="axisPage" fieldPosition="0"/>
    </format>
    <format dxfId="705">
      <pivotArea dataOnly="0" labelOnly="1" outline="0" fieldPosition="0">
        <references count="1">
          <reference field="1" count="1">
            <x v="218"/>
          </reference>
        </references>
      </pivotArea>
    </format>
    <format dxfId="704">
      <pivotArea field="1" type="button" dataOnly="0" labelOnly="1" outline="0" axis="axisPage" fieldPosition="0"/>
    </format>
    <format dxfId="703">
      <pivotArea dataOnly="0" labelOnly="1" outline="0" fieldPosition="0">
        <references count="1">
          <reference field="1" count="1">
            <x v="89"/>
          </reference>
        </references>
      </pivotArea>
    </format>
    <format dxfId="702">
      <pivotArea field="1" type="button" dataOnly="0" labelOnly="1" outline="0" axis="axisPage" fieldPosition="0"/>
    </format>
    <format dxfId="701">
      <pivotArea dataOnly="0" labelOnly="1" outline="0" fieldPosition="0">
        <references count="1">
          <reference field="1" count="1">
            <x v="89"/>
          </reference>
        </references>
      </pivotArea>
    </format>
    <format dxfId="700">
      <pivotArea field="1" type="button" dataOnly="0" labelOnly="1" outline="0" axis="axisPage" fieldPosition="0"/>
    </format>
    <format dxfId="699">
      <pivotArea dataOnly="0" labelOnly="1" outline="0" fieldPosition="0">
        <references count="1">
          <reference field="1" count="1">
            <x v="89"/>
          </reference>
        </references>
      </pivotArea>
    </format>
    <format dxfId="698">
      <pivotArea field="1" type="button" dataOnly="0" labelOnly="1" outline="0" axis="axisPage" fieldPosition="0"/>
    </format>
    <format dxfId="697">
      <pivotArea dataOnly="0" labelOnly="1" outline="0" fieldPosition="0">
        <references count="1">
          <reference field="1" count="1">
            <x v="34"/>
          </reference>
        </references>
      </pivotArea>
    </format>
    <format dxfId="696">
      <pivotArea field="1" type="button" dataOnly="0" labelOnly="1" outline="0" axis="axisPage" fieldPosition="0"/>
    </format>
    <format dxfId="695">
      <pivotArea dataOnly="0" labelOnly="1" outline="0" fieldPosition="0">
        <references count="1">
          <reference field="1" count="1">
            <x v="34"/>
          </reference>
        </references>
      </pivotArea>
    </format>
    <format dxfId="694">
      <pivotArea field="1" type="button" dataOnly="0" labelOnly="1" outline="0" axis="axisPage" fieldPosition="0"/>
    </format>
    <format dxfId="693">
      <pivotArea dataOnly="0" labelOnly="1" outline="0" fieldPosition="0">
        <references count="1">
          <reference field="1" count="1">
            <x v="34"/>
          </reference>
        </references>
      </pivotArea>
    </format>
    <format dxfId="692">
      <pivotArea field="1" type="button" dataOnly="0" labelOnly="1" outline="0" axis="axisPage" fieldPosition="0"/>
    </format>
    <format dxfId="691">
      <pivotArea dataOnly="0" labelOnly="1" outline="0" fieldPosition="0">
        <references count="1">
          <reference field="1" count="1">
            <x v="91"/>
          </reference>
        </references>
      </pivotArea>
    </format>
    <format dxfId="690">
      <pivotArea field="1" type="button" dataOnly="0" labelOnly="1" outline="0" axis="axisPage" fieldPosition="0"/>
    </format>
    <format dxfId="689">
      <pivotArea dataOnly="0" labelOnly="1" outline="0" fieldPosition="0">
        <references count="1">
          <reference field="1" count="1">
            <x v="91"/>
          </reference>
        </references>
      </pivotArea>
    </format>
    <format dxfId="688">
      <pivotArea field="1" type="button" dataOnly="0" labelOnly="1" outline="0" axis="axisPage" fieldPosition="0"/>
    </format>
    <format dxfId="687">
      <pivotArea dataOnly="0" labelOnly="1" outline="0" fieldPosition="0">
        <references count="1">
          <reference field="1" count="1">
            <x v="91"/>
          </reference>
        </references>
      </pivotArea>
    </format>
    <format dxfId="686">
      <pivotArea field="1" type="button" dataOnly="0" labelOnly="1" outline="0" axis="axisPage" fieldPosition="0"/>
    </format>
    <format dxfId="685">
      <pivotArea dataOnly="0" labelOnly="1" outline="0" fieldPosition="0">
        <references count="1">
          <reference field="1" count="1">
            <x v="91"/>
          </reference>
        </references>
      </pivotArea>
    </format>
    <format dxfId="684">
      <pivotArea field="1" type="button" dataOnly="0" labelOnly="1" outline="0" axis="axisPage" fieldPosition="0"/>
    </format>
    <format dxfId="683">
      <pivotArea dataOnly="0" labelOnly="1" outline="0" fieldPosition="0">
        <references count="1">
          <reference field="1" count="1">
            <x v="91"/>
          </reference>
        </references>
      </pivotArea>
    </format>
    <format dxfId="682">
      <pivotArea field="1" type="button" dataOnly="0" labelOnly="1" outline="0" axis="axisPage" fieldPosition="0"/>
    </format>
    <format dxfId="681">
      <pivotArea dataOnly="0" labelOnly="1" outline="0" fieldPosition="0">
        <references count="1">
          <reference field="1" count="1">
            <x v="34"/>
          </reference>
        </references>
      </pivotArea>
    </format>
    <format dxfId="680">
      <pivotArea field="1" type="button" dataOnly="0" labelOnly="1" outline="0" axis="axisPage" fieldPosition="0"/>
    </format>
    <format dxfId="679">
      <pivotArea dataOnly="0" labelOnly="1" outline="0" fieldPosition="0">
        <references count="1">
          <reference field="1" count="1">
            <x v="91"/>
          </reference>
        </references>
      </pivotArea>
    </format>
    <format dxfId="678">
      <pivotArea field="1" type="button" dataOnly="0" labelOnly="1" outline="0" axis="axisPage" fieldPosition="0"/>
    </format>
    <format dxfId="677">
      <pivotArea dataOnly="0" labelOnly="1" outline="0" fieldPosition="0">
        <references count="1">
          <reference field="1" count="1">
            <x v="208"/>
          </reference>
        </references>
      </pivotArea>
    </format>
    <format dxfId="676">
      <pivotArea field="1" type="button" dataOnly="0" labelOnly="1" outline="0" axis="axisPage" fieldPosition="0"/>
    </format>
    <format dxfId="675">
      <pivotArea dataOnly="0" labelOnly="1" outline="0" fieldPosition="0">
        <references count="1">
          <reference field="1" count="1">
            <x v="218"/>
          </reference>
        </references>
      </pivotArea>
    </format>
    <format dxfId="674">
      <pivotArea field="1" type="button" dataOnly="0" labelOnly="1" outline="0" axis="axisPage" fieldPosition="0"/>
    </format>
    <format dxfId="673">
      <pivotArea dataOnly="0" labelOnly="1" outline="0" fieldPosition="0">
        <references count="1">
          <reference field="1" count="1">
            <x v="230"/>
          </reference>
        </references>
      </pivotArea>
    </format>
    <format dxfId="672">
      <pivotArea field="1" type="button" dataOnly="0" labelOnly="1" outline="0" axis="axisPage" fieldPosition="0"/>
    </format>
    <format dxfId="671">
      <pivotArea dataOnly="0" labelOnly="1" outline="0" fieldPosition="0">
        <references count="1">
          <reference field="1" count="1">
            <x v="230"/>
          </reference>
        </references>
      </pivotArea>
    </format>
    <format dxfId="670">
      <pivotArea field="1" type="button" dataOnly="0" labelOnly="1" outline="0" axis="axisPage" fieldPosition="0"/>
    </format>
    <format dxfId="669">
      <pivotArea dataOnly="0" labelOnly="1" outline="0" fieldPosition="0">
        <references count="1">
          <reference field="1" count="1">
            <x v="230"/>
          </reference>
        </references>
      </pivotArea>
    </format>
    <format dxfId="668">
      <pivotArea field="1" type="button" dataOnly="0" labelOnly="1" outline="0" axis="axisPage" fieldPosition="0"/>
    </format>
    <format dxfId="667">
      <pivotArea dataOnly="0" labelOnly="1" outline="0" fieldPosition="0">
        <references count="1">
          <reference field="1" count="1">
            <x v="90"/>
          </reference>
        </references>
      </pivotArea>
    </format>
    <format dxfId="666">
      <pivotArea field="1" type="button" dataOnly="0" labelOnly="1" outline="0" axis="axisPage" fieldPosition="0"/>
    </format>
    <format dxfId="665">
      <pivotArea dataOnly="0" labelOnly="1" outline="0" fieldPosition="0">
        <references count="1">
          <reference field="1" count="1">
            <x v="53"/>
          </reference>
        </references>
      </pivotArea>
    </format>
    <format dxfId="664">
      <pivotArea field="1" type="button" dataOnly="0" labelOnly="1" outline="0" axis="axisPage" fieldPosition="0"/>
    </format>
    <format dxfId="663">
      <pivotArea dataOnly="0" labelOnly="1" outline="0" fieldPosition="0">
        <references count="1">
          <reference field="1" count="1">
            <x v="53"/>
          </reference>
        </references>
      </pivotArea>
    </format>
    <format dxfId="662">
      <pivotArea field="1" type="button" dataOnly="0" labelOnly="1" outline="0" axis="axisPage" fieldPosition="0"/>
    </format>
    <format dxfId="661">
      <pivotArea dataOnly="0" labelOnly="1" outline="0" fieldPosition="0">
        <references count="1">
          <reference field="1" count="1">
            <x v="53"/>
          </reference>
        </references>
      </pivotArea>
    </format>
    <format dxfId="660">
      <pivotArea field="1" type="button" dataOnly="0" labelOnly="1" outline="0" axis="axisPage" fieldPosition="0"/>
    </format>
    <format dxfId="659">
      <pivotArea dataOnly="0" labelOnly="1" outline="0" fieldPosition="0">
        <references count="1">
          <reference field="1" count="1">
            <x v="121"/>
          </reference>
        </references>
      </pivotArea>
    </format>
    <format dxfId="658">
      <pivotArea field="1" type="button" dataOnly="0" labelOnly="1" outline="0" axis="axisPage" fieldPosition="0"/>
    </format>
    <format dxfId="657">
      <pivotArea dataOnly="0" labelOnly="1" outline="0" fieldPosition="0">
        <references count="1">
          <reference field="1" count="1">
            <x v="121"/>
          </reference>
        </references>
      </pivotArea>
    </format>
    <format dxfId="656">
      <pivotArea field="1" type="button" dataOnly="0" labelOnly="1" outline="0" axis="axisPage" fieldPosition="0"/>
    </format>
    <format dxfId="655">
      <pivotArea dataOnly="0" labelOnly="1" outline="0" fieldPosition="0">
        <references count="1">
          <reference field="1" count="1">
            <x v="121"/>
          </reference>
        </references>
      </pivotArea>
    </format>
    <format dxfId="654">
      <pivotArea field="1" type="button" dataOnly="0" labelOnly="1" outline="0" axis="axisPage" fieldPosition="0"/>
    </format>
    <format dxfId="653">
      <pivotArea dataOnly="0" labelOnly="1" outline="0" fieldPosition="0">
        <references count="1">
          <reference field="1" count="1">
            <x v="90"/>
          </reference>
        </references>
      </pivotArea>
    </format>
    <format dxfId="652">
      <pivotArea field="1" type="button" dataOnly="0" labelOnly="1" outline="0" axis="axisPage" fieldPosition="0"/>
    </format>
    <format dxfId="651">
      <pivotArea dataOnly="0" labelOnly="1" outline="0" fieldPosition="0">
        <references count="1">
          <reference field="1" count="1">
            <x v="208"/>
          </reference>
        </references>
      </pivotArea>
    </format>
    <format dxfId="650">
      <pivotArea field="1" type="button" dataOnly="0" labelOnly="1" outline="0" axis="axisPage" fieldPosition="0"/>
    </format>
    <format dxfId="649">
      <pivotArea dataOnly="0" labelOnly="1" outline="0" fieldPosition="0">
        <references count="1">
          <reference field="1" count="1">
            <x v="211"/>
          </reference>
        </references>
      </pivotArea>
    </format>
    <format dxfId="648">
      <pivotArea field="1" type="button" dataOnly="0" labelOnly="1" outline="0" axis="axisPage" fieldPosition="0"/>
    </format>
    <format dxfId="647">
      <pivotArea dataOnly="0" labelOnly="1" outline="0" fieldPosition="0">
        <references count="1">
          <reference field="1" count="1">
            <x v="211"/>
          </reference>
        </references>
      </pivotArea>
    </format>
    <format dxfId="646">
      <pivotArea field="1" type="button" dataOnly="0" labelOnly="1" outline="0" axis="axisPage" fieldPosition="0"/>
    </format>
    <format dxfId="645">
      <pivotArea dataOnly="0" labelOnly="1" outline="0" fieldPosition="0">
        <references count="1">
          <reference field="1" count="1">
            <x v="211"/>
          </reference>
        </references>
      </pivotArea>
    </format>
    <format dxfId="644">
      <pivotArea field="1" type="button" dataOnly="0" labelOnly="1" outline="0" axis="axisPage" fieldPosition="0"/>
    </format>
    <format dxfId="643">
      <pivotArea dataOnly="0" labelOnly="1" outline="0" fieldPosition="0">
        <references count="1">
          <reference field="1" count="1">
            <x v="90"/>
          </reference>
        </references>
      </pivotArea>
    </format>
    <format dxfId="642">
      <pivotArea field="1" type="button" dataOnly="0" labelOnly="1" outline="0" axis="axisPage" fieldPosition="0"/>
    </format>
    <format dxfId="641">
      <pivotArea dataOnly="0" labelOnly="1" outline="0" fieldPosition="0">
        <references count="1">
          <reference field="1" count="1">
            <x v="211"/>
          </reference>
        </references>
      </pivotArea>
    </format>
    <format dxfId="640">
      <pivotArea field="1" type="button" dataOnly="0" labelOnly="1" outline="0" axis="axisPage" fieldPosition="0"/>
    </format>
    <format dxfId="639">
      <pivotArea dataOnly="0" labelOnly="1" outline="0" fieldPosition="0">
        <references count="1">
          <reference field="1" count="1">
            <x v="173"/>
          </reference>
        </references>
      </pivotArea>
    </format>
    <format dxfId="638">
      <pivotArea field="1" type="button" dataOnly="0" labelOnly="1" outline="0" axis="axisPage" fieldPosition="0"/>
    </format>
    <format dxfId="637">
      <pivotArea dataOnly="0" labelOnly="1" outline="0" fieldPosition="0">
        <references count="1">
          <reference field="1" count="1">
            <x v="173"/>
          </reference>
        </references>
      </pivotArea>
    </format>
    <format dxfId="636">
      <pivotArea field="1" type="button" dataOnly="0" labelOnly="1" outline="0" axis="axisPage" fieldPosition="0"/>
    </format>
    <format dxfId="635">
      <pivotArea dataOnly="0" labelOnly="1" outline="0" fieldPosition="0">
        <references count="1">
          <reference field="1" count="1">
            <x v="173"/>
          </reference>
        </references>
      </pivotArea>
    </format>
    <format dxfId="634">
      <pivotArea field="1" type="button" dataOnly="0" labelOnly="1" outline="0" axis="axisPage" fieldPosition="0"/>
    </format>
    <format dxfId="633">
      <pivotArea dataOnly="0" labelOnly="1" outline="0" fieldPosition="0">
        <references count="1">
          <reference field="1" count="1">
            <x v="142"/>
          </reference>
        </references>
      </pivotArea>
    </format>
    <format dxfId="632">
      <pivotArea field="1" type="button" dataOnly="0" labelOnly="1" outline="0" axis="axisPage" fieldPosition="0"/>
    </format>
    <format dxfId="631">
      <pivotArea dataOnly="0" labelOnly="1" outline="0" fieldPosition="0">
        <references count="1">
          <reference field="1" count="1">
            <x v="142"/>
          </reference>
        </references>
      </pivotArea>
    </format>
    <format dxfId="630">
      <pivotArea field="1" type="button" dataOnly="0" labelOnly="1" outline="0" axis="axisPage" fieldPosition="0"/>
    </format>
    <format dxfId="629">
      <pivotArea dataOnly="0" labelOnly="1" outline="0" fieldPosition="0">
        <references count="1">
          <reference field="1" count="1">
            <x v="142"/>
          </reference>
        </references>
      </pivotArea>
    </format>
    <format dxfId="628">
      <pivotArea field="1" type="button" dataOnly="0" labelOnly="1" outline="0" axis="axisPage" fieldPosition="0"/>
    </format>
    <format dxfId="627">
      <pivotArea dataOnly="0" labelOnly="1" outline="0" fieldPosition="0">
        <references count="1">
          <reference field="1" count="1">
            <x v="0"/>
          </reference>
        </references>
      </pivotArea>
    </format>
    <format dxfId="626">
      <pivotArea field="1" type="button" dataOnly="0" labelOnly="1" outline="0" axis="axisPage" fieldPosition="0"/>
    </format>
    <format dxfId="625">
      <pivotArea dataOnly="0" labelOnly="1" outline="0" fieldPosition="0">
        <references count="1">
          <reference field="1" count="1">
            <x v="90"/>
          </reference>
        </references>
      </pivotArea>
    </format>
    <format dxfId="624">
      <pivotArea field="1" type="button" dataOnly="0" labelOnly="1" outline="0" axis="axisPage" fieldPosition="0"/>
    </format>
    <format dxfId="623">
      <pivotArea dataOnly="0" labelOnly="1" outline="0" fieldPosition="0">
        <references count="1">
          <reference field="1" count="1">
            <x v="218"/>
          </reference>
        </references>
      </pivotArea>
    </format>
    <format dxfId="622">
      <pivotArea field="1" type="button" dataOnly="0" labelOnly="1" outline="0" axis="axisPage" fieldPosition="0"/>
    </format>
    <format dxfId="621">
      <pivotArea dataOnly="0" labelOnly="1" outline="0" fieldPosition="0">
        <references count="1">
          <reference field="1" count="1">
            <x v="90"/>
          </reference>
        </references>
      </pivotArea>
    </format>
    <format dxfId="620">
      <pivotArea field="1" type="button" dataOnly="0" labelOnly="1" outline="0" axis="axisPage" fieldPosition="0"/>
    </format>
    <format dxfId="619">
      <pivotArea dataOnly="0" labelOnly="1" outline="0" fieldPosition="0">
        <references count="1">
          <reference field="1" count="1">
            <x v="102"/>
          </reference>
        </references>
      </pivotArea>
    </format>
    <format dxfId="618">
      <pivotArea field="1" type="button" dataOnly="0" labelOnly="1" outline="0" axis="axisPage" fieldPosition="0"/>
    </format>
    <format dxfId="617">
      <pivotArea dataOnly="0" labelOnly="1" outline="0" fieldPosition="0">
        <references count="1">
          <reference field="1" count="1">
            <x v="102"/>
          </reference>
        </references>
      </pivotArea>
    </format>
    <format dxfId="616">
      <pivotArea field="1" type="button" dataOnly="0" labelOnly="1" outline="0" axis="axisPage" fieldPosition="0"/>
    </format>
    <format dxfId="615">
      <pivotArea dataOnly="0" labelOnly="1" outline="0" fieldPosition="0">
        <references count="1">
          <reference field="1" count="1">
            <x v="102"/>
          </reference>
        </references>
      </pivotArea>
    </format>
    <format dxfId="614">
      <pivotArea field="1" type="button" dataOnly="0" labelOnly="1" outline="0" axis="axisPage" fieldPosition="0"/>
    </format>
    <format dxfId="613">
      <pivotArea dataOnly="0" labelOnly="1" outline="0" fieldPosition="0">
        <references count="1">
          <reference field="1" count="1">
            <x v="246"/>
          </reference>
        </references>
      </pivotArea>
    </format>
    <format dxfId="612">
      <pivotArea field="1" type="button" dataOnly="0" labelOnly="1" outline="0" axis="axisPage" fieldPosition="0"/>
    </format>
    <format dxfId="611">
      <pivotArea dataOnly="0" labelOnly="1" outline="0" fieldPosition="0">
        <references count="1">
          <reference field="1" count="1">
            <x v="246"/>
          </reference>
        </references>
      </pivotArea>
    </format>
    <format dxfId="610">
      <pivotArea field="1" type="button" dataOnly="0" labelOnly="1" outline="0" axis="axisPage" fieldPosition="0"/>
    </format>
    <format dxfId="609">
      <pivotArea dataOnly="0" labelOnly="1" outline="0" fieldPosition="0">
        <references count="1">
          <reference field="1" count="1">
            <x v="246"/>
          </reference>
        </references>
      </pivotArea>
    </format>
    <format dxfId="608">
      <pivotArea field="1" type="button" dataOnly="0" labelOnly="1" outline="0" axis="axisPage" fieldPosition="0"/>
    </format>
    <format dxfId="607">
      <pivotArea dataOnly="0" labelOnly="1" outline="0" fieldPosition="0">
        <references count="1">
          <reference field="1" count="1">
            <x v="57"/>
          </reference>
        </references>
      </pivotArea>
    </format>
    <format dxfId="606">
      <pivotArea field="1" type="button" dataOnly="0" labelOnly="1" outline="0" axis="axisPage" fieldPosition="0"/>
    </format>
    <format dxfId="605">
      <pivotArea dataOnly="0" labelOnly="1" outline="0" fieldPosition="0">
        <references count="1">
          <reference field="1" count="1">
            <x v="57"/>
          </reference>
        </references>
      </pivotArea>
    </format>
    <format dxfId="604">
      <pivotArea field="1" type="button" dataOnly="0" labelOnly="1" outline="0" axis="axisPage" fieldPosition="0"/>
    </format>
    <format dxfId="603">
      <pivotArea dataOnly="0" labelOnly="1" outline="0" fieldPosition="0">
        <references count="1">
          <reference field="1" count="1">
            <x v="57"/>
          </reference>
        </references>
      </pivotArea>
    </format>
    <format dxfId="602">
      <pivotArea field="1" type="button" dataOnly="0" labelOnly="1" outline="0" axis="axisPage" fieldPosition="0"/>
    </format>
    <format dxfId="601">
      <pivotArea dataOnly="0" labelOnly="1" outline="0" fieldPosition="0">
        <references count="1">
          <reference field="1" count="1">
            <x v="90"/>
          </reference>
        </references>
      </pivotArea>
    </format>
    <format dxfId="600">
      <pivotArea field="1" type="button" dataOnly="0" labelOnly="1" outline="0" axis="axisPage" fieldPosition="0"/>
    </format>
    <format dxfId="599">
      <pivotArea dataOnly="0" labelOnly="1" outline="0" fieldPosition="0">
        <references count="1">
          <reference field="1" count="1">
            <x v="218"/>
          </reference>
        </references>
      </pivotArea>
    </format>
    <format dxfId="598">
      <pivotArea field="1" type="button" dataOnly="0" labelOnly="1" outline="0" axis="axisPage" fieldPosition="0"/>
    </format>
    <format dxfId="597">
      <pivotArea dataOnly="0" labelOnly="1" outline="0" fieldPosition="0">
        <references count="1">
          <reference field="1" count="1">
            <x v="290"/>
          </reference>
        </references>
      </pivotArea>
    </format>
    <format dxfId="596">
      <pivotArea field="1" type="button" dataOnly="0" labelOnly="1" outline="0" axis="axisPage" fieldPosition="0"/>
    </format>
    <format dxfId="595">
      <pivotArea dataOnly="0" labelOnly="1" outline="0" fieldPosition="0">
        <references count="1">
          <reference field="1" count="1">
            <x v="290"/>
          </reference>
        </references>
      </pivotArea>
    </format>
    <format dxfId="594">
      <pivotArea field="1" type="button" dataOnly="0" labelOnly="1" outline="0" axis="axisPage" fieldPosition="0"/>
    </format>
    <format dxfId="593">
      <pivotArea dataOnly="0" labelOnly="1" outline="0" fieldPosition="0">
        <references count="1">
          <reference field="1" count="1">
            <x v="290"/>
          </reference>
        </references>
      </pivotArea>
    </format>
    <format dxfId="592">
      <pivotArea field="1" type="button" dataOnly="0" labelOnly="1" outline="0" axis="axisPage" fieldPosition="0"/>
    </format>
    <format dxfId="591">
      <pivotArea dataOnly="0" labelOnly="1" outline="0" fieldPosition="0">
        <references count="1">
          <reference field="1" count="1">
            <x v="218"/>
          </reference>
        </references>
      </pivotArea>
    </format>
    <format dxfId="590">
      <pivotArea field="1" type="button" dataOnly="0" labelOnly="1" outline="0" axis="axisPage" fieldPosition="0"/>
    </format>
    <format dxfId="589">
      <pivotArea dataOnly="0" labelOnly="1" outline="0" fieldPosition="0">
        <references count="1">
          <reference field="1" count="1">
            <x v="20"/>
          </reference>
        </references>
      </pivotArea>
    </format>
    <format dxfId="588">
      <pivotArea field="1" type="button" dataOnly="0" labelOnly="1" outline="0" axis="axisPage" fieldPosition="0"/>
    </format>
    <format dxfId="587">
      <pivotArea dataOnly="0" labelOnly="1" outline="0" fieldPosition="0">
        <references count="1">
          <reference field="1" count="1">
            <x v="218"/>
          </reference>
        </references>
      </pivotArea>
    </format>
    <format dxfId="586">
      <pivotArea field="1" type="button" dataOnly="0" labelOnly="1" outline="0" axis="axisPage" fieldPosition="0"/>
    </format>
    <format dxfId="585">
      <pivotArea dataOnly="0" labelOnly="1" outline="0" fieldPosition="0">
        <references count="1">
          <reference field="1" count="1">
            <x v="189"/>
          </reference>
        </references>
      </pivotArea>
    </format>
    <format dxfId="584">
      <pivotArea field="1" type="button" dataOnly="0" labelOnly="1" outline="0" axis="axisPage" fieldPosition="0"/>
    </format>
    <format dxfId="583">
      <pivotArea dataOnly="0" labelOnly="1" outline="0" fieldPosition="0">
        <references count="1">
          <reference field="1" count="1">
            <x v="189"/>
          </reference>
        </references>
      </pivotArea>
    </format>
    <format dxfId="582">
      <pivotArea field="1" type="button" dataOnly="0" labelOnly="1" outline="0" axis="axisPage" fieldPosition="0"/>
    </format>
    <format dxfId="581">
      <pivotArea dataOnly="0" labelOnly="1" outline="0" fieldPosition="0">
        <references count="1">
          <reference field="1" count="1">
            <x v="189"/>
          </reference>
        </references>
      </pivotArea>
    </format>
    <format dxfId="580">
      <pivotArea field="1" type="button" dataOnly="0" labelOnly="1" outline="0" axis="axisPage" fieldPosition="0"/>
    </format>
    <format dxfId="579">
      <pivotArea dataOnly="0" labelOnly="1" outline="0" fieldPosition="0">
        <references count="1">
          <reference field="1" count="1">
            <x v="306"/>
          </reference>
        </references>
      </pivotArea>
    </format>
    <format dxfId="578">
      <pivotArea field="1" type="button" dataOnly="0" labelOnly="1" outline="0" axis="axisPage" fieldPosition="0"/>
    </format>
    <format dxfId="577">
      <pivotArea dataOnly="0" labelOnly="1" outline="0" fieldPosition="0">
        <references count="1">
          <reference field="1" count="1">
            <x v="306"/>
          </reference>
        </references>
      </pivotArea>
    </format>
    <format dxfId="576">
      <pivotArea field="1" type="button" dataOnly="0" labelOnly="1" outline="0" axis="axisPage" fieldPosition="0"/>
    </format>
    <format dxfId="575">
      <pivotArea dataOnly="0" labelOnly="1" outline="0" fieldPosition="0">
        <references count="1">
          <reference field="1" count="1">
            <x v="306"/>
          </reference>
        </references>
      </pivotArea>
    </format>
    <format dxfId="574">
      <pivotArea field="1" type="button" dataOnly="0" labelOnly="1" outline="0" axis="axisPage" fieldPosition="0"/>
    </format>
    <format dxfId="573">
      <pivotArea dataOnly="0" labelOnly="1" outline="0" fieldPosition="0">
        <references count="1">
          <reference field="1" count="1">
            <x v="208"/>
          </reference>
        </references>
      </pivotArea>
    </format>
    <format dxfId="572">
      <pivotArea field="1" type="button" dataOnly="0" labelOnly="1" outline="0" axis="axisPage" fieldPosition="0"/>
    </format>
    <format dxfId="571">
      <pivotArea dataOnly="0" labelOnly="1" outline="0" fieldPosition="0">
        <references count="1">
          <reference field="1" count="1">
            <x v="234"/>
          </reference>
        </references>
      </pivotArea>
    </format>
    <format dxfId="570">
      <pivotArea field="1" type="button" dataOnly="0" labelOnly="1" outline="0" axis="axisPage" fieldPosition="0"/>
    </format>
    <format dxfId="569">
      <pivotArea dataOnly="0" labelOnly="1" outline="0" fieldPosition="0">
        <references count="1">
          <reference field="1" count="1">
            <x v="234"/>
          </reference>
        </references>
      </pivotArea>
    </format>
    <format dxfId="568">
      <pivotArea field="1" type="button" dataOnly="0" labelOnly="1" outline="0" axis="axisPage" fieldPosition="0"/>
    </format>
    <format dxfId="567">
      <pivotArea dataOnly="0" labelOnly="1" outline="0" fieldPosition="0">
        <references count="1">
          <reference field="1" count="1">
            <x v="234"/>
          </reference>
        </references>
      </pivotArea>
    </format>
    <format dxfId="566">
      <pivotArea field="1" type="button" dataOnly="0" labelOnly="1" outline="0" axis="axisPage" fieldPosition="0"/>
    </format>
    <format dxfId="565">
      <pivotArea dataOnly="0" labelOnly="1" outline="0" fieldPosition="0">
        <references count="1">
          <reference field="1" count="1">
            <x v="120"/>
          </reference>
        </references>
      </pivotArea>
    </format>
    <format dxfId="564">
      <pivotArea field="1" type="button" dataOnly="0" labelOnly="1" outline="0" axis="axisPage" fieldPosition="0"/>
    </format>
    <format dxfId="563">
      <pivotArea dataOnly="0" labelOnly="1" outline="0" fieldPosition="0">
        <references count="1">
          <reference field="1" count="1">
            <x v="120"/>
          </reference>
        </references>
      </pivotArea>
    </format>
    <format dxfId="562">
      <pivotArea field="1" type="button" dataOnly="0" labelOnly="1" outline="0" axis="axisPage" fieldPosition="0"/>
    </format>
    <format dxfId="561">
      <pivotArea dataOnly="0" labelOnly="1" outline="0" fieldPosition="0">
        <references count="1">
          <reference field="1" count="1">
            <x v="120"/>
          </reference>
        </references>
      </pivotArea>
    </format>
    <format dxfId="560">
      <pivotArea field="1" type="button" dataOnly="0" labelOnly="1" outline="0" axis="axisPage" fieldPosition="0"/>
    </format>
    <format dxfId="559">
      <pivotArea dataOnly="0" labelOnly="1" outline="0" fieldPosition="0">
        <references count="1">
          <reference field="1" count="1">
            <x v="90"/>
          </reference>
        </references>
      </pivotArea>
    </format>
    <format dxfId="558">
      <pivotArea field="1" type="button" dataOnly="0" labelOnly="1" outline="0" axis="axisPage" fieldPosition="0"/>
    </format>
    <format dxfId="557">
      <pivotArea dataOnly="0" labelOnly="1" outline="0" fieldPosition="0">
        <references count="1">
          <reference field="1" count="1">
            <x v="150"/>
          </reference>
        </references>
      </pivotArea>
    </format>
    <format dxfId="556">
      <pivotArea field="1" type="button" dataOnly="0" labelOnly="1" outline="0" axis="axisPage" fieldPosition="0"/>
    </format>
    <format dxfId="555">
      <pivotArea dataOnly="0" labelOnly="1" outline="0" fieldPosition="0">
        <references count="1">
          <reference field="1" count="1">
            <x v="150"/>
          </reference>
        </references>
      </pivotArea>
    </format>
    <format dxfId="554">
      <pivotArea field="1" type="button" dataOnly="0" labelOnly="1" outline="0" axis="axisPage" fieldPosition="0"/>
    </format>
    <format dxfId="553">
      <pivotArea dataOnly="0" labelOnly="1" outline="0" fieldPosition="0">
        <references count="1">
          <reference field="1" count="1">
            <x v="150"/>
          </reference>
        </references>
      </pivotArea>
    </format>
    <format dxfId="552">
      <pivotArea field="1" type="button" dataOnly="0" labelOnly="1" outline="0" axis="axisPage" fieldPosition="0"/>
    </format>
    <format dxfId="551">
      <pivotArea dataOnly="0" labelOnly="1" outline="0" fieldPosition="0">
        <references count="1">
          <reference field="1" count="1">
            <x v="154"/>
          </reference>
        </references>
      </pivotArea>
    </format>
    <format dxfId="550">
      <pivotArea field="1" type="button" dataOnly="0" labelOnly="1" outline="0" axis="axisPage" fieldPosition="0"/>
    </format>
    <format dxfId="549">
      <pivotArea dataOnly="0" labelOnly="1" outline="0" fieldPosition="0">
        <references count="1">
          <reference field="1" count="1">
            <x v="154"/>
          </reference>
        </references>
      </pivotArea>
    </format>
    <format dxfId="548">
      <pivotArea field="1" type="button" dataOnly="0" labelOnly="1" outline="0" axis="axisPage" fieldPosition="0"/>
    </format>
    <format dxfId="547">
      <pivotArea dataOnly="0" labelOnly="1" outline="0" fieldPosition="0">
        <references count="1">
          <reference field="1" count="1">
            <x v="154"/>
          </reference>
        </references>
      </pivotArea>
    </format>
    <format dxfId="546">
      <pivotArea field="1" type="button" dataOnly="0" labelOnly="1" outline="0" axis="axisPage" fieldPosition="0"/>
    </format>
    <format dxfId="545">
      <pivotArea dataOnly="0" labelOnly="1" outline="0" fieldPosition="0">
        <references count="1">
          <reference field="1" count="1">
            <x v="145"/>
          </reference>
        </references>
      </pivotArea>
    </format>
    <format dxfId="544">
      <pivotArea field="1" type="button" dataOnly="0" labelOnly="1" outline="0" axis="axisPage" fieldPosition="0"/>
    </format>
    <format dxfId="543">
      <pivotArea dataOnly="0" labelOnly="1" outline="0" fieldPosition="0">
        <references count="1">
          <reference field="1" count="1">
            <x v="145"/>
          </reference>
        </references>
      </pivotArea>
    </format>
    <format dxfId="542">
      <pivotArea field="1" type="button" dataOnly="0" labelOnly="1" outline="0" axis="axisPage" fieldPosition="0"/>
    </format>
    <format dxfId="541">
      <pivotArea dataOnly="0" labelOnly="1" outline="0" fieldPosition="0">
        <references count="1">
          <reference field="1" count="1">
            <x v="145"/>
          </reference>
        </references>
      </pivotArea>
    </format>
    <format dxfId="540">
      <pivotArea field="1" type="button" dataOnly="0" labelOnly="1" outline="0" axis="axisPage" fieldPosition="0"/>
    </format>
    <format dxfId="539">
      <pivotArea dataOnly="0" labelOnly="1" outline="0" fieldPosition="0">
        <references count="1">
          <reference field="1" count="1">
            <x v="23"/>
          </reference>
        </references>
      </pivotArea>
    </format>
    <format dxfId="538">
      <pivotArea field="1" type="button" dataOnly="0" labelOnly="1" outline="0" axis="axisPage" fieldPosition="0"/>
    </format>
    <format dxfId="537">
      <pivotArea dataOnly="0" labelOnly="1" outline="0" fieldPosition="0">
        <references count="1">
          <reference field="1" count="1">
            <x v="23"/>
          </reference>
        </references>
      </pivotArea>
    </format>
    <format dxfId="536">
      <pivotArea field="1" type="button" dataOnly="0" labelOnly="1" outline="0" axis="axisPage" fieldPosition="0"/>
    </format>
    <format dxfId="535">
      <pivotArea dataOnly="0" labelOnly="1" outline="0" fieldPosition="0">
        <references count="1">
          <reference field="1" count="1">
            <x v="23"/>
          </reference>
        </references>
      </pivotArea>
    </format>
    <format dxfId="534">
      <pivotArea field="1" type="button" dataOnly="0" labelOnly="1" outline="0" axis="axisPage" fieldPosition="0"/>
    </format>
    <format dxfId="533">
      <pivotArea dataOnly="0" labelOnly="1" outline="0" fieldPosition="0">
        <references count="1">
          <reference field="1" count="1">
            <x v="177"/>
          </reference>
        </references>
      </pivotArea>
    </format>
    <format dxfId="532">
      <pivotArea field="1" type="button" dataOnly="0" labelOnly="1" outline="0" axis="axisPage" fieldPosition="0"/>
    </format>
    <format dxfId="531">
      <pivotArea dataOnly="0" labelOnly="1" outline="0" fieldPosition="0">
        <references count="1">
          <reference field="1" count="1">
            <x v="177"/>
          </reference>
        </references>
      </pivotArea>
    </format>
    <format dxfId="530">
      <pivotArea field="1" type="button" dataOnly="0" labelOnly="1" outline="0" axis="axisPage" fieldPosition="0"/>
    </format>
    <format dxfId="529">
      <pivotArea dataOnly="0" labelOnly="1" outline="0" fieldPosition="0">
        <references count="1">
          <reference field="1" count="1">
            <x v="177"/>
          </reference>
        </references>
      </pivotArea>
    </format>
    <format dxfId="528">
      <pivotArea field="1" type="button" dataOnly="0" labelOnly="1" outline="0" axis="axisPage" fieldPosition="0"/>
    </format>
    <format dxfId="527">
      <pivotArea dataOnly="0" labelOnly="1" outline="0" fieldPosition="0">
        <references count="1">
          <reference field="1" count="1">
            <x v="132"/>
          </reference>
        </references>
      </pivotArea>
    </format>
    <format dxfId="526">
      <pivotArea field="1" type="button" dataOnly="0" labelOnly="1" outline="0" axis="axisPage" fieldPosition="0"/>
    </format>
    <format dxfId="525">
      <pivotArea dataOnly="0" labelOnly="1" outline="0" fieldPosition="0">
        <references count="1">
          <reference field="1" count="1">
            <x v="132"/>
          </reference>
        </references>
      </pivotArea>
    </format>
    <format dxfId="524">
      <pivotArea field="1" type="button" dataOnly="0" labelOnly="1" outline="0" axis="axisPage" fieldPosition="0"/>
    </format>
    <format dxfId="523">
      <pivotArea dataOnly="0" labelOnly="1" outline="0" fieldPosition="0">
        <references count="1">
          <reference field="1" count="1">
            <x v="132"/>
          </reference>
        </references>
      </pivotArea>
    </format>
    <format dxfId="522">
      <pivotArea field="1" type="button" dataOnly="0" labelOnly="1" outline="0" axis="axisPage" fieldPosition="0"/>
    </format>
    <format dxfId="521">
      <pivotArea dataOnly="0" labelOnly="1" outline="0" fieldPosition="0">
        <references count="1">
          <reference field="1" count="1">
            <x v="129"/>
          </reference>
        </references>
      </pivotArea>
    </format>
    <format dxfId="520">
      <pivotArea field="1" type="button" dataOnly="0" labelOnly="1" outline="0" axis="axisPage" fieldPosition="0"/>
    </format>
    <format dxfId="519">
      <pivotArea dataOnly="0" labelOnly="1" outline="0" fieldPosition="0">
        <references count="1">
          <reference field="1" count="1">
            <x v="129"/>
          </reference>
        </references>
      </pivotArea>
    </format>
    <format dxfId="518">
      <pivotArea field="1" type="button" dataOnly="0" labelOnly="1" outline="0" axis="axisPage" fieldPosition="0"/>
    </format>
    <format dxfId="517">
      <pivotArea dataOnly="0" labelOnly="1" outline="0" fieldPosition="0">
        <references count="1">
          <reference field="1" count="1">
            <x v="129"/>
          </reference>
        </references>
      </pivotArea>
    </format>
    <format dxfId="516">
      <pivotArea field="1" type="button" dataOnly="0" labelOnly="1" outline="0" axis="axisPage" fieldPosition="0"/>
    </format>
    <format dxfId="515">
      <pivotArea dataOnly="0" labelOnly="1" outline="0" fieldPosition="0">
        <references count="1">
          <reference field="1" count="1">
            <x v="226"/>
          </reference>
        </references>
      </pivotArea>
    </format>
    <format dxfId="514">
      <pivotArea field="1" type="button" dataOnly="0" labelOnly="1" outline="0" axis="axisPage" fieldPosition="0"/>
    </format>
    <format dxfId="513">
      <pivotArea dataOnly="0" labelOnly="1" outline="0" fieldPosition="0">
        <references count="1">
          <reference field="1" count="1">
            <x v="226"/>
          </reference>
        </references>
      </pivotArea>
    </format>
    <format dxfId="512">
      <pivotArea field="1" type="button" dataOnly="0" labelOnly="1" outline="0" axis="axisPage" fieldPosition="0"/>
    </format>
    <format dxfId="511">
      <pivotArea dataOnly="0" labelOnly="1" outline="0" fieldPosition="0">
        <references count="1">
          <reference field="1" count="1">
            <x v="226"/>
          </reference>
        </references>
      </pivotArea>
    </format>
    <format dxfId="510">
      <pivotArea field="1" type="button" dataOnly="0" labelOnly="1" outline="0" axis="axisPage" fieldPosition="0"/>
    </format>
    <format dxfId="509">
      <pivotArea dataOnly="0" labelOnly="1" outline="0" fieldPosition="0">
        <references count="1">
          <reference field="1" count="1">
            <x v="187"/>
          </reference>
        </references>
      </pivotArea>
    </format>
    <format dxfId="508">
      <pivotArea field="1" type="button" dataOnly="0" labelOnly="1" outline="0" axis="axisPage" fieldPosition="0"/>
    </format>
    <format dxfId="507">
      <pivotArea dataOnly="0" labelOnly="1" outline="0" fieldPosition="0">
        <references count="1">
          <reference field="1" count="1">
            <x v="187"/>
          </reference>
        </references>
      </pivotArea>
    </format>
    <format dxfId="506">
      <pivotArea field="1" type="button" dataOnly="0" labelOnly="1" outline="0" axis="axisPage" fieldPosition="0"/>
    </format>
    <format dxfId="505">
      <pivotArea dataOnly="0" labelOnly="1" outline="0" fieldPosition="0">
        <references count="1">
          <reference field="1" count="1">
            <x v="187"/>
          </reference>
        </references>
      </pivotArea>
    </format>
    <format dxfId="504">
      <pivotArea field="1" type="button" dataOnly="0" labelOnly="1" outline="0" axis="axisPage" fieldPosition="0"/>
    </format>
    <format dxfId="503">
      <pivotArea dataOnly="0" labelOnly="1" outline="0" fieldPosition="0">
        <references count="1">
          <reference field="1" count="1">
            <x v="27"/>
          </reference>
        </references>
      </pivotArea>
    </format>
    <format dxfId="502">
      <pivotArea field="1" type="button" dataOnly="0" labelOnly="1" outline="0" axis="axisPage" fieldPosition="0"/>
    </format>
    <format dxfId="501">
      <pivotArea dataOnly="0" labelOnly="1" outline="0" fieldPosition="0">
        <references count="1">
          <reference field="1" count="1">
            <x v="27"/>
          </reference>
        </references>
      </pivotArea>
    </format>
    <format dxfId="500">
      <pivotArea field="1" type="button" dataOnly="0" labelOnly="1" outline="0" axis="axisPage" fieldPosition="0"/>
    </format>
    <format dxfId="499">
      <pivotArea dataOnly="0" labelOnly="1" outline="0" fieldPosition="0">
        <references count="1">
          <reference field="1" count="1">
            <x v="27"/>
          </reference>
        </references>
      </pivotArea>
    </format>
    <format dxfId="498">
      <pivotArea field="1" type="button" dataOnly="0" labelOnly="1" outline="0" axis="axisPage" fieldPosition="0"/>
    </format>
    <format dxfId="497">
      <pivotArea dataOnly="0" labelOnly="1" outline="0" fieldPosition="0">
        <references count="1">
          <reference field="1" count="1">
            <x v="153"/>
          </reference>
        </references>
      </pivotArea>
    </format>
    <format dxfId="496">
      <pivotArea field="1" type="button" dataOnly="0" labelOnly="1" outline="0" axis="axisPage" fieldPosition="0"/>
    </format>
    <format dxfId="495">
      <pivotArea dataOnly="0" labelOnly="1" outline="0" fieldPosition="0">
        <references count="1">
          <reference field="1" count="1">
            <x v="153"/>
          </reference>
        </references>
      </pivotArea>
    </format>
    <format dxfId="494">
      <pivotArea field="1" type="button" dataOnly="0" labelOnly="1" outline="0" axis="axisPage" fieldPosition="0"/>
    </format>
    <format dxfId="493">
      <pivotArea dataOnly="0" labelOnly="1" outline="0" fieldPosition="0">
        <references count="1">
          <reference field="1" count="1">
            <x v="153"/>
          </reference>
        </references>
      </pivotArea>
    </format>
    <format dxfId="492">
      <pivotArea field="1" type="button" dataOnly="0" labelOnly="1" outline="0" axis="axisPage" fieldPosition="0"/>
    </format>
    <format dxfId="491">
      <pivotArea dataOnly="0" labelOnly="1" outline="0" fieldPosition="0">
        <references count="1">
          <reference field="1" count="1">
            <x v="88"/>
          </reference>
        </references>
      </pivotArea>
    </format>
    <format dxfId="490">
      <pivotArea field="1" type="button" dataOnly="0" labelOnly="1" outline="0" axis="axisPage" fieldPosition="0"/>
    </format>
    <format dxfId="489">
      <pivotArea dataOnly="0" labelOnly="1" outline="0" fieldPosition="0">
        <references count="1">
          <reference field="1" count="1">
            <x v="88"/>
          </reference>
        </references>
      </pivotArea>
    </format>
    <format dxfId="488">
      <pivotArea field="1" type="button" dataOnly="0" labelOnly="1" outline="0" axis="axisPage" fieldPosition="0"/>
    </format>
    <format dxfId="487">
      <pivotArea dataOnly="0" labelOnly="1" outline="0" fieldPosition="0">
        <references count="1">
          <reference field="1" count="1">
            <x v="88"/>
          </reference>
        </references>
      </pivotArea>
    </format>
    <format dxfId="486">
      <pivotArea field="1" type="button" dataOnly="0" labelOnly="1" outline="0" axis="axisPage" fieldPosition="0"/>
    </format>
    <format dxfId="485">
      <pivotArea dataOnly="0" labelOnly="1" outline="0" fieldPosition="0">
        <references count="1">
          <reference field="1" count="1">
            <x v="135"/>
          </reference>
        </references>
      </pivotArea>
    </format>
    <format dxfId="484">
      <pivotArea field="1" type="button" dataOnly="0" labelOnly="1" outline="0" axis="axisPage" fieldPosition="0"/>
    </format>
    <format dxfId="483">
      <pivotArea dataOnly="0" labelOnly="1" outline="0" fieldPosition="0">
        <references count="1">
          <reference field="1" count="1">
            <x v="135"/>
          </reference>
        </references>
      </pivotArea>
    </format>
    <format dxfId="482">
      <pivotArea field="1" type="button" dataOnly="0" labelOnly="1" outline="0" axis="axisPage" fieldPosition="0"/>
    </format>
    <format dxfId="481">
      <pivotArea dataOnly="0" labelOnly="1" outline="0" fieldPosition="0">
        <references count="1">
          <reference field="1" count="1">
            <x v="135"/>
          </reference>
        </references>
      </pivotArea>
    </format>
    <format dxfId="480">
      <pivotArea field="1" type="button" dataOnly="0" labelOnly="1" outline="0" axis="axisPage" fieldPosition="0"/>
    </format>
    <format dxfId="479">
      <pivotArea dataOnly="0" labelOnly="1" outline="0" fieldPosition="0">
        <references count="1">
          <reference field="1" count="1">
            <x v="143"/>
          </reference>
        </references>
      </pivotArea>
    </format>
    <format dxfId="478">
      <pivotArea field="1" type="button" dataOnly="0" labelOnly="1" outline="0" axis="axisPage" fieldPosition="0"/>
    </format>
    <format dxfId="477">
      <pivotArea dataOnly="0" labelOnly="1" outline="0" fieldPosition="0">
        <references count="1">
          <reference field="1" count="1">
            <x v="143"/>
          </reference>
        </references>
      </pivotArea>
    </format>
    <format dxfId="476">
      <pivotArea field="1" type="button" dataOnly="0" labelOnly="1" outline="0" axis="axisPage" fieldPosition="0"/>
    </format>
    <format dxfId="475">
      <pivotArea dataOnly="0" labelOnly="1" outline="0" fieldPosition="0">
        <references count="1">
          <reference field="1" count="1">
            <x v="143"/>
          </reference>
        </references>
      </pivotArea>
    </format>
    <format dxfId="474">
      <pivotArea field="1" type="button" dataOnly="0" labelOnly="1" outline="0" axis="axisPage" fieldPosition="0"/>
    </format>
    <format dxfId="473">
      <pivotArea dataOnly="0" labelOnly="1" outline="0" fieldPosition="0">
        <references count="1">
          <reference field="1" count="1">
            <x v="190"/>
          </reference>
        </references>
      </pivotArea>
    </format>
    <format dxfId="472">
      <pivotArea field="1" type="button" dataOnly="0" labelOnly="1" outline="0" axis="axisPage" fieldPosition="0"/>
    </format>
    <format dxfId="471">
      <pivotArea dataOnly="0" labelOnly="1" outline="0" fieldPosition="0">
        <references count="1">
          <reference field="1" count="1">
            <x v="190"/>
          </reference>
        </references>
      </pivotArea>
    </format>
    <format dxfId="470">
      <pivotArea field="1" type="button" dataOnly="0" labelOnly="1" outline="0" axis="axisPage" fieldPosition="0"/>
    </format>
    <format dxfId="469">
      <pivotArea dataOnly="0" labelOnly="1" outline="0" fieldPosition="0">
        <references count="1">
          <reference field="1" count="1">
            <x v="190"/>
          </reference>
        </references>
      </pivotArea>
    </format>
    <format dxfId="468">
      <pivotArea field="1" type="button" dataOnly="0" labelOnly="1" outline="0" axis="axisPage" fieldPosition="0"/>
    </format>
    <format dxfId="467">
      <pivotArea dataOnly="0" labelOnly="1" outline="0" fieldPosition="0">
        <references count="1">
          <reference field="1" count="1">
            <x v="43"/>
          </reference>
        </references>
      </pivotArea>
    </format>
    <format dxfId="466">
      <pivotArea field="1" type="button" dataOnly="0" labelOnly="1" outline="0" axis="axisPage" fieldPosition="0"/>
    </format>
    <format dxfId="465">
      <pivotArea dataOnly="0" labelOnly="1" outline="0" fieldPosition="0">
        <references count="1">
          <reference field="1" count="1">
            <x v="43"/>
          </reference>
        </references>
      </pivotArea>
    </format>
    <format dxfId="464">
      <pivotArea field="1" type="button" dataOnly="0" labelOnly="1" outline="0" axis="axisPage" fieldPosition="0"/>
    </format>
    <format dxfId="463">
      <pivotArea dataOnly="0" labelOnly="1" outline="0" fieldPosition="0">
        <references count="1">
          <reference field="1" count="1">
            <x v="43"/>
          </reference>
        </references>
      </pivotArea>
    </format>
    <format dxfId="462">
      <pivotArea field="1" type="button" dataOnly="0" labelOnly="1" outline="0" axis="axisPage" fieldPosition="0"/>
    </format>
    <format dxfId="461">
      <pivotArea dataOnly="0" labelOnly="1" outline="0" fieldPosition="0">
        <references count="1">
          <reference field="1" count="1">
            <x v="235"/>
          </reference>
        </references>
      </pivotArea>
    </format>
    <format dxfId="460">
      <pivotArea field="1" type="button" dataOnly="0" labelOnly="1" outline="0" axis="axisPage" fieldPosition="0"/>
    </format>
    <format dxfId="459">
      <pivotArea dataOnly="0" labelOnly="1" outline="0" fieldPosition="0">
        <references count="1">
          <reference field="1" count="1">
            <x v="235"/>
          </reference>
        </references>
      </pivotArea>
    </format>
    <format dxfId="458">
      <pivotArea field="1" type="button" dataOnly="0" labelOnly="1" outline="0" axis="axisPage" fieldPosition="0"/>
    </format>
    <format dxfId="457">
      <pivotArea dataOnly="0" labelOnly="1" outline="0" fieldPosition="0">
        <references count="1">
          <reference field="1" count="1">
            <x v="235"/>
          </reference>
        </references>
      </pivotArea>
    </format>
    <format dxfId="456">
      <pivotArea field="1" type="button" dataOnly="0" labelOnly="1" outline="0" axis="axisPage" fieldPosition="0"/>
    </format>
    <format dxfId="455">
      <pivotArea dataOnly="0" labelOnly="1" outline="0" fieldPosition="0">
        <references count="1">
          <reference field="1" count="1">
            <x v="254"/>
          </reference>
        </references>
      </pivotArea>
    </format>
    <format dxfId="454">
      <pivotArea field="1" type="button" dataOnly="0" labelOnly="1" outline="0" axis="axisPage" fieldPosition="0"/>
    </format>
    <format dxfId="453">
      <pivotArea dataOnly="0" labelOnly="1" outline="0" fieldPosition="0">
        <references count="1">
          <reference field="1" count="1">
            <x v="259"/>
          </reference>
        </references>
      </pivotArea>
    </format>
    <format dxfId="452">
      <pivotArea field="1" type="button" dataOnly="0" labelOnly="1" outline="0" axis="axisPage" fieldPosition="0"/>
    </format>
    <format dxfId="451">
      <pivotArea dataOnly="0" labelOnly="1" outline="0" fieldPosition="0">
        <references count="1">
          <reference field="1" count="1">
            <x v="259"/>
          </reference>
        </references>
      </pivotArea>
    </format>
    <format dxfId="450">
      <pivotArea field="1" type="button" dataOnly="0" labelOnly="1" outline="0" axis="axisPage" fieldPosition="0"/>
    </format>
    <format dxfId="449">
      <pivotArea dataOnly="0" labelOnly="1" outline="0" fieldPosition="0">
        <references count="1">
          <reference field="1" count="1">
            <x v="259"/>
          </reference>
        </references>
      </pivotArea>
    </format>
    <format dxfId="448">
      <pivotArea field="1" type="button" dataOnly="0" labelOnly="1" outline="0" axis="axisPage" fieldPosition="0"/>
    </format>
    <format dxfId="447">
      <pivotArea dataOnly="0" labelOnly="1" outline="0" fieldPosition="0">
        <references count="1">
          <reference field="1" count="1">
            <x v="268"/>
          </reference>
        </references>
      </pivotArea>
    </format>
    <format dxfId="446">
      <pivotArea field="1" type="button" dataOnly="0" labelOnly="1" outline="0" axis="axisPage" fieldPosition="0"/>
    </format>
    <format dxfId="445">
      <pivotArea dataOnly="0" labelOnly="1" outline="0" fieldPosition="0">
        <references count="1">
          <reference field="1" count="1">
            <x v="268"/>
          </reference>
        </references>
      </pivotArea>
    </format>
    <format dxfId="444">
      <pivotArea field="1" type="button" dataOnly="0" labelOnly="1" outline="0" axis="axisPage" fieldPosition="0"/>
    </format>
    <format dxfId="443">
      <pivotArea dataOnly="0" labelOnly="1" outline="0" fieldPosition="0">
        <references count="1">
          <reference field="1" count="1">
            <x v="268"/>
          </reference>
        </references>
      </pivotArea>
    </format>
    <format dxfId="442">
      <pivotArea field="1" type="button" dataOnly="0" labelOnly="1" outline="0" axis="axisPage" fieldPosition="0"/>
    </format>
    <format dxfId="441">
      <pivotArea dataOnly="0" labelOnly="1" outline="0" fieldPosition="0">
        <references count="1">
          <reference field="1" count="1">
            <x v="273"/>
          </reference>
        </references>
      </pivotArea>
    </format>
    <format dxfId="440">
      <pivotArea field="1" type="button" dataOnly="0" labelOnly="1" outline="0" axis="axisPage" fieldPosition="0"/>
    </format>
    <format dxfId="439">
      <pivotArea dataOnly="0" labelOnly="1" outline="0" fieldPosition="0">
        <references count="1">
          <reference field="1" count="1">
            <x v="273"/>
          </reference>
        </references>
      </pivotArea>
    </format>
    <format dxfId="438">
      <pivotArea field="1" type="button" dataOnly="0" labelOnly="1" outline="0" axis="axisPage" fieldPosition="0"/>
    </format>
    <format dxfId="437">
      <pivotArea dataOnly="0" labelOnly="1" outline="0" fieldPosition="0">
        <references count="1">
          <reference field="1" count="1">
            <x v="273"/>
          </reference>
        </references>
      </pivotArea>
    </format>
    <format dxfId="436">
      <pivotArea field="1" type="button" dataOnly="0" labelOnly="1" outline="0" axis="axisPage" fieldPosition="0"/>
    </format>
    <format dxfId="435">
      <pivotArea dataOnly="0" labelOnly="1" outline="0" fieldPosition="0">
        <references count="1">
          <reference field="1" count="1">
            <x v="272"/>
          </reference>
        </references>
      </pivotArea>
    </format>
    <format dxfId="434">
      <pivotArea field="1" type="button" dataOnly="0" labelOnly="1" outline="0" axis="axisPage" fieldPosition="0"/>
    </format>
    <format dxfId="433">
      <pivotArea dataOnly="0" labelOnly="1" outline="0" fieldPosition="0">
        <references count="1">
          <reference field="1" count="1">
            <x v="272"/>
          </reference>
        </references>
      </pivotArea>
    </format>
    <format dxfId="432">
      <pivotArea field="1" type="button" dataOnly="0" labelOnly="1" outline="0" axis="axisPage" fieldPosition="0"/>
    </format>
    <format dxfId="431">
      <pivotArea dataOnly="0" labelOnly="1" outline="0" fieldPosition="0">
        <references count="1">
          <reference field="1" count="1">
            <x v="272"/>
          </reference>
        </references>
      </pivotArea>
    </format>
    <format dxfId="430">
      <pivotArea field="1" type="button" dataOnly="0" labelOnly="1" outline="0" axis="axisPage" fieldPosition="0"/>
    </format>
    <format dxfId="429">
      <pivotArea dataOnly="0" labelOnly="1" outline="0" fieldPosition="0">
        <references count="1">
          <reference field="1" count="1">
            <x v="282"/>
          </reference>
        </references>
      </pivotArea>
    </format>
    <format dxfId="428">
      <pivotArea field="1" type="button" dataOnly="0" labelOnly="1" outline="0" axis="axisPage" fieldPosition="0"/>
    </format>
    <format dxfId="427">
      <pivotArea dataOnly="0" labelOnly="1" outline="0" fieldPosition="0">
        <references count="1">
          <reference field="1" count="1">
            <x v="282"/>
          </reference>
        </references>
      </pivotArea>
    </format>
    <format dxfId="426">
      <pivotArea field="1" type="button" dataOnly="0" labelOnly="1" outline="0" axis="axisPage" fieldPosition="0"/>
    </format>
    <format dxfId="425">
      <pivotArea dataOnly="0" labelOnly="1" outline="0" fieldPosition="0">
        <references count="1">
          <reference field="1" count="1">
            <x v="282"/>
          </reference>
        </references>
      </pivotArea>
    </format>
    <format dxfId="424">
      <pivotArea field="1" type="button" dataOnly="0" labelOnly="1" outline="0" axis="axisPage" fieldPosition="0"/>
    </format>
    <format dxfId="423">
      <pivotArea dataOnly="0" labelOnly="1" outline="0" fieldPosition="0">
        <references count="1">
          <reference field="1" count="1">
            <x v="288"/>
          </reference>
        </references>
      </pivotArea>
    </format>
    <format dxfId="422">
      <pivotArea field="1" type="button" dataOnly="0" labelOnly="1" outline="0" axis="axisPage" fieldPosition="0"/>
    </format>
    <format dxfId="421">
      <pivotArea dataOnly="0" labelOnly="1" outline="0" fieldPosition="0">
        <references count="1">
          <reference field="1" count="1">
            <x v="288"/>
          </reference>
        </references>
      </pivotArea>
    </format>
    <format dxfId="420">
      <pivotArea field="1" type="button" dataOnly="0" labelOnly="1" outline="0" axis="axisPage" fieldPosition="0"/>
    </format>
    <format dxfId="419">
      <pivotArea dataOnly="0" labelOnly="1" outline="0" fieldPosition="0">
        <references count="1">
          <reference field="1" count="1">
            <x v="288"/>
          </reference>
        </references>
      </pivotArea>
    </format>
    <format dxfId="418">
      <pivotArea field="1" type="button" dataOnly="0" labelOnly="1" outline="0" axis="axisPage" fieldPosition="0"/>
    </format>
    <format dxfId="417">
      <pivotArea dataOnly="0" labelOnly="1" outline="0" fieldPosition="0">
        <references count="1">
          <reference field="1" count="1">
            <x v="297"/>
          </reference>
        </references>
      </pivotArea>
    </format>
    <format dxfId="416">
      <pivotArea field="1" type="button" dataOnly="0" labelOnly="1" outline="0" axis="axisPage" fieldPosition="0"/>
    </format>
    <format dxfId="415">
      <pivotArea dataOnly="0" labelOnly="1" outline="0" fieldPosition="0">
        <references count="1">
          <reference field="1" count="1">
            <x v="297"/>
          </reference>
        </references>
      </pivotArea>
    </format>
    <format dxfId="414">
      <pivotArea field="1" type="button" dataOnly="0" labelOnly="1" outline="0" axis="axisPage" fieldPosition="0"/>
    </format>
    <format dxfId="413">
      <pivotArea dataOnly="0" labelOnly="1" outline="0" fieldPosition="0">
        <references count="1">
          <reference field="1" count="1">
            <x v="297"/>
          </reference>
        </references>
      </pivotArea>
    </format>
    <format dxfId="412">
      <pivotArea field="1" type="button" dataOnly="0" labelOnly="1" outline="0" axis="axisPage" fieldPosition="0"/>
    </format>
    <format dxfId="411">
      <pivotArea dataOnly="0" labelOnly="1" outline="0" fieldPosition="0">
        <references count="1">
          <reference field="1" count="1">
            <x v="301"/>
          </reference>
        </references>
      </pivotArea>
    </format>
    <format dxfId="410">
      <pivotArea field="1" type="button" dataOnly="0" labelOnly="1" outline="0" axis="axisPage" fieldPosition="0"/>
    </format>
    <format dxfId="409">
      <pivotArea dataOnly="0" labelOnly="1" outline="0" fieldPosition="0">
        <references count="1">
          <reference field="1" count="1">
            <x v="301"/>
          </reference>
        </references>
      </pivotArea>
    </format>
    <format dxfId="408">
      <pivotArea field="1" type="button" dataOnly="0" labelOnly="1" outline="0" axis="axisPage" fieldPosition="0"/>
    </format>
    <format dxfId="407">
      <pivotArea dataOnly="0" labelOnly="1" outline="0" fieldPosition="0">
        <references count="1">
          <reference field="1" count="1">
            <x v="301"/>
          </reference>
        </references>
      </pivotArea>
    </format>
    <format dxfId="406">
      <pivotArea field="1" type="button" dataOnly="0" labelOnly="1" outline="0" axis="axisPage" fieldPosition="0"/>
    </format>
    <format dxfId="405">
      <pivotArea dataOnly="0" labelOnly="1" outline="0" fieldPosition="0">
        <references count="1">
          <reference field="1" count="1">
            <x v="312"/>
          </reference>
        </references>
      </pivotArea>
    </format>
    <format dxfId="404">
      <pivotArea field="1" type="button" dataOnly="0" labelOnly="1" outline="0" axis="axisPage" fieldPosition="0"/>
    </format>
    <format dxfId="403">
      <pivotArea dataOnly="0" labelOnly="1" outline="0" fieldPosition="0">
        <references count="1">
          <reference field="1" count="1">
            <x v="312"/>
          </reference>
        </references>
      </pivotArea>
    </format>
    <format dxfId="402">
      <pivotArea field="1" type="button" dataOnly="0" labelOnly="1" outline="0" axis="axisPage" fieldPosition="0"/>
    </format>
    <format dxfId="401">
      <pivotArea dataOnly="0" labelOnly="1" outline="0" fieldPosition="0">
        <references count="1">
          <reference field="1" count="1">
            <x v="312"/>
          </reference>
        </references>
      </pivotArea>
    </format>
    <format dxfId="400">
      <pivotArea field="1" type="button" dataOnly="0" labelOnly="1" outline="0" axis="axisPage" fieldPosition="0"/>
    </format>
    <format dxfId="399">
      <pivotArea dataOnly="0" labelOnly="1" outline="0" fieldPosition="0">
        <references count="1">
          <reference field="1" count="1">
            <x v="312"/>
          </reference>
        </references>
      </pivotArea>
    </format>
    <format dxfId="398">
      <pivotArea field="1" type="button" dataOnly="0" labelOnly="1" outline="0" axis="axisPage" fieldPosition="0"/>
    </format>
    <format dxfId="397">
      <pivotArea dataOnly="0" labelOnly="1" outline="0" fieldPosition="0">
        <references count="1">
          <reference field="1" count="1">
            <x v="99"/>
          </reference>
        </references>
      </pivotArea>
    </format>
    <format dxfId="396">
      <pivotArea field="1" type="button" dataOnly="0" labelOnly="1" outline="0" axis="axisPage" fieldPosition="0"/>
    </format>
    <format dxfId="395">
      <pivotArea dataOnly="0" labelOnly="1" outline="0" fieldPosition="0">
        <references count="1">
          <reference field="1" count="1">
            <x v="99"/>
          </reference>
        </references>
      </pivotArea>
    </format>
    <format dxfId="394">
      <pivotArea field="1" type="button" dataOnly="0" labelOnly="1" outline="0" axis="axisPage" fieldPosition="0"/>
    </format>
    <format dxfId="393">
      <pivotArea dataOnly="0" labelOnly="1" outline="0" fieldPosition="0">
        <references count="1">
          <reference field="1" count="1">
            <x v="99"/>
          </reference>
        </references>
      </pivotArea>
    </format>
    <format dxfId="392">
      <pivotArea field="1" type="button" dataOnly="0" labelOnly="1" outline="0" axis="axisPage" fieldPosition="0"/>
    </format>
    <format dxfId="391">
      <pivotArea dataOnly="0" labelOnly="1" outline="0" fieldPosition="0">
        <references count="1">
          <reference field="1" count="1">
            <x v="218"/>
          </reference>
        </references>
      </pivotArea>
    </format>
    <format dxfId="390">
      <pivotArea field="1" type="button" dataOnly="0" labelOnly="1" outline="0" axis="axisPage" fieldPosition="0"/>
    </format>
    <format dxfId="389">
      <pivotArea dataOnly="0" labelOnly="1" outline="0" fieldPosition="0">
        <references count="1">
          <reference field="1" count="1">
            <x v="218"/>
          </reference>
        </references>
      </pivotArea>
    </format>
    <format dxfId="388">
      <pivotArea field="1" type="button" dataOnly="0" labelOnly="1" outline="0" axis="axisPage" fieldPosition="0"/>
    </format>
    <format dxfId="387">
      <pivotArea dataOnly="0" labelOnly="1" outline="0" fieldPosition="0">
        <references count="1">
          <reference field="1" count="1">
            <x v="31"/>
          </reference>
        </references>
      </pivotArea>
    </format>
    <format dxfId="386">
      <pivotArea field="1" type="button" dataOnly="0" labelOnly="1" outline="0" axis="axisPage" fieldPosition="0"/>
    </format>
    <format dxfId="385">
      <pivotArea dataOnly="0" labelOnly="1" outline="0" fieldPosition="0">
        <references count="1">
          <reference field="1" count="1">
            <x v="31"/>
          </reference>
        </references>
      </pivotArea>
    </format>
    <format dxfId="384">
      <pivotArea field="1" type="button" dataOnly="0" labelOnly="1" outline="0" axis="axisPage" fieldPosition="0"/>
    </format>
    <format dxfId="383">
      <pivotArea dataOnly="0" labelOnly="1" outline="0" fieldPosition="0">
        <references count="1">
          <reference field="1" count="1">
            <x v="31"/>
          </reference>
        </references>
      </pivotArea>
    </format>
    <format dxfId="382">
      <pivotArea field="1" type="button" dataOnly="0" labelOnly="1" outline="0" axis="axisPage" fieldPosition="0"/>
    </format>
    <format dxfId="381">
      <pivotArea dataOnly="0" labelOnly="1" outline="0" fieldPosition="0">
        <references count="1">
          <reference field="1" count="1">
            <x v="60"/>
          </reference>
        </references>
      </pivotArea>
    </format>
    <format dxfId="380">
      <pivotArea field="1" type="button" dataOnly="0" labelOnly="1" outline="0" axis="axisPage" fieldPosition="0"/>
    </format>
    <format dxfId="379">
      <pivotArea dataOnly="0" labelOnly="1" outline="0" fieldPosition="0">
        <references count="1">
          <reference field="1" count="1">
            <x v="60"/>
          </reference>
        </references>
      </pivotArea>
    </format>
    <format dxfId="378">
      <pivotArea field="1" type="button" dataOnly="0" labelOnly="1" outline="0" axis="axisPage" fieldPosition="0"/>
    </format>
    <format dxfId="377">
      <pivotArea dataOnly="0" labelOnly="1" outline="0" fieldPosition="0">
        <references count="1">
          <reference field="1" count="1">
            <x v="60"/>
          </reference>
        </references>
      </pivotArea>
    </format>
    <format dxfId="376">
      <pivotArea field="1" type="button" dataOnly="0" labelOnly="1" outline="0" axis="axisPage" fieldPosition="0"/>
    </format>
    <format dxfId="375">
      <pivotArea dataOnly="0" labelOnly="1" outline="0" fieldPosition="0">
        <references count="1">
          <reference field="1" count="1">
            <x v="26"/>
          </reference>
        </references>
      </pivotArea>
    </format>
    <format dxfId="374">
      <pivotArea field="1" type="button" dataOnly="0" labelOnly="1" outline="0" axis="axisPage" fieldPosition="0"/>
    </format>
    <format dxfId="373">
      <pivotArea dataOnly="0" labelOnly="1" outline="0" fieldPosition="0">
        <references count="1">
          <reference field="1" count="1">
            <x v="26"/>
          </reference>
        </references>
      </pivotArea>
    </format>
    <format dxfId="372">
      <pivotArea field="1" type="button" dataOnly="0" labelOnly="1" outline="0" axis="axisPage" fieldPosition="0"/>
    </format>
    <format dxfId="371">
      <pivotArea dataOnly="0" labelOnly="1" outline="0" fieldPosition="0">
        <references count="1">
          <reference field="1" count="1">
            <x v="26"/>
          </reference>
        </references>
      </pivotArea>
    </format>
    <format dxfId="370">
      <pivotArea field="1" type="button" dataOnly="0" labelOnly="1" outline="0" axis="axisPage" fieldPosition="0"/>
    </format>
    <format dxfId="369">
      <pivotArea dataOnly="0" labelOnly="1" outline="0" fieldPosition="0">
        <references count="1">
          <reference field="1" count="1">
            <x v="117"/>
          </reference>
        </references>
      </pivotArea>
    </format>
    <format dxfId="368">
      <pivotArea field="1" type="button" dataOnly="0" labelOnly="1" outline="0" axis="axisPage" fieldPosition="0"/>
    </format>
    <format dxfId="367">
      <pivotArea dataOnly="0" labelOnly="1" outline="0" fieldPosition="0">
        <references count="1">
          <reference field="1" count="1">
            <x v="117"/>
          </reference>
        </references>
      </pivotArea>
    </format>
    <format dxfId="366">
      <pivotArea field="1" type="button" dataOnly="0" labelOnly="1" outline="0" axis="axisPage" fieldPosition="0"/>
    </format>
    <format dxfId="365">
      <pivotArea dataOnly="0" labelOnly="1" outline="0" fieldPosition="0">
        <references count="1">
          <reference field="1" count="1">
            <x v="117"/>
          </reference>
        </references>
      </pivotArea>
    </format>
    <format dxfId="364">
      <pivotArea field="1" type="button" dataOnly="0" labelOnly="1" outline="0" axis="axisPage" fieldPosition="0"/>
    </format>
    <format dxfId="363">
      <pivotArea dataOnly="0" labelOnly="1" outline="0" fieldPosition="0">
        <references count="1">
          <reference field="1" count="1">
            <x v="58"/>
          </reference>
        </references>
      </pivotArea>
    </format>
    <format dxfId="362">
      <pivotArea field="1" type="button" dataOnly="0" labelOnly="1" outline="0" axis="axisPage" fieldPosition="0"/>
    </format>
    <format dxfId="361">
      <pivotArea dataOnly="0" labelOnly="1" outline="0" fieldPosition="0">
        <references count="1">
          <reference field="1" count="1">
            <x v="58"/>
          </reference>
        </references>
      </pivotArea>
    </format>
    <format dxfId="360">
      <pivotArea field="1" type="button" dataOnly="0" labelOnly="1" outline="0" axis="axisPage" fieldPosition="0"/>
    </format>
    <format dxfId="359">
      <pivotArea dataOnly="0" labelOnly="1" outline="0" fieldPosition="0">
        <references count="1">
          <reference field="1" count="1">
            <x v="58"/>
          </reference>
        </references>
      </pivotArea>
    </format>
    <format dxfId="358">
      <pivotArea field="1" type="button" dataOnly="0" labelOnly="1" outline="0" axis="axisPage" fieldPosition="0"/>
    </format>
    <format dxfId="357">
      <pivotArea dataOnly="0" labelOnly="1" outline="0" fieldPosition="0">
        <references count="1">
          <reference field="1" count="1">
            <x v="208"/>
          </reference>
        </references>
      </pivotArea>
    </format>
    <format dxfId="356">
      <pivotArea field="1" type="button" dataOnly="0" labelOnly="1" outline="0" axis="axisPage" fieldPosition="0"/>
    </format>
    <format dxfId="355">
      <pivotArea dataOnly="0" labelOnly="1" outline="0" fieldPosition="0">
        <references count="1">
          <reference field="1" count="1">
            <x v="194"/>
          </reference>
        </references>
      </pivotArea>
    </format>
    <format dxfId="354">
      <pivotArea field="1" type="button" dataOnly="0" labelOnly="1" outline="0" axis="axisPage" fieldPosition="0"/>
    </format>
    <format dxfId="353">
      <pivotArea dataOnly="0" labelOnly="1" outline="0" fieldPosition="0">
        <references count="1">
          <reference field="1" count="1">
            <x v="194"/>
          </reference>
        </references>
      </pivotArea>
    </format>
    <format dxfId="352">
      <pivotArea field="1" type="button" dataOnly="0" labelOnly="1" outline="0" axis="axisPage" fieldPosition="0"/>
    </format>
    <format dxfId="351">
      <pivotArea dataOnly="0" labelOnly="1" outline="0" fieldPosition="0">
        <references count="1">
          <reference field="1" count="1">
            <x v="194"/>
          </reference>
        </references>
      </pivotArea>
    </format>
    <format dxfId="350">
      <pivotArea field="1" type="button" dataOnly="0" labelOnly="1" outline="0" axis="axisPage" fieldPosition="0"/>
    </format>
    <format dxfId="349">
      <pivotArea dataOnly="0" labelOnly="1" outline="0" fieldPosition="0">
        <references count="1">
          <reference field="1" count="1">
            <x v="274"/>
          </reference>
        </references>
      </pivotArea>
    </format>
    <format dxfId="348">
      <pivotArea field="1" type="button" dataOnly="0" labelOnly="1" outline="0" axis="axisPage" fieldPosition="0"/>
    </format>
    <format dxfId="347">
      <pivotArea dataOnly="0" labelOnly="1" outline="0" fieldPosition="0">
        <references count="1">
          <reference field="1" count="1">
            <x v="274"/>
          </reference>
        </references>
      </pivotArea>
    </format>
    <format dxfId="346">
      <pivotArea field="1" type="button" dataOnly="0" labelOnly="1" outline="0" axis="axisPage" fieldPosition="0"/>
    </format>
    <format dxfId="345">
      <pivotArea dataOnly="0" labelOnly="1" outline="0" fieldPosition="0">
        <references count="1">
          <reference field="1" count="1">
            <x v="274"/>
          </reference>
        </references>
      </pivotArea>
    </format>
    <format dxfId="344">
      <pivotArea field="1" type="button" dataOnly="0" labelOnly="1" outline="0" axis="axisPage" fieldPosition="0"/>
    </format>
    <format dxfId="343">
      <pivotArea dataOnly="0" labelOnly="1" outline="0" fieldPosition="0">
        <references count="1">
          <reference field="1" count="1">
            <x v="277"/>
          </reference>
        </references>
      </pivotArea>
    </format>
    <format dxfId="342">
      <pivotArea field="1" type="button" dataOnly="0" labelOnly="1" outline="0" axis="axisPage" fieldPosition="0"/>
    </format>
    <format dxfId="341">
      <pivotArea dataOnly="0" labelOnly="1" outline="0" fieldPosition="0">
        <references count="1">
          <reference field="1" count="1">
            <x v="277"/>
          </reference>
        </references>
      </pivotArea>
    </format>
    <format dxfId="340">
      <pivotArea field="1" type="button" dataOnly="0" labelOnly="1" outline="0" axis="axisPage" fieldPosition="0"/>
    </format>
    <format dxfId="339">
      <pivotArea dataOnly="0" labelOnly="1" outline="0" fieldPosition="0">
        <references count="1">
          <reference field="1" count="1">
            <x v="277"/>
          </reference>
        </references>
      </pivotArea>
    </format>
    <format dxfId="338">
      <pivotArea field="1" type="button" dataOnly="0" labelOnly="1" outline="0" axis="axisPage" fieldPosition="0"/>
    </format>
    <format dxfId="337">
      <pivotArea dataOnly="0" labelOnly="1" outline="0" fieldPosition="0">
        <references count="1">
          <reference field="1" count="1">
            <x v="220"/>
          </reference>
        </references>
      </pivotArea>
    </format>
    <format dxfId="336">
      <pivotArea field="1" type="button" dataOnly="0" labelOnly="1" outline="0" axis="axisPage" fieldPosition="0"/>
    </format>
    <format dxfId="335">
      <pivotArea dataOnly="0" labelOnly="1" outline="0" fieldPosition="0">
        <references count="1">
          <reference field="1" count="1">
            <x v="220"/>
          </reference>
        </references>
      </pivotArea>
    </format>
    <format dxfId="334">
      <pivotArea field="1" type="button" dataOnly="0" labelOnly="1" outline="0" axis="axisPage" fieldPosition="0"/>
    </format>
    <format dxfId="333">
      <pivotArea dataOnly="0" labelOnly="1" outline="0" fieldPosition="0">
        <references count="1">
          <reference field="1" count="1">
            <x v="220"/>
          </reference>
        </references>
      </pivotArea>
    </format>
    <format dxfId="332">
      <pivotArea field="1" type="button" dataOnly="0" labelOnly="1" outline="0" axis="axisPage" fieldPosition="0"/>
    </format>
    <format dxfId="331">
      <pivotArea dataOnly="0" labelOnly="1" outline="0" fieldPosition="0">
        <references count="1">
          <reference field="1" count="1">
            <x v="67"/>
          </reference>
        </references>
      </pivotArea>
    </format>
    <format dxfId="330">
      <pivotArea field="1" type="button" dataOnly="0" labelOnly="1" outline="0" axis="axisPage" fieldPosition="0"/>
    </format>
    <format dxfId="329">
      <pivotArea dataOnly="0" labelOnly="1" outline="0" fieldPosition="0">
        <references count="1">
          <reference field="1" count="1">
            <x v="67"/>
          </reference>
        </references>
      </pivotArea>
    </format>
    <format dxfId="328">
      <pivotArea field="1" type="button" dataOnly="0" labelOnly="1" outline="0" axis="axisPage" fieldPosition="0"/>
    </format>
    <format dxfId="327">
      <pivotArea dataOnly="0" labelOnly="1" outline="0" fieldPosition="0">
        <references count="1">
          <reference field="1" count="1">
            <x v="67"/>
          </reference>
        </references>
      </pivotArea>
    </format>
    <format dxfId="326">
      <pivotArea field="1" type="button" dataOnly="0" labelOnly="1" outline="0" axis="axisPage" fieldPosition="0"/>
    </format>
    <format dxfId="325">
      <pivotArea dataOnly="0" labelOnly="1" outline="0" fieldPosition="0">
        <references count="1">
          <reference field="1" count="1">
            <x v="191"/>
          </reference>
        </references>
      </pivotArea>
    </format>
    <format dxfId="324">
      <pivotArea field="1" type="button" dataOnly="0" labelOnly="1" outline="0" axis="axisPage" fieldPosition="0"/>
    </format>
    <format dxfId="323">
      <pivotArea dataOnly="0" labelOnly="1" outline="0" fieldPosition="0">
        <references count="1">
          <reference field="1" count="1">
            <x v="191"/>
          </reference>
        </references>
      </pivotArea>
    </format>
    <format dxfId="322">
      <pivotArea field="1" type="button" dataOnly="0" labelOnly="1" outline="0" axis="axisPage" fieldPosition="0"/>
    </format>
    <format dxfId="321">
      <pivotArea dataOnly="0" labelOnly="1" outline="0" fieldPosition="0">
        <references count="1">
          <reference field="1" count="1">
            <x v="191"/>
          </reference>
        </references>
      </pivotArea>
    </format>
    <format dxfId="320">
      <pivotArea field="1" type="button" dataOnly="0" labelOnly="1" outline="0" axis="axisPage" fieldPosition="0"/>
    </format>
    <format dxfId="319">
      <pivotArea dataOnly="0" labelOnly="1" outline="0" fieldPosition="0">
        <references count="1">
          <reference field="1" count="1">
            <x v="193"/>
          </reference>
        </references>
      </pivotArea>
    </format>
    <format dxfId="318">
      <pivotArea field="1" type="button" dataOnly="0" labelOnly="1" outline="0" axis="axisPage" fieldPosition="0"/>
    </format>
    <format dxfId="317">
      <pivotArea dataOnly="0" labelOnly="1" outline="0" fieldPosition="0">
        <references count="1">
          <reference field="1" count="1">
            <x v="219"/>
          </reference>
        </references>
      </pivotArea>
    </format>
    <format dxfId="316">
      <pivotArea field="1" type="button" dataOnly="0" labelOnly="1" outline="0" axis="axisPage" fieldPosition="0"/>
    </format>
    <format dxfId="315">
      <pivotArea dataOnly="0" labelOnly="1" outline="0" fieldPosition="0">
        <references count="1">
          <reference field="1" count="1">
            <x v="219"/>
          </reference>
        </references>
      </pivotArea>
    </format>
    <format dxfId="314">
      <pivotArea field="1" type="button" dataOnly="0" labelOnly="1" outline="0" axis="axisPage" fieldPosition="0"/>
    </format>
    <format dxfId="313">
      <pivotArea dataOnly="0" labelOnly="1" outline="0" fieldPosition="0">
        <references count="1">
          <reference field="1" count="1">
            <x v="219"/>
          </reference>
        </references>
      </pivotArea>
    </format>
    <format dxfId="312">
      <pivotArea field="1" type="button" dataOnly="0" labelOnly="1" outline="0" axis="axisPage" fieldPosition="0"/>
    </format>
    <format dxfId="311">
      <pivotArea dataOnly="0" labelOnly="1" outline="0" fieldPosition="0">
        <references count="1">
          <reference field="1" count="1">
            <x v="57"/>
          </reference>
        </references>
      </pivotArea>
    </format>
    <format dxfId="310">
      <pivotArea field="1" type="button" dataOnly="0" labelOnly="1" outline="0" axis="axisPage" fieldPosition="0"/>
    </format>
    <format dxfId="309">
      <pivotArea dataOnly="0" labelOnly="1" outline="0" fieldPosition="0">
        <references count="1">
          <reference field="1" count="1">
            <x v="20"/>
          </reference>
        </references>
      </pivotArea>
    </format>
    <format dxfId="308">
      <pivotArea field="1" type="button" dataOnly="0" labelOnly="1" outline="0" axis="axisPage" fieldPosition="0"/>
    </format>
    <format dxfId="307">
      <pivotArea dataOnly="0" labelOnly="1" outline="0" fieldPosition="0">
        <references count="1">
          <reference field="1" count="1">
            <x v="178"/>
          </reference>
        </references>
      </pivotArea>
    </format>
    <format dxfId="306">
      <pivotArea field="1" type="button" dataOnly="0" labelOnly="1" outline="0" axis="axisPage" fieldPosition="0"/>
    </format>
    <format dxfId="305">
      <pivotArea dataOnly="0" labelOnly="1" outline="0" fieldPosition="0">
        <references count="1">
          <reference field="1" count="1">
            <x v="178"/>
          </reference>
        </references>
      </pivotArea>
    </format>
    <format dxfId="304">
      <pivotArea field="1" type="button" dataOnly="0" labelOnly="1" outline="0" axis="axisPage" fieldPosition="0"/>
    </format>
    <format dxfId="303">
      <pivotArea dataOnly="0" labelOnly="1" outline="0" fieldPosition="0">
        <references count="1">
          <reference field="1" count="1">
            <x v="178"/>
          </reference>
        </references>
      </pivotArea>
    </format>
    <format dxfId="302">
      <pivotArea field="1" type="button" dataOnly="0" labelOnly="1" outline="0" axis="axisPage" fieldPosition="0"/>
    </format>
    <format dxfId="301">
      <pivotArea dataOnly="0" labelOnly="1" outline="0" fieldPosition="0">
        <references count="1">
          <reference field="1" count="1">
            <x v="123"/>
          </reference>
        </references>
      </pivotArea>
    </format>
    <format dxfId="300">
      <pivotArea field="1" type="button" dataOnly="0" labelOnly="1" outline="0" axis="axisPage" fieldPosition="0"/>
    </format>
    <format dxfId="299">
      <pivotArea dataOnly="0" labelOnly="1" outline="0" fieldPosition="0">
        <references count="1">
          <reference field="1" count="1">
            <x v="123"/>
          </reference>
        </references>
      </pivotArea>
    </format>
    <format dxfId="298">
      <pivotArea field="1" type="button" dataOnly="0" labelOnly="1" outline="0" axis="axisPage" fieldPosition="0"/>
    </format>
    <format dxfId="297">
      <pivotArea dataOnly="0" labelOnly="1" outline="0" fieldPosition="0">
        <references count="1">
          <reference field="1" count="1">
            <x v="123"/>
          </reference>
        </references>
      </pivotArea>
    </format>
    <format dxfId="296">
      <pivotArea field="1" type="button" dataOnly="0" labelOnly="1" outline="0" axis="axisPage" fieldPosition="0"/>
    </format>
    <format dxfId="295">
      <pivotArea dataOnly="0" labelOnly="1" outline="0" fieldPosition="0">
        <references count="1">
          <reference field="1" count="1">
            <x v="157"/>
          </reference>
        </references>
      </pivotArea>
    </format>
    <format dxfId="294">
      <pivotArea field="1" type="button" dataOnly="0" labelOnly="1" outline="0" axis="axisPage" fieldPosition="0"/>
    </format>
    <format dxfId="293">
      <pivotArea dataOnly="0" labelOnly="1" outline="0" fieldPosition="0">
        <references count="1">
          <reference field="1" count="1">
            <x v="157"/>
          </reference>
        </references>
      </pivotArea>
    </format>
    <format dxfId="292">
      <pivotArea field="1" type="button" dataOnly="0" labelOnly="1" outline="0" axis="axisPage" fieldPosition="0"/>
    </format>
    <format dxfId="291">
      <pivotArea dataOnly="0" labelOnly="1" outline="0" fieldPosition="0">
        <references count="1">
          <reference field="1" count="1">
            <x v="157"/>
          </reference>
        </references>
      </pivotArea>
    </format>
    <format dxfId="290">
      <pivotArea field="1" type="button" dataOnly="0" labelOnly="1" outline="0" axis="axisPage" fieldPosition="0"/>
    </format>
    <format dxfId="289">
      <pivotArea dataOnly="0" labelOnly="1" outline="0" fieldPosition="0">
        <references count="1">
          <reference field="1" count="1">
            <x v="65"/>
          </reference>
        </references>
      </pivotArea>
    </format>
    <format dxfId="288">
      <pivotArea field="1" type="button" dataOnly="0" labelOnly="1" outline="0" axis="axisPage" fieldPosition="0"/>
    </format>
    <format dxfId="287">
      <pivotArea dataOnly="0" labelOnly="1" outline="0" fieldPosition="0">
        <references count="1">
          <reference field="1" count="1">
            <x v="65"/>
          </reference>
        </references>
      </pivotArea>
    </format>
    <format dxfId="286">
      <pivotArea field="1" type="button" dataOnly="0" labelOnly="1" outline="0" axis="axisPage" fieldPosition="0"/>
    </format>
    <format dxfId="285">
      <pivotArea dataOnly="0" labelOnly="1" outline="0" fieldPosition="0">
        <references count="1">
          <reference field="1" count="1">
            <x v="65"/>
          </reference>
        </references>
      </pivotArea>
    </format>
    <format dxfId="284">
      <pivotArea field="1" type="button" dataOnly="0" labelOnly="1" outline="0" axis="axisPage" fieldPosition="0"/>
    </format>
    <format dxfId="283">
      <pivotArea dataOnly="0" labelOnly="1" outline="0" fieldPosition="0">
        <references count="1">
          <reference field="1" count="1">
            <x v="109"/>
          </reference>
        </references>
      </pivotArea>
    </format>
    <format dxfId="282">
      <pivotArea field="1" type="button" dataOnly="0" labelOnly="1" outline="0" axis="axisPage" fieldPosition="0"/>
    </format>
    <format dxfId="281">
      <pivotArea dataOnly="0" labelOnly="1" outline="0" fieldPosition="0">
        <references count="1">
          <reference field="1" count="1">
            <x v="109"/>
          </reference>
        </references>
      </pivotArea>
    </format>
    <format dxfId="280">
      <pivotArea field="1" type="button" dataOnly="0" labelOnly="1" outline="0" axis="axisPage" fieldPosition="0"/>
    </format>
    <format dxfId="279">
      <pivotArea dataOnly="0" labelOnly="1" outline="0" fieldPosition="0">
        <references count="1">
          <reference field="1" count="1">
            <x v="109"/>
          </reference>
        </references>
      </pivotArea>
    </format>
    <format dxfId="278">
      <pivotArea field="1" type="button" dataOnly="0" labelOnly="1" outline="0" axis="axisPage" fieldPosition="0"/>
    </format>
    <format dxfId="277">
      <pivotArea dataOnly="0" labelOnly="1" outline="0" fieldPosition="0">
        <references count="1">
          <reference field="1" count="1">
            <x v="270"/>
          </reference>
        </references>
      </pivotArea>
    </format>
    <format dxfId="276">
      <pivotArea field="1" type="button" dataOnly="0" labelOnly="1" outline="0" axis="axisPage" fieldPosition="0"/>
    </format>
    <format dxfId="275">
      <pivotArea dataOnly="0" labelOnly="1" outline="0" fieldPosition="0">
        <references count="1">
          <reference field="1" count="1">
            <x v="270"/>
          </reference>
        </references>
      </pivotArea>
    </format>
    <format dxfId="274">
      <pivotArea field="1" type="button" dataOnly="0" labelOnly="1" outline="0" axis="axisPage" fieldPosition="0"/>
    </format>
    <format dxfId="273">
      <pivotArea dataOnly="0" labelOnly="1" outline="0" fieldPosition="0">
        <references count="1">
          <reference field="1" count="1">
            <x v="270"/>
          </reference>
        </references>
      </pivotArea>
    </format>
    <format dxfId="272">
      <pivotArea field="1" type="button" dataOnly="0" labelOnly="1" outline="0" axis="axisPage" fieldPosition="0"/>
    </format>
    <format dxfId="271">
      <pivotArea dataOnly="0" labelOnly="1" outline="0" fieldPosition="0">
        <references count="1">
          <reference field="1" count="1">
            <x v="285"/>
          </reference>
        </references>
      </pivotArea>
    </format>
    <format dxfId="270">
      <pivotArea field="1" type="button" dataOnly="0" labelOnly="1" outline="0" axis="axisPage" fieldPosition="0"/>
    </format>
    <format dxfId="269">
      <pivotArea dataOnly="0" labelOnly="1" outline="0" fieldPosition="0">
        <references count="1">
          <reference field="1" count="1">
            <x v="285"/>
          </reference>
        </references>
      </pivotArea>
    </format>
    <format dxfId="268">
      <pivotArea field="1" type="button" dataOnly="0" labelOnly="1" outline="0" axis="axisPage" fieldPosition="0"/>
    </format>
    <format dxfId="267">
      <pivotArea dataOnly="0" labelOnly="1" outline="0" fieldPosition="0">
        <references count="1">
          <reference field="1" count="1">
            <x v="285"/>
          </reference>
        </references>
      </pivotArea>
    </format>
    <format dxfId="266">
      <pivotArea field="1" type="button" dataOnly="0" labelOnly="1" outline="0" axis="axisPage" fieldPosition="0"/>
    </format>
    <format dxfId="265">
      <pivotArea dataOnly="0" labelOnly="1" outline="0" fieldPosition="0">
        <references count="1">
          <reference field="1" count="1">
            <x v="300"/>
          </reference>
        </references>
      </pivotArea>
    </format>
    <format dxfId="264">
      <pivotArea field="1" type="button" dataOnly="0" labelOnly="1" outline="0" axis="axisPage" fieldPosition="0"/>
    </format>
    <format dxfId="263">
      <pivotArea dataOnly="0" labelOnly="1" outline="0" fieldPosition="0">
        <references count="1">
          <reference field="1" count="1">
            <x v="300"/>
          </reference>
        </references>
      </pivotArea>
    </format>
    <format dxfId="262">
      <pivotArea field="1" type="button" dataOnly="0" labelOnly="1" outline="0" axis="axisPage" fieldPosition="0"/>
    </format>
    <format dxfId="261">
      <pivotArea dataOnly="0" labelOnly="1" outline="0" fieldPosition="0">
        <references count="1">
          <reference field="1" count="1">
            <x v="300"/>
          </reference>
        </references>
      </pivotArea>
    </format>
    <format dxfId="260">
      <pivotArea field="1" type="button" dataOnly="0" labelOnly="1" outline="0" axis="axisPage" fieldPosition="0"/>
    </format>
    <format dxfId="259">
      <pivotArea dataOnly="0" labelOnly="1" outline="0" fieldPosition="0">
        <references count="1">
          <reference field="1" count="1">
            <x v="1"/>
          </reference>
        </references>
      </pivotArea>
    </format>
    <format dxfId="258">
      <pivotArea field="1" type="button" dataOnly="0" labelOnly="1" outline="0" axis="axisPage" fieldPosition="0"/>
    </format>
    <format dxfId="257">
      <pivotArea dataOnly="0" labelOnly="1" outline="0" fieldPosition="0">
        <references count="1">
          <reference field="1" count="1">
            <x v="249"/>
          </reference>
        </references>
      </pivotArea>
    </format>
    <format dxfId="256">
      <pivotArea field="1" type="button" dataOnly="0" labelOnly="1" outline="0" axis="axisPage" fieldPosition="0"/>
    </format>
    <format dxfId="255">
      <pivotArea dataOnly="0" labelOnly="1" outline="0" fieldPosition="0">
        <references count="1">
          <reference field="1" count="1">
            <x v="249"/>
          </reference>
        </references>
      </pivotArea>
    </format>
    <format dxfId="254">
      <pivotArea field="1" type="button" dataOnly="0" labelOnly="1" outline="0" axis="axisPage" fieldPosition="0"/>
    </format>
    <format dxfId="253">
      <pivotArea dataOnly="0" labelOnly="1" outline="0" fieldPosition="0">
        <references count="1">
          <reference field="1" count="1">
            <x v="249"/>
          </reference>
        </references>
      </pivotArea>
    </format>
    <format dxfId="252">
      <pivotArea field="1" type="button" dataOnly="0" labelOnly="1" outline="0" axis="axisPage" fieldPosition="0"/>
    </format>
    <format dxfId="251">
      <pivotArea dataOnly="0" labelOnly="1" outline="0" fieldPosition="0">
        <references count="1">
          <reference field="1" count="1">
            <x v="1"/>
          </reference>
        </references>
      </pivotArea>
    </format>
    <format dxfId="250">
      <pivotArea field="1" type="button" dataOnly="0" labelOnly="1" outline="0" axis="axisPage" fieldPosition="0"/>
    </format>
    <format dxfId="249">
      <pivotArea dataOnly="0" labelOnly="1" outline="0" fieldPosition="0">
        <references count="1">
          <reference field="1" count="1">
            <x v="1"/>
          </reference>
        </references>
      </pivotArea>
    </format>
    <format dxfId="248">
      <pivotArea field="1" type="button" dataOnly="0" labelOnly="1" outline="0" axis="axisPage" fieldPosition="0"/>
    </format>
    <format dxfId="247">
      <pivotArea dataOnly="0" labelOnly="1" outline="0" fieldPosition="0">
        <references count="1">
          <reference field="1" count="1">
            <x v="2"/>
          </reference>
        </references>
      </pivotArea>
    </format>
    <format dxfId="246">
      <pivotArea field="1" type="button" dataOnly="0" labelOnly="1" outline="0" axis="axisPage" fieldPosition="0"/>
    </format>
    <format dxfId="245">
      <pivotArea dataOnly="0" labelOnly="1" outline="0" fieldPosition="0">
        <references count="1">
          <reference field="1" count="1">
            <x v="2"/>
          </reference>
        </references>
      </pivotArea>
    </format>
    <format dxfId="244">
      <pivotArea field="1" type="button" dataOnly="0" labelOnly="1" outline="0" axis="axisPage" fieldPosition="0"/>
    </format>
    <format dxfId="243">
      <pivotArea dataOnly="0" labelOnly="1" outline="0" fieldPosition="0">
        <references count="1">
          <reference field="1" count="1">
            <x v="2"/>
          </reference>
        </references>
      </pivotArea>
    </format>
    <format dxfId="242">
      <pivotArea field="1" type="button" dataOnly="0" labelOnly="1" outline="0" axis="axisPage" fieldPosition="0"/>
    </format>
    <format dxfId="241">
      <pivotArea dataOnly="0" labelOnly="1" outline="0" fieldPosition="0">
        <references count="1">
          <reference field="1" count="1">
            <x v="324"/>
          </reference>
        </references>
      </pivotArea>
    </format>
    <format dxfId="240">
      <pivotArea field="1" type="button" dataOnly="0" labelOnly="1" outline="0" axis="axisPage" fieldPosition="0"/>
    </format>
    <format dxfId="239">
      <pivotArea dataOnly="0" labelOnly="1" outline="0" fieldPosition="0">
        <references count="1">
          <reference field="1" count="1">
            <x v="324"/>
          </reference>
        </references>
      </pivotArea>
    </format>
    <format dxfId="238">
      <pivotArea field="1" type="button" dataOnly="0" labelOnly="1" outline="0" axis="axisPage" fieldPosition="0"/>
    </format>
    <format dxfId="237">
      <pivotArea dataOnly="0" labelOnly="1" outline="0" fieldPosition="0">
        <references count="1">
          <reference field="1" count="1">
            <x v="324"/>
          </reference>
        </references>
      </pivotArea>
    </format>
    <format dxfId="236">
      <pivotArea field="1" type="button" dataOnly="0" labelOnly="1" outline="0" axis="axisPage" fieldPosition="0"/>
    </format>
    <format dxfId="235">
      <pivotArea dataOnly="0" labelOnly="1" outline="0" fieldPosition="0">
        <references count="1">
          <reference field="1" count="1">
            <x v="208"/>
          </reference>
        </references>
      </pivotArea>
    </format>
    <format dxfId="234">
      <pivotArea field="1" type="button" dataOnly="0" labelOnly="1" outline="0" axis="axisPage" fieldPosition="0"/>
    </format>
    <format dxfId="233">
      <pivotArea dataOnly="0" labelOnly="1" outline="0" fieldPosition="0">
        <references count="1">
          <reference field="1" count="1">
            <x v="230"/>
          </reference>
        </references>
      </pivotArea>
    </format>
    <format dxfId="232">
      <pivotArea field="1" type="button" dataOnly="0" labelOnly="1" outline="0" axis="axisPage" fieldPosition="0"/>
    </format>
    <format dxfId="231">
      <pivotArea dataOnly="0" labelOnly="1" outline="0" fieldPosition="0">
        <references count="1">
          <reference field="1" count="1">
            <x v="240"/>
          </reference>
        </references>
      </pivotArea>
    </format>
    <format dxfId="230">
      <pivotArea field="1" type="button" dataOnly="0" labelOnly="1" outline="0" axis="axisPage" fieldPosition="0"/>
    </format>
    <format dxfId="229">
      <pivotArea dataOnly="0" labelOnly="1" outline="0" fieldPosition="0">
        <references count="1">
          <reference field="1" count="1">
            <x v="240"/>
          </reference>
        </references>
      </pivotArea>
    </format>
    <format dxfId="228">
      <pivotArea field="1" type="button" dataOnly="0" labelOnly="1" outline="0" axis="axisPage" fieldPosition="0"/>
    </format>
    <format dxfId="227">
      <pivotArea dataOnly="0" labelOnly="1" outline="0" fieldPosition="0">
        <references count="1">
          <reference field="1" count="1">
            <x v="240"/>
          </reference>
        </references>
      </pivotArea>
    </format>
    <format dxfId="226">
      <pivotArea field="1" type="button" dataOnly="0" labelOnly="1" outline="0" axis="axisPage" fieldPosition="0"/>
    </format>
    <format dxfId="225">
      <pivotArea dataOnly="0" labelOnly="1" outline="0" fieldPosition="0">
        <references count="1">
          <reference field="1" count="1">
            <x v="84"/>
          </reference>
        </references>
      </pivotArea>
    </format>
    <format dxfId="224">
      <pivotArea field="1" type="button" dataOnly="0" labelOnly="1" outline="0" axis="axisPage" fieldPosition="0"/>
    </format>
    <format dxfId="223">
      <pivotArea dataOnly="0" labelOnly="1" outline="0" fieldPosition="0">
        <references count="1">
          <reference field="1" count="1">
            <x v="84"/>
          </reference>
        </references>
      </pivotArea>
    </format>
    <format dxfId="222">
      <pivotArea field="1" type="button" dataOnly="0" labelOnly="1" outline="0" axis="axisPage" fieldPosition="0"/>
    </format>
    <format dxfId="221">
      <pivotArea dataOnly="0" labelOnly="1" outline="0" fieldPosition="0">
        <references count="1">
          <reference field="1" count="1">
            <x v="84"/>
          </reference>
        </references>
      </pivotArea>
    </format>
    <format dxfId="220">
      <pivotArea field="1" type="button" dataOnly="0" labelOnly="1" outline="0" axis="axisPage" fieldPosition="0"/>
    </format>
    <format dxfId="219">
      <pivotArea dataOnly="0" labelOnly="1" outline="0" fieldPosition="0">
        <references count="1">
          <reference field="1" count="1">
            <x v="64"/>
          </reference>
        </references>
      </pivotArea>
    </format>
    <format dxfId="218">
      <pivotArea field="1" type="button" dataOnly="0" labelOnly="1" outline="0" axis="axisPage" fieldPosition="0"/>
    </format>
    <format dxfId="217">
      <pivotArea dataOnly="0" labelOnly="1" outline="0" fieldPosition="0">
        <references count="1">
          <reference field="1" count="1">
            <x v="64"/>
          </reference>
        </references>
      </pivotArea>
    </format>
    <format dxfId="216">
      <pivotArea field="1" type="button" dataOnly="0" labelOnly="1" outline="0" axis="axisPage" fieldPosition="0"/>
    </format>
    <format dxfId="215">
      <pivotArea dataOnly="0" labelOnly="1" outline="0" fieldPosition="0">
        <references count="1">
          <reference field="1" count="1">
            <x v="64"/>
          </reference>
        </references>
      </pivotArea>
    </format>
    <format dxfId="214">
      <pivotArea field="1" type="button" dataOnly="0" labelOnly="1" outline="0" axis="axisPage" fieldPosition="0"/>
    </format>
    <format dxfId="213">
      <pivotArea dataOnly="0" labelOnly="1" outline="0" fieldPosition="0">
        <references count="1">
          <reference field="1" count="1">
            <x v="84"/>
          </reference>
        </references>
      </pivotArea>
    </format>
    <format dxfId="212">
      <pivotArea field="1" type="button" dataOnly="0" labelOnly="1" outline="0" axis="axisPage" fieldPosition="0"/>
    </format>
    <format dxfId="211">
      <pivotArea dataOnly="0" labelOnly="1" outline="0" fieldPosition="0">
        <references count="1">
          <reference field="1" count="1">
            <x v="280"/>
          </reference>
        </references>
      </pivotArea>
    </format>
    <format dxfId="210">
      <pivotArea field="1" type="button" dataOnly="0" labelOnly="1" outline="0" axis="axisPage" fieldPosition="0"/>
    </format>
    <format dxfId="209">
      <pivotArea dataOnly="0" labelOnly="1" outline="0" fieldPosition="0">
        <references count="1">
          <reference field="1" count="1">
            <x v="280"/>
          </reference>
        </references>
      </pivotArea>
    </format>
    <format dxfId="208">
      <pivotArea field="1" type="button" dataOnly="0" labelOnly="1" outline="0" axis="axisPage" fieldPosition="0"/>
    </format>
    <format dxfId="207">
      <pivotArea dataOnly="0" labelOnly="1" outline="0" fieldPosition="0">
        <references count="1">
          <reference field="1" count="1">
            <x v="280"/>
          </reference>
        </references>
      </pivotArea>
    </format>
    <format dxfId="206">
      <pivotArea field="1" type="button" dataOnly="0" labelOnly="1" outline="0" axis="axisPage" fieldPosition="0"/>
    </format>
    <format dxfId="205">
      <pivotArea dataOnly="0" labelOnly="1" outline="0" fieldPosition="0">
        <references count="1">
          <reference field="1" count="1">
            <x v="328"/>
          </reference>
        </references>
      </pivotArea>
    </format>
    <format dxfId="204">
      <pivotArea field="1" type="button" dataOnly="0" labelOnly="1" outline="0" axis="axisPage" fieldPosition="0"/>
    </format>
    <format dxfId="203">
      <pivotArea dataOnly="0" labelOnly="1" outline="0" fieldPosition="0">
        <references count="1">
          <reference field="1" count="1">
            <x v="328"/>
          </reference>
        </references>
      </pivotArea>
    </format>
    <format dxfId="202">
      <pivotArea field="1" type="button" dataOnly="0" labelOnly="1" outline="0" axis="axisPage" fieldPosition="0"/>
    </format>
    <format dxfId="201">
      <pivotArea dataOnly="0" labelOnly="1" outline="0" fieldPosition="0">
        <references count="1">
          <reference field="1" count="1">
            <x v="328"/>
          </reference>
        </references>
      </pivotArea>
    </format>
    <format dxfId="200">
      <pivotArea field="1" type="button" dataOnly="0" labelOnly="1" outline="0" axis="axisPage" fieldPosition="0"/>
    </format>
    <format dxfId="199">
      <pivotArea dataOnly="0" labelOnly="1" outline="0" fieldPosition="0">
        <references count="1">
          <reference field="1" count="1">
            <x v="119"/>
          </reference>
        </references>
      </pivotArea>
    </format>
    <format dxfId="198">
      <pivotArea field="1" type="button" dataOnly="0" labelOnly="1" outline="0" axis="axisPage" fieldPosition="0"/>
    </format>
    <format dxfId="197">
      <pivotArea dataOnly="0" labelOnly="1" outline="0" fieldPosition="0">
        <references count="1">
          <reference field="1" count="1">
            <x v="61"/>
          </reference>
        </references>
      </pivotArea>
    </format>
    <format dxfId="196">
      <pivotArea field="1" type="button" dataOnly="0" labelOnly="1" outline="0" axis="axisPage" fieldPosition="0"/>
    </format>
    <format dxfId="195">
      <pivotArea dataOnly="0" labelOnly="1" outline="0" fieldPosition="0">
        <references count="1">
          <reference field="1" count="1">
            <x v="61"/>
          </reference>
        </references>
      </pivotArea>
    </format>
    <format dxfId="194">
      <pivotArea field="1" type="button" dataOnly="0" labelOnly="1" outline="0" axis="axisPage" fieldPosition="0"/>
    </format>
    <format dxfId="193">
      <pivotArea dataOnly="0" labelOnly="1" outline="0" fieldPosition="0">
        <references count="1">
          <reference field="1" count="1">
            <x v="61"/>
          </reference>
        </references>
      </pivotArea>
    </format>
    <format dxfId="192">
      <pivotArea field="1" type="button" dataOnly="0" labelOnly="1" outline="0" axis="axisPage" fieldPosition="0"/>
    </format>
    <format dxfId="191">
      <pivotArea dataOnly="0" labelOnly="1" outline="0" fieldPosition="0">
        <references count="1">
          <reference field="1" count="1">
            <x v="179"/>
          </reference>
        </references>
      </pivotArea>
    </format>
    <format dxfId="190">
      <pivotArea field="1" type="button" dataOnly="0" labelOnly="1" outline="0" axis="axisPage" fieldPosition="0"/>
    </format>
    <format dxfId="189">
      <pivotArea dataOnly="0" labelOnly="1" outline="0" fieldPosition="0">
        <references count="1">
          <reference field="1" count="1">
            <x v="64"/>
          </reference>
        </references>
      </pivotArea>
    </format>
    <format dxfId="188">
      <pivotArea field="1" type="button" dataOnly="0" labelOnly="1" outline="0" axis="axisPage" fieldPosition="0"/>
    </format>
    <format dxfId="187">
      <pivotArea dataOnly="0" labelOnly="1" outline="0" fieldPosition="0">
        <references count="1">
          <reference field="1" count="1">
            <x v="0"/>
          </reference>
        </references>
      </pivotArea>
    </format>
    <format dxfId="186">
      <pivotArea field="1" type="button" dataOnly="0" labelOnly="1" outline="0" axis="axisPage" fieldPosition="0"/>
    </format>
    <format dxfId="185">
      <pivotArea dataOnly="0" labelOnly="1" outline="0" fieldPosition="0">
        <references count="1">
          <reference field="1" count="1">
            <x v="4"/>
          </reference>
        </references>
      </pivotArea>
    </format>
    <format dxfId="184">
      <pivotArea field="1" type="button" dataOnly="0" labelOnly="1" outline="0" axis="axisPage" fieldPosition="0"/>
    </format>
    <format dxfId="183">
      <pivotArea dataOnly="0" labelOnly="1" outline="0" fieldPosition="0">
        <references count="1">
          <reference field="1" count="1">
            <x v="4"/>
          </reference>
        </references>
      </pivotArea>
    </format>
    <format dxfId="182">
      <pivotArea field="1" type="button" dataOnly="0" labelOnly="1" outline="0" axis="axisPage" fieldPosition="0"/>
    </format>
    <format dxfId="181">
      <pivotArea dataOnly="0" labelOnly="1" outline="0" fieldPosition="0">
        <references count="1">
          <reference field="1" count="1">
            <x v="4"/>
          </reference>
        </references>
      </pivotArea>
    </format>
    <format dxfId="180">
      <pivotArea field="1" type="button" dataOnly="0" labelOnly="1" outline="0" axis="axisPage" fieldPosition="0"/>
    </format>
    <format dxfId="179">
      <pivotArea dataOnly="0" labelOnly="1" outline="0" fieldPosition="0">
        <references count="1">
          <reference field="1" count="1">
            <x v="120"/>
          </reference>
        </references>
      </pivotArea>
    </format>
    <format dxfId="178">
      <pivotArea field="1" type="button" dataOnly="0" labelOnly="1" outline="0" axis="axisPage" fieldPosition="0"/>
    </format>
    <format dxfId="177">
      <pivotArea dataOnly="0" labelOnly="1" outline="0" fieldPosition="0">
        <references count="1">
          <reference field="1" count="1">
            <x v="50"/>
          </reference>
        </references>
      </pivotArea>
    </format>
    <format dxfId="176">
      <pivotArea field="1" type="button" dataOnly="0" labelOnly="1" outline="0" axis="axisPage" fieldPosition="0"/>
    </format>
    <format dxfId="175">
      <pivotArea dataOnly="0" labelOnly="1" outline="0" fieldPosition="0">
        <references count="1">
          <reference field="1" count="1">
            <x v="50"/>
          </reference>
        </references>
      </pivotArea>
    </format>
    <format dxfId="174">
      <pivotArea field="1" type="button" dataOnly="0" labelOnly="1" outline="0" axis="axisPage" fieldPosition="0"/>
    </format>
    <format dxfId="173">
      <pivotArea dataOnly="0" labelOnly="1" outline="0" fieldPosition="0">
        <references count="1">
          <reference field="1" count="1">
            <x v="50"/>
          </reference>
        </references>
      </pivotArea>
    </format>
    <format dxfId="172">
      <pivotArea field="1" type="button" dataOnly="0" labelOnly="1" outline="0" axis="axisPage" fieldPosition="0"/>
    </format>
    <format dxfId="171">
      <pivotArea dataOnly="0" labelOnly="1" outline="0" fieldPosition="0">
        <references count="1">
          <reference field="1" count="1">
            <x v="152"/>
          </reference>
        </references>
      </pivotArea>
    </format>
    <format dxfId="170">
      <pivotArea field="1" type="button" dataOnly="0" labelOnly="1" outline="0" axis="axisPage" fieldPosition="0"/>
    </format>
    <format dxfId="169">
      <pivotArea dataOnly="0" labelOnly="1" outline="0" fieldPosition="0">
        <references count="1">
          <reference field="1" count="1">
            <x v="152"/>
          </reference>
        </references>
      </pivotArea>
    </format>
    <format dxfId="168">
      <pivotArea field="1" type="button" dataOnly="0" labelOnly="1" outline="0" axis="axisPage" fieldPosition="0"/>
    </format>
    <format dxfId="167">
      <pivotArea dataOnly="0" labelOnly="1" outline="0" fieldPosition="0">
        <references count="1">
          <reference field="1" count="1">
            <x v="152"/>
          </reference>
        </references>
      </pivotArea>
    </format>
    <format dxfId="166">
      <pivotArea field="1" type="button" dataOnly="0" labelOnly="1" outline="0" axis="axisPage" fieldPosition="0"/>
    </format>
    <format dxfId="165">
      <pivotArea dataOnly="0" labelOnly="1" outline="0" fieldPosition="0">
        <references count="1">
          <reference field="1" count="1">
            <x v="110"/>
          </reference>
        </references>
      </pivotArea>
    </format>
    <format dxfId="164">
      <pivotArea field="1" type="button" dataOnly="0" labelOnly="1" outline="0" axis="axisPage" fieldPosition="0"/>
    </format>
    <format dxfId="163">
      <pivotArea dataOnly="0" labelOnly="1" outline="0" fieldPosition="0">
        <references count="1">
          <reference field="1" count="1">
            <x v="110"/>
          </reference>
        </references>
      </pivotArea>
    </format>
    <format dxfId="162">
      <pivotArea field="1" type="button" dataOnly="0" labelOnly="1" outline="0" axis="axisPage" fieldPosition="0"/>
    </format>
    <format dxfId="161">
      <pivotArea dataOnly="0" labelOnly="1" outline="0" fieldPosition="0">
        <references count="1">
          <reference field="1" count="1">
            <x v="110"/>
          </reference>
        </references>
      </pivotArea>
    </format>
    <format dxfId="160">
      <pivotArea field="1" type="button" dataOnly="0" labelOnly="1" outline="0" axis="axisPage" fieldPosition="0"/>
    </format>
    <format dxfId="159">
      <pivotArea dataOnly="0" labelOnly="1" outline="0" fieldPosition="0">
        <references count="1">
          <reference field="1" count="1">
            <x v="122"/>
          </reference>
        </references>
      </pivotArea>
    </format>
    <format dxfId="158">
      <pivotArea field="1" type="button" dataOnly="0" labelOnly="1" outline="0" axis="axisPage" fieldPosition="0"/>
    </format>
    <format dxfId="157">
      <pivotArea dataOnly="0" labelOnly="1" outline="0" fieldPosition="0">
        <references count="1">
          <reference field="1" count="1">
            <x v="122"/>
          </reference>
        </references>
      </pivotArea>
    </format>
    <format dxfId="156">
      <pivotArea field="1" type="button" dataOnly="0" labelOnly="1" outline="0" axis="axisPage" fieldPosition="0"/>
    </format>
    <format dxfId="155">
      <pivotArea dataOnly="0" labelOnly="1" outline="0" fieldPosition="0">
        <references count="1">
          <reference field="1" count="1">
            <x v="122"/>
          </reference>
        </references>
      </pivotArea>
    </format>
    <format dxfId="154">
      <pivotArea field="1" type="button" dataOnly="0" labelOnly="1" outline="0" axis="axisPage" fieldPosition="0"/>
    </format>
    <format dxfId="153">
      <pivotArea dataOnly="0" labelOnly="1" outline="0" fieldPosition="0">
        <references count="1">
          <reference field="1" count="1">
            <x v="7"/>
          </reference>
        </references>
      </pivotArea>
    </format>
    <format dxfId="152">
      <pivotArea field="1" type="button" dataOnly="0" labelOnly="1" outline="0" axis="axisPage" fieldPosition="0"/>
    </format>
    <format dxfId="151">
      <pivotArea dataOnly="0" labelOnly="1" outline="0" fieldPosition="0">
        <references count="1">
          <reference field="1" count="1">
            <x v="7"/>
          </reference>
        </references>
      </pivotArea>
    </format>
    <format dxfId="150">
      <pivotArea field="1" type="button" dataOnly="0" labelOnly="1" outline="0" axis="axisPage" fieldPosition="0"/>
    </format>
    <format dxfId="149">
      <pivotArea dataOnly="0" labelOnly="1" outline="0" fieldPosition="0">
        <references count="1">
          <reference field="1" count="1">
            <x v="7"/>
          </reference>
        </references>
      </pivotArea>
    </format>
    <format dxfId="148">
      <pivotArea field="1" type="button" dataOnly="0" labelOnly="1" outline="0" axis="axisPage" fieldPosition="0"/>
    </format>
    <format dxfId="147">
      <pivotArea dataOnly="0" labelOnly="1" outline="0" fieldPosition="0">
        <references count="1">
          <reference field="1" count="1">
            <x v="240"/>
          </reference>
        </references>
      </pivotArea>
    </format>
    <format dxfId="146">
      <pivotArea field="1" type="button" dataOnly="0" labelOnly="1" outline="0" axis="axisPage" fieldPosition="0"/>
    </format>
    <format dxfId="145">
      <pivotArea dataOnly="0" labelOnly="1" outline="0" fieldPosition="0">
        <references count="1">
          <reference field="1" count="1">
            <x v="249"/>
          </reference>
        </references>
      </pivotArea>
    </format>
    <format dxfId="144">
      <pivotArea field="1" type="button" dataOnly="0" labelOnly="1" outline="0" axis="axisPage" fieldPosition="0"/>
    </format>
    <format dxfId="143">
      <pivotArea dataOnly="0" labelOnly="1" outline="0" fieldPosition="0">
        <references count="1">
          <reference field="1" count="1">
            <x v="121"/>
          </reference>
        </references>
      </pivotArea>
    </format>
    <format dxfId="142">
      <pivotArea field="1" type="button" dataOnly="0" labelOnly="1" outline="0" axis="axisPage" fieldPosition="0"/>
    </format>
    <format dxfId="141">
      <pivotArea dataOnly="0" labelOnly="1" outline="0" fieldPosition="0">
        <references count="1">
          <reference field="1" count="1">
            <x v="77"/>
          </reference>
        </references>
      </pivotArea>
    </format>
    <format dxfId="140">
      <pivotArea field="1" type="button" dataOnly="0" labelOnly="1" outline="0" axis="axisPage" fieldPosition="0"/>
    </format>
    <format dxfId="139">
      <pivotArea dataOnly="0" labelOnly="1" outline="0" fieldPosition="0">
        <references count="1">
          <reference field="1" count="1">
            <x v="77"/>
          </reference>
        </references>
      </pivotArea>
    </format>
    <format dxfId="138">
      <pivotArea field="1" type="button" dataOnly="0" labelOnly="1" outline="0" axis="axisPage" fieldPosition="0"/>
    </format>
    <format dxfId="137">
      <pivotArea dataOnly="0" labelOnly="1" outline="0" fieldPosition="0">
        <references count="1">
          <reference field="1" count="1">
            <x v="77"/>
          </reference>
        </references>
      </pivotArea>
    </format>
    <format dxfId="136">
      <pivotArea field="1" type="button" dataOnly="0" labelOnly="1" outline="0" axis="axisPage" fieldPosition="0"/>
    </format>
    <format dxfId="135">
      <pivotArea dataOnly="0" labelOnly="1" outline="0" fieldPosition="0">
        <references count="1">
          <reference field="1" count="1">
            <x v="268"/>
          </reference>
        </references>
      </pivotArea>
    </format>
    <format dxfId="134">
      <pivotArea field="1" type="button" dataOnly="0" labelOnly="1" outline="0" axis="axisPage" fieldPosition="0"/>
    </format>
    <format dxfId="133">
      <pivotArea dataOnly="0" labelOnly="1" outline="0" fieldPosition="0">
        <references count="1">
          <reference field="1" count="1">
            <x v="140"/>
          </reference>
        </references>
      </pivotArea>
    </format>
    <format dxfId="132">
      <pivotArea field="1" type="button" dataOnly="0" labelOnly="1" outline="0" axis="axisPage" fieldPosition="0"/>
    </format>
    <format dxfId="131">
      <pivotArea dataOnly="0" labelOnly="1" outline="0" fieldPosition="0">
        <references count="1">
          <reference field="1" count="1">
            <x v="140"/>
          </reference>
        </references>
      </pivotArea>
    </format>
    <format dxfId="130">
      <pivotArea field="1" type="button" dataOnly="0" labelOnly="1" outline="0" axis="axisPage" fieldPosition="0"/>
    </format>
    <format dxfId="129">
      <pivotArea dataOnly="0" labelOnly="1" outline="0" fieldPosition="0">
        <references count="1">
          <reference field="1" count="1">
            <x v="140"/>
          </reference>
        </references>
      </pivotArea>
    </format>
    <format dxfId="128">
      <pivotArea field="1" type="button" dataOnly="0" labelOnly="1" outline="0" axis="axisPage" fieldPosition="0"/>
    </format>
    <format dxfId="127">
      <pivotArea dataOnly="0" labelOnly="1" outline="0" fieldPosition="0">
        <references count="1">
          <reference field="1" count="1">
            <x v="170"/>
          </reference>
        </references>
      </pivotArea>
    </format>
    <format dxfId="126">
      <pivotArea field="1" type="button" dataOnly="0" labelOnly="1" outline="0" axis="axisPage" fieldPosition="0"/>
    </format>
    <format dxfId="125">
      <pivotArea dataOnly="0" labelOnly="1" outline="0" fieldPosition="0">
        <references count="1">
          <reference field="1" count="1">
            <x v="170"/>
          </reference>
        </references>
      </pivotArea>
    </format>
    <format dxfId="124">
      <pivotArea field="1" type="button" dataOnly="0" labelOnly="1" outline="0" axis="axisPage" fieldPosition="0"/>
    </format>
    <format dxfId="123">
      <pivotArea dataOnly="0" labelOnly="1" outline="0" fieldPosition="0">
        <references count="1">
          <reference field="1" count="1">
            <x v="170"/>
          </reference>
        </references>
      </pivotArea>
    </format>
    <format dxfId="122">
      <pivotArea field="1" type="button" dataOnly="0" labelOnly="1" outline="0" axis="axisPage" fieldPosition="0"/>
    </format>
    <format dxfId="121">
      <pivotArea dataOnly="0" labelOnly="1" outline="0" fieldPosition="0">
        <references count="1">
          <reference field="1" count="1">
            <x v="28"/>
          </reference>
        </references>
      </pivotArea>
    </format>
    <format dxfId="120">
      <pivotArea field="1" type="button" dataOnly="0" labelOnly="1" outline="0" axis="axisPage" fieldPosition="0"/>
    </format>
    <format dxfId="119">
      <pivotArea dataOnly="0" labelOnly="1" outline="0" fieldPosition="0">
        <references count="1">
          <reference field="1" count="1">
            <x v="28"/>
          </reference>
        </references>
      </pivotArea>
    </format>
    <format dxfId="118">
      <pivotArea field="1" type="button" dataOnly="0" labelOnly="1" outline="0" axis="axisPage" fieldPosition="0"/>
    </format>
    <format dxfId="117">
      <pivotArea dataOnly="0" labelOnly="1" outline="0" fieldPosition="0">
        <references count="1">
          <reference field="1" count="1">
            <x v="28"/>
          </reference>
        </references>
      </pivotArea>
    </format>
    <format dxfId="116">
      <pivotArea field="1" type="button" dataOnly="0" labelOnly="1" outline="0" axis="axisPage" fieldPosition="0"/>
    </format>
    <format dxfId="115">
      <pivotArea dataOnly="0" labelOnly="1" outline="0" fieldPosition="0">
        <references count="1">
          <reference field="1" count="1">
            <x v="55"/>
          </reference>
        </references>
      </pivotArea>
    </format>
    <format dxfId="114">
      <pivotArea field="1" type="button" dataOnly="0" labelOnly="1" outline="0" axis="axisPage" fieldPosition="0"/>
    </format>
    <format dxfId="113">
      <pivotArea dataOnly="0" labelOnly="1" outline="0" fieldPosition="0">
        <references count="1">
          <reference field="1" count="1">
            <x v="55"/>
          </reference>
        </references>
      </pivotArea>
    </format>
    <format dxfId="112">
      <pivotArea field="1" type="button" dataOnly="0" labelOnly="1" outline="0" axis="axisPage" fieldPosition="0"/>
    </format>
    <format dxfId="111">
      <pivotArea dataOnly="0" labelOnly="1" outline="0" fieldPosition="0">
        <references count="1">
          <reference field="1" count="1">
            <x v="55"/>
          </reference>
        </references>
      </pivotArea>
    </format>
    <format dxfId="110">
      <pivotArea field="1" type="button" dataOnly="0" labelOnly="1" outline="0" axis="axisPage" fieldPosition="0"/>
    </format>
    <format dxfId="109">
      <pivotArea dataOnly="0" labelOnly="1" outline="0" fieldPosition="0">
        <references count="1">
          <reference field="1" count="1">
            <x v="255"/>
          </reference>
        </references>
      </pivotArea>
    </format>
    <format dxfId="108">
      <pivotArea field="1" type="button" dataOnly="0" labelOnly="1" outline="0" axis="axisPage" fieldPosition="0"/>
    </format>
    <format dxfId="107">
      <pivotArea dataOnly="0" labelOnly="1" outline="0" fieldPosition="0">
        <references count="1">
          <reference field="1" count="1">
            <x v="255"/>
          </reference>
        </references>
      </pivotArea>
    </format>
    <format dxfId="106">
      <pivotArea field="1" type="button" dataOnly="0" labelOnly="1" outline="0" axis="axisPage" fieldPosition="0"/>
    </format>
    <format dxfId="105">
      <pivotArea dataOnly="0" labelOnly="1" outline="0" fieldPosition="0">
        <references count="1">
          <reference field="1" count="1">
            <x v="255"/>
          </reference>
        </references>
      </pivotArea>
    </format>
    <format dxfId="104">
      <pivotArea field="1" type="button" dataOnly="0" labelOnly="1" outline="0" axis="axisPage" fieldPosition="0"/>
    </format>
    <format dxfId="103">
      <pivotArea dataOnly="0" labelOnly="1" outline="0" fieldPosition="0">
        <references count="1">
          <reference field="1" count="1">
            <x v="10"/>
          </reference>
        </references>
      </pivotArea>
    </format>
    <format dxfId="102">
      <pivotArea field="1" type="button" dataOnly="0" labelOnly="1" outline="0" axis="axisPage" fieldPosition="0"/>
    </format>
    <format dxfId="101">
      <pivotArea dataOnly="0" labelOnly="1" outline="0" fieldPosition="0">
        <references count="1">
          <reference field="1" count="1">
            <x v="10"/>
          </reference>
        </references>
      </pivotArea>
    </format>
    <format dxfId="100">
      <pivotArea field="1" type="button" dataOnly="0" labelOnly="1" outline="0" axis="axisPage" fieldPosition="0"/>
    </format>
    <format dxfId="99">
      <pivotArea dataOnly="0" labelOnly="1" outline="0" fieldPosition="0">
        <references count="1">
          <reference field="1" count="1">
            <x v="10"/>
          </reference>
        </references>
      </pivotArea>
    </format>
    <format dxfId="98">
      <pivotArea field="1" type="button" dataOnly="0" labelOnly="1" outline="0" axis="axisPage" fieldPosition="0"/>
    </format>
    <format dxfId="97">
      <pivotArea dataOnly="0" labelOnly="1" outline="0" fieldPosition="0">
        <references count="1">
          <reference field="1" count="1">
            <x v="258"/>
          </reference>
        </references>
      </pivotArea>
    </format>
    <format dxfId="96">
      <pivotArea field="1" type="button" dataOnly="0" labelOnly="1" outline="0" axis="axisPage" fieldPosition="0"/>
    </format>
    <format dxfId="95">
      <pivotArea dataOnly="0" labelOnly="1" outline="0" fieldPosition="0">
        <references count="1">
          <reference field="1" count="1">
            <x v="258"/>
          </reference>
        </references>
      </pivotArea>
    </format>
    <format dxfId="94">
      <pivotArea field="1" type="button" dataOnly="0" labelOnly="1" outline="0" axis="axisPage" fieldPosition="0"/>
    </format>
    <format dxfId="93">
      <pivotArea dataOnly="0" labelOnly="1" outline="0" fieldPosition="0">
        <references count="1">
          <reference field="1" count="1">
            <x v="258"/>
          </reference>
        </references>
      </pivotArea>
    </format>
    <format dxfId="92">
      <pivotArea field="1" type="button" dataOnly="0" labelOnly="1" outline="0" axis="axisPage" fieldPosition="0"/>
    </format>
    <format dxfId="91">
      <pivotArea dataOnly="0" labelOnly="1" outline="0" fieldPosition="0">
        <references count="1">
          <reference field="1" count="1">
            <x v="230"/>
          </reference>
        </references>
      </pivotArea>
    </format>
    <format dxfId="90">
      <pivotArea field="1" type="button" dataOnly="0" labelOnly="1" outline="0" axis="axisPage" fieldPosition="0"/>
    </format>
    <format dxfId="89">
      <pivotArea dataOnly="0" labelOnly="1" outline="0" fieldPosition="0">
        <references count="1">
          <reference field="1" count="1">
            <x v="167"/>
          </reference>
        </references>
      </pivotArea>
    </format>
    <format dxfId="88">
      <pivotArea field="1" type="button" dataOnly="0" labelOnly="1" outline="0" axis="axisPage" fieldPosition="0"/>
    </format>
    <format dxfId="87">
      <pivotArea dataOnly="0" labelOnly="1" outline="0" fieldPosition="0">
        <references count="1">
          <reference field="1" count="1">
            <x v="167"/>
          </reference>
        </references>
      </pivotArea>
    </format>
    <format dxfId="86">
      <pivotArea field="1" type="button" dataOnly="0" labelOnly="1" outline="0" axis="axisPage" fieldPosition="0"/>
    </format>
    <format dxfId="85">
      <pivotArea dataOnly="0" labelOnly="1" outline="0" fieldPosition="0">
        <references count="1">
          <reference field="1" count="1">
            <x v="167"/>
          </reference>
        </references>
      </pivotArea>
    </format>
    <format dxfId="84">
      <pivotArea field="1" type="button" dataOnly="0" labelOnly="1" outline="0" axis="axisPage" fieldPosition="0"/>
    </format>
    <format dxfId="83">
      <pivotArea dataOnly="0" labelOnly="1" outline="0" fieldPosition="0">
        <references count="1">
          <reference field="1" count="1">
            <x v="160"/>
          </reference>
        </references>
      </pivotArea>
    </format>
    <format dxfId="82">
      <pivotArea field="1" type="button" dataOnly="0" labelOnly="1" outline="0" axis="axisPage" fieldPosition="0"/>
    </format>
    <format dxfId="81">
      <pivotArea dataOnly="0" labelOnly="1" outline="0" fieldPosition="0">
        <references count="1">
          <reference field="1" count="1">
            <x v="160"/>
          </reference>
        </references>
      </pivotArea>
    </format>
    <format dxfId="80">
      <pivotArea field="1" type="button" dataOnly="0" labelOnly="1" outline="0" axis="axisPage" fieldPosition="0"/>
    </format>
    <format dxfId="79">
      <pivotArea dataOnly="0" labelOnly="1" outline="0" fieldPosition="0">
        <references count="1">
          <reference field="1" count="1">
            <x v="160"/>
          </reference>
        </references>
      </pivotArea>
    </format>
    <format dxfId="78">
      <pivotArea field="1" type="button" dataOnly="0" labelOnly="1" outline="0" axis="axisPage" fieldPosition="0"/>
    </format>
    <format dxfId="77">
      <pivotArea dataOnly="0" labelOnly="1" outline="0" fieldPosition="0">
        <references count="1">
          <reference field="1" count="1">
            <x v="159"/>
          </reference>
        </references>
      </pivotArea>
    </format>
    <format dxfId="76">
      <pivotArea field="1" type="button" dataOnly="0" labelOnly="1" outline="0" axis="axisPage" fieldPosition="0"/>
    </format>
    <format dxfId="75">
      <pivotArea dataOnly="0" labelOnly="1" outline="0" fieldPosition="0">
        <references count="1">
          <reference field="1" count="1">
            <x v="159"/>
          </reference>
        </references>
      </pivotArea>
    </format>
    <format dxfId="74">
      <pivotArea field="1" type="button" dataOnly="0" labelOnly="1" outline="0" axis="axisPage" fieldPosition="0"/>
    </format>
    <format dxfId="73">
      <pivotArea dataOnly="0" labelOnly="1" outline="0" fieldPosition="0">
        <references count="1">
          <reference field="1" count="1">
            <x v="159"/>
          </reference>
        </references>
      </pivotArea>
    </format>
    <format dxfId="72">
      <pivotArea field="1" type="button" dataOnly="0" labelOnly="1" outline="0" axis="axisPage" fieldPosition="0"/>
    </format>
    <format dxfId="71">
      <pivotArea dataOnly="0" labelOnly="1" outline="0" fieldPosition="0">
        <references count="1">
          <reference field="1" count="1">
            <x v="104"/>
          </reference>
        </references>
      </pivotArea>
    </format>
    <format dxfId="70">
      <pivotArea field="1" type="button" dataOnly="0" labelOnly="1" outline="0" axis="axisPage" fieldPosition="0"/>
    </format>
    <format dxfId="69">
      <pivotArea dataOnly="0" labelOnly="1" outline="0" fieldPosition="0">
        <references count="1">
          <reference field="1" count="1">
            <x v="104"/>
          </reference>
        </references>
      </pivotArea>
    </format>
    <format dxfId="68">
      <pivotArea field="1" type="button" dataOnly="0" labelOnly="1" outline="0" axis="axisPage" fieldPosition="0"/>
    </format>
    <format dxfId="67">
      <pivotArea dataOnly="0" labelOnly="1" outline="0" fieldPosition="0">
        <references count="1">
          <reference field="1" count="1">
            <x v="104"/>
          </reference>
        </references>
      </pivotArea>
    </format>
    <format dxfId="66">
      <pivotArea field="1" type="button" dataOnly="0" labelOnly="1" outline="0" axis="axisPage" fieldPosition="0"/>
    </format>
    <format dxfId="65">
      <pivotArea dataOnly="0" labelOnly="1" outline="0" fieldPosition="0">
        <references count="1">
          <reference field="1" count="1">
            <x v="45"/>
          </reference>
        </references>
      </pivotArea>
    </format>
    <format dxfId="64">
      <pivotArea field="1" type="button" dataOnly="0" labelOnly="1" outline="0" axis="axisPage" fieldPosition="0"/>
    </format>
    <format dxfId="63">
      <pivotArea dataOnly="0" labelOnly="1" outline="0" fieldPosition="0">
        <references count="1">
          <reference field="1" count="1">
            <x v="45"/>
          </reference>
        </references>
      </pivotArea>
    </format>
    <format dxfId="62">
      <pivotArea field="1" type="button" dataOnly="0" labelOnly="1" outline="0" axis="axisPage" fieldPosition="0"/>
    </format>
    <format dxfId="61">
      <pivotArea dataOnly="0" labelOnly="1" outline="0" fieldPosition="0">
        <references count="1">
          <reference field="1" count="1">
            <x v="45"/>
          </reference>
        </references>
      </pivotArea>
    </format>
    <format dxfId="60">
      <pivotArea field="1" type="button" dataOnly="0" labelOnly="1" outline="0" axis="axisPage" fieldPosition="0"/>
    </format>
    <format dxfId="59">
      <pivotArea dataOnly="0" labelOnly="1" outline="0" fieldPosition="0">
        <references count="1">
          <reference field="1" count="1">
            <x v="173"/>
          </reference>
        </references>
      </pivotArea>
    </format>
    <format dxfId="58">
      <pivotArea field="1" type="button" dataOnly="0" labelOnly="1" outline="0" axis="axisPage" fieldPosition="0"/>
    </format>
    <format dxfId="57">
      <pivotArea dataOnly="0" labelOnly="1" outline="0" fieldPosition="0">
        <references count="1">
          <reference field="1" count="1">
            <x v="13"/>
          </reference>
        </references>
      </pivotArea>
    </format>
    <format dxfId="56">
      <pivotArea field="1" type="button" dataOnly="0" labelOnly="1" outline="0" axis="axisPage" fieldPosition="0"/>
    </format>
    <format dxfId="55">
      <pivotArea dataOnly="0" labelOnly="1" outline="0" fieldPosition="0">
        <references count="1">
          <reference field="1" count="1">
            <x v="13"/>
          </reference>
        </references>
      </pivotArea>
    </format>
    <format dxfId="54">
      <pivotArea field="1" type="button" dataOnly="0" labelOnly="1" outline="0" axis="axisPage" fieldPosition="0"/>
    </format>
    <format dxfId="53">
      <pivotArea dataOnly="0" labelOnly="1" outline="0" fieldPosition="0">
        <references count="1">
          <reference field="1" count="1">
            <x v="13"/>
          </reference>
        </references>
      </pivotArea>
    </format>
    <format dxfId="52">
      <pivotArea field="1" type="button" dataOnly="0" labelOnly="1" outline="0" axis="axisPage" fieldPosition="0"/>
    </format>
    <format dxfId="51">
      <pivotArea dataOnly="0" labelOnly="1" outline="0" fieldPosition="0">
        <references count="1">
          <reference field="1" count="1">
            <x v="280"/>
          </reference>
        </references>
      </pivotArea>
    </format>
    <format dxfId="50">
      <pivotArea field="1" type="button" dataOnly="0" labelOnly="1" outline="0" axis="axisPage" fieldPosition="0"/>
    </format>
    <format dxfId="49">
      <pivotArea dataOnly="0" labelOnly="1" outline="0" fieldPosition="0">
        <references count="1">
          <reference field="1" count="1">
            <x v="287"/>
          </reference>
        </references>
      </pivotArea>
    </format>
    <format dxfId="48">
      <pivotArea field="1" type="button" dataOnly="0" labelOnly="1" outline="0" axis="axisPage" fieldPosition="0"/>
    </format>
    <format dxfId="47">
      <pivotArea dataOnly="0" labelOnly="1" outline="0" fieldPosition="0">
        <references count="1">
          <reference field="1" count="1">
            <x v="287"/>
          </reference>
        </references>
      </pivotArea>
    </format>
    <format dxfId="46">
      <pivotArea field="1" type="button" dataOnly="0" labelOnly="1" outline="0" axis="axisPage" fieldPosition="0"/>
    </format>
    <format dxfId="45">
      <pivotArea dataOnly="0" labelOnly="1" outline="0" fieldPosition="0">
        <references count="1">
          <reference field="1" count="1">
            <x v="287"/>
          </reference>
        </references>
      </pivotArea>
    </format>
    <format dxfId="44">
      <pivotArea field="1" type="button" dataOnly="0" labelOnly="1" outline="0" axis="axisPage" fieldPosition="0"/>
    </format>
    <format dxfId="43">
      <pivotArea dataOnly="0" labelOnly="1" outline="0" fieldPosition="0">
        <references count="1">
          <reference field="1" count="1">
            <x v="155"/>
          </reference>
        </references>
      </pivotArea>
    </format>
    <format dxfId="42">
      <pivotArea field="1" type="button" dataOnly="0" labelOnly="1" outline="0" axis="axisPage" fieldPosition="0"/>
    </format>
    <format dxfId="41">
      <pivotArea dataOnly="0" labelOnly="1" outline="0" fieldPosition="0">
        <references count="1">
          <reference field="1" count="1">
            <x v="155"/>
          </reference>
        </references>
      </pivotArea>
    </format>
    <format dxfId="40">
      <pivotArea field="1" type="button" dataOnly="0" labelOnly="1" outline="0" axis="axisPage" fieldPosition="0"/>
    </format>
    <format dxfId="39">
      <pivotArea dataOnly="0" labelOnly="1" outline="0" fieldPosition="0">
        <references count="1">
          <reference field="1" count="1">
            <x v="155"/>
          </reference>
        </references>
      </pivotArea>
    </format>
    <format dxfId="38">
      <pivotArea field="1" type="button" dataOnly="0" labelOnly="1" outline="0" axis="axisPage" fieldPosition="0"/>
    </format>
    <format dxfId="37">
      <pivotArea dataOnly="0" labelOnly="1" outline="0" fieldPosition="0">
        <references count="1">
          <reference field="1" count="1">
            <x v="315"/>
          </reference>
        </references>
      </pivotArea>
    </format>
    <format dxfId="36">
      <pivotArea field="1" type="button" dataOnly="0" labelOnly="1" outline="0" axis="axisPage" fieldPosition="0"/>
    </format>
    <format dxfId="35">
      <pivotArea dataOnly="0" labelOnly="1" outline="0" fieldPosition="0">
        <references count="1">
          <reference field="1" count="1">
            <x v="315"/>
          </reference>
        </references>
      </pivotArea>
    </format>
    <format dxfId="34">
      <pivotArea field="1" type="button" dataOnly="0" labelOnly="1" outline="0" axis="axisPage" fieldPosition="0"/>
    </format>
    <format dxfId="33">
      <pivotArea dataOnly="0" labelOnly="1" outline="0" fieldPosition="0">
        <references count="1">
          <reference field="1" count="1">
            <x v="315"/>
          </reference>
        </references>
      </pivotArea>
    </format>
    <format dxfId="32">
      <pivotArea field="1" type="button" dataOnly="0" labelOnly="1" outline="0" axis="axisPage" fieldPosition="0"/>
    </format>
    <format dxfId="31">
      <pivotArea dataOnly="0" labelOnly="1" outline="0" fieldPosition="0">
        <references count="1">
          <reference field="1" count="1">
            <x v="152"/>
          </reference>
        </references>
      </pivotArea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5" name="名冊" displayName="名冊" ref="A1:AE259" totalsRowShown="0" headerRowDxfId="1175" dataDxfId="1174">
  <autoFilter ref="A1:AE259"/>
  <sortState ref="A2:AE264">
    <sortCondition ref="C1:C264"/>
  </sortState>
  <tableColumns count="31">
    <tableColumn id="31" name="序" dataDxfId="1173">
      <calculatedColumnFormula>(TEXT((SUBTOTAL(103,(INDIRECT("$B$2:$B"&amp;(ROW()))))),"000"))</calculatedColumnFormula>
    </tableColumn>
    <tableColumn id="1" name="姓名" dataDxfId="1172" dataCellStyle="一般 6">
      <calculatedColumnFormula>HYPERLINK("\\server\G(server)\00行政管理部共用區\@雜費登帳!!!\@收費系統\住民收費表\※收費表"&amp;名冊[[#This Row],[字號]]&amp;名冊[[#This Row],[住民]]&amp;".xlsm",名冊[[#This Row],[住民]])</calculatedColumnFormula>
    </tableColumn>
    <tableColumn id="2" name="字號" dataDxfId="1171" dataCellStyle="一般 6"/>
    <tableColumn id="3" name="棟別" dataDxfId="1170" dataCellStyle="一般 6"/>
    <tableColumn id="4" name="住民" dataDxfId="1169" dataCellStyle="一般 6"/>
    <tableColumn id="29" name="身分證號" dataDxfId="1168" dataCellStyle="一般 6"/>
    <tableColumn id="30" name="簡稱" dataDxfId="1167" dataCellStyle="一般 6">
      <calculatedColumnFormula>IF(COUNTIF(名冊[[#This Row],[字號]],"1-*"),"龍祥精神護理之家",IF(COUNTIF(名冊[[#This Row],[字號]],"2-*"),"龍祥護理之家",IF(COUNTIF(名冊[[#This Row],[字號]],"3-*"),"龍祥長照中心")))</calculatedColumnFormula>
    </tableColumn>
    <tableColumn id="5" name="特殊" dataDxfId="1166"/>
    <tableColumn id="6" name="補助月份" dataDxfId="1165"/>
    <tableColumn id="7" name="保證金" dataDxfId="1164"/>
    <tableColumn id="8" name="月費" dataDxfId="1163"/>
    <tableColumn id="9" name="包月" dataDxfId="1162"/>
    <tableColumn id="10" name="補助款" dataDxfId="1161"/>
    <tableColumn id="11" name="雜費" dataDxfId="1160"/>
    <tableColumn id="12" name="雜費2" dataDxfId="1159"/>
    <tableColumn id="13" name="積欠" dataDxfId="1158"/>
    <tableColumn id="14" name="溢收" dataDxfId="1157"/>
    <tableColumn id="15" name="合計" dataDxfId="1156">
      <calculatedColumnFormula>(名冊[[#This Row],[月費]]+名冊[[#This Row],[包月]]-名冊[[#This Row],[補助款]])+(名冊[[#This Row],[雜費]]+名冊[[#This Row],[雜費2]]+名冊[[#This Row],[積欠]])-名冊[[#This Row],[溢收]]</calculatedColumnFormula>
    </tableColumn>
    <tableColumn id="23" name="零用金餘" dataDxfId="1155" dataCellStyle="一般 6"/>
    <tableColumn id="16" name="收款日期" dataDxfId="1154"/>
    <tableColumn id="17" name="家屬繳交金額" dataDxfId="1153"/>
    <tableColumn id="18" name="本月溢收" dataDxfId="1152">
      <calculatedColumnFormula>IF(名冊[[#This Row],[家屬繳交金額]]-名冊[[#This Row],[合計]]&lt;=0,"-",名冊[[#This Row],[家屬繳交金額]]-名冊[[#This Row],[合計]])</calculatedColumnFormula>
    </tableColumn>
    <tableColumn id="19" name="本月尚欠" dataDxfId="1151">
      <calculatedColumnFormula>IF(名冊[[#This Row],[家屬繳交金額]]-名冊[[#This Row],[合計]]&lt;0,IF(名冊[[#This Row],[家屬繳交金額]]-名冊[[#This Row],[合計]]+名冊[[#This Row],[優免]]=0,"-",名冊[[#This Row],[家屬繳交金額]]-名冊[[#This Row],[合計]]),"-")</calculatedColumnFormula>
    </tableColumn>
    <tableColumn id="20" name="優免" dataDxfId="1150"/>
    <tableColumn id="21" name="收據編號" dataDxfId="1149"/>
    <tableColumn id="22" name="備註" dataDxfId="1148"/>
    <tableColumn id="28" name="傳訊" dataDxfId="1147" dataCellStyle="一般 6"/>
    <tableColumn id="24" name="通知1" dataDxfId="1146"/>
    <tableColumn id="25" name="通知2" dataDxfId="1145"/>
    <tableColumn id="26" name="通知3" dataDxfId="1144"/>
    <tableColumn id="27" name="簡訊" dataDxfId="1143">
      <calculatedColumnFormula>"您好：通知"&amp;名冊[[#This Row],[姓名]]&amp;" 君於"&amp;名冊[[#This Row],[簡稱]]&amp;114&amp;"年"&amp;4&amp;"月月費" &amp;IF((AND(名冊[[#This Row],[積欠]]&gt;0,名冊[[#This Row],[合計]]&gt;0)),"(含欠費)","")&amp;"共"&amp;IF(名冊[[#This Row],[合計]]&lt;0," 溢收"&amp;-名冊[[#This Row],[合計]],名冊[[#This Row],[合計]])&amp;"元整，如有疑問請來電(分機218)，謝謝。"</calculatedColumnFormula>
    </tableColumn>
  </tableColumns>
  <tableStyleInfo name="TableStyleLight16" showFirstColumn="0" showLastColumn="0" showRowStripes="1" showColumnStripes="0"/>
</table>
</file>

<file path=xl/tables/table2.xml><?xml version="1.0" encoding="utf-8"?>
<table xmlns="http://schemas.openxmlformats.org/spreadsheetml/2006/main" id="1" name="表格1" displayName="表格1" ref="A1:M750" totalsRowShown="0" headerRowDxfId="1107" dataDxfId="1106">
  <autoFilter ref="A1:M750"/>
  <sortState ref="A2:M750">
    <sortCondition ref="C1:C750"/>
  </sortState>
  <tableColumns count="13">
    <tableColumn id="1" name="編號" dataDxfId="1105">
      <calculatedColumnFormula>IFERROR((INDEX(名冊[#All],MATCH(表格1[[#This Row],[姓名]],名冊[[#All],[姓名]],0),COLUMN(名冊[[#Headers],[字號]]))),"")</calculatedColumnFormula>
    </tableColumn>
    <tableColumn id="2" name="姓名" dataDxfId="1104" dataCellStyle="一般 2"/>
    <tableColumn id="7" name="日期" dataDxfId="1103"/>
    <tableColumn id="10" name="類別" dataDxfId="1102">
      <calculatedColumnFormula>IF(表格1[[#This Row],[姓名]]&lt;&gt;"","醫療","")</calculatedColumnFormula>
    </tableColumn>
    <tableColumn id="3" name="項目" dataDxfId="1101"/>
    <tableColumn id="13" name="項目2" dataDxfId="1100"/>
    <tableColumn id="9" name="日期&amp;項目" dataDxfId="1099">
      <calculatedColumnFormula>IF(表格1[[#This Row],[姓名]]&lt;&gt;"",TEXT(表格1[[#This Row],[日期]],"mm/dd;;")&amp;" "&amp;表格1[[#This Row],[項目]]&amp;表格1[[#This Row],[項目2]],"")</calculatedColumnFormula>
    </tableColumn>
    <tableColumn id="12" name="數量" dataDxfId="1098"/>
    <tableColumn id="11" name="單價" dataDxfId="1097"/>
    <tableColumn id="4" name="費用" dataDxfId="1096"/>
    <tableColumn id="5" name="看護費" dataDxfId="1095"/>
    <tableColumn id="6" name="車資" dataDxfId="1094"/>
    <tableColumn id="8" name="檢查" dataDxfId="1093">
      <calculatedColumnFormula>IF(表格1[編號]&lt;&gt;"",(IF(COUNTIF(表格1[[#This Row],[費用]:[車資]],"")&gt;0,"缺","")),"")</calculatedColumnFormula>
    </tableColumn>
  </tableColumns>
  <tableStyleInfo name="TableStyleLight16" showFirstColumn="0" showLastColumn="0" showRowStripes="1" showColumnStripes="0"/>
</table>
</file>

<file path=xl/tables/table3.xml><?xml version="1.0" encoding="utf-8"?>
<table xmlns="http://schemas.openxmlformats.org/spreadsheetml/2006/main" id="2" name="表格2" displayName="表格2" ref="A1:J764" totalsRowShown="0" headerRowDxfId="1088" dataDxfId="1087">
  <autoFilter ref="A1:J764">
    <filterColumn colId="4">
      <filters>
        <filter val="愛力安奶粉"/>
      </filters>
    </filterColumn>
  </autoFilter>
  <sortState ref="A2:J764">
    <sortCondition ref="C1:C764"/>
  </sortState>
  <tableColumns count="10">
    <tableColumn id="1" name="欄1" dataDxfId="1086">
      <calculatedColumnFormula>IFERROR((INDEX(名冊[#All],MATCH(表格2[[#This Row],[姓名]],名冊[[#All],[姓名]],0),COLUMN(名冊[[#Headers],[字號]]))),"")</calculatedColumnFormula>
    </tableColumn>
    <tableColumn id="2" name="姓名" dataDxfId="1085"/>
    <tableColumn id="8" name="日期" dataDxfId="1084"/>
    <tableColumn id="5" name="類別" dataDxfId="1083">
      <calculatedColumnFormula>IF(表格2[[#This Row],[姓名]]&lt;&gt;"","耗材","")</calculatedColumnFormula>
    </tableColumn>
    <tableColumn id="3" name="項目" dataDxfId="1082"/>
    <tableColumn id="6" name="項目2" dataDxfId="1081"/>
    <tableColumn id="12" name="日期&amp;項目" dataDxfId="1080">
      <calculatedColumnFormula>IF(表格2[[#This Row],[姓名]]&lt;&gt;"",TEXT(表格2[[#This Row],[日期]],"mm/dd;;")&amp;" "&amp;表格2[[#This Row],[項目]]&amp;"*"&amp;表格2[[#This Row],[數量]]&amp;表格2[[#This Row],[項目2]],"")</calculatedColumnFormula>
    </tableColumn>
    <tableColumn id="13" name="數量" dataDxfId="1079"/>
    <tableColumn id="9" name="單價" dataDxfId="1078">
      <calculatedColumnFormula>IF((COUNTIF(表格2[[#This Row],[項目]],"*員工*")&gt;0),(IFERROR(VLOOKUP((MID(表格2[[#This Row],[項目]],1,(LEN(表格2[[#This Row],[項目]])-4))),價目[],3,0),"")),(IFERROR(VLOOKUP(表格2[[#This Row],[項目]],價目[],2,0),"")))</calculatedColumnFormula>
    </tableColumn>
    <tableColumn id="4" name="費用" dataDxfId="1077">
      <calculatedColumnFormula>IF(表格2[欄1]&lt;&gt;"",(表格2[[#This Row],[數量]]*表格2[[#This Row],[單價]]),0)</calculatedColumnFormula>
    </tableColumn>
  </tableColumns>
  <tableStyleInfo name="TableStyleLight19" showFirstColumn="0" showLastColumn="0" showRowStripes="1" showColumnStripes="0"/>
</table>
</file>

<file path=xl/tables/table4.xml><?xml version="1.0" encoding="utf-8"?>
<table xmlns="http://schemas.openxmlformats.org/spreadsheetml/2006/main" id="3" name="表格4" displayName="表格4" ref="A1:J329" totalsRowShown="0" headerRowDxfId="1075" dataDxfId="1074">
  <autoFilter ref="A1:J329"/>
  <sortState ref="A2:J329">
    <sortCondition ref="C1:C329"/>
  </sortState>
  <tableColumns count="10">
    <tableColumn id="1" name="編號" dataDxfId="1073">
      <calculatedColumnFormula>IFERROR((INDEX(名冊[#All],MATCH(表格4[[#This Row],[姓名]],名冊[[#All],[姓名]],0),COLUMN(名冊[[#Headers],[字號]]))),"")</calculatedColumnFormula>
    </tableColumn>
    <tableColumn id="2" name="姓名" dataDxfId="1072"/>
    <tableColumn id="4" name="日期" dataDxfId="1071"/>
    <tableColumn id="3" name="類別" dataDxfId="1070">
      <calculatedColumnFormula>IF(表格4[[#This Row],[姓名]]&lt;&gt;"","農會","")</calculatedColumnFormula>
    </tableColumn>
    <tableColumn id="6" name="項目" dataDxfId="1069">
      <calculatedColumnFormula>IF(表格4[[#This Row],[姓名]]&lt;&gt;"","購物","")</calculatedColumnFormula>
    </tableColumn>
    <tableColumn id="10" name="項目2" dataDxfId="1068"/>
    <tableColumn id="9" name="日期&amp;項目" dataDxfId="1067">
      <calculatedColumnFormula>IF(表格4[[#This Row],[姓名]]&lt;&gt;"",TEXT(表格4[[#This Row],[日期]],"mm/dd;;")&amp;" "&amp;表格4[[#This Row],[類別]]&amp;表格4[[#This Row],[項目]]&amp;表格4[[#This Row],[項目2]],"")</calculatedColumnFormula>
    </tableColumn>
    <tableColumn id="8" name="數量" dataDxfId="1066"/>
    <tableColumn id="7" name="單價" dataDxfId="1065"/>
    <tableColumn id="5" name="費用" dataDxfId="1064"/>
  </tableColumns>
  <tableStyleInfo name="TableStyleLight18" showFirstColumn="0" showLastColumn="0" showRowStripes="1" showColumnStripes="0"/>
</table>
</file>

<file path=xl/tables/table5.xml><?xml version="1.0" encoding="utf-8"?>
<table xmlns="http://schemas.openxmlformats.org/spreadsheetml/2006/main" id="4" name="整合" displayName="整合" ref="A1:M2418" totalsRowShown="0" headerRowDxfId="1063" dataDxfId="1062">
  <autoFilter ref="A1:M2418"/>
  <tableColumns count="13">
    <tableColumn id="1" name="編號" dataDxfId="1061"/>
    <tableColumn id="2" name="姓名" dataDxfId="1060"/>
    <tableColumn id="3" name="日期" dataDxfId="1059"/>
    <tableColumn id="4" name="類別" dataDxfId="1058"/>
    <tableColumn id="5" name="項目" dataDxfId="1057"/>
    <tableColumn id="13" name="項目2" dataDxfId="1056"/>
    <tableColumn id="6" name="日期&amp;項目" dataDxfId="1055"/>
    <tableColumn id="7" name="數量" dataDxfId="1054"/>
    <tableColumn id="8" name="單價" dataDxfId="1053"/>
    <tableColumn id="9" name="費用" dataDxfId="1052"/>
    <tableColumn id="10" name="看護費" dataDxfId="1051"/>
    <tableColumn id="11" name="車資" dataDxfId="1050"/>
    <tableColumn id="12" name="檢查" dataDxfId="1049"/>
  </tableColumns>
  <tableStyleInfo name="TableStyleLight17" showFirstColumn="0" showLastColumn="0" showRowStripes="1" showColumnStripes="0"/>
</table>
</file>

<file path=xl/tables/table6.xml><?xml version="1.0" encoding="utf-8"?>
<table xmlns="http://schemas.openxmlformats.org/spreadsheetml/2006/main" id="9" name="表格5" displayName="表格5" ref="A1:J64" totalsRowShown="0" headerRowDxfId="1046" dataDxfId="1045">
  <autoFilter ref="A1:J64">
    <filterColumn colId="1">
      <filters>
        <filter val="林宜田"/>
      </filters>
    </filterColumn>
  </autoFilter>
  <sortState ref="A2:J64">
    <sortCondition ref="C1:C64"/>
  </sortState>
  <tableColumns count="10">
    <tableColumn id="1" name="編號" dataDxfId="1044">
      <calculatedColumnFormula>IFERROR((INDEX(名冊[#All],MATCH(表格5[[#This Row],[姓名]],名冊[[#All],[姓名]],0),COLUMN(名冊[[#Headers],[字號]]))),"")</calculatedColumnFormula>
    </tableColumn>
    <tableColumn id="2" name="姓名" dataDxfId="1043"/>
    <tableColumn id="8" name="日期" dataDxfId="1042"/>
    <tableColumn id="5" name="類別" dataDxfId="1041">
      <calculatedColumnFormula>IF(表格5[[#This Row],[姓名]]&lt;&gt;"","沖銷","")</calculatedColumnFormula>
    </tableColumn>
    <tableColumn id="3" name="項目" dataDxfId="1040"/>
    <tableColumn id="6" name="項目2" dataDxfId="1039"/>
    <tableColumn id="12" name="日期&amp;項目" dataDxfId="1038">
      <calculatedColumnFormula>IF(表格5[[#This Row],[姓名]]&lt;&gt;"",TEXT(表格5[[#This Row],[日期]],"mm/dd;;")&amp;" "&amp;表格5[[#This Row],[項目]]&amp;表格5[[#This Row],[項目2]],"")</calculatedColumnFormula>
    </tableColumn>
    <tableColumn id="13" name="數量" dataDxfId="1037"/>
    <tableColumn id="9" name="單價" dataDxfId="1036"/>
    <tableColumn id="4" name="費用" dataDxfId="1035"/>
  </tableColumns>
  <tableStyleInfo name="TableStyleLight17" showFirstColumn="0" showLastColumn="0" showRowStripes="1" showColumnStripes="0"/>
</table>
</file>

<file path=xl/tables/table7.xml><?xml version="1.0" encoding="utf-8"?>
<table xmlns="http://schemas.openxmlformats.org/spreadsheetml/2006/main" id="6" name="表格3" displayName="表格3" ref="A1:J515" totalsRowShown="0" headerRowDxfId="1030" dataDxfId="1029">
  <autoFilter ref="A1:J515"/>
  <sortState ref="A2:J515">
    <sortCondition ref="C1:C515"/>
  </sortState>
  <tableColumns count="10">
    <tableColumn id="1" name="編號" dataDxfId="1028">
      <calculatedColumnFormula>IFERROR((INDEX(名冊[#All],MATCH(表格3[[#This Row],[姓名]],名冊[[#All],[姓名]],0),COLUMN(名冊[[#Headers],[字號]]))),"")</calculatedColumnFormula>
    </tableColumn>
    <tableColumn id="2" name="姓名" dataDxfId="1027"/>
    <tableColumn id="5" name="日期" dataDxfId="1026"/>
    <tableColumn id="7" name="類別" dataDxfId="1025">
      <calculatedColumnFormula>IF(表格3[[#This Row],[姓名]]&lt;&gt;"","其他","")</calculatedColumnFormula>
    </tableColumn>
    <tableColumn id="3" name="項目" dataDxfId="1024"/>
    <tableColumn id="8" name="項目2" dataDxfId="1023"/>
    <tableColumn id="6" name="日期&amp;項目" dataDxfId="1022">
      <calculatedColumnFormula>IF(表格3[[#This Row],[姓名]]&lt;&gt;"",TEXT(表格3[[#This Row],[日期]],"mm/dd;;")&amp;" "&amp;表格3[[#This Row],[項目]]&amp;表格3[[#This Row],[項目2]],"")</calculatedColumnFormula>
    </tableColumn>
    <tableColumn id="13" name="數量" dataDxfId="1021"/>
    <tableColumn id="9" name="單價" dataDxfId="1020"/>
    <tableColumn id="4" name="費用" dataDxfId="1019">
      <calculatedColumnFormula>表格3[[#This Row],[數量]]*表格3[[#This Row],[單價]]</calculatedColumnFormula>
    </tableColumn>
  </tableColumns>
  <tableStyleInfo name="TableStyleLight21" showFirstColumn="0" showLastColumn="0" showRowStripes="1" showColumnStripes="0"/>
</table>
</file>

<file path=xl/tables/table8.xml><?xml version="1.0" encoding="utf-8"?>
<table xmlns="http://schemas.openxmlformats.org/spreadsheetml/2006/main" id="7" name="價目" displayName="價目" ref="A1:E112" totalsRowShown="0" headerRowDxfId="987" dataDxfId="986">
  <autoFilter ref="A1:E112"/>
  <tableColumns count="5">
    <tableColumn id="1" name="項目" dataDxfId="985"/>
    <tableColumn id="2" name="價錢" dataDxfId="984"/>
    <tableColumn id="5" name="成本" dataDxfId="983"/>
    <tableColumn id="3" name="詳細成本備註" dataDxfId="982"/>
    <tableColumn id="4" name="市售價" dataDxfId="981"/>
  </tableColumns>
  <tableStyleInfo name="TableStyleLight17" showFirstColumn="0" showLastColumn="0" showRowStripes="1" showColumnStripes="0"/>
</table>
</file>

<file path=xl/tables/table9.xml><?xml version="1.0" encoding="utf-8"?>
<table xmlns="http://schemas.openxmlformats.org/spreadsheetml/2006/main" id="8" name="表格8" displayName="表格8" ref="A1:P1002" totalsRowShown="0" headerRowDxfId="980" dataDxfId="979">
  <autoFilter ref="A1:P1002">
    <filterColumn colId="1">
      <filters>
        <filter val="袁明師"/>
      </filters>
    </filterColumn>
  </autoFilter>
  <tableColumns count="16">
    <tableColumn id="1" name="編號" dataDxfId="978">
      <calculatedColumnFormula array="1">IFERROR((INDEX(名冊[#All],MATCH(表格8[[#This Row],[姓名]],名冊[[#All],[姓名]],0),COLUMN(名冊[[#Headers],[字號]]))),"")</calculatedColumnFormula>
    </tableColumn>
    <tableColumn id="2" name="姓名" dataDxfId="977"/>
    <tableColumn id="3" name="日期" dataDxfId="976"/>
    <tableColumn id="4" name="類別" dataDxfId="975">
      <calculatedColumnFormula>"住院退費"</calculatedColumnFormula>
    </tableColumn>
    <tableColumn id="5" name="住院日" dataDxfId="974"/>
    <tableColumn id="6" name="出院日" dataDxfId="973"/>
    <tableColumn id="7" name="住院天數(含前後日)" dataDxfId="972">
      <calculatedColumnFormula>IF(AND(表格8[[#This Row],[住院日]]&lt;&gt;"",表格8[[#This Row],[出院日]]&lt;&gt;""),(IF(表格8[姓名]="",0,(表格8[出院日]-表格8[住院日])+1)),0)</calculatedColumnFormula>
    </tableColumn>
    <tableColumn id="8" name="月費" dataDxfId="971">
      <calculatedColumnFormula>IFERROR((INDEX(名冊[#All],MATCH(表格8[[#This Row],[姓名]],名冊[[#All],[姓名]],0),COLUMN(名冊[[#Headers],[月費]]))),"")</calculatedColumnFormula>
    </tableColumn>
    <tableColumn id="11" name="包月" dataDxfId="970">
      <calculatedColumnFormula array="1">IFERROR((INDEX(名冊[#All],MATCH(表格8[[#This Row],[姓名]],名冊[[#All],[姓名]],0),COLUMN(名冊[[#Headers],[包月]]))),"")</calculatedColumnFormula>
    </tableColumn>
    <tableColumn id="9" name="佔床費" dataDxfId="969">
      <calculatedColumnFormula>600</calculatedColumnFormula>
    </tableColumn>
    <tableColumn id="10" name="退費" dataDxfId="968">
      <calculatedColumnFormula>-(ROUND(IF(表格8[姓名]="",0,(((表格8[月費]+表格8[[#This Row],[包月]])/30)-表格8[佔床費])*表格8[住院天數(含前後日)]),0))</calculatedColumnFormula>
    </tableColumn>
    <tableColumn id="12" name="沖銷項目" dataDxfId="967">
      <calculatedColumnFormula>"住院退費 "&amp;TEXT(表格8[[#This Row],[住院日]],"mm/dd;;")&amp;"-"&amp;TEXT(表格8[[#This Row],[出院日]],"mm/dd;;")&amp;" 共"&amp;表格8[[#This Row],[住院天數(含前後日)]]&amp;"日"</calculatedColumnFormula>
    </tableColumn>
    <tableColumn id="13" name="寢具送洗退費" dataDxfId="966">
      <calculatedColumnFormula>-(ROUNDDOWN(表格8[[#This Row],[住院天數(含前後日)]]/7,0)*50)</calculatedColumnFormula>
    </tableColumn>
    <tableColumn id="14" name="備註" dataDxfId="965"/>
    <tableColumn id="15" name="冷氣使用_x000a_天數" dataDxfId="964"/>
    <tableColumn id="16" name="冷氣使用_x000a_退費" dataDxfId="963">
      <calculatedColumnFormula>-(ROUND(表格8[[#This Row],[冷氣使用
天數]]*(500/30),0))</calculatedColumnFormula>
    </tableColumn>
  </tableColumns>
  <tableStyleInfo name="TableStyleLight17" showFirstColumn="0" showLastColumn="0" showRowStripes="1" showColumnStripes="0"/>
</table>
</file>

<file path=xl/tables/table10.xml><?xml version="1.0" encoding="utf-8"?>
<table xmlns="http://schemas.openxmlformats.org/spreadsheetml/2006/main" id="12" name="表格12" displayName="表格12" ref="R1:R53" totalsRowShown="0" headerRowDxfId="962" dataDxfId="961">
  <autoFilter ref="R1:R53"/>
  <tableColumns count="1">
    <tableColumn id="1" name="7/25住冷氣房者" dataDxfId="960"/>
  </tableColumns>
  <tableStyleInfo name="TableStyleLight16" showFirstColumn="0" showLastColumn="0" showRowStripes="1" showColumnStripes="0"/>
</table>
</file>

<file path=xl/tables/table11.xml><?xml version="1.0" encoding="utf-8"?>
<table xmlns="http://schemas.openxmlformats.org/spreadsheetml/2006/main" id="11" name="簡訊" displayName="簡訊" ref="A2:I400" totalsRowShown="0" headerRowDxfId="11" headerRowCellStyle="一般 2 4">
  <autoFilter ref="A2:I400"/>
  <sortState ref="A3:I400">
    <sortCondition ref="D2:D400"/>
  </sortState>
  <tableColumns count="9">
    <tableColumn id="1" name="人_x000a_數" dataDxfId="10" dataCellStyle="一般 2 4">
      <calculatedColumnFormula>IF($C3&lt;&gt;"",ROW()-2,"")</calculatedColumnFormula>
    </tableColumn>
    <tableColumn id="2" name="家字號" dataDxfId="9" dataCellStyle="一般 2 4">
      <calculatedColumnFormula array="1">IF(AND($C3&lt;&gt;"",$C3&lt;&gt;0),INDEX(名冊[#All],MATCH($C3,名冊[[#All],[姓名]],0),COLUMN(名冊[[#All],[字號]])),"")</calculatedColumnFormula>
    </tableColumn>
    <tableColumn id="3" name="姓名" dataDxfId="8" dataCellStyle="一般 2 4">
      <calculatedColumnFormula array="1">IFERROR(INDEX(名冊[#All],SMALL(IF(INDIRECT("名冊[[#全部],["&amp;$A$1&amp;"]]")&lt;&gt;"",ROW(名冊[[#All],[通知1]]),"N"),ROW(名冊!A2)),COLUMN(名冊[[#All],[姓名]])),"")</calculatedColumnFormula>
    </tableColumn>
    <tableColumn id="4" name="備註" dataDxfId="7" dataCellStyle="一般 2 4">
      <calculatedColumnFormula array="1">IF(AND($C3&lt;&gt;"",$C3&lt;&gt;0),INDEX(名冊[#All],MATCH($C3,名冊[[#All],[姓名]],0),COLUMN(名冊[[#All],[備註]])),"")</calculatedColumnFormula>
    </tableColumn>
    <tableColumn id="9" name="傳訊" dataDxfId="6" dataCellStyle="一般 2 4">
      <calculatedColumnFormula array="1">IF(AND($C3&lt;&gt;"",$C3&lt;&gt;0),INDEX(名冊[#All],MATCH($C3,名冊[[#All],[姓名]],0),COLUMN(名冊[[#All],[傳訊]])),"")</calculatedColumnFormula>
    </tableColumn>
    <tableColumn id="5" name="通知1" dataDxfId="5" dataCellStyle="一般 2 4">
      <calculatedColumnFormula array="1">IF(AND($C3&lt;&gt;"",$C3&lt;&gt;0),INDEX(名冊[#All],MATCH($C3,名冊[[#All],[姓名]],0),COLUMN(名冊[[#All],[通知1]])),"")</calculatedColumnFormula>
    </tableColumn>
    <tableColumn id="6" name="通知2" dataDxfId="4" dataCellStyle="一般 2 4">
      <calculatedColumnFormula array="1">IF(AND($C3&lt;&gt;"",$C3&lt;&gt;0),INDEX(名冊[#All],MATCH($C3,名冊[[#All],[姓名]],0),COLUMN(名冊[[#All],[通知2]])),"")</calculatedColumnFormula>
    </tableColumn>
    <tableColumn id="7" name="通知3" dataDxfId="3" dataCellStyle="一般 2 4">
      <calculatedColumnFormula array="1">IF(AND($C3&lt;&gt;"",$C3&lt;&gt;0),INDEX(名冊[#All],MATCH($C3,名冊[[#All],[姓名]],0),COLUMN(名冊[[#All],[通知3]])),"")</calculatedColumnFormula>
    </tableColumn>
    <tableColumn id="8" name="簡訊" dataDxfId="2" dataCellStyle="一般 2 4">
      <calculatedColumnFormula array="1">IF(AND($C3&lt;&gt;"",$C3&lt;&gt;0),(INDIRECT("簡訊[@"&amp;$A$1&amp;"]")&amp;","&amp;(IF(AND($C3&lt;&gt;"",$C3&lt;&gt;0),INDEX(名冊[#All],MATCH($C3,名冊[[#All],[姓名]],0),COLUMN(名冊[[#All],[簡訊]])),""))),"")</calculatedColumnFormula>
    </tableColumn>
  </tableColumns>
  <tableStyleInfo name="TableStyleLight16" showFirstColumn="0" showLastColumn="0" showRowStripes="1" showColumnStripes="0"/>
</table>
</file>

<file path=xl/tables/table12.xml><?xml version="1.0" encoding="utf-8"?>
<table xmlns="http://schemas.openxmlformats.org/spreadsheetml/2006/main" id="10" name="帳戶" displayName="帳戶" ref="A1:D4" totalsRowShown="0" headerRowDxfId="1" tableBorderDxfId="0">
  <autoFilter ref="A1:D4"/>
  <tableColumns count="4">
    <tableColumn id="1" name="單位"/>
    <tableColumn id="2" name="戶名"/>
    <tableColumn id="3" name="代號"/>
    <tableColumn id="4" name="帳號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4.xml"/><Relationship Id="rId3" Type="http://schemas.openxmlformats.org/officeDocument/2006/relationships/drawing" Target="../drawings/drawing1.xml"/><Relationship Id="rId7" Type="http://schemas.openxmlformats.org/officeDocument/2006/relationships/ctrlProp" Target="../ctrlProps/ctrlProp3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uance@seed.net.tw%20&#27599;&#20491;&#26376;&#32102;" TargetMode="External"/><Relationship Id="rId6" Type="http://schemas.openxmlformats.org/officeDocument/2006/relationships/ctrlProp" Target="../ctrlProps/ctrlProp2.xml"/><Relationship Id="rId5" Type="http://schemas.openxmlformats.org/officeDocument/2006/relationships/ctrlProp" Target="../ctrlProps/ctrlProp1.xml"/><Relationship Id="rId4" Type="http://schemas.openxmlformats.org/officeDocument/2006/relationships/vmlDrawing" Target="../drawings/vmlDrawing1.vml"/><Relationship Id="rId9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8.xml"/><Relationship Id="rId3" Type="http://schemas.openxmlformats.org/officeDocument/2006/relationships/drawing" Target="../drawings/drawing2.xml"/><Relationship Id="rId7" Type="http://schemas.openxmlformats.org/officeDocument/2006/relationships/ctrlProp" Target="../ctrlProps/ctrlProp7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Relationship Id="rId6" Type="http://schemas.openxmlformats.org/officeDocument/2006/relationships/ctrlProp" Target="../ctrlProps/ctrlProp6.xml"/><Relationship Id="rId11" Type="http://schemas.openxmlformats.org/officeDocument/2006/relationships/ctrlProp" Target="../ctrlProps/ctrlProp11.xml"/><Relationship Id="rId5" Type="http://schemas.openxmlformats.org/officeDocument/2006/relationships/ctrlProp" Target="../ctrlProps/ctrlProp5.xml"/><Relationship Id="rId10" Type="http://schemas.openxmlformats.org/officeDocument/2006/relationships/ctrlProp" Target="../ctrlProps/ctrlProp10.xml"/><Relationship Id="rId4" Type="http://schemas.openxmlformats.org/officeDocument/2006/relationships/vmlDrawing" Target="../drawings/vmlDrawing2.vml"/><Relationship Id="rId9" Type="http://schemas.openxmlformats.org/officeDocument/2006/relationships/ctrlProp" Target="../ctrlProps/ctrlProp9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7" Type="http://schemas.openxmlformats.org/officeDocument/2006/relationships/table" Target="../tables/table2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6" Type="http://schemas.openxmlformats.org/officeDocument/2006/relationships/ctrlProp" Target="../ctrlProps/ctrlProp14.xml"/><Relationship Id="rId5" Type="http://schemas.openxmlformats.org/officeDocument/2006/relationships/ctrlProp" Target="../ctrlProps/ctrlProp13.xml"/><Relationship Id="rId4" Type="http://schemas.openxmlformats.org/officeDocument/2006/relationships/ctrlProp" Target="../ctrlProps/ctrlProp1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Relationship Id="rId5" Type="http://schemas.openxmlformats.org/officeDocument/2006/relationships/table" Target="../tables/table6.xml"/><Relationship Id="rId4" Type="http://schemas.openxmlformats.org/officeDocument/2006/relationships/ctrlProp" Target="../ctrlProps/ctrlProp15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.bin"/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0.xml"/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printerSettings" Target="../printerSettings/printerSettings11.bin"/><Relationship Id="rId1" Type="http://schemas.openxmlformats.org/officeDocument/2006/relationships/pivotTable" Target="../pivotTables/pivotTable4.xml"/><Relationship Id="rId6" Type="http://schemas.openxmlformats.org/officeDocument/2006/relationships/ctrlProp" Target="../ctrlProps/ctrlProp17.xml"/><Relationship Id="rId5" Type="http://schemas.openxmlformats.org/officeDocument/2006/relationships/ctrlProp" Target="../ctrlProps/ctrlProp16.xml"/><Relationship Id="rId4" Type="http://schemas.openxmlformats.org/officeDocument/2006/relationships/vmlDrawing" Target="../drawings/vmlDrawing5.v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工作表011"/>
  <dimension ref="A1:AE259"/>
  <sheetViews>
    <sheetView tabSelected="1" zoomScaleNormal="100" workbookViewId="0">
      <pane xSplit="2" ySplit="1" topLeftCell="C161" activePane="bottomRight" state="frozen"/>
      <selection pane="topRight" activeCell="B1" sqref="B1"/>
      <selection pane="bottomLeft" activeCell="A2" sqref="A2"/>
      <selection pane="bottomRight" activeCell="Z140" sqref="Z140"/>
    </sheetView>
  </sheetViews>
  <sheetFormatPr defaultColWidth="9" defaultRowHeight="18.2"/>
  <cols>
    <col min="1" max="1" width="3.6640625" style="219" customWidth="1"/>
    <col min="2" max="2" width="9.88671875" style="227" bestFit="1" customWidth="1"/>
    <col min="3" max="3" width="6.109375" style="190" customWidth="1"/>
    <col min="4" max="4" width="6.109375" style="191" customWidth="1"/>
    <col min="5" max="5" width="10.109375" style="192" hidden="1" customWidth="1"/>
    <col min="6" max="6" width="6.6640625" style="195" customWidth="1"/>
    <col min="7" max="7" width="2.88671875" style="195" hidden="1" customWidth="1"/>
    <col min="8" max="8" width="2" style="220" customWidth="1"/>
    <col min="9" max="9" width="3.88671875" style="221" customWidth="1"/>
    <col min="10" max="10" width="2.6640625" style="204" customWidth="1"/>
    <col min="11" max="13" width="7" style="204" customWidth="1"/>
    <col min="14" max="14" width="7.6640625" style="204" customWidth="1"/>
    <col min="15" max="15" width="7.6640625" style="204" hidden="1" customWidth="1"/>
    <col min="16" max="17" width="7.6640625" style="204" customWidth="1"/>
    <col min="18" max="18" width="9.6640625" style="222" customWidth="1"/>
    <col min="19" max="19" width="2.33203125" style="223" customWidth="1"/>
    <col min="20" max="20" width="1" style="204" customWidth="1"/>
    <col min="21" max="21" width="10.6640625" style="220" customWidth="1"/>
    <col min="22" max="22" width="9.6640625" style="386" customWidth="1"/>
    <col min="23" max="23" width="9.6640625" style="387" customWidth="1"/>
    <col min="24" max="24" width="0.88671875" style="204" customWidth="1"/>
    <col min="25" max="25" width="0.44140625" style="204" hidden="1" customWidth="1"/>
    <col min="26" max="26" width="18.88671875" style="224" customWidth="1"/>
    <col min="27" max="27" width="4.88671875" style="225" customWidth="1"/>
    <col min="28" max="30" width="11.109375" style="226" customWidth="1"/>
    <col min="31" max="31" width="9" style="238"/>
    <col min="32" max="16384" width="9" style="204"/>
  </cols>
  <sheetData>
    <row r="1" spans="1:31" s="189" customFormat="1" ht="16.3">
      <c r="A1" s="180" t="s">
        <v>433</v>
      </c>
      <c r="B1" s="181" t="s">
        <v>139</v>
      </c>
      <c r="C1" s="182" t="s">
        <v>247</v>
      </c>
      <c r="D1" s="183" t="s">
        <v>1252</v>
      </c>
      <c r="E1" s="183" t="s">
        <v>640</v>
      </c>
      <c r="F1" s="184" t="s">
        <v>1253</v>
      </c>
      <c r="G1" s="184" t="s">
        <v>250</v>
      </c>
      <c r="H1" s="184" t="s">
        <v>1043</v>
      </c>
      <c r="I1" s="185" t="s">
        <v>378</v>
      </c>
      <c r="J1" s="181" t="s">
        <v>129</v>
      </c>
      <c r="K1" s="181" t="s">
        <v>130</v>
      </c>
      <c r="L1" s="181" t="s">
        <v>131</v>
      </c>
      <c r="M1" s="181" t="s">
        <v>140</v>
      </c>
      <c r="N1" s="181" t="s">
        <v>132</v>
      </c>
      <c r="O1" s="181" t="s">
        <v>1256</v>
      </c>
      <c r="P1" s="181" t="s">
        <v>156</v>
      </c>
      <c r="Q1" s="181" t="s">
        <v>155</v>
      </c>
      <c r="R1" s="186" t="s">
        <v>133</v>
      </c>
      <c r="S1" s="187" t="s">
        <v>293</v>
      </c>
      <c r="T1" s="181" t="s">
        <v>134</v>
      </c>
      <c r="U1" s="184" t="s">
        <v>135</v>
      </c>
      <c r="V1" s="377" t="s">
        <v>141</v>
      </c>
      <c r="W1" s="378" t="s">
        <v>136</v>
      </c>
      <c r="X1" s="181" t="s">
        <v>137</v>
      </c>
      <c r="Y1" s="181" t="s">
        <v>138</v>
      </c>
      <c r="Z1" s="188" t="s">
        <v>285</v>
      </c>
      <c r="AA1" s="184" t="s">
        <v>671</v>
      </c>
      <c r="AB1" s="188" t="s">
        <v>142</v>
      </c>
      <c r="AC1" s="188" t="s">
        <v>143</v>
      </c>
      <c r="AD1" s="188" t="s">
        <v>144</v>
      </c>
      <c r="AE1" s="236" t="s">
        <v>145</v>
      </c>
    </row>
    <row r="2" spans="1:31" s="286" customFormat="1">
      <c r="A2" s="272" t="str">
        <f t="shared" ref="A2:A64" ca="1" si="0">(TEXT((SUBTOTAL(103,(INDIRECT("$B$2:$B"&amp;(ROW()))))),"000"))</f>
        <v>001</v>
      </c>
      <c r="B2" s="287" t="str">
        <f>HYPERLINK("\\server\G(server)\00行政管理部共用區\@雜費登帳!!!\@收費系統\住民收費表\※收費表"&amp;名冊[[#This Row],[字號]]&amp;名冊[[#This Row],[住民]]&amp;".xlsm",名冊[[#This Row],[住民]])</f>
        <v>姜仁双</v>
      </c>
      <c r="C2" s="298" t="s">
        <v>349</v>
      </c>
      <c r="D2" s="401" t="s">
        <v>467</v>
      </c>
      <c r="E2" s="288" t="s">
        <v>543</v>
      </c>
      <c r="F2" s="288" t="s">
        <v>1114</v>
      </c>
      <c r="G2" s="288" t="str">
        <f>IF(COUNTIF(名冊[[#This Row],[字號]],"1-*"),"龍祥精神護理之家",IF(COUNTIF(名冊[[#This Row],[字號]],"2-*"),"龍祥護理之家",IF(COUNTIF(名冊[[#This Row],[字號]],"3-*"),"龍祥長照中心")))</f>
        <v>龍祥精神護理之家</v>
      </c>
      <c r="H2" s="276" t="s">
        <v>1371</v>
      </c>
      <c r="I2" s="277" t="s">
        <v>379</v>
      </c>
      <c r="J2" s="278">
        <v>0</v>
      </c>
      <c r="K2" s="289">
        <v>27000</v>
      </c>
      <c r="L2" s="289">
        <v>0</v>
      </c>
      <c r="M2" s="290">
        <v>24000</v>
      </c>
      <c r="N2" s="279">
        <v>1149</v>
      </c>
      <c r="O2" s="279"/>
      <c r="P2" s="279">
        <v>0</v>
      </c>
      <c r="Q2" s="279">
        <v>0</v>
      </c>
      <c r="R2" s="281">
        <f>(名冊[[#This Row],[月費]]+名冊[[#This Row],[包月]]-名冊[[#This Row],[補助款]])+(名冊[[#This Row],[雜費]]+名冊[[#This Row],[雜費2]]+名冊[[#This Row],[積欠]])-名冊[[#This Row],[溢收]]</f>
        <v>4149</v>
      </c>
      <c r="S2" s="282"/>
      <c r="T2" s="279"/>
      <c r="U2" s="278">
        <v>3000</v>
      </c>
      <c r="V2" s="288" t="str">
        <f>IF(名冊[[#This Row],[家屬繳交金額]]-名冊[[#This Row],[合計]]&lt;=0,"-",名冊[[#This Row],[家屬繳交金額]]-名冊[[#This Row],[合計]])</f>
        <v>-</v>
      </c>
      <c r="W2" s="379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-1149</v>
      </c>
      <c r="X2" s="279"/>
      <c r="Y2" s="279"/>
      <c r="Z2" s="291" t="s">
        <v>952</v>
      </c>
      <c r="AA2" s="292" t="s">
        <v>669</v>
      </c>
      <c r="AB2" s="293"/>
      <c r="AC2" s="293"/>
      <c r="AD2" s="284"/>
      <c r="AE2" s="285" t="str">
        <f>"您好：通知"&amp;名冊[[#This Row],[姓名]]&amp;" 君於"&amp;名冊[[#This Row],[簡稱]]&amp;114&amp;"年"&amp;4&amp;"月月費" &amp;IF((AND(名冊[[#This Row],[積欠]]&gt;0,名冊[[#This Row],[合計]]&gt;0)),"(含欠費)","")&amp;"共"&amp;IF(名冊[[#This Row],[合計]]&lt;0," 溢收"&amp;-名冊[[#This Row],[合計]],名冊[[#This Row],[合計]])&amp;"元整，如有疑問請來電(分機218)，謝謝。"</f>
        <v>您好：通知姜仁双 君於龍祥精神護理之家114年4月月費共4149元整，如有疑問請來電(分機218)，謝謝。</v>
      </c>
    </row>
    <row r="3" spans="1:31" s="286" customFormat="1">
      <c r="A3" s="272" t="str">
        <f t="shared" ca="1" si="0"/>
        <v>002</v>
      </c>
      <c r="B3" s="287" t="str">
        <f>HYPERLINK("\\server\G(server)\00行政管理部共用區\@雜費登帳!!!\@收費系統\住民收費表\※收費表"&amp;名冊[[#This Row],[字號]]&amp;名冊[[#This Row],[住民]]&amp;".xlsm",名冊[[#This Row],[住民]])</f>
        <v>蔡寶治</v>
      </c>
      <c r="C3" s="273" t="s">
        <v>344</v>
      </c>
      <c r="D3" s="401" t="s">
        <v>678</v>
      </c>
      <c r="E3" s="288" t="s">
        <v>607</v>
      </c>
      <c r="F3" s="288" t="s">
        <v>1115</v>
      </c>
      <c r="G3" s="288" t="str">
        <f>IF(COUNTIF(名冊[[#This Row],[字號]],"1-*"),"龍祥精神護理之家",IF(COUNTIF(名冊[[#This Row],[字號]],"2-*"),"龍祥護理之家",IF(COUNTIF(名冊[[#This Row],[字號]],"3-*"),"龍祥長照中心")))</f>
        <v>龍祥精神護理之家</v>
      </c>
      <c r="H3" s="276" t="s">
        <v>1049</v>
      </c>
      <c r="I3" s="277" t="s">
        <v>379</v>
      </c>
      <c r="J3" s="278">
        <v>0</v>
      </c>
      <c r="K3" s="289">
        <v>27000</v>
      </c>
      <c r="L3" s="289">
        <v>0</v>
      </c>
      <c r="M3" s="290">
        <v>24000</v>
      </c>
      <c r="N3" s="279">
        <v>4350</v>
      </c>
      <c r="O3" s="279"/>
      <c r="P3" s="279">
        <v>404619</v>
      </c>
      <c r="Q3" s="279">
        <v>0</v>
      </c>
      <c r="R3" s="281">
        <f>(名冊[[#This Row],[月費]]+名冊[[#This Row],[包月]]-名冊[[#This Row],[補助款]])+(名冊[[#This Row],[雜費]]+名冊[[#This Row],[雜費2]]+名冊[[#This Row],[積欠]])-名冊[[#This Row],[溢收]]</f>
        <v>411969</v>
      </c>
      <c r="S3" s="282"/>
      <c r="T3" s="279"/>
      <c r="U3" s="278">
        <v>-401619</v>
      </c>
      <c r="V3" s="288" t="str">
        <f>IF(名冊[[#This Row],[家屬繳交金額]]-名冊[[#This Row],[合計]]&lt;=0,"-",名冊[[#This Row],[家屬繳交金額]]-名冊[[#This Row],[合計]])</f>
        <v>-</v>
      </c>
      <c r="W3" s="379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-813588</v>
      </c>
      <c r="X3" s="279"/>
      <c r="Y3" s="279"/>
      <c r="Z3" s="294"/>
      <c r="AA3" s="292"/>
      <c r="AB3" s="293" t="s">
        <v>303</v>
      </c>
      <c r="AC3" s="293"/>
      <c r="AD3" s="284"/>
      <c r="AE3" s="285" t="str">
        <f>"您好：通知"&amp;名冊[[#This Row],[姓名]]&amp;" 君於"&amp;名冊[[#This Row],[簡稱]]&amp;114&amp;"年"&amp;4&amp;"月月費" &amp;IF((AND(名冊[[#This Row],[積欠]]&gt;0,名冊[[#This Row],[合計]]&gt;0)),"(含欠費)","")&amp;"共"&amp;IF(名冊[[#This Row],[合計]]&lt;0," 溢收"&amp;-名冊[[#This Row],[合計]],名冊[[#This Row],[合計]])&amp;"元整，如有疑問請來電(分機218)，謝謝。"</f>
        <v>您好：通知蔡寶治 君於龍祥精神護理之家114年4月月費(含欠費)共411969元整，如有疑問請來電(分機218)，謝謝。</v>
      </c>
    </row>
    <row r="4" spans="1:31">
      <c r="A4" s="228" t="str">
        <f t="shared" ca="1" si="0"/>
        <v>003</v>
      </c>
      <c r="B4" s="229" t="str">
        <f>HYPERLINK("\\server\G(server)\00行政管理部共用區\@雜費登帳!!!\@收費系統\住民收費表\※收費表"&amp;名冊[[#This Row],[字號]]&amp;名冊[[#This Row],[住民]]&amp;".xlsm",名冊[[#This Row],[住民]])</f>
        <v>鄭月英</v>
      </c>
      <c r="C4" s="298" t="s">
        <v>345</v>
      </c>
      <c r="D4" s="401" t="s">
        <v>678</v>
      </c>
      <c r="E4" s="192" t="s">
        <v>507</v>
      </c>
      <c r="F4" s="192" t="s">
        <v>1116</v>
      </c>
      <c r="G4" s="192" t="str">
        <f>IF(COUNTIF(名冊[[#This Row],[字號]],"1-*"),"龍祥精神護理之家",IF(COUNTIF(名冊[[#This Row],[字號]],"2-*"),"龍祥護理之家",IF(COUNTIF(名冊[[#This Row],[字號]],"3-*"),"龍祥長照中心")))</f>
        <v>龍祥精神護理之家</v>
      </c>
      <c r="H4" s="193"/>
      <c r="I4" s="194" t="s">
        <v>380</v>
      </c>
      <c r="J4" s="195">
        <v>20000</v>
      </c>
      <c r="K4" s="196">
        <v>30000</v>
      </c>
      <c r="L4" s="196">
        <v>0</v>
      </c>
      <c r="M4" s="231">
        <v>15470</v>
      </c>
      <c r="N4" s="197">
        <v>930</v>
      </c>
      <c r="O4" s="197"/>
      <c r="P4" s="197">
        <v>4346</v>
      </c>
      <c r="Q4" s="197">
        <v>0</v>
      </c>
      <c r="R4" s="234">
        <f>(名冊[[#This Row],[月費]]+名冊[[#This Row],[包月]]-名冊[[#This Row],[補助款]])+(名冊[[#This Row],[雜費]]+名冊[[#This Row],[雜費2]]+名冊[[#This Row],[積欠]])-名冊[[#This Row],[溢收]]</f>
        <v>19806</v>
      </c>
      <c r="S4" s="198"/>
      <c r="T4" s="197"/>
      <c r="U4" s="195">
        <v>10184</v>
      </c>
      <c r="V4" s="380" t="str">
        <f>IF(名冊[[#This Row],[家屬繳交金額]]-名冊[[#This Row],[合計]]&lt;=0,"-",名冊[[#This Row],[家屬繳交金額]]-名冊[[#This Row],[合計]])</f>
        <v>-</v>
      </c>
      <c r="W4" s="381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-9622</v>
      </c>
      <c r="X4" s="197"/>
      <c r="Y4" s="197"/>
      <c r="Z4" s="203"/>
      <c r="AA4" s="200"/>
      <c r="AB4" s="201" t="s">
        <v>230</v>
      </c>
      <c r="AC4" s="201"/>
      <c r="AD4" s="202"/>
      <c r="AE4" s="237" t="str">
        <f>"您好：通知"&amp;名冊[[#This Row],[姓名]]&amp;" 君於"&amp;名冊[[#This Row],[簡稱]]&amp;114&amp;"年"&amp;4&amp;"月月費" &amp;IF((AND(名冊[[#This Row],[積欠]]&gt;0,名冊[[#This Row],[合計]]&gt;0)),"(含欠費)","")&amp;"共"&amp;IF(名冊[[#This Row],[合計]]&lt;0," 溢收"&amp;-名冊[[#This Row],[合計]],名冊[[#This Row],[合計]])&amp;"元整，如有疑問請來電(分機218)，謝謝。"</f>
        <v>您好：通知鄭月英 君於龍祥精神護理之家114年4月月費(含欠費)共19806元整，如有疑問請來電(分機218)，謝謝。</v>
      </c>
    </row>
    <row r="5" spans="1:31">
      <c r="A5" s="228" t="str">
        <f t="shared" ca="1" si="0"/>
        <v>004</v>
      </c>
      <c r="B5" s="229" t="str">
        <f>HYPERLINK("\\server\G(server)\00行政管理部共用區\@雜費登帳!!!\@收費系統\住民收費表\※收費表"&amp;名冊[[#This Row],[字號]]&amp;名冊[[#This Row],[住民]]&amp;".xlsm",名冊[[#This Row],[住民]])</f>
        <v>常萬國</v>
      </c>
      <c r="C5" s="298" t="s">
        <v>346</v>
      </c>
      <c r="D5" s="401" t="s">
        <v>467</v>
      </c>
      <c r="E5" s="192" t="s">
        <v>1644</v>
      </c>
      <c r="F5" s="192" t="s">
        <v>1117</v>
      </c>
      <c r="G5" s="192" t="str">
        <f>IF(COUNTIF(名冊[[#This Row],[字號]],"1-*"),"龍祥精神護理之家",IF(COUNTIF(名冊[[#This Row],[字號]],"2-*"),"龍祥護理之家",IF(COUNTIF(名冊[[#This Row],[字號]],"3-*"),"龍祥長照中心")))</f>
        <v>龍祥精神護理之家</v>
      </c>
      <c r="H5" s="193"/>
      <c r="I5" s="194" t="s">
        <v>380</v>
      </c>
      <c r="J5" s="195">
        <v>10000</v>
      </c>
      <c r="K5" s="196">
        <v>27000</v>
      </c>
      <c r="L5" s="196">
        <v>0</v>
      </c>
      <c r="M5" s="231">
        <v>17680</v>
      </c>
      <c r="N5" s="197">
        <v>3537</v>
      </c>
      <c r="O5" s="197"/>
      <c r="P5" s="197">
        <v>0</v>
      </c>
      <c r="Q5" s="197">
        <v>557</v>
      </c>
      <c r="R5" s="234">
        <f>(名冊[[#This Row],[月費]]+名冊[[#This Row],[包月]]-名冊[[#This Row],[補助款]])+(名冊[[#This Row],[雜費]]+名冊[[#This Row],[雜費2]]+名冊[[#This Row],[積欠]])-名冊[[#This Row],[溢收]]</f>
        <v>12300</v>
      </c>
      <c r="S5" s="198"/>
      <c r="T5" s="197"/>
      <c r="U5" s="195">
        <v>9877</v>
      </c>
      <c r="V5" s="380" t="str">
        <f>IF(名冊[[#This Row],[家屬繳交金額]]-名冊[[#This Row],[合計]]&lt;=0,"-",名冊[[#This Row],[家屬繳交金額]]-名冊[[#This Row],[合計]])</f>
        <v>-</v>
      </c>
      <c r="W5" s="381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-2423</v>
      </c>
      <c r="X5" s="197"/>
      <c r="Y5" s="197"/>
      <c r="Z5" s="203"/>
      <c r="AA5" s="200"/>
      <c r="AB5" s="201" t="s">
        <v>162</v>
      </c>
      <c r="AC5" s="201"/>
      <c r="AD5" s="202"/>
      <c r="AE5" s="237" t="str">
        <f>"您好：通知"&amp;名冊[[#This Row],[姓名]]&amp;" 君於"&amp;名冊[[#This Row],[簡稱]]&amp;114&amp;"年"&amp;4&amp;"月月費" &amp;IF((AND(名冊[[#This Row],[積欠]]&gt;0,名冊[[#This Row],[合計]]&gt;0)),"(含欠費)","")&amp;"共"&amp;IF(名冊[[#This Row],[合計]]&lt;0," 溢收"&amp;-名冊[[#This Row],[合計]],名冊[[#This Row],[合計]])&amp;"元整，如有疑問請來電(分機218)，謝謝。"</f>
        <v>您好：通知常萬國 君於龍祥精神護理之家114年4月月費共12300元整，如有疑問請來電(分機218)，謝謝。</v>
      </c>
    </row>
    <row r="6" spans="1:31">
      <c r="A6" s="228" t="str">
        <f t="shared" ca="1" si="0"/>
        <v>005</v>
      </c>
      <c r="B6" s="229" t="str">
        <f>HYPERLINK("\\server\G(server)\00行政管理部共用區\@雜費登帳!!!\@收費系統\住民收費表\※收費表"&amp;名冊[[#This Row],[字號]]&amp;名冊[[#This Row],[住民]]&amp;".xlsm",名冊[[#This Row],[住民]])</f>
        <v>陳寶生</v>
      </c>
      <c r="C6" s="298" t="s">
        <v>347</v>
      </c>
      <c r="D6" s="401" t="s">
        <v>467</v>
      </c>
      <c r="E6" s="192" t="s">
        <v>518</v>
      </c>
      <c r="F6" s="192" t="s">
        <v>1118</v>
      </c>
      <c r="G6" s="192" t="str">
        <f>IF(COUNTIF(名冊[[#This Row],[字號]],"1-*"),"龍祥精神護理之家",IF(COUNTIF(名冊[[#This Row],[字號]],"2-*"),"龍祥護理之家",IF(COUNTIF(名冊[[#This Row],[字號]],"3-*"),"龍祥長照中心")))</f>
        <v>龍祥精神護理之家</v>
      </c>
      <c r="H6" s="193"/>
      <c r="I6" s="194" t="s">
        <v>380</v>
      </c>
      <c r="J6" s="195">
        <v>6000</v>
      </c>
      <c r="K6" s="196">
        <v>25000</v>
      </c>
      <c r="L6" s="196">
        <v>0</v>
      </c>
      <c r="M6" s="231">
        <v>25000</v>
      </c>
      <c r="N6" s="197">
        <v>880</v>
      </c>
      <c r="O6" s="197"/>
      <c r="P6" s="197">
        <v>6488</v>
      </c>
      <c r="Q6" s="197">
        <v>0</v>
      </c>
      <c r="R6" s="234">
        <f>(名冊[[#This Row],[月費]]+名冊[[#This Row],[包月]]-名冊[[#This Row],[補助款]])+(名冊[[#This Row],[雜費]]+名冊[[#This Row],[雜費2]]+名冊[[#This Row],[積欠]])-名冊[[#This Row],[溢收]]</f>
        <v>7368</v>
      </c>
      <c r="S6" s="198"/>
      <c r="T6" s="197"/>
      <c r="U6" s="195">
        <v>-6488</v>
      </c>
      <c r="V6" s="380" t="str">
        <f>IF(名冊[[#This Row],[家屬繳交金額]]-名冊[[#This Row],[合計]]&lt;=0,"-",名冊[[#This Row],[家屬繳交金額]]-名冊[[#This Row],[合計]])</f>
        <v>-</v>
      </c>
      <c r="W6" s="381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-13856</v>
      </c>
      <c r="X6" s="197"/>
      <c r="Y6" s="197"/>
      <c r="Z6" s="203"/>
      <c r="AA6" s="200"/>
      <c r="AB6" s="201" t="s">
        <v>304</v>
      </c>
      <c r="AC6" s="201"/>
      <c r="AD6" s="202"/>
      <c r="AE6" s="237" t="str">
        <f>"您好：通知"&amp;名冊[[#This Row],[姓名]]&amp;" 君於"&amp;名冊[[#This Row],[簡稱]]&amp;114&amp;"年"&amp;4&amp;"月月費" &amp;IF((AND(名冊[[#This Row],[積欠]]&gt;0,名冊[[#This Row],[合計]]&gt;0)),"(含欠費)","")&amp;"共"&amp;IF(名冊[[#This Row],[合計]]&lt;0," 溢收"&amp;-名冊[[#This Row],[合計]],名冊[[#This Row],[合計]])&amp;"元整，如有疑問請來電(分機218)，謝謝。"</f>
        <v>您好：通知陳寶生 君於龍祥精神護理之家114年4月月費(含欠費)共7368元整，如有疑問請來電(分機218)，謝謝。</v>
      </c>
    </row>
    <row r="7" spans="1:31">
      <c r="A7" s="228" t="str">
        <f t="shared" ca="1" si="0"/>
        <v>006</v>
      </c>
      <c r="B7" s="229" t="str">
        <f>HYPERLINK("\\server\G(server)\00行政管理部共用區\@雜費登帳!!!\@收費系統\住民收費表\※收費表"&amp;名冊[[#This Row],[字號]]&amp;名冊[[#This Row],[住民]]&amp;".xlsm",名冊[[#This Row],[住民]])</f>
        <v>蘇森園</v>
      </c>
      <c r="C7" s="298" t="s">
        <v>348</v>
      </c>
      <c r="D7" s="401" t="s">
        <v>419</v>
      </c>
      <c r="E7" s="192" t="s">
        <v>526</v>
      </c>
      <c r="F7" s="192" t="s">
        <v>1119</v>
      </c>
      <c r="G7" s="192" t="str">
        <f>IF(COUNTIF(名冊[[#This Row],[字號]],"1-*"),"龍祥精神護理之家",IF(COUNTIF(名冊[[#This Row],[字號]],"2-*"),"龍祥護理之家",IF(COUNTIF(名冊[[#This Row],[字號]],"3-*"),"龍祥長照中心")))</f>
        <v>龍祥精神護理之家</v>
      </c>
      <c r="H7" s="193"/>
      <c r="I7" s="194" t="s">
        <v>380</v>
      </c>
      <c r="J7" s="195">
        <v>20000</v>
      </c>
      <c r="K7" s="196">
        <v>30000</v>
      </c>
      <c r="L7" s="196">
        <v>0</v>
      </c>
      <c r="M7" s="231">
        <v>18785</v>
      </c>
      <c r="N7" s="197">
        <v>3387</v>
      </c>
      <c r="O7" s="197"/>
      <c r="P7" s="197">
        <v>0</v>
      </c>
      <c r="Q7" s="197">
        <v>153166</v>
      </c>
      <c r="R7" s="234">
        <f>(名冊[[#This Row],[月費]]+名冊[[#This Row],[包月]]-名冊[[#This Row],[補助款]])+(名冊[[#This Row],[雜費]]+名冊[[#This Row],[雜費2]]+名冊[[#This Row],[積欠]])-名冊[[#This Row],[溢收]]</f>
        <v>-138564</v>
      </c>
      <c r="S7" s="198"/>
      <c r="T7" s="197"/>
      <c r="U7" s="195">
        <v>164381</v>
      </c>
      <c r="V7" s="380">
        <f>IF(名冊[[#This Row],[家屬繳交金額]]-名冊[[#This Row],[合計]]&lt;=0,"-",名冊[[#This Row],[家屬繳交金額]]-名冊[[#This Row],[合計]])</f>
        <v>302945</v>
      </c>
      <c r="W7" s="381" t="str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</v>
      </c>
      <c r="X7" s="197"/>
      <c r="Y7" s="197"/>
      <c r="Z7" s="205"/>
      <c r="AA7" s="200" t="s">
        <v>670</v>
      </c>
      <c r="AB7" s="201" t="s">
        <v>163</v>
      </c>
      <c r="AC7" s="201"/>
      <c r="AD7" s="202"/>
      <c r="AE7" s="237" t="str">
        <f>"您好：通知"&amp;名冊[[#This Row],[姓名]]&amp;" 君於"&amp;名冊[[#This Row],[簡稱]]&amp;114&amp;"年"&amp;4&amp;"月月費" &amp;IF((AND(名冊[[#This Row],[積欠]]&gt;0,名冊[[#This Row],[合計]]&gt;0)),"(含欠費)","")&amp;"共"&amp;IF(名冊[[#This Row],[合計]]&lt;0," 溢收"&amp;-名冊[[#This Row],[合計]],名冊[[#This Row],[合計]])&amp;"元整，如有疑問請來電(分機218)，謝謝。"</f>
        <v>您好：通知蘇森園 君於龍祥精神護理之家114年4月月費共 溢收138564元整，如有疑問請來電(分機218)，謝謝。</v>
      </c>
    </row>
    <row r="8" spans="1:31">
      <c r="A8" s="228" t="str">
        <f t="shared" ca="1" si="0"/>
        <v>007</v>
      </c>
      <c r="B8" s="229" t="str">
        <f>HYPERLINK("\\server\G(server)\00行政管理部共用區\@雜費登帳!!!\@收費系統\住民收費表\※收費表"&amp;名冊[[#This Row],[字號]]&amp;名冊[[#This Row],[住民]]&amp;".xlsm",名冊[[#This Row],[住民]])</f>
        <v>陳睿琳</v>
      </c>
      <c r="C8" s="298" t="s">
        <v>336</v>
      </c>
      <c r="D8" s="401" t="s">
        <v>678</v>
      </c>
      <c r="E8" s="192" t="s">
        <v>608</v>
      </c>
      <c r="F8" s="192" t="s">
        <v>1120</v>
      </c>
      <c r="G8" s="192" t="str">
        <f>IF(COUNTIF(名冊[[#This Row],[字號]],"1-*"),"龍祥精神護理之家",IF(COUNTIF(名冊[[#This Row],[字號]],"2-*"),"龍祥護理之家",IF(COUNTIF(名冊[[#This Row],[字號]],"3-*"),"龍祥長照中心")))</f>
        <v>龍祥精神護理之家</v>
      </c>
      <c r="H8" s="193"/>
      <c r="I8" s="194" t="s">
        <v>379</v>
      </c>
      <c r="J8" s="195">
        <v>20000</v>
      </c>
      <c r="K8" s="196">
        <v>30000</v>
      </c>
      <c r="L8" s="196">
        <v>0</v>
      </c>
      <c r="M8" s="231">
        <v>18785</v>
      </c>
      <c r="N8" s="197">
        <v>3320</v>
      </c>
      <c r="O8" s="197"/>
      <c r="P8" s="197">
        <v>0</v>
      </c>
      <c r="Q8" s="197">
        <v>13587</v>
      </c>
      <c r="R8" s="234">
        <f>(名冊[[#This Row],[月費]]+名冊[[#This Row],[包月]]-名冊[[#This Row],[補助款]])+(名冊[[#This Row],[雜費]]+名冊[[#This Row],[雜費2]]+名冊[[#This Row],[積欠]])-名冊[[#This Row],[溢收]]</f>
        <v>948</v>
      </c>
      <c r="S8" s="198"/>
      <c r="T8" s="197"/>
      <c r="U8" s="195">
        <v>24802</v>
      </c>
      <c r="V8" s="380">
        <f>IF(名冊[[#This Row],[家屬繳交金額]]-名冊[[#This Row],[合計]]&lt;=0,"-",名冊[[#This Row],[家屬繳交金額]]-名冊[[#This Row],[合計]])</f>
        <v>23854</v>
      </c>
      <c r="W8" s="381" t="str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</v>
      </c>
      <c r="X8" s="197"/>
      <c r="Y8" s="197"/>
      <c r="Z8" s="203"/>
      <c r="AA8" s="200"/>
      <c r="AB8" s="201" t="s">
        <v>164</v>
      </c>
      <c r="AC8" s="201" t="s">
        <v>305</v>
      </c>
      <c r="AD8" s="202"/>
      <c r="AE8" s="237" t="str">
        <f>"您好：通知"&amp;名冊[[#This Row],[姓名]]&amp;" 君於"&amp;名冊[[#This Row],[簡稱]]&amp;114&amp;"年"&amp;4&amp;"月月費" &amp;IF((AND(名冊[[#This Row],[積欠]]&gt;0,名冊[[#This Row],[合計]]&gt;0)),"(含欠費)","")&amp;"共"&amp;IF(名冊[[#This Row],[合計]]&lt;0," 溢收"&amp;-名冊[[#This Row],[合計]],名冊[[#This Row],[合計]])&amp;"元整，如有疑問請來電(分機218)，謝謝。"</f>
        <v>您好：通知陳睿琳 君於龍祥精神護理之家114年4月月費共948元整，如有疑問請來電(分機218)，謝謝。</v>
      </c>
    </row>
    <row r="9" spans="1:31">
      <c r="A9" s="228" t="str">
        <f t="shared" ca="1" si="0"/>
        <v>008</v>
      </c>
      <c r="B9" s="229" t="str">
        <f>HYPERLINK("\\server\G(server)\00行政管理部共用區\@雜費登帳!!!\@收費系統\住民收費表\※收費表"&amp;名冊[[#This Row],[字號]]&amp;名冊[[#This Row],[住民]]&amp;".xlsm",名冊[[#This Row],[住民]])</f>
        <v>陳明義</v>
      </c>
      <c r="C9" s="298" t="s">
        <v>337</v>
      </c>
      <c r="D9" s="401" t="s">
        <v>467</v>
      </c>
      <c r="E9" s="192" t="s">
        <v>618</v>
      </c>
      <c r="F9" s="192" t="s">
        <v>1121</v>
      </c>
      <c r="G9" s="192" t="str">
        <f>IF(COUNTIF(名冊[[#This Row],[字號]],"1-*"),"龍祥精神護理之家",IF(COUNTIF(名冊[[#This Row],[字號]],"2-*"),"龍祥護理之家",IF(COUNTIF(名冊[[#This Row],[字號]],"3-*"),"龍祥長照中心")))</f>
        <v>龍祥精神護理之家</v>
      </c>
      <c r="H9" s="193"/>
      <c r="I9" s="194" t="s">
        <v>380</v>
      </c>
      <c r="J9" s="195">
        <v>20000</v>
      </c>
      <c r="K9" s="196">
        <v>28000</v>
      </c>
      <c r="L9" s="196">
        <v>0</v>
      </c>
      <c r="M9" s="231">
        <v>22100</v>
      </c>
      <c r="N9" s="197">
        <v>549</v>
      </c>
      <c r="O9" s="197"/>
      <c r="P9" s="197">
        <v>0</v>
      </c>
      <c r="Q9" s="197">
        <v>0</v>
      </c>
      <c r="R9" s="234">
        <f>(名冊[[#This Row],[月費]]+名冊[[#This Row],[包月]]-名冊[[#This Row],[補助款]])+(名冊[[#This Row],[雜費]]+名冊[[#This Row],[雜費2]]+名冊[[#This Row],[積欠]])-名冊[[#This Row],[溢收]]</f>
        <v>6449</v>
      </c>
      <c r="S9" s="198"/>
      <c r="T9" s="197"/>
      <c r="U9" s="195">
        <v>5900</v>
      </c>
      <c r="V9" s="380" t="str">
        <f>IF(名冊[[#This Row],[家屬繳交金額]]-名冊[[#This Row],[合計]]&lt;=0,"-",名冊[[#This Row],[家屬繳交金額]]-名冊[[#This Row],[合計]])</f>
        <v>-</v>
      </c>
      <c r="W9" s="381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-549</v>
      </c>
      <c r="X9" s="197"/>
      <c r="Y9" s="197"/>
      <c r="Z9" s="203"/>
      <c r="AA9" s="200"/>
      <c r="AB9" s="201" t="s">
        <v>324</v>
      </c>
      <c r="AC9" s="201"/>
      <c r="AD9" s="202"/>
      <c r="AE9" s="237" t="str">
        <f>"您好：通知"&amp;名冊[[#This Row],[姓名]]&amp;" 君於"&amp;名冊[[#This Row],[簡稱]]&amp;114&amp;"年"&amp;4&amp;"月月費" &amp;IF((AND(名冊[[#This Row],[積欠]]&gt;0,名冊[[#This Row],[合計]]&gt;0)),"(含欠費)","")&amp;"共"&amp;IF(名冊[[#This Row],[合計]]&lt;0," 溢收"&amp;-名冊[[#This Row],[合計]],名冊[[#This Row],[合計]])&amp;"元整，如有疑問請來電(分機218)，謝謝。"</f>
        <v>您好：通知陳明義 君於龍祥精神護理之家114年4月月費共6449元整，如有疑問請來電(分機218)，謝謝。</v>
      </c>
    </row>
    <row r="10" spans="1:31">
      <c r="A10" s="228" t="str">
        <f t="shared" ca="1" si="0"/>
        <v>009</v>
      </c>
      <c r="B10" s="229" t="str">
        <f>HYPERLINK("\\server\G(server)\00行政管理部共用區\@雜費登帳!!!\@收費系統\住民收費表\※收費表"&amp;名冊[[#This Row],[字號]]&amp;名冊[[#This Row],[住民]]&amp;".xlsm",名冊[[#This Row],[住民]])</f>
        <v>古雲富</v>
      </c>
      <c r="C10" s="298" t="s">
        <v>6</v>
      </c>
      <c r="D10" s="401" t="s">
        <v>467</v>
      </c>
      <c r="E10" s="192" t="s">
        <v>541</v>
      </c>
      <c r="F10" s="192" t="s">
        <v>1122</v>
      </c>
      <c r="G10" s="192" t="str">
        <f>IF(COUNTIF(名冊[[#This Row],[字號]],"1-*"),"龍祥精神護理之家",IF(COUNTIF(名冊[[#This Row],[字號]],"2-*"),"龍祥護理之家",IF(COUNTIF(名冊[[#This Row],[字號]],"3-*"),"龍祥長照中心")))</f>
        <v>龍祥精神護理之家</v>
      </c>
      <c r="H10" s="193" t="s">
        <v>1046</v>
      </c>
      <c r="I10" s="194" t="s">
        <v>380</v>
      </c>
      <c r="J10" s="195">
        <v>20000</v>
      </c>
      <c r="K10" s="196">
        <v>30000</v>
      </c>
      <c r="L10" s="196">
        <v>0</v>
      </c>
      <c r="M10" s="231">
        <v>22100</v>
      </c>
      <c r="N10" s="197">
        <v>4479</v>
      </c>
      <c r="O10" s="197"/>
      <c r="P10" s="197">
        <v>0</v>
      </c>
      <c r="Q10" s="197">
        <v>0</v>
      </c>
      <c r="R10" s="234">
        <f>(名冊[[#This Row],[月費]]+名冊[[#This Row],[包月]]-名冊[[#This Row],[補助款]])+(名冊[[#This Row],[雜費]]+名冊[[#This Row],[雜費2]]+名冊[[#This Row],[積欠]])-名冊[[#This Row],[溢收]]</f>
        <v>12379</v>
      </c>
      <c r="S10" s="198"/>
      <c r="T10" s="197"/>
      <c r="U10" s="195">
        <v>7900</v>
      </c>
      <c r="V10" s="380" t="str">
        <f>IF(名冊[[#This Row],[家屬繳交金額]]-名冊[[#This Row],[合計]]&lt;=0,"-",名冊[[#This Row],[家屬繳交金額]]-名冊[[#This Row],[合計]])</f>
        <v>-</v>
      </c>
      <c r="W10" s="381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-4479</v>
      </c>
      <c r="X10" s="197"/>
      <c r="Y10" s="197"/>
      <c r="Z10" s="203"/>
      <c r="AA10" s="200"/>
      <c r="AB10" s="201" t="s">
        <v>167</v>
      </c>
      <c r="AC10" s="201" t="s">
        <v>402</v>
      </c>
      <c r="AD10" s="202"/>
      <c r="AE10" s="237" t="str">
        <f>"您好：通知"&amp;名冊[[#This Row],[姓名]]&amp;" 君於"&amp;名冊[[#This Row],[簡稱]]&amp;114&amp;"年"&amp;4&amp;"月月費" &amp;IF((AND(名冊[[#This Row],[積欠]]&gt;0,名冊[[#This Row],[合計]]&gt;0)),"(含欠費)","")&amp;"共"&amp;IF(名冊[[#This Row],[合計]]&lt;0," 溢收"&amp;-名冊[[#This Row],[合計]],名冊[[#This Row],[合計]])&amp;"元整，如有疑問請來電(分機218)，謝謝。"</f>
        <v>您好：通知古雲富 君於龍祥精神護理之家114年4月月費共12379元整，如有疑問請來電(分機218)，謝謝。</v>
      </c>
    </row>
    <row r="11" spans="1:31">
      <c r="A11" s="228" t="str">
        <f t="shared" ca="1" si="0"/>
        <v>010</v>
      </c>
      <c r="B11" s="307" t="str">
        <f>HYPERLINK("\\server\G(server)\00行政管理部共用區\@雜費登帳!!!\@收費系統\住民收費表\※收費表"&amp;名冊[[#This Row],[字號]]&amp;名冊[[#This Row],[住民]]&amp;".xlsm",名冊[[#This Row],[住民]])</f>
        <v>曾慧茹</v>
      </c>
      <c r="C11" s="298" t="s">
        <v>7</v>
      </c>
      <c r="D11" s="308" t="s">
        <v>678</v>
      </c>
      <c r="E11" s="309" t="s">
        <v>609</v>
      </c>
      <c r="F11" s="309" t="s">
        <v>1123</v>
      </c>
      <c r="G11" s="309" t="str">
        <f>IF(COUNTIF(名冊[[#This Row],[字號]],"1-*"),"龍祥精神護理之家",IF(COUNTIF(名冊[[#This Row],[字號]],"2-*"),"龍祥護理之家",IF(COUNTIF(名冊[[#This Row],[字號]],"3-*"),"龍祥長照中心")))</f>
        <v>龍祥精神護理之家</v>
      </c>
      <c r="H11" s="305" t="s">
        <v>1048</v>
      </c>
      <c r="I11" s="299" t="s">
        <v>379</v>
      </c>
      <c r="J11" s="300">
        <v>0</v>
      </c>
      <c r="K11" s="310">
        <v>25000</v>
      </c>
      <c r="L11" s="310">
        <v>0</v>
      </c>
      <c r="M11" s="311">
        <v>30000</v>
      </c>
      <c r="N11" s="301">
        <v>0</v>
      </c>
      <c r="O11" s="301"/>
      <c r="P11" s="301">
        <v>416355</v>
      </c>
      <c r="Q11" s="301">
        <v>0</v>
      </c>
      <c r="R11" s="303">
        <f>(名冊[[#This Row],[月費]]+名冊[[#This Row],[包月]]-名冊[[#This Row],[補助款]])+(名冊[[#This Row],[雜費]]+名冊[[#This Row],[雜費2]]+名冊[[#This Row],[積欠]])-名冊[[#This Row],[溢收]]</f>
        <v>411355</v>
      </c>
      <c r="S11" s="312"/>
      <c r="T11" s="301"/>
      <c r="U11" s="300">
        <v>-421355</v>
      </c>
      <c r="V11" s="309" t="str">
        <f>IF(名冊[[#This Row],[家屬繳交金額]]-名冊[[#This Row],[合計]]&lt;=0,"-",名冊[[#This Row],[家屬繳交金額]]-名冊[[#This Row],[合計]])</f>
        <v>-</v>
      </c>
      <c r="W11" s="382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-832710</v>
      </c>
      <c r="X11" s="301"/>
      <c r="Y11" s="301"/>
      <c r="Z11" s="304" t="s">
        <v>2067</v>
      </c>
      <c r="AA11" s="200" t="s">
        <v>983</v>
      </c>
      <c r="AB11" s="201"/>
      <c r="AC11" s="201"/>
      <c r="AD11" s="202"/>
      <c r="AE11" s="237" t="str">
        <f>"您好：通知"&amp;名冊[[#This Row],[姓名]]&amp;" 君於"&amp;名冊[[#This Row],[簡稱]]&amp;114&amp;"年"&amp;4&amp;"月月費" &amp;IF((AND(名冊[[#This Row],[積欠]]&gt;0,名冊[[#This Row],[合計]]&gt;0)),"(含欠費)","")&amp;"共"&amp;IF(名冊[[#This Row],[合計]]&lt;0," 溢收"&amp;-名冊[[#This Row],[合計]],名冊[[#This Row],[合計]])&amp;"元整，如有疑問請來電(分機218)，謝謝。"</f>
        <v>您好：通知曾慧茹 君於龍祥精神護理之家114年4月月費(含欠費)共411355元整，如有疑問請來電(分機218)，謝謝。</v>
      </c>
    </row>
    <row r="12" spans="1:31">
      <c r="A12" s="228" t="str">
        <f t="shared" ca="1" si="0"/>
        <v>011</v>
      </c>
      <c r="B12" s="229" t="str">
        <f>HYPERLINK("\\server\G(server)\00行政管理部共用區\@雜費登帳!!!\@收費系統\住民收費表\※收費表"&amp;名冊[[#This Row],[字號]]&amp;名冊[[#This Row],[住民]]&amp;".xlsm",名冊[[#This Row],[住民]])</f>
        <v>鍾豔優</v>
      </c>
      <c r="C12" s="298" t="s">
        <v>9</v>
      </c>
      <c r="D12" s="401" t="s">
        <v>678</v>
      </c>
      <c r="E12" s="192" t="s">
        <v>674</v>
      </c>
      <c r="F12" s="192" t="s">
        <v>1124</v>
      </c>
      <c r="G12" s="192" t="str">
        <f>IF(COUNTIF(名冊[[#This Row],[字號]],"1-*"),"龍祥精神護理之家",IF(COUNTIF(名冊[[#This Row],[字號]],"2-*"),"龍祥護理之家",IF(COUNTIF(名冊[[#This Row],[字號]],"3-*"),"龍祥長照中心")))</f>
        <v>龍祥精神護理之家</v>
      </c>
      <c r="H12" s="193"/>
      <c r="I12" s="194" t="s">
        <v>379</v>
      </c>
      <c r="J12" s="195">
        <v>20000</v>
      </c>
      <c r="K12" s="196">
        <v>32000</v>
      </c>
      <c r="L12" s="196">
        <v>0</v>
      </c>
      <c r="M12" s="231">
        <v>28088</v>
      </c>
      <c r="N12" s="197">
        <v>4150</v>
      </c>
      <c r="O12" s="197"/>
      <c r="P12" s="197">
        <v>0</v>
      </c>
      <c r="Q12" s="197">
        <v>0</v>
      </c>
      <c r="R12" s="234">
        <f>(名冊[[#This Row],[月費]]+名冊[[#This Row],[包月]]-名冊[[#This Row],[補助款]])+(名冊[[#This Row],[雜費]]+名冊[[#This Row],[雜費2]]+名冊[[#This Row],[積欠]])-名冊[[#This Row],[溢收]]</f>
        <v>8062</v>
      </c>
      <c r="S12" s="198"/>
      <c r="T12" s="197"/>
      <c r="U12" s="195">
        <v>3912</v>
      </c>
      <c r="V12" s="380" t="str">
        <f>IF(名冊[[#This Row],[家屬繳交金額]]-名冊[[#This Row],[合計]]&lt;=0,"-",名冊[[#This Row],[家屬繳交金額]]-名冊[[#This Row],[合計]])</f>
        <v>-</v>
      </c>
      <c r="W12" s="381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-4150</v>
      </c>
      <c r="X12" s="197"/>
      <c r="Y12" s="197"/>
      <c r="Z12" s="203"/>
      <c r="AA12" s="200"/>
      <c r="AB12" s="201" t="s">
        <v>168</v>
      </c>
      <c r="AC12" s="201"/>
      <c r="AD12" s="201"/>
      <c r="AE12" s="237" t="str">
        <f>"您好：通知"&amp;名冊[[#This Row],[姓名]]&amp;" 君於"&amp;名冊[[#This Row],[簡稱]]&amp;114&amp;"年"&amp;4&amp;"月月費" &amp;IF((AND(名冊[[#This Row],[積欠]]&gt;0,名冊[[#This Row],[合計]]&gt;0)),"(含欠費)","")&amp;"共"&amp;IF(名冊[[#This Row],[合計]]&lt;0," 溢收"&amp;-名冊[[#This Row],[合計]],名冊[[#This Row],[合計]])&amp;"元整，如有疑問請來電(分機218)，謝謝。"</f>
        <v>您好：通知鍾豔優 君於龍祥精神護理之家114年4月月費共8062元整，如有疑問請來電(分機218)，謝謝。</v>
      </c>
    </row>
    <row r="13" spans="1:31">
      <c r="A13" s="228" t="str">
        <f t="shared" ca="1" si="0"/>
        <v>012</v>
      </c>
      <c r="B13" s="229" t="str">
        <f>HYPERLINK("\\server\G(server)\00行政管理部共用區\@雜費登帳!!!\@收費系統\住民收費表\※收費表"&amp;名冊[[#This Row],[字號]]&amp;名冊[[#This Row],[住民]]&amp;".xlsm",名冊[[#This Row],[住民]])</f>
        <v>黃建富</v>
      </c>
      <c r="C13" s="298" t="s">
        <v>10</v>
      </c>
      <c r="D13" s="401" t="s">
        <v>467</v>
      </c>
      <c r="E13" s="192" t="s">
        <v>1603</v>
      </c>
      <c r="F13" s="192" t="s">
        <v>1125</v>
      </c>
      <c r="G13" s="192" t="str">
        <f>IF(COUNTIF(名冊[[#This Row],[字號]],"1-*"),"龍祥精神護理之家",IF(COUNTIF(名冊[[#This Row],[字號]],"2-*"),"龍祥護理之家",IF(COUNTIF(名冊[[#This Row],[字號]],"3-*"),"龍祥長照中心")))</f>
        <v>龍祥精神護理之家</v>
      </c>
      <c r="H13" s="193"/>
      <c r="I13" s="194" t="s">
        <v>379</v>
      </c>
      <c r="J13" s="195">
        <v>5000</v>
      </c>
      <c r="K13" s="196">
        <v>30000</v>
      </c>
      <c r="L13" s="196">
        <v>0</v>
      </c>
      <c r="M13" s="231">
        <v>18785</v>
      </c>
      <c r="N13" s="197">
        <v>1678</v>
      </c>
      <c r="O13" s="197"/>
      <c r="P13" s="197">
        <v>8140</v>
      </c>
      <c r="Q13" s="197">
        <v>0</v>
      </c>
      <c r="R13" s="234">
        <f>(名冊[[#This Row],[月費]]+名冊[[#This Row],[包月]]-名冊[[#This Row],[補助款]])+(名冊[[#This Row],[雜費]]+名冊[[#This Row],[雜費2]]+名冊[[#This Row],[積欠]])-名冊[[#This Row],[溢收]]</f>
        <v>21033</v>
      </c>
      <c r="S13" s="198"/>
      <c r="T13" s="197"/>
      <c r="U13" s="195">
        <v>3075</v>
      </c>
      <c r="V13" s="380" t="str">
        <f>IF(名冊[[#This Row],[家屬繳交金額]]-名冊[[#This Row],[合計]]&lt;=0,"-",名冊[[#This Row],[家屬繳交金額]]-名冊[[#This Row],[合計]])</f>
        <v>-</v>
      </c>
      <c r="W13" s="381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-17958</v>
      </c>
      <c r="X13" s="197"/>
      <c r="Y13" s="197"/>
      <c r="Z13" s="203"/>
      <c r="AA13" s="200"/>
      <c r="AB13" s="201" t="s">
        <v>169</v>
      </c>
      <c r="AC13" s="201"/>
      <c r="AD13" s="201"/>
      <c r="AE13" s="237" t="str">
        <f>"您好：通知"&amp;名冊[[#This Row],[姓名]]&amp;" 君於"&amp;名冊[[#This Row],[簡稱]]&amp;114&amp;"年"&amp;4&amp;"月月費" &amp;IF((AND(名冊[[#This Row],[積欠]]&gt;0,名冊[[#This Row],[合計]]&gt;0)),"(含欠費)","")&amp;"共"&amp;IF(名冊[[#This Row],[合計]]&lt;0," 溢收"&amp;-名冊[[#This Row],[合計]],名冊[[#This Row],[合計]])&amp;"元整，如有疑問請來電(分機218)，謝謝。"</f>
        <v>您好：通知黃建富 君於龍祥精神護理之家114年4月月費(含欠費)共21033元整，如有疑問請來電(分機218)，謝謝。</v>
      </c>
    </row>
    <row r="14" spans="1:31" s="286" customFormat="1">
      <c r="A14" s="272" t="str">
        <f t="shared" ca="1" si="0"/>
        <v>013</v>
      </c>
      <c r="B14" s="287" t="str">
        <f>HYPERLINK("\\server\G(server)\00行政管理部共用區\@雜費登帳!!!\@收費系統\住民收費表\※收費表"&amp;名冊[[#This Row],[字號]]&amp;名冊[[#This Row],[住民]]&amp;".xlsm",名冊[[#This Row],[住民]])</f>
        <v>鍾尚文</v>
      </c>
      <c r="C14" s="298" t="s">
        <v>11</v>
      </c>
      <c r="D14" s="401" t="s">
        <v>467</v>
      </c>
      <c r="E14" s="288" t="s">
        <v>271</v>
      </c>
      <c r="F14" s="288" t="s">
        <v>1126</v>
      </c>
      <c r="G14" s="288" t="str">
        <f>IF(COUNTIF(名冊[[#This Row],[字號]],"1-*"),"龍祥精神護理之家",IF(COUNTIF(名冊[[#This Row],[字號]],"2-*"),"龍祥護理之家",IF(COUNTIF(名冊[[#This Row],[字號]],"3-*"),"龍祥長照中心")))</f>
        <v>龍祥精神護理之家</v>
      </c>
      <c r="H14" s="276"/>
      <c r="I14" s="277" t="s">
        <v>380</v>
      </c>
      <c r="J14" s="278">
        <v>20000</v>
      </c>
      <c r="K14" s="289">
        <v>30000</v>
      </c>
      <c r="L14" s="289">
        <v>0</v>
      </c>
      <c r="M14" s="290">
        <v>18785</v>
      </c>
      <c r="N14" s="279">
        <v>2784</v>
      </c>
      <c r="O14" s="279"/>
      <c r="P14" s="279">
        <v>0</v>
      </c>
      <c r="Q14" s="279">
        <v>52897</v>
      </c>
      <c r="R14" s="281">
        <f>(名冊[[#This Row],[月費]]+名冊[[#This Row],[包月]]-名冊[[#This Row],[補助款]])+(名冊[[#This Row],[雜費]]+名冊[[#This Row],[雜費2]]+名冊[[#This Row],[積欠]])-名冊[[#This Row],[溢收]]</f>
        <v>-38898</v>
      </c>
      <c r="S14" s="282"/>
      <c r="T14" s="279"/>
      <c r="U14" s="278">
        <v>64112</v>
      </c>
      <c r="V14" s="288">
        <f>IF(名冊[[#This Row],[家屬繳交金額]]-名冊[[#This Row],[合計]]&lt;=0,"-",名冊[[#This Row],[家屬繳交金額]]-名冊[[#This Row],[合計]])</f>
        <v>103010</v>
      </c>
      <c r="W14" s="379" t="str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</v>
      </c>
      <c r="X14" s="279"/>
      <c r="Y14" s="279"/>
      <c r="Z14" s="294" t="s">
        <v>170</v>
      </c>
      <c r="AA14" s="292"/>
      <c r="AB14" s="293" t="s">
        <v>171</v>
      </c>
      <c r="AC14" s="293" t="s">
        <v>318</v>
      </c>
      <c r="AD14" s="293"/>
      <c r="AE14" s="285" t="str">
        <f>"您好：通知"&amp;名冊[[#This Row],[姓名]]&amp;" 君於"&amp;名冊[[#This Row],[簡稱]]&amp;114&amp;"年"&amp;4&amp;"月月費" &amp;IF((AND(名冊[[#This Row],[積欠]]&gt;0,名冊[[#This Row],[合計]]&gt;0)),"(含欠費)","")&amp;"共"&amp;IF(名冊[[#This Row],[合計]]&lt;0," 溢收"&amp;-名冊[[#This Row],[合計]],名冊[[#This Row],[合計]])&amp;"元整，如有疑問請來電(分機218)，謝謝。"</f>
        <v>您好：通知鍾尚文 君於龍祥精神護理之家114年4月月費共 溢收38898元整，如有疑問請來電(分機218)，謝謝。</v>
      </c>
    </row>
    <row r="15" spans="1:31">
      <c r="A15" s="228" t="str">
        <f t="shared" ca="1" si="0"/>
        <v>014</v>
      </c>
      <c r="B15" s="307" t="str">
        <f>HYPERLINK("\\server\G(server)\00行政管理部共用區\@雜費登帳!!!\@收費系統\住民收費表\※收費表"&amp;名冊[[#This Row],[字號]]&amp;名冊[[#This Row],[住民]]&amp;".xlsm",名冊[[#This Row],[住民]])</f>
        <v>汪買英雀</v>
      </c>
      <c r="C15" s="298" t="s">
        <v>12</v>
      </c>
      <c r="D15" s="308" t="s">
        <v>681</v>
      </c>
      <c r="E15" s="309" t="s">
        <v>537</v>
      </c>
      <c r="F15" s="309" t="s">
        <v>1127</v>
      </c>
      <c r="G15" s="309" t="str">
        <f>IF(COUNTIF(名冊[[#This Row],[字號]],"1-*"),"龍祥精神護理之家",IF(COUNTIF(名冊[[#This Row],[字號]],"2-*"),"龍祥護理之家",IF(COUNTIF(名冊[[#This Row],[字號]],"3-*"),"龍祥長照中心")))</f>
        <v>龍祥精神護理之家</v>
      </c>
      <c r="H15" s="305"/>
      <c r="I15" s="299" t="s">
        <v>380</v>
      </c>
      <c r="J15" s="300">
        <v>20000</v>
      </c>
      <c r="K15" s="310">
        <v>0</v>
      </c>
      <c r="L15" s="310">
        <v>0</v>
      </c>
      <c r="M15" s="311">
        <f>(18785/31)*19</f>
        <v>11513.387096774193</v>
      </c>
      <c r="N15" s="301">
        <v>1080</v>
      </c>
      <c r="O15" s="301"/>
      <c r="P15" s="301">
        <v>95137</v>
      </c>
      <c r="Q15" s="301">
        <v>0</v>
      </c>
      <c r="R15" s="303">
        <f>(名冊[[#This Row],[月費]]+名冊[[#This Row],[包月]]-名冊[[#This Row],[補助款]])+(名冊[[#This Row],[雜費]]+名冊[[#This Row],[雜費2]]+名冊[[#This Row],[積欠]])-名冊[[#This Row],[溢收]]</f>
        <v>84703.612903225803</v>
      </c>
      <c r="S15" s="312"/>
      <c r="T15" s="301"/>
      <c r="U15" s="300">
        <v>-83922</v>
      </c>
      <c r="V15" s="309" t="str">
        <f>IF(名冊[[#This Row],[家屬繳交金額]]-名冊[[#This Row],[合計]]&lt;=0,"-",名冊[[#This Row],[家屬繳交金額]]-名冊[[#This Row],[合計]])</f>
        <v>-</v>
      </c>
      <c r="W15" s="382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-168625.61290322582</v>
      </c>
      <c r="X15" s="301"/>
      <c r="Y15" s="301"/>
      <c r="Z15" s="327" t="s">
        <v>3420</v>
      </c>
      <c r="AA15" s="313"/>
      <c r="AB15" s="329" t="s">
        <v>173</v>
      </c>
      <c r="AC15" s="329"/>
      <c r="AD15" s="329"/>
      <c r="AE15" s="237" t="str">
        <f>"您好：通知"&amp;名冊[[#This Row],[姓名]]&amp;" 君於"&amp;名冊[[#This Row],[簡稱]]&amp;114&amp;"年"&amp;4&amp;"月月費" &amp;IF((AND(名冊[[#This Row],[積欠]]&gt;0,名冊[[#This Row],[合計]]&gt;0)),"(含欠費)","")&amp;"共"&amp;IF(名冊[[#This Row],[合計]]&lt;0," 溢收"&amp;-名冊[[#This Row],[合計]],名冊[[#This Row],[合計]])&amp;"元整，如有疑問請來電(分機218)，謝謝。"</f>
        <v>您好：通知汪買英雀 君於龍祥精神護理之家114年4月月費(含欠費)共84703.6129032258元整，如有疑問請來電(分機218)，謝謝。</v>
      </c>
    </row>
    <row r="16" spans="1:31">
      <c r="A16" s="228" t="str">
        <f t="shared" ca="1" si="0"/>
        <v>015</v>
      </c>
      <c r="B16" s="229" t="str">
        <f>HYPERLINK("\\server\G(server)\00行政管理部共用區\@雜費登帳!!!\@收費系統\住民收費表\※收費表"&amp;名冊[[#This Row],[字號]]&amp;名冊[[#This Row],[住民]]&amp;".xlsm",名冊[[#This Row],[住民]])</f>
        <v>劉清龍</v>
      </c>
      <c r="C16" s="298" t="s">
        <v>13</v>
      </c>
      <c r="D16" s="401" t="s">
        <v>419</v>
      </c>
      <c r="E16" s="192" t="s">
        <v>619</v>
      </c>
      <c r="F16" s="192" t="s">
        <v>1992</v>
      </c>
      <c r="G16" s="192" t="str">
        <f>IF(COUNTIF(名冊[[#This Row],[字號]],"1-*"),"龍祥精神護理之家",IF(COUNTIF(名冊[[#This Row],[字號]],"2-*"),"龍祥護理之家",IF(COUNTIF(名冊[[#This Row],[字號]],"3-*"),"龍祥長照中心")))</f>
        <v>龍祥精神護理之家</v>
      </c>
      <c r="H16" s="193"/>
      <c r="I16" s="194" t="s">
        <v>380</v>
      </c>
      <c r="J16" s="195">
        <v>20000</v>
      </c>
      <c r="K16" s="196">
        <v>30000</v>
      </c>
      <c r="L16" s="196">
        <v>0</v>
      </c>
      <c r="M16" s="231">
        <v>23875</v>
      </c>
      <c r="N16" s="197">
        <v>3415</v>
      </c>
      <c r="O16" s="197"/>
      <c r="P16" s="197">
        <v>0</v>
      </c>
      <c r="Q16" s="197">
        <v>0</v>
      </c>
      <c r="R16" s="234">
        <f>(名冊[[#This Row],[月費]]+名冊[[#This Row],[包月]]-名冊[[#This Row],[補助款]])+(名冊[[#This Row],[雜費]]+名冊[[#This Row],[雜費2]]+名冊[[#This Row],[積欠]])-名冊[[#This Row],[溢收]]</f>
        <v>9540</v>
      </c>
      <c r="S16" s="198"/>
      <c r="T16" s="197"/>
      <c r="U16" s="195">
        <v>6125</v>
      </c>
      <c r="V16" s="380" t="str">
        <f>IF(名冊[[#This Row],[家屬繳交金額]]-名冊[[#This Row],[合計]]&lt;=0,"-",名冊[[#This Row],[家屬繳交金額]]-名冊[[#This Row],[合計]])</f>
        <v>-</v>
      </c>
      <c r="W16" s="381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-3415</v>
      </c>
      <c r="X16" s="197"/>
      <c r="Y16" s="197"/>
      <c r="Z16" s="203"/>
      <c r="AA16" s="200"/>
      <c r="AB16" s="201" t="s">
        <v>174</v>
      </c>
      <c r="AC16" s="201" t="s">
        <v>175</v>
      </c>
      <c r="AD16" s="201"/>
      <c r="AE16" s="237" t="str">
        <f>"您好：通知"&amp;名冊[[#This Row],[姓名]]&amp;" 君於"&amp;名冊[[#This Row],[簡稱]]&amp;114&amp;"年"&amp;4&amp;"月月費" &amp;IF((AND(名冊[[#This Row],[積欠]]&gt;0,名冊[[#This Row],[合計]]&gt;0)),"(含欠費)","")&amp;"共"&amp;IF(名冊[[#This Row],[合計]]&lt;0," 溢收"&amp;-名冊[[#This Row],[合計]],名冊[[#This Row],[合計]])&amp;"元整，如有疑問請來電(分機218)，謝謝。"</f>
        <v>您好：通知劉清龍 君於龍祥精神護理之家114年4月月費共9540元整，如有疑問請來電(分機218)，謝謝。</v>
      </c>
    </row>
    <row r="17" spans="1:31">
      <c r="A17" s="228" t="str">
        <f t="shared" ca="1" si="0"/>
        <v>016</v>
      </c>
      <c r="B17" s="229" t="str">
        <f>HYPERLINK("\\server\G(server)\00行政管理部共用區\@雜費登帳!!!\@收費系統\住民收費表\※收費表"&amp;名冊[[#This Row],[字號]]&amp;名冊[[#This Row],[住民]]&amp;".xlsm",名冊[[#This Row],[住民]])</f>
        <v>張如傑</v>
      </c>
      <c r="C17" s="298" t="s">
        <v>14</v>
      </c>
      <c r="D17" s="401" t="s">
        <v>419</v>
      </c>
      <c r="E17" s="192" t="s">
        <v>434</v>
      </c>
      <c r="F17" s="192" t="s">
        <v>1128</v>
      </c>
      <c r="G17" s="192" t="str">
        <f>IF(COUNTIF(名冊[[#This Row],[字號]],"1-*"),"龍祥精神護理之家",IF(COUNTIF(名冊[[#This Row],[字號]],"2-*"),"龍祥護理之家",IF(COUNTIF(名冊[[#This Row],[字號]],"3-*"),"龍祥長照中心")))</f>
        <v>龍祥精神護理之家</v>
      </c>
      <c r="H17" s="193"/>
      <c r="I17" s="194" t="s">
        <v>380</v>
      </c>
      <c r="J17" s="195">
        <v>20000</v>
      </c>
      <c r="K17" s="196">
        <v>30000</v>
      </c>
      <c r="L17" s="196">
        <v>0</v>
      </c>
      <c r="M17" s="231">
        <v>18785</v>
      </c>
      <c r="N17" s="197">
        <v>4491</v>
      </c>
      <c r="O17" s="197"/>
      <c r="P17" s="197">
        <v>0</v>
      </c>
      <c r="Q17" s="197">
        <v>0</v>
      </c>
      <c r="R17" s="234">
        <f>(名冊[[#This Row],[月費]]+名冊[[#This Row],[包月]]-名冊[[#This Row],[補助款]])+(名冊[[#This Row],[雜費]]+名冊[[#This Row],[雜費2]]+名冊[[#This Row],[積欠]])-名冊[[#This Row],[溢收]]</f>
        <v>15706</v>
      </c>
      <c r="S17" s="198"/>
      <c r="T17" s="197"/>
      <c r="U17" s="195">
        <v>11215</v>
      </c>
      <c r="V17" s="380" t="str">
        <f>IF(名冊[[#This Row],[家屬繳交金額]]-名冊[[#This Row],[合計]]&lt;=0,"-",名冊[[#This Row],[家屬繳交金額]]-名冊[[#This Row],[合計]])</f>
        <v>-</v>
      </c>
      <c r="W17" s="381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-4491</v>
      </c>
      <c r="X17" s="197"/>
      <c r="Y17" s="197"/>
      <c r="Z17" s="203"/>
      <c r="AA17" s="200"/>
      <c r="AB17" s="201" t="s">
        <v>176</v>
      </c>
      <c r="AC17" s="201"/>
      <c r="AD17" s="201"/>
      <c r="AE17" s="237" t="str">
        <f>"您好：通知"&amp;名冊[[#This Row],[姓名]]&amp;" 君於"&amp;名冊[[#This Row],[簡稱]]&amp;114&amp;"年"&amp;4&amp;"月月費" &amp;IF((AND(名冊[[#This Row],[積欠]]&gt;0,名冊[[#This Row],[合計]]&gt;0)),"(含欠費)","")&amp;"共"&amp;IF(名冊[[#This Row],[合計]]&lt;0," 溢收"&amp;-名冊[[#This Row],[合計]],名冊[[#This Row],[合計]])&amp;"元整，如有疑問請來電(分機218)，謝謝。"</f>
        <v>您好：通知張如傑 君於龍祥精神護理之家114年4月月費共15706元整，如有疑問請來電(分機218)，謝謝。</v>
      </c>
    </row>
    <row r="18" spans="1:31">
      <c r="A18" s="228" t="str">
        <f t="shared" ca="1" si="0"/>
        <v>017</v>
      </c>
      <c r="B18" s="229" t="str">
        <f>HYPERLINK("\\server\G(server)\00行政管理部共用區\@雜費登帳!!!\@收費系統\住民收費表\※收費表"&amp;名冊[[#This Row],[字號]]&amp;名冊[[#This Row],[住民]]&amp;".xlsm",名冊[[#This Row],[住民]])</f>
        <v>張旺聠</v>
      </c>
      <c r="C18" s="298" t="s">
        <v>15</v>
      </c>
      <c r="D18" s="191" t="s">
        <v>419</v>
      </c>
      <c r="E18" s="192" t="s">
        <v>1638</v>
      </c>
      <c r="F18" s="192" t="s">
        <v>1129</v>
      </c>
      <c r="G18" s="192" t="str">
        <f>IF(COUNTIF(名冊[[#This Row],[字號]],"1-*"),"龍祥精神護理之家",IF(COUNTIF(名冊[[#This Row],[字號]],"2-*"),"龍祥護理之家",IF(COUNTIF(名冊[[#This Row],[字號]],"3-*"),"龍祥長照中心")))</f>
        <v>龍祥精神護理之家</v>
      </c>
      <c r="H18" s="193"/>
      <c r="I18" s="194" t="s">
        <v>380</v>
      </c>
      <c r="J18" s="195">
        <v>20000</v>
      </c>
      <c r="K18" s="196">
        <v>30000</v>
      </c>
      <c r="L18" s="196">
        <v>0</v>
      </c>
      <c r="M18" s="231">
        <v>18785</v>
      </c>
      <c r="N18" s="197">
        <v>3680</v>
      </c>
      <c r="O18" s="197"/>
      <c r="P18" s="197">
        <v>0</v>
      </c>
      <c r="Q18" s="197">
        <v>0</v>
      </c>
      <c r="R18" s="234">
        <f>(名冊[[#This Row],[月費]]+名冊[[#This Row],[包月]]-名冊[[#This Row],[補助款]])+(名冊[[#This Row],[雜費]]+名冊[[#This Row],[雜費2]]+名冊[[#This Row],[積欠]])-名冊[[#This Row],[溢收]]</f>
        <v>14895</v>
      </c>
      <c r="S18" s="198"/>
      <c r="T18" s="197"/>
      <c r="U18" s="195">
        <v>11215</v>
      </c>
      <c r="V18" s="380" t="str">
        <f>IF(名冊[[#This Row],[家屬繳交金額]]-名冊[[#This Row],[合計]]&lt;=0,"-",名冊[[#This Row],[家屬繳交金額]]-名冊[[#This Row],[合計]])</f>
        <v>-</v>
      </c>
      <c r="W18" s="381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-3680</v>
      </c>
      <c r="X18" s="197"/>
      <c r="Y18" s="197"/>
      <c r="Z18" s="208" t="s">
        <v>1262</v>
      </c>
      <c r="AA18" s="200"/>
      <c r="AB18" s="201" t="s">
        <v>177</v>
      </c>
      <c r="AC18" s="201"/>
      <c r="AD18" s="201"/>
      <c r="AE18" s="237" t="str">
        <f>"您好：通知"&amp;名冊[[#This Row],[姓名]]&amp;" 君於"&amp;名冊[[#This Row],[簡稱]]&amp;114&amp;"年"&amp;4&amp;"月月費" &amp;IF((AND(名冊[[#This Row],[積欠]]&gt;0,名冊[[#This Row],[合計]]&gt;0)),"(含欠費)","")&amp;"共"&amp;IF(名冊[[#This Row],[合計]]&lt;0," 溢收"&amp;-名冊[[#This Row],[合計]],名冊[[#This Row],[合計]])&amp;"元整，如有疑問請來電(分機218)，謝謝。"</f>
        <v>您好：通知張旺聠 君於龍祥精神護理之家114年4月月費共14895元整，如有疑問請來電(分機218)，謝謝。</v>
      </c>
    </row>
    <row r="19" spans="1:31">
      <c r="A19" s="228" t="str">
        <f t="shared" ca="1" si="0"/>
        <v>018</v>
      </c>
      <c r="B19" s="229" t="str">
        <f>HYPERLINK("\\server\G(server)\00行政管理部共用區\@雜費登帳!!!\@收費系統\住民收費表\※收費表"&amp;名冊[[#This Row],[字號]]&amp;名冊[[#This Row],[住民]]&amp;".xlsm",名冊[[#This Row],[住民]])</f>
        <v>張秀玉</v>
      </c>
      <c r="C19" s="298" t="s">
        <v>16</v>
      </c>
      <c r="D19" s="401" t="s">
        <v>678</v>
      </c>
      <c r="E19" s="192" t="s">
        <v>611</v>
      </c>
      <c r="F19" s="192" t="s">
        <v>1130</v>
      </c>
      <c r="G19" s="192" t="str">
        <f>IF(COUNTIF(名冊[[#This Row],[字號]],"1-*"),"龍祥精神護理之家",IF(COUNTIF(名冊[[#This Row],[字號]],"2-*"),"龍祥護理之家",IF(COUNTIF(名冊[[#This Row],[字號]],"3-*"),"龍祥長照中心")))</f>
        <v>龍祥精神護理之家</v>
      </c>
      <c r="H19" s="193"/>
      <c r="I19" s="194" t="s">
        <v>380</v>
      </c>
      <c r="J19" s="195">
        <v>30000</v>
      </c>
      <c r="K19" s="196">
        <v>30000</v>
      </c>
      <c r="L19" s="196">
        <v>0</v>
      </c>
      <c r="M19" s="231">
        <v>23875</v>
      </c>
      <c r="N19" s="197">
        <v>4392</v>
      </c>
      <c r="O19" s="197"/>
      <c r="P19" s="197">
        <v>0</v>
      </c>
      <c r="Q19" s="197">
        <v>0</v>
      </c>
      <c r="R19" s="234">
        <f>(名冊[[#This Row],[月費]]+名冊[[#This Row],[包月]]-名冊[[#This Row],[補助款]])+(名冊[[#This Row],[雜費]]+名冊[[#This Row],[雜費2]]+名冊[[#This Row],[積欠]])-名冊[[#This Row],[溢收]]</f>
        <v>10517</v>
      </c>
      <c r="S19" s="198"/>
      <c r="T19" s="197"/>
      <c r="U19" s="195">
        <v>6125</v>
      </c>
      <c r="V19" s="380" t="str">
        <f>IF(名冊[[#This Row],[家屬繳交金額]]-名冊[[#This Row],[合計]]&lt;=0,"-",名冊[[#This Row],[家屬繳交金額]]-名冊[[#This Row],[合計]])</f>
        <v>-</v>
      </c>
      <c r="W19" s="381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-4392</v>
      </c>
      <c r="X19" s="197"/>
      <c r="Y19" s="197"/>
      <c r="Z19" s="203"/>
      <c r="AA19" s="200"/>
      <c r="AB19" s="201" t="s">
        <v>178</v>
      </c>
      <c r="AC19" s="201" t="s">
        <v>179</v>
      </c>
      <c r="AD19" s="202"/>
      <c r="AE19" s="237" t="str">
        <f>"您好：通知"&amp;名冊[[#This Row],[姓名]]&amp;" 君於"&amp;名冊[[#This Row],[簡稱]]&amp;114&amp;"年"&amp;4&amp;"月月費" &amp;IF((AND(名冊[[#This Row],[積欠]]&gt;0,名冊[[#This Row],[合計]]&gt;0)),"(含欠費)","")&amp;"共"&amp;IF(名冊[[#This Row],[合計]]&lt;0," 溢收"&amp;-名冊[[#This Row],[合計]],名冊[[#This Row],[合計]])&amp;"元整，如有疑問請來電(分機218)，謝謝。"</f>
        <v>您好：通知張秀玉 君於龍祥精神護理之家114年4月月費共10517元整，如有疑問請來電(分機218)，謝謝。</v>
      </c>
    </row>
    <row r="20" spans="1:31">
      <c r="A20" s="228" t="str">
        <f t="shared" ca="1" si="0"/>
        <v>019</v>
      </c>
      <c r="B20" s="229" t="str">
        <f>HYPERLINK("\\server\G(server)\00行政管理部共用區\@雜費登帳!!!\@收費系統\住民收費表\※收費表"&amp;名冊[[#This Row],[字號]]&amp;名冊[[#This Row],[住民]]&amp;".xlsm",名冊[[#This Row],[住民]])</f>
        <v>鍾淑端</v>
      </c>
      <c r="C20" s="298" t="s">
        <v>17</v>
      </c>
      <c r="D20" s="401" t="s">
        <v>678</v>
      </c>
      <c r="E20" s="192" t="s">
        <v>499</v>
      </c>
      <c r="F20" s="192" t="s">
        <v>1131</v>
      </c>
      <c r="G20" s="192" t="str">
        <f>IF(COUNTIF(名冊[[#This Row],[字號]],"1-*"),"龍祥精神護理之家",IF(COUNTIF(名冊[[#This Row],[字號]],"2-*"),"龍祥護理之家",IF(COUNTIF(名冊[[#This Row],[字號]],"3-*"),"龍祥長照中心")))</f>
        <v>龍祥精神護理之家</v>
      </c>
      <c r="H20" s="193"/>
      <c r="I20" s="194" t="s">
        <v>379</v>
      </c>
      <c r="J20" s="195">
        <v>30000</v>
      </c>
      <c r="K20" s="196">
        <v>32000</v>
      </c>
      <c r="L20" s="196">
        <v>0</v>
      </c>
      <c r="M20" s="231">
        <v>23875</v>
      </c>
      <c r="N20" s="197">
        <v>5252</v>
      </c>
      <c r="O20" s="197"/>
      <c r="P20" s="197">
        <v>0</v>
      </c>
      <c r="Q20" s="197">
        <v>0</v>
      </c>
      <c r="R20" s="234">
        <f>(名冊[[#This Row],[月費]]+名冊[[#This Row],[包月]]-名冊[[#This Row],[補助款]])+(名冊[[#This Row],[雜費]]+名冊[[#This Row],[雜費2]]+名冊[[#This Row],[積欠]])-名冊[[#This Row],[溢收]]</f>
        <v>13377</v>
      </c>
      <c r="S20" s="198"/>
      <c r="T20" s="197"/>
      <c r="U20" s="195">
        <v>8125</v>
      </c>
      <c r="V20" s="380" t="str">
        <f>IF(名冊[[#This Row],[家屬繳交金額]]-名冊[[#This Row],[合計]]&lt;=0,"-",名冊[[#This Row],[家屬繳交金額]]-名冊[[#This Row],[合計]])</f>
        <v>-</v>
      </c>
      <c r="W20" s="381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-5252</v>
      </c>
      <c r="X20" s="197"/>
      <c r="Y20" s="197"/>
      <c r="Z20" s="203"/>
      <c r="AA20" s="206"/>
      <c r="AB20" s="201" t="s">
        <v>180</v>
      </c>
      <c r="AC20" s="201"/>
      <c r="AD20" s="202"/>
      <c r="AE20" s="237" t="str">
        <f>"您好：通知"&amp;名冊[[#This Row],[姓名]]&amp;" 君於"&amp;名冊[[#This Row],[簡稱]]&amp;114&amp;"年"&amp;4&amp;"月月費" &amp;IF((AND(名冊[[#This Row],[積欠]]&gt;0,名冊[[#This Row],[合計]]&gt;0)),"(含欠費)","")&amp;"共"&amp;IF(名冊[[#This Row],[合計]]&lt;0," 溢收"&amp;-名冊[[#This Row],[合計]],名冊[[#This Row],[合計]])&amp;"元整，如有疑問請來電(分機218)，謝謝。"</f>
        <v>您好：通知鍾淑端 君於龍祥精神護理之家114年4月月費共13377元整，如有疑問請來電(分機218)，謝謝。</v>
      </c>
    </row>
    <row r="21" spans="1:31">
      <c r="A21" s="228" t="str">
        <f t="shared" ca="1" si="0"/>
        <v>020</v>
      </c>
      <c r="B21" s="229" t="str">
        <f>HYPERLINK("\\server\G(server)\00行政管理部共用區\@雜費登帳!!!\@收費系統\住民收費表\※收費表"&amp;名冊[[#This Row],[字號]]&amp;名冊[[#This Row],[住民]]&amp;".xlsm",名冊[[#This Row],[住民]])</f>
        <v>葉文媛</v>
      </c>
      <c r="C21" s="190" t="s">
        <v>18</v>
      </c>
      <c r="D21" s="401" t="s">
        <v>678</v>
      </c>
      <c r="E21" s="192" t="s">
        <v>505</v>
      </c>
      <c r="F21" s="192" t="s">
        <v>1132</v>
      </c>
      <c r="G21" s="192" t="str">
        <f>IF(COUNTIF(名冊[[#This Row],[字號]],"1-*"),"龍祥精神護理之家",IF(COUNTIF(名冊[[#This Row],[字號]],"2-*"),"龍祥護理之家",IF(COUNTIF(名冊[[#This Row],[字號]],"3-*"),"龍祥長照中心")))</f>
        <v>龍祥精神護理之家</v>
      </c>
      <c r="H21" s="193"/>
      <c r="I21" s="194" t="s">
        <v>381</v>
      </c>
      <c r="J21" s="195">
        <v>30000</v>
      </c>
      <c r="K21" s="196">
        <v>25000</v>
      </c>
      <c r="L21" s="196">
        <v>0</v>
      </c>
      <c r="M21" s="231">
        <v>0</v>
      </c>
      <c r="N21" s="197">
        <v>3852</v>
      </c>
      <c r="O21" s="197"/>
      <c r="P21" s="197">
        <v>0</v>
      </c>
      <c r="Q21" s="197">
        <v>0</v>
      </c>
      <c r="R21" s="234">
        <f>(名冊[[#This Row],[月費]]+名冊[[#This Row],[包月]]-名冊[[#This Row],[補助款]])+(名冊[[#This Row],[雜費]]+名冊[[#This Row],[雜費2]]+名冊[[#This Row],[積欠]])-名冊[[#This Row],[溢收]]</f>
        <v>28852</v>
      </c>
      <c r="S21" s="198"/>
      <c r="T21" s="197"/>
      <c r="U21" s="195">
        <v>-6117</v>
      </c>
      <c r="V21" s="380" t="str">
        <f>IF(名冊[[#This Row],[家屬繳交金額]]-名冊[[#This Row],[合計]]&lt;=0,"-",名冊[[#This Row],[家屬繳交金額]]-名冊[[#This Row],[合計]])</f>
        <v>-</v>
      </c>
      <c r="W21" s="381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-34969</v>
      </c>
      <c r="X21" s="197"/>
      <c r="Y21" s="197"/>
      <c r="Z21" s="203"/>
      <c r="AA21" s="200"/>
      <c r="AB21" s="201" t="s">
        <v>181</v>
      </c>
      <c r="AC21" s="201"/>
      <c r="AD21" s="202"/>
      <c r="AE21" s="237" t="str">
        <f>"您好：通知"&amp;名冊[[#This Row],[姓名]]&amp;" 君於"&amp;名冊[[#This Row],[簡稱]]&amp;114&amp;"年"&amp;4&amp;"月月費" &amp;IF((AND(名冊[[#This Row],[積欠]]&gt;0,名冊[[#This Row],[合計]]&gt;0)),"(含欠費)","")&amp;"共"&amp;IF(名冊[[#This Row],[合計]]&lt;0," 溢收"&amp;-名冊[[#This Row],[合計]],名冊[[#This Row],[合計]])&amp;"元整，如有疑問請來電(分機218)，謝謝。"</f>
        <v>您好：通知葉文媛 君於龍祥精神護理之家114年4月月費共28852元整，如有疑問請來電(分機218)，謝謝。</v>
      </c>
    </row>
    <row r="22" spans="1:31">
      <c r="A22" s="228" t="str">
        <f t="shared" ca="1" si="0"/>
        <v>021</v>
      </c>
      <c r="B22" s="229" t="str">
        <f>HYPERLINK("\\server\G(server)\00行政管理部共用區\@雜費登帳!!!\@收費系統\住民收費表\※收費表"&amp;名冊[[#This Row],[字號]]&amp;名冊[[#This Row],[住民]]&amp;".xlsm",名冊[[#This Row],[住民]])</f>
        <v>張賴花</v>
      </c>
      <c r="C22" s="190" t="s">
        <v>19</v>
      </c>
      <c r="D22" s="401" t="s">
        <v>678</v>
      </c>
      <c r="E22" s="192" t="s">
        <v>612</v>
      </c>
      <c r="F22" s="192" t="s">
        <v>1133</v>
      </c>
      <c r="G22" s="192" t="str">
        <f>IF(COUNTIF(名冊[[#This Row],[字號]],"1-*"),"龍祥精神護理之家",IF(COUNTIF(名冊[[#This Row],[字號]],"2-*"),"龍祥護理之家",IF(COUNTIF(名冊[[#This Row],[字號]],"3-*"),"龍祥長照中心")))</f>
        <v>龍祥精神護理之家</v>
      </c>
      <c r="H22" s="193" t="s">
        <v>1045</v>
      </c>
      <c r="I22" s="194" t="s">
        <v>380</v>
      </c>
      <c r="J22" s="195">
        <v>30000</v>
      </c>
      <c r="K22" s="196">
        <v>30000</v>
      </c>
      <c r="L22" s="196">
        <v>0</v>
      </c>
      <c r="M22" s="231">
        <v>15470</v>
      </c>
      <c r="N22" s="197">
        <v>290</v>
      </c>
      <c r="O22" s="197"/>
      <c r="P22" s="197">
        <v>16310</v>
      </c>
      <c r="Q22" s="197">
        <v>0</v>
      </c>
      <c r="R22" s="234">
        <f>(名冊[[#This Row],[月費]]+名冊[[#This Row],[包月]]-名冊[[#This Row],[補助款]])+(名冊[[#This Row],[雜費]]+名冊[[#This Row],[雜費2]]+名冊[[#This Row],[積欠]])-名冊[[#This Row],[溢收]]</f>
        <v>31130</v>
      </c>
      <c r="S22" s="198"/>
      <c r="T22" s="197"/>
      <c r="U22" s="195">
        <v>-1780</v>
      </c>
      <c r="V22" s="380" t="str">
        <f>IF(名冊[[#This Row],[家屬繳交金額]]-名冊[[#This Row],[合計]]&lt;=0,"-",名冊[[#This Row],[家屬繳交金額]]-名冊[[#This Row],[合計]])</f>
        <v>-</v>
      </c>
      <c r="W22" s="381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-32910</v>
      </c>
      <c r="X22" s="197"/>
      <c r="Y22" s="197"/>
      <c r="Z22" s="203"/>
      <c r="AA22" s="200"/>
      <c r="AB22" s="201" t="s">
        <v>182</v>
      </c>
      <c r="AC22" s="201"/>
      <c r="AD22" s="202"/>
      <c r="AE22" s="237" t="str">
        <f>"您好：通知"&amp;名冊[[#This Row],[姓名]]&amp;" 君於"&amp;名冊[[#This Row],[簡稱]]&amp;114&amp;"年"&amp;4&amp;"月月費" &amp;IF((AND(名冊[[#This Row],[積欠]]&gt;0,名冊[[#This Row],[合計]]&gt;0)),"(含欠費)","")&amp;"共"&amp;IF(名冊[[#This Row],[合計]]&lt;0," 溢收"&amp;-名冊[[#This Row],[合計]],名冊[[#This Row],[合計]])&amp;"元整，如有疑問請來電(分機218)，謝謝。"</f>
        <v>您好：通知張賴花 君於龍祥精神護理之家114年4月月費(含欠費)共31130元整，如有疑問請來電(分機218)，謝謝。</v>
      </c>
    </row>
    <row r="23" spans="1:31">
      <c r="A23" s="228" t="str">
        <f t="shared" ca="1" si="0"/>
        <v>022</v>
      </c>
      <c r="B23" s="229" t="str">
        <f>HYPERLINK("\\server\G(server)\00行政管理部共用區\@雜費登帳!!!\@收費系統\住民收費表\※收費表"&amp;名冊[[#This Row],[字號]]&amp;名冊[[#This Row],[住民]]&amp;".xlsm",名冊[[#This Row],[住民]])</f>
        <v>謝國安</v>
      </c>
      <c r="C23" s="298" t="s">
        <v>20</v>
      </c>
      <c r="D23" s="401" t="s">
        <v>419</v>
      </c>
      <c r="E23" s="192" t="s">
        <v>621</v>
      </c>
      <c r="F23" s="192" t="s">
        <v>1134</v>
      </c>
      <c r="G23" s="192" t="str">
        <f>IF(COUNTIF(名冊[[#This Row],[字號]],"1-*"),"龍祥精神護理之家",IF(COUNTIF(名冊[[#This Row],[字號]],"2-*"),"龍祥護理之家",IF(COUNTIF(名冊[[#This Row],[字號]],"3-*"),"龍祥長照中心")))</f>
        <v>龍祥精神護理之家</v>
      </c>
      <c r="H23" s="193"/>
      <c r="I23" s="194" t="s">
        <v>380</v>
      </c>
      <c r="J23" s="195">
        <v>30000</v>
      </c>
      <c r="K23" s="196">
        <v>30000</v>
      </c>
      <c r="L23" s="196">
        <v>0</v>
      </c>
      <c r="M23" s="231">
        <v>22100</v>
      </c>
      <c r="N23" s="197">
        <v>3466</v>
      </c>
      <c r="O23" s="197"/>
      <c r="P23" s="197">
        <v>0</v>
      </c>
      <c r="Q23" s="197">
        <v>0</v>
      </c>
      <c r="R23" s="234">
        <f>(名冊[[#This Row],[月費]]+名冊[[#This Row],[包月]]-名冊[[#This Row],[補助款]])+(名冊[[#This Row],[雜費]]+名冊[[#This Row],[雜費2]]+名冊[[#This Row],[積欠]])-名冊[[#This Row],[溢收]]</f>
        <v>11366</v>
      </c>
      <c r="S23" s="198"/>
      <c r="T23" s="197"/>
      <c r="U23" s="195">
        <v>7900</v>
      </c>
      <c r="V23" s="380" t="str">
        <f>IF(名冊[[#This Row],[家屬繳交金額]]-名冊[[#This Row],[合計]]&lt;=0,"-",名冊[[#This Row],[家屬繳交金額]]-名冊[[#This Row],[合計]])</f>
        <v>-</v>
      </c>
      <c r="W23" s="381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-3466</v>
      </c>
      <c r="X23" s="197"/>
      <c r="Y23" s="197"/>
      <c r="Z23" s="203"/>
      <c r="AA23" s="200"/>
      <c r="AB23" s="201" t="s">
        <v>183</v>
      </c>
      <c r="AC23" s="201"/>
      <c r="AD23" s="202"/>
      <c r="AE23" s="237" t="str">
        <f>"您好：通知"&amp;名冊[[#This Row],[姓名]]&amp;" 君於"&amp;名冊[[#This Row],[簡稱]]&amp;114&amp;"年"&amp;4&amp;"月月費" &amp;IF((AND(名冊[[#This Row],[積欠]]&gt;0,名冊[[#This Row],[合計]]&gt;0)),"(含欠費)","")&amp;"共"&amp;IF(名冊[[#This Row],[合計]]&lt;0," 溢收"&amp;-名冊[[#This Row],[合計]],名冊[[#This Row],[合計]])&amp;"元整，如有疑問請來電(分機218)，謝謝。"</f>
        <v>您好：通知謝國安 君於龍祥精神護理之家114年4月月費共11366元整，如有疑問請來電(分機218)，謝謝。</v>
      </c>
    </row>
    <row r="24" spans="1:31">
      <c r="A24" s="228" t="str">
        <f t="shared" ca="1" si="0"/>
        <v>023</v>
      </c>
      <c r="B24" s="229" t="str">
        <f>HYPERLINK("\\server\G(server)\00行政管理部共用區\@雜費登帳!!!\@收費系統\住民收費表\※收費表"&amp;名冊[[#This Row],[字號]]&amp;名冊[[#This Row],[住民]]&amp;".xlsm",名冊[[#This Row],[住民]])</f>
        <v>彭世然</v>
      </c>
      <c r="C24" s="298" t="s">
        <v>21</v>
      </c>
      <c r="D24" s="401" t="s">
        <v>431</v>
      </c>
      <c r="E24" s="192" t="s">
        <v>622</v>
      </c>
      <c r="F24" s="192" t="s">
        <v>1135</v>
      </c>
      <c r="G24" s="192" t="str">
        <f>IF(COUNTIF(名冊[[#This Row],[字號]],"1-*"),"龍祥精神護理之家",IF(COUNTIF(名冊[[#This Row],[字號]],"2-*"),"龍祥護理之家",IF(COUNTIF(名冊[[#This Row],[字號]],"3-*"),"龍祥長照中心")))</f>
        <v>龍祥精神護理之家</v>
      </c>
      <c r="H24" s="193"/>
      <c r="I24" s="194" t="s">
        <v>380</v>
      </c>
      <c r="J24" s="195">
        <v>30000</v>
      </c>
      <c r="K24" s="196">
        <v>30000</v>
      </c>
      <c r="L24" s="196">
        <v>0</v>
      </c>
      <c r="M24" s="231">
        <v>18785</v>
      </c>
      <c r="N24" s="197">
        <v>3000</v>
      </c>
      <c r="O24" s="197"/>
      <c r="P24" s="197">
        <v>0</v>
      </c>
      <c r="Q24" s="197">
        <v>0</v>
      </c>
      <c r="R24" s="234">
        <f>(名冊[[#This Row],[月費]]+名冊[[#This Row],[包月]]-名冊[[#This Row],[補助款]])+(名冊[[#This Row],[雜費]]+名冊[[#This Row],[雜費2]]+名冊[[#This Row],[積欠]])-名冊[[#This Row],[溢收]]</f>
        <v>14215</v>
      </c>
      <c r="S24" s="198"/>
      <c r="T24" s="197"/>
      <c r="U24" s="195">
        <v>11215</v>
      </c>
      <c r="V24" s="380" t="str">
        <f>IF(名冊[[#This Row],[家屬繳交金額]]-名冊[[#This Row],[合計]]&lt;=0,"-",名冊[[#This Row],[家屬繳交金額]]-名冊[[#This Row],[合計]])</f>
        <v>-</v>
      </c>
      <c r="W24" s="381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-3000</v>
      </c>
      <c r="X24" s="197"/>
      <c r="Y24" s="197"/>
      <c r="Z24" s="203"/>
      <c r="AA24" s="200"/>
      <c r="AB24" s="201" t="s">
        <v>184</v>
      </c>
      <c r="AC24" s="201"/>
      <c r="AD24" s="202"/>
      <c r="AE24" s="237" t="str">
        <f>"您好：通知"&amp;名冊[[#This Row],[姓名]]&amp;" 君於"&amp;名冊[[#This Row],[簡稱]]&amp;114&amp;"年"&amp;4&amp;"月月費" &amp;IF((AND(名冊[[#This Row],[積欠]]&gt;0,名冊[[#This Row],[合計]]&gt;0)),"(含欠費)","")&amp;"共"&amp;IF(名冊[[#This Row],[合計]]&lt;0," 溢收"&amp;-名冊[[#This Row],[合計]],名冊[[#This Row],[合計]])&amp;"元整，如有疑問請來電(分機218)，謝謝。"</f>
        <v>您好：通知彭世然 君於龍祥精神護理之家114年4月月費共14215元整，如有疑問請來電(分機218)，謝謝。</v>
      </c>
    </row>
    <row r="25" spans="1:31">
      <c r="A25" s="228" t="str">
        <f t="shared" ca="1" si="0"/>
        <v>024</v>
      </c>
      <c r="B25" s="269" t="str">
        <f>HYPERLINK("\\server\G(server)\00行政管理部共用區\@雜費登帳!!!\@收費系統\住民收費表\※收費表"&amp;名冊[[#This Row],[字號]]&amp;名冊[[#This Row],[住民]]&amp;".xlsm",名冊[[#This Row],[住民]])</f>
        <v>陳淑資</v>
      </c>
      <c r="C25" s="298" t="s">
        <v>22</v>
      </c>
      <c r="D25" s="401" t="s">
        <v>678</v>
      </c>
      <c r="E25" s="192" t="s">
        <v>510</v>
      </c>
      <c r="F25" s="192" t="s">
        <v>1136</v>
      </c>
      <c r="G25" s="192" t="str">
        <f>IF(COUNTIF(名冊[[#This Row],[字號]],"1-*"),"龍祥精神護理之家",IF(COUNTIF(名冊[[#This Row],[字號]],"2-*"),"龍祥護理之家",IF(COUNTIF(名冊[[#This Row],[字號]],"3-*"),"龍祥長照中心")))</f>
        <v>龍祥精神護理之家</v>
      </c>
      <c r="H25" s="193"/>
      <c r="I25" s="194" t="s">
        <v>380</v>
      </c>
      <c r="J25" s="195">
        <v>30000</v>
      </c>
      <c r="K25" s="196">
        <v>30000</v>
      </c>
      <c r="L25" s="196">
        <v>0</v>
      </c>
      <c r="M25" s="231">
        <v>22100</v>
      </c>
      <c r="N25" s="197">
        <v>500</v>
      </c>
      <c r="O25" s="197"/>
      <c r="P25" s="197">
        <v>0</v>
      </c>
      <c r="Q25" s="197">
        <v>0</v>
      </c>
      <c r="R25" s="234">
        <f>(名冊[[#This Row],[月費]]+名冊[[#This Row],[包月]]-名冊[[#This Row],[補助款]])+(名冊[[#This Row],[雜費]]+名冊[[#This Row],[雜費2]]+名冊[[#This Row],[積欠]])-名冊[[#This Row],[溢收]]</f>
        <v>8400</v>
      </c>
      <c r="S25" s="198"/>
      <c r="T25" s="197"/>
      <c r="U25" s="195">
        <v>7900</v>
      </c>
      <c r="V25" s="380" t="str">
        <f>IF(名冊[[#This Row],[家屬繳交金額]]-名冊[[#This Row],[合計]]&lt;=0,"-",名冊[[#This Row],[家屬繳交金額]]-名冊[[#This Row],[合計]])</f>
        <v>-</v>
      </c>
      <c r="W25" s="381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-500</v>
      </c>
      <c r="X25" s="197"/>
      <c r="Y25" s="197"/>
      <c r="Z25" s="203"/>
      <c r="AA25" s="200"/>
      <c r="AB25" s="201" t="s">
        <v>185</v>
      </c>
      <c r="AC25" s="201"/>
      <c r="AD25" s="202"/>
      <c r="AE25" s="237" t="str">
        <f>"您好：通知"&amp;名冊[[#This Row],[姓名]]&amp;" 君於"&amp;名冊[[#This Row],[簡稱]]&amp;114&amp;"年"&amp;4&amp;"月月費" &amp;IF((AND(名冊[[#This Row],[積欠]]&gt;0,名冊[[#This Row],[合計]]&gt;0)),"(含欠費)","")&amp;"共"&amp;IF(名冊[[#This Row],[合計]]&lt;0," 溢收"&amp;-名冊[[#This Row],[合計]],名冊[[#This Row],[合計]])&amp;"元整，如有疑問請來電(分機218)，謝謝。"</f>
        <v>您好：通知陳淑資 君於龍祥精神護理之家114年4月月費共8400元整，如有疑問請來電(分機218)，謝謝。</v>
      </c>
    </row>
    <row r="26" spans="1:31">
      <c r="A26" s="228" t="str">
        <f t="shared" ca="1" si="0"/>
        <v>025</v>
      </c>
      <c r="B26" s="229" t="str">
        <f>HYPERLINK("\\server\G(server)\00行政管理部共用區\@雜費登帳!!!\@收費系統\住民收費表\※收費表"&amp;名冊[[#This Row],[字號]]&amp;名冊[[#This Row],[住民]]&amp;".xlsm",名冊[[#This Row],[住民]])</f>
        <v>李洪水萍</v>
      </c>
      <c r="C26" s="298" t="s">
        <v>23</v>
      </c>
      <c r="D26" s="401" t="s">
        <v>678</v>
      </c>
      <c r="E26" s="192" t="s">
        <v>498</v>
      </c>
      <c r="F26" s="192" t="s">
        <v>1137</v>
      </c>
      <c r="G26" s="192" t="str">
        <f>IF(COUNTIF(名冊[[#This Row],[字號]],"1-*"),"龍祥精神護理之家",IF(COUNTIF(名冊[[#This Row],[字號]],"2-*"),"龍祥護理之家",IF(COUNTIF(名冊[[#This Row],[字號]],"3-*"),"龍祥長照中心")))</f>
        <v>龍祥精神護理之家</v>
      </c>
      <c r="H26" s="193"/>
      <c r="I26" s="194" t="s">
        <v>380</v>
      </c>
      <c r="J26" s="195">
        <v>30000</v>
      </c>
      <c r="K26" s="196">
        <v>32000</v>
      </c>
      <c r="L26" s="196">
        <v>0</v>
      </c>
      <c r="M26" s="231">
        <v>18785</v>
      </c>
      <c r="N26" s="197">
        <v>1674</v>
      </c>
      <c r="O26" s="197"/>
      <c r="P26" s="197">
        <v>0</v>
      </c>
      <c r="Q26" s="197">
        <v>0</v>
      </c>
      <c r="R26" s="234">
        <f>(名冊[[#This Row],[月費]]+名冊[[#This Row],[包月]]-名冊[[#This Row],[補助款]])+(名冊[[#This Row],[雜費]]+名冊[[#This Row],[雜費2]]+名冊[[#This Row],[積欠]])-名冊[[#This Row],[溢收]]</f>
        <v>14889</v>
      </c>
      <c r="S26" s="198"/>
      <c r="T26" s="197"/>
      <c r="U26" s="195">
        <v>13215</v>
      </c>
      <c r="V26" s="380" t="str">
        <f>IF(名冊[[#This Row],[家屬繳交金額]]-名冊[[#This Row],[合計]]&lt;=0,"-",名冊[[#This Row],[家屬繳交金額]]-名冊[[#This Row],[合計]])</f>
        <v>-</v>
      </c>
      <c r="W26" s="381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-1674</v>
      </c>
      <c r="X26" s="197"/>
      <c r="Y26" s="197"/>
      <c r="Z26" s="203"/>
      <c r="AA26" s="200"/>
      <c r="AB26" s="201" t="s">
        <v>186</v>
      </c>
      <c r="AC26" s="201" t="s">
        <v>187</v>
      </c>
      <c r="AD26" s="202"/>
      <c r="AE26" s="237" t="str">
        <f>"您好：通知"&amp;名冊[[#This Row],[姓名]]&amp;" 君於"&amp;名冊[[#This Row],[簡稱]]&amp;114&amp;"年"&amp;4&amp;"月月費" &amp;IF((AND(名冊[[#This Row],[積欠]]&gt;0,名冊[[#This Row],[合計]]&gt;0)),"(含欠費)","")&amp;"共"&amp;IF(名冊[[#This Row],[合計]]&lt;0," 溢收"&amp;-名冊[[#This Row],[合計]],名冊[[#This Row],[合計]])&amp;"元整，如有疑問請來電(分機218)，謝謝。"</f>
        <v>您好：通知李洪水萍 君於龍祥精神護理之家114年4月月費共14889元整，如有疑問請來電(分機218)，謝謝。</v>
      </c>
    </row>
    <row r="27" spans="1:31">
      <c r="A27" s="228" t="str">
        <f t="shared" ca="1" si="0"/>
        <v>026</v>
      </c>
      <c r="B27" s="229" t="str">
        <f>HYPERLINK("\\server\G(server)\00行政管理部共用區\@雜費登帳!!!\@收費系統\住民收費表\※收費表"&amp;名冊[[#This Row],[字號]]&amp;名冊[[#This Row],[住民]]&amp;".xlsm",名冊[[#This Row],[住民]])</f>
        <v>連李鳳雪</v>
      </c>
      <c r="C27" s="298" t="s">
        <v>24</v>
      </c>
      <c r="D27" s="401" t="s">
        <v>681</v>
      </c>
      <c r="E27" s="192" t="s">
        <v>588</v>
      </c>
      <c r="F27" s="192" t="s">
        <v>1139</v>
      </c>
      <c r="G27" s="192" t="str">
        <f>IF(COUNTIF(名冊[[#This Row],[字號]],"1-*"),"龍祥精神護理之家",IF(COUNTIF(名冊[[#This Row],[字號]],"2-*"),"龍祥護理之家",IF(COUNTIF(名冊[[#This Row],[字號]],"3-*"),"龍祥長照中心")))</f>
        <v>龍祥精神護理之家</v>
      </c>
      <c r="H27" s="193"/>
      <c r="I27" s="194" t="s">
        <v>380</v>
      </c>
      <c r="J27" s="195">
        <v>30000</v>
      </c>
      <c r="K27" s="196">
        <v>30000</v>
      </c>
      <c r="L27" s="196">
        <v>0</v>
      </c>
      <c r="M27" s="231">
        <v>18785</v>
      </c>
      <c r="N27" s="197">
        <v>855</v>
      </c>
      <c r="O27" s="197"/>
      <c r="P27" s="197">
        <v>0</v>
      </c>
      <c r="Q27" s="197">
        <v>0</v>
      </c>
      <c r="R27" s="234">
        <f>(名冊[[#This Row],[月費]]+名冊[[#This Row],[包月]]-名冊[[#This Row],[補助款]])+(名冊[[#This Row],[雜費]]+名冊[[#This Row],[雜費2]]+名冊[[#This Row],[積欠]])-名冊[[#This Row],[溢收]]</f>
        <v>12070</v>
      </c>
      <c r="S27" s="198"/>
      <c r="T27" s="197"/>
      <c r="U27" s="195">
        <v>11215</v>
      </c>
      <c r="V27" s="380" t="str">
        <f>IF(名冊[[#This Row],[家屬繳交金額]]-名冊[[#This Row],[合計]]&lt;=0,"-",名冊[[#This Row],[家屬繳交金額]]-名冊[[#This Row],[合計]])</f>
        <v>-</v>
      </c>
      <c r="W27" s="381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-855</v>
      </c>
      <c r="X27" s="197"/>
      <c r="Y27" s="197"/>
      <c r="Z27" s="203"/>
      <c r="AA27" s="200"/>
      <c r="AB27" s="201" t="s">
        <v>188</v>
      </c>
      <c r="AC27" s="201"/>
      <c r="AD27" s="202"/>
      <c r="AE27" s="237" t="str">
        <f>"您好：通知"&amp;名冊[[#This Row],[姓名]]&amp;" 君於"&amp;名冊[[#This Row],[簡稱]]&amp;114&amp;"年"&amp;4&amp;"月月費" &amp;IF((AND(名冊[[#This Row],[積欠]]&gt;0,名冊[[#This Row],[合計]]&gt;0)),"(含欠費)","")&amp;"共"&amp;IF(名冊[[#This Row],[合計]]&lt;0," 溢收"&amp;-名冊[[#This Row],[合計]],名冊[[#This Row],[合計]])&amp;"元整，如有疑問請來電(分機218)，謝謝。"</f>
        <v>您好：通知連李鳳雪 君於龍祥精神護理之家114年4月月費共12070元整，如有疑問請來電(分機218)，謝謝。</v>
      </c>
    </row>
    <row r="28" spans="1:31">
      <c r="A28" s="228" t="str">
        <f t="shared" ca="1" si="0"/>
        <v>027</v>
      </c>
      <c r="B28" s="229" t="str">
        <f>HYPERLINK("\\server\G(server)\00行政管理部共用區\@雜費登帳!!!\@收費系統\住民收費表\※收費表"&amp;名冊[[#This Row],[字號]]&amp;名冊[[#This Row],[住民]]&amp;".xlsm",名冊[[#This Row],[住民]])</f>
        <v>謝文忠</v>
      </c>
      <c r="C28" s="298" t="s">
        <v>25</v>
      </c>
      <c r="D28" s="401" t="s">
        <v>419</v>
      </c>
      <c r="E28" s="192" t="s">
        <v>524</v>
      </c>
      <c r="F28" s="192" t="s">
        <v>1140</v>
      </c>
      <c r="G28" s="192" t="str">
        <f>IF(COUNTIF(名冊[[#This Row],[字號]],"1-*"),"龍祥精神護理之家",IF(COUNTIF(名冊[[#This Row],[字號]],"2-*"),"龍祥護理之家",IF(COUNTIF(名冊[[#This Row],[字號]],"3-*"),"龍祥長照中心")))</f>
        <v>龍祥精神護理之家</v>
      </c>
      <c r="H28" s="193" t="s">
        <v>1259</v>
      </c>
      <c r="I28" s="194" t="s">
        <v>380</v>
      </c>
      <c r="J28" s="195">
        <v>30000</v>
      </c>
      <c r="K28" s="196">
        <v>30000</v>
      </c>
      <c r="L28" s="196">
        <v>0</v>
      </c>
      <c r="M28" s="231">
        <v>28088</v>
      </c>
      <c r="N28" s="197">
        <v>8605</v>
      </c>
      <c r="O28" s="197"/>
      <c r="P28" s="197">
        <v>0</v>
      </c>
      <c r="Q28" s="197">
        <v>0</v>
      </c>
      <c r="R28" s="234">
        <f>(名冊[[#This Row],[月費]]+名冊[[#This Row],[包月]]-名冊[[#This Row],[補助款]])+(名冊[[#This Row],[雜費]]+名冊[[#This Row],[雜費2]]+名冊[[#This Row],[積欠]])-名冊[[#This Row],[溢收]]</f>
        <v>10517</v>
      </c>
      <c r="S28" s="198"/>
      <c r="T28" s="197"/>
      <c r="U28" s="195">
        <v>1912</v>
      </c>
      <c r="V28" s="380" t="str">
        <f>IF(名冊[[#This Row],[家屬繳交金額]]-名冊[[#This Row],[合計]]&lt;=0,"-",名冊[[#This Row],[家屬繳交金額]]-名冊[[#This Row],[合計]])</f>
        <v>-</v>
      </c>
      <c r="W28" s="381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-8605</v>
      </c>
      <c r="X28" s="197"/>
      <c r="Y28" s="197"/>
      <c r="Z28" s="203"/>
      <c r="AA28" s="200"/>
      <c r="AB28" s="201" t="s">
        <v>1545</v>
      </c>
      <c r="AC28" s="201"/>
      <c r="AD28" s="202"/>
      <c r="AE28" s="237" t="str">
        <f>"您好：通知"&amp;名冊[[#This Row],[姓名]]&amp;" 君於"&amp;名冊[[#This Row],[簡稱]]&amp;114&amp;"年"&amp;4&amp;"月月費" &amp;IF((AND(名冊[[#This Row],[積欠]]&gt;0,名冊[[#This Row],[合計]]&gt;0)),"(含欠費)","")&amp;"共"&amp;IF(名冊[[#This Row],[合計]]&lt;0," 溢收"&amp;-名冊[[#This Row],[合計]],名冊[[#This Row],[合計]])&amp;"元整，如有疑問請來電(分機218)，謝謝。"</f>
        <v>您好：通知謝文忠 君於龍祥精神護理之家114年4月月費共10517元整，如有疑問請來電(分機218)，謝謝。</v>
      </c>
    </row>
    <row r="29" spans="1:31">
      <c r="A29" s="228" t="str">
        <f t="shared" ca="1" si="0"/>
        <v>028</v>
      </c>
      <c r="B29" s="229" t="str">
        <f>HYPERLINK("\\server\G(server)\00行政管理部共用區\@雜費登帳!!!\@收費系統\住民收費表\※收費表"&amp;名冊[[#This Row],[字號]]&amp;名冊[[#This Row],[住民]]&amp;".xlsm",名冊[[#This Row],[住民]])</f>
        <v>江業楠</v>
      </c>
      <c r="C29" s="298" t="s">
        <v>26</v>
      </c>
      <c r="D29" s="401" t="s">
        <v>467</v>
      </c>
      <c r="E29" s="192" t="s">
        <v>277</v>
      </c>
      <c r="F29" s="192" t="s">
        <v>1141</v>
      </c>
      <c r="G29" s="192" t="str">
        <f>IF(COUNTIF(名冊[[#This Row],[字號]],"1-*"),"龍祥精神護理之家",IF(COUNTIF(名冊[[#This Row],[字號]],"2-*"),"龍祥護理之家",IF(COUNTIF(名冊[[#This Row],[字號]],"3-*"),"龍祥長照中心")))</f>
        <v>龍祥精神護理之家</v>
      </c>
      <c r="H29" s="193" t="s">
        <v>1083</v>
      </c>
      <c r="I29" s="194" t="s">
        <v>380</v>
      </c>
      <c r="J29" s="195">
        <v>30000</v>
      </c>
      <c r="K29" s="196">
        <v>27000</v>
      </c>
      <c r="L29" s="196">
        <v>0</v>
      </c>
      <c r="M29" s="231">
        <v>22470</v>
      </c>
      <c r="N29" s="197">
        <v>2340</v>
      </c>
      <c r="O29" s="197"/>
      <c r="P29" s="197">
        <v>0</v>
      </c>
      <c r="Q29" s="197">
        <v>0</v>
      </c>
      <c r="R29" s="234">
        <f>(名冊[[#This Row],[月費]]+名冊[[#This Row],[包月]]-名冊[[#This Row],[補助款]])+(名冊[[#This Row],[雜費]]+名冊[[#This Row],[雜費2]]+名冊[[#This Row],[積欠]])-名冊[[#This Row],[溢收]]</f>
        <v>6870</v>
      </c>
      <c r="S29" s="198"/>
      <c r="T29" s="197"/>
      <c r="U29" s="195">
        <v>4530</v>
      </c>
      <c r="V29" s="380" t="str">
        <f>IF(名冊[[#This Row],[家屬繳交金額]]-名冊[[#This Row],[合計]]&lt;=0,"-",名冊[[#This Row],[家屬繳交金額]]-名冊[[#This Row],[合計]])</f>
        <v>-</v>
      </c>
      <c r="W29" s="381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-2340</v>
      </c>
      <c r="X29" s="197"/>
      <c r="Y29" s="197"/>
      <c r="Z29" s="203"/>
      <c r="AA29" s="206"/>
      <c r="AB29" s="201" t="s">
        <v>189</v>
      </c>
      <c r="AC29" s="201"/>
      <c r="AD29" s="202"/>
      <c r="AE29" s="237" t="str">
        <f>"您好：通知"&amp;名冊[[#This Row],[姓名]]&amp;" 君於"&amp;名冊[[#This Row],[簡稱]]&amp;114&amp;"年"&amp;4&amp;"月月費" &amp;IF((AND(名冊[[#This Row],[積欠]]&gt;0,名冊[[#This Row],[合計]]&gt;0)),"(含欠費)","")&amp;"共"&amp;IF(名冊[[#This Row],[合計]]&lt;0," 溢收"&amp;-名冊[[#This Row],[合計]],名冊[[#This Row],[合計]])&amp;"元整，如有疑問請來電(分機218)，謝謝。"</f>
        <v>您好：通知江業楠 君於龍祥精神護理之家114年4月月費共6870元整，如有疑問請來電(分機218)，謝謝。</v>
      </c>
    </row>
    <row r="30" spans="1:31">
      <c r="A30" s="228" t="str">
        <f t="shared" ca="1" si="0"/>
        <v>029</v>
      </c>
      <c r="B30" s="229" t="str">
        <f>HYPERLINK("\\server\G(server)\00行政管理部共用區\@雜費登帳!!!\@收費系統\住民收費表\※收費表"&amp;名冊[[#This Row],[字號]]&amp;名冊[[#This Row],[住民]]&amp;".xlsm",名冊[[#This Row],[住民]])</f>
        <v>吳思賢</v>
      </c>
      <c r="C30" s="376" t="s">
        <v>27</v>
      </c>
      <c r="D30" s="401" t="s">
        <v>467</v>
      </c>
      <c r="E30" s="192" t="s">
        <v>511</v>
      </c>
      <c r="F30" s="192" t="s">
        <v>1142</v>
      </c>
      <c r="G30" s="192" t="str">
        <f>IF(COUNTIF(名冊[[#This Row],[字號]],"1-*"),"龍祥精神護理之家",IF(COUNTIF(名冊[[#This Row],[字號]],"2-*"),"龍祥護理之家",IF(COUNTIF(名冊[[#This Row],[字號]],"3-*"),"龍祥長照中心")))</f>
        <v>龍祥精神護理之家</v>
      </c>
      <c r="H30" s="193"/>
      <c r="I30" s="194" t="s">
        <v>380</v>
      </c>
      <c r="J30" s="195">
        <v>30000</v>
      </c>
      <c r="K30" s="196">
        <v>32000</v>
      </c>
      <c r="L30" s="196">
        <v>0</v>
      </c>
      <c r="M30" s="231">
        <v>18425</v>
      </c>
      <c r="N30" s="197">
        <v>2071</v>
      </c>
      <c r="O30" s="197"/>
      <c r="P30" s="197">
        <v>0</v>
      </c>
      <c r="Q30" s="197">
        <v>0</v>
      </c>
      <c r="R30" s="234">
        <f>(名冊[[#This Row],[月費]]+名冊[[#This Row],[包月]]-名冊[[#This Row],[補助款]])+(名冊[[#This Row],[雜費]]+名冊[[#This Row],[雜費2]]+名冊[[#This Row],[積欠]])-名冊[[#This Row],[溢收]]</f>
        <v>15646</v>
      </c>
      <c r="S30" s="198"/>
      <c r="T30" s="197"/>
      <c r="U30" s="195">
        <v>13575</v>
      </c>
      <c r="V30" s="380" t="str">
        <f>IF(名冊[[#This Row],[家屬繳交金額]]-名冊[[#This Row],[合計]]&lt;=0,"-",名冊[[#This Row],[家屬繳交金額]]-名冊[[#This Row],[合計]])</f>
        <v>-</v>
      </c>
      <c r="W30" s="381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-2071</v>
      </c>
      <c r="X30" s="197"/>
      <c r="Y30" s="197"/>
      <c r="Z30" s="201"/>
      <c r="AA30" s="200"/>
      <c r="AB30" s="201" t="s">
        <v>190</v>
      </c>
      <c r="AC30" s="201"/>
      <c r="AD30" s="202"/>
      <c r="AE30" s="237" t="str">
        <f>"您好：通知"&amp;名冊[[#This Row],[姓名]]&amp;" 君於"&amp;名冊[[#This Row],[簡稱]]&amp;114&amp;"年"&amp;4&amp;"月月費" &amp;IF((AND(名冊[[#This Row],[積欠]]&gt;0,名冊[[#This Row],[合計]]&gt;0)),"(含欠費)","")&amp;"共"&amp;IF(名冊[[#This Row],[合計]]&lt;0," 溢收"&amp;-名冊[[#This Row],[合計]],名冊[[#This Row],[合計]])&amp;"元整，如有疑問請來電(分機218)，謝謝。"</f>
        <v>您好：通知吳思賢 君於龍祥精神護理之家114年4月月費共15646元整，如有疑問請來電(分機218)，謝謝。</v>
      </c>
    </row>
    <row r="31" spans="1:31">
      <c r="A31" s="228" t="str">
        <f t="shared" ca="1" si="0"/>
        <v>030</v>
      </c>
      <c r="B31" s="229" t="str">
        <f>HYPERLINK("\\server\G(server)\00行政管理部共用區\@雜費登帳!!!\@收費系統\住民收費表\※收費表"&amp;名冊[[#This Row],[字號]]&amp;名冊[[#This Row],[住民]]&amp;".xlsm",名冊[[#This Row],[住民]])</f>
        <v>張惠芳</v>
      </c>
      <c r="C31" s="298" t="s">
        <v>28</v>
      </c>
      <c r="D31" s="401" t="s">
        <v>678</v>
      </c>
      <c r="E31" s="192" t="s">
        <v>506</v>
      </c>
      <c r="F31" s="192" t="s">
        <v>1143</v>
      </c>
      <c r="G31" s="192" t="str">
        <f>IF(COUNTIF(名冊[[#This Row],[字號]],"1-*"),"龍祥精神護理之家",IF(COUNTIF(名冊[[#This Row],[字號]],"2-*"),"龍祥護理之家",IF(COUNTIF(名冊[[#This Row],[字號]],"3-*"),"龍祥長照中心")))</f>
        <v>龍祥精神護理之家</v>
      </c>
      <c r="H31" s="193"/>
      <c r="I31" s="194" t="s">
        <v>380</v>
      </c>
      <c r="J31" s="195">
        <v>30000</v>
      </c>
      <c r="K31" s="196">
        <v>30000</v>
      </c>
      <c r="L31" s="196">
        <v>0</v>
      </c>
      <c r="M31" s="231">
        <v>17000</v>
      </c>
      <c r="N31" s="197">
        <v>5080</v>
      </c>
      <c r="O31" s="197"/>
      <c r="P31" s="197">
        <v>0</v>
      </c>
      <c r="Q31" s="197">
        <v>0</v>
      </c>
      <c r="R31" s="234">
        <f>(名冊[[#This Row],[月費]]+名冊[[#This Row],[包月]]-名冊[[#This Row],[補助款]])+(名冊[[#This Row],[雜費]]+名冊[[#This Row],[雜費2]]+名冊[[#This Row],[積欠]])-名冊[[#This Row],[溢收]]</f>
        <v>18080</v>
      </c>
      <c r="S31" s="198"/>
      <c r="T31" s="197"/>
      <c r="U31" s="195">
        <v>13000</v>
      </c>
      <c r="V31" s="380" t="str">
        <f>IF(名冊[[#This Row],[家屬繳交金額]]-名冊[[#This Row],[合計]]&lt;=0,"-",名冊[[#This Row],[家屬繳交金額]]-名冊[[#This Row],[合計]])</f>
        <v>-</v>
      </c>
      <c r="W31" s="381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-5080</v>
      </c>
      <c r="X31" s="197"/>
      <c r="Y31" s="197"/>
      <c r="Z31" s="203"/>
      <c r="AA31" s="200"/>
      <c r="AB31" s="201" t="s">
        <v>191</v>
      </c>
      <c r="AC31" s="201"/>
      <c r="AD31" s="202"/>
      <c r="AE31" s="237" t="str">
        <f>"您好：通知"&amp;名冊[[#This Row],[姓名]]&amp;" 君於"&amp;名冊[[#This Row],[簡稱]]&amp;114&amp;"年"&amp;4&amp;"月月費" &amp;IF((AND(名冊[[#This Row],[積欠]]&gt;0,名冊[[#This Row],[合計]]&gt;0)),"(含欠費)","")&amp;"共"&amp;IF(名冊[[#This Row],[合計]]&lt;0," 溢收"&amp;-名冊[[#This Row],[合計]],名冊[[#This Row],[合計]])&amp;"元整，如有疑問請來電(分機218)，謝謝。"</f>
        <v>您好：通知張惠芳 君於龍祥精神護理之家114年4月月費共18080元整，如有疑問請來電(分機218)，謝謝。</v>
      </c>
    </row>
    <row r="32" spans="1:31">
      <c r="A32" s="228" t="str">
        <f t="shared" ca="1" si="0"/>
        <v>031</v>
      </c>
      <c r="B32" s="269" t="str">
        <f>HYPERLINK("\\server\G(server)\00行政管理部共用區\@雜費登帳!!!\@收費系統\住民收費表\※收費表"&amp;名冊[[#This Row],[字號]]&amp;名冊[[#This Row],[住民]]&amp;".xlsm",名冊[[#This Row],[住民]])</f>
        <v>陳徐蝦妹</v>
      </c>
      <c r="C32" s="298" t="s">
        <v>29</v>
      </c>
      <c r="D32" s="401" t="s">
        <v>678</v>
      </c>
      <c r="E32" s="192" t="s">
        <v>279</v>
      </c>
      <c r="F32" s="192" t="s">
        <v>1144</v>
      </c>
      <c r="G32" s="192" t="str">
        <f>IF(COUNTIF(名冊[[#This Row],[字號]],"1-*"),"龍祥精神護理之家",IF(COUNTIF(名冊[[#This Row],[字號]],"2-*"),"龍祥護理之家",IF(COUNTIF(名冊[[#This Row],[字號]],"3-*"),"龍祥長照中心")))</f>
        <v>龍祥精神護理之家</v>
      </c>
      <c r="H32" s="193"/>
      <c r="I32" s="194" t="s">
        <v>380</v>
      </c>
      <c r="J32" s="195">
        <v>30000</v>
      </c>
      <c r="K32" s="196">
        <v>32000</v>
      </c>
      <c r="L32" s="196">
        <v>0</v>
      </c>
      <c r="M32" s="231">
        <v>15470</v>
      </c>
      <c r="N32" s="197">
        <v>3618</v>
      </c>
      <c r="O32" s="197"/>
      <c r="P32" s="197">
        <v>0</v>
      </c>
      <c r="Q32" s="197">
        <v>0</v>
      </c>
      <c r="R32" s="234">
        <f>(名冊[[#This Row],[月費]]+名冊[[#This Row],[包月]]-名冊[[#This Row],[補助款]])+(名冊[[#This Row],[雜費]]+名冊[[#This Row],[雜費2]]+名冊[[#This Row],[積欠]])-名冊[[#This Row],[溢收]]</f>
        <v>20148</v>
      </c>
      <c r="S32" s="198"/>
      <c r="T32" s="197"/>
      <c r="U32" s="195">
        <v>16530</v>
      </c>
      <c r="V32" s="380" t="str">
        <f>IF(名冊[[#This Row],[家屬繳交金額]]-名冊[[#This Row],[合計]]&lt;=0,"-",名冊[[#This Row],[家屬繳交金額]]-名冊[[#This Row],[合計]])</f>
        <v>-</v>
      </c>
      <c r="W32" s="381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-3618</v>
      </c>
      <c r="X32" s="197"/>
      <c r="Y32" s="197"/>
      <c r="Z32" s="203"/>
      <c r="AA32" s="200"/>
      <c r="AB32" s="201" t="s">
        <v>192</v>
      </c>
      <c r="AC32" s="201"/>
      <c r="AD32" s="202"/>
      <c r="AE32" s="237" t="str">
        <f>"您好：通知"&amp;名冊[[#This Row],[姓名]]&amp;" 君於"&amp;名冊[[#This Row],[簡稱]]&amp;114&amp;"年"&amp;4&amp;"月月費" &amp;IF((AND(名冊[[#This Row],[積欠]]&gt;0,名冊[[#This Row],[合計]]&gt;0)),"(含欠費)","")&amp;"共"&amp;IF(名冊[[#This Row],[合計]]&lt;0," 溢收"&amp;-名冊[[#This Row],[合計]],名冊[[#This Row],[合計]])&amp;"元整，如有疑問請來電(分機218)，謝謝。"</f>
        <v>您好：通知陳徐蝦妹 君於龍祥精神護理之家114年4月月費共20148元整，如有疑問請來電(分機218)，謝謝。</v>
      </c>
    </row>
    <row r="33" spans="1:31">
      <c r="A33" s="228" t="str">
        <f t="shared" ca="1" si="0"/>
        <v>032</v>
      </c>
      <c r="B33" s="229" t="str">
        <f>HYPERLINK("\\server\G(server)\00行政管理部共用區\@雜費登帳!!!\@收費系統\住民收費表\※收費表"&amp;名冊[[#This Row],[字號]]&amp;名冊[[#This Row],[住民]]&amp;".xlsm",名冊[[#This Row],[住民]])</f>
        <v>朱盛國</v>
      </c>
      <c r="C33" s="298" t="s">
        <v>30</v>
      </c>
      <c r="D33" s="401" t="s">
        <v>467</v>
      </c>
      <c r="E33" s="192" t="s">
        <v>623</v>
      </c>
      <c r="F33" s="192" t="s">
        <v>1145</v>
      </c>
      <c r="G33" s="192" t="str">
        <f>IF(COUNTIF(名冊[[#This Row],[字號]],"1-*"),"龍祥精神護理之家",IF(COUNTIF(名冊[[#This Row],[字號]],"2-*"),"龍祥護理之家",IF(COUNTIF(名冊[[#This Row],[字號]],"3-*"),"龍祥長照中心")))</f>
        <v>龍祥精神護理之家</v>
      </c>
      <c r="H33" s="193"/>
      <c r="I33" s="194" t="s">
        <v>380</v>
      </c>
      <c r="J33" s="195">
        <v>30000</v>
      </c>
      <c r="K33" s="196">
        <v>32000</v>
      </c>
      <c r="L33" s="196">
        <v>0</v>
      </c>
      <c r="M33" s="231">
        <v>30000</v>
      </c>
      <c r="N33" s="197">
        <v>3639</v>
      </c>
      <c r="O33" s="197"/>
      <c r="P33" s="197">
        <v>0</v>
      </c>
      <c r="Q33" s="197">
        <v>0</v>
      </c>
      <c r="R33" s="234">
        <f>(名冊[[#This Row],[月費]]+名冊[[#This Row],[包月]]-名冊[[#This Row],[補助款]])+(名冊[[#This Row],[雜費]]+名冊[[#This Row],[雜費2]]+名冊[[#This Row],[積欠]])-名冊[[#This Row],[溢收]]</f>
        <v>5639</v>
      </c>
      <c r="S33" s="198"/>
      <c r="T33" s="197"/>
      <c r="U33" s="195">
        <v>2000</v>
      </c>
      <c r="V33" s="380" t="str">
        <f>IF(名冊[[#This Row],[家屬繳交金額]]-名冊[[#This Row],[合計]]&lt;=0,"-",名冊[[#This Row],[家屬繳交金額]]-名冊[[#This Row],[合計]])</f>
        <v>-</v>
      </c>
      <c r="W33" s="381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-3639</v>
      </c>
      <c r="X33" s="197"/>
      <c r="Y33" s="197"/>
      <c r="Z33" s="203"/>
      <c r="AA33" s="200"/>
      <c r="AB33" s="201" t="s">
        <v>578</v>
      </c>
      <c r="AC33" s="201"/>
      <c r="AD33" s="202"/>
      <c r="AE33" s="237" t="str">
        <f>"您好：通知"&amp;名冊[[#This Row],[姓名]]&amp;" 君於"&amp;名冊[[#This Row],[簡稱]]&amp;114&amp;"年"&amp;4&amp;"月月費" &amp;IF((AND(名冊[[#This Row],[積欠]]&gt;0,名冊[[#This Row],[合計]]&gt;0)),"(含欠費)","")&amp;"共"&amp;IF(名冊[[#This Row],[合計]]&lt;0," 溢收"&amp;-名冊[[#This Row],[合計]],名冊[[#This Row],[合計]])&amp;"元整，如有疑問請來電(分機218)，謝謝。"</f>
        <v>您好：通知朱盛國 君於龍祥精神護理之家114年4月月費共5639元整，如有疑問請來電(分機218)，謝謝。</v>
      </c>
    </row>
    <row r="34" spans="1:31">
      <c r="A34" s="228" t="str">
        <f t="shared" ca="1" si="0"/>
        <v>033</v>
      </c>
      <c r="B34" s="229" t="str">
        <f>HYPERLINK("\\server\G(server)\00行政管理部共用區\@雜費登帳!!!\@收費系統\住民收費表\※收費表"&amp;名冊[[#This Row],[字號]]&amp;名冊[[#This Row],[住民]]&amp;".xlsm",名冊[[#This Row],[住民]])</f>
        <v>楊小燕</v>
      </c>
      <c r="C34" s="298" t="s">
        <v>31</v>
      </c>
      <c r="D34" s="401" t="s">
        <v>681</v>
      </c>
      <c r="E34" s="192" t="s">
        <v>583</v>
      </c>
      <c r="F34" s="192" t="s">
        <v>1146</v>
      </c>
      <c r="G34" s="192" t="str">
        <f>IF(COUNTIF(名冊[[#This Row],[字號]],"1-*"),"龍祥精神護理之家",IF(COUNTIF(名冊[[#This Row],[字號]],"2-*"),"龍祥護理之家",IF(COUNTIF(名冊[[#This Row],[字號]],"3-*"),"龍祥長照中心")))</f>
        <v>龍祥精神護理之家</v>
      </c>
      <c r="H34" s="193"/>
      <c r="I34" s="194" t="s">
        <v>379</v>
      </c>
      <c r="J34" s="195">
        <v>30000</v>
      </c>
      <c r="K34" s="196">
        <v>30000</v>
      </c>
      <c r="L34" s="196">
        <v>0</v>
      </c>
      <c r="M34" s="231">
        <v>28088</v>
      </c>
      <c r="N34" s="197">
        <v>7625</v>
      </c>
      <c r="O34" s="197"/>
      <c r="P34" s="197">
        <v>0</v>
      </c>
      <c r="Q34" s="197">
        <v>0</v>
      </c>
      <c r="R34" s="234">
        <f>(名冊[[#This Row],[月費]]+名冊[[#This Row],[包月]]-名冊[[#This Row],[補助款]])+(名冊[[#This Row],[雜費]]+名冊[[#This Row],[雜費2]]+名冊[[#This Row],[積欠]])-名冊[[#This Row],[溢收]]</f>
        <v>9537</v>
      </c>
      <c r="S34" s="198"/>
      <c r="T34" s="197"/>
      <c r="U34" s="195">
        <v>1912</v>
      </c>
      <c r="V34" s="380" t="str">
        <f>IF(名冊[[#This Row],[家屬繳交金額]]-名冊[[#This Row],[合計]]&lt;=0,"-",名冊[[#This Row],[家屬繳交金額]]-名冊[[#This Row],[合計]])</f>
        <v>-</v>
      </c>
      <c r="W34" s="381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-7625</v>
      </c>
      <c r="X34" s="197"/>
      <c r="Y34" s="197"/>
      <c r="Z34" s="203"/>
      <c r="AA34" s="206"/>
      <c r="AB34" s="201" t="s">
        <v>466</v>
      </c>
      <c r="AC34" s="201"/>
      <c r="AD34" s="202"/>
      <c r="AE34" s="237" t="str">
        <f>"您好：通知"&amp;名冊[[#This Row],[姓名]]&amp;" 君於"&amp;名冊[[#This Row],[簡稱]]&amp;114&amp;"年"&amp;4&amp;"月月費" &amp;IF((AND(名冊[[#This Row],[積欠]]&gt;0,名冊[[#This Row],[合計]]&gt;0)),"(含欠費)","")&amp;"共"&amp;IF(名冊[[#This Row],[合計]]&lt;0," 溢收"&amp;-名冊[[#This Row],[合計]],名冊[[#This Row],[合計]])&amp;"元整，如有疑問請來電(分機218)，謝謝。"</f>
        <v>您好：通知楊小燕 君於龍祥精神護理之家114年4月月費共9537元整，如有疑問請來電(分機218)，謝謝。</v>
      </c>
    </row>
    <row r="35" spans="1:31">
      <c r="A35" s="228" t="str">
        <f t="shared" ca="1" si="0"/>
        <v>034</v>
      </c>
      <c r="B35" s="229" t="str">
        <f>HYPERLINK("\\server\G(server)\00行政管理部共用區\@雜費登帳!!!\@收費系統\住民收費表\※收費表"&amp;名冊[[#This Row],[字號]]&amp;名冊[[#This Row],[住民]]&amp;".xlsm",名冊[[#This Row],[住民]])</f>
        <v>簡佳淋</v>
      </c>
      <c r="C35" s="298" t="s">
        <v>32</v>
      </c>
      <c r="D35" s="401" t="s">
        <v>681</v>
      </c>
      <c r="E35" s="192" t="s">
        <v>1358</v>
      </c>
      <c r="F35" s="192" t="s">
        <v>1147</v>
      </c>
      <c r="G35" s="192" t="str">
        <f>IF(COUNTIF(名冊[[#This Row],[字號]],"1-*"),"龍祥精神護理之家",IF(COUNTIF(名冊[[#This Row],[字號]],"2-*"),"龍祥護理之家",IF(COUNTIF(名冊[[#This Row],[字號]],"3-*"),"龍祥長照中心")))</f>
        <v>龍祥精神護理之家</v>
      </c>
      <c r="H35" s="193"/>
      <c r="I35" s="194" t="s">
        <v>380</v>
      </c>
      <c r="J35" s="195">
        <v>30000</v>
      </c>
      <c r="K35" s="196">
        <v>27000</v>
      </c>
      <c r="L35" s="196">
        <v>0</v>
      </c>
      <c r="M35" s="231">
        <v>17680</v>
      </c>
      <c r="N35" s="197">
        <v>1227</v>
      </c>
      <c r="O35" s="197"/>
      <c r="P35" s="197">
        <v>0</v>
      </c>
      <c r="Q35" s="197">
        <v>0</v>
      </c>
      <c r="R35" s="234">
        <f>(名冊[[#This Row],[月費]]+名冊[[#This Row],[包月]]-名冊[[#This Row],[補助款]])+(名冊[[#This Row],[雜費]]+名冊[[#This Row],[雜費2]]+名冊[[#This Row],[積欠]])-名冊[[#This Row],[溢收]]</f>
        <v>10547</v>
      </c>
      <c r="S35" s="198"/>
      <c r="T35" s="197"/>
      <c r="U35" s="195">
        <v>9320</v>
      </c>
      <c r="V35" s="380" t="str">
        <f>IF(名冊[[#This Row],[家屬繳交金額]]-名冊[[#This Row],[合計]]&lt;=0,"-",名冊[[#This Row],[家屬繳交金額]]-名冊[[#This Row],[合計]])</f>
        <v>-</v>
      </c>
      <c r="W35" s="381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-1227</v>
      </c>
      <c r="X35" s="197"/>
      <c r="Y35" s="197"/>
      <c r="Z35" s="203"/>
      <c r="AA35" s="200"/>
      <c r="AB35" s="201" t="s">
        <v>193</v>
      </c>
      <c r="AC35" s="201"/>
      <c r="AD35" s="202"/>
      <c r="AE35" s="237" t="str">
        <f>"您好：通知"&amp;名冊[[#This Row],[姓名]]&amp;" 君於"&amp;名冊[[#This Row],[簡稱]]&amp;114&amp;"年"&amp;4&amp;"月月費" &amp;IF((AND(名冊[[#This Row],[積欠]]&gt;0,名冊[[#This Row],[合計]]&gt;0)),"(含欠費)","")&amp;"共"&amp;IF(名冊[[#This Row],[合計]]&lt;0," 溢收"&amp;-名冊[[#This Row],[合計]],名冊[[#This Row],[合計]])&amp;"元整，如有疑問請來電(分機218)，謝謝。"</f>
        <v>您好：通知簡佳淋 君於龍祥精神護理之家114年4月月費共10547元整，如有疑問請來電(分機218)，謝謝。</v>
      </c>
    </row>
    <row r="36" spans="1:31">
      <c r="A36" s="228" t="str">
        <f t="shared" ca="1" si="0"/>
        <v>035</v>
      </c>
      <c r="B36" s="229" t="str">
        <f>HYPERLINK("\\server\G(server)\00行政管理部共用區\@雜費登帳!!!\@收費系統\住民收費表\※收費表"&amp;名冊[[#This Row],[字號]]&amp;名冊[[#This Row],[住民]]&amp;".xlsm",名冊[[#This Row],[住民]])</f>
        <v>黃進來</v>
      </c>
      <c r="C36" s="298" t="s">
        <v>33</v>
      </c>
      <c r="D36" s="401" t="s">
        <v>467</v>
      </c>
      <c r="E36" s="192" t="s">
        <v>517</v>
      </c>
      <c r="F36" s="192" t="s">
        <v>1148</v>
      </c>
      <c r="G36" s="192" t="str">
        <f>IF(COUNTIF(名冊[[#This Row],[字號]],"1-*"),"龍祥精神護理之家",IF(COUNTIF(名冊[[#This Row],[字號]],"2-*"),"龍祥護理之家",IF(COUNTIF(名冊[[#This Row],[字號]],"3-*"),"龍祥長照中心")))</f>
        <v>龍祥精神護理之家</v>
      </c>
      <c r="H36" s="193"/>
      <c r="I36" s="194" t="s">
        <v>380</v>
      </c>
      <c r="J36" s="195">
        <v>30000</v>
      </c>
      <c r="K36" s="196">
        <v>27000</v>
      </c>
      <c r="L36" s="196">
        <v>0</v>
      </c>
      <c r="M36" s="231">
        <v>17680</v>
      </c>
      <c r="N36" s="197">
        <v>549</v>
      </c>
      <c r="O36" s="197"/>
      <c r="P36" s="197">
        <v>0</v>
      </c>
      <c r="Q36" s="197">
        <v>0</v>
      </c>
      <c r="R36" s="234">
        <f>(名冊[[#This Row],[月費]]+名冊[[#This Row],[包月]]-名冊[[#This Row],[補助款]])+(名冊[[#This Row],[雜費]]+名冊[[#This Row],[雜費2]]+名冊[[#This Row],[積欠]])-名冊[[#This Row],[溢收]]</f>
        <v>9869</v>
      </c>
      <c r="S36" s="198"/>
      <c r="T36" s="197"/>
      <c r="U36" s="195">
        <v>9320</v>
      </c>
      <c r="V36" s="380" t="str">
        <f>IF(名冊[[#This Row],[家屬繳交金額]]-名冊[[#This Row],[合計]]&lt;=0,"-",名冊[[#This Row],[家屬繳交金額]]-名冊[[#This Row],[合計]])</f>
        <v>-</v>
      </c>
      <c r="W36" s="381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-549</v>
      </c>
      <c r="X36" s="197"/>
      <c r="Y36" s="197"/>
      <c r="Z36" s="203"/>
      <c r="AA36" s="200"/>
      <c r="AB36" s="201" t="s">
        <v>194</v>
      </c>
      <c r="AC36" s="201"/>
      <c r="AD36" s="202"/>
      <c r="AE36" s="237" t="str">
        <f>"您好：通知"&amp;名冊[[#This Row],[姓名]]&amp;" 君於"&amp;名冊[[#This Row],[簡稱]]&amp;114&amp;"年"&amp;4&amp;"月月費" &amp;IF((AND(名冊[[#This Row],[積欠]]&gt;0,名冊[[#This Row],[合計]]&gt;0)),"(含欠費)","")&amp;"共"&amp;IF(名冊[[#This Row],[合計]]&lt;0," 溢收"&amp;-名冊[[#This Row],[合計]],名冊[[#This Row],[合計]])&amp;"元整，如有疑問請來電(分機218)，謝謝。"</f>
        <v>您好：通知黃進來 君於龍祥精神護理之家114年4月月費共9869元整，如有疑問請來電(分機218)，謝謝。</v>
      </c>
    </row>
    <row r="37" spans="1:31">
      <c r="A37" s="228" t="str">
        <f t="shared" ca="1" si="0"/>
        <v>036</v>
      </c>
      <c r="B37" s="229" t="str">
        <f>HYPERLINK("\\server\G(server)\00行政管理部共用區\@雜費登帳!!!\@收費系統\住民收費表\※收費表"&amp;名冊[[#This Row],[字號]]&amp;名冊[[#This Row],[住民]]&amp;".xlsm",名冊[[#This Row],[住民]])</f>
        <v>陳宜萱</v>
      </c>
      <c r="C37" s="190" t="s">
        <v>34</v>
      </c>
      <c r="D37" s="401" t="s">
        <v>681</v>
      </c>
      <c r="E37" s="192" t="s">
        <v>587</v>
      </c>
      <c r="F37" s="192" t="s">
        <v>1149</v>
      </c>
      <c r="G37" s="192" t="str">
        <f>IF(COUNTIF(名冊[[#This Row],[字號]],"1-*"),"龍祥精神護理之家",IF(COUNTIF(名冊[[#This Row],[字號]],"2-*"),"龍祥護理之家",IF(COUNTIF(名冊[[#This Row],[字號]],"3-*"),"龍祥長照中心")))</f>
        <v>龍祥精神護理之家</v>
      </c>
      <c r="H37" s="193"/>
      <c r="I37" s="194" t="s">
        <v>380</v>
      </c>
      <c r="J37" s="195">
        <v>50000</v>
      </c>
      <c r="K37" s="196">
        <v>30000</v>
      </c>
      <c r="L37" s="196">
        <v>0</v>
      </c>
      <c r="M37" s="231">
        <v>15470</v>
      </c>
      <c r="N37" s="197">
        <v>3602</v>
      </c>
      <c r="O37" s="197"/>
      <c r="P37" s="197">
        <v>0</v>
      </c>
      <c r="Q37" s="197">
        <v>0</v>
      </c>
      <c r="R37" s="234">
        <f>(名冊[[#This Row],[月費]]+名冊[[#This Row],[包月]]-名冊[[#This Row],[補助款]])+(名冊[[#This Row],[雜費]]+名冊[[#This Row],[雜費2]]+名冊[[#This Row],[積欠]])-名冊[[#This Row],[溢收]]</f>
        <v>18132</v>
      </c>
      <c r="S37" s="198"/>
      <c r="T37" s="197"/>
      <c r="U37" s="195">
        <v>-5309</v>
      </c>
      <c r="V37" s="380" t="str">
        <f>IF(名冊[[#This Row],[家屬繳交金額]]-名冊[[#This Row],[合計]]&lt;=0,"-",名冊[[#This Row],[家屬繳交金額]]-名冊[[#This Row],[合計]])</f>
        <v>-</v>
      </c>
      <c r="W37" s="381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-23441</v>
      </c>
      <c r="X37" s="197"/>
      <c r="Y37" s="197"/>
      <c r="Z37" s="203"/>
      <c r="AA37" s="200"/>
      <c r="AB37" s="201" t="s">
        <v>195</v>
      </c>
      <c r="AC37" s="201"/>
      <c r="AD37" s="202"/>
      <c r="AE37" s="237" t="str">
        <f>"您好：通知"&amp;名冊[[#This Row],[姓名]]&amp;" 君於"&amp;名冊[[#This Row],[簡稱]]&amp;114&amp;"年"&amp;4&amp;"月月費" &amp;IF((AND(名冊[[#This Row],[積欠]]&gt;0,名冊[[#This Row],[合計]]&gt;0)),"(含欠費)","")&amp;"共"&amp;IF(名冊[[#This Row],[合計]]&lt;0," 溢收"&amp;-名冊[[#This Row],[合計]],名冊[[#This Row],[合計]])&amp;"元整，如有疑問請來電(分機218)，謝謝。"</f>
        <v>您好：通知陳宜萱 君於龍祥精神護理之家114年4月月費共18132元整，如有疑問請來電(分機218)，謝謝。</v>
      </c>
    </row>
    <row r="38" spans="1:31">
      <c r="A38" s="228" t="str">
        <f t="shared" ca="1" si="0"/>
        <v>037</v>
      </c>
      <c r="B38" s="229" t="str">
        <f>HYPERLINK("\\server\G(server)\00行政管理部共用區\@雜費登帳!!!\@收費系統\住民收費表\※收費表"&amp;名冊[[#This Row],[字號]]&amp;名冊[[#This Row],[住民]]&amp;".xlsm",名冊[[#This Row],[住民]])</f>
        <v>倪金蘭</v>
      </c>
      <c r="C38" s="298" t="s">
        <v>35</v>
      </c>
      <c r="D38" s="401" t="s">
        <v>681</v>
      </c>
      <c r="E38" s="192" t="s">
        <v>628</v>
      </c>
      <c r="F38" s="192" t="s">
        <v>1150</v>
      </c>
      <c r="G38" s="192" t="str">
        <f>IF(COUNTIF(名冊[[#This Row],[字號]],"1-*"),"龍祥精神護理之家",IF(COUNTIF(名冊[[#This Row],[字號]],"2-*"),"龍祥護理之家",IF(COUNTIF(名冊[[#This Row],[字號]],"3-*"),"龍祥長照中心")))</f>
        <v>龍祥精神護理之家</v>
      </c>
      <c r="H38" s="193"/>
      <c r="I38" s="194" t="s">
        <v>379</v>
      </c>
      <c r="J38" s="195">
        <v>30000</v>
      </c>
      <c r="K38" s="196">
        <v>30000</v>
      </c>
      <c r="L38" s="196">
        <v>0</v>
      </c>
      <c r="M38" s="231">
        <v>18785</v>
      </c>
      <c r="N38" s="197">
        <v>9483</v>
      </c>
      <c r="O38" s="197"/>
      <c r="P38" s="197">
        <v>0</v>
      </c>
      <c r="Q38" s="197">
        <v>0</v>
      </c>
      <c r="R38" s="234">
        <f>(名冊[[#This Row],[月費]]+名冊[[#This Row],[包月]]-名冊[[#This Row],[補助款]])+(名冊[[#This Row],[雜費]]+名冊[[#This Row],[雜費2]]+名冊[[#This Row],[積欠]])-名冊[[#This Row],[溢收]]</f>
        <v>20698</v>
      </c>
      <c r="S38" s="198"/>
      <c r="T38" s="197"/>
      <c r="U38" s="195">
        <v>11215</v>
      </c>
      <c r="V38" s="380" t="str">
        <f>IF(名冊[[#This Row],[家屬繳交金額]]-名冊[[#This Row],[合計]]&lt;=0,"-",名冊[[#This Row],[家屬繳交金額]]-名冊[[#This Row],[合計]])</f>
        <v>-</v>
      </c>
      <c r="W38" s="381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-9483</v>
      </c>
      <c r="X38" s="197"/>
      <c r="Y38" s="197"/>
      <c r="Z38" s="203"/>
      <c r="AA38" s="200"/>
      <c r="AB38" s="201" t="s">
        <v>198</v>
      </c>
      <c r="AC38" s="201"/>
      <c r="AD38" s="202"/>
      <c r="AE38" s="237" t="str">
        <f>"您好：通知"&amp;名冊[[#This Row],[姓名]]&amp;" 君於"&amp;名冊[[#This Row],[簡稱]]&amp;114&amp;"年"&amp;4&amp;"月月費" &amp;IF((AND(名冊[[#This Row],[積欠]]&gt;0,名冊[[#This Row],[合計]]&gt;0)),"(含欠費)","")&amp;"共"&amp;IF(名冊[[#This Row],[合計]]&lt;0," 溢收"&amp;-名冊[[#This Row],[合計]],名冊[[#This Row],[合計]])&amp;"元整，如有疑問請來電(分機218)，謝謝。"</f>
        <v>您好：通知倪金蘭 君於龍祥精神護理之家114年4月月費共20698元整，如有疑問請來電(分機218)，謝謝。</v>
      </c>
    </row>
    <row r="39" spans="1:31">
      <c r="A39" s="228" t="str">
        <f t="shared" ca="1" si="0"/>
        <v>038</v>
      </c>
      <c r="B39" s="229" t="str">
        <f>HYPERLINK("\\server\G(server)\00行政管理部共用區\@雜費登帳!!!\@收費系統\住民收費表\※收費表"&amp;名冊[[#This Row],[字號]]&amp;名冊[[#This Row],[住民]]&amp;".xlsm",名冊[[#This Row],[住民]])</f>
        <v>喻謝寶琴</v>
      </c>
      <c r="C39" s="298" t="s">
        <v>36</v>
      </c>
      <c r="D39" s="401" t="s">
        <v>681</v>
      </c>
      <c r="E39" s="192" t="s">
        <v>800</v>
      </c>
      <c r="F39" s="192" t="s">
        <v>1152</v>
      </c>
      <c r="G39" s="192" t="str">
        <f>IF(COUNTIF(名冊[[#This Row],[字號]],"1-*"),"龍祥精神護理之家",IF(COUNTIF(名冊[[#This Row],[字號]],"2-*"),"龍祥護理之家",IF(COUNTIF(名冊[[#This Row],[字號]],"3-*"),"龍祥長照中心")))</f>
        <v>龍祥精神護理之家</v>
      </c>
      <c r="H39" s="193"/>
      <c r="I39" s="194" t="s">
        <v>379</v>
      </c>
      <c r="J39" s="195">
        <v>30000</v>
      </c>
      <c r="K39" s="196">
        <v>27000</v>
      </c>
      <c r="L39" s="196">
        <v>0</v>
      </c>
      <c r="M39" s="231">
        <v>15028</v>
      </c>
      <c r="N39" s="197">
        <v>2030</v>
      </c>
      <c r="O39" s="197"/>
      <c r="P39" s="197">
        <v>0</v>
      </c>
      <c r="Q39" s="197">
        <v>0</v>
      </c>
      <c r="R39" s="234">
        <f>(名冊[[#This Row],[月費]]+名冊[[#This Row],[包月]]-名冊[[#This Row],[補助款]])+(名冊[[#This Row],[雜費]]+名冊[[#This Row],[雜費2]]+名冊[[#This Row],[積欠]])-名冊[[#This Row],[溢收]]</f>
        <v>14002</v>
      </c>
      <c r="S39" s="198"/>
      <c r="T39" s="197"/>
      <c r="U39" s="195">
        <v>11972</v>
      </c>
      <c r="V39" s="380" t="str">
        <f>IF(名冊[[#This Row],[家屬繳交金額]]-名冊[[#This Row],[合計]]&lt;=0,"-",名冊[[#This Row],[家屬繳交金額]]-名冊[[#This Row],[合計]])</f>
        <v>-</v>
      </c>
      <c r="W39" s="381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-2030</v>
      </c>
      <c r="X39" s="197"/>
      <c r="Y39" s="197"/>
      <c r="Z39" s="203"/>
      <c r="AA39" s="200"/>
      <c r="AB39" s="201" t="s">
        <v>199</v>
      </c>
      <c r="AC39" s="201"/>
      <c r="AD39" s="202"/>
      <c r="AE39" s="237" t="str">
        <f>"您好：通知"&amp;名冊[[#This Row],[姓名]]&amp;" 君於"&amp;名冊[[#This Row],[簡稱]]&amp;114&amp;"年"&amp;4&amp;"月月費" &amp;IF((AND(名冊[[#This Row],[積欠]]&gt;0,名冊[[#This Row],[合計]]&gt;0)),"(含欠費)","")&amp;"共"&amp;IF(名冊[[#This Row],[合計]]&lt;0," 溢收"&amp;-名冊[[#This Row],[合計]],名冊[[#This Row],[合計]])&amp;"元整，如有疑問請來電(分機218)，謝謝。"</f>
        <v>您好：通知喻謝寶琴 君於龍祥精神護理之家114年4月月費共14002元整，如有疑問請來電(分機218)，謝謝。</v>
      </c>
    </row>
    <row r="40" spans="1:31">
      <c r="A40" s="228" t="str">
        <f t="shared" ca="1" si="0"/>
        <v>039</v>
      </c>
      <c r="B40" s="229" t="str">
        <f>HYPERLINK("\\server\G(server)\00行政管理部共用區\@雜費登帳!!!\@收費系統\住民收費表\※收費表"&amp;名冊[[#This Row],[字號]]&amp;名冊[[#This Row],[住民]]&amp;".xlsm",名冊[[#This Row],[住民]])</f>
        <v>王中慶</v>
      </c>
      <c r="C40" s="298" t="s">
        <v>37</v>
      </c>
      <c r="D40" s="401" t="s">
        <v>431</v>
      </c>
      <c r="E40" s="192" t="s">
        <v>495</v>
      </c>
      <c r="F40" s="192" t="s">
        <v>1153</v>
      </c>
      <c r="G40" s="192" t="str">
        <f>IF(COUNTIF(名冊[[#This Row],[字號]],"1-*"),"龍祥精神護理之家",IF(COUNTIF(名冊[[#This Row],[字號]],"2-*"),"龍祥護理之家",IF(COUNTIF(名冊[[#This Row],[字號]],"3-*"),"龍祥長照中心")))</f>
        <v>龍祥精神護理之家</v>
      </c>
      <c r="H40" s="193"/>
      <c r="I40" s="194" t="s">
        <v>379</v>
      </c>
      <c r="J40" s="195">
        <v>30000</v>
      </c>
      <c r="K40" s="196">
        <v>30000</v>
      </c>
      <c r="L40" s="196">
        <v>0</v>
      </c>
      <c r="M40" s="231">
        <v>18785</v>
      </c>
      <c r="N40" s="197">
        <v>2590</v>
      </c>
      <c r="O40" s="197"/>
      <c r="P40" s="197">
        <v>0</v>
      </c>
      <c r="Q40" s="197">
        <v>0</v>
      </c>
      <c r="R40" s="234">
        <f>(名冊[[#This Row],[月費]]+名冊[[#This Row],[包月]]-名冊[[#This Row],[補助款]])+(名冊[[#This Row],[雜費]]+名冊[[#This Row],[雜費2]]+名冊[[#This Row],[積欠]])-名冊[[#This Row],[溢收]]</f>
        <v>13805</v>
      </c>
      <c r="S40" s="198"/>
      <c r="T40" s="197"/>
      <c r="U40" s="195">
        <v>11215</v>
      </c>
      <c r="V40" s="380" t="str">
        <f>IF(名冊[[#This Row],[家屬繳交金額]]-名冊[[#This Row],[合計]]&lt;=0,"-",名冊[[#This Row],[家屬繳交金額]]-名冊[[#This Row],[合計]])</f>
        <v>-</v>
      </c>
      <c r="W40" s="381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-2590</v>
      </c>
      <c r="X40" s="197"/>
      <c r="Y40" s="197"/>
      <c r="Z40" s="203"/>
      <c r="AA40" s="200"/>
      <c r="AB40" s="201" t="s">
        <v>200</v>
      </c>
      <c r="AC40" s="201" t="s">
        <v>201</v>
      </c>
      <c r="AD40" s="202"/>
      <c r="AE40" s="237" t="str">
        <f>"您好：通知"&amp;名冊[[#This Row],[姓名]]&amp;" 君於"&amp;名冊[[#This Row],[簡稱]]&amp;114&amp;"年"&amp;4&amp;"月月費" &amp;IF((AND(名冊[[#This Row],[積欠]]&gt;0,名冊[[#This Row],[合計]]&gt;0)),"(含欠費)","")&amp;"共"&amp;IF(名冊[[#This Row],[合計]]&lt;0," 溢收"&amp;-名冊[[#This Row],[合計]],名冊[[#This Row],[合計]])&amp;"元整，如有疑問請來電(分機218)，謝謝。"</f>
        <v>您好：通知王中慶 君於龍祥精神護理之家114年4月月費共13805元整，如有疑問請來電(分機218)，謝謝。</v>
      </c>
    </row>
    <row r="41" spans="1:31">
      <c r="A41" s="228" t="str">
        <f t="shared" ca="1" si="0"/>
        <v>040</v>
      </c>
      <c r="B41" s="229" t="str">
        <f>HYPERLINK("\\server\G(server)\00行政管理部共用區\@雜費登帳!!!\@收費系統\住民收費表\※收費表"&amp;名冊[[#This Row],[字號]]&amp;名冊[[#This Row],[住民]]&amp;".xlsm",名冊[[#This Row],[住民]])</f>
        <v>林金菊</v>
      </c>
      <c r="C41" s="298" t="s">
        <v>38</v>
      </c>
      <c r="D41" s="401" t="s">
        <v>678</v>
      </c>
      <c r="E41" s="192" t="s">
        <v>613</v>
      </c>
      <c r="F41" s="192" t="s">
        <v>1154</v>
      </c>
      <c r="G41" s="192" t="str">
        <f>IF(COUNTIF(名冊[[#This Row],[字號]],"1-*"),"龍祥精神護理之家",IF(COUNTIF(名冊[[#This Row],[字號]],"2-*"),"龍祥護理之家",IF(COUNTIF(名冊[[#This Row],[字號]],"3-*"),"龍祥長照中心")))</f>
        <v>龍祥精神護理之家</v>
      </c>
      <c r="H41" s="193"/>
      <c r="I41" s="194" t="s">
        <v>379</v>
      </c>
      <c r="J41" s="195">
        <v>30000</v>
      </c>
      <c r="K41" s="196">
        <v>30000</v>
      </c>
      <c r="L41" s="196">
        <v>0</v>
      </c>
      <c r="M41" s="231">
        <v>13260</v>
      </c>
      <c r="N41" s="197">
        <v>1796</v>
      </c>
      <c r="O41" s="197"/>
      <c r="P41" s="197">
        <v>0</v>
      </c>
      <c r="Q41" s="197">
        <v>0</v>
      </c>
      <c r="R41" s="234">
        <f>(名冊[[#This Row],[月費]]+名冊[[#This Row],[包月]]-名冊[[#This Row],[補助款]])+(名冊[[#This Row],[雜費]]+名冊[[#This Row],[雜費2]]+名冊[[#This Row],[積欠]])-名冊[[#This Row],[溢收]]</f>
        <v>18536</v>
      </c>
      <c r="S41" s="198"/>
      <c r="T41" s="197"/>
      <c r="U41" s="195">
        <v>16740</v>
      </c>
      <c r="V41" s="380" t="str">
        <f>IF(名冊[[#This Row],[家屬繳交金額]]-名冊[[#This Row],[合計]]&lt;=0,"-",名冊[[#This Row],[家屬繳交金額]]-名冊[[#This Row],[合計]])</f>
        <v>-</v>
      </c>
      <c r="W41" s="381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-1796</v>
      </c>
      <c r="X41" s="197"/>
      <c r="Y41" s="197"/>
      <c r="Z41" s="203"/>
      <c r="AA41" s="200"/>
      <c r="AB41" s="201" t="s">
        <v>202</v>
      </c>
      <c r="AC41" s="201"/>
      <c r="AD41" s="202"/>
      <c r="AE41" s="237" t="str">
        <f>"您好：通知"&amp;名冊[[#This Row],[姓名]]&amp;" 君於"&amp;名冊[[#This Row],[簡稱]]&amp;114&amp;"年"&amp;4&amp;"月月費" &amp;IF((AND(名冊[[#This Row],[積欠]]&gt;0,名冊[[#This Row],[合計]]&gt;0)),"(含欠費)","")&amp;"共"&amp;IF(名冊[[#This Row],[合計]]&lt;0," 溢收"&amp;-名冊[[#This Row],[合計]],名冊[[#This Row],[合計]])&amp;"元整，如有疑問請來電(分機218)，謝謝。"</f>
        <v>您好：通知林金菊 君於龍祥精神護理之家114年4月月費共18536元整，如有疑問請來電(分機218)，謝謝。</v>
      </c>
    </row>
    <row r="42" spans="1:31">
      <c r="A42" s="228" t="str">
        <f t="shared" ca="1" si="0"/>
        <v>041</v>
      </c>
      <c r="B42" s="229" t="str">
        <f>HYPERLINK("\\server\G(server)\00行政管理部共用區\@雜費登帳!!!\@收費系統\住民收費表\※收費表"&amp;名冊[[#This Row],[字號]]&amp;名冊[[#This Row],[住民]]&amp;".xlsm",名冊[[#This Row],[住民]])</f>
        <v>邱秀卿</v>
      </c>
      <c r="C42" s="298" t="s">
        <v>39</v>
      </c>
      <c r="D42" s="401" t="s">
        <v>681</v>
      </c>
      <c r="E42" s="192" t="s">
        <v>533</v>
      </c>
      <c r="F42" s="192" t="s">
        <v>1155</v>
      </c>
      <c r="G42" s="192" t="str">
        <f>IF(COUNTIF(名冊[[#This Row],[字號]],"1-*"),"龍祥精神護理之家",IF(COUNTIF(名冊[[#This Row],[字號]],"2-*"),"龍祥護理之家",IF(COUNTIF(名冊[[#This Row],[字號]],"3-*"),"龍祥長照中心")))</f>
        <v>龍祥精神護理之家</v>
      </c>
      <c r="H42" s="193"/>
      <c r="I42" s="194" t="s">
        <v>379</v>
      </c>
      <c r="J42" s="195">
        <v>30000</v>
      </c>
      <c r="K42" s="196">
        <v>30000</v>
      </c>
      <c r="L42" s="196">
        <v>0</v>
      </c>
      <c r="M42" s="231">
        <v>18785</v>
      </c>
      <c r="N42" s="197">
        <v>1175</v>
      </c>
      <c r="O42" s="197"/>
      <c r="P42" s="197">
        <v>0</v>
      </c>
      <c r="Q42" s="197">
        <v>0</v>
      </c>
      <c r="R42" s="234">
        <f>(名冊[[#This Row],[月費]]+名冊[[#This Row],[包月]]-名冊[[#This Row],[補助款]])+(名冊[[#This Row],[雜費]]+名冊[[#This Row],[雜費2]]+名冊[[#This Row],[積欠]])-名冊[[#This Row],[溢收]]</f>
        <v>12390</v>
      </c>
      <c r="S42" s="198"/>
      <c r="T42" s="197"/>
      <c r="U42" s="195">
        <v>11215</v>
      </c>
      <c r="V42" s="380" t="str">
        <f>IF(名冊[[#This Row],[家屬繳交金額]]-名冊[[#This Row],[合計]]&lt;=0,"-",名冊[[#This Row],[家屬繳交金額]]-名冊[[#This Row],[合計]])</f>
        <v>-</v>
      </c>
      <c r="W42" s="381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-1175</v>
      </c>
      <c r="X42" s="197"/>
      <c r="Y42" s="197"/>
      <c r="Z42" s="203"/>
      <c r="AA42" s="200"/>
      <c r="AB42" s="201" t="s">
        <v>203</v>
      </c>
      <c r="AC42" s="201"/>
      <c r="AD42" s="202"/>
      <c r="AE42" s="237" t="str">
        <f>"您好：通知"&amp;名冊[[#This Row],[姓名]]&amp;" 君於"&amp;名冊[[#This Row],[簡稱]]&amp;114&amp;"年"&amp;4&amp;"月月費" &amp;IF((AND(名冊[[#This Row],[積欠]]&gt;0,名冊[[#This Row],[合計]]&gt;0)),"(含欠費)","")&amp;"共"&amp;IF(名冊[[#This Row],[合計]]&lt;0," 溢收"&amp;-名冊[[#This Row],[合計]],名冊[[#This Row],[合計]])&amp;"元整，如有疑問請來電(分機218)，謝謝。"</f>
        <v>您好：通知邱秀卿 君於龍祥精神護理之家114年4月月費共12390元整，如有疑問請來電(分機218)，謝謝。</v>
      </c>
    </row>
    <row r="43" spans="1:31">
      <c r="A43" s="228" t="str">
        <f t="shared" ca="1" si="0"/>
        <v>042</v>
      </c>
      <c r="B43" s="229" t="str">
        <f>HYPERLINK("\\server\G(server)\00行政管理部共用區\@雜費登帳!!!\@收費系統\住民收費表\※收費表"&amp;名冊[[#This Row],[字號]]&amp;名冊[[#This Row],[住民]]&amp;".xlsm",名冊[[#This Row],[住民]])</f>
        <v>劉賢德</v>
      </c>
      <c r="C43" s="298" t="s">
        <v>40</v>
      </c>
      <c r="D43" s="401" t="s">
        <v>467</v>
      </c>
      <c r="E43" s="192" t="s">
        <v>624</v>
      </c>
      <c r="F43" s="192" t="s">
        <v>1156</v>
      </c>
      <c r="G43" s="192" t="str">
        <f>IF(COUNTIF(名冊[[#This Row],[字號]],"1-*"),"龍祥精神護理之家",IF(COUNTIF(名冊[[#This Row],[字號]],"2-*"),"龍祥護理之家",IF(COUNTIF(名冊[[#This Row],[字號]],"3-*"),"龍祥長照中心")))</f>
        <v>龍祥精神護理之家</v>
      </c>
      <c r="H43" s="193"/>
      <c r="I43" s="194" t="s">
        <v>379</v>
      </c>
      <c r="J43" s="195">
        <v>30000</v>
      </c>
      <c r="K43" s="196">
        <v>30000</v>
      </c>
      <c r="L43" s="196">
        <v>0</v>
      </c>
      <c r="M43" s="231">
        <v>18785</v>
      </c>
      <c r="N43" s="197">
        <v>500</v>
      </c>
      <c r="O43" s="197"/>
      <c r="P43" s="197">
        <v>0</v>
      </c>
      <c r="Q43" s="197">
        <v>0</v>
      </c>
      <c r="R43" s="234">
        <f>(名冊[[#This Row],[月費]]+名冊[[#This Row],[包月]]-名冊[[#This Row],[補助款]])+(名冊[[#This Row],[雜費]]+名冊[[#This Row],[雜費2]]+名冊[[#This Row],[積欠]])-名冊[[#This Row],[溢收]]</f>
        <v>11715</v>
      </c>
      <c r="S43" s="198"/>
      <c r="T43" s="197"/>
      <c r="U43" s="195">
        <v>11215</v>
      </c>
      <c r="V43" s="380" t="str">
        <f>IF(名冊[[#This Row],[家屬繳交金額]]-名冊[[#This Row],[合計]]&lt;=0,"-",名冊[[#This Row],[家屬繳交金額]]-名冊[[#This Row],[合計]])</f>
        <v>-</v>
      </c>
      <c r="W43" s="381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-500</v>
      </c>
      <c r="X43" s="197"/>
      <c r="Y43" s="197"/>
      <c r="Z43" s="203"/>
      <c r="AA43" s="200"/>
      <c r="AB43" s="201" t="s">
        <v>204</v>
      </c>
      <c r="AC43" s="201"/>
      <c r="AD43" s="202"/>
      <c r="AE43" s="237" t="str">
        <f>"您好：通知"&amp;名冊[[#This Row],[姓名]]&amp;" 君於"&amp;名冊[[#This Row],[簡稱]]&amp;114&amp;"年"&amp;4&amp;"月月費" &amp;IF((AND(名冊[[#This Row],[積欠]]&gt;0,名冊[[#This Row],[合計]]&gt;0)),"(含欠費)","")&amp;"共"&amp;IF(名冊[[#This Row],[合計]]&lt;0," 溢收"&amp;-名冊[[#This Row],[合計]],名冊[[#This Row],[合計]])&amp;"元整，如有疑問請來電(分機218)，謝謝。"</f>
        <v>您好：通知劉賢德 君於龍祥精神護理之家114年4月月費共11715元整，如有疑問請來電(分機218)，謝謝。</v>
      </c>
    </row>
    <row r="44" spans="1:31">
      <c r="A44" s="228" t="str">
        <f t="shared" ca="1" si="0"/>
        <v>043</v>
      </c>
      <c r="B44" s="229" t="str">
        <f>HYPERLINK("\\server\G(server)\00行政管理部共用區\@雜費登帳!!!\@收費系統\住民收費表\※收費表"&amp;名冊[[#This Row],[字號]]&amp;名冊[[#This Row],[住民]]&amp;".xlsm",名冊[[#This Row],[住民]])</f>
        <v>徐汶偉</v>
      </c>
      <c r="C44" s="298" t="s">
        <v>41</v>
      </c>
      <c r="D44" s="401" t="s">
        <v>419</v>
      </c>
      <c r="E44" s="192" t="s">
        <v>625</v>
      </c>
      <c r="F44" s="192" t="s">
        <v>1157</v>
      </c>
      <c r="G44" s="192" t="str">
        <f>IF(COUNTIF(名冊[[#This Row],[字號]],"1-*"),"龍祥精神護理之家",IF(COUNTIF(名冊[[#This Row],[字號]],"2-*"),"龍祥護理之家",IF(COUNTIF(名冊[[#This Row],[字號]],"3-*"),"龍祥長照中心")))</f>
        <v>龍祥精神護理之家</v>
      </c>
      <c r="H44" s="193"/>
      <c r="I44" s="194" t="s">
        <v>379</v>
      </c>
      <c r="J44" s="195">
        <v>30000</v>
      </c>
      <c r="K44" s="196">
        <v>32000</v>
      </c>
      <c r="L44" s="196">
        <v>0</v>
      </c>
      <c r="M44" s="231">
        <v>16575</v>
      </c>
      <c r="N44" s="197">
        <v>890</v>
      </c>
      <c r="O44" s="197"/>
      <c r="P44" s="197">
        <v>0</v>
      </c>
      <c r="Q44" s="197">
        <v>0</v>
      </c>
      <c r="R44" s="234">
        <f>(名冊[[#This Row],[月費]]+名冊[[#This Row],[包月]]-名冊[[#This Row],[補助款]])+(名冊[[#This Row],[雜費]]+名冊[[#This Row],[雜費2]]+名冊[[#This Row],[積欠]])-名冊[[#This Row],[溢收]]</f>
        <v>16315</v>
      </c>
      <c r="S44" s="198"/>
      <c r="T44" s="197"/>
      <c r="U44" s="195">
        <v>15425</v>
      </c>
      <c r="V44" s="380" t="str">
        <f>IF(名冊[[#This Row],[家屬繳交金額]]-名冊[[#This Row],[合計]]&lt;=0,"-",名冊[[#This Row],[家屬繳交金額]]-名冊[[#This Row],[合計]])</f>
        <v>-</v>
      </c>
      <c r="W44" s="381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-890</v>
      </c>
      <c r="X44" s="197"/>
      <c r="Y44" s="197"/>
      <c r="Z44" s="203"/>
      <c r="AA44" s="200"/>
      <c r="AB44" s="201" t="s">
        <v>205</v>
      </c>
      <c r="AC44" s="201"/>
      <c r="AD44" s="202"/>
      <c r="AE44" s="237" t="str">
        <f>"您好：通知"&amp;名冊[[#This Row],[姓名]]&amp;" 君於"&amp;名冊[[#This Row],[簡稱]]&amp;114&amp;"年"&amp;4&amp;"月月費" &amp;IF((AND(名冊[[#This Row],[積欠]]&gt;0,名冊[[#This Row],[合計]]&gt;0)),"(含欠費)","")&amp;"共"&amp;IF(名冊[[#This Row],[合計]]&lt;0," 溢收"&amp;-名冊[[#This Row],[合計]],名冊[[#This Row],[合計]])&amp;"元整，如有疑問請來電(分機218)，謝謝。"</f>
        <v>您好：通知徐汶偉 君於龍祥精神護理之家114年4月月費共16315元整，如有疑問請來電(分機218)，謝謝。</v>
      </c>
    </row>
    <row r="45" spans="1:31">
      <c r="A45" s="228" t="str">
        <f t="shared" ca="1" si="0"/>
        <v>044</v>
      </c>
      <c r="B45" s="229" t="str">
        <f>HYPERLINK("\\server\G(server)\00行政管理部共用區\@雜費登帳!!!\@收費系統\住民收費表\※收費表"&amp;名冊[[#This Row],[字號]]&amp;名冊[[#This Row],[住民]]&amp;".xlsm",名冊[[#This Row],[住民]])</f>
        <v>陳細忠</v>
      </c>
      <c r="C45" s="298" t="s">
        <v>42</v>
      </c>
      <c r="D45" s="401" t="s">
        <v>431</v>
      </c>
      <c r="E45" s="192" t="s">
        <v>493</v>
      </c>
      <c r="F45" s="192" t="s">
        <v>1158</v>
      </c>
      <c r="G45" s="192" t="str">
        <f>IF(COUNTIF(名冊[[#This Row],[字號]],"1-*"),"龍祥精神護理之家",IF(COUNTIF(名冊[[#This Row],[字號]],"2-*"),"龍祥護理之家",IF(COUNTIF(名冊[[#This Row],[字號]],"3-*"),"龍祥長照中心")))</f>
        <v>龍祥精神護理之家</v>
      </c>
      <c r="H45" s="193"/>
      <c r="I45" s="194" t="s">
        <v>379</v>
      </c>
      <c r="J45" s="195">
        <v>30000</v>
      </c>
      <c r="K45" s="196">
        <v>30000</v>
      </c>
      <c r="L45" s="196">
        <v>0</v>
      </c>
      <c r="M45" s="231">
        <v>22100</v>
      </c>
      <c r="N45" s="197">
        <v>1052</v>
      </c>
      <c r="O45" s="197"/>
      <c r="P45" s="197">
        <v>0</v>
      </c>
      <c r="Q45" s="197">
        <v>0</v>
      </c>
      <c r="R45" s="234">
        <f>(名冊[[#This Row],[月費]]+名冊[[#This Row],[包月]]-名冊[[#This Row],[補助款]])+(名冊[[#This Row],[雜費]]+名冊[[#This Row],[雜費2]]+名冊[[#This Row],[積欠]])-名冊[[#This Row],[溢收]]</f>
        <v>8952</v>
      </c>
      <c r="S45" s="198"/>
      <c r="T45" s="197"/>
      <c r="U45" s="195">
        <v>7900</v>
      </c>
      <c r="V45" s="380" t="str">
        <f>IF(名冊[[#This Row],[家屬繳交金額]]-名冊[[#This Row],[合計]]&lt;=0,"-",名冊[[#This Row],[家屬繳交金額]]-名冊[[#This Row],[合計]])</f>
        <v>-</v>
      </c>
      <c r="W45" s="381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-1052</v>
      </c>
      <c r="X45" s="197"/>
      <c r="Y45" s="197"/>
      <c r="Z45" s="203"/>
      <c r="AA45" s="200"/>
      <c r="AB45" s="201" t="s">
        <v>206</v>
      </c>
      <c r="AC45" s="201"/>
      <c r="AD45" s="201"/>
      <c r="AE45" s="237" t="str">
        <f>"您好：通知"&amp;名冊[[#This Row],[姓名]]&amp;" 君於"&amp;名冊[[#This Row],[簡稱]]&amp;114&amp;"年"&amp;4&amp;"月月費" &amp;IF((AND(名冊[[#This Row],[積欠]]&gt;0,名冊[[#This Row],[合計]]&gt;0)),"(含欠費)","")&amp;"共"&amp;IF(名冊[[#This Row],[合計]]&lt;0," 溢收"&amp;-名冊[[#This Row],[合計]],名冊[[#This Row],[合計]])&amp;"元整，如有疑問請來電(分機218)，謝謝。"</f>
        <v>您好：通知陳細忠 君於龍祥精神護理之家114年4月月費共8952元整，如有疑問請來電(分機218)，謝謝。</v>
      </c>
    </row>
    <row r="46" spans="1:31">
      <c r="A46" s="228" t="str">
        <f t="shared" ca="1" si="0"/>
        <v>045</v>
      </c>
      <c r="B46" s="229" t="str">
        <f>HYPERLINK("\\server\G(server)\00行政管理部共用區\@雜費登帳!!!\@收費系統\住民收費表\※收費表"&amp;名冊[[#This Row],[字號]]&amp;名冊[[#This Row],[住民]]&amp;".xlsm",名冊[[#This Row],[住民]])</f>
        <v>陳錦耀</v>
      </c>
      <c r="C46" s="298" t="s">
        <v>43</v>
      </c>
      <c r="D46" s="401" t="s">
        <v>467</v>
      </c>
      <c r="E46" s="192" t="s">
        <v>516</v>
      </c>
      <c r="F46" s="192" t="s">
        <v>1159</v>
      </c>
      <c r="G46" s="192" t="str">
        <f>IF(COUNTIF(名冊[[#This Row],[字號]],"1-*"),"龍祥精神護理之家",IF(COUNTIF(名冊[[#This Row],[字號]],"2-*"),"龍祥護理之家",IF(COUNTIF(名冊[[#This Row],[字號]],"3-*"),"龍祥長照中心")))</f>
        <v>龍祥精神護理之家</v>
      </c>
      <c r="H46" s="193" t="s">
        <v>1079</v>
      </c>
      <c r="I46" s="194" t="s">
        <v>379</v>
      </c>
      <c r="J46" s="195">
        <v>50000</v>
      </c>
      <c r="K46" s="196">
        <v>30000</v>
      </c>
      <c r="L46" s="196">
        <v>0</v>
      </c>
      <c r="M46" s="231">
        <v>30000</v>
      </c>
      <c r="N46" s="197">
        <v>3289</v>
      </c>
      <c r="O46" s="197"/>
      <c r="P46" s="197">
        <v>0</v>
      </c>
      <c r="Q46" s="197">
        <v>0</v>
      </c>
      <c r="R46" s="234">
        <f>(名冊[[#This Row],[月費]]+名冊[[#This Row],[包月]]-名冊[[#This Row],[補助款]])+(名冊[[#This Row],[雜費]]+名冊[[#This Row],[雜費2]]+名冊[[#This Row],[積欠]])-名冊[[#This Row],[溢收]]</f>
        <v>3289</v>
      </c>
      <c r="S46" s="198"/>
      <c r="T46" s="197"/>
      <c r="U46" s="195">
        <v>0</v>
      </c>
      <c r="V46" s="380" t="str">
        <f>IF(名冊[[#This Row],[家屬繳交金額]]-名冊[[#This Row],[合計]]&lt;=0,"-",名冊[[#This Row],[家屬繳交金額]]-名冊[[#This Row],[合計]])</f>
        <v>-</v>
      </c>
      <c r="W46" s="381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-3289</v>
      </c>
      <c r="X46" s="197"/>
      <c r="Y46" s="197"/>
      <c r="Z46" s="203"/>
      <c r="AA46" s="200"/>
      <c r="AB46" s="201" t="s">
        <v>207</v>
      </c>
      <c r="AC46" s="201"/>
      <c r="AD46" s="201"/>
      <c r="AE46" s="237" t="str">
        <f>"您好：通知"&amp;名冊[[#This Row],[姓名]]&amp;" 君於"&amp;名冊[[#This Row],[簡稱]]&amp;114&amp;"年"&amp;4&amp;"月月費" &amp;IF((AND(名冊[[#This Row],[積欠]]&gt;0,名冊[[#This Row],[合計]]&gt;0)),"(含欠費)","")&amp;"共"&amp;IF(名冊[[#This Row],[合計]]&lt;0," 溢收"&amp;-名冊[[#This Row],[合計]],名冊[[#This Row],[合計]])&amp;"元整，如有疑問請來電(分機218)，謝謝。"</f>
        <v>您好：通知陳錦耀 君於龍祥精神護理之家114年4月月費共3289元整，如有疑問請來電(分機218)，謝謝。</v>
      </c>
    </row>
    <row r="47" spans="1:31">
      <c r="A47" s="228" t="str">
        <f t="shared" ca="1" si="0"/>
        <v>046</v>
      </c>
      <c r="B47" s="229" t="str">
        <f>HYPERLINK("\\server\G(server)\00行政管理部共用區\@雜費登帳!!!\@收費系統\住民收費表\※收費表"&amp;名冊[[#This Row],[字號]]&amp;名冊[[#This Row],[住民]]&amp;".xlsm",名冊[[#This Row],[住民]])</f>
        <v>孫劉秀琴</v>
      </c>
      <c r="C47" s="298" t="s">
        <v>44</v>
      </c>
      <c r="D47" s="401" t="s">
        <v>681</v>
      </c>
      <c r="E47" s="192" t="s">
        <v>536</v>
      </c>
      <c r="F47" s="192" t="s">
        <v>1160</v>
      </c>
      <c r="G47" s="192" t="str">
        <f>IF(COUNTIF(名冊[[#This Row],[字號]],"1-*"),"龍祥精神護理之家",IF(COUNTIF(名冊[[#This Row],[字號]],"2-*"),"龍祥護理之家",IF(COUNTIF(名冊[[#This Row],[字號]],"3-*"),"龍祥長照中心")))</f>
        <v>龍祥精神護理之家</v>
      </c>
      <c r="H47" s="193" t="s">
        <v>1306</v>
      </c>
      <c r="I47" s="194" t="s">
        <v>379</v>
      </c>
      <c r="J47" s="195">
        <v>50000</v>
      </c>
      <c r="K47" s="196">
        <v>32000</v>
      </c>
      <c r="L47" s="196">
        <v>0</v>
      </c>
      <c r="M47" s="231">
        <v>19662</v>
      </c>
      <c r="N47" s="197">
        <v>3272</v>
      </c>
      <c r="O47" s="197"/>
      <c r="P47" s="197">
        <v>0</v>
      </c>
      <c r="Q47" s="197">
        <v>0</v>
      </c>
      <c r="R47" s="234">
        <f>(名冊[[#This Row],[月費]]+名冊[[#This Row],[包月]]-名冊[[#This Row],[補助款]])+(名冊[[#This Row],[雜費]]+名冊[[#This Row],[雜費2]]+名冊[[#This Row],[積欠]])-名冊[[#This Row],[溢收]]</f>
        <v>15610</v>
      </c>
      <c r="S47" s="198"/>
      <c r="T47" s="197"/>
      <c r="U47" s="195">
        <v>8125</v>
      </c>
      <c r="V47" s="380" t="str">
        <f>IF(名冊[[#This Row],[家屬繳交金額]]-名冊[[#This Row],[合計]]&lt;=0,"-",名冊[[#This Row],[家屬繳交金額]]-名冊[[#This Row],[合計]])</f>
        <v>-</v>
      </c>
      <c r="W47" s="381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-7485</v>
      </c>
      <c r="X47" s="197"/>
      <c r="Y47" s="197"/>
      <c r="Z47" s="203"/>
      <c r="AA47" s="200"/>
      <c r="AB47" s="201" t="s">
        <v>208</v>
      </c>
      <c r="AC47" s="201" t="s">
        <v>209</v>
      </c>
      <c r="AD47" s="201"/>
      <c r="AE47" s="237" t="str">
        <f>"您好：通知"&amp;名冊[[#This Row],[姓名]]&amp;" 君於"&amp;名冊[[#This Row],[簡稱]]&amp;114&amp;"年"&amp;4&amp;"月月費" &amp;IF((AND(名冊[[#This Row],[積欠]]&gt;0,名冊[[#This Row],[合計]]&gt;0)),"(含欠費)","")&amp;"共"&amp;IF(名冊[[#This Row],[合計]]&lt;0," 溢收"&amp;-名冊[[#This Row],[合計]],名冊[[#This Row],[合計]])&amp;"元整，如有疑問請來電(分機218)，謝謝。"</f>
        <v>您好：通知孫劉秀琴 君於龍祥精神護理之家114年4月月費共15610元整，如有疑問請來電(分機218)，謝謝。</v>
      </c>
    </row>
    <row r="48" spans="1:31">
      <c r="A48" s="228" t="str">
        <f t="shared" ca="1" si="0"/>
        <v>047</v>
      </c>
      <c r="B48" s="229" t="str">
        <f>HYPERLINK("\\server\G(server)\00行政管理部共用區\@雜費登帳!!!\@收費系統\住民收費表\※收費表"&amp;名冊[[#This Row],[字號]]&amp;名冊[[#This Row],[住民]]&amp;".xlsm",名冊[[#This Row],[住民]])</f>
        <v>江國明</v>
      </c>
      <c r="C48" s="298" t="s">
        <v>45</v>
      </c>
      <c r="D48" s="402" t="s">
        <v>431</v>
      </c>
      <c r="E48" s="192" t="s">
        <v>494</v>
      </c>
      <c r="F48" s="192" t="s">
        <v>1162</v>
      </c>
      <c r="G48" s="192" t="str">
        <f>IF(COUNTIF(名冊[[#This Row],[字號]],"1-*"),"龍祥精神護理之家",IF(COUNTIF(名冊[[#This Row],[字號]],"2-*"),"龍祥護理之家",IF(COUNTIF(名冊[[#This Row],[字號]],"3-*"),"龍祥長照中心")))</f>
        <v>龍祥精神護理之家</v>
      </c>
      <c r="H48" s="193"/>
      <c r="I48" s="194" t="s">
        <v>380</v>
      </c>
      <c r="J48" s="195">
        <v>30000</v>
      </c>
      <c r="K48" s="196">
        <v>30000</v>
      </c>
      <c r="L48" s="196">
        <v>0</v>
      </c>
      <c r="M48" s="231">
        <v>22100</v>
      </c>
      <c r="N48" s="197">
        <v>5200</v>
      </c>
      <c r="O48" s="197"/>
      <c r="P48" s="197">
        <v>0</v>
      </c>
      <c r="Q48" s="197">
        <v>0</v>
      </c>
      <c r="R48" s="234">
        <f>(名冊[[#This Row],[月費]]+名冊[[#This Row],[包月]]-名冊[[#This Row],[補助款]])+(名冊[[#This Row],[雜費]]+名冊[[#This Row],[雜費2]]+名冊[[#This Row],[積欠]])-名冊[[#This Row],[溢收]]</f>
        <v>13100</v>
      </c>
      <c r="S48" s="198"/>
      <c r="T48" s="197"/>
      <c r="U48" s="195">
        <v>7900</v>
      </c>
      <c r="V48" s="380" t="str">
        <f>IF(名冊[[#This Row],[家屬繳交金額]]-名冊[[#This Row],[合計]]&lt;=0,"-",名冊[[#This Row],[家屬繳交金額]]-名冊[[#This Row],[合計]])</f>
        <v>-</v>
      </c>
      <c r="W48" s="381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-5200</v>
      </c>
      <c r="X48" s="197"/>
      <c r="Y48" s="197"/>
      <c r="Z48" s="203"/>
      <c r="AA48" s="200"/>
      <c r="AB48" s="201" t="s">
        <v>210</v>
      </c>
      <c r="AC48" s="201"/>
      <c r="AD48" s="201"/>
      <c r="AE48" s="237" t="str">
        <f>"您好：通知"&amp;名冊[[#This Row],[姓名]]&amp;" 君於"&amp;名冊[[#This Row],[簡稱]]&amp;114&amp;"年"&amp;4&amp;"月月費" &amp;IF((AND(名冊[[#This Row],[積欠]]&gt;0,名冊[[#This Row],[合計]]&gt;0)),"(含欠費)","")&amp;"共"&amp;IF(名冊[[#This Row],[合計]]&lt;0," 溢收"&amp;-名冊[[#This Row],[合計]],名冊[[#This Row],[合計]])&amp;"元整，如有疑問請來電(分機218)，謝謝。"</f>
        <v>您好：通知江國明 君於龍祥精神護理之家114年4月月費共13100元整，如有疑問請來電(分機218)，謝謝。</v>
      </c>
    </row>
    <row r="49" spans="1:31">
      <c r="A49" s="228" t="str">
        <f t="shared" ca="1" si="0"/>
        <v>048</v>
      </c>
      <c r="B49" s="269" t="str">
        <f>HYPERLINK("\\server\G(server)\00行政管理部共用區\@雜費登帳!!!\@收費系統\住民收費表\※收費表"&amp;名冊[[#This Row],[字號]]&amp;名冊[[#This Row],[住民]]&amp;".xlsm",名冊[[#This Row],[住民]])</f>
        <v>范楊明美</v>
      </c>
      <c r="C49" s="190" t="s">
        <v>46</v>
      </c>
      <c r="D49" s="401" t="s">
        <v>678</v>
      </c>
      <c r="E49" s="192" t="s">
        <v>598</v>
      </c>
      <c r="F49" s="192" t="s">
        <v>1163</v>
      </c>
      <c r="G49" s="192" t="str">
        <f>IF(COUNTIF(名冊[[#This Row],[字號]],"1-*"),"龍祥精神護理之家",IF(COUNTIF(名冊[[#This Row],[字號]],"2-*"),"龍祥護理之家",IF(COUNTIF(名冊[[#This Row],[字號]],"3-*"),"龍祥長照中心")))</f>
        <v>龍祥精神護理之家</v>
      </c>
      <c r="H49" s="193"/>
      <c r="I49" s="194" t="s">
        <v>380</v>
      </c>
      <c r="J49" s="195">
        <v>50000</v>
      </c>
      <c r="K49" s="196">
        <v>30000</v>
      </c>
      <c r="L49" s="196">
        <v>0</v>
      </c>
      <c r="M49" s="231">
        <v>18785</v>
      </c>
      <c r="N49" s="197">
        <v>2230</v>
      </c>
      <c r="O49" s="197"/>
      <c r="P49" s="197">
        <v>22151</v>
      </c>
      <c r="Q49" s="197">
        <v>0</v>
      </c>
      <c r="R49" s="234">
        <f>(名冊[[#This Row],[月費]]+名冊[[#This Row],[包月]]-名冊[[#This Row],[補助款]])+(名冊[[#This Row],[雜費]]+名冊[[#This Row],[雜費2]]+名冊[[#This Row],[積欠]])-名冊[[#This Row],[溢收]]</f>
        <v>35596</v>
      </c>
      <c r="S49" s="198"/>
      <c r="T49" s="197"/>
      <c r="U49" s="195">
        <v>-10936</v>
      </c>
      <c r="V49" s="380" t="str">
        <f>IF(名冊[[#This Row],[家屬繳交金額]]-名冊[[#This Row],[合計]]&lt;=0,"-",名冊[[#This Row],[家屬繳交金額]]-名冊[[#This Row],[合計]])</f>
        <v>-</v>
      </c>
      <c r="W49" s="381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-46532</v>
      </c>
      <c r="X49" s="197"/>
      <c r="Y49" s="197"/>
      <c r="Z49" s="203"/>
      <c r="AA49" s="200"/>
      <c r="AB49" s="201" t="s">
        <v>211</v>
      </c>
      <c r="AC49" s="201"/>
      <c r="AD49" s="201"/>
      <c r="AE49" s="237" t="str">
        <f>"您好：通知"&amp;名冊[[#This Row],[姓名]]&amp;" 君於"&amp;名冊[[#This Row],[簡稱]]&amp;114&amp;"年"&amp;4&amp;"月月費" &amp;IF((AND(名冊[[#This Row],[積欠]]&gt;0,名冊[[#This Row],[合計]]&gt;0)),"(含欠費)","")&amp;"共"&amp;IF(名冊[[#This Row],[合計]]&lt;0," 溢收"&amp;-名冊[[#This Row],[合計]],名冊[[#This Row],[合計]])&amp;"元整，如有疑問請來電(分機218)，謝謝。"</f>
        <v>您好：通知范楊明美 君於龍祥精神護理之家114年4月月費(含欠費)共35596元整，如有疑問請來電(分機218)，謝謝。</v>
      </c>
    </row>
    <row r="50" spans="1:31">
      <c r="A50" s="228" t="str">
        <f t="shared" ca="1" si="0"/>
        <v>049</v>
      </c>
      <c r="B50" s="229" t="str">
        <f>HYPERLINK("\\server\G(server)\00行政管理部共用區\@雜費登帳!!!\@收費系統\住民收費表\※收費表"&amp;名冊[[#This Row],[字號]]&amp;名冊[[#This Row],[住民]]&amp;".xlsm",名冊[[#This Row],[住民]])</f>
        <v>塗基評</v>
      </c>
      <c r="C50" s="190" t="s">
        <v>47</v>
      </c>
      <c r="D50" s="401" t="s">
        <v>419</v>
      </c>
      <c r="E50" s="192" t="s">
        <v>1042</v>
      </c>
      <c r="F50" s="192" t="s">
        <v>1164</v>
      </c>
      <c r="G50" s="192" t="str">
        <f>IF(COUNTIF(名冊[[#This Row],[字號]],"1-*"),"龍祥精神護理之家",IF(COUNTIF(名冊[[#This Row],[字號]],"2-*"),"龍祥護理之家",IF(COUNTIF(名冊[[#This Row],[字號]],"3-*"),"龍祥長照中心")))</f>
        <v>龍祥精神護理之家</v>
      </c>
      <c r="H50" s="193"/>
      <c r="I50" s="194" t="s">
        <v>380</v>
      </c>
      <c r="J50" s="195">
        <v>50000</v>
      </c>
      <c r="K50" s="196">
        <v>35000</v>
      </c>
      <c r="L50" s="196">
        <v>0</v>
      </c>
      <c r="M50" s="231">
        <v>10000</v>
      </c>
      <c r="N50" s="197">
        <v>8830</v>
      </c>
      <c r="O50" s="197"/>
      <c r="P50" s="197">
        <v>0</v>
      </c>
      <c r="Q50" s="197">
        <v>0</v>
      </c>
      <c r="R50" s="234">
        <f>(名冊[[#This Row],[月費]]+名冊[[#This Row],[包月]]-名冊[[#This Row],[補助款]])+(名冊[[#This Row],[雜費]]+名冊[[#This Row],[雜費2]]+名冊[[#This Row],[積欠]])-名冊[[#This Row],[溢收]]</f>
        <v>33830</v>
      </c>
      <c r="S50" s="198"/>
      <c r="T50" s="197"/>
      <c r="U50" s="195">
        <v>-13260</v>
      </c>
      <c r="V50" s="380" t="str">
        <f>IF(名冊[[#This Row],[家屬繳交金額]]-名冊[[#This Row],[合計]]&lt;=0,"-",名冊[[#This Row],[家屬繳交金額]]-名冊[[#This Row],[合計]])</f>
        <v>-</v>
      </c>
      <c r="W50" s="381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-47090</v>
      </c>
      <c r="X50" s="197"/>
      <c r="Y50" s="197"/>
      <c r="Z50" s="207"/>
      <c r="AA50" s="200"/>
      <c r="AB50" s="201" t="s">
        <v>212</v>
      </c>
      <c r="AC50" s="201" t="s">
        <v>317</v>
      </c>
      <c r="AD50" s="201"/>
      <c r="AE50" s="237" t="str">
        <f>"您好：通知"&amp;名冊[[#This Row],[姓名]]&amp;" 君於"&amp;名冊[[#This Row],[簡稱]]&amp;114&amp;"年"&amp;4&amp;"月月費" &amp;IF((AND(名冊[[#This Row],[積欠]]&gt;0,名冊[[#This Row],[合計]]&gt;0)),"(含欠費)","")&amp;"共"&amp;IF(名冊[[#This Row],[合計]]&lt;0," 溢收"&amp;-名冊[[#This Row],[合計]],名冊[[#This Row],[合計]])&amp;"元整，如有疑問請來電(分機218)，謝謝。"</f>
        <v>您好：通知塗基評 君於龍祥精神護理之家114年4月月費共33830元整，如有疑問請來電(分機218)，謝謝。</v>
      </c>
    </row>
    <row r="51" spans="1:31">
      <c r="A51" s="228" t="str">
        <f t="shared" ca="1" si="0"/>
        <v>050</v>
      </c>
      <c r="B51" s="229" t="str">
        <f>HYPERLINK("\\server\G(server)\00行政管理部共用區\@雜費登帳!!!\@收費系統\住民收費表\※收費表"&amp;名冊[[#This Row],[字號]]&amp;名冊[[#This Row],[住民]]&amp;".xlsm",名冊[[#This Row],[住民]])</f>
        <v>朱月桃</v>
      </c>
      <c r="C51" s="298" t="s">
        <v>48</v>
      </c>
      <c r="D51" s="401" t="s">
        <v>678</v>
      </c>
      <c r="E51" s="192" t="s">
        <v>496</v>
      </c>
      <c r="F51" s="192" t="s">
        <v>1165</v>
      </c>
      <c r="G51" s="192" t="str">
        <f>IF(COUNTIF(名冊[[#This Row],[字號]],"1-*"),"龍祥精神護理之家",IF(COUNTIF(名冊[[#This Row],[字號]],"2-*"),"龍祥護理之家",IF(COUNTIF(名冊[[#This Row],[字號]],"3-*"),"龍祥長照中心")))</f>
        <v>龍祥精神護理之家</v>
      </c>
      <c r="H51" s="193"/>
      <c r="I51" s="194" t="s">
        <v>380</v>
      </c>
      <c r="J51" s="195">
        <v>50000</v>
      </c>
      <c r="K51" s="196">
        <v>30000</v>
      </c>
      <c r="L51" s="196">
        <v>0</v>
      </c>
      <c r="M51" s="231">
        <v>18785</v>
      </c>
      <c r="N51" s="197">
        <v>3859</v>
      </c>
      <c r="O51" s="197"/>
      <c r="P51" s="197">
        <v>0</v>
      </c>
      <c r="Q51" s="197">
        <v>0</v>
      </c>
      <c r="R51" s="234">
        <f>(名冊[[#This Row],[月費]]+名冊[[#This Row],[包月]]-名冊[[#This Row],[補助款]])+(名冊[[#This Row],[雜費]]+名冊[[#This Row],[雜費2]]+名冊[[#This Row],[積欠]])-名冊[[#This Row],[溢收]]</f>
        <v>15074</v>
      </c>
      <c r="S51" s="198"/>
      <c r="T51" s="197"/>
      <c r="U51" s="195">
        <v>11215</v>
      </c>
      <c r="V51" s="380" t="str">
        <f>IF(名冊[[#This Row],[家屬繳交金額]]-名冊[[#This Row],[合計]]&lt;=0,"-",名冊[[#This Row],[家屬繳交金額]]-名冊[[#This Row],[合計]])</f>
        <v>-</v>
      </c>
      <c r="W51" s="381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-3859</v>
      </c>
      <c r="X51" s="197"/>
      <c r="Y51" s="197"/>
      <c r="Z51" s="203"/>
      <c r="AA51" s="200"/>
      <c r="AB51" s="201" t="s">
        <v>213</v>
      </c>
      <c r="AC51" s="201"/>
      <c r="AD51" s="201"/>
      <c r="AE51" s="237" t="str">
        <f>"您好：通知"&amp;名冊[[#This Row],[姓名]]&amp;" 君於"&amp;名冊[[#This Row],[簡稱]]&amp;114&amp;"年"&amp;4&amp;"月月費" &amp;IF((AND(名冊[[#This Row],[積欠]]&gt;0,名冊[[#This Row],[合計]]&gt;0)),"(含欠費)","")&amp;"共"&amp;IF(名冊[[#This Row],[合計]]&lt;0," 溢收"&amp;-名冊[[#This Row],[合計]],名冊[[#This Row],[合計]])&amp;"元整，如有疑問請來電(分機218)，謝謝。"</f>
        <v>您好：通知朱月桃 君於龍祥精神護理之家114年4月月費共15074元整，如有疑問請來電(分機218)，謝謝。</v>
      </c>
    </row>
    <row r="52" spans="1:31">
      <c r="A52" s="228" t="str">
        <f t="shared" ca="1" si="0"/>
        <v>051</v>
      </c>
      <c r="B52" s="229" t="str">
        <f>HYPERLINK("\\server\G(server)\00行政管理部共用區\@雜費登帳!!!\@收費系統\住民收費表\※收費表"&amp;名冊[[#This Row],[字號]]&amp;名冊[[#This Row],[住民]]&amp;".xlsm",名冊[[#This Row],[住民]])</f>
        <v>陳啟聰</v>
      </c>
      <c r="C52" s="190" t="s">
        <v>49</v>
      </c>
      <c r="D52" s="191" t="s">
        <v>419</v>
      </c>
      <c r="E52" s="239" t="s">
        <v>545</v>
      </c>
      <c r="F52" s="192" t="s">
        <v>1166</v>
      </c>
      <c r="G52" s="192" t="str">
        <f>IF(COUNTIF(名冊[[#This Row],[字號]],"1-*"),"龍祥精神護理之家",IF(COUNTIF(名冊[[#This Row],[字號]],"2-*"),"龍祥護理之家",IF(COUNTIF(名冊[[#This Row],[字號]],"3-*"),"龍祥長照中心")))</f>
        <v>龍祥精神護理之家</v>
      </c>
      <c r="H52" s="193"/>
      <c r="I52" s="194" t="s">
        <v>380</v>
      </c>
      <c r="J52" s="195">
        <v>50000</v>
      </c>
      <c r="K52" s="196">
        <v>30000</v>
      </c>
      <c r="L52" s="196">
        <v>0</v>
      </c>
      <c r="M52" s="231">
        <v>24000</v>
      </c>
      <c r="N52" s="197">
        <v>11475</v>
      </c>
      <c r="O52" s="197"/>
      <c r="P52" s="197">
        <v>15460</v>
      </c>
      <c r="Q52" s="197">
        <v>0</v>
      </c>
      <c r="R52" s="234">
        <f>(名冊[[#This Row],[月費]]+名冊[[#This Row],[包月]]-名冊[[#This Row],[補助款]])+(名冊[[#This Row],[雜費]]+名冊[[#This Row],[雜費2]]+名冊[[#This Row],[積欠]])-名冊[[#This Row],[溢收]]</f>
        <v>32935</v>
      </c>
      <c r="S52" s="198"/>
      <c r="T52" s="197"/>
      <c r="U52" s="195">
        <v>-9460</v>
      </c>
      <c r="V52" s="380" t="str">
        <f>IF(名冊[[#This Row],[家屬繳交金額]]-名冊[[#This Row],[合計]]&lt;=0,"-",名冊[[#This Row],[家屬繳交金額]]-名冊[[#This Row],[合計]])</f>
        <v>-</v>
      </c>
      <c r="W52" s="381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-42395</v>
      </c>
      <c r="X52" s="197"/>
      <c r="Y52" s="197"/>
      <c r="Z52" s="203"/>
      <c r="AA52" s="200"/>
      <c r="AB52" s="201" t="s">
        <v>214</v>
      </c>
      <c r="AC52" s="201"/>
      <c r="AD52" s="201"/>
      <c r="AE52" s="237" t="str">
        <f>"您好：通知"&amp;名冊[[#This Row],[姓名]]&amp;" 君於"&amp;名冊[[#This Row],[簡稱]]&amp;114&amp;"年"&amp;4&amp;"月月費" &amp;IF((AND(名冊[[#This Row],[積欠]]&gt;0,名冊[[#This Row],[合計]]&gt;0)),"(含欠費)","")&amp;"共"&amp;IF(名冊[[#This Row],[合計]]&lt;0," 溢收"&amp;-名冊[[#This Row],[合計]],名冊[[#This Row],[合計]])&amp;"元整，如有疑問請來電(分機218)，謝謝。"</f>
        <v>您好：通知陳啟聰 君於龍祥精神護理之家114年4月月費(含欠費)共32935元整，如有疑問請來電(分機218)，謝謝。</v>
      </c>
    </row>
    <row r="53" spans="1:31">
      <c r="A53" s="228" t="str">
        <f t="shared" ca="1" si="0"/>
        <v>052</v>
      </c>
      <c r="B53" s="229" t="str">
        <f>HYPERLINK("\\server\G(server)\00行政管理部共用區\@雜費登帳!!!\@收費系統\住民收費表\※收費表"&amp;名冊[[#This Row],[字號]]&amp;名冊[[#This Row],[住民]]&amp;".xlsm",名冊[[#This Row],[住民]])</f>
        <v>蘇正宗</v>
      </c>
      <c r="C53" s="298" t="s">
        <v>50</v>
      </c>
      <c r="D53" s="401" t="s">
        <v>419</v>
      </c>
      <c r="E53" s="192" t="s">
        <v>521</v>
      </c>
      <c r="F53" s="192" t="s">
        <v>1167</v>
      </c>
      <c r="G53" s="192" t="str">
        <f>IF(COUNTIF(名冊[[#This Row],[字號]],"1-*"),"龍祥精神護理之家",IF(COUNTIF(名冊[[#This Row],[字號]],"2-*"),"龍祥護理之家",IF(COUNTIF(名冊[[#This Row],[字號]],"3-*"),"龍祥長照中心")))</f>
        <v>龍祥精神護理之家</v>
      </c>
      <c r="H53" s="193"/>
      <c r="I53" s="194" t="s">
        <v>380</v>
      </c>
      <c r="J53" s="195">
        <v>50000</v>
      </c>
      <c r="K53" s="196">
        <v>30000</v>
      </c>
      <c r="L53" s="196">
        <v>0</v>
      </c>
      <c r="M53" s="231">
        <v>24000</v>
      </c>
      <c r="N53" s="197">
        <v>11833</v>
      </c>
      <c r="O53" s="197"/>
      <c r="P53" s="197">
        <v>0</v>
      </c>
      <c r="Q53" s="197">
        <v>0</v>
      </c>
      <c r="R53" s="234">
        <f>(名冊[[#This Row],[月費]]+名冊[[#This Row],[包月]]-名冊[[#This Row],[補助款]])+(名冊[[#This Row],[雜費]]+名冊[[#This Row],[雜費2]]+名冊[[#This Row],[積欠]])-名冊[[#This Row],[溢收]]</f>
        <v>17833</v>
      </c>
      <c r="S53" s="198"/>
      <c r="T53" s="197"/>
      <c r="U53" s="195">
        <v>6000</v>
      </c>
      <c r="V53" s="380" t="str">
        <f>IF(名冊[[#This Row],[家屬繳交金額]]-名冊[[#This Row],[合計]]&lt;=0,"-",名冊[[#This Row],[家屬繳交金額]]-名冊[[#This Row],[合計]])</f>
        <v>-</v>
      </c>
      <c r="W53" s="381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-11833</v>
      </c>
      <c r="X53" s="197"/>
      <c r="Y53" s="197"/>
      <c r="Z53" s="203"/>
      <c r="AA53" s="200"/>
      <c r="AB53" s="201" t="s">
        <v>215</v>
      </c>
      <c r="AC53" s="201"/>
      <c r="AD53" s="202"/>
      <c r="AE53" s="237" t="str">
        <f>"您好：通知"&amp;名冊[[#This Row],[姓名]]&amp;" 君於"&amp;名冊[[#This Row],[簡稱]]&amp;114&amp;"年"&amp;4&amp;"月月費" &amp;IF((AND(名冊[[#This Row],[積欠]]&gt;0,名冊[[#This Row],[合計]]&gt;0)),"(含欠費)","")&amp;"共"&amp;IF(名冊[[#This Row],[合計]]&lt;0," 溢收"&amp;-名冊[[#This Row],[合計]],名冊[[#This Row],[合計]])&amp;"元整，如有疑問請來電(分機218)，謝謝。"</f>
        <v>您好：通知蘇正宗 君於龍祥精神護理之家114年4月月費共17833元整，如有疑問請來電(分機218)，謝謝。</v>
      </c>
    </row>
    <row r="54" spans="1:31">
      <c r="A54" s="228" t="str">
        <f t="shared" ca="1" si="0"/>
        <v>053</v>
      </c>
      <c r="B54" s="229" t="str">
        <f>HYPERLINK("\\server\G(server)\00行政管理部共用區\@雜費登帳!!!\@收費系統\住民收費表\※收費表"&amp;名冊[[#This Row],[字號]]&amp;名冊[[#This Row],[住民]]&amp;".xlsm",名冊[[#This Row],[住民]])</f>
        <v>廖素萍</v>
      </c>
      <c r="C54" s="298" t="s">
        <v>51</v>
      </c>
      <c r="D54" s="402" t="s">
        <v>681</v>
      </c>
      <c r="E54" s="192" t="s">
        <v>530</v>
      </c>
      <c r="F54" s="192" t="s">
        <v>1169</v>
      </c>
      <c r="G54" s="192" t="str">
        <f>IF(COUNTIF(名冊[[#This Row],[字號]],"1-*"),"龍祥精神護理之家",IF(COUNTIF(名冊[[#This Row],[字號]],"2-*"),"龍祥護理之家",IF(COUNTIF(名冊[[#This Row],[字號]],"3-*"),"龍祥長照中心")))</f>
        <v>龍祥精神護理之家</v>
      </c>
      <c r="H54" s="193"/>
      <c r="I54" s="194" t="s">
        <v>380</v>
      </c>
      <c r="J54" s="195">
        <v>50000</v>
      </c>
      <c r="K54" s="196">
        <v>30000</v>
      </c>
      <c r="L54" s="196">
        <v>0</v>
      </c>
      <c r="M54" s="231">
        <v>22100</v>
      </c>
      <c r="N54" s="197">
        <v>1955</v>
      </c>
      <c r="O54" s="197"/>
      <c r="P54" s="197">
        <v>0</v>
      </c>
      <c r="Q54" s="197">
        <v>0</v>
      </c>
      <c r="R54" s="234">
        <f>(名冊[[#This Row],[月費]]+名冊[[#This Row],[包月]]-名冊[[#This Row],[補助款]])+(名冊[[#This Row],[雜費]]+名冊[[#This Row],[雜費2]]+名冊[[#This Row],[積欠]])-名冊[[#This Row],[溢收]]</f>
        <v>9855</v>
      </c>
      <c r="S54" s="198"/>
      <c r="T54" s="197"/>
      <c r="U54" s="195">
        <v>7900</v>
      </c>
      <c r="V54" s="380" t="str">
        <f>IF(名冊[[#This Row],[家屬繳交金額]]-名冊[[#This Row],[合計]]&lt;=0,"-",名冊[[#This Row],[家屬繳交金額]]-名冊[[#This Row],[合計]])</f>
        <v>-</v>
      </c>
      <c r="W54" s="381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-1955</v>
      </c>
      <c r="X54" s="197"/>
      <c r="Y54" s="197"/>
      <c r="Z54" s="203"/>
      <c r="AA54" s="200"/>
      <c r="AB54" s="201" t="s">
        <v>220</v>
      </c>
      <c r="AC54" s="201" t="s">
        <v>221</v>
      </c>
      <c r="AD54" s="202"/>
      <c r="AE54" s="237" t="str">
        <f>"您好：通知"&amp;名冊[[#This Row],[姓名]]&amp;" 君於"&amp;名冊[[#This Row],[簡稱]]&amp;114&amp;"年"&amp;4&amp;"月月費" &amp;IF((AND(名冊[[#This Row],[積欠]]&gt;0,名冊[[#This Row],[合計]]&gt;0)),"(含欠費)","")&amp;"共"&amp;IF(名冊[[#This Row],[合計]]&lt;0," 溢收"&amp;-名冊[[#This Row],[合計]],名冊[[#This Row],[合計]])&amp;"元整，如有疑問請來電(分機218)，謝謝。"</f>
        <v>您好：通知廖素萍 君於龍祥精神護理之家114年4月月費共9855元整，如有疑問請來電(分機218)，謝謝。</v>
      </c>
    </row>
    <row r="55" spans="1:31">
      <c r="A55" s="228" t="str">
        <f t="shared" ca="1" si="0"/>
        <v>054</v>
      </c>
      <c r="B55" s="269" t="str">
        <f>HYPERLINK("\\server\G(server)\00行政管理部共用區\@雜費登帳!!!\@收費系統\住民收費表\※收費表"&amp;名冊[[#This Row],[字號]]&amp;名冊[[#This Row],[住民]]&amp;".xlsm",名冊[[#This Row],[住民]])</f>
        <v>吳栩臻</v>
      </c>
      <c r="C55" s="298" t="s">
        <v>52</v>
      </c>
      <c r="D55" s="401" t="s">
        <v>678</v>
      </c>
      <c r="E55" s="192" t="s">
        <v>828</v>
      </c>
      <c r="F55" s="192" t="s">
        <v>1170</v>
      </c>
      <c r="G55" s="192" t="str">
        <f>IF(COUNTIF(名冊[[#This Row],[字號]],"1-*"),"龍祥精神護理之家",IF(COUNTIF(名冊[[#This Row],[字號]],"2-*"),"龍祥護理之家",IF(COUNTIF(名冊[[#This Row],[字號]],"3-*"),"龍祥長照中心")))</f>
        <v>龍祥精神護理之家</v>
      </c>
      <c r="H55" s="193"/>
      <c r="I55" s="194" t="s">
        <v>380</v>
      </c>
      <c r="J55" s="195">
        <v>30000</v>
      </c>
      <c r="K55" s="196">
        <v>30000</v>
      </c>
      <c r="L55" s="196">
        <v>0</v>
      </c>
      <c r="M55" s="231">
        <v>17000</v>
      </c>
      <c r="N55" s="197">
        <v>5078</v>
      </c>
      <c r="O55" s="197"/>
      <c r="P55" s="197">
        <v>0</v>
      </c>
      <c r="Q55" s="197">
        <v>0</v>
      </c>
      <c r="R55" s="234">
        <f>(名冊[[#This Row],[月費]]+名冊[[#This Row],[包月]]-名冊[[#This Row],[補助款]])+(名冊[[#This Row],[雜費]]+名冊[[#This Row],[雜費2]]+名冊[[#This Row],[積欠]])-名冊[[#This Row],[溢收]]</f>
        <v>18078</v>
      </c>
      <c r="S55" s="198"/>
      <c r="T55" s="197"/>
      <c r="U55" s="195">
        <v>13000</v>
      </c>
      <c r="V55" s="380" t="str">
        <f>IF(名冊[[#This Row],[家屬繳交金額]]-名冊[[#This Row],[合計]]&lt;=0,"-",名冊[[#This Row],[家屬繳交金額]]-名冊[[#This Row],[合計]])</f>
        <v>-</v>
      </c>
      <c r="W55" s="381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-5078</v>
      </c>
      <c r="X55" s="197"/>
      <c r="Y55" s="197"/>
      <c r="Z55" s="203"/>
      <c r="AA55" s="200"/>
      <c r="AB55" s="201" t="s">
        <v>222</v>
      </c>
      <c r="AC55" s="201" t="s">
        <v>223</v>
      </c>
      <c r="AD55" s="202"/>
      <c r="AE55" s="237" t="str">
        <f>"您好：通知"&amp;名冊[[#This Row],[姓名]]&amp;" 君於"&amp;名冊[[#This Row],[簡稱]]&amp;114&amp;"年"&amp;4&amp;"月月費" &amp;IF((AND(名冊[[#This Row],[積欠]]&gt;0,名冊[[#This Row],[合計]]&gt;0)),"(含欠費)","")&amp;"共"&amp;IF(名冊[[#This Row],[合計]]&lt;0," 溢收"&amp;-名冊[[#This Row],[合計]],名冊[[#This Row],[合計]])&amp;"元整，如有疑問請來電(分機218)，謝謝。"</f>
        <v>您好：通知吳栩臻 君於龍祥精神護理之家114年4月月費共18078元整，如有疑問請來電(分機218)，謝謝。</v>
      </c>
    </row>
    <row r="56" spans="1:31">
      <c r="A56" s="228" t="str">
        <f t="shared" ca="1" si="0"/>
        <v>055</v>
      </c>
      <c r="B56" s="307" t="str">
        <f>HYPERLINK("\\server\G(server)\00行政管理部共用區\@雜費登帳!!!\@收費系統\住民收費表\※收費表"&amp;名冊[[#This Row],[字號]]&amp;名冊[[#This Row],[住民]]&amp;".xlsm",名冊[[#This Row],[住民]])</f>
        <v>張瑞本</v>
      </c>
      <c r="C56" s="298" t="s">
        <v>53</v>
      </c>
      <c r="D56" s="308" t="s">
        <v>419</v>
      </c>
      <c r="E56" s="309" t="s">
        <v>525</v>
      </c>
      <c r="F56" s="309" t="s">
        <v>1171</v>
      </c>
      <c r="G56" s="309" t="str">
        <f>IF(COUNTIF(名冊[[#This Row],[字號]],"1-*"),"龍祥精神護理之家",IF(COUNTIF(名冊[[#This Row],[字號]],"2-*"),"龍祥護理之家",IF(COUNTIF(名冊[[#This Row],[字號]],"3-*"),"龍祥長照中心")))</f>
        <v>龍祥精神護理之家</v>
      </c>
      <c r="H56" s="305" t="s">
        <v>1050</v>
      </c>
      <c r="I56" s="299" t="s">
        <v>380</v>
      </c>
      <c r="J56" s="300">
        <v>0</v>
      </c>
      <c r="K56" s="310">
        <v>30000</v>
      </c>
      <c r="L56" s="310">
        <v>0</v>
      </c>
      <c r="M56" s="311">
        <v>36000</v>
      </c>
      <c r="N56" s="301">
        <v>6985</v>
      </c>
      <c r="O56" s="301"/>
      <c r="P56" s="301">
        <v>8730</v>
      </c>
      <c r="Q56" s="301">
        <v>0</v>
      </c>
      <c r="R56" s="303">
        <f>(名冊[[#This Row],[月費]]+名冊[[#This Row],[包月]]-名冊[[#This Row],[補助款]])+(名冊[[#This Row],[雜費]]+名冊[[#This Row],[雜費2]]+名冊[[#This Row],[積欠]])-名冊[[#This Row],[溢收]]</f>
        <v>9715</v>
      </c>
      <c r="S56" s="312"/>
      <c r="T56" s="301"/>
      <c r="U56" s="300"/>
      <c r="V56" s="309" t="str">
        <f>IF(名冊[[#This Row],[家屬繳交金額]]-名冊[[#This Row],[合計]]&lt;=0,"-",名冊[[#This Row],[家屬繳交金額]]-名冊[[#This Row],[合計]])</f>
        <v>-</v>
      </c>
      <c r="W56" s="382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-9715</v>
      </c>
      <c r="X56" s="301"/>
      <c r="Y56" s="301"/>
      <c r="Z56" s="304" t="s">
        <v>3429</v>
      </c>
      <c r="AA56" s="200" t="s">
        <v>670</v>
      </c>
      <c r="AB56" s="201"/>
      <c r="AC56" s="201"/>
      <c r="AD56" s="202"/>
      <c r="AE56" s="237" t="str">
        <f>"您好：通知"&amp;名冊[[#This Row],[姓名]]&amp;" 君於"&amp;名冊[[#This Row],[簡稱]]&amp;114&amp;"年"&amp;4&amp;"月月費" &amp;IF((AND(名冊[[#This Row],[積欠]]&gt;0,名冊[[#This Row],[合計]]&gt;0)),"(含欠費)","")&amp;"共"&amp;IF(名冊[[#This Row],[合計]]&lt;0," 溢收"&amp;-名冊[[#This Row],[合計]],名冊[[#This Row],[合計]])&amp;"元整，如有疑問請來電(分機218)，謝謝。"</f>
        <v>您好：通知張瑞本 君於龍祥精神護理之家114年4月月費(含欠費)共9715元整，如有疑問請來電(分機218)，謝謝。</v>
      </c>
    </row>
    <row r="57" spans="1:31">
      <c r="A57" s="228" t="str">
        <f t="shared" ca="1" si="0"/>
        <v>056</v>
      </c>
      <c r="B57" s="229" t="str">
        <f>HYPERLINK("\\server\G(server)\00行政管理部共用區\@雜費登帳!!!\@收費系統\住民收費表\※收費表"&amp;名冊[[#This Row],[字號]]&amp;名冊[[#This Row],[住民]]&amp;".xlsm",名冊[[#This Row],[住民]])</f>
        <v>廖瑋庭</v>
      </c>
      <c r="C57" s="298" t="s">
        <v>54</v>
      </c>
      <c r="D57" s="401" t="s">
        <v>431</v>
      </c>
      <c r="E57" s="192" t="s">
        <v>756</v>
      </c>
      <c r="F57" s="192" t="s">
        <v>1172</v>
      </c>
      <c r="G57" s="192" t="str">
        <f>IF(COUNTIF(名冊[[#This Row],[字號]],"1-*"),"龍祥精神護理之家",IF(COUNTIF(名冊[[#This Row],[字號]],"2-*"),"龍祥護理之家",IF(COUNTIF(名冊[[#This Row],[字號]],"3-*"),"龍祥長照中心")))</f>
        <v>龍祥精神護理之家</v>
      </c>
      <c r="H57" s="193"/>
      <c r="I57" s="194" t="s">
        <v>380</v>
      </c>
      <c r="J57" s="195">
        <v>50000</v>
      </c>
      <c r="K57" s="196">
        <v>30000</v>
      </c>
      <c r="L57" s="196">
        <v>0</v>
      </c>
      <c r="M57" s="231">
        <v>18785</v>
      </c>
      <c r="N57" s="197">
        <v>2760</v>
      </c>
      <c r="O57" s="197"/>
      <c r="P57" s="197">
        <v>0</v>
      </c>
      <c r="Q57" s="197">
        <v>0</v>
      </c>
      <c r="R57" s="234">
        <f>(名冊[[#This Row],[月費]]+名冊[[#This Row],[包月]]-名冊[[#This Row],[補助款]])+(名冊[[#This Row],[雜費]]+名冊[[#This Row],[雜費2]]+名冊[[#This Row],[積欠]])-名冊[[#This Row],[溢收]]</f>
        <v>13975</v>
      </c>
      <c r="S57" s="198"/>
      <c r="T57" s="197"/>
      <c r="U57" s="195">
        <v>11215</v>
      </c>
      <c r="V57" s="380" t="str">
        <f>IF(名冊[[#This Row],[家屬繳交金額]]-名冊[[#This Row],[合計]]&lt;=0,"-",名冊[[#This Row],[家屬繳交金額]]-名冊[[#This Row],[合計]])</f>
        <v>-</v>
      </c>
      <c r="W57" s="381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-2760</v>
      </c>
      <c r="X57" s="197"/>
      <c r="Y57" s="197"/>
      <c r="Z57" s="208" t="s">
        <v>1263</v>
      </c>
      <c r="AA57" s="200"/>
      <c r="AB57" s="201" t="s">
        <v>1064</v>
      </c>
      <c r="AC57" s="201"/>
      <c r="AD57" s="202"/>
      <c r="AE57" s="237" t="str">
        <f>"您好：通知"&amp;名冊[[#This Row],[姓名]]&amp;" 君於"&amp;名冊[[#This Row],[簡稱]]&amp;114&amp;"年"&amp;4&amp;"月月費" &amp;IF((AND(名冊[[#This Row],[積欠]]&gt;0,名冊[[#This Row],[合計]]&gt;0)),"(含欠費)","")&amp;"共"&amp;IF(名冊[[#This Row],[合計]]&lt;0," 溢收"&amp;-名冊[[#This Row],[合計]],名冊[[#This Row],[合計]])&amp;"元整，如有疑問請來電(分機218)，謝謝。"</f>
        <v>您好：通知廖瑋庭 君於龍祥精神護理之家114年4月月費共13975元整，如有疑問請來電(分機218)，謝謝。</v>
      </c>
    </row>
    <row r="58" spans="1:31">
      <c r="A58" s="228" t="str">
        <f t="shared" ca="1" si="0"/>
        <v>057</v>
      </c>
      <c r="B58" s="229" t="str">
        <f>HYPERLINK("\\server\G(server)\00行政管理部共用區\@雜費登帳!!!\@收費系統\住民收費表\※收費表"&amp;名冊[[#This Row],[字號]]&amp;名冊[[#This Row],[住民]]&amp;".xlsm",名冊[[#This Row],[住民]])</f>
        <v>葉振興</v>
      </c>
      <c r="C58" s="298" t="s">
        <v>55</v>
      </c>
      <c r="D58" s="401" t="s">
        <v>419</v>
      </c>
      <c r="E58" s="192" t="s">
        <v>520</v>
      </c>
      <c r="F58" s="192" t="s">
        <v>1173</v>
      </c>
      <c r="G58" s="192" t="str">
        <f>IF(COUNTIF(名冊[[#This Row],[字號]],"1-*"),"龍祥精神護理之家",IF(COUNTIF(名冊[[#This Row],[字號]],"2-*"),"龍祥護理之家",IF(COUNTIF(名冊[[#This Row],[字號]],"3-*"),"龍祥長照中心")))</f>
        <v>龍祥精神護理之家</v>
      </c>
      <c r="H58" s="193" t="s">
        <v>1282</v>
      </c>
      <c r="I58" s="194" t="s">
        <v>380</v>
      </c>
      <c r="J58" s="195">
        <v>50000</v>
      </c>
      <c r="K58" s="196">
        <v>30000</v>
      </c>
      <c r="L58" s="196">
        <v>0</v>
      </c>
      <c r="M58" s="231">
        <v>22100</v>
      </c>
      <c r="N58" s="197">
        <v>6201</v>
      </c>
      <c r="O58" s="197"/>
      <c r="P58" s="197">
        <v>0</v>
      </c>
      <c r="Q58" s="197">
        <v>0</v>
      </c>
      <c r="R58" s="234">
        <f>(名冊[[#This Row],[月費]]+名冊[[#This Row],[包月]]-名冊[[#This Row],[補助款]])+(名冊[[#This Row],[雜費]]+名冊[[#This Row],[雜費2]]+名冊[[#This Row],[積欠]])-名冊[[#This Row],[溢收]]</f>
        <v>14101</v>
      </c>
      <c r="S58" s="198"/>
      <c r="T58" s="197"/>
      <c r="U58" s="195">
        <v>7900</v>
      </c>
      <c r="V58" s="380" t="str">
        <f>IF(名冊[[#This Row],[家屬繳交金額]]-名冊[[#This Row],[合計]]&lt;=0,"-",名冊[[#This Row],[家屬繳交金額]]-名冊[[#This Row],[合計]])</f>
        <v>-</v>
      </c>
      <c r="W58" s="381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-6201</v>
      </c>
      <c r="X58" s="197"/>
      <c r="Y58" s="197"/>
      <c r="Z58" s="203"/>
      <c r="AA58" s="200"/>
      <c r="AB58" s="201" t="s">
        <v>227</v>
      </c>
      <c r="AC58" s="201"/>
      <c r="AD58" s="202"/>
      <c r="AE58" s="237" t="str">
        <f>"您好：通知"&amp;名冊[[#This Row],[姓名]]&amp;" 君於"&amp;名冊[[#This Row],[簡稱]]&amp;114&amp;"年"&amp;4&amp;"月月費" &amp;IF((AND(名冊[[#This Row],[積欠]]&gt;0,名冊[[#This Row],[合計]]&gt;0)),"(含欠費)","")&amp;"共"&amp;IF(名冊[[#This Row],[合計]]&lt;0," 溢收"&amp;-名冊[[#This Row],[合計]],名冊[[#This Row],[合計]])&amp;"元整，如有疑問請來電(分機218)，謝謝。"</f>
        <v>您好：通知葉振興 君於龍祥精神護理之家114年4月月費共14101元整，如有疑問請來電(分機218)，謝謝。</v>
      </c>
    </row>
    <row r="59" spans="1:31">
      <c r="A59" s="228" t="str">
        <f t="shared" ca="1" si="0"/>
        <v>058</v>
      </c>
      <c r="B59" s="229" t="str">
        <f>HYPERLINK("\\server\G(server)\00行政管理部共用區\@雜費登帳!!!\@收費系統\住民收費表\※收費表"&amp;名冊[[#This Row],[字號]]&amp;名冊[[#This Row],[住民]]&amp;".xlsm",名冊[[#This Row],[住民]])</f>
        <v>許詩郁</v>
      </c>
      <c r="C59" s="298" t="s">
        <v>56</v>
      </c>
      <c r="D59" s="209" t="s">
        <v>678</v>
      </c>
      <c r="E59" s="192" t="s">
        <v>508</v>
      </c>
      <c r="F59" s="192" t="s">
        <v>1174</v>
      </c>
      <c r="G59" s="192" t="str">
        <f>IF(COUNTIF(名冊[[#This Row],[字號]],"1-*"),"龍祥精神護理之家",IF(COUNTIF(名冊[[#This Row],[字號]],"2-*"),"龍祥護理之家",IF(COUNTIF(名冊[[#This Row],[字號]],"3-*"),"龍祥長照中心")))</f>
        <v>龍祥精神護理之家</v>
      </c>
      <c r="H59" s="193"/>
      <c r="I59" s="194" t="s">
        <v>381</v>
      </c>
      <c r="J59" s="195">
        <v>50000</v>
      </c>
      <c r="K59" s="196">
        <v>35000</v>
      </c>
      <c r="L59" s="196">
        <v>0</v>
      </c>
      <c r="M59" s="231">
        <v>0</v>
      </c>
      <c r="N59" s="197">
        <v>2058</v>
      </c>
      <c r="O59" s="197"/>
      <c r="P59" s="197">
        <v>0</v>
      </c>
      <c r="Q59" s="197">
        <v>10000</v>
      </c>
      <c r="R59" s="234">
        <f>(名冊[[#This Row],[月費]]+名冊[[#This Row],[包月]]-名冊[[#This Row],[補助款]])+(名冊[[#This Row],[雜費]]+名冊[[#This Row],[雜費2]]+名冊[[#This Row],[積欠]])-名冊[[#This Row],[溢收]]</f>
        <v>27058</v>
      </c>
      <c r="S59" s="198"/>
      <c r="T59" s="197"/>
      <c r="U59" s="195">
        <v>45000</v>
      </c>
      <c r="V59" s="380">
        <f>IF(名冊[[#This Row],[家屬繳交金額]]-名冊[[#This Row],[合計]]&lt;=0,"-",名冊[[#This Row],[家屬繳交金額]]-名冊[[#This Row],[合計]])</f>
        <v>17942</v>
      </c>
      <c r="W59" s="381" t="str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</v>
      </c>
      <c r="X59" s="197"/>
      <c r="Y59" s="197"/>
      <c r="Z59" s="210" t="s">
        <v>1255</v>
      </c>
      <c r="AA59" s="200"/>
      <c r="AB59" s="201" t="s">
        <v>228</v>
      </c>
      <c r="AC59" s="201"/>
      <c r="AD59" s="202"/>
      <c r="AE59" s="237" t="str">
        <f>"您好：通知"&amp;名冊[[#This Row],[姓名]]&amp;" 君於"&amp;名冊[[#This Row],[簡稱]]&amp;114&amp;"年"&amp;4&amp;"月月費" &amp;IF((AND(名冊[[#This Row],[積欠]]&gt;0,名冊[[#This Row],[合計]]&gt;0)),"(含欠費)","")&amp;"共"&amp;IF(名冊[[#This Row],[合計]]&lt;0," 溢收"&amp;-名冊[[#This Row],[合計]],名冊[[#This Row],[合計]])&amp;"元整，如有疑問請來電(分機218)，謝謝。"</f>
        <v>您好：通知許詩郁 君於龍祥精神護理之家114年4月月費共27058元整，如有疑問請來電(分機218)，謝謝。</v>
      </c>
    </row>
    <row r="60" spans="1:31">
      <c r="A60" s="228" t="str">
        <f t="shared" ca="1" si="0"/>
        <v>059</v>
      </c>
      <c r="B60" s="307" t="str">
        <f>HYPERLINK("\\server\G(server)\00行政管理部共用區\@雜費登帳!!!\@收費系統\住民收費表\※收費表"&amp;名冊[[#This Row],[字號]]&amp;名冊[[#This Row],[住民]]&amp;".xlsm",名冊[[#This Row],[住民]])</f>
        <v>平若望</v>
      </c>
      <c r="C60" s="298" t="s">
        <v>57</v>
      </c>
      <c r="D60" s="315" t="s">
        <v>419</v>
      </c>
      <c r="E60" s="309" t="s">
        <v>576</v>
      </c>
      <c r="F60" s="309" t="s">
        <v>1175</v>
      </c>
      <c r="G60" s="309" t="str">
        <f>IF(COUNTIF(名冊[[#This Row],[字號]],"1-*"),"龍祥精神護理之家",IF(COUNTIF(名冊[[#This Row],[字號]],"2-*"),"龍祥護理之家",IF(COUNTIF(名冊[[#This Row],[字號]],"3-*"),"龍祥長照中心")))</f>
        <v>龍祥精神護理之家</v>
      </c>
      <c r="H60" s="305" t="s">
        <v>1305</v>
      </c>
      <c r="I60" s="299" t="s">
        <v>379</v>
      </c>
      <c r="J60" s="300">
        <v>0</v>
      </c>
      <c r="K60" s="310">
        <v>32000</v>
      </c>
      <c r="L60" s="310">
        <v>0</v>
      </c>
      <c r="M60" s="311">
        <v>22100</v>
      </c>
      <c r="N60" s="301"/>
      <c r="O60" s="301"/>
      <c r="P60" s="301"/>
      <c r="Q60" s="301"/>
      <c r="R60" s="303">
        <f>(名冊[[#This Row],[月費]]+名冊[[#This Row],[包月]]-名冊[[#This Row],[補助款]])+(名冊[[#This Row],[雜費]]+名冊[[#This Row],[雜費2]]+名冊[[#This Row],[積欠]])-名冊[[#This Row],[溢收]]</f>
        <v>9900</v>
      </c>
      <c r="S60" s="312"/>
      <c r="T60" s="301"/>
      <c r="U60" s="300"/>
      <c r="V60" s="309" t="str">
        <f>IF(名冊[[#This Row],[家屬繳交金額]]-名冊[[#This Row],[合計]]&lt;=0,"-",名冊[[#This Row],[家屬繳交金額]]-名冊[[#This Row],[合計]])</f>
        <v>-</v>
      </c>
      <c r="W60" s="382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-9900</v>
      </c>
      <c r="X60" s="301"/>
      <c r="Y60" s="301"/>
      <c r="Z60" s="327" t="s">
        <v>3421</v>
      </c>
      <c r="AA60" s="313" t="s">
        <v>670</v>
      </c>
      <c r="AB60" s="329"/>
      <c r="AC60" s="329"/>
      <c r="AD60" s="314"/>
      <c r="AE60" s="237" t="str">
        <f>"您好：通知"&amp;名冊[[#This Row],[姓名]]&amp;" 君於"&amp;名冊[[#This Row],[簡稱]]&amp;114&amp;"年"&amp;4&amp;"月月費" &amp;IF((AND(名冊[[#This Row],[積欠]]&gt;0,名冊[[#This Row],[合計]]&gt;0)),"(含欠費)","")&amp;"共"&amp;IF(名冊[[#This Row],[合計]]&lt;0," 溢收"&amp;-名冊[[#This Row],[合計]],名冊[[#This Row],[合計]])&amp;"元整，如有疑問請來電(分機218)，謝謝。"</f>
        <v>您好：通知平若望 君於龍祥精神護理之家114年4月月費共9900元整，如有疑問請來電(分機218)，謝謝。</v>
      </c>
    </row>
    <row r="61" spans="1:31">
      <c r="A61" s="228" t="str">
        <f t="shared" ca="1" si="0"/>
        <v>060</v>
      </c>
      <c r="B61" s="229" t="str">
        <f>HYPERLINK("\\server\G(server)\00行政管理部共用區\@雜費登帳!!!\@收費系統\住民收費表\※收費表"&amp;名冊[[#This Row],[字號]]&amp;名冊[[#This Row],[住民]]&amp;".xlsm",名冊[[#This Row],[住民]])</f>
        <v>李淑蘭</v>
      </c>
      <c r="C61" s="298" t="s">
        <v>95</v>
      </c>
      <c r="D61" s="403" t="s">
        <v>678</v>
      </c>
      <c r="E61" s="192" t="s">
        <v>615</v>
      </c>
      <c r="F61" s="192" t="s">
        <v>1176</v>
      </c>
      <c r="G61" s="192" t="str">
        <f>IF(COUNTIF(名冊[[#This Row],[字號]],"1-*"),"龍祥精神護理之家",IF(COUNTIF(名冊[[#This Row],[字號]],"2-*"),"龍祥護理之家",IF(COUNTIF(名冊[[#This Row],[字號]],"3-*"),"龍祥長照中心")))</f>
        <v>龍祥精神護理之家</v>
      </c>
      <c r="H61" s="193"/>
      <c r="I61" s="194" t="s">
        <v>380</v>
      </c>
      <c r="J61" s="195">
        <v>50000</v>
      </c>
      <c r="K61" s="197">
        <v>30000</v>
      </c>
      <c r="L61" s="197">
        <v>0</v>
      </c>
      <c r="M61" s="232">
        <v>24000</v>
      </c>
      <c r="N61" s="197">
        <v>3730</v>
      </c>
      <c r="O61" s="197"/>
      <c r="P61" s="197">
        <v>0</v>
      </c>
      <c r="Q61" s="197">
        <v>0</v>
      </c>
      <c r="R61" s="234">
        <f>(名冊[[#This Row],[月費]]+名冊[[#This Row],[包月]]-名冊[[#This Row],[補助款]])+(名冊[[#This Row],[雜費]]+名冊[[#This Row],[雜費2]]+名冊[[#This Row],[積欠]])-名冊[[#This Row],[溢收]]</f>
        <v>9730</v>
      </c>
      <c r="S61" s="198"/>
      <c r="T61" s="197"/>
      <c r="U61" s="195">
        <v>6000</v>
      </c>
      <c r="V61" s="380" t="str">
        <f>IF(名冊[[#This Row],[家屬繳交金額]]-名冊[[#This Row],[合計]]&lt;=0,"-",名冊[[#This Row],[家屬繳交金額]]-名冊[[#This Row],[合計]])</f>
        <v>-</v>
      </c>
      <c r="W61" s="381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-3730</v>
      </c>
      <c r="X61" s="197"/>
      <c r="Y61" s="197"/>
      <c r="Z61" s="203"/>
      <c r="AA61" s="200"/>
      <c r="AB61" s="202" t="s">
        <v>240</v>
      </c>
      <c r="AC61" s="202"/>
      <c r="AD61" s="202"/>
      <c r="AE61" s="237" t="str">
        <f>"您好：通知"&amp;名冊[[#This Row],[姓名]]&amp;" 君於"&amp;名冊[[#This Row],[簡稱]]&amp;114&amp;"年"&amp;4&amp;"月月費" &amp;IF((AND(名冊[[#This Row],[積欠]]&gt;0,名冊[[#This Row],[合計]]&gt;0)),"(含欠費)","")&amp;"共"&amp;IF(名冊[[#This Row],[合計]]&lt;0," 溢收"&amp;-名冊[[#This Row],[合計]],名冊[[#This Row],[合計]])&amp;"元整，如有疑問請來電(分機218)，謝謝。"</f>
        <v>您好：通知李淑蘭 君於龍祥精神護理之家114年4月月費共9730元整，如有疑問請來電(分機218)，謝謝。</v>
      </c>
    </row>
    <row r="62" spans="1:31">
      <c r="A62" s="228" t="str">
        <f t="shared" ca="1" si="0"/>
        <v>061</v>
      </c>
      <c r="B62" s="229" t="str">
        <f>HYPERLINK("\\server\G(server)\00行政管理部共用區\@雜費登帳!!!\@收費系統\住民收費表\※收費表"&amp;名冊[[#This Row],[字號]]&amp;名冊[[#This Row],[住民]]&amp;".xlsm",名冊[[#This Row],[住民]])</f>
        <v>王聖虹</v>
      </c>
      <c r="C62" s="298" t="s">
        <v>96</v>
      </c>
      <c r="D62" s="403" t="s">
        <v>678</v>
      </c>
      <c r="E62" s="192" t="s">
        <v>509</v>
      </c>
      <c r="F62" s="192" t="s">
        <v>1177</v>
      </c>
      <c r="G62" s="192" t="str">
        <f>IF(COUNTIF(名冊[[#This Row],[字號]],"1-*"),"龍祥精神護理之家",IF(COUNTIF(名冊[[#This Row],[字號]],"2-*"),"龍祥護理之家",IF(COUNTIF(名冊[[#This Row],[字號]],"3-*"),"龍祥長照中心")))</f>
        <v>龍祥精神護理之家</v>
      </c>
      <c r="H62" s="193"/>
      <c r="I62" s="194" t="s">
        <v>380</v>
      </c>
      <c r="J62" s="195">
        <v>50000</v>
      </c>
      <c r="K62" s="197">
        <v>30000</v>
      </c>
      <c r="L62" s="197">
        <v>0</v>
      </c>
      <c r="M62" s="232">
        <v>22100</v>
      </c>
      <c r="N62" s="197">
        <v>4695</v>
      </c>
      <c r="O62" s="197"/>
      <c r="P62" s="197">
        <v>0</v>
      </c>
      <c r="Q62" s="197">
        <v>0</v>
      </c>
      <c r="R62" s="234">
        <f>(名冊[[#This Row],[月費]]+名冊[[#This Row],[包月]]-名冊[[#This Row],[補助款]])+(名冊[[#This Row],[雜費]]+名冊[[#This Row],[雜費2]]+名冊[[#This Row],[積欠]])-名冊[[#This Row],[溢收]]</f>
        <v>12595</v>
      </c>
      <c r="S62" s="198"/>
      <c r="T62" s="197"/>
      <c r="U62" s="195">
        <v>7900</v>
      </c>
      <c r="V62" s="380" t="str">
        <f>IF(名冊[[#This Row],[家屬繳交金額]]-名冊[[#This Row],[合計]]&lt;=0,"-",名冊[[#This Row],[家屬繳交金額]]-名冊[[#This Row],[合計]])</f>
        <v>-</v>
      </c>
      <c r="W62" s="381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-4695</v>
      </c>
      <c r="X62" s="197"/>
      <c r="Y62" s="197"/>
      <c r="Z62" s="203"/>
      <c r="AA62" s="200"/>
      <c r="AB62" s="202" t="s">
        <v>241</v>
      </c>
      <c r="AC62" s="202"/>
      <c r="AD62" s="202"/>
      <c r="AE62" s="237" t="str">
        <f>"您好：通知"&amp;名冊[[#This Row],[姓名]]&amp;" 君於"&amp;名冊[[#This Row],[簡稱]]&amp;114&amp;"年"&amp;4&amp;"月月費" &amp;IF((AND(名冊[[#This Row],[積欠]]&gt;0,名冊[[#This Row],[合計]]&gt;0)),"(含欠費)","")&amp;"共"&amp;IF(名冊[[#This Row],[合計]]&lt;0," 溢收"&amp;-名冊[[#This Row],[合計]],名冊[[#This Row],[合計]])&amp;"元整，如有疑問請來電(分機218)，謝謝。"</f>
        <v>您好：通知王聖虹 君於龍祥精神護理之家114年4月月費共12595元整，如有疑問請來電(分機218)，謝謝。</v>
      </c>
    </row>
    <row r="63" spans="1:31">
      <c r="A63" s="228" t="str">
        <f t="shared" ca="1" si="0"/>
        <v>062</v>
      </c>
      <c r="B63" s="229" t="str">
        <f>HYPERLINK("\\server\G(server)\00行政管理部共用區\@雜費登帳!!!\@收費系統\住民收費表\※收費表"&amp;名冊[[#This Row],[字號]]&amp;名冊[[#This Row],[住民]]&amp;".xlsm",名冊[[#This Row],[住民]])</f>
        <v>張金蘭</v>
      </c>
      <c r="C63" s="298" t="s">
        <v>244</v>
      </c>
      <c r="D63" s="403" t="s">
        <v>678</v>
      </c>
      <c r="E63" s="211" t="s">
        <v>616</v>
      </c>
      <c r="F63" s="211" t="s">
        <v>1178</v>
      </c>
      <c r="G63" s="211" t="str">
        <f>IF(COUNTIF(名冊[[#This Row],[字號]],"1-*"),"龍祥精神護理之家",IF(COUNTIF(名冊[[#This Row],[字號]],"2-*"),"龍祥護理之家",IF(COUNTIF(名冊[[#This Row],[字號]],"3-*"),"龍祥長照中心")))</f>
        <v>龍祥精神護理之家</v>
      </c>
      <c r="H63" s="193"/>
      <c r="I63" s="194" t="s">
        <v>380</v>
      </c>
      <c r="J63" s="195">
        <v>50000</v>
      </c>
      <c r="K63" s="197">
        <v>29000</v>
      </c>
      <c r="L63" s="197">
        <v>0</v>
      </c>
      <c r="M63" s="232">
        <v>22100</v>
      </c>
      <c r="N63" s="197">
        <v>4020</v>
      </c>
      <c r="O63" s="197"/>
      <c r="P63" s="197">
        <v>0</v>
      </c>
      <c r="Q63" s="197">
        <v>0</v>
      </c>
      <c r="R63" s="234">
        <f>(名冊[[#This Row],[月費]]+名冊[[#This Row],[包月]]-名冊[[#This Row],[補助款]])+(名冊[[#This Row],[雜費]]+名冊[[#This Row],[雜費2]]+名冊[[#This Row],[積欠]])-名冊[[#This Row],[溢收]]</f>
        <v>10920</v>
      </c>
      <c r="S63" s="198"/>
      <c r="T63" s="197"/>
      <c r="U63" s="195">
        <v>6900</v>
      </c>
      <c r="V63" s="380" t="str">
        <f>IF(名冊[[#This Row],[家屬繳交金額]]-名冊[[#This Row],[合計]]&lt;=0,"-",名冊[[#This Row],[家屬繳交金額]]-名冊[[#This Row],[合計]])</f>
        <v>-</v>
      </c>
      <c r="W63" s="381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-4020</v>
      </c>
      <c r="X63" s="197"/>
      <c r="Y63" s="197"/>
      <c r="Z63" s="199" t="s">
        <v>1074</v>
      </c>
      <c r="AA63" s="206"/>
      <c r="AB63" s="202" t="s">
        <v>265</v>
      </c>
      <c r="AC63" s="202"/>
      <c r="AD63" s="202"/>
      <c r="AE63" s="237" t="str">
        <f>"您好：通知"&amp;名冊[[#This Row],[姓名]]&amp;" 君於"&amp;名冊[[#This Row],[簡稱]]&amp;114&amp;"年"&amp;4&amp;"月月費" &amp;IF((AND(名冊[[#This Row],[積欠]]&gt;0,名冊[[#This Row],[合計]]&gt;0)),"(含欠費)","")&amp;"共"&amp;IF(名冊[[#This Row],[合計]]&lt;0," 溢收"&amp;-名冊[[#This Row],[合計]],名冊[[#This Row],[合計]])&amp;"元整，如有疑問請來電(分機218)，謝謝。"</f>
        <v>您好：通知張金蘭 君於龍祥精神護理之家114年4月月費共10920元整，如有疑問請來電(分機218)，謝謝。</v>
      </c>
    </row>
    <row r="64" spans="1:31">
      <c r="A64" s="228" t="str">
        <f t="shared" ca="1" si="0"/>
        <v>063</v>
      </c>
      <c r="B64" s="229" t="str">
        <f>HYPERLINK("\\server\G(server)\00行政管理部共用區\@雜費登帳!!!\@收費系統\住民收費表\※收費表"&amp;名冊[[#This Row],[字號]]&amp;名冊[[#This Row],[住民]]&amp;".xlsm",名冊[[#This Row],[住民]])</f>
        <v>陳宜貞</v>
      </c>
      <c r="C64" s="298" t="s">
        <v>242</v>
      </c>
      <c r="D64" s="403" t="s">
        <v>678</v>
      </c>
      <c r="E64" s="192" t="s">
        <v>575</v>
      </c>
      <c r="F64" s="192" t="s">
        <v>1179</v>
      </c>
      <c r="G64" s="192" t="str">
        <f>IF(COUNTIF(名冊[[#This Row],[字號]],"1-*"),"龍祥精神護理之家",IF(COUNTIF(名冊[[#This Row],[字號]],"2-*"),"龍祥護理之家",IF(COUNTIF(名冊[[#This Row],[字號]],"3-*"),"龍祥長照中心")))</f>
        <v>龍祥精神護理之家</v>
      </c>
      <c r="H64" s="193"/>
      <c r="I64" s="194" t="s">
        <v>380</v>
      </c>
      <c r="J64" s="195">
        <v>30000</v>
      </c>
      <c r="K64" s="197">
        <v>30000</v>
      </c>
      <c r="L64" s="197">
        <v>0</v>
      </c>
      <c r="M64" s="232">
        <v>18785</v>
      </c>
      <c r="N64" s="197">
        <v>3300</v>
      </c>
      <c r="O64" s="197"/>
      <c r="P64" s="197">
        <v>0</v>
      </c>
      <c r="Q64" s="197">
        <v>0</v>
      </c>
      <c r="R64" s="234">
        <f>(名冊[[#This Row],[月費]]+名冊[[#This Row],[包月]]-名冊[[#This Row],[補助款]])+(名冊[[#This Row],[雜費]]+名冊[[#This Row],[雜費2]]+名冊[[#This Row],[積欠]])-名冊[[#This Row],[溢收]]</f>
        <v>14515</v>
      </c>
      <c r="S64" s="198"/>
      <c r="T64" s="197"/>
      <c r="U64" s="195">
        <v>11215</v>
      </c>
      <c r="V64" s="380" t="str">
        <f>IF(名冊[[#This Row],[家屬繳交金額]]-名冊[[#This Row],[合計]]&lt;=0,"-",名冊[[#This Row],[家屬繳交金額]]-名冊[[#This Row],[合計]])</f>
        <v>-</v>
      </c>
      <c r="W64" s="381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-3300</v>
      </c>
      <c r="X64" s="197"/>
      <c r="Y64" s="197"/>
      <c r="Z64" s="203"/>
      <c r="AA64" s="200"/>
      <c r="AB64" s="202" t="s">
        <v>146</v>
      </c>
      <c r="AC64" s="202" t="s">
        <v>152</v>
      </c>
      <c r="AD64" s="202"/>
      <c r="AE64" s="237" t="str">
        <f>"您好：通知"&amp;名冊[[#This Row],[姓名]]&amp;" 君於"&amp;名冊[[#This Row],[簡稱]]&amp;114&amp;"年"&amp;4&amp;"月月費" &amp;IF((AND(名冊[[#This Row],[積欠]]&gt;0,名冊[[#This Row],[合計]]&gt;0)),"(含欠費)","")&amp;"共"&amp;IF(名冊[[#This Row],[合計]]&lt;0," 溢收"&amp;-名冊[[#This Row],[合計]],名冊[[#This Row],[合計]])&amp;"元整，如有疑問請來電(分機218)，謝謝。"</f>
        <v>您好：通知陳宜貞 君於龍祥精神護理之家114年4月月費共14515元整，如有疑問請來電(分機218)，謝謝。</v>
      </c>
    </row>
    <row r="65" spans="1:31">
      <c r="A65" s="228" t="str">
        <f t="shared" ref="A65:A127" ca="1" si="1">(TEXT((SUBTOTAL(103,(INDIRECT("$B$2:$B"&amp;(ROW()))))),"000"))</f>
        <v>064</v>
      </c>
      <c r="B65" s="229" t="str">
        <f>HYPERLINK("\\server\G(server)\00行政管理部共用區\@雜費登帳!!!\@收費系統\住民收費表\※收費表"&amp;名冊[[#This Row],[字號]]&amp;名冊[[#This Row],[住民]]&amp;".xlsm",名冊[[#This Row],[住民]])</f>
        <v>徐玉盛</v>
      </c>
      <c r="C65" s="190" t="s">
        <v>356</v>
      </c>
      <c r="D65" s="401" t="s">
        <v>678</v>
      </c>
      <c r="E65" s="211" t="s">
        <v>632</v>
      </c>
      <c r="F65" s="211" t="s">
        <v>1180</v>
      </c>
      <c r="G65" s="211" t="str">
        <f>IF(COUNTIF(名冊[[#This Row],[字號]],"1-*"),"龍祥精神護理之家",IF(COUNTIF(名冊[[#This Row],[字號]],"2-*"),"龍祥護理之家",IF(COUNTIF(名冊[[#This Row],[字號]],"3-*"),"龍祥長照中心")))</f>
        <v>龍祥精神護理之家</v>
      </c>
      <c r="H65" s="193"/>
      <c r="I65" s="194" t="s">
        <v>416</v>
      </c>
      <c r="J65" s="195">
        <v>50000</v>
      </c>
      <c r="K65" s="197">
        <v>32000</v>
      </c>
      <c r="L65" s="197">
        <v>0</v>
      </c>
      <c r="M65" s="232">
        <v>15470</v>
      </c>
      <c r="N65" s="197">
        <v>1540</v>
      </c>
      <c r="O65" s="197"/>
      <c r="P65" s="197">
        <v>20810</v>
      </c>
      <c r="Q65" s="197">
        <v>0</v>
      </c>
      <c r="R65" s="234">
        <f>(名冊[[#This Row],[月費]]+名冊[[#This Row],[包月]]-名冊[[#This Row],[補助款]])+(名冊[[#This Row],[雜費]]+名冊[[#This Row],[雜費2]]+名冊[[#This Row],[積欠]])-名冊[[#This Row],[溢收]]</f>
        <v>38880</v>
      </c>
      <c r="S65" s="198"/>
      <c r="T65" s="197"/>
      <c r="U65" s="195">
        <v>-4280</v>
      </c>
      <c r="V65" s="380" t="str">
        <f>IF(名冊[[#This Row],[家屬繳交金額]]-名冊[[#This Row],[合計]]&lt;=0,"-",名冊[[#This Row],[家屬繳交金額]]-名冊[[#This Row],[合計]])</f>
        <v>-</v>
      </c>
      <c r="W65" s="381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-43160</v>
      </c>
      <c r="X65" s="197"/>
      <c r="Y65" s="197"/>
      <c r="Z65" s="203"/>
      <c r="AA65" s="206"/>
      <c r="AB65" s="202" t="s">
        <v>593</v>
      </c>
      <c r="AC65" s="202"/>
      <c r="AD65" s="202"/>
      <c r="AE65" s="237" t="str">
        <f>"您好：通知"&amp;名冊[[#This Row],[姓名]]&amp;" 君於"&amp;名冊[[#This Row],[簡稱]]&amp;114&amp;"年"&amp;4&amp;"月月費" &amp;IF((AND(名冊[[#This Row],[積欠]]&gt;0,名冊[[#This Row],[合計]]&gt;0)),"(含欠費)","")&amp;"共"&amp;IF(名冊[[#This Row],[合計]]&lt;0," 溢收"&amp;-名冊[[#This Row],[合計]],名冊[[#This Row],[合計]])&amp;"元整，如有疑問請來電(分機218)，謝謝。"</f>
        <v>您好：通知徐玉盛 君於龍祥精神護理之家114年4月月費(含欠費)共38880元整，如有疑問請來電(分機218)，謝謝。</v>
      </c>
    </row>
    <row r="66" spans="1:31">
      <c r="A66" s="228" t="str">
        <f t="shared" ca="1" si="1"/>
        <v>065</v>
      </c>
      <c r="B66" s="307" t="str">
        <f>HYPERLINK("\\server\G(server)\00行政管理部共用區\@雜費登帳!!!\@收費系統\住民收費表\※收費表"&amp;名冊[[#This Row],[字號]]&amp;名冊[[#This Row],[住民]]&amp;".xlsm",名冊[[#This Row],[住民]])</f>
        <v>王誠中</v>
      </c>
      <c r="C66" s="298" t="s">
        <v>243</v>
      </c>
      <c r="D66" s="308" t="s">
        <v>467</v>
      </c>
      <c r="E66" s="319" t="s">
        <v>863</v>
      </c>
      <c r="F66" s="319" t="s">
        <v>1181</v>
      </c>
      <c r="G66" s="319" t="str">
        <f>IF(COUNTIF(名冊[[#This Row],[字號]],"1-*"),"龍祥精神護理之家",IF(COUNTIF(名冊[[#This Row],[字號]],"2-*"),"龍祥護理之家",IF(COUNTIF(名冊[[#This Row],[字號]],"3-*"),"龍祥長照中心")))</f>
        <v>龍祥精神護理之家</v>
      </c>
      <c r="H66" s="305" t="s">
        <v>1050</v>
      </c>
      <c r="I66" s="299" t="s">
        <v>380</v>
      </c>
      <c r="J66" s="300">
        <v>50000</v>
      </c>
      <c r="K66" s="301">
        <v>30000</v>
      </c>
      <c r="L66" s="301">
        <v>0</v>
      </c>
      <c r="M66" s="302">
        <v>28088</v>
      </c>
      <c r="N66" s="301">
        <v>3969</v>
      </c>
      <c r="O66" s="301"/>
      <c r="P66" s="301">
        <v>0</v>
      </c>
      <c r="Q66" s="301">
        <v>33827</v>
      </c>
      <c r="R66" s="303">
        <f>(名冊[[#This Row],[月費]]+名冊[[#This Row],[包月]]-名冊[[#This Row],[補助款]])+(名冊[[#This Row],[雜費]]+名冊[[#This Row],[雜費2]]+名冊[[#This Row],[積欠]])-名冊[[#This Row],[溢收]]</f>
        <v>-27946</v>
      </c>
      <c r="S66" s="312"/>
      <c r="T66" s="301"/>
      <c r="U66" s="300">
        <v>35739</v>
      </c>
      <c r="V66" s="309">
        <f>IF(名冊[[#This Row],[家屬繳交金額]]-名冊[[#This Row],[合計]]&lt;=0,"-",名冊[[#This Row],[家屬繳交金額]]-名冊[[#This Row],[合計]])</f>
        <v>63685</v>
      </c>
      <c r="W66" s="382" t="str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</v>
      </c>
      <c r="X66" s="301"/>
      <c r="Y66" s="301"/>
      <c r="Z66" s="304" t="s">
        <v>1275</v>
      </c>
      <c r="AA66" s="206" t="s">
        <v>670</v>
      </c>
      <c r="AB66" s="202"/>
      <c r="AC66" s="202"/>
      <c r="AD66" s="202"/>
      <c r="AE66" s="237" t="str">
        <f>"您好：通知"&amp;名冊[[#This Row],[姓名]]&amp;" 君於"&amp;名冊[[#This Row],[簡稱]]&amp;114&amp;"年"&amp;4&amp;"月月費" &amp;IF((AND(名冊[[#This Row],[積欠]]&gt;0,名冊[[#This Row],[合計]]&gt;0)),"(含欠費)","")&amp;"共"&amp;IF(名冊[[#This Row],[合計]]&lt;0," 溢收"&amp;-名冊[[#This Row],[合計]],名冊[[#This Row],[合計]])&amp;"元整，如有疑問請來電(分機218)，謝謝。"</f>
        <v>您好：通知王誠中 君於龍祥精神護理之家114年4月月費共 溢收27946元整，如有疑問請來電(分機218)，謝謝。</v>
      </c>
    </row>
    <row r="67" spans="1:31">
      <c r="A67" s="228" t="str">
        <f t="shared" ca="1" si="1"/>
        <v>066</v>
      </c>
      <c r="B67" s="229" t="str">
        <f>HYPERLINK("\\server\G(server)\00行政管理部共用區\@雜費登帳!!!\@收費系統\住民收費表\※收費表"&amp;名冊[[#This Row],[字號]]&amp;名冊[[#This Row],[住民]]&amp;".xlsm",名冊[[#This Row],[住民]])</f>
        <v>殷秀麗</v>
      </c>
      <c r="C67" s="190" t="s">
        <v>249</v>
      </c>
      <c r="D67" s="401" t="s">
        <v>681</v>
      </c>
      <c r="E67" s="211" t="s">
        <v>1741</v>
      </c>
      <c r="F67" s="211" t="s">
        <v>1182</v>
      </c>
      <c r="G67" s="211" t="str">
        <f>IF(COUNTIF(名冊[[#This Row],[字號]],"1-*"),"龍祥精神護理之家",IF(COUNTIF(名冊[[#This Row],[字號]],"2-*"),"龍祥護理之家",IF(COUNTIF(名冊[[#This Row],[字號]],"3-*"),"龍祥長照中心")))</f>
        <v>龍祥精神護理之家</v>
      </c>
      <c r="H67" s="193"/>
      <c r="I67" s="194" t="s">
        <v>380</v>
      </c>
      <c r="J67" s="195">
        <v>50000</v>
      </c>
      <c r="K67" s="197">
        <v>30000</v>
      </c>
      <c r="L67" s="197">
        <v>0</v>
      </c>
      <c r="M67" s="232">
        <v>15470</v>
      </c>
      <c r="N67" s="197">
        <v>9332</v>
      </c>
      <c r="O67" s="197"/>
      <c r="P67" s="197">
        <v>0</v>
      </c>
      <c r="Q67" s="197">
        <v>0</v>
      </c>
      <c r="R67" s="234">
        <f>(名冊[[#This Row],[月費]]+名冊[[#This Row],[包月]]-名冊[[#This Row],[補助款]])+(名冊[[#This Row],[雜費]]+名冊[[#This Row],[雜費2]]+名冊[[#This Row],[積欠]])-名冊[[#This Row],[溢收]]</f>
        <v>23862</v>
      </c>
      <c r="S67" s="198"/>
      <c r="T67" s="197"/>
      <c r="U67" s="195">
        <v>-9484</v>
      </c>
      <c r="V67" s="380" t="str">
        <f>IF(名冊[[#This Row],[家屬繳交金額]]-名冊[[#This Row],[合計]]&lt;=0,"-",名冊[[#This Row],[家屬繳交金額]]-名冊[[#This Row],[合計]])</f>
        <v>-</v>
      </c>
      <c r="W67" s="381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-33346</v>
      </c>
      <c r="X67" s="197"/>
      <c r="Y67" s="197"/>
      <c r="Z67" s="203"/>
      <c r="AA67" s="206"/>
      <c r="AB67" s="202" t="s">
        <v>266</v>
      </c>
      <c r="AC67" s="202" t="s">
        <v>267</v>
      </c>
      <c r="AD67" s="202" t="s">
        <v>268</v>
      </c>
      <c r="AE67" s="237" t="str">
        <f>"您好：通知"&amp;名冊[[#This Row],[姓名]]&amp;" 君於"&amp;名冊[[#This Row],[簡稱]]&amp;114&amp;"年"&amp;4&amp;"月月費" &amp;IF((AND(名冊[[#This Row],[積欠]]&gt;0,名冊[[#This Row],[合計]]&gt;0)),"(含欠費)","")&amp;"共"&amp;IF(名冊[[#This Row],[合計]]&lt;0," 溢收"&amp;-名冊[[#This Row],[合計]],名冊[[#This Row],[合計]])&amp;"元整，如有疑問請來電(分機218)，謝謝。"</f>
        <v>您好：通知殷秀麗 君於龍祥精神護理之家114年4月月費共23862元整，如有疑問請來電(分機218)，謝謝。</v>
      </c>
    </row>
    <row r="68" spans="1:31">
      <c r="A68" s="228" t="str">
        <f t="shared" ca="1" si="1"/>
        <v>067</v>
      </c>
      <c r="B68" s="229" t="str">
        <f>HYPERLINK("\\server\G(server)\00行政管理部共用區\@雜費登帳!!!\@收費系統\住民收費表\※收費表"&amp;名冊[[#This Row],[字號]]&amp;名冊[[#This Row],[住民]]&amp;".xlsm",名冊[[#This Row],[住民]])</f>
        <v>劉光弘</v>
      </c>
      <c r="C68" s="298" t="s">
        <v>269</v>
      </c>
      <c r="D68" s="401" t="s">
        <v>419</v>
      </c>
      <c r="E68" s="211" t="s">
        <v>519</v>
      </c>
      <c r="F68" s="211" t="s">
        <v>1183</v>
      </c>
      <c r="G68" s="211" t="str">
        <f>IF(COUNTIF(名冊[[#This Row],[字號]],"1-*"),"龍祥精神護理之家",IF(COUNTIF(名冊[[#This Row],[字號]],"2-*"),"龍祥護理之家",IF(COUNTIF(名冊[[#This Row],[字號]],"3-*"),"龍祥長照中心")))</f>
        <v>龍祥精神護理之家</v>
      </c>
      <c r="H68" s="193"/>
      <c r="I68" s="194" t="s">
        <v>380</v>
      </c>
      <c r="J68" s="195">
        <v>50000</v>
      </c>
      <c r="K68" s="197">
        <v>30000</v>
      </c>
      <c r="L68" s="197">
        <v>0</v>
      </c>
      <c r="M68" s="232">
        <v>22100</v>
      </c>
      <c r="N68" s="197">
        <v>5197</v>
      </c>
      <c r="O68" s="197"/>
      <c r="P68" s="197">
        <v>0</v>
      </c>
      <c r="Q68" s="197">
        <v>0</v>
      </c>
      <c r="R68" s="234">
        <f>(名冊[[#This Row],[月費]]+名冊[[#This Row],[包月]]-名冊[[#This Row],[補助款]])+(名冊[[#This Row],[雜費]]+名冊[[#This Row],[雜費2]]+名冊[[#This Row],[積欠]])-名冊[[#This Row],[溢收]]</f>
        <v>13097</v>
      </c>
      <c r="S68" s="198"/>
      <c r="T68" s="197"/>
      <c r="U68" s="195">
        <v>7900</v>
      </c>
      <c r="V68" s="380" t="str">
        <f>IF(名冊[[#This Row],[家屬繳交金額]]-名冊[[#This Row],[合計]]&lt;=0,"-",名冊[[#This Row],[家屬繳交金額]]-名冊[[#This Row],[合計]])</f>
        <v>-</v>
      </c>
      <c r="W68" s="381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-5197</v>
      </c>
      <c r="X68" s="197"/>
      <c r="Y68" s="197"/>
      <c r="Z68" s="203"/>
      <c r="AA68" s="206"/>
      <c r="AB68" s="202" t="s">
        <v>286</v>
      </c>
      <c r="AC68" s="202" t="s">
        <v>287</v>
      </c>
      <c r="AD68" s="202"/>
      <c r="AE68" s="237" t="str">
        <f>"您好：通知"&amp;名冊[[#This Row],[姓名]]&amp;" 君於"&amp;名冊[[#This Row],[簡稱]]&amp;114&amp;"年"&amp;4&amp;"月月費" &amp;IF((AND(名冊[[#This Row],[積欠]]&gt;0,名冊[[#This Row],[合計]]&gt;0)),"(含欠費)","")&amp;"共"&amp;IF(名冊[[#This Row],[合計]]&lt;0," 溢收"&amp;-名冊[[#This Row],[合計]],名冊[[#This Row],[合計]])&amp;"元整，如有疑問請來電(分機218)，謝謝。"</f>
        <v>您好：通知劉光弘 君於龍祥精神護理之家114年4月月費共13097元整，如有疑問請來電(分機218)，謝謝。</v>
      </c>
    </row>
    <row r="69" spans="1:31">
      <c r="A69" s="228" t="str">
        <f t="shared" ca="1" si="1"/>
        <v>068</v>
      </c>
      <c r="B69" s="229" t="str">
        <f>HYPERLINK("\\server\G(server)\00行政管理部共用區\@雜費登帳!!!\@收費系統\住民收費表\※收費表"&amp;名冊[[#This Row],[字號]]&amp;名冊[[#This Row],[住民]]&amp;".xlsm",名冊[[#This Row],[住民]])</f>
        <v>陳芸芸</v>
      </c>
      <c r="C69" s="298" t="s">
        <v>284</v>
      </c>
      <c r="D69" s="191" t="s">
        <v>678</v>
      </c>
      <c r="E69" s="211" t="s">
        <v>497</v>
      </c>
      <c r="F69" s="211" t="s">
        <v>1184</v>
      </c>
      <c r="G69" s="211" t="str">
        <f>IF(COUNTIF(名冊[[#This Row],[字號]],"1-*"),"龍祥精神護理之家",IF(COUNTIF(名冊[[#This Row],[字號]],"2-*"),"龍祥護理之家",IF(COUNTIF(名冊[[#This Row],[字號]],"3-*"),"龍祥長照中心")))</f>
        <v>龍祥精神護理之家</v>
      </c>
      <c r="H69" s="193"/>
      <c r="I69" s="194" t="s">
        <v>647</v>
      </c>
      <c r="J69" s="195">
        <v>50000</v>
      </c>
      <c r="K69" s="197">
        <v>27000</v>
      </c>
      <c r="L69" s="197">
        <v>0</v>
      </c>
      <c r="M69" s="232">
        <v>0</v>
      </c>
      <c r="N69" s="197">
        <v>7838</v>
      </c>
      <c r="O69" s="197"/>
      <c r="P69" s="197">
        <v>0</v>
      </c>
      <c r="Q69" s="197">
        <v>81510</v>
      </c>
      <c r="R69" s="234">
        <f>(名冊[[#This Row],[月費]]+名冊[[#This Row],[包月]]-名冊[[#This Row],[補助款]])+(名冊[[#This Row],[雜費]]+名冊[[#This Row],[雜費2]]+名冊[[#This Row],[積欠]])-名冊[[#This Row],[溢收]]</f>
        <v>-46672</v>
      </c>
      <c r="S69" s="198"/>
      <c r="T69" s="197"/>
      <c r="U69" s="195">
        <v>108510</v>
      </c>
      <c r="V69" s="380">
        <f>IF(名冊[[#This Row],[家屬繳交金額]]-名冊[[#This Row],[合計]]&lt;=0,"-",名冊[[#This Row],[家屬繳交金額]]-名冊[[#This Row],[合計]])</f>
        <v>155182</v>
      </c>
      <c r="W69" s="381" t="str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</v>
      </c>
      <c r="X69" s="197"/>
      <c r="Y69" s="197"/>
      <c r="Z69" s="203"/>
      <c r="AA69" s="206"/>
      <c r="AB69" s="202" t="s">
        <v>1707</v>
      </c>
      <c r="AC69" s="202"/>
      <c r="AD69" s="202"/>
      <c r="AE69" s="237" t="str">
        <f>"您好：通知"&amp;名冊[[#This Row],[姓名]]&amp;" 君於"&amp;名冊[[#This Row],[簡稱]]&amp;114&amp;"年"&amp;4&amp;"月月費" &amp;IF((AND(名冊[[#This Row],[積欠]]&gt;0,名冊[[#This Row],[合計]]&gt;0)),"(含欠費)","")&amp;"共"&amp;IF(名冊[[#This Row],[合計]]&lt;0," 溢收"&amp;-名冊[[#This Row],[合計]],名冊[[#This Row],[合計]])&amp;"元整，如有疑問請來電(分機218)，謝謝。"</f>
        <v>您好：通知陳芸芸 君於龍祥精神護理之家114年4月月費共 溢收46672元整，如有疑問請來電(分機218)，謝謝。</v>
      </c>
    </row>
    <row r="70" spans="1:31">
      <c r="A70" s="228" t="str">
        <f t="shared" ca="1" si="1"/>
        <v>069</v>
      </c>
      <c r="B70" s="229" t="str">
        <f>HYPERLINK("\\server\G(server)\00行政管理部共用區\@雜費登帳!!!\@收費系統\住民收費表\※收費表"&amp;名冊[[#This Row],[字號]]&amp;名冊[[#This Row],[住民]]&amp;".xlsm",名冊[[#This Row],[住民]])</f>
        <v>李淑芳</v>
      </c>
      <c r="C70" s="298" t="s">
        <v>289</v>
      </c>
      <c r="D70" s="401" t="s">
        <v>678</v>
      </c>
      <c r="E70" s="211" t="s">
        <v>559</v>
      </c>
      <c r="F70" s="211" t="s">
        <v>1185</v>
      </c>
      <c r="G70" s="211" t="str">
        <f>IF(COUNTIF(名冊[[#This Row],[字號]],"1-*"),"龍祥精神護理之家",IF(COUNTIF(名冊[[#This Row],[字號]],"2-*"),"龍祥護理之家",IF(COUNTIF(名冊[[#This Row],[字號]],"3-*"),"龍祥長照中心")))</f>
        <v>龍祥精神護理之家</v>
      </c>
      <c r="H70" s="193"/>
      <c r="I70" s="194" t="s">
        <v>380</v>
      </c>
      <c r="J70" s="195">
        <v>50000</v>
      </c>
      <c r="K70" s="197">
        <v>27000</v>
      </c>
      <c r="L70" s="197">
        <v>0</v>
      </c>
      <c r="M70" s="232">
        <v>18785</v>
      </c>
      <c r="N70" s="197">
        <v>650</v>
      </c>
      <c r="O70" s="197"/>
      <c r="P70" s="197">
        <v>0</v>
      </c>
      <c r="Q70" s="197">
        <v>0</v>
      </c>
      <c r="R70" s="234">
        <f>(名冊[[#This Row],[月費]]+名冊[[#This Row],[包月]]-名冊[[#This Row],[補助款]])+(名冊[[#This Row],[雜費]]+名冊[[#This Row],[雜費2]]+名冊[[#This Row],[積欠]])-名冊[[#This Row],[溢收]]</f>
        <v>8865</v>
      </c>
      <c r="S70" s="198"/>
      <c r="T70" s="197"/>
      <c r="U70" s="195">
        <v>8215</v>
      </c>
      <c r="V70" s="380" t="str">
        <f>IF(名冊[[#This Row],[家屬繳交金額]]-名冊[[#This Row],[合計]]&lt;=0,"-",名冊[[#This Row],[家屬繳交金額]]-名冊[[#This Row],[合計]])</f>
        <v>-</v>
      </c>
      <c r="W70" s="381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-650</v>
      </c>
      <c r="X70" s="197"/>
      <c r="Y70" s="197"/>
      <c r="Z70" s="203"/>
      <c r="AA70" s="206"/>
      <c r="AB70" s="202" t="s">
        <v>290</v>
      </c>
      <c r="AC70" s="202" t="s">
        <v>291</v>
      </c>
      <c r="AD70" s="202"/>
      <c r="AE70" s="237" t="str">
        <f>"您好：通知"&amp;名冊[[#This Row],[姓名]]&amp;" 君於"&amp;名冊[[#This Row],[簡稱]]&amp;114&amp;"年"&amp;4&amp;"月月費" &amp;IF((AND(名冊[[#This Row],[積欠]]&gt;0,名冊[[#This Row],[合計]]&gt;0)),"(含欠費)","")&amp;"共"&amp;IF(名冊[[#This Row],[合計]]&lt;0," 溢收"&amp;-名冊[[#This Row],[合計]],名冊[[#This Row],[合計]])&amp;"元整，如有疑問請來電(分機218)，謝謝。"</f>
        <v>您好：通知李淑芳 君於龍祥精神護理之家114年4月月費共8865元整，如有疑問請來電(分機218)，謝謝。</v>
      </c>
    </row>
    <row r="71" spans="1:31">
      <c r="A71" s="228" t="str">
        <f t="shared" ca="1" si="1"/>
        <v>070</v>
      </c>
      <c r="B71" s="229" t="str">
        <f>HYPERLINK("\\server\G(server)\00行政管理部共用區\@雜費登帳!!!\@收費系統\住民收費表\※收費表"&amp;名冊[[#This Row],[字號]]&amp;名冊[[#This Row],[住民]]&amp;".xlsm",名冊[[#This Row],[住民]])</f>
        <v>黃買英鸞</v>
      </c>
      <c r="C71" s="298" t="s">
        <v>319</v>
      </c>
      <c r="D71" s="401" t="s">
        <v>681</v>
      </c>
      <c r="E71" s="211" t="s">
        <v>323</v>
      </c>
      <c r="F71" s="211" t="s">
        <v>1186</v>
      </c>
      <c r="G71" s="211" t="str">
        <f>IF(COUNTIF(名冊[[#This Row],[字號]],"1-*"),"龍祥精神護理之家",IF(COUNTIF(名冊[[#This Row],[字號]],"2-*"),"龍祥護理之家",IF(COUNTIF(名冊[[#This Row],[字號]],"3-*"),"龍祥長照中心")))</f>
        <v>龍祥精神護理之家</v>
      </c>
      <c r="H71" s="193"/>
      <c r="I71" s="194" t="s">
        <v>380</v>
      </c>
      <c r="J71" s="195">
        <v>50000</v>
      </c>
      <c r="K71" s="197">
        <v>24000</v>
      </c>
      <c r="L71" s="197">
        <v>0</v>
      </c>
      <c r="M71" s="232">
        <v>15470</v>
      </c>
      <c r="N71" s="197">
        <v>7250</v>
      </c>
      <c r="O71" s="197"/>
      <c r="P71" s="197">
        <v>0</v>
      </c>
      <c r="Q71" s="197">
        <v>0</v>
      </c>
      <c r="R71" s="234">
        <f>(名冊[[#This Row],[月費]]+名冊[[#This Row],[包月]]-名冊[[#This Row],[補助款]])+(名冊[[#This Row],[雜費]]+名冊[[#This Row],[雜費2]]+名冊[[#This Row],[積欠]])-名冊[[#This Row],[溢收]]</f>
        <v>15780</v>
      </c>
      <c r="S71" s="198"/>
      <c r="T71" s="197"/>
      <c r="U71" s="195">
        <v>8530</v>
      </c>
      <c r="V71" s="380" t="str">
        <f>IF(名冊[[#This Row],[家屬繳交金額]]-名冊[[#This Row],[合計]]&lt;=0,"-",名冊[[#This Row],[家屬繳交金額]]-名冊[[#This Row],[合計]])</f>
        <v>-</v>
      </c>
      <c r="W71" s="381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-7250</v>
      </c>
      <c r="X71" s="197"/>
      <c r="Y71" s="197"/>
      <c r="Z71" s="203"/>
      <c r="AA71" s="206"/>
      <c r="AB71" s="202" t="s">
        <v>328</v>
      </c>
      <c r="AC71" s="202"/>
      <c r="AD71" s="202"/>
      <c r="AE71" s="237" t="str">
        <f>"您好：通知"&amp;名冊[[#This Row],[姓名]]&amp;" 君於"&amp;名冊[[#This Row],[簡稱]]&amp;114&amp;"年"&amp;4&amp;"月月費" &amp;IF((AND(名冊[[#This Row],[積欠]]&gt;0,名冊[[#This Row],[合計]]&gt;0)),"(含欠費)","")&amp;"共"&amp;IF(名冊[[#This Row],[合計]]&lt;0," 溢收"&amp;-名冊[[#This Row],[合計]],名冊[[#This Row],[合計]])&amp;"元整，如有疑問請來電(分機218)，謝謝。"</f>
        <v>您好：通知黃買英鸞 君於龍祥精神護理之家114年4月月費共15780元整，如有疑問請來電(分機218)，謝謝。</v>
      </c>
    </row>
    <row r="72" spans="1:31">
      <c r="A72" s="228" t="str">
        <f t="shared" ca="1" si="1"/>
        <v>071</v>
      </c>
      <c r="B72" s="229" t="str">
        <f>HYPERLINK("\\server\G(server)\00行政管理部共用區\@雜費登帳!!!\@收費系統\住民收費表\※收費表"&amp;名冊[[#This Row],[字號]]&amp;名冊[[#This Row],[住民]]&amp;".xlsm",名冊[[#This Row],[住民]])</f>
        <v>李俊輝</v>
      </c>
      <c r="C72" s="298" t="s">
        <v>326</v>
      </c>
      <c r="D72" s="401" t="s">
        <v>467</v>
      </c>
      <c r="E72" s="211" t="s">
        <v>325</v>
      </c>
      <c r="F72" s="211" t="s">
        <v>1187</v>
      </c>
      <c r="G72" s="211" t="str">
        <f>IF(COUNTIF(名冊[[#This Row],[字號]],"1-*"),"龍祥精神護理之家",IF(COUNTIF(名冊[[#This Row],[字號]],"2-*"),"龍祥護理之家",IF(COUNTIF(名冊[[#This Row],[字號]],"3-*"),"龍祥長照中心")))</f>
        <v>龍祥精神護理之家</v>
      </c>
      <c r="H72" s="193"/>
      <c r="I72" s="194" t="s">
        <v>380</v>
      </c>
      <c r="J72" s="195">
        <v>50000</v>
      </c>
      <c r="K72" s="197">
        <v>30000</v>
      </c>
      <c r="L72" s="197">
        <v>0</v>
      </c>
      <c r="M72" s="232">
        <v>22100</v>
      </c>
      <c r="N72" s="197">
        <v>3874</v>
      </c>
      <c r="O72" s="197"/>
      <c r="P72" s="197">
        <v>0</v>
      </c>
      <c r="Q72" s="197">
        <v>0</v>
      </c>
      <c r="R72" s="234">
        <f>(名冊[[#This Row],[月費]]+名冊[[#This Row],[包月]]-名冊[[#This Row],[補助款]])+(名冊[[#This Row],[雜費]]+名冊[[#This Row],[雜費2]]+名冊[[#This Row],[積欠]])-名冊[[#This Row],[溢收]]</f>
        <v>11774</v>
      </c>
      <c r="S72" s="198"/>
      <c r="T72" s="197"/>
      <c r="U72" s="195">
        <v>7900</v>
      </c>
      <c r="V72" s="380" t="str">
        <f>IF(名冊[[#This Row],[家屬繳交金額]]-名冊[[#This Row],[合計]]&lt;=0,"-",名冊[[#This Row],[家屬繳交金額]]-名冊[[#This Row],[合計]])</f>
        <v>-</v>
      </c>
      <c r="W72" s="381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-3874</v>
      </c>
      <c r="X72" s="197"/>
      <c r="Y72" s="197"/>
      <c r="Z72" s="203"/>
      <c r="AA72" s="206"/>
      <c r="AB72" s="202" t="s">
        <v>327</v>
      </c>
      <c r="AC72" s="202"/>
      <c r="AD72" s="202"/>
      <c r="AE72" s="237" t="str">
        <f>"您好：通知"&amp;名冊[[#This Row],[姓名]]&amp;" 君於"&amp;名冊[[#This Row],[簡稱]]&amp;114&amp;"年"&amp;4&amp;"月月費" &amp;IF((AND(名冊[[#This Row],[積欠]]&gt;0,名冊[[#This Row],[合計]]&gt;0)),"(含欠費)","")&amp;"共"&amp;IF(名冊[[#This Row],[合計]]&lt;0," 溢收"&amp;-名冊[[#This Row],[合計]],名冊[[#This Row],[合計]])&amp;"元整，如有疑問請來電(分機218)，謝謝。"</f>
        <v>您好：通知李俊輝 君於龍祥精神護理之家114年4月月費共11774元整，如有疑問請來電(分機218)，謝謝。</v>
      </c>
    </row>
    <row r="73" spans="1:31">
      <c r="A73" s="228" t="str">
        <f t="shared" ca="1" si="1"/>
        <v>072</v>
      </c>
      <c r="B73" s="229" t="str">
        <f>HYPERLINK("\\server\G(server)\00行政管理部共用區\@雜費登帳!!!\@收費系統\住民收費表\※收費表"&amp;名冊[[#This Row],[字號]]&amp;名冊[[#This Row],[住民]]&amp;".xlsm",名冊[[#This Row],[住民]])</f>
        <v>甘陳富</v>
      </c>
      <c r="C73" s="298" t="s">
        <v>329</v>
      </c>
      <c r="D73" s="401" t="s">
        <v>678</v>
      </c>
      <c r="E73" s="211" t="s">
        <v>529</v>
      </c>
      <c r="F73" s="211" t="s">
        <v>1188</v>
      </c>
      <c r="G73" s="211" t="str">
        <f>IF(COUNTIF(名冊[[#This Row],[字號]],"1-*"),"龍祥精神護理之家",IF(COUNTIF(名冊[[#This Row],[字號]],"2-*"),"龍祥護理之家",IF(COUNTIF(名冊[[#This Row],[字號]],"3-*"),"龍祥長照中心")))</f>
        <v>龍祥精神護理之家</v>
      </c>
      <c r="H73" s="193"/>
      <c r="I73" s="194" t="s">
        <v>733</v>
      </c>
      <c r="J73" s="195">
        <v>50000</v>
      </c>
      <c r="K73" s="197">
        <v>30000</v>
      </c>
      <c r="L73" s="197">
        <v>0</v>
      </c>
      <c r="M73" s="232">
        <v>18785</v>
      </c>
      <c r="N73" s="197">
        <v>4312</v>
      </c>
      <c r="O73" s="197"/>
      <c r="P73" s="197">
        <v>0</v>
      </c>
      <c r="Q73" s="197">
        <v>0</v>
      </c>
      <c r="R73" s="234">
        <f>(名冊[[#This Row],[月費]]+名冊[[#This Row],[包月]]-名冊[[#This Row],[補助款]])+(名冊[[#This Row],[雜費]]+名冊[[#This Row],[雜費2]]+名冊[[#This Row],[積欠]])-名冊[[#This Row],[溢收]]</f>
        <v>15527</v>
      </c>
      <c r="S73" s="198"/>
      <c r="T73" s="197"/>
      <c r="U73" s="195">
        <v>11215</v>
      </c>
      <c r="V73" s="380" t="str">
        <f>IF(名冊[[#This Row],[家屬繳交金額]]-名冊[[#This Row],[合計]]&lt;=0,"-",名冊[[#This Row],[家屬繳交金額]]-名冊[[#This Row],[合計]])</f>
        <v>-</v>
      </c>
      <c r="W73" s="381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-4312</v>
      </c>
      <c r="X73" s="197"/>
      <c r="Y73" s="197"/>
      <c r="Z73" s="203"/>
      <c r="AA73" s="206"/>
      <c r="AB73" s="202" t="s">
        <v>331</v>
      </c>
      <c r="AC73" s="202"/>
      <c r="AD73" s="202"/>
      <c r="AE73" s="237" t="str">
        <f>"您好：通知"&amp;名冊[[#This Row],[姓名]]&amp;" 君於"&amp;名冊[[#This Row],[簡稱]]&amp;114&amp;"年"&amp;4&amp;"月月費" &amp;IF((AND(名冊[[#This Row],[積欠]]&gt;0,名冊[[#This Row],[合計]]&gt;0)),"(含欠費)","")&amp;"共"&amp;IF(名冊[[#This Row],[合計]]&lt;0," 溢收"&amp;-名冊[[#This Row],[合計]],名冊[[#This Row],[合計]])&amp;"元整，如有疑問請來電(分機218)，謝謝。"</f>
        <v>您好：通知甘陳富 君於龍祥精神護理之家114年4月月費共15527元整，如有疑問請來電(分機218)，謝謝。</v>
      </c>
    </row>
    <row r="74" spans="1:31">
      <c r="A74" s="228" t="str">
        <f t="shared" ca="1" si="1"/>
        <v>073</v>
      </c>
      <c r="B74" s="229" t="str">
        <f>HYPERLINK("\\server\G(server)\00行政管理部共用區\@雜費登帳!!!\@收費系統\住民收費表\※收費表"&amp;名冊[[#This Row],[字號]]&amp;名冊[[#This Row],[住民]]&amp;".xlsm",名冊[[#This Row],[住民]])</f>
        <v>張孟吉</v>
      </c>
      <c r="C74" s="298" t="s">
        <v>335</v>
      </c>
      <c r="D74" s="401" t="s">
        <v>467</v>
      </c>
      <c r="E74" s="211" t="s">
        <v>514</v>
      </c>
      <c r="F74" s="211" t="s">
        <v>1189</v>
      </c>
      <c r="G74" s="211" t="str">
        <f>IF(COUNTIF(名冊[[#This Row],[字號]],"1-*"),"龍祥精神護理之家",IF(COUNTIF(名冊[[#This Row],[字號]],"2-*"),"龍祥護理之家",IF(COUNTIF(名冊[[#This Row],[字號]],"3-*"),"龍祥長照中心")))</f>
        <v>龍祥精神護理之家</v>
      </c>
      <c r="H74" s="193"/>
      <c r="I74" s="194" t="s">
        <v>380</v>
      </c>
      <c r="J74" s="195">
        <v>50000</v>
      </c>
      <c r="K74" s="197">
        <v>27000</v>
      </c>
      <c r="L74" s="197">
        <v>0</v>
      </c>
      <c r="M74" s="232">
        <v>15028</v>
      </c>
      <c r="N74" s="197">
        <v>2471</v>
      </c>
      <c r="O74" s="197"/>
      <c r="P74" s="197">
        <v>0</v>
      </c>
      <c r="Q74" s="197">
        <v>0</v>
      </c>
      <c r="R74" s="234">
        <f>(名冊[[#This Row],[月費]]+名冊[[#This Row],[包月]]-名冊[[#This Row],[補助款]])+(名冊[[#This Row],[雜費]]+名冊[[#This Row],[雜費2]]+名冊[[#This Row],[積欠]])-名冊[[#This Row],[溢收]]</f>
        <v>14443</v>
      </c>
      <c r="S74" s="198"/>
      <c r="T74" s="197"/>
      <c r="U74" s="195">
        <v>11972</v>
      </c>
      <c r="V74" s="380" t="str">
        <f>IF(名冊[[#This Row],[家屬繳交金額]]-名冊[[#This Row],[合計]]&lt;=0,"-",名冊[[#This Row],[家屬繳交金額]]-名冊[[#This Row],[合計]])</f>
        <v>-</v>
      </c>
      <c r="W74" s="381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-2471</v>
      </c>
      <c r="X74" s="197"/>
      <c r="Y74" s="197"/>
      <c r="Z74" s="203"/>
      <c r="AA74" s="206"/>
      <c r="AB74" s="202" t="s">
        <v>366</v>
      </c>
      <c r="AC74" s="202"/>
      <c r="AD74" s="202"/>
      <c r="AE74" s="237" t="str">
        <f>"您好：通知"&amp;名冊[[#This Row],[姓名]]&amp;" 君於"&amp;名冊[[#This Row],[簡稱]]&amp;114&amp;"年"&amp;4&amp;"月月費" &amp;IF((AND(名冊[[#This Row],[積欠]]&gt;0,名冊[[#This Row],[合計]]&gt;0)),"(含欠費)","")&amp;"共"&amp;IF(名冊[[#This Row],[合計]]&lt;0," 溢收"&amp;-名冊[[#This Row],[合計]],名冊[[#This Row],[合計]])&amp;"元整，如有疑問請來電(分機218)，謝謝。"</f>
        <v>您好：通知張孟吉 君於龍祥精神護理之家114年4月月費共14443元整，如有疑問請來電(分機218)，謝謝。</v>
      </c>
    </row>
    <row r="75" spans="1:31">
      <c r="A75" s="228" t="str">
        <f t="shared" ca="1" si="1"/>
        <v>074</v>
      </c>
      <c r="B75" s="229" t="str">
        <f>HYPERLINK("\\server\G(server)\00行政管理部共用區\@雜費登帳!!!\@收費系統\住民收費表\※收費表"&amp;名冊[[#This Row],[字號]]&amp;名冊[[#This Row],[住民]]&amp;".xlsm",名冊[[#This Row],[住民]])</f>
        <v>劉德雄</v>
      </c>
      <c r="C75" s="298" t="s">
        <v>359</v>
      </c>
      <c r="D75" s="401" t="s">
        <v>431</v>
      </c>
      <c r="E75" s="211" t="s">
        <v>491</v>
      </c>
      <c r="F75" s="211" t="s">
        <v>1190</v>
      </c>
      <c r="G75" s="211" t="str">
        <f>IF(COUNTIF(名冊[[#This Row],[字號]],"1-*"),"龍祥精神護理之家",IF(COUNTIF(名冊[[#This Row],[字號]],"2-*"),"龍祥護理之家",IF(COUNTIF(名冊[[#This Row],[字號]],"3-*"),"龍祥長照中心")))</f>
        <v>龍祥精神護理之家</v>
      </c>
      <c r="H75" s="193"/>
      <c r="I75" s="194" t="s">
        <v>380</v>
      </c>
      <c r="J75" s="195">
        <v>50000</v>
      </c>
      <c r="K75" s="197">
        <v>30000</v>
      </c>
      <c r="L75" s="197">
        <v>0</v>
      </c>
      <c r="M75" s="232">
        <v>19662</v>
      </c>
      <c r="N75" s="197">
        <v>5562</v>
      </c>
      <c r="O75" s="197"/>
      <c r="P75" s="197">
        <v>0</v>
      </c>
      <c r="Q75" s="197">
        <v>0</v>
      </c>
      <c r="R75" s="234">
        <f>(名冊[[#This Row],[月費]]+名冊[[#This Row],[包月]]-名冊[[#This Row],[補助款]])+(名冊[[#This Row],[雜費]]+名冊[[#This Row],[雜費2]]+名冊[[#This Row],[積欠]])-名冊[[#This Row],[溢收]]</f>
        <v>15900</v>
      </c>
      <c r="S75" s="198"/>
      <c r="T75" s="197"/>
      <c r="U75" s="195">
        <v>10338</v>
      </c>
      <c r="V75" s="380" t="str">
        <f>IF(名冊[[#This Row],[家屬繳交金額]]-名冊[[#This Row],[合計]]&lt;=0,"-",名冊[[#This Row],[家屬繳交金額]]-名冊[[#This Row],[合計]])</f>
        <v>-</v>
      </c>
      <c r="W75" s="381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-5562</v>
      </c>
      <c r="X75" s="197"/>
      <c r="Y75" s="197"/>
      <c r="Z75" s="203" t="s">
        <v>3439</v>
      </c>
      <c r="AA75" s="206"/>
      <c r="AB75" s="202" t="s">
        <v>364</v>
      </c>
      <c r="AC75" s="202"/>
      <c r="AD75" s="202"/>
      <c r="AE75" s="237" t="str">
        <f>"您好：通知"&amp;名冊[[#This Row],[姓名]]&amp;" 君於"&amp;名冊[[#This Row],[簡稱]]&amp;114&amp;"年"&amp;4&amp;"月月費" &amp;IF((AND(名冊[[#This Row],[積欠]]&gt;0,名冊[[#This Row],[合計]]&gt;0)),"(含欠費)","")&amp;"共"&amp;IF(名冊[[#This Row],[合計]]&lt;0," 溢收"&amp;-名冊[[#This Row],[合計]],名冊[[#This Row],[合計]])&amp;"元整，如有疑問請來電(分機218)，謝謝。"</f>
        <v>您好：通知劉德雄 君於龍祥精神護理之家114年4月月費共15900元整，如有疑問請來電(分機218)，謝謝。</v>
      </c>
    </row>
    <row r="76" spans="1:31">
      <c r="A76" s="228" t="str">
        <f t="shared" ca="1" si="1"/>
        <v>075</v>
      </c>
      <c r="B76" s="229" t="str">
        <f>HYPERLINK("\\server\G(server)\00行政管理部共用區\@雜費登帳!!!\@收費系統\住民收費表\※收費表"&amp;名冊[[#This Row],[字號]]&amp;名冊[[#This Row],[住民]]&amp;".xlsm",名冊[[#This Row],[住民]])</f>
        <v>曾秀娟</v>
      </c>
      <c r="C76" s="298" t="s">
        <v>370</v>
      </c>
      <c r="D76" s="401" t="s">
        <v>681</v>
      </c>
      <c r="E76" s="211" t="s">
        <v>540</v>
      </c>
      <c r="F76" s="211" t="s">
        <v>1193</v>
      </c>
      <c r="G76" s="211" t="str">
        <f>IF(COUNTIF(名冊[[#This Row],[字號]],"1-*"),"龍祥精神護理之家",IF(COUNTIF(名冊[[#This Row],[字號]],"2-*"),"龍祥護理之家",IF(COUNTIF(名冊[[#This Row],[字號]],"3-*"),"龍祥長照中心")))</f>
        <v>龍祥精神護理之家</v>
      </c>
      <c r="H76" s="193"/>
      <c r="I76" s="194" t="s">
        <v>380</v>
      </c>
      <c r="J76" s="195">
        <v>50000</v>
      </c>
      <c r="K76" s="197">
        <v>25000</v>
      </c>
      <c r="L76" s="197">
        <v>0</v>
      </c>
      <c r="M76" s="232">
        <v>15028</v>
      </c>
      <c r="N76" s="197">
        <v>8120</v>
      </c>
      <c r="O76" s="197"/>
      <c r="P76" s="197">
        <v>35197</v>
      </c>
      <c r="Q76" s="197">
        <v>0</v>
      </c>
      <c r="R76" s="234">
        <f>(名冊[[#This Row],[月費]]+名冊[[#This Row],[包月]]-名冊[[#This Row],[補助款]])+(名冊[[#This Row],[雜費]]+名冊[[#This Row],[雜費2]]+名冊[[#This Row],[積欠]])-名冊[[#This Row],[溢收]]</f>
        <v>53289</v>
      </c>
      <c r="S76" s="198"/>
      <c r="T76" s="197"/>
      <c r="U76" s="195">
        <v>-25225</v>
      </c>
      <c r="V76" s="380" t="str">
        <f>IF(名冊[[#This Row],[家屬繳交金額]]-名冊[[#This Row],[合計]]&lt;=0,"-",名冊[[#This Row],[家屬繳交金額]]-名冊[[#This Row],[合計]])</f>
        <v>-</v>
      </c>
      <c r="W76" s="383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-78514</v>
      </c>
      <c r="X76" s="197"/>
      <c r="Y76" s="197"/>
      <c r="Z76" s="203"/>
      <c r="AA76" s="206"/>
      <c r="AB76" s="202" t="s">
        <v>371</v>
      </c>
      <c r="AC76" s="202" t="s">
        <v>372</v>
      </c>
      <c r="AD76" s="202"/>
      <c r="AE76" s="237" t="str">
        <f>"您好：通知"&amp;名冊[[#This Row],[姓名]]&amp;" 君於"&amp;名冊[[#This Row],[簡稱]]&amp;114&amp;"年"&amp;4&amp;"月月費" &amp;IF((AND(名冊[[#This Row],[積欠]]&gt;0,名冊[[#This Row],[合計]]&gt;0)),"(含欠費)","")&amp;"共"&amp;IF(名冊[[#This Row],[合計]]&lt;0," 溢收"&amp;-名冊[[#This Row],[合計]],名冊[[#This Row],[合計]])&amp;"元整，如有疑問請來電(分機218)，謝謝。"</f>
        <v>您好：通知曾秀娟 君於龍祥精神護理之家114年4月月費(含欠費)共53289元整，如有疑問請來電(分機218)，謝謝。</v>
      </c>
    </row>
    <row r="77" spans="1:31">
      <c r="A77" s="228" t="str">
        <f t="shared" ca="1" si="1"/>
        <v>076</v>
      </c>
      <c r="B77" s="229" t="str">
        <f>HYPERLINK("\\server\G(server)\00行政管理部共用區\@雜費登帳!!!\@收費系統\住民收費表\※收費表"&amp;名冊[[#This Row],[字號]]&amp;名冊[[#This Row],[住民]]&amp;".xlsm",名冊[[#This Row],[住民]])</f>
        <v>林陳登妹</v>
      </c>
      <c r="C77" s="298" t="s">
        <v>396</v>
      </c>
      <c r="D77" s="401" t="s">
        <v>678</v>
      </c>
      <c r="E77" s="211" t="s">
        <v>617</v>
      </c>
      <c r="F77" s="211" t="s">
        <v>1194</v>
      </c>
      <c r="G77" s="211" t="str">
        <f>IF(COUNTIF(名冊[[#This Row],[字號]],"1-*"),"龍祥精神護理之家",IF(COUNTIF(名冊[[#This Row],[字號]],"2-*"),"龍祥護理之家",IF(COUNTIF(名冊[[#This Row],[字號]],"3-*"),"龍祥長照中心")))</f>
        <v>龍祥精神護理之家</v>
      </c>
      <c r="H77" s="193"/>
      <c r="I77" s="194" t="s">
        <v>393</v>
      </c>
      <c r="J77" s="195">
        <v>50000</v>
      </c>
      <c r="K77" s="197">
        <v>30000</v>
      </c>
      <c r="L77" s="197">
        <v>0</v>
      </c>
      <c r="M77" s="232">
        <v>22100</v>
      </c>
      <c r="N77" s="197">
        <v>1880</v>
      </c>
      <c r="O77" s="197"/>
      <c r="P77" s="197">
        <v>15190</v>
      </c>
      <c r="Q77" s="197">
        <v>0</v>
      </c>
      <c r="R77" s="234">
        <f>(名冊[[#This Row],[月費]]+名冊[[#This Row],[包月]]-名冊[[#This Row],[補助款]])+(名冊[[#This Row],[雜費]]+名冊[[#This Row],[雜費2]]+名冊[[#This Row],[積欠]])-名冊[[#This Row],[溢收]]</f>
        <v>24970</v>
      </c>
      <c r="S77" s="198"/>
      <c r="T77" s="197"/>
      <c r="U77" s="195">
        <v>-7290</v>
      </c>
      <c r="V77" s="380" t="str">
        <f>IF(名冊[[#This Row],[家屬繳交金額]]-名冊[[#This Row],[合計]]&lt;=0,"-",名冊[[#This Row],[家屬繳交金額]]-名冊[[#This Row],[合計]])</f>
        <v>-</v>
      </c>
      <c r="W77" s="383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-32260</v>
      </c>
      <c r="X77" s="197"/>
      <c r="Y77" s="197"/>
      <c r="Z77" s="203"/>
      <c r="AA77" s="206"/>
      <c r="AB77" s="202" t="s">
        <v>397</v>
      </c>
      <c r="AC77" s="202"/>
      <c r="AD77" s="202"/>
      <c r="AE77" s="237" t="str">
        <f>"您好：通知"&amp;名冊[[#This Row],[姓名]]&amp;" 君於"&amp;名冊[[#This Row],[簡稱]]&amp;114&amp;"年"&amp;4&amp;"月月費" &amp;IF((AND(名冊[[#This Row],[積欠]]&gt;0,名冊[[#This Row],[合計]]&gt;0)),"(含欠費)","")&amp;"共"&amp;IF(名冊[[#This Row],[合計]]&lt;0," 溢收"&amp;-名冊[[#This Row],[合計]],名冊[[#This Row],[合計]])&amp;"元整，如有疑問請來電(分機218)，謝謝。"</f>
        <v>您好：通知林陳登妹 君於龍祥精神護理之家114年4月月費(含欠費)共24970元整，如有疑問請來電(分機218)，謝謝。</v>
      </c>
    </row>
    <row r="78" spans="1:31">
      <c r="A78" s="228" t="str">
        <f t="shared" ca="1" si="1"/>
        <v>077</v>
      </c>
      <c r="B78" s="229" t="str">
        <f>HYPERLINK("\\server\G(server)\00行政管理部共用區\@雜費登帳!!!\@收費系統\住民收費表\※收費表"&amp;名冊[[#This Row],[字號]]&amp;名冊[[#This Row],[住民]]&amp;".xlsm",名冊[[#This Row],[住民]])</f>
        <v>郭馨蔚</v>
      </c>
      <c r="C78" s="298" t="s">
        <v>405</v>
      </c>
      <c r="D78" s="401" t="s">
        <v>678</v>
      </c>
      <c r="E78" s="211" t="s">
        <v>504</v>
      </c>
      <c r="F78" s="211" t="s">
        <v>1195</v>
      </c>
      <c r="G78" s="211" t="str">
        <f>IF(COUNTIF(名冊[[#This Row],[字號]],"1-*"),"龍祥精神護理之家",IF(COUNTIF(名冊[[#This Row],[字號]],"2-*"),"龍祥護理之家",IF(COUNTIF(名冊[[#This Row],[字號]],"3-*"),"龍祥長照中心")))</f>
        <v>龍祥精神護理之家</v>
      </c>
      <c r="H78" s="193"/>
      <c r="I78" s="194" t="s">
        <v>417</v>
      </c>
      <c r="J78" s="195">
        <v>50000</v>
      </c>
      <c r="K78" s="197">
        <v>32000</v>
      </c>
      <c r="L78" s="197">
        <v>0</v>
      </c>
      <c r="M78" s="232">
        <v>11050</v>
      </c>
      <c r="N78" s="197">
        <v>7482</v>
      </c>
      <c r="O78" s="197"/>
      <c r="P78" s="197">
        <v>0</v>
      </c>
      <c r="Q78" s="197">
        <v>0</v>
      </c>
      <c r="R78" s="234">
        <f>(名冊[[#This Row],[月費]]+名冊[[#This Row],[包月]]-名冊[[#This Row],[補助款]])+(名冊[[#This Row],[雜費]]+名冊[[#This Row],[雜費2]]+名冊[[#This Row],[積欠]])-名冊[[#This Row],[溢收]]</f>
        <v>28432</v>
      </c>
      <c r="S78" s="198"/>
      <c r="T78" s="197"/>
      <c r="U78" s="195">
        <v>20950</v>
      </c>
      <c r="V78" s="380" t="str">
        <f>IF(名冊[[#This Row],[家屬繳交金額]]-名冊[[#This Row],[合計]]&lt;=0,"-",名冊[[#This Row],[家屬繳交金額]]-名冊[[#This Row],[合計]])</f>
        <v>-</v>
      </c>
      <c r="W78" s="383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-7482</v>
      </c>
      <c r="X78" s="197"/>
      <c r="Y78" s="197"/>
      <c r="Z78" s="203"/>
      <c r="AA78" s="206"/>
      <c r="AB78" s="202" t="s">
        <v>406</v>
      </c>
      <c r="AC78" s="202"/>
      <c r="AD78" s="202"/>
      <c r="AE78" s="237" t="str">
        <f>"您好：通知"&amp;名冊[[#This Row],[姓名]]&amp;" 君於"&amp;名冊[[#This Row],[簡稱]]&amp;114&amp;"年"&amp;4&amp;"月月費" &amp;IF((AND(名冊[[#This Row],[積欠]]&gt;0,名冊[[#This Row],[合計]]&gt;0)),"(含欠費)","")&amp;"共"&amp;IF(名冊[[#This Row],[合計]]&lt;0," 溢收"&amp;-名冊[[#This Row],[合計]],名冊[[#This Row],[合計]])&amp;"元整，如有疑問請來電(分機218)，謝謝。"</f>
        <v>您好：通知郭馨蔚 君於龍祥精神護理之家114年4月月費共28432元整，如有疑問請來電(分機218)，謝謝。</v>
      </c>
    </row>
    <row r="79" spans="1:31">
      <c r="A79" s="228" t="str">
        <f t="shared" ca="1" si="1"/>
        <v>078</v>
      </c>
      <c r="B79" s="229" t="str">
        <f>HYPERLINK("\\server\G(server)\00行政管理部共用區\@雜費登帳!!!\@收費系統\住民收費表\※收費表"&amp;名冊[[#This Row],[字號]]&amp;名冊[[#This Row],[住民]]&amp;".xlsm",名冊[[#This Row],[住民]])</f>
        <v>王晨安</v>
      </c>
      <c r="C79" s="298" t="s">
        <v>407</v>
      </c>
      <c r="D79" s="401" t="s">
        <v>681</v>
      </c>
      <c r="E79" s="211" t="s">
        <v>408</v>
      </c>
      <c r="F79" s="211" t="s">
        <v>1196</v>
      </c>
      <c r="G79" s="211" t="str">
        <f>IF(COUNTIF(名冊[[#This Row],[字號]],"1-*"),"龍祥精神護理之家",IF(COUNTIF(名冊[[#This Row],[字號]],"2-*"),"龍祥護理之家",IF(COUNTIF(名冊[[#This Row],[字號]],"3-*"),"龍祥長照中心")))</f>
        <v>龍祥精神護理之家</v>
      </c>
      <c r="H79" s="193"/>
      <c r="I79" s="194" t="s">
        <v>393</v>
      </c>
      <c r="J79" s="195">
        <v>50000</v>
      </c>
      <c r="K79" s="197">
        <v>27000</v>
      </c>
      <c r="L79" s="197">
        <v>0</v>
      </c>
      <c r="M79" s="232">
        <v>16800</v>
      </c>
      <c r="N79" s="197">
        <v>4813</v>
      </c>
      <c r="O79" s="197"/>
      <c r="P79" s="197">
        <v>0</v>
      </c>
      <c r="Q79" s="197">
        <v>0</v>
      </c>
      <c r="R79" s="234">
        <f>(名冊[[#This Row],[月費]]+名冊[[#This Row],[包月]]-名冊[[#This Row],[補助款]])+(名冊[[#This Row],[雜費]]+名冊[[#This Row],[雜費2]]+名冊[[#This Row],[積欠]])-名冊[[#This Row],[溢收]]</f>
        <v>15013</v>
      </c>
      <c r="S79" s="198"/>
      <c r="T79" s="197"/>
      <c r="U79" s="195">
        <v>10200</v>
      </c>
      <c r="V79" s="380" t="str">
        <f>IF(名冊[[#This Row],[家屬繳交金額]]-名冊[[#This Row],[合計]]&lt;=0,"-",名冊[[#This Row],[家屬繳交金額]]-名冊[[#This Row],[合計]])</f>
        <v>-</v>
      </c>
      <c r="W79" s="383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-4813</v>
      </c>
      <c r="X79" s="197"/>
      <c r="Y79" s="197"/>
      <c r="Z79" s="203"/>
      <c r="AA79" s="206"/>
      <c r="AB79" s="202" t="s">
        <v>409</v>
      </c>
      <c r="AC79" s="202"/>
      <c r="AD79" s="202"/>
      <c r="AE79" s="237" t="str">
        <f>"您好：通知"&amp;名冊[[#This Row],[姓名]]&amp;" 君於"&amp;名冊[[#This Row],[簡稱]]&amp;114&amp;"年"&amp;4&amp;"月月費" &amp;IF((AND(名冊[[#This Row],[積欠]]&gt;0,名冊[[#This Row],[合計]]&gt;0)),"(含欠費)","")&amp;"共"&amp;IF(名冊[[#This Row],[合計]]&lt;0," 溢收"&amp;-名冊[[#This Row],[合計]],名冊[[#This Row],[合計]])&amp;"元整，如有疑問請來電(分機218)，謝謝。"</f>
        <v>您好：通知王晨安 君於龍祥精神護理之家114年4月月費共15013元整，如有疑問請來電(分機218)，謝謝。</v>
      </c>
    </row>
    <row r="80" spans="1:31">
      <c r="A80" s="228" t="str">
        <f t="shared" ca="1" si="1"/>
        <v>079</v>
      </c>
      <c r="B80" s="229" t="str">
        <f>HYPERLINK("\\server\G(server)\00行政管理部共用區\@雜費登帳!!!\@收費系統\住民收費表\※收費表"&amp;名冊[[#This Row],[字號]]&amp;名冊[[#This Row],[住民]]&amp;".xlsm",名冊[[#This Row],[住民]])</f>
        <v>周霖</v>
      </c>
      <c r="C80" s="298" t="s">
        <v>424</v>
      </c>
      <c r="D80" s="401" t="s">
        <v>419</v>
      </c>
      <c r="E80" s="211" t="s">
        <v>422</v>
      </c>
      <c r="F80" s="211" t="s">
        <v>1197</v>
      </c>
      <c r="G80" s="211" t="str">
        <f>IF(COUNTIF(名冊[[#This Row],[字號]],"1-*"),"龍祥精神護理之家",IF(COUNTIF(名冊[[#This Row],[字號]],"2-*"),"龍祥護理之家",IF(COUNTIF(名冊[[#This Row],[字號]],"3-*"),"龍祥長照中心")))</f>
        <v>龍祥精神護理之家</v>
      </c>
      <c r="H80" s="193"/>
      <c r="I80" s="194" t="s">
        <v>447</v>
      </c>
      <c r="J80" s="195">
        <v>50000</v>
      </c>
      <c r="K80" s="197">
        <v>32000</v>
      </c>
      <c r="L80" s="197">
        <v>0</v>
      </c>
      <c r="M80" s="232">
        <v>8000</v>
      </c>
      <c r="N80" s="197">
        <v>2010</v>
      </c>
      <c r="O80" s="197"/>
      <c r="P80" s="197">
        <v>0</v>
      </c>
      <c r="Q80" s="197">
        <v>0</v>
      </c>
      <c r="R80" s="234">
        <f>(名冊[[#This Row],[月費]]+名冊[[#This Row],[包月]]-名冊[[#This Row],[補助款]])+(名冊[[#This Row],[雜費]]+名冊[[#This Row],[雜費2]]+名冊[[#This Row],[積欠]])-名冊[[#This Row],[溢收]]</f>
        <v>26010</v>
      </c>
      <c r="S80" s="198"/>
      <c r="T80" s="197"/>
      <c r="U80" s="195">
        <v>24000</v>
      </c>
      <c r="V80" s="380" t="str">
        <f>IF(名冊[[#This Row],[家屬繳交金額]]-名冊[[#This Row],[合計]]&lt;=0,"-",名冊[[#This Row],[家屬繳交金額]]-名冊[[#This Row],[合計]])</f>
        <v>-</v>
      </c>
      <c r="W80" s="383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-2010</v>
      </c>
      <c r="X80" s="197"/>
      <c r="Y80" s="197"/>
      <c r="Z80" s="212"/>
      <c r="AA80" s="206"/>
      <c r="AB80" s="202" t="s">
        <v>425</v>
      </c>
      <c r="AC80" s="202"/>
      <c r="AD80" s="202"/>
      <c r="AE80" s="237" t="str">
        <f>"您好：通知"&amp;名冊[[#This Row],[姓名]]&amp;" 君於"&amp;名冊[[#This Row],[簡稱]]&amp;114&amp;"年"&amp;4&amp;"月月費" &amp;IF((AND(名冊[[#This Row],[積欠]]&gt;0,名冊[[#This Row],[合計]]&gt;0)),"(含欠費)","")&amp;"共"&amp;IF(名冊[[#This Row],[合計]]&lt;0," 溢收"&amp;-名冊[[#This Row],[合計]],名冊[[#This Row],[合計]])&amp;"元整，如有疑問請來電(分機218)，謝謝。"</f>
        <v>您好：通知周霖 君於龍祥精神護理之家114年4月月費共26010元整，如有疑問請來電(分機218)，謝謝。</v>
      </c>
    </row>
    <row r="81" spans="1:31" s="286" customFormat="1">
      <c r="A81" s="228" t="str">
        <f t="shared" ca="1" si="1"/>
        <v>080</v>
      </c>
      <c r="B81" s="229" t="str">
        <f>HYPERLINK("\\server\G(server)\00行政管理部共用區\@雜費登帳!!!\@收費系統\住民收費表\※收費表"&amp;名冊[[#This Row],[字號]]&amp;名冊[[#This Row],[住民]]&amp;".xlsm",名冊[[#This Row],[住民]])</f>
        <v>謝如珍</v>
      </c>
      <c r="C81" s="298" t="s">
        <v>437</v>
      </c>
      <c r="D81" s="401" t="s">
        <v>681</v>
      </c>
      <c r="E81" s="211" t="s">
        <v>535</v>
      </c>
      <c r="F81" s="211" t="s">
        <v>1198</v>
      </c>
      <c r="G81" s="211" t="str">
        <f>IF(COUNTIF(名冊[[#This Row],[字號]],"1-*"),"龍祥精神護理之家",IF(COUNTIF(名冊[[#This Row],[字號]],"2-*"),"龍祥護理之家",IF(COUNTIF(名冊[[#This Row],[字號]],"3-*"),"龍祥長照中心")))</f>
        <v>龍祥精神護理之家</v>
      </c>
      <c r="H81" s="193"/>
      <c r="I81" s="194" t="s">
        <v>459</v>
      </c>
      <c r="J81" s="195">
        <v>50000</v>
      </c>
      <c r="K81" s="197">
        <v>30000</v>
      </c>
      <c r="L81" s="197">
        <v>0</v>
      </c>
      <c r="M81" s="232">
        <v>18785</v>
      </c>
      <c r="N81" s="197">
        <v>3172</v>
      </c>
      <c r="O81" s="197"/>
      <c r="P81" s="197">
        <v>0</v>
      </c>
      <c r="Q81" s="197">
        <v>0</v>
      </c>
      <c r="R81" s="234">
        <f>(名冊[[#This Row],[月費]]+名冊[[#This Row],[包月]]-名冊[[#This Row],[補助款]])+(名冊[[#This Row],[雜費]]+名冊[[#This Row],[雜費2]]+名冊[[#This Row],[積欠]])-名冊[[#This Row],[溢收]]</f>
        <v>14387</v>
      </c>
      <c r="S81" s="198"/>
      <c r="T81" s="197"/>
      <c r="U81" s="195">
        <v>11215</v>
      </c>
      <c r="V81" s="380" t="str">
        <f>IF(名冊[[#This Row],[家屬繳交金額]]-名冊[[#This Row],[合計]]&lt;=0,"-",名冊[[#This Row],[家屬繳交金額]]-名冊[[#This Row],[合計]])</f>
        <v>-</v>
      </c>
      <c r="W81" s="383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-3172</v>
      </c>
      <c r="X81" s="197"/>
      <c r="Y81" s="197"/>
      <c r="Z81" s="212"/>
      <c r="AA81" s="206"/>
      <c r="AB81" s="202" t="s">
        <v>438</v>
      </c>
      <c r="AC81" s="202"/>
      <c r="AD81" s="202"/>
      <c r="AE81" s="237" t="str">
        <f>"您好：通知"&amp;名冊[[#This Row],[姓名]]&amp;" 君於"&amp;名冊[[#This Row],[簡稱]]&amp;114&amp;"年"&amp;4&amp;"月月費" &amp;IF((AND(名冊[[#This Row],[積欠]]&gt;0,名冊[[#This Row],[合計]]&gt;0)),"(含欠費)","")&amp;"共"&amp;IF(名冊[[#This Row],[合計]]&lt;0," 溢收"&amp;-名冊[[#This Row],[合計]],名冊[[#This Row],[合計]])&amp;"元整，如有疑問請來電(分機218)，謝謝。"</f>
        <v>您好：通知謝如珍 君於龍祥精神護理之家114年4月月費共14387元整，如有疑問請來電(分機218)，謝謝。</v>
      </c>
    </row>
    <row r="82" spans="1:31">
      <c r="A82" s="228" t="str">
        <f t="shared" ca="1" si="1"/>
        <v>081</v>
      </c>
      <c r="B82" s="229" t="str">
        <f>HYPERLINK("\\server\G(server)\00行政管理部共用區\@雜費登帳!!!\@收費系統\住民收費表\※收費表"&amp;名冊[[#This Row],[字號]]&amp;名冊[[#This Row],[住民]]&amp;".xlsm",名冊[[#This Row],[住民]])</f>
        <v>劉信俊</v>
      </c>
      <c r="C82" s="298" t="s">
        <v>2008</v>
      </c>
      <c r="D82" s="401" t="s">
        <v>2009</v>
      </c>
      <c r="E82" s="211" t="s">
        <v>2007</v>
      </c>
      <c r="F82" s="211" t="s">
        <v>2010</v>
      </c>
      <c r="G82" s="211" t="str">
        <f>IF(COUNTIF(名冊[[#This Row],[字號]],"1-*"),"龍祥精神護理之家",IF(COUNTIF(名冊[[#This Row],[字號]],"2-*"),"龍祥護理之家",IF(COUNTIF(名冊[[#This Row],[字號]],"3-*"),"龍祥長照中心")))</f>
        <v>龍祥精神護理之家</v>
      </c>
      <c r="H82" s="193"/>
      <c r="I82" s="194" t="s">
        <v>446</v>
      </c>
      <c r="J82" s="195">
        <v>50000</v>
      </c>
      <c r="K82" s="197">
        <v>30000</v>
      </c>
      <c r="L82" s="197">
        <v>0</v>
      </c>
      <c r="M82" s="232">
        <v>22100</v>
      </c>
      <c r="N82" s="197">
        <v>3212</v>
      </c>
      <c r="O82" s="197"/>
      <c r="P82" s="197">
        <v>0</v>
      </c>
      <c r="Q82" s="197">
        <v>0</v>
      </c>
      <c r="R82" s="234">
        <f>(名冊[[#This Row],[月費]]+名冊[[#This Row],[包月]]-名冊[[#This Row],[補助款]])+(名冊[[#This Row],[雜費]]+名冊[[#This Row],[雜費2]]+名冊[[#This Row],[積欠]])-名冊[[#This Row],[溢收]]</f>
        <v>11112</v>
      </c>
      <c r="S82" s="198"/>
      <c r="T82" s="197"/>
      <c r="U82" s="195">
        <v>7900</v>
      </c>
      <c r="V82" s="380" t="str">
        <f>IF(名冊[[#This Row],[家屬繳交金額]]-名冊[[#This Row],[合計]]&lt;=0,"-",名冊[[#This Row],[家屬繳交金額]]-名冊[[#This Row],[合計]])</f>
        <v>-</v>
      </c>
      <c r="W82" s="383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-3212</v>
      </c>
      <c r="X82" s="197"/>
      <c r="Y82" s="197"/>
      <c r="Z82" s="203"/>
      <c r="AA82" s="206"/>
      <c r="AB82" s="202" t="s">
        <v>442</v>
      </c>
      <c r="AC82" s="202"/>
      <c r="AD82" s="202"/>
      <c r="AE82" s="237" t="str">
        <f>"您好：通知"&amp;名冊[[#This Row],[姓名]]&amp;" 君於"&amp;名冊[[#This Row],[簡稱]]&amp;114&amp;"年"&amp;4&amp;"月月費" &amp;IF((AND(名冊[[#This Row],[積欠]]&gt;0,名冊[[#This Row],[合計]]&gt;0)),"(含欠費)","")&amp;"共"&amp;IF(名冊[[#This Row],[合計]]&lt;0," 溢收"&amp;-名冊[[#This Row],[合計]],名冊[[#This Row],[合計]])&amp;"元整，如有疑問請來電(分機218)，謝謝。"</f>
        <v>您好：通知劉信俊 君於龍祥精神護理之家114年4月月費共11112元整，如有疑問請來電(分機218)，謝謝。</v>
      </c>
    </row>
    <row r="83" spans="1:31">
      <c r="A83" s="228" t="str">
        <f t="shared" ca="1" si="1"/>
        <v>082</v>
      </c>
      <c r="B83" s="229" t="str">
        <f>HYPERLINK("\\server\G(server)\00行政管理部共用區\@雜費登帳!!!\@收費系統\住民收費表\※收費表"&amp;名冊[[#This Row],[字號]]&amp;名冊[[#This Row],[住民]]&amp;".xlsm",名冊[[#This Row],[住民]])</f>
        <v>徐逸廷</v>
      </c>
      <c r="C83" s="298" t="s">
        <v>444</v>
      </c>
      <c r="D83" s="401" t="s">
        <v>419</v>
      </c>
      <c r="E83" s="211" t="s">
        <v>749</v>
      </c>
      <c r="F83" s="211" t="s">
        <v>1199</v>
      </c>
      <c r="G83" s="211" t="str">
        <f>IF(COUNTIF(名冊[[#This Row],[字號]],"1-*"),"龍祥精神護理之家",IF(COUNTIF(名冊[[#This Row],[字號]],"2-*"),"龍祥護理之家",IF(COUNTIF(名冊[[#This Row],[字號]],"3-*"),"龍祥長照中心")))</f>
        <v>龍祥精神護理之家</v>
      </c>
      <c r="H83" s="193" t="s">
        <v>1260</v>
      </c>
      <c r="I83" s="194" t="s">
        <v>646</v>
      </c>
      <c r="J83" s="195">
        <v>50000</v>
      </c>
      <c r="K83" s="197">
        <v>30000</v>
      </c>
      <c r="L83" s="197">
        <v>0</v>
      </c>
      <c r="M83" s="232">
        <v>22100</v>
      </c>
      <c r="N83" s="197">
        <v>5663</v>
      </c>
      <c r="O83" s="197"/>
      <c r="P83" s="197">
        <v>0</v>
      </c>
      <c r="Q83" s="197">
        <v>0</v>
      </c>
      <c r="R83" s="234">
        <f>(名冊[[#This Row],[月費]]+名冊[[#This Row],[包月]]-名冊[[#This Row],[補助款]])+(名冊[[#This Row],[雜費]]+名冊[[#This Row],[雜費2]]+名冊[[#This Row],[積欠]])-名冊[[#This Row],[溢收]]</f>
        <v>13563</v>
      </c>
      <c r="S83" s="198"/>
      <c r="T83" s="197"/>
      <c r="U83" s="195">
        <v>7900</v>
      </c>
      <c r="V83" s="380" t="str">
        <f>IF(名冊[[#This Row],[家屬繳交金額]]-名冊[[#This Row],[合計]]&lt;=0,"-",名冊[[#This Row],[家屬繳交金額]]-名冊[[#This Row],[合計]])</f>
        <v>-</v>
      </c>
      <c r="W83" s="383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-5663</v>
      </c>
      <c r="X83" s="197"/>
      <c r="Y83" s="197"/>
      <c r="Z83" s="203"/>
      <c r="AA83" s="206"/>
      <c r="AB83" s="202" t="s">
        <v>740</v>
      </c>
      <c r="AC83" s="202"/>
      <c r="AD83" s="202"/>
      <c r="AE83" s="237" t="str">
        <f>"您好：通知"&amp;名冊[[#This Row],[姓名]]&amp;" 君於"&amp;名冊[[#This Row],[簡稱]]&amp;114&amp;"年"&amp;4&amp;"月月費" &amp;IF((AND(名冊[[#This Row],[積欠]]&gt;0,名冊[[#This Row],[合計]]&gt;0)),"(含欠費)","")&amp;"共"&amp;IF(名冊[[#This Row],[合計]]&lt;0," 溢收"&amp;-名冊[[#This Row],[合計]],名冊[[#This Row],[合計]])&amp;"元整，如有疑問請來電(分機218)，謝謝。"</f>
        <v>您好：通知徐逸廷 君於龍祥精神護理之家114年4月月費共13563元整，如有疑問請來電(分機218)，謝謝。</v>
      </c>
    </row>
    <row r="84" spans="1:31">
      <c r="A84" s="228" t="str">
        <f t="shared" ca="1" si="1"/>
        <v>083</v>
      </c>
      <c r="B84" s="230" t="str">
        <f>HYPERLINK("\\server\G(server)\00行政管理部共用區\@雜費登帳!!!\@收費系統\住民收費表\※收費表"&amp;名冊[[#This Row],[字號]]&amp;名冊[[#This Row],[住民]]&amp;".xlsm",名冊[[#This Row],[住民]])</f>
        <v>張櫻枝</v>
      </c>
      <c r="C84" s="298" t="s">
        <v>677</v>
      </c>
      <c r="D84" s="401" t="s">
        <v>678</v>
      </c>
      <c r="E84" s="211" t="s">
        <v>676</v>
      </c>
      <c r="F84" s="211" t="s">
        <v>1200</v>
      </c>
      <c r="G84" s="211" t="str">
        <f>IF(COUNTIF(名冊[[#This Row],[字號]],"1-*"),"龍祥精神護理之家",IF(COUNTIF(名冊[[#This Row],[字號]],"2-*"),"龍祥護理之家",IF(COUNTIF(名冊[[#This Row],[字號]],"3-*"),"龍祥長照中心")))</f>
        <v>龍祥精神護理之家</v>
      </c>
      <c r="H84" s="193"/>
      <c r="I84" s="194" t="s">
        <v>721</v>
      </c>
      <c r="J84" s="195">
        <v>50000</v>
      </c>
      <c r="K84" s="197">
        <v>30000</v>
      </c>
      <c r="L84" s="197">
        <v>0</v>
      </c>
      <c r="M84" s="232">
        <v>18785</v>
      </c>
      <c r="N84" s="197">
        <v>4912</v>
      </c>
      <c r="O84" s="197"/>
      <c r="P84" s="197">
        <v>0</v>
      </c>
      <c r="Q84" s="197">
        <v>0</v>
      </c>
      <c r="R84" s="235">
        <f>(名冊[[#This Row],[月費]]+名冊[[#This Row],[包月]]-名冊[[#This Row],[補助款]])+(名冊[[#This Row],[雜費]]+名冊[[#This Row],[雜費2]]+名冊[[#This Row],[積欠]])-名冊[[#This Row],[溢收]]</f>
        <v>16127</v>
      </c>
      <c r="S84" s="198"/>
      <c r="T84" s="197"/>
      <c r="U84" s="195">
        <v>11215</v>
      </c>
      <c r="V84" s="380" t="str">
        <f>IF(名冊[[#This Row],[家屬繳交金額]]-名冊[[#This Row],[合計]]&lt;=0,"-",名冊[[#This Row],[家屬繳交金額]]-名冊[[#This Row],[合計]])</f>
        <v>-</v>
      </c>
      <c r="W84" s="383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-4912</v>
      </c>
      <c r="X84" s="197"/>
      <c r="Y84" s="197"/>
      <c r="Z84" s="203"/>
      <c r="AA84" s="206"/>
      <c r="AB84" s="202" t="s">
        <v>679</v>
      </c>
      <c r="AC84" s="202"/>
      <c r="AD84" s="202"/>
      <c r="AE84" s="237" t="str">
        <f>"您好：通知"&amp;名冊[[#This Row],[姓名]]&amp;" 君於"&amp;名冊[[#This Row],[簡稱]]&amp;114&amp;"年"&amp;4&amp;"月月費" &amp;IF((AND(名冊[[#This Row],[積欠]]&gt;0,名冊[[#This Row],[合計]]&gt;0)),"(含欠費)","")&amp;"共"&amp;IF(名冊[[#This Row],[合計]]&lt;0," 溢收"&amp;-名冊[[#This Row],[合計]],名冊[[#This Row],[合計]])&amp;"元整，如有疑問請來電(分機218)，謝謝。"</f>
        <v>您好：通知張櫻枝 君於龍祥精神護理之家114年4月月費共16127元整，如有疑問請來電(分機218)，謝謝。</v>
      </c>
    </row>
    <row r="85" spans="1:31">
      <c r="A85" s="228" t="str">
        <f t="shared" ca="1" si="1"/>
        <v>084</v>
      </c>
      <c r="B85" s="230" t="str">
        <f>HYPERLINK("\\server\G(server)\00行政管理部共用區\@雜費登帳!!!\@收費系統\住民收費表\※收費表"&amp;名冊[[#This Row],[字號]]&amp;名冊[[#This Row],[住民]]&amp;".xlsm",名冊[[#This Row],[住民]])</f>
        <v>彭趙梅蘭</v>
      </c>
      <c r="C85" s="298" t="s">
        <v>699</v>
      </c>
      <c r="D85" s="401" t="s">
        <v>681</v>
      </c>
      <c r="E85" s="211" t="s">
        <v>696</v>
      </c>
      <c r="F85" s="211" t="s">
        <v>1201</v>
      </c>
      <c r="G85" s="211" t="str">
        <f>IF(COUNTIF(名冊[[#This Row],[字號]],"1-*"),"龍祥精神護理之家",IF(COUNTIF(名冊[[#This Row],[字號]],"2-*"),"龍祥護理之家",IF(COUNTIF(名冊[[#This Row],[字號]],"3-*"),"龍祥長照中心")))</f>
        <v>龍祥精神護理之家</v>
      </c>
      <c r="H85" s="193"/>
      <c r="I85" s="194" t="s">
        <v>725</v>
      </c>
      <c r="J85" s="195">
        <v>50000</v>
      </c>
      <c r="K85" s="197">
        <v>30000</v>
      </c>
      <c r="L85" s="197">
        <v>0</v>
      </c>
      <c r="M85" s="232">
        <v>0</v>
      </c>
      <c r="N85" s="197">
        <v>9207</v>
      </c>
      <c r="O85" s="197"/>
      <c r="P85" s="197">
        <v>0</v>
      </c>
      <c r="Q85" s="197">
        <v>0</v>
      </c>
      <c r="R85" s="235">
        <f>(名冊[[#This Row],[月費]]+名冊[[#This Row],[包月]]-名冊[[#This Row],[補助款]])+(名冊[[#This Row],[雜費]]+名冊[[#This Row],[雜費2]]+名冊[[#This Row],[積欠]])-名冊[[#This Row],[溢收]]</f>
        <v>39207</v>
      </c>
      <c r="S85" s="198"/>
      <c r="T85" s="197"/>
      <c r="U85" s="195">
        <v>30000</v>
      </c>
      <c r="V85" s="380" t="str">
        <f>IF(名冊[[#This Row],[家屬繳交金額]]-名冊[[#This Row],[合計]]&lt;=0,"-",名冊[[#This Row],[家屬繳交金額]]-名冊[[#This Row],[合計]])</f>
        <v>-</v>
      </c>
      <c r="W85" s="383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-9207</v>
      </c>
      <c r="X85" s="197"/>
      <c r="Y85" s="197"/>
      <c r="Z85" s="203"/>
      <c r="AA85" s="206"/>
      <c r="AB85" s="202" t="s">
        <v>700</v>
      </c>
      <c r="AC85" s="202"/>
      <c r="AD85" s="202"/>
      <c r="AE85" s="237" t="str">
        <f>"您好：通知"&amp;名冊[[#This Row],[姓名]]&amp;" 君於"&amp;名冊[[#This Row],[簡稱]]&amp;114&amp;"年"&amp;4&amp;"月月費" &amp;IF((AND(名冊[[#This Row],[積欠]]&gt;0,名冊[[#This Row],[合計]]&gt;0)),"(含欠費)","")&amp;"共"&amp;IF(名冊[[#This Row],[合計]]&lt;0," 溢收"&amp;-名冊[[#This Row],[合計]],名冊[[#This Row],[合計]])&amp;"元整，如有疑問請來電(分機218)，謝謝。"</f>
        <v>您好：通知彭趙梅蘭 君於龍祥精神護理之家114年4月月費共39207元整，如有疑問請來電(分機218)，謝謝。</v>
      </c>
    </row>
    <row r="86" spans="1:31">
      <c r="A86" s="228" t="str">
        <f t="shared" ca="1" si="1"/>
        <v>085</v>
      </c>
      <c r="B86" s="267" t="str">
        <f>HYPERLINK("\\server\G(server)\00行政管理部共用區\@雜費登帳!!!\@收費系統\住民收費表\※收費表"&amp;名冊[[#This Row],[字號]]&amp;名冊[[#This Row],[住民]]&amp;".xlsm",名冊[[#This Row],[住民]])</f>
        <v>王義雄</v>
      </c>
      <c r="C86" s="298" t="s">
        <v>727</v>
      </c>
      <c r="D86" s="401" t="s">
        <v>431</v>
      </c>
      <c r="E86" s="211" t="s">
        <v>726</v>
      </c>
      <c r="F86" s="211" t="s">
        <v>1202</v>
      </c>
      <c r="G86" s="211" t="str">
        <f>IF(COUNTIF(名冊[[#This Row],[字號]],"1-*"),"龍祥精神護理之家",IF(COUNTIF(名冊[[#This Row],[字號]],"2-*"),"龍祥護理之家",IF(COUNTIF(名冊[[#This Row],[字號]],"3-*"),"龍祥長照中心")))</f>
        <v>龍祥精神護理之家</v>
      </c>
      <c r="H86" s="193"/>
      <c r="I86" s="194" t="s">
        <v>752</v>
      </c>
      <c r="J86" s="195">
        <v>50000</v>
      </c>
      <c r="K86" s="197">
        <v>30000</v>
      </c>
      <c r="L86" s="197">
        <v>0</v>
      </c>
      <c r="M86" s="232">
        <v>15470</v>
      </c>
      <c r="N86" s="197">
        <v>2449</v>
      </c>
      <c r="O86" s="197"/>
      <c r="P86" s="197">
        <v>0</v>
      </c>
      <c r="Q86" s="197">
        <v>0</v>
      </c>
      <c r="R86" s="235">
        <f>(名冊[[#This Row],[月費]]+名冊[[#This Row],[包月]]-名冊[[#This Row],[補助款]])+(名冊[[#This Row],[雜費]]+名冊[[#This Row],[雜費2]]+名冊[[#This Row],[積欠]])-名冊[[#This Row],[溢收]]</f>
        <v>16979</v>
      </c>
      <c r="S86" s="198"/>
      <c r="T86" s="197"/>
      <c r="U86" s="195">
        <v>14530</v>
      </c>
      <c r="V86" s="380" t="str">
        <f>IF(名冊[[#This Row],[家屬繳交金額]]-名冊[[#This Row],[合計]]&lt;=0,"-",名冊[[#This Row],[家屬繳交金額]]-名冊[[#This Row],[合計]])</f>
        <v>-</v>
      </c>
      <c r="W86" s="383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-2449</v>
      </c>
      <c r="X86" s="197"/>
      <c r="Y86" s="197"/>
      <c r="Z86" s="203"/>
      <c r="AA86" s="206"/>
      <c r="AB86" s="202" t="s">
        <v>728</v>
      </c>
      <c r="AC86" s="202"/>
      <c r="AD86" s="202"/>
      <c r="AE86" s="237" t="str">
        <f>"您好：通知"&amp;名冊[[#This Row],[姓名]]&amp;" 君於"&amp;名冊[[#This Row],[簡稱]]&amp;114&amp;"年"&amp;4&amp;"月月費" &amp;IF((AND(名冊[[#This Row],[積欠]]&gt;0,名冊[[#This Row],[合計]]&gt;0)),"(含欠費)","")&amp;"共"&amp;IF(名冊[[#This Row],[合計]]&lt;0," 溢收"&amp;-名冊[[#This Row],[合計]],名冊[[#This Row],[合計]])&amp;"元整，如有疑問請來電(分機218)，謝謝。"</f>
        <v>您好：通知王義雄 君於龍祥精神護理之家114年4月月費共16979元整，如有疑問請來電(分機218)，謝謝。</v>
      </c>
    </row>
    <row r="87" spans="1:31">
      <c r="A87" s="228" t="str">
        <f t="shared" ca="1" si="1"/>
        <v>086</v>
      </c>
      <c r="B87" s="230" t="str">
        <f>HYPERLINK("\\server\G(server)\00行政管理部共用區\@雜費登帳!!!\@收費系統\住民收費表\※收費表"&amp;名冊[[#This Row],[字號]]&amp;名冊[[#This Row],[住民]]&amp;".xlsm",名冊[[#This Row],[住民]])</f>
        <v>王順利</v>
      </c>
      <c r="C87" s="298" t="s">
        <v>730</v>
      </c>
      <c r="D87" s="401" t="s">
        <v>467</v>
      </c>
      <c r="E87" s="211" t="s">
        <v>729</v>
      </c>
      <c r="F87" s="211" t="s">
        <v>1203</v>
      </c>
      <c r="G87" s="211" t="str">
        <f>IF(COUNTIF(名冊[[#This Row],[字號]],"1-*"),"龍祥精神護理之家",IF(COUNTIF(名冊[[#This Row],[字號]],"2-*"),"龍祥護理之家",IF(COUNTIF(名冊[[#This Row],[字號]],"3-*"),"龍祥長照中心")))</f>
        <v>龍祥精神護理之家</v>
      </c>
      <c r="H87" s="213"/>
      <c r="I87" s="194" t="s">
        <v>2279</v>
      </c>
      <c r="J87" s="195">
        <v>50000</v>
      </c>
      <c r="K87" s="197">
        <v>30000</v>
      </c>
      <c r="L87" s="197"/>
      <c r="M87" s="232">
        <v>22100</v>
      </c>
      <c r="N87" s="197">
        <v>7579</v>
      </c>
      <c r="O87" s="197"/>
      <c r="P87" s="197">
        <v>0</v>
      </c>
      <c r="Q87" s="197">
        <v>290</v>
      </c>
      <c r="R87" s="235">
        <f>(名冊[[#This Row],[月費]]+名冊[[#This Row],[包月]]-名冊[[#This Row],[補助款]])+(名冊[[#This Row],[雜費]]+名冊[[#This Row],[雜費2]]+名冊[[#This Row],[積欠]])-名冊[[#This Row],[溢收]]</f>
        <v>15189</v>
      </c>
      <c r="S87" s="198"/>
      <c r="T87" s="197"/>
      <c r="U87" s="195">
        <v>8190</v>
      </c>
      <c r="V87" s="380" t="str">
        <f>IF(名冊[[#This Row],[家屬繳交金額]]-名冊[[#This Row],[合計]]&lt;=0,"-",名冊[[#This Row],[家屬繳交金額]]-名冊[[#This Row],[合計]])</f>
        <v>-</v>
      </c>
      <c r="W87" s="383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-6999</v>
      </c>
      <c r="X87" s="197"/>
      <c r="Y87" s="197"/>
      <c r="Z87" s="203"/>
      <c r="AA87" s="206"/>
      <c r="AB87" s="202" t="s">
        <v>2193</v>
      </c>
      <c r="AC87" s="202"/>
      <c r="AD87" s="202"/>
      <c r="AE87" s="237" t="str">
        <f>"您好：通知"&amp;名冊[[#This Row],[姓名]]&amp;" 君於"&amp;名冊[[#This Row],[簡稱]]&amp;114&amp;"年"&amp;4&amp;"月月費" &amp;IF((AND(名冊[[#This Row],[積欠]]&gt;0,名冊[[#This Row],[合計]]&gt;0)),"(含欠費)","")&amp;"共"&amp;IF(名冊[[#This Row],[合計]]&lt;0," 溢收"&amp;-名冊[[#This Row],[合計]],名冊[[#This Row],[合計]])&amp;"元整，如有疑問請來電(分機218)，謝謝。"</f>
        <v>您好：通知王順利 君於龍祥精神護理之家114年4月月費共15189元整，如有疑問請來電(分機218)，謝謝。</v>
      </c>
    </row>
    <row r="88" spans="1:31">
      <c r="A88" s="228" t="str">
        <f t="shared" ca="1" si="1"/>
        <v>087</v>
      </c>
      <c r="B88" s="230" t="str">
        <f>HYPERLINK("\\server\G(server)\00行政管理部共用區\@雜費登帳!!!\@收費系統\住民收費表\※收費表"&amp;名冊[[#This Row],[字號]]&amp;名冊[[#This Row],[住民]]&amp;".xlsm",名冊[[#This Row],[住民]])</f>
        <v>陳勝雄</v>
      </c>
      <c r="C88" s="298" t="s">
        <v>736</v>
      </c>
      <c r="D88" s="401" t="s">
        <v>419</v>
      </c>
      <c r="E88" s="211" t="s">
        <v>735</v>
      </c>
      <c r="F88" s="211" t="s">
        <v>1204</v>
      </c>
      <c r="G88" s="211" t="str">
        <f>IF(COUNTIF(名冊[[#This Row],[字號]],"1-*"),"龍祥精神護理之家",IF(COUNTIF(名冊[[#This Row],[字號]],"2-*"),"龍祥護理之家",IF(COUNTIF(名冊[[#This Row],[字號]],"3-*"),"龍祥長照中心")))</f>
        <v>龍祥精神護理之家</v>
      </c>
      <c r="H88" s="193"/>
      <c r="I88" s="194" t="s">
        <v>446</v>
      </c>
      <c r="J88" s="195">
        <v>50000</v>
      </c>
      <c r="K88" s="197">
        <v>27000</v>
      </c>
      <c r="L88" s="197">
        <v>0</v>
      </c>
      <c r="M88" s="232">
        <v>12376</v>
      </c>
      <c r="N88" s="197">
        <v>1735</v>
      </c>
      <c r="O88" s="197"/>
      <c r="P88" s="197">
        <v>0</v>
      </c>
      <c r="Q88" s="197">
        <v>0</v>
      </c>
      <c r="R88" s="235">
        <f>(名冊[[#This Row],[月費]]+名冊[[#This Row],[包月]]-名冊[[#This Row],[補助款]])+(名冊[[#This Row],[雜費]]+名冊[[#This Row],[雜費2]]+名冊[[#This Row],[積欠]])-名冊[[#This Row],[溢收]]</f>
        <v>16359</v>
      </c>
      <c r="S88" s="198"/>
      <c r="T88" s="197"/>
      <c r="U88" s="195">
        <v>14624</v>
      </c>
      <c r="V88" s="380" t="str">
        <f>IF(名冊[[#This Row],[家屬繳交金額]]-名冊[[#This Row],[合計]]&lt;=0,"-",名冊[[#This Row],[家屬繳交金額]]-名冊[[#This Row],[合計]])</f>
        <v>-</v>
      </c>
      <c r="W88" s="383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-1735</v>
      </c>
      <c r="X88" s="197"/>
      <c r="Y88" s="197"/>
      <c r="Z88" s="203"/>
      <c r="AA88" s="206"/>
      <c r="AB88" s="202" t="s">
        <v>737</v>
      </c>
      <c r="AC88" s="202"/>
      <c r="AD88" s="202"/>
      <c r="AE88" s="237" t="str">
        <f>"您好：通知"&amp;名冊[[#This Row],[姓名]]&amp;" 君於"&amp;名冊[[#This Row],[簡稱]]&amp;114&amp;"年"&amp;4&amp;"月月費" &amp;IF((AND(名冊[[#This Row],[積欠]]&gt;0,名冊[[#This Row],[合計]]&gt;0)),"(含欠費)","")&amp;"共"&amp;IF(名冊[[#This Row],[合計]]&lt;0," 溢收"&amp;-名冊[[#This Row],[合計]],名冊[[#This Row],[合計]])&amp;"元整，如有疑問請來電(分機218)，謝謝。"</f>
        <v>您好：通知陳勝雄 君於龍祥精神護理之家114年4月月費共16359元整，如有疑問請來電(分機218)，謝謝。</v>
      </c>
    </row>
    <row r="89" spans="1:31">
      <c r="A89" s="228" t="str">
        <f t="shared" ca="1" si="1"/>
        <v>088</v>
      </c>
      <c r="B89" s="230" t="str">
        <f>HYPERLINK("\\server\G(server)\00行政管理部共用區\@雜費登帳!!!\@收費系統\住民收費表\※收費表"&amp;名冊[[#This Row],[字號]]&amp;名冊[[#This Row],[住民]]&amp;".xlsm",名冊[[#This Row],[住民]])</f>
        <v>黃介嶽</v>
      </c>
      <c r="C89" s="298" t="s">
        <v>744</v>
      </c>
      <c r="D89" s="401" t="s">
        <v>467</v>
      </c>
      <c r="E89" s="211" t="s">
        <v>757</v>
      </c>
      <c r="F89" s="211" t="s">
        <v>1205</v>
      </c>
      <c r="G89" s="211" t="str">
        <f>IF(COUNTIF(名冊[[#This Row],[字號]],"1-*"),"龍祥精神護理之家",IF(COUNTIF(名冊[[#This Row],[字號]],"2-*"),"龍祥護理之家",IF(COUNTIF(名冊[[#This Row],[字號]],"3-*"),"龍祥長照中心")))</f>
        <v>龍祥精神護理之家</v>
      </c>
      <c r="H89" s="193"/>
      <c r="I89" s="194" t="s">
        <v>753</v>
      </c>
      <c r="J89" s="195">
        <v>50000</v>
      </c>
      <c r="K89" s="197">
        <v>30000</v>
      </c>
      <c r="L89" s="197">
        <v>0</v>
      </c>
      <c r="M89" s="232">
        <v>22100</v>
      </c>
      <c r="N89" s="197">
        <v>4841</v>
      </c>
      <c r="O89" s="197"/>
      <c r="P89" s="197">
        <v>0</v>
      </c>
      <c r="Q89" s="197">
        <v>0</v>
      </c>
      <c r="R89" s="235">
        <f>(名冊[[#This Row],[月費]]+名冊[[#This Row],[包月]]-名冊[[#This Row],[補助款]])+(名冊[[#This Row],[雜費]]+名冊[[#This Row],[雜費2]]+名冊[[#This Row],[積欠]])-名冊[[#This Row],[溢收]]</f>
        <v>12741</v>
      </c>
      <c r="S89" s="198"/>
      <c r="T89" s="197"/>
      <c r="U89" s="195">
        <v>7900</v>
      </c>
      <c r="V89" s="380" t="str">
        <f>IF(名冊[[#This Row],[家屬繳交金額]]-名冊[[#This Row],[合計]]&lt;=0,"-",名冊[[#This Row],[家屬繳交金額]]-名冊[[#This Row],[合計]])</f>
        <v>-</v>
      </c>
      <c r="W89" s="383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-4841</v>
      </c>
      <c r="X89" s="197"/>
      <c r="Y89" s="197"/>
      <c r="Z89" s="203"/>
      <c r="AA89" s="206"/>
      <c r="AB89" s="202" t="s">
        <v>745</v>
      </c>
      <c r="AC89" s="202"/>
      <c r="AD89" s="202"/>
      <c r="AE89" s="237" t="str">
        <f>"您好：通知"&amp;名冊[[#This Row],[姓名]]&amp;" 君於"&amp;名冊[[#This Row],[簡稱]]&amp;114&amp;"年"&amp;4&amp;"月月費" &amp;IF((AND(名冊[[#This Row],[積欠]]&gt;0,名冊[[#This Row],[合計]]&gt;0)),"(含欠費)","")&amp;"共"&amp;IF(名冊[[#This Row],[合計]]&lt;0," 溢收"&amp;-名冊[[#This Row],[合計]],名冊[[#This Row],[合計]])&amp;"元整，如有疑問請來電(分機218)，謝謝。"</f>
        <v>您好：通知黃介嶽 君於龍祥精神護理之家114年4月月費共12741元整，如有疑問請來電(分機218)，謝謝。</v>
      </c>
    </row>
    <row r="90" spans="1:31">
      <c r="A90" s="228" t="str">
        <f t="shared" ca="1" si="1"/>
        <v>089</v>
      </c>
      <c r="B90" s="230" t="str">
        <f>HYPERLINK("\\server\G(server)\00行政管理部共用區\@雜費登帳!!!\@收費系統\住民收費表\※收費表"&amp;名冊[[#This Row],[字號]]&amp;名冊[[#This Row],[住民]]&amp;".xlsm",名冊[[#This Row],[住民]])</f>
        <v>高鴻英</v>
      </c>
      <c r="C90" s="298" t="s">
        <v>751</v>
      </c>
      <c r="D90" s="401" t="s">
        <v>678</v>
      </c>
      <c r="E90" s="211" t="s">
        <v>750</v>
      </c>
      <c r="F90" s="211" t="s">
        <v>1206</v>
      </c>
      <c r="G90" s="211" t="str">
        <f>IF(COUNTIF(名冊[[#This Row],[字號]],"1-*"),"龍祥精神護理之家",IF(COUNTIF(名冊[[#This Row],[字號]],"2-*"),"龍祥護理之家",IF(COUNTIF(名冊[[#This Row],[字號]],"3-*"),"龍祥長照中心")))</f>
        <v>龍祥精神護理之家</v>
      </c>
      <c r="H90" s="193"/>
      <c r="I90" s="194" t="s">
        <v>799</v>
      </c>
      <c r="J90" s="195">
        <v>50000</v>
      </c>
      <c r="K90" s="197">
        <v>30000</v>
      </c>
      <c r="L90" s="197">
        <v>0</v>
      </c>
      <c r="M90" s="232">
        <v>14000</v>
      </c>
      <c r="N90" s="197">
        <v>7530</v>
      </c>
      <c r="O90" s="197"/>
      <c r="P90" s="197">
        <v>0</v>
      </c>
      <c r="Q90" s="197">
        <v>0</v>
      </c>
      <c r="R90" s="235">
        <f>(名冊[[#This Row],[月費]]+名冊[[#This Row],[包月]]-名冊[[#This Row],[補助款]])+(名冊[[#This Row],[雜費]]+名冊[[#This Row],[雜費2]]+名冊[[#This Row],[積欠]])-名冊[[#This Row],[溢收]]</f>
        <v>23530</v>
      </c>
      <c r="S90" s="198"/>
      <c r="T90" s="197"/>
      <c r="U90" s="195">
        <v>16000</v>
      </c>
      <c r="V90" s="380" t="str">
        <f>IF(名冊[[#This Row],[家屬繳交金額]]-名冊[[#This Row],[合計]]&lt;=0,"-",名冊[[#This Row],[家屬繳交金額]]-名冊[[#This Row],[合計]])</f>
        <v>-</v>
      </c>
      <c r="W90" s="383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-7530</v>
      </c>
      <c r="X90" s="197"/>
      <c r="Y90" s="197"/>
      <c r="Z90" s="203"/>
      <c r="AA90" s="206"/>
      <c r="AB90" s="202" t="s">
        <v>783</v>
      </c>
      <c r="AC90" s="202"/>
      <c r="AD90" s="202"/>
      <c r="AE90" s="237" t="str">
        <f>"您好：通知"&amp;名冊[[#This Row],[姓名]]&amp;" 君於"&amp;名冊[[#This Row],[簡稱]]&amp;114&amp;"年"&amp;4&amp;"月月費" &amp;IF((AND(名冊[[#This Row],[積欠]]&gt;0,名冊[[#This Row],[合計]]&gt;0)),"(含欠費)","")&amp;"共"&amp;IF(名冊[[#This Row],[合計]]&lt;0," 溢收"&amp;-名冊[[#This Row],[合計]],名冊[[#This Row],[合計]])&amp;"元整，如有疑問請來電(分機218)，謝謝。"</f>
        <v>您好：通知高鴻英 君於龍祥精神護理之家114年4月月費共23530元整，如有疑問請來電(分機218)，謝謝。</v>
      </c>
    </row>
    <row r="91" spans="1:31">
      <c r="A91" s="228" t="str">
        <f t="shared" ca="1" si="1"/>
        <v>090</v>
      </c>
      <c r="B91" s="230" t="str">
        <f>HYPERLINK("\\server\G(server)\00行政管理部共用區\@雜費登帳!!!\@收費系統\住民收費表\※收費表"&amp;名冊[[#This Row],[字號]]&amp;名冊[[#This Row],[住民]]&amp;".xlsm",名冊[[#This Row],[住民]])</f>
        <v>徐燕翼</v>
      </c>
      <c r="C91" s="298" t="s">
        <v>786</v>
      </c>
      <c r="D91" s="401" t="s">
        <v>419</v>
      </c>
      <c r="E91" s="211" t="s">
        <v>785</v>
      </c>
      <c r="F91" s="211" t="s">
        <v>1208</v>
      </c>
      <c r="G91" s="211" t="str">
        <f>IF(COUNTIF(名冊[[#This Row],[字號]],"1-*"),"龍祥精神護理之家",IF(COUNTIF(名冊[[#This Row],[字號]],"2-*"),"龍祥護理之家",IF(COUNTIF(名冊[[#This Row],[字號]],"3-*"),"龍祥長照中心")))</f>
        <v>龍祥精神護理之家</v>
      </c>
      <c r="H91" s="193"/>
      <c r="I91" s="194" t="s">
        <v>446</v>
      </c>
      <c r="J91" s="195">
        <v>50000</v>
      </c>
      <c r="K91" s="197">
        <v>27000</v>
      </c>
      <c r="L91" s="197">
        <v>0</v>
      </c>
      <c r="M91" s="232">
        <v>24000</v>
      </c>
      <c r="N91" s="197">
        <v>8705</v>
      </c>
      <c r="O91" s="197"/>
      <c r="P91" s="197">
        <v>0</v>
      </c>
      <c r="Q91" s="197">
        <v>0</v>
      </c>
      <c r="R91" s="235">
        <f>(名冊[[#This Row],[月費]]+名冊[[#This Row],[包月]]-名冊[[#This Row],[補助款]])+(名冊[[#This Row],[雜費]]+名冊[[#This Row],[雜費2]]+名冊[[#This Row],[積欠]])-名冊[[#This Row],[溢收]]</f>
        <v>11705</v>
      </c>
      <c r="S91" s="198"/>
      <c r="T91" s="197"/>
      <c r="U91" s="195">
        <v>3000</v>
      </c>
      <c r="V91" s="380" t="str">
        <f>IF(名冊[[#This Row],[家屬繳交金額]]-名冊[[#This Row],[合計]]&lt;=0,"-",名冊[[#This Row],[家屬繳交金額]]-名冊[[#This Row],[合計]])</f>
        <v>-</v>
      </c>
      <c r="W91" s="383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-8705</v>
      </c>
      <c r="X91" s="197"/>
      <c r="Y91" s="197"/>
      <c r="Z91" s="203"/>
      <c r="AA91" s="206"/>
      <c r="AB91" s="202" t="s">
        <v>787</v>
      </c>
      <c r="AC91" s="202"/>
      <c r="AD91" s="202"/>
      <c r="AE91" s="237" t="str">
        <f>"您好：通知"&amp;名冊[[#This Row],[姓名]]&amp;" 君於"&amp;名冊[[#This Row],[簡稱]]&amp;114&amp;"年"&amp;4&amp;"月月費" &amp;IF((AND(名冊[[#This Row],[積欠]]&gt;0,名冊[[#This Row],[合計]]&gt;0)),"(含欠費)","")&amp;"共"&amp;IF(名冊[[#This Row],[合計]]&lt;0," 溢收"&amp;-名冊[[#This Row],[合計]],名冊[[#This Row],[合計]])&amp;"元整，如有疑問請來電(分機218)，謝謝。"</f>
        <v>您好：通知徐燕翼 君於龍祥精神護理之家114年4月月費共11705元整，如有疑問請來電(分機218)，謝謝。</v>
      </c>
    </row>
    <row r="92" spans="1:31">
      <c r="A92" s="228" t="str">
        <f t="shared" ca="1" si="1"/>
        <v>091</v>
      </c>
      <c r="B92" s="230" t="str">
        <f>HYPERLINK("\\server\G(server)\00行政管理部共用區\@雜費登帳!!!\@收費系統\住民收費表\※收費表"&amp;名冊[[#This Row],[字號]]&amp;名冊[[#This Row],[住民]]&amp;".xlsm",名冊[[#This Row],[住民]])</f>
        <v>林怡芬</v>
      </c>
      <c r="C92" s="298" t="s">
        <v>865</v>
      </c>
      <c r="D92" s="401" t="s">
        <v>678</v>
      </c>
      <c r="E92" s="211" t="s">
        <v>864</v>
      </c>
      <c r="F92" s="211" t="s">
        <v>1210</v>
      </c>
      <c r="G92" s="211" t="str">
        <f>IF(COUNTIF(名冊[[#This Row],[字號]],"1-*"),"龍祥精神護理之家",IF(COUNTIF(名冊[[#This Row],[字號]],"2-*"),"龍祥護理之家",IF(COUNTIF(名冊[[#This Row],[字號]],"3-*"),"龍祥長照中心")))</f>
        <v>龍祥精神護理之家</v>
      </c>
      <c r="H92" s="193"/>
      <c r="I92" s="194" t="s">
        <v>380</v>
      </c>
      <c r="J92" s="195">
        <v>50000</v>
      </c>
      <c r="K92" s="197">
        <v>30000</v>
      </c>
      <c r="L92" s="197">
        <v>0</v>
      </c>
      <c r="M92" s="232">
        <v>18785</v>
      </c>
      <c r="N92" s="197">
        <v>3849</v>
      </c>
      <c r="O92" s="197"/>
      <c r="P92" s="197">
        <v>0</v>
      </c>
      <c r="Q92" s="197">
        <v>40</v>
      </c>
      <c r="R92" s="235">
        <f>(名冊[[#This Row],[月費]]+名冊[[#This Row],[包月]]-名冊[[#This Row],[補助款]])+(名冊[[#This Row],[雜費]]+名冊[[#This Row],[雜費2]]+名冊[[#This Row],[積欠]])-名冊[[#This Row],[溢收]]</f>
        <v>15024</v>
      </c>
      <c r="S92" s="198"/>
      <c r="T92" s="197"/>
      <c r="U92" s="195">
        <v>11255</v>
      </c>
      <c r="V92" s="380" t="str">
        <f>IF(名冊[[#This Row],[家屬繳交金額]]-名冊[[#This Row],[合計]]&lt;=0,"-",名冊[[#This Row],[家屬繳交金額]]-名冊[[#This Row],[合計]])</f>
        <v>-</v>
      </c>
      <c r="W92" s="383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-3769</v>
      </c>
      <c r="X92" s="197"/>
      <c r="Y92" s="197"/>
      <c r="Z92" s="203"/>
      <c r="AA92" s="206"/>
      <c r="AB92" s="202" t="s">
        <v>866</v>
      </c>
      <c r="AC92" s="202"/>
      <c r="AD92" s="202"/>
      <c r="AE92" s="237" t="str">
        <f>"您好：通知"&amp;名冊[[#This Row],[姓名]]&amp;" 君於"&amp;名冊[[#This Row],[簡稱]]&amp;114&amp;"年"&amp;4&amp;"月月費" &amp;IF((AND(名冊[[#This Row],[積欠]]&gt;0,名冊[[#This Row],[合計]]&gt;0)),"(含欠費)","")&amp;"共"&amp;IF(名冊[[#This Row],[合計]]&lt;0," 溢收"&amp;-名冊[[#This Row],[合計]],名冊[[#This Row],[合計]])&amp;"元整，如有疑問請來電(分機218)，謝謝。"</f>
        <v>您好：通知林怡芬 君於龍祥精神護理之家114年4月月費共15024元整，如有疑問請來電(分機218)，謝謝。</v>
      </c>
    </row>
    <row r="93" spans="1:31">
      <c r="A93" s="228" t="str">
        <f t="shared" ca="1" si="1"/>
        <v>092</v>
      </c>
      <c r="B93" s="230" t="str">
        <f>HYPERLINK("\\server\G(server)\00行政管理部共用區\@雜費登帳!!!\@收費系統\住民收費表\※收費表"&amp;名冊[[#This Row],[字號]]&amp;名冊[[#This Row],[住民]]&amp;".xlsm",名冊[[#This Row],[住民]])</f>
        <v>官純琴</v>
      </c>
      <c r="C93" s="298" t="s">
        <v>922</v>
      </c>
      <c r="D93" s="401" t="s">
        <v>681</v>
      </c>
      <c r="E93" s="211" t="s">
        <v>921</v>
      </c>
      <c r="F93" s="211" t="s">
        <v>1211</v>
      </c>
      <c r="G93" s="211" t="str">
        <f>IF(COUNTIF(名冊[[#This Row],[字號]],"1-*"),"龍祥精神護理之家",IF(COUNTIF(名冊[[#This Row],[字號]],"2-*"),"龍祥護理之家",IF(COUNTIF(名冊[[#This Row],[字號]],"3-*"),"龍祥長照中心")))</f>
        <v>龍祥精神護理之家</v>
      </c>
      <c r="H93" s="193"/>
      <c r="I93" s="194" t="s">
        <v>446</v>
      </c>
      <c r="J93" s="195">
        <v>50000</v>
      </c>
      <c r="K93" s="197">
        <v>27000</v>
      </c>
      <c r="L93" s="197">
        <v>0</v>
      </c>
      <c r="M93" s="232">
        <v>15470</v>
      </c>
      <c r="N93" s="197">
        <v>8240</v>
      </c>
      <c r="O93" s="197"/>
      <c r="P93" s="197">
        <v>0</v>
      </c>
      <c r="Q93" s="197">
        <v>0</v>
      </c>
      <c r="R93" s="235">
        <f>(名冊[[#This Row],[月費]]+名冊[[#This Row],[包月]]-名冊[[#This Row],[補助款]])+(名冊[[#This Row],[雜費]]+名冊[[#This Row],[雜費2]]+名冊[[#This Row],[積欠]])-名冊[[#This Row],[溢收]]</f>
        <v>19770</v>
      </c>
      <c r="S93" s="198"/>
      <c r="T93" s="197"/>
      <c r="U93" s="195">
        <v>11530</v>
      </c>
      <c r="V93" s="380" t="str">
        <f>IF(名冊[[#This Row],[家屬繳交金額]]-名冊[[#This Row],[合計]]&lt;=0,"-",名冊[[#This Row],[家屬繳交金額]]-名冊[[#This Row],[合計]])</f>
        <v>-</v>
      </c>
      <c r="W93" s="383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-8240</v>
      </c>
      <c r="X93" s="197"/>
      <c r="Y93" s="197"/>
      <c r="Z93" s="203"/>
      <c r="AA93" s="206"/>
      <c r="AB93" s="202" t="s">
        <v>923</v>
      </c>
      <c r="AC93" s="202" t="s">
        <v>924</v>
      </c>
      <c r="AD93" s="202"/>
      <c r="AE93" s="237" t="str">
        <f>"您好：通知"&amp;名冊[[#This Row],[姓名]]&amp;" 君於"&amp;名冊[[#This Row],[簡稱]]&amp;114&amp;"年"&amp;4&amp;"月月費" &amp;IF((AND(名冊[[#This Row],[積欠]]&gt;0,名冊[[#This Row],[合計]]&gt;0)),"(含欠費)","")&amp;"共"&amp;IF(名冊[[#This Row],[合計]]&lt;0," 溢收"&amp;-名冊[[#This Row],[合計]],名冊[[#This Row],[合計]])&amp;"元整，如有疑問請來電(分機218)，謝謝。"</f>
        <v>您好：通知官純琴 君於龍祥精神護理之家114年4月月費共19770元整，如有疑問請來電(分機218)，謝謝。</v>
      </c>
    </row>
    <row r="94" spans="1:31">
      <c r="A94" s="228" t="str">
        <f t="shared" ca="1" si="1"/>
        <v>093</v>
      </c>
      <c r="B94" s="297" t="str">
        <f>HYPERLINK("\\server\G(server)\00行政管理部共用區\@雜費登帳!!!\@收費系統\住民收費表\※收費表"&amp;名冊[[#This Row],[字號]]&amp;名冊[[#This Row],[住民]]&amp;".xlsm",名冊[[#This Row],[住民]])</f>
        <v>陳青洋</v>
      </c>
      <c r="C94" s="298" t="s">
        <v>936</v>
      </c>
      <c r="D94" s="401" t="s">
        <v>419</v>
      </c>
      <c r="E94" s="211" t="s">
        <v>935</v>
      </c>
      <c r="F94" s="211" t="s">
        <v>1212</v>
      </c>
      <c r="G94" s="211" t="str">
        <f>IF(COUNTIF(名冊[[#This Row],[字號]],"1-*"),"龍祥精神護理之家",IF(COUNTIF(名冊[[#This Row],[字號]],"2-*"),"龍祥護理之家",IF(COUNTIF(名冊[[#This Row],[字號]],"3-*"),"龍祥長照中心")))</f>
        <v>龍祥精神護理之家</v>
      </c>
      <c r="H94" s="193"/>
      <c r="I94" s="194" t="s">
        <v>956</v>
      </c>
      <c r="J94" s="195">
        <v>50000</v>
      </c>
      <c r="K94" s="197">
        <v>30000</v>
      </c>
      <c r="L94" s="197">
        <v>0</v>
      </c>
      <c r="M94" s="232">
        <v>24000</v>
      </c>
      <c r="N94" s="197">
        <v>882</v>
      </c>
      <c r="O94" s="197"/>
      <c r="P94" s="197">
        <v>0</v>
      </c>
      <c r="Q94" s="197">
        <v>0</v>
      </c>
      <c r="R94" s="235">
        <f>(名冊[[#This Row],[月費]]+名冊[[#This Row],[包月]]-名冊[[#This Row],[補助款]])+(名冊[[#This Row],[雜費]]+名冊[[#This Row],[雜費2]]+名冊[[#This Row],[積欠]])-名冊[[#This Row],[溢收]]</f>
        <v>6882</v>
      </c>
      <c r="S94" s="198"/>
      <c r="T94" s="197"/>
      <c r="U94" s="195">
        <v>6000</v>
      </c>
      <c r="V94" s="380" t="str">
        <f>IF(名冊[[#This Row],[家屬繳交金額]]-名冊[[#This Row],[合計]]&lt;=0,"-",名冊[[#This Row],[家屬繳交金額]]-名冊[[#This Row],[合計]])</f>
        <v>-</v>
      </c>
      <c r="W94" s="383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-882</v>
      </c>
      <c r="X94" s="197"/>
      <c r="Y94" s="197"/>
      <c r="Z94" s="199" t="s">
        <v>1073</v>
      </c>
      <c r="AA94" s="206"/>
      <c r="AB94" s="202" t="s">
        <v>953</v>
      </c>
      <c r="AC94" s="202"/>
      <c r="AD94" s="202"/>
      <c r="AE94" s="237" t="str">
        <f>"您好：通知"&amp;名冊[[#This Row],[姓名]]&amp;" 君於"&amp;名冊[[#This Row],[簡稱]]&amp;114&amp;"年"&amp;4&amp;"月月費" &amp;IF((AND(名冊[[#This Row],[積欠]]&gt;0,名冊[[#This Row],[合計]]&gt;0)),"(含欠費)","")&amp;"共"&amp;IF(名冊[[#This Row],[合計]]&lt;0," 溢收"&amp;-名冊[[#This Row],[合計]],名冊[[#This Row],[合計]])&amp;"元整，如有疑問請來電(分機218)，謝謝。"</f>
        <v>您好：通知陳青洋 君於龍祥精神護理之家114年4月月費共6882元整，如有疑問請來電(分機218)，謝謝。</v>
      </c>
    </row>
    <row r="95" spans="1:31">
      <c r="A95" s="228" t="str">
        <f t="shared" ca="1" si="1"/>
        <v>094</v>
      </c>
      <c r="B95" s="230" t="str">
        <f>HYPERLINK("\\server\G(server)\00行政管理部共用區\@雜費登帳!!!\@收費系統\住民收費表\※收費表"&amp;名冊[[#This Row],[字號]]&amp;名冊[[#This Row],[住民]]&amp;".xlsm",名冊[[#This Row],[住民]])</f>
        <v>鄧群陵</v>
      </c>
      <c r="C95" s="298" t="s">
        <v>968</v>
      </c>
      <c r="D95" s="401" t="s">
        <v>681</v>
      </c>
      <c r="E95" s="211" t="s">
        <v>967</v>
      </c>
      <c r="F95" s="211" t="s">
        <v>1213</v>
      </c>
      <c r="G95" s="211" t="str">
        <f>IF(COUNTIF(名冊[[#This Row],[字號]],"1-*"),"龍祥精神護理之家",IF(COUNTIF(名冊[[#This Row],[字號]],"2-*"),"龍祥護理之家",IF(COUNTIF(名冊[[#This Row],[字號]],"3-*"),"龍祥長照中心")))</f>
        <v>龍祥精神護理之家</v>
      </c>
      <c r="H95" s="193"/>
      <c r="I95" s="194" t="s">
        <v>998</v>
      </c>
      <c r="J95" s="195">
        <v>50000</v>
      </c>
      <c r="K95" s="197">
        <v>27000</v>
      </c>
      <c r="L95" s="197">
        <v>0</v>
      </c>
      <c r="M95" s="232">
        <v>10608</v>
      </c>
      <c r="N95" s="197">
        <v>9647</v>
      </c>
      <c r="O95" s="197"/>
      <c r="P95" s="197">
        <v>0</v>
      </c>
      <c r="Q95" s="197">
        <v>0</v>
      </c>
      <c r="R95" s="235">
        <f>(名冊[[#This Row],[月費]]+名冊[[#This Row],[包月]]-名冊[[#This Row],[補助款]])+(名冊[[#This Row],[雜費]]+名冊[[#This Row],[雜費2]]+名冊[[#This Row],[積欠]])-名冊[[#This Row],[溢收]]</f>
        <v>26039</v>
      </c>
      <c r="S95" s="198"/>
      <c r="T95" s="197"/>
      <c r="U95" s="195">
        <v>16392</v>
      </c>
      <c r="V95" s="380" t="str">
        <f>IF(名冊[[#This Row],[家屬繳交金額]]-名冊[[#This Row],[合計]]&lt;=0,"-",名冊[[#This Row],[家屬繳交金額]]-名冊[[#This Row],[合計]])</f>
        <v>-</v>
      </c>
      <c r="W95" s="383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-9647</v>
      </c>
      <c r="X95" s="197"/>
      <c r="Y95" s="197"/>
      <c r="Z95" s="203"/>
      <c r="AA95" s="206"/>
      <c r="AB95" s="202" t="s">
        <v>969</v>
      </c>
      <c r="AC95" s="202"/>
      <c r="AD95" s="202"/>
      <c r="AE95" s="237" t="str">
        <f>"您好：通知"&amp;名冊[[#This Row],[姓名]]&amp;" 君於"&amp;名冊[[#This Row],[簡稱]]&amp;114&amp;"年"&amp;4&amp;"月月費" &amp;IF((AND(名冊[[#This Row],[積欠]]&gt;0,名冊[[#This Row],[合計]]&gt;0)),"(含欠費)","")&amp;"共"&amp;IF(名冊[[#This Row],[合計]]&lt;0," 溢收"&amp;-名冊[[#This Row],[合計]],名冊[[#This Row],[合計]])&amp;"元整，如有疑問請來電(分機218)，謝謝。"</f>
        <v>您好：通知鄧群陵 君於龍祥精神護理之家114年4月月費共26039元整，如有疑問請來電(分機218)，謝謝。</v>
      </c>
    </row>
    <row r="96" spans="1:31">
      <c r="A96" s="228" t="str">
        <f t="shared" ca="1" si="1"/>
        <v>095</v>
      </c>
      <c r="B96" s="230" t="str">
        <f>HYPERLINK("\\server\G(server)\00行政管理部共用區\@雜費登帳!!!\@收費系統\住民收費表\※收費表"&amp;名冊[[#This Row],[字號]]&amp;名冊[[#This Row],[住民]]&amp;".xlsm",名冊[[#This Row],[住民]])</f>
        <v>白宗仁</v>
      </c>
      <c r="C96" s="190" t="s">
        <v>988</v>
      </c>
      <c r="D96" s="191" t="s">
        <v>419</v>
      </c>
      <c r="E96" s="211" t="s">
        <v>987</v>
      </c>
      <c r="F96" s="211" t="s">
        <v>1214</v>
      </c>
      <c r="G96" s="211" t="str">
        <f>IF(COUNTIF(名冊[[#This Row],[字號]],"1-*"),"龍祥精神護理之家",IF(COUNTIF(名冊[[#This Row],[字號]],"2-*"),"龍祥護理之家",IF(COUNTIF(名冊[[#This Row],[字號]],"3-*"),"龍祥長照中心")))</f>
        <v>龍祥精神護理之家</v>
      </c>
      <c r="H96" s="193"/>
      <c r="I96" s="194" t="s">
        <v>994</v>
      </c>
      <c r="J96" s="195">
        <v>50000</v>
      </c>
      <c r="K96" s="197">
        <v>27000</v>
      </c>
      <c r="L96" s="197">
        <v>0</v>
      </c>
      <c r="M96" s="232">
        <v>27000</v>
      </c>
      <c r="N96" s="197">
        <v>6595</v>
      </c>
      <c r="O96" s="197"/>
      <c r="P96" s="197">
        <v>13080</v>
      </c>
      <c r="Q96" s="197">
        <v>0</v>
      </c>
      <c r="R96" s="235">
        <f>(名冊[[#This Row],[月費]]+名冊[[#This Row],[包月]]-名冊[[#This Row],[補助款]])+(名冊[[#This Row],[雜費]]+名冊[[#This Row],[雜費2]]+名冊[[#This Row],[積欠]])-名冊[[#This Row],[溢收]]</f>
        <v>19675</v>
      </c>
      <c r="S96" s="198"/>
      <c r="T96" s="197"/>
      <c r="U96" s="195">
        <v>-13080</v>
      </c>
      <c r="V96" s="380" t="str">
        <f>IF(名冊[[#This Row],[家屬繳交金額]]-名冊[[#This Row],[合計]]&lt;=0,"-",名冊[[#This Row],[家屬繳交金額]]-名冊[[#This Row],[合計]])</f>
        <v>-</v>
      </c>
      <c r="W96" s="383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-32755</v>
      </c>
      <c r="X96" s="197"/>
      <c r="Y96" s="197"/>
      <c r="Z96" s="203"/>
      <c r="AA96" s="206"/>
      <c r="AB96" s="202" t="s">
        <v>989</v>
      </c>
      <c r="AC96" s="202"/>
      <c r="AD96" s="202"/>
      <c r="AE96" s="237" t="str">
        <f>"您好：通知"&amp;名冊[[#This Row],[姓名]]&amp;" 君於"&amp;名冊[[#This Row],[簡稱]]&amp;114&amp;"年"&amp;4&amp;"月月費" &amp;IF((AND(名冊[[#This Row],[積欠]]&gt;0,名冊[[#This Row],[合計]]&gt;0)),"(含欠費)","")&amp;"共"&amp;IF(名冊[[#This Row],[合計]]&lt;0," 溢收"&amp;-名冊[[#This Row],[合計]],名冊[[#This Row],[合計]])&amp;"元整，如有疑問請來電(分機218)，謝謝。"</f>
        <v>您好：通知白宗仁 君於龍祥精神護理之家114年4月月費(含欠費)共19675元整，如有疑問請來電(分機218)，謝謝。</v>
      </c>
    </row>
    <row r="97" spans="1:31">
      <c r="A97" s="228" t="str">
        <f t="shared" ca="1" si="1"/>
        <v>096</v>
      </c>
      <c r="B97" s="230" t="str">
        <f>HYPERLINK("\\server\G(server)\00行政管理部共用區\@雜費登帳!!!\@收費系統\住民收費表\※收費表"&amp;名冊[[#This Row],[字號]]&amp;名冊[[#This Row],[住民]]&amp;".xlsm",名冊[[#This Row],[住民]])</f>
        <v>楊家倫</v>
      </c>
      <c r="C97" s="298" t="s">
        <v>991</v>
      </c>
      <c r="D97" s="401" t="s">
        <v>419</v>
      </c>
      <c r="E97" s="211" t="s">
        <v>990</v>
      </c>
      <c r="F97" s="211" t="s">
        <v>1215</v>
      </c>
      <c r="G97" s="211" t="str">
        <f>IF(COUNTIF(名冊[[#This Row],[字號]],"1-*"),"龍祥精神護理之家",IF(COUNTIF(名冊[[#This Row],[字號]],"2-*"),"龍祥護理之家",IF(COUNTIF(名冊[[#This Row],[字號]],"3-*"),"龍祥長照中心")))</f>
        <v>龍祥精神護理之家</v>
      </c>
      <c r="H97" s="193"/>
      <c r="I97" s="194" t="s">
        <v>994</v>
      </c>
      <c r="J97" s="195">
        <v>50000</v>
      </c>
      <c r="K97" s="197">
        <v>30000</v>
      </c>
      <c r="L97" s="197">
        <v>0</v>
      </c>
      <c r="M97" s="232">
        <v>18785</v>
      </c>
      <c r="N97" s="197">
        <v>6025</v>
      </c>
      <c r="O97" s="197"/>
      <c r="P97" s="197">
        <v>0</v>
      </c>
      <c r="Q97" s="197">
        <v>0</v>
      </c>
      <c r="R97" s="235">
        <f>(名冊[[#This Row],[月費]]+名冊[[#This Row],[包月]]-名冊[[#This Row],[補助款]])+(名冊[[#This Row],[雜費]]+名冊[[#This Row],[雜費2]]+名冊[[#This Row],[積欠]])-名冊[[#This Row],[溢收]]</f>
        <v>17240</v>
      </c>
      <c r="S97" s="198"/>
      <c r="T97" s="197"/>
      <c r="U97" s="195">
        <v>11215</v>
      </c>
      <c r="V97" s="380" t="str">
        <f>IF(名冊[[#This Row],[家屬繳交金額]]-名冊[[#This Row],[合計]]&lt;=0,"-",名冊[[#This Row],[家屬繳交金額]]-名冊[[#This Row],[合計]])</f>
        <v>-</v>
      </c>
      <c r="W97" s="383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-6025</v>
      </c>
      <c r="X97" s="197"/>
      <c r="Y97" s="197"/>
      <c r="Z97" s="203"/>
      <c r="AA97" s="206"/>
      <c r="AB97" s="202" t="s">
        <v>992</v>
      </c>
      <c r="AC97" s="202"/>
      <c r="AD97" s="202"/>
      <c r="AE97" s="237" t="str">
        <f>"您好：通知"&amp;名冊[[#This Row],[姓名]]&amp;" 君於"&amp;名冊[[#This Row],[簡稱]]&amp;114&amp;"年"&amp;4&amp;"月月費" &amp;IF((AND(名冊[[#This Row],[積欠]]&gt;0,名冊[[#This Row],[合計]]&gt;0)),"(含欠費)","")&amp;"共"&amp;IF(名冊[[#This Row],[合計]]&lt;0," 溢收"&amp;-名冊[[#This Row],[合計]],名冊[[#This Row],[合計]])&amp;"元整，如有疑問請來電(分機218)，謝謝。"</f>
        <v>您好：通知楊家倫 君於龍祥精神護理之家114年4月月費共17240元整，如有疑問請來電(分機218)，謝謝。</v>
      </c>
    </row>
    <row r="98" spans="1:31">
      <c r="A98" s="228" t="str">
        <f t="shared" ca="1" si="1"/>
        <v>097</v>
      </c>
      <c r="B98" s="230" t="str">
        <f>HYPERLINK("\\server\G(server)\00行政管理部共用區\@雜費登帳!!!\@收費系統\住民收費表\※收費表"&amp;名冊[[#This Row],[字號]]&amp;名冊[[#This Row],[住民]]&amp;".xlsm",名冊[[#This Row],[住民]])</f>
        <v>黃桂香</v>
      </c>
      <c r="C98" s="298" t="s">
        <v>1053</v>
      </c>
      <c r="D98" s="401" t="s">
        <v>678</v>
      </c>
      <c r="E98" s="211" t="s">
        <v>1052</v>
      </c>
      <c r="F98" s="211" t="s">
        <v>1216</v>
      </c>
      <c r="G98" s="211" t="str">
        <f>IF(COUNTIF(名冊[[#This Row],[字號]],"1-*"),"龍祥精神護理之家",IF(COUNTIF(名冊[[#This Row],[字號]],"2-*"),"龍祥護理之家",IF(COUNTIF(名冊[[#This Row],[字號]],"3-*"),"龍祥長照中心")))</f>
        <v>龍祥精神護理之家</v>
      </c>
      <c r="H98" s="213"/>
      <c r="I98" s="194" t="s">
        <v>446</v>
      </c>
      <c r="J98" s="195">
        <v>50000</v>
      </c>
      <c r="K98" s="197">
        <v>25000</v>
      </c>
      <c r="L98" s="197">
        <v>0</v>
      </c>
      <c r="M98" s="232">
        <v>9393</v>
      </c>
      <c r="N98" s="197">
        <v>650</v>
      </c>
      <c r="O98" s="197"/>
      <c r="P98" s="197">
        <v>0</v>
      </c>
      <c r="Q98" s="197">
        <v>0</v>
      </c>
      <c r="R98" s="235">
        <f>(名冊[[#This Row],[月費]]+名冊[[#This Row],[包月]]-名冊[[#This Row],[補助款]])+(名冊[[#This Row],[雜費]]+名冊[[#This Row],[雜費2]]+名冊[[#This Row],[積欠]])-名冊[[#This Row],[溢收]]</f>
        <v>16257</v>
      </c>
      <c r="S98" s="198"/>
      <c r="T98" s="197"/>
      <c r="U98" s="195">
        <v>15607</v>
      </c>
      <c r="V98" s="380" t="str">
        <f>IF(名冊[[#This Row],[家屬繳交金額]]-名冊[[#This Row],[合計]]&lt;=0,"-",名冊[[#This Row],[家屬繳交金額]]-名冊[[#This Row],[合計]])</f>
        <v>-</v>
      </c>
      <c r="W98" s="383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-650</v>
      </c>
      <c r="X98" s="197"/>
      <c r="Y98" s="197"/>
      <c r="Z98" s="203"/>
      <c r="AA98" s="206"/>
      <c r="AB98" s="202" t="s">
        <v>1054</v>
      </c>
      <c r="AC98" s="202"/>
      <c r="AD98" s="202"/>
      <c r="AE98" s="237" t="str">
        <f>"您好：通知"&amp;名冊[[#This Row],[姓名]]&amp;" 君於"&amp;名冊[[#This Row],[簡稱]]&amp;114&amp;"年"&amp;4&amp;"月月費" &amp;IF((AND(名冊[[#This Row],[積欠]]&gt;0,名冊[[#This Row],[合計]]&gt;0)),"(含欠費)","")&amp;"共"&amp;IF(名冊[[#This Row],[合計]]&lt;0," 溢收"&amp;-名冊[[#This Row],[合計]],名冊[[#This Row],[合計]])&amp;"元整，如有疑問請來電(分機218)，謝謝。"</f>
        <v>您好：通知黃桂香 君於龍祥精神護理之家114年4月月費共16257元整，如有疑問請來電(分機218)，謝謝。</v>
      </c>
    </row>
    <row r="99" spans="1:31">
      <c r="A99" s="228" t="str">
        <f t="shared" ca="1" si="1"/>
        <v>098</v>
      </c>
      <c r="B99" s="230" t="str">
        <f>HYPERLINK("\\server\G(server)\00行政管理部共用區\@雜費登帳!!!\@收費系統\住民收費表\※收費表"&amp;名冊[[#This Row],[字號]]&amp;名冊[[#This Row],[住民]]&amp;".xlsm",名冊[[#This Row],[住民]])</f>
        <v>潘玉英</v>
      </c>
      <c r="C99" s="298" t="s">
        <v>1060</v>
      </c>
      <c r="D99" s="401" t="s">
        <v>678</v>
      </c>
      <c r="E99" s="211" t="s">
        <v>1059</v>
      </c>
      <c r="F99" s="211" t="s">
        <v>1217</v>
      </c>
      <c r="G99" s="211" t="str">
        <f>IF(COUNTIF(名冊[[#This Row],[字號]],"1-*"),"龍祥精神護理之家",IF(COUNTIF(名冊[[#This Row],[字號]],"2-*"),"龍祥護理之家",IF(COUNTIF(名冊[[#This Row],[字號]],"3-*"),"龍祥長照中心")))</f>
        <v>龍祥精神護理之家</v>
      </c>
      <c r="H99" s="213"/>
      <c r="I99" s="194" t="s">
        <v>1070</v>
      </c>
      <c r="J99" s="195">
        <v>50000</v>
      </c>
      <c r="K99" s="197">
        <v>30000</v>
      </c>
      <c r="L99" s="197">
        <v>0</v>
      </c>
      <c r="M99" s="232">
        <v>0</v>
      </c>
      <c r="N99" s="197">
        <v>8528</v>
      </c>
      <c r="O99" s="197"/>
      <c r="P99" s="197">
        <v>0</v>
      </c>
      <c r="Q99" s="197">
        <v>0</v>
      </c>
      <c r="R99" s="235">
        <f>(名冊[[#This Row],[月費]]+名冊[[#This Row],[包月]]-名冊[[#This Row],[補助款]])+(名冊[[#This Row],[雜費]]+名冊[[#This Row],[雜費2]]+名冊[[#This Row],[積欠]])-名冊[[#This Row],[溢收]]</f>
        <v>38528</v>
      </c>
      <c r="S99" s="198"/>
      <c r="T99" s="197"/>
      <c r="U99" s="195">
        <v>30000</v>
      </c>
      <c r="V99" s="380" t="str">
        <f>IF(名冊[[#This Row],[家屬繳交金額]]-名冊[[#This Row],[合計]]&lt;=0,"-",名冊[[#This Row],[家屬繳交金額]]-名冊[[#This Row],[合計]])</f>
        <v>-</v>
      </c>
      <c r="W99" s="383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-8528</v>
      </c>
      <c r="X99" s="197"/>
      <c r="Y99" s="197"/>
      <c r="Z99" s="203"/>
      <c r="AA99" s="206"/>
      <c r="AB99" s="202" t="s">
        <v>1061</v>
      </c>
      <c r="AC99" s="202"/>
      <c r="AD99" s="202"/>
      <c r="AE99" s="237" t="str">
        <f>"您好：通知"&amp;名冊[[#This Row],[姓名]]&amp;" 君於"&amp;名冊[[#This Row],[簡稱]]&amp;114&amp;"年"&amp;4&amp;"月月費" &amp;IF((AND(名冊[[#This Row],[積欠]]&gt;0,名冊[[#This Row],[合計]]&gt;0)),"(含欠費)","")&amp;"共"&amp;IF(名冊[[#This Row],[合計]]&lt;0," 溢收"&amp;-名冊[[#This Row],[合計]],名冊[[#This Row],[合計]])&amp;"元整，如有疑問請來電(分機218)，謝謝。"</f>
        <v>您好：通知潘玉英 君於龍祥精神護理之家114年4月月費共38528元整，如有疑問請來電(分機218)，謝謝。</v>
      </c>
    </row>
    <row r="100" spans="1:31">
      <c r="A100" s="228" t="str">
        <f t="shared" ca="1" si="1"/>
        <v>099</v>
      </c>
      <c r="B100" s="230" t="str">
        <f>HYPERLINK("\\server\G(server)\00行政管理部共用區\@雜費登帳!!!\@收費系統\住民收費表\※收費表"&amp;名冊[[#This Row],[字號]]&amp;名冊[[#This Row],[住民]]&amp;".xlsm",名冊[[#This Row],[住民]])</f>
        <v>謝雲嬌</v>
      </c>
      <c r="C100" s="298" t="s">
        <v>1090</v>
      </c>
      <c r="D100" s="401" t="s">
        <v>678</v>
      </c>
      <c r="E100" s="211" t="s">
        <v>1089</v>
      </c>
      <c r="F100" s="211" t="s">
        <v>1218</v>
      </c>
      <c r="G100" s="211" t="str">
        <f>IF(COUNTIF(名冊[[#This Row],[字號]],"1-*"),"龍祥精神護理之家",IF(COUNTIF(名冊[[#This Row],[字號]],"2-*"),"龍祥護理之家",IF(COUNTIF(名冊[[#This Row],[字號]],"3-*"),"龍祥長照中心")))</f>
        <v>龍祥精神護理之家</v>
      </c>
      <c r="H100" s="213"/>
      <c r="I100" s="194" t="s">
        <v>1112</v>
      </c>
      <c r="J100" s="195">
        <v>50000</v>
      </c>
      <c r="K100" s="197">
        <v>25000</v>
      </c>
      <c r="L100" s="197">
        <v>0</v>
      </c>
      <c r="M100" s="232">
        <v>13600</v>
      </c>
      <c r="N100" s="197">
        <v>1320</v>
      </c>
      <c r="O100" s="197"/>
      <c r="P100" s="197">
        <v>0</v>
      </c>
      <c r="Q100" s="197">
        <v>0</v>
      </c>
      <c r="R100" s="235">
        <f>(名冊[[#This Row],[月費]]+名冊[[#This Row],[包月]]-名冊[[#This Row],[補助款]])+(名冊[[#This Row],[雜費]]+名冊[[#This Row],[雜費2]]+名冊[[#This Row],[積欠]])-名冊[[#This Row],[溢收]]</f>
        <v>12720</v>
      </c>
      <c r="S100" s="198"/>
      <c r="T100" s="197"/>
      <c r="U100" s="195">
        <v>11400</v>
      </c>
      <c r="V100" s="380" t="str">
        <f>IF(名冊[[#This Row],[家屬繳交金額]]-名冊[[#This Row],[合計]]&lt;=0,"-",名冊[[#This Row],[家屬繳交金額]]-名冊[[#This Row],[合計]])</f>
        <v>-</v>
      </c>
      <c r="W100" s="383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-1320</v>
      </c>
      <c r="X100" s="197"/>
      <c r="Y100" s="197"/>
      <c r="Z100" s="203"/>
      <c r="AA100" s="206"/>
      <c r="AB100" s="202" t="s">
        <v>1091</v>
      </c>
      <c r="AC100" s="202"/>
      <c r="AD100" s="202"/>
      <c r="AE100" s="237" t="str">
        <f>"您好：通知"&amp;名冊[[#This Row],[姓名]]&amp;" 君於"&amp;名冊[[#This Row],[簡稱]]&amp;114&amp;"年"&amp;4&amp;"月月費" &amp;IF((AND(名冊[[#This Row],[積欠]]&gt;0,名冊[[#This Row],[合計]]&gt;0)),"(含欠費)","")&amp;"共"&amp;IF(名冊[[#This Row],[合計]]&lt;0," 溢收"&amp;-名冊[[#This Row],[合計]],名冊[[#This Row],[合計]])&amp;"元整，如有疑問請來電(分機218)，謝謝。"</f>
        <v>您好：通知謝雲嬌 君於龍祥精神護理之家114年4月月費共12720元整，如有疑問請來電(分機218)，謝謝。</v>
      </c>
    </row>
    <row r="101" spans="1:31">
      <c r="A101" s="228" t="str">
        <f t="shared" ca="1" si="1"/>
        <v>100</v>
      </c>
      <c r="B101" s="230" t="str">
        <f>HYPERLINK("\\server\G(server)\00行政管理部共用區\@雜費登帳!!!\@收費系統\住民收費表\※收費表"&amp;名冊[[#This Row],[字號]]&amp;名冊[[#This Row],[住民]]&amp;".xlsm",名冊[[#This Row],[住民]])</f>
        <v>周宜益</v>
      </c>
      <c r="C101" s="298" t="s">
        <v>1267</v>
      </c>
      <c r="D101" s="401" t="s">
        <v>419</v>
      </c>
      <c r="E101" s="211" t="s">
        <v>1266</v>
      </c>
      <c r="F101" s="211" t="s">
        <v>1268</v>
      </c>
      <c r="G101" s="211" t="str">
        <f>IF(COUNTIF(名冊[[#This Row],[字號]],"1-*"),"龍祥精神護理之家",IF(COUNTIF(名冊[[#This Row],[字號]],"2-*"),"龍祥護理之家",IF(COUNTIF(名冊[[#This Row],[字號]],"3-*"),"龍祥長照中心")))</f>
        <v>龍祥精神護理之家</v>
      </c>
      <c r="H101" s="213"/>
      <c r="I101" s="194" t="s">
        <v>1294</v>
      </c>
      <c r="J101" s="195">
        <v>50000</v>
      </c>
      <c r="K101" s="197">
        <v>30000</v>
      </c>
      <c r="L101" s="197">
        <v>0</v>
      </c>
      <c r="M101" s="232">
        <v>17000</v>
      </c>
      <c r="N101" s="197">
        <v>2190</v>
      </c>
      <c r="O101" s="197"/>
      <c r="P101" s="197">
        <v>0</v>
      </c>
      <c r="Q101" s="197">
        <v>0</v>
      </c>
      <c r="R101" s="235">
        <f>(名冊[[#This Row],[月費]]+名冊[[#This Row],[包月]]-名冊[[#This Row],[補助款]])+(名冊[[#This Row],[雜費]]+名冊[[#This Row],[雜費2]]+名冊[[#This Row],[積欠]])-名冊[[#This Row],[溢收]]</f>
        <v>15190</v>
      </c>
      <c r="S101" s="198"/>
      <c r="T101" s="197"/>
      <c r="U101" s="195">
        <v>13000</v>
      </c>
      <c r="V101" s="380" t="str">
        <f>IF(名冊[[#This Row],[家屬繳交金額]]-名冊[[#This Row],[合計]]&lt;=0,"-",名冊[[#This Row],[家屬繳交金額]]-名冊[[#This Row],[合計]])</f>
        <v>-</v>
      </c>
      <c r="W101" s="383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-2190</v>
      </c>
      <c r="X101" s="197"/>
      <c r="Y101" s="197"/>
      <c r="Z101" s="203"/>
      <c r="AA101" s="206"/>
      <c r="AB101" s="202" t="s">
        <v>1269</v>
      </c>
      <c r="AC101" s="202"/>
      <c r="AD101" s="202"/>
      <c r="AE101" s="237" t="str">
        <f>"您好：通知"&amp;名冊[[#This Row],[姓名]]&amp;" 君於"&amp;名冊[[#This Row],[簡稱]]&amp;114&amp;"年"&amp;4&amp;"月月費" &amp;IF((AND(名冊[[#This Row],[積欠]]&gt;0,名冊[[#This Row],[合計]]&gt;0)),"(含欠費)","")&amp;"共"&amp;IF(名冊[[#This Row],[合計]]&lt;0," 溢收"&amp;-名冊[[#This Row],[合計]],名冊[[#This Row],[合計]])&amp;"元整，如有疑問請來電(分機218)，謝謝。"</f>
        <v>您好：通知周宜益 君於龍祥精神護理之家114年4月月費共15190元整，如有疑問請來電(分機218)，謝謝。</v>
      </c>
    </row>
    <row r="102" spans="1:31">
      <c r="A102" s="228" t="str">
        <f t="shared" ca="1" si="1"/>
        <v>101</v>
      </c>
      <c r="B102" s="230" t="str">
        <f>HYPERLINK("\\server\G(server)\00行政管理部共用區\@雜費登帳!!!\@收費系統\住民收費表\※收費表"&amp;名冊[[#This Row],[字號]]&amp;名冊[[#This Row],[住民]]&amp;".xlsm",名冊[[#This Row],[住民]])</f>
        <v>邱吳星</v>
      </c>
      <c r="C102" s="298" t="s">
        <v>1279</v>
      </c>
      <c r="D102" s="401" t="s">
        <v>419</v>
      </c>
      <c r="E102" s="211" t="s">
        <v>1278</v>
      </c>
      <c r="F102" s="211" t="s">
        <v>1280</v>
      </c>
      <c r="G102" s="211" t="str">
        <f>IF(COUNTIF(名冊[[#This Row],[字號]],"1-*"),"龍祥精神護理之家",IF(COUNTIF(名冊[[#This Row],[字號]],"2-*"),"龍祥護理之家",IF(COUNTIF(名冊[[#This Row],[字號]],"3-*"),"龍祥長照中心")))</f>
        <v>龍祥精神護理之家</v>
      </c>
      <c r="H102" s="213"/>
      <c r="I102" s="194" t="s">
        <v>1294</v>
      </c>
      <c r="J102" s="195">
        <v>50000</v>
      </c>
      <c r="K102" s="197">
        <v>27000</v>
      </c>
      <c r="L102" s="197">
        <v>0</v>
      </c>
      <c r="M102" s="232">
        <v>15028</v>
      </c>
      <c r="N102" s="197">
        <v>3135</v>
      </c>
      <c r="O102" s="197"/>
      <c r="P102" s="197">
        <v>0</v>
      </c>
      <c r="Q102" s="197"/>
      <c r="R102" s="235">
        <f>(名冊[[#This Row],[月費]]+名冊[[#This Row],[包月]]-名冊[[#This Row],[補助款]])+(名冊[[#This Row],[雜費]]+名冊[[#This Row],[雜費2]]+名冊[[#This Row],[積欠]])-名冊[[#This Row],[溢收]]</f>
        <v>15107</v>
      </c>
      <c r="S102" s="198"/>
      <c r="T102" s="197"/>
      <c r="U102" s="195">
        <v>11972</v>
      </c>
      <c r="V102" s="380" t="str">
        <f>IF(名冊[[#This Row],[家屬繳交金額]]-名冊[[#This Row],[合計]]&lt;=0,"-",名冊[[#This Row],[家屬繳交金額]]-名冊[[#This Row],[合計]])</f>
        <v>-</v>
      </c>
      <c r="W102" s="383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-3135</v>
      </c>
      <c r="X102" s="197"/>
      <c r="Y102" s="197"/>
      <c r="Z102" s="203"/>
      <c r="AA102" s="206"/>
      <c r="AB102" s="202" t="s">
        <v>1281</v>
      </c>
      <c r="AC102" s="202"/>
      <c r="AD102" s="202"/>
      <c r="AE102" s="237" t="str">
        <f>"您好：通知"&amp;名冊[[#This Row],[姓名]]&amp;" 君於"&amp;名冊[[#This Row],[簡稱]]&amp;114&amp;"年"&amp;4&amp;"月月費" &amp;IF((AND(名冊[[#This Row],[積欠]]&gt;0,名冊[[#This Row],[合計]]&gt;0)),"(含欠費)","")&amp;"共"&amp;IF(名冊[[#This Row],[合計]]&lt;0," 溢收"&amp;-名冊[[#This Row],[合計]],名冊[[#This Row],[合計]])&amp;"元整，如有疑問請來電(分機218)，謝謝。"</f>
        <v>您好：通知邱吳星 君於龍祥精神護理之家114年4月月費共15107元整，如有疑問請來電(分機218)，謝謝。</v>
      </c>
    </row>
    <row r="103" spans="1:31">
      <c r="A103" s="228" t="str">
        <f t="shared" ca="1" si="1"/>
        <v>102</v>
      </c>
      <c r="B103" s="230" t="str">
        <f>HYPERLINK("\\server\G(server)\00行政管理部共用區\@雜費登帳!!!\@收費系統\住民收費表\※收費表"&amp;名冊[[#This Row],[字號]]&amp;名冊[[#This Row],[住民]]&amp;".xlsm",名冊[[#This Row],[住民]])</f>
        <v>陳新妹</v>
      </c>
      <c r="C103" s="298" t="s">
        <v>1284</v>
      </c>
      <c r="D103" s="401" t="s">
        <v>431</v>
      </c>
      <c r="E103" s="211" t="s">
        <v>1283</v>
      </c>
      <c r="F103" s="211" t="s">
        <v>1285</v>
      </c>
      <c r="G103" s="211" t="str">
        <f>IF(COUNTIF(名冊[[#This Row],[字號]],"1-*"),"龍祥精神護理之家",IF(COUNTIF(名冊[[#This Row],[字號]],"2-*"),"龍祥護理之家",IF(COUNTIF(名冊[[#This Row],[字號]],"3-*"),"龍祥長照中心")))</f>
        <v>龍祥精神護理之家</v>
      </c>
      <c r="H103" s="213"/>
      <c r="I103" s="194" t="s">
        <v>1295</v>
      </c>
      <c r="J103" s="195">
        <v>50000</v>
      </c>
      <c r="K103" s="197">
        <v>30000</v>
      </c>
      <c r="L103" s="197">
        <v>0</v>
      </c>
      <c r="M103" s="232">
        <v>18785</v>
      </c>
      <c r="N103" s="197">
        <v>1190</v>
      </c>
      <c r="O103" s="197"/>
      <c r="P103" s="197">
        <v>0</v>
      </c>
      <c r="Q103" s="197">
        <v>0</v>
      </c>
      <c r="R103" s="235">
        <f>(名冊[[#This Row],[月費]]+名冊[[#This Row],[包月]]-名冊[[#This Row],[補助款]])+(名冊[[#This Row],[雜費]]+名冊[[#This Row],[雜費2]]+名冊[[#This Row],[積欠]])-名冊[[#This Row],[溢收]]</f>
        <v>12405</v>
      </c>
      <c r="S103" s="198"/>
      <c r="T103" s="197"/>
      <c r="U103" s="195">
        <v>11215</v>
      </c>
      <c r="V103" s="380" t="str">
        <f>IF(名冊[[#This Row],[家屬繳交金額]]-名冊[[#This Row],[合計]]&lt;=0,"-",名冊[[#This Row],[家屬繳交金額]]-名冊[[#This Row],[合計]])</f>
        <v>-</v>
      </c>
      <c r="W103" s="383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-1190</v>
      </c>
      <c r="X103" s="197"/>
      <c r="Y103" s="197"/>
      <c r="Z103" s="203"/>
      <c r="AA103" s="206"/>
      <c r="AB103" s="202" t="s">
        <v>1286</v>
      </c>
      <c r="AC103" s="202"/>
      <c r="AD103" s="202"/>
      <c r="AE103" s="237" t="str">
        <f>"您好：通知"&amp;名冊[[#This Row],[姓名]]&amp;" 君於"&amp;名冊[[#This Row],[簡稱]]&amp;114&amp;"年"&amp;4&amp;"月月費" &amp;IF((AND(名冊[[#This Row],[積欠]]&gt;0,名冊[[#This Row],[合計]]&gt;0)),"(含欠費)","")&amp;"共"&amp;IF(名冊[[#This Row],[合計]]&lt;0," 溢收"&amp;-名冊[[#This Row],[合計]],名冊[[#This Row],[合計]])&amp;"元整，如有疑問請來電(分機218)，謝謝。"</f>
        <v>您好：通知陳新妹 君於龍祥精神護理之家114年4月月費共12405元整，如有疑問請來電(分機218)，謝謝。</v>
      </c>
    </row>
    <row r="104" spans="1:31">
      <c r="A104" s="228" t="str">
        <f t="shared" ca="1" si="1"/>
        <v>103</v>
      </c>
      <c r="B104" s="230" t="str">
        <f>HYPERLINK("\\server\G(server)\00行政管理部共用區\@雜費登帳!!!\@收費系統\住民收費表\※收費表"&amp;名冊[[#This Row],[字號]]&amp;名冊[[#This Row],[住民]]&amp;".xlsm",名冊[[#This Row],[住民]])</f>
        <v>宋旻訓</v>
      </c>
      <c r="C104" s="298" t="s">
        <v>1303</v>
      </c>
      <c r="D104" s="401" t="s">
        <v>467</v>
      </c>
      <c r="E104" s="211" t="s">
        <v>1302</v>
      </c>
      <c r="F104" s="211" t="s">
        <v>1304</v>
      </c>
      <c r="G104" s="211" t="str">
        <f>IF(COUNTIF(名冊[[#This Row],[字號]],"1-*"),"龍祥精神護理之家",IF(COUNTIF(名冊[[#This Row],[字號]],"2-*"),"龍祥護理之家",IF(COUNTIF(名冊[[#This Row],[字號]],"3-*"),"龍祥長照中心")))</f>
        <v>龍祥精神護理之家</v>
      </c>
      <c r="H104" s="213"/>
      <c r="I104" s="194" t="s">
        <v>1334</v>
      </c>
      <c r="J104" s="195">
        <v>50000</v>
      </c>
      <c r="K104" s="197">
        <v>30000</v>
      </c>
      <c r="L104" s="197">
        <v>0</v>
      </c>
      <c r="M104" s="232">
        <v>18785</v>
      </c>
      <c r="N104" s="197">
        <v>7849</v>
      </c>
      <c r="O104" s="197"/>
      <c r="P104" s="197">
        <v>0</v>
      </c>
      <c r="Q104" s="197">
        <v>0</v>
      </c>
      <c r="R104" s="235">
        <f>(名冊[[#This Row],[月費]]+名冊[[#This Row],[包月]]-名冊[[#This Row],[補助款]])+(名冊[[#This Row],[雜費]]+名冊[[#This Row],[雜費2]]+名冊[[#This Row],[積欠]])-名冊[[#This Row],[溢收]]</f>
        <v>19064</v>
      </c>
      <c r="S104" s="198"/>
      <c r="T104" s="197"/>
      <c r="U104" s="195">
        <v>11215</v>
      </c>
      <c r="V104" s="380" t="str">
        <f>IF(名冊[[#This Row],[家屬繳交金額]]-名冊[[#This Row],[合計]]&lt;=0,"-",名冊[[#This Row],[家屬繳交金額]]-名冊[[#This Row],[合計]])</f>
        <v>-</v>
      </c>
      <c r="W104" s="383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-7849</v>
      </c>
      <c r="X104" s="197"/>
      <c r="Y104" s="197"/>
      <c r="Z104" s="203"/>
      <c r="AA104" s="206"/>
      <c r="AB104" s="202" t="s">
        <v>1337</v>
      </c>
      <c r="AC104" s="202"/>
      <c r="AD104" s="202"/>
      <c r="AE104" s="237" t="str">
        <f>"您好：通知"&amp;名冊[[#This Row],[姓名]]&amp;" 君於"&amp;名冊[[#This Row],[簡稱]]&amp;114&amp;"年"&amp;4&amp;"月月費" &amp;IF((AND(名冊[[#This Row],[積欠]]&gt;0,名冊[[#This Row],[合計]]&gt;0)),"(含欠費)","")&amp;"共"&amp;IF(名冊[[#This Row],[合計]]&lt;0," 溢收"&amp;-名冊[[#This Row],[合計]],名冊[[#This Row],[合計]])&amp;"元整，如有疑問請來電(分機218)，謝謝。"</f>
        <v>您好：通知宋旻訓 君於龍祥精神護理之家114年4月月費共19064元整，如有疑問請來電(分機218)，謝謝。</v>
      </c>
    </row>
    <row r="105" spans="1:31">
      <c r="A105" s="228" t="str">
        <f t="shared" ca="1" si="1"/>
        <v>104</v>
      </c>
      <c r="B105" s="268" t="str">
        <f>HYPERLINK("\\server\G(server)\00行政管理部共用區\@雜費登帳!!!\@收費系統\住民收費表\※收費表"&amp;名冊[[#This Row],[字號]]&amp;名冊[[#This Row],[住民]]&amp;".xlsm",名冊[[#This Row],[住民]])</f>
        <v>董方文</v>
      </c>
      <c r="C105" s="298" t="s">
        <v>1299</v>
      </c>
      <c r="D105" s="401" t="s">
        <v>431</v>
      </c>
      <c r="E105" s="211" t="s">
        <v>1298</v>
      </c>
      <c r="F105" s="211" t="s">
        <v>1300</v>
      </c>
      <c r="G105" s="211" t="str">
        <f>IF(COUNTIF(名冊[[#This Row],[字號]],"1-*"),"龍祥精神護理之家",IF(COUNTIF(名冊[[#This Row],[字號]],"2-*"),"龍祥護理之家",IF(COUNTIF(名冊[[#This Row],[字號]],"3-*"),"龍祥長照中心")))</f>
        <v>龍祥精神護理之家</v>
      </c>
      <c r="H105" s="213"/>
      <c r="I105" s="194" t="s">
        <v>1336</v>
      </c>
      <c r="J105" s="195">
        <v>50000</v>
      </c>
      <c r="K105" s="197">
        <v>27000</v>
      </c>
      <c r="L105" s="197">
        <v>0</v>
      </c>
      <c r="M105" s="232">
        <v>15028</v>
      </c>
      <c r="N105" s="197">
        <v>5014</v>
      </c>
      <c r="O105" s="197"/>
      <c r="P105" s="197">
        <v>0</v>
      </c>
      <c r="Q105" s="197">
        <v>0</v>
      </c>
      <c r="R105" s="235">
        <f>(名冊[[#This Row],[月費]]+名冊[[#This Row],[包月]]-名冊[[#This Row],[補助款]])+(名冊[[#This Row],[雜費]]+名冊[[#This Row],[雜費2]]+名冊[[#This Row],[積欠]])-名冊[[#This Row],[溢收]]</f>
        <v>16986</v>
      </c>
      <c r="S105" s="198"/>
      <c r="T105" s="197"/>
      <c r="U105" s="195">
        <v>11972</v>
      </c>
      <c r="V105" s="380" t="str">
        <f>IF(名冊[[#This Row],[家屬繳交金額]]-名冊[[#This Row],[合計]]&lt;=0,"-",名冊[[#This Row],[家屬繳交金額]]-名冊[[#This Row],[合計]])</f>
        <v>-</v>
      </c>
      <c r="W105" s="383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-5014</v>
      </c>
      <c r="X105" s="197"/>
      <c r="Y105" s="197"/>
      <c r="Z105" s="203"/>
      <c r="AA105" s="206"/>
      <c r="AB105" s="202" t="s">
        <v>1301</v>
      </c>
      <c r="AC105" s="202"/>
      <c r="AD105" s="202"/>
      <c r="AE105" s="237" t="str">
        <f>"您好：通知"&amp;名冊[[#This Row],[姓名]]&amp;" 君於"&amp;名冊[[#This Row],[簡稱]]&amp;114&amp;"年"&amp;4&amp;"月月費" &amp;IF((AND(名冊[[#This Row],[積欠]]&gt;0,名冊[[#This Row],[合計]]&gt;0)),"(含欠費)","")&amp;"共"&amp;IF(名冊[[#This Row],[合計]]&lt;0," 溢收"&amp;-名冊[[#This Row],[合計]],名冊[[#This Row],[合計]])&amp;"元整，如有疑問請來電(分機218)，謝謝。"</f>
        <v>您好：通知董方文 君於龍祥精神護理之家114年4月月費共16986元整，如有疑問請來電(分機218)，謝謝。</v>
      </c>
    </row>
    <row r="106" spans="1:31">
      <c r="A106" s="228" t="str">
        <f t="shared" ca="1" si="1"/>
        <v>105</v>
      </c>
      <c r="B106" s="230" t="str">
        <f>HYPERLINK("\\server\G(server)\00行政管理部共用區\@雜費登帳!!!\@收費系統\住民收費表\※收費表"&amp;名冊[[#This Row],[字號]]&amp;名冊[[#This Row],[住民]]&amp;".xlsm",名冊[[#This Row],[住民]])</f>
        <v>沈蘭英</v>
      </c>
      <c r="C106" s="298" t="s">
        <v>1308</v>
      </c>
      <c r="D106" s="401" t="s">
        <v>681</v>
      </c>
      <c r="E106" s="211" t="s">
        <v>1307</v>
      </c>
      <c r="F106" s="211" t="s">
        <v>1309</v>
      </c>
      <c r="G106" s="211" t="str">
        <f>IF(COUNTIF(名冊[[#This Row],[字號]],"1-*"),"龍祥精神護理之家",IF(COUNTIF(名冊[[#This Row],[字號]],"2-*"),"龍祥護理之家",IF(COUNTIF(名冊[[#This Row],[字號]],"3-*"),"龍祥長照中心")))</f>
        <v>龍祥精神護理之家</v>
      </c>
      <c r="H106" s="213"/>
      <c r="I106" s="194" t="s">
        <v>1335</v>
      </c>
      <c r="J106" s="195">
        <v>50000</v>
      </c>
      <c r="K106" s="197">
        <v>30000</v>
      </c>
      <c r="L106" s="197">
        <v>0</v>
      </c>
      <c r="M106" s="232">
        <v>23875</v>
      </c>
      <c r="N106" s="197">
        <v>10300</v>
      </c>
      <c r="O106" s="197"/>
      <c r="P106" s="197">
        <v>0</v>
      </c>
      <c r="Q106" s="197">
        <v>0</v>
      </c>
      <c r="R106" s="235">
        <f>(名冊[[#This Row],[月費]]+名冊[[#This Row],[包月]]-名冊[[#This Row],[補助款]])+(名冊[[#This Row],[雜費]]+名冊[[#This Row],[雜費2]]+名冊[[#This Row],[積欠]])-名冊[[#This Row],[溢收]]</f>
        <v>16425</v>
      </c>
      <c r="S106" s="198"/>
      <c r="T106" s="197"/>
      <c r="U106" s="195">
        <v>6125</v>
      </c>
      <c r="V106" s="380" t="str">
        <f>IF(名冊[[#This Row],[家屬繳交金額]]-名冊[[#This Row],[合計]]&lt;=0,"-",名冊[[#This Row],[家屬繳交金額]]-名冊[[#This Row],[合計]])</f>
        <v>-</v>
      </c>
      <c r="W106" s="383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-10300</v>
      </c>
      <c r="X106" s="197"/>
      <c r="Y106" s="197"/>
      <c r="Z106" s="203"/>
      <c r="AA106" s="206"/>
      <c r="AB106" s="202" t="s">
        <v>1338</v>
      </c>
      <c r="AC106" s="202"/>
      <c r="AD106" s="202"/>
      <c r="AE106" s="237" t="str">
        <f>"您好：通知"&amp;名冊[[#This Row],[姓名]]&amp;" 君於"&amp;名冊[[#This Row],[簡稱]]&amp;114&amp;"年"&amp;4&amp;"月月費" &amp;IF((AND(名冊[[#This Row],[積欠]]&gt;0,名冊[[#This Row],[合計]]&gt;0)),"(含欠費)","")&amp;"共"&amp;IF(名冊[[#This Row],[合計]]&lt;0," 溢收"&amp;-名冊[[#This Row],[合計]],名冊[[#This Row],[合計]])&amp;"元整，如有疑問請來電(分機218)，謝謝。"</f>
        <v>您好：通知沈蘭英 君於龍祥精神護理之家114年4月月費共16425元整，如有疑問請來電(分機218)，謝謝。</v>
      </c>
    </row>
    <row r="107" spans="1:31">
      <c r="A107" s="228" t="str">
        <f t="shared" ca="1" si="1"/>
        <v>106</v>
      </c>
      <c r="B107" s="230" t="str">
        <f>HYPERLINK("\\server\G(server)\00行政管理部共用區\@雜費登帳!!!\@收費系統\住民收費表\※收費表"&amp;名冊[[#This Row],[字號]]&amp;名冊[[#This Row],[住民]]&amp;".xlsm",名冊[[#This Row],[住民]])</f>
        <v>黃秋娟</v>
      </c>
      <c r="C107" s="298" t="s">
        <v>1343</v>
      </c>
      <c r="D107" s="401" t="s">
        <v>678</v>
      </c>
      <c r="E107" s="211" t="s">
        <v>1339</v>
      </c>
      <c r="F107" s="211" t="s">
        <v>1344</v>
      </c>
      <c r="G107" s="211" t="str">
        <f>IF(COUNTIF(名冊[[#This Row],[字號]],"1-*"),"龍祥精神護理之家",IF(COUNTIF(名冊[[#This Row],[字號]],"2-*"),"龍祥護理之家",IF(COUNTIF(名冊[[#This Row],[字號]],"3-*"),"龍祥長照中心")))</f>
        <v>龍祥精神護理之家</v>
      </c>
      <c r="H107" s="213"/>
      <c r="I107" s="194" t="s">
        <v>1438</v>
      </c>
      <c r="J107" s="195">
        <v>50000</v>
      </c>
      <c r="K107" s="197">
        <v>30000</v>
      </c>
      <c r="L107" s="197">
        <v>0</v>
      </c>
      <c r="M107" s="232">
        <v>23875</v>
      </c>
      <c r="N107" s="197">
        <v>9076</v>
      </c>
      <c r="O107" s="197"/>
      <c r="P107" s="197">
        <v>0</v>
      </c>
      <c r="Q107" s="197">
        <v>0</v>
      </c>
      <c r="R107" s="235">
        <f>(名冊[[#This Row],[月費]]+名冊[[#This Row],[包月]]-名冊[[#This Row],[補助款]])+(名冊[[#This Row],[雜費]]+名冊[[#This Row],[雜費2]]+名冊[[#This Row],[積欠]])-名冊[[#This Row],[溢收]]</f>
        <v>15201</v>
      </c>
      <c r="S107" s="198"/>
      <c r="T107" s="197"/>
      <c r="U107" s="195">
        <v>6125</v>
      </c>
      <c r="V107" s="380" t="str">
        <f>IF(名冊[[#This Row],[家屬繳交金額]]-名冊[[#This Row],[合計]]&lt;=0,"-",名冊[[#This Row],[家屬繳交金額]]-名冊[[#This Row],[合計]])</f>
        <v>-</v>
      </c>
      <c r="W107" s="383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-9076</v>
      </c>
      <c r="X107" s="197"/>
      <c r="Y107" s="197"/>
      <c r="Z107" s="203"/>
      <c r="AA107" s="206"/>
      <c r="AB107" s="202" t="s">
        <v>1345</v>
      </c>
      <c r="AC107" s="202"/>
      <c r="AD107" s="202"/>
      <c r="AE107" s="237" t="str">
        <f>"您好：通知"&amp;名冊[[#This Row],[姓名]]&amp;" 君於"&amp;名冊[[#This Row],[簡稱]]&amp;114&amp;"年"&amp;4&amp;"月月費" &amp;IF((AND(名冊[[#This Row],[積欠]]&gt;0,名冊[[#This Row],[合計]]&gt;0)),"(含欠費)","")&amp;"共"&amp;IF(名冊[[#This Row],[合計]]&lt;0," 溢收"&amp;-名冊[[#This Row],[合計]],名冊[[#This Row],[合計]])&amp;"元整，如有疑問請來電(分機218)，謝謝。"</f>
        <v>您好：通知黃秋娟 君於龍祥精神護理之家114年4月月費共15201元整，如有疑問請來電(分機218)，謝謝。</v>
      </c>
    </row>
    <row r="108" spans="1:31">
      <c r="A108" s="228" t="str">
        <f t="shared" ca="1" si="1"/>
        <v>107</v>
      </c>
      <c r="B108" s="230" t="str">
        <f>HYPERLINK("\\server\G(server)\00行政管理部共用區\@雜費登帳!!!\@收費系統\住民收費表\※收費表"&amp;名冊[[#This Row],[字號]]&amp;名冊[[#This Row],[住民]]&amp;".xlsm",名冊[[#This Row],[住民]])</f>
        <v>許台英</v>
      </c>
      <c r="C108" s="298" t="s">
        <v>1351</v>
      </c>
      <c r="D108" s="401" t="s">
        <v>678</v>
      </c>
      <c r="E108" s="211" t="s">
        <v>1349</v>
      </c>
      <c r="F108" s="211" t="s">
        <v>1352</v>
      </c>
      <c r="G108" s="211" t="str">
        <f>IF(COUNTIF(名冊[[#This Row],[字號]],"1-*"),"龍祥精神護理之家",IF(COUNTIF(名冊[[#This Row],[字號]],"2-*"),"龍祥護理之家",IF(COUNTIF(名冊[[#This Row],[字號]],"3-*"),"龍祥長照中心")))</f>
        <v>龍祥精神護理之家</v>
      </c>
      <c r="H108" s="213"/>
      <c r="I108" s="194" t="s">
        <v>1394</v>
      </c>
      <c r="J108" s="195">
        <v>50000</v>
      </c>
      <c r="K108" s="197">
        <v>27000</v>
      </c>
      <c r="L108" s="197">
        <v>0</v>
      </c>
      <c r="M108" s="232">
        <v>11200</v>
      </c>
      <c r="N108" s="197">
        <v>4095</v>
      </c>
      <c r="O108" s="197"/>
      <c r="P108" s="197">
        <v>0</v>
      </c>
      <c r="Q108" s="197">
        <v>0</v>
      </c>
      <c r="R108" s="235">
        <f>(名冊[[#This Row],[月費]]+名冊[[#This Row],[包月]]-名冊[[#This Row],[補助款]])+(名冊[[#This Row],[雜費]]+名冊[[#This Row],[雜費2]]+名冊[[#This Row],[積欠]])-名冊[[#This Row],[溢收]]</f>
        <v>19895</v>
      </c>
      <c r="S108" s="198"/>
      <c r="T108" s="197"/>
      <c r="U108" s="195">
        <v>15800</v>
      </c>
      <c r="V108" s="380" t="str">
        <f>IF(名冊[[#This Row],[家屬繳交金額]]-名冊[[#This Row],[合計]]&lt;=0,"-",名冊[[#This Row],[家屬繳交金額]]-名冊[[#This Row],[合計]])</f>
        <v>-</v>
      </c>
      <c r="W108" s="383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-4095</v>
      </c>
      <c r="X108" s="197"/>
      <c r="Y108" s="197"/>
      <c r="Z108" s="203"/>
      <c r="AA108" s="206"/>
      <c r="AB108" s="202" t="s">
        <v>1353</v>
      </c>
      <c r="AC108" s="202"/>
      <c r="AD108" s="202"/>
      <c r="AE108" s="237" t="str">
        <f>"您好：通知"&amp;名冊[[#This Row],[姓名]]&amp;" 君於"&amp;名冊[[#This Row],[簡稱]]&amp;114&amp;"年"&amp;4&amp;"月月費" &amp;IF((AND(名冊[[#This Row],[積欠]]&gt;0,名冊[[#This Row],[合計]]&gt;0)),"(含欠費)","")&amp;"共"&amp;IF(名冊[[#This Row],[合計]]&lt;0," 溢收"&amp;-名冊[[#This Row],[合計]],名冊[[#This Row],[合計]])&amp;"元整，如有疑問請來電(分機218)，謝謝。"</f>
        <v>您好：通知許台英 君於龍祥精神護理之家114年4月月費共19895元整，如有疑問請來電(分機218)，謝謝。</v>
      </c>
    </row>
    <row r="109" spans="1:31">
      <c r="A109" s="228" t="str">
        <f t="shared" ca="1" si="1"/>
        <v>108</v>
      </c>
      <c r="B109" s="230" t="str">
        <f>HYPERLINK("\\server\G(server)\00行政管理部共用區\@雜費登帳!!!\@收費系統\住民收費表\※收費表"&amp;名冊[[#This Row],[字號]]&amp;名冊[[#This Row],[住民]]&amp;".xlsm",名冊[[#This Row],[住民]])</f>
        <v>莊訓青</v>
      </c>
      <c r="C109" s="298" t="s">
        <v>1905</v>
      </c>
      <c r="D109" s="401" t="s">
        <v>419</v>
      </c>
      <c r="E109" s="211" t="s">
        <v>1340</v>
      </c>
      <c r="F109" s="211" t="s">
        <v>1906</v>
      </c>
      <c r="G109" s="211" t="str">
        <f>IF(COUNTIF(名冊[[#This Row],[字號]],"1-*"),"龍祥精神護理之家",IF(COUNTIF(名冊[[#This Row],[字號]],"2-*"),"龍祥護理之家",IF(COUNTIF(名冊[[#This Row],[字號]],"3-*"),"龍祥長照中心")))</f>
        <v>龍祥精神護理之家</v>
      </c>
      <c r="H109" s="213"/>
      <c r="I109" s="194"/>
      <c r="J109" s="195">
        <v>50000</v>
      </c>
      <c r="K109" s="197">
        <v>27000</v>
      </c>
      <c r="L109" s="197">
        <v>0</v>
      </c>
      <c r="M109" s="232">
        <v>14280</v>
      </c>
      <c r="N109" s="197">
        <v>1623</v>
      </c>
      <c r="O109" s="197"/>
      <c r="P109" s="197">
        <v>0</v>
      </c>
      <c r="Q109" s="197">
        <v>0</v>
      </c>
      <c r="R109" s="235">
        <f>(名冊[[#This Row],[月費]]+名冊[[#This Row],[包月]]-名冊[[#This Row],[補助款]])+(名冊[[#This Row],[雜費]]+名冊[[#This Row],[雜費2]]+名冊[[#This Row],[積欠]])-名冊[[#This Row],[溢收]]</f>
        <v>14343</v>
      </c>
      <c r="S109" s="198"/>
      <c r="T109" s="197"/>
      <c r="U109" s="195">
        <v>12720</v>
      </c>
      <c r="V109" s="380" t="str">
        <f>IF(名冊[[#This Row],[家屬繳交金額]]-名冊[[#This Row],[合計]]&lt;=0,"-",名冊[[#This Row],[家屬繳交金額]]-名冊[[#This Row],[合計]])</f>
        <v>-</v>
      </c>
      <c r="W109" s="383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-1623</v>
      </c>
      <c r="X109" s="197"/>
      <c r="Y109" s="197"/>
      <c r="Z109" s="203"/>
      <c r="AA109" s="206"/>
      <c r="AB109" s="202" t="s">
        <v>1341</v>
      </c>
      <c r="AC109" s="202"/>
      <c r="AD109" s="202"/>
      <c r="AE109" s="237" t="str">
        <f>"您好：通知"&amp;名冊[[#This Row],[姓名]]&amp;" 君於"&amp;名冊[[#This Row],[簡稱]]&amp;114&amp;"年"&amp;4&amp;"月月費" &amp;IF((AND(名冊[[#This Row],[積欠]]&gt;0,名冊[[#This Row],[合計]]&gt;0)),"(含欠費)","")&amp;"共"&amp;IF(名冊[[#This Row],[合計]]&lt;0," 溢收"&amp;-名冊[[#This Row],[合計]],名冊[[#This Row],[合計]])&amp;"元整，如有疑問請來電(分機218)，謝謝。"</f>
        <v>您好：通知莊訓青 君於龍祥精神護理之家114年4月月費共14343元整，如有疑問請來電(分機218)，謝謝。</v>
      </c>
    </row>
    <row r="110" spans="1:31">
      <c r="A110" s="228" t="str">
        <f t="shared" ca="1" si="1"/>
        <v>109</v>
      </c>
      <c r="B110" s="230" t="str">
        <f>HYPERLINK("\\server\G(server)\00行政管理部共用區\@雜費登帳!!!\@收費系統\住民收費表\※收費表"&amp;名冊[[#This Row],[字號]]&amp;名冊[[#This Row],[住民]]&amp;".xlsm",名冊[[#This Row],[住民]])</f>
        <v>姜金樟</v>
      </c>
      <c r="C110" s="190" t="s">
        <v>1354</v>
      </c>
      <c r="D110" s="401" t="s">
        <v>431</v>
      </c>
      <c r="E110" s="211" t="s">
        <v>1350</v>
      </c>
      <c r="F110" s="211" t="s">
        <v>1355</v>
      </c>
      <c r="G110" s="211" t="str">
        <f>IF(COUNTIF(名冊[[#This Row],[字號]],"1-*"),"龍祥精神護理之家",IF(COUNTIF(名冊[[#This Row],[字號]],"2-*"),"龍祥護理之家",IF(COUNTIF(名冊[[#This Row],[字號]],"3-*"),"龍祥長照中心")))</f>
        <v>龍祥精神護理之家</v>
      </c>
      <c r="H110" s="213"/>
      <c r="I110" s="194" t="s">
        <v>1395</v>
      </c>
      <c r="J110" s="195">
        <v>50000</v>
      </c>
      <c r="K110" s="197">
        <v>30000</v>
      </c>
      <c r="L110" s="197">
        <v>0</v>
      </c>
      <c r="M110" s="232">
        <v>18785</v>
      </c>
      <c r="N110" s="197">
        <v>1352</v>
      </c>
      <c r="O110" s="197"/>
      <c r="P110" s="197">
        <v>0</v>
      </c>
      <c r="Q110" s="197">
        <v>0</v>
      </c>
      <c r="R110" s="235">
        <f>(名冊[[#This Row],[月費]]+名冊[[#This Row],[包月]]-名冊[[#This Row],[補助款]])+(名冊[[#This Row],[雜費]]+名冊[[#This Row],[雜費2]]+名冊[[#This Row],[積欠]])-名冊[[#This Row],[溢收]]</f>
        <v>12567</v>
      </c>
      <c r="S110" s="198"/>
      <c r="T110" s="197"/>
      <c r="U110" s="195">
        <v>-5399</v>
      </c>
      <c r="V110" s="380" t="str">
        <f>IF(名冊[[#This Row],[家屬繳交金額]]-名冊[[#This Row],[合計]]&lt;=0,"-",名冊[[#This Row],[家屬繳交金額]]-名冊[[#This Row],[合計]])</f>
        <v>-</v>
      </c>
      <c r="W110" s="383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-17966</v>
      </c>
      <c r="X110" s="197"/>
      <c r="Y110" s="197"/>
      <c r="Z110" s="203"/>
      <c r="AA110" s="206"/>
      <c r="AB110" s="202" t="s">
        <v>1356</v>
      </c>
      <c r="AC110" s="202"/>
      <c r="AD110" s="202"/>
      <c r="AE110" s="237" t="str">
        <f>"您好：通知"&amp;名冊[[#This Row],[姓名]]&amp;" 君於"&amp;名冊[[#This Row],[簡稱]]&amp;114&amp;"年"&amp;4&amp;"月月費" &amp;IF((AND(名冊[[#This Row],[積欠]]&gt;0,名冊[[#This Row],[合計]]&gt;0)),"(含欠費)","")&amp;"共"&amp;IF(名冊[[#This Row],[合計]]&lt;0," 溢收"&amp;-名冊[[#This Row],[合計]],名冊[[#This Row],[合計]])&amp;"元整，如有疑問請來電(分機218)，謝謝。"</f>
        <v>您好：通知姜金樟 君於龍祥精神護理之家114年4月月費共12567元整，如有疑問請來電(分機218)，謝謝。</v>
      </c>
    </row>
    <row r="111" spans="1:31" ht="18.8" customHeight="1">
      <c r="A111" s="228" t="str">
        <f t="shared" ca="1" si="1"/>
        <v>110</v>
      </c>
      <c r="B111" s="230" t="str">
        <f>HYPERLINK("\\server\G(server)\00行政管理部共用區\@雜費登帳!!!\@收費系統\住民收費表\※收費表"&amp;名冊[[#This Row],[字號]]&amp;名冊[[#This Row],[住民]]&amp;".xlsm",名冊[[#This Row],[住民]])</f>
        <v>郭李呂玉</v>
      </c>
      <c r="C111" s="298" t="s">
        <v>1378</v>
      </c>
      <c r="D111" s="401" t="s">
        <v>678</v>
      </c>
      <c r="E111" s="211" t="s">
        <v>1377</v>
      </c>
      <c r="F111" s="211" t="s">
        <v>1379</v>
      </c>
      <c r="G111" s="211" t="str">
        <f>IF(COUNTIF(名冊[[#This Row],[字號]],"1-*"),"龍祥精神護理之家",IF(COUNTIF(名冊[[#This Row],[字號]],"2-*"),"龍祥護理之家",IF(COUNTIF(名冊[[#This Row],[字號]],"3-*"),"龍祥長照中心")))</f>
        <v>龍祥精神護理之家</v>
      </c>
      <c r="H111" s="213"/>
      <c r="I111" s="194" t="s">
        <v>1620</v>
      </c>
      <c r="J111" s="195">
        <v>50000</v>
      </c>
      <c r="K111" s="197">
        <v>30000</v>
      </c>
      <c r="L111" s="197">
        <v>0</v>
      </c>
      <c r="M111" s="232">
        <v>14000</v>
      </c>
      <c r="N111" s="197">
        <v>3180</v>
      </c>
      <c r="O111" s="197"/>
      <c r="P111" s="197">
        <v>0</v>
      </c>
      <c r="Q111" s="197">
        <v>0</v>
      </c>
      <c r="R111" s="235">
        <f>(名冊[[#This Row],[月費]]+名冊[[#This Row],[包月]]-名冊[[#This Row],[補助款]])+(名冊[[#This Row],[雜費]]+名冊[[#This Row],[雜費2]]+名冊[[#This Row],[積欠]])-名冊[[#This Row],[溢收]]</f>
        <v>19180</v>
      </c>
      <c r="S111" s="198"/>
      <c r="T111" s="197"/>
      <c r="U111" s="195">
        <v>16000</v>
      </c>
      <c r="V111" s="380" t="str">
        <f>IF(名冊[[#This Row],[家屬繳交金額]]-名冊[[#This Row],[合計]]&lt;=0,"-",名冊[[#This Row],[家屬繳交金額]]-名冊[[#This Row],[合計]])</f>
        <v>-</v>
      </c>
      <c r="W111" s="383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-3180</v>
      </c>
      <c r="X111" s="197"/>
      <c r="Y111" s="197"/>
      <c r="Z111" s="203"/>
      <c r="AA111" s="206"/>
      <c r="AB111" s="202" t="s">
        <v>1380</v>
      </c>
      <c r="AC111" s="202"/>
      <c r="AD111" s="202"/>
      <c r="AE111" s="237" t="str">
        <f>"您好：通知"&amp;名冊[[#This Row],[姓名]]&amp;" 君於"&amp;名冊[[#This Row],[簡稱]]&amp;114&amp;"年"&amp;4&amp;"月月費" &amp;IF((AND(名冊[[#This Row],[積欠]]&gt;0,名冊[[#This Row],[合計]]&gt;0)),"(含欠費)","")&amp;"共"&amp;IF(名冊[[#This Row],[合計]]&lt;0," 溢收"&amp;-名冊[[#This Row],[合計]],名冊[[#This Row],[合計]])&amp;"元整，如有疑問請來電(分機218)，謝謝。"</f>
        <v>您好：通知郭李呂玉 君於龍祥精神護理之家114年4月月費共19180元整，如有疑問請來電(分機218)，謝謝。</v>
      </c>
    </row>
    <row r="112" spans="1:31">
      <c r="A112" s="228" t="str">
        <f t="shared" ca="1" si="1"/>
        <v>111</v>
      </c>
      <c r="B112" s="268" t="str">
        <f>HYPERLINK("\\server\G(server)\00行政管理部共用區\@雜費登帳!!!\@收費系統\住民收費表\※收費表"&amp;名冊[[#This Row],[字號]]&amp;名冊[[#This Row],[住民]]&amp;".xlsm",名冊[[#This Row],[住民]])</f>
        <v>曾水坪</v>
      </c>
      <c r="C112" s="190" t="s">
        <v>1369</v>
      </c>
      <c r="D112" s="401" t="s">
        <v>419</v>
      </c>
      <c r="E112" s="211" t="s">
        <v>1368</v>
      </c>
      <c r="F112" s="211" t="s">
        <v>1370</v>
      </c>
      <c r="G112" s="211" t="str">
        <f>IF(COUNTIF(名冊[[#This Row],[字號]],"1-*"),"龍祥精神護理之家",IF(COUNTIF(名冊[[#This Row],[字號]],"2-*"),"龍祥護理之家",IF(COUNTIF(名冊[[#This Row],[字號]],"3-*"),"龍祥長照中心")))</f>
        <v>龍祥精神護理之家</v>
      </c>
      <c r="H112" s="213"/>
      <c r="I112" s="194" t="s">
        <v>1438</v>
      </c>
      <c r="J112" s="195">
        <v>50000</v>
      </c>
      <c r="K112" s="197">
        <v>27000</v>
      </c>
      <c r="L112" s="197">
        <v>0</v>
      </c>
      <c r="M112" s="232">
        <v>24000</v>
      </c>
      <c r="N112" s="197">
        <v>15003</v>
      </c>
      <c r="O112" s="197"/>
      <c r="P112" s="197">
        <v>0</v>
      </c>
      <c r="Q112" s="197">
        <v>0</v>
      </c>
      <c r="R112" s="235">
        <f>(名冊[[#This Row],[月費]]+名冊[[#This Row],[包月]]-名冊[[#This Row],[補助款]])+(名冊[[#This Row],[雜費]]+名冊[[#This Row],[雜費2]]+名冊[[#This Row],[積欠]])-名冊[[#This Row],[溢收]]</f>
        <v>18003</v>
      </c>
      <c r="S112" s="198"/>
      <c r="T112" s="197"/>
      <c r="U112" s="195">
        <v>-4920</v>
      </c>
      <c r="V112" s="380" t="str">
        <f>IF(名冊[[#This Row],[家屬繳交金額]]-名冊[[#This Row],[合計]]&lt;=0,"-",名冊[[#This Row],[家屬繳交金額]]-名冊[[#This Row],[合計]])</f>
        <v>-</v>
      </c>
      <c r="W112" s="383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-22923</v>
      </c>
      <c r="X112" s="197"/>
      <c r="Y112" s="197"/>
      <c r="Z112" s="203"/>
      <c r="AA112" s="206"/>
      <c r="AB112" s="202" t="s">
        <v>1396</v>
      </c>
      <c r="AC112" s="202"/>
      <c r="AD112" s="202"/>
      <c r="AE112" s="237" t="str">
        <f>"您好：通知"&amp;名冊[[#This Row],[姓名]]&amp;" 君於"&amp;名冊[[#This Row],[簡稱]]&amp;114&amp;"年"&amp;4&amp;"月月費" &amp;IF((AND(名冊[[#This Row],[積欠]]&gt;0,名冊[[#This Row],[合計]]&gt;0)),"(含欠費)","")&amp;"共"&amp;IF(名冊[[#This Row],[合計]]&lt;0," 溢收"&amp;-名冊[[#This Row],[合計]],名冊[[#This Row],[合計]])&amp;"元整，如有疑問請來電(分機218)，謝謝。"</f>
        <v>您好：通知曾水坪 君於龍祥精神護理之家114年4月月費共18003元整，如有疑問請來電(分機218)，謝謝。</v>
      </c>
    </row>
    <row r="113" spans="1:31">
      <c r="A113" s="228" t="str">
        <f t="shared" ca="1" si="1"/>
        <v>112</v>
      </c>
      <c r="B113" s="356" t="str">
        <f>HYPERLINK("\\server\G(server)\00行政管理部共用區\@雜費登帳!!!\@收費系統\住民收費表\※收費表"&amp;名冊[[#This Row],[字號]]&amp;名冊[[#This Row],[住民]]&amp;".xlsm",名冊[[#This Row],[住民]])</f>
        <v>林麗梅</v>
      </c>
      <c r="C113" s="298" t="s">
        <v>1373</v>
      </c>
      <c r="D113" s="308" t="s">
        <v>681</v>
      </c>
      <c r="E113" s="319" t="s">
        <v>1372</v>
      </c>
      <c r="F113" s="319" t="s">
        <v>1374</v>
      </c>
      <c r="G113" s="319" t="str">
        <f>IF(COUNTIF(名冊[[#This Row],[字號]],"1-*"),"龍祥精神護理之家",IF(COUNTIF(名冊[[#This Row],[字號]],"2-*"),"龍祥護理之家",IF(COUNTIF(名冊[[#This Row],[字號]],"3-*"),"龍祥長照中心")))</f>
        <v>龍祥精神護理之家</v>
      </c>
      <c r="H113" s="320"/>
      <c r="I113" s="299" t="s">
        <v>1439</v>
      </c>
      <c r="J113" s="300">
        <v>50000</v>
      </c>
      <c r="K113" s="301">
        <v>0</v>
      </c>
      <c r="L113" s="301">
        <v>0</v>
      </c>
      <c r="M113" s="302">
        <v>5161</v>
      </c>
      <c r="N113" s="301">
        <v>718</v>
      </c>
      <c r="O113" s="301"/>
      <c r="P113" s="301">
        <v>0</v>
      </c>
      <c r="Q113" s="301">
        <v>20400</v>
      </c>
      <c r="R113" s="303">
        <f>(名冊[[#This Row],[月費]]+名冊[[#This Row],[包月]]-名冊[[#This Row],[補助款]])+(名冊[[#This Row],[雜費]]+名冊[[#This Row],[雜費2]]+名冊[[#This Row],[積欠]])-名冊[[#This Row],[溢收]]</f>
        <v>-24843</v>
      </c>
      <c r="S113" s="312"/>
      <c r="T113" s="301"/>
      <c r="U113" s="300">
        <v>30400</v>
      </c>
      <c r="V113" s="309">
        <f>IF(名冊[[#This Row],[家屬繳交金額]]-名冊[[#This Row],[合計]]&lt;=0,"-",名冊[[#This Row],[家屬繳交金額]]-名冊[[#This Row],[合計]])</f>
        <v>55243</v>
      </c>
      <c r="W113" s="382" t="str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</v>
      </c>
      <c r="X113" s="301"/>
      <c r="Y113" s="301"/>
      <c r="Z113" s="327" t="s">
        <v>3422</v>
      </c>
      <c r="AA113" s="326"/>
      <c r="AB113" s="314" t="s">
        <v>1375</v>
      </c>
      <c r="AC113" s="314"/>
      <c r="AD113" s="314"/>
      <c r="AE113" s="237" t="str">
        <f>"您好：通知"&amp;名冊[[#This Row],[姓名]]&amp;" 君於"&amp;名冊[[#This Row],[簡稱]]&amp;114&amp;"年"&amp;4&amp;"月月費" &amp;IF((AND(名冊[[#This Row],[積欠]]&gt;0,名冊[[#This Row],[合計]]&gt;0)),"(含欠費)","")&amp;"共"&amp;IF(名冊[[#This Row],[合計]]&lt;0," 溢收"&amp;-名冊[[#This Row],[合計]],名冊[[#This Row],[合計]])&amp;"元整，如有疑問請來電(分機218)，謝謝。"</f>
        <v>您好：通知林麗梅 君於龍祥精神護理之家114年4月月費共 溢收24843元整，如有疑問請來電(分機218)，謝謝。</v>
      </c>
    </row>
    <row r="114" spans="1:31">
      <c r="A114" s="228" t="str">
        <f t="shared" ca="1" si="1"/>
        <v>113</v>
      </c>
      <c r="B114" s="297" t="str">
        <f>HYPERLINK("\\server\G(server)\00行政管理部共用區\@雜費登帳!!!\@收費系統\住民收費表\※收費表"&amp;名冊[[#This Row],[字號]]&amp;名冊[[#This Row],[住民]]&amp;".xlsm",名冊[[#This Row],[住民]])</f>
        <v>王萬珉</v>
      </c>
      <c r="C114" s="298" t="s">
        <v>1424</v>
      </c>
      <c r="D114" s="308" t="s">
        <v>419</v>
      </c>
      <c r="E114" s="319" t="s">
        <v>1423</v>
      </c>
      <c r="F114" s="319" t="s">
        <v>1425</v>
      </c>
      <c r="G114" s="319" t="str">
        <f>IF(COUNTIF(名冊[[#This Row],[字號]],"1-*"),"龍祥精神護理之家",IF(COUNTIF(名冊[[#This Row],[字號]],"2-*"),"龍祥護理之家",IF(COUNTIF(名冊[[#This Row],[字號]],"3-*"),"龍祥長照中心")))</f>
        <v>龍祥精神護理之家</v>
      </c>
      <c r="H114" s="320"/>
      <c r="I114" s="299" t="s">
        <v>1438</v>
      </c>
      <c r="J114" s="300">
        <v>50000</v>
      </c>
      <c r="K114" s="301">
        <v>30000</v>
      </c>
      <c r="L114" s="301">
        <v>0</v>
      </c>
      <c r="M114" s="302">
        <v>22100</v>
      </c>
      <c r="N114" s="301">
        <v>950</v>
      </c>
      <c r="O114" s="301"/>
      <c r="P114" s="301">
        <v>45559</v>
      </c>
      <c r="Q114" s="301">
        <v>0</v>
      </c>
      <c r="R114" s="303">
        <f>(名冊[[#This Row],[月費]]+名冊[[#This Row],[包月]]-名冊[[#This Row],[補助款]])+(名冊[[#This Row],[雜費]]+名冊[[#This Row],[雜費2]]+名冊[[#This Row],[積欠]])-名冊[[#This Row],[溢收]]</f>
        <v>54409</v>
      </c>
      <c r="S114" s="312"/>
      <c r="T114" s="301"/>
      <c r="U114" s="300">
        <v>-37659</v>
      </c>
      <c r="V114" s="309" t="str">
        <f>IF(名冊[[#This Row],[家屬繳交金額]]-名冊[[#This Row],[合計]]&lt;=0,"-",名冊[[#This Row],[家屬繳交金額]]-名冊[[#This Row],[合計]])</f>
        <v>-</v>
      </c>
      <c r="W114" s="382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-92068</v>
      </c>
      <c r="X114" s="301"/>
      <c r="Y114" s="301"/>
      <c r="Z114" s="304" t="s">
        <v>2145</v>
      </c>
      <c r="AA114" s="206"/>
      <c r="AB114" s="202" t="s">
        <v>1428</v>
      </c>
      <c r="AC114" s="202"/>
      <c r="AD114" s="202"/>
      <c r="AE114" s="237" t="str">
        <f>"您好：通知"&amp;名冊[[#This Row],[姓名]]&amp;" 君於"&amp;名冊[[#This Row],[簡稱]]&amp;114&amp;"年"&amp;4&amp;"月月費" &amp;IF((AND(名冊[[#This Row],[積欠]]&gt;0,名冊[[#This Row],[合計]]&gt;0)),"(含欠費)","")&amp;"共"&amp;IF(名冊[[#This Row],[合計]]&lt;0," 溢收"&amp;-名冊[[#This Row],[合計]],名冊[[#This Row],[合計]])&amp;"元整，如有疑問請來電(分機218)，謝謝。"</f>
        <v>您好：通知王萬珉 君於龍祥精神護理之家114年4月月費(含欠費)共54409元整，如有疑問請來電(分機218)，謝謝。</v>
      </c>
    </row>
    <row r="115" spans="1:31">
      <c r="A115" s="228" t="str">
        <f t="shared" ca="1" si="1"/>
        <v>114</v>
      </c>
      <c r="B115" s="317" t="str">
        <f>HYPERLINK("\\server\G(server)\00行政管理部共用區\@雜費登帳!!!\@收費系統\住民收費表\※收費表"&amp;名冊[[#This Row],[字號]]&amp;名冊[[#This Row],[住民]]&amp;".xlsm",名冊[[#This Row],[住民]])</f>
        <v>黃瑞土</v>
      </c>
      <c r="C115" s="190" t="s">
        <v>1435</v>
      </c>
      <c r="D115" s="401" t="s">
        <v>467</v>
      </c>
      <c r="E115" s="211" t="s">
        <v>1434</v>
      </c>
      <c r="F115" s="211" t="s">
        <v>1436</v>
      </c>
      <c r="G115" s="211" t="str">
        <f>IF(COUNTIF(名冊[[#This Row],[字號]],"1-*"),"龍祥精神護理之家",IF(COUNTIF(名冊[[#This Row],[字號]],"2-*"),"龍祥護理之家",IF(COUNTIF(名冊[[#This Row],[字號]],"3-*"),"龍祥長照中心")))</f>
        <v>龍祥精神護理之家</v>
      </c>
      <c r="H115" s="213"/>
      <c r="I115" s="194" t="s">
        <v>1459</v>
      </c>
      <c r="J115" s="195">
        <v>50000</v>
      </c>
      <c r="K115" s="197">
        <v>30000</v>
      </c>
      <c r="L115" s="197">
        <v>0</v>
      </c>
      <c r="M115" s="232">
        <v>20000</v>
      </c>
      <c r="N115" s="197">
        <v>3681</v>
      </c>
      <c r="O115" s="197"/>
      <c r="P115" s="197">
        <v>0</v>
      </c>
      <c r="Q115" s="197">
        <v>0</v>
      </c>
      <c r="R115" s="235">
        <f>(名冊[[#This Row],[月費]]+名冊[[#This Row],[包月]]-名冊[[#This Row],[補助款]])+(名冊[[#This Row],[雜費]]+名冊[[#This Row],[雜費2]]+名冊[[#This Row],[積欠]])-名冊[[#This Row],[溢收]]</f>
        <v>13681</v>
      </c>
      <c r="S115" s="198"/>
      <c r="T115" s="197"/>
      <c r="U115" s="195">
        <v>-7444</v>
      </c>
      <c r="V115" s="380" t="str">
        <f>IF(名冊[[#This Row],[家屬繳交金額]]-名冊[[#This Row],[合計]]&lt;=0,"-",名冊[[#This Row],[家屬繳交金額]]-名冊[[#This Row],[合計]])</f>
        <v>-</v>
      </c>
      <c r="W115" s="383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-21125</v>
      </c>
      <c r="X115" s="197"/>
      <c r="Y115" s="197"/>
      <c r="Z115" s="203"/>
      <c r="AA115" s="206"/>
      <c r="AB115" s="202" t="s">
        <v>1437</v>
      </c>
      <c r="AC115" s="202"/>
      <c r="AD115" s="202"/>
      <c r="AE115" s="237" t="str">
        <f>"您好：通知"&amp;名冊[[#This Row],[姓名]]&amp;" 君於"&amp;名冊[[#This Row],[簡稱]]&amp;114&amp;"年"&amp;4&amp;"月月費" &amp;IF((AND(名冊[[#This Row],[積欠]]&gt;0,名冊[[#This Row],[合計]]&gt;0)),"(含欠費)","")&amp;"共"&amp;IF(名冊[[#This Row],[合計]]&lt;0," 溢收"&amp;-名冊[[#This Row],[合計]],名冊[[#This Row],[合計]])&amp;"元整，如有疑問請來電(分機218)，謝謝。"</f>
        <v>您好：通知黃瑞土 君於龍祥精神護理之家114年4月月費共13681元整，如有疑問請來電(分機218)，謝謝。</v>
      </c>
    </row>
    <row r="116" spans="1:31">
      <c r="A116" s="228" t="str">
        <f t="shared" ca="1" si="1"/>
        <v>115</v>
      </c>
      <c r="B116" s="230" t="str">
        <f>HYPERLINK("\\server\G(server)\00行政管理部共用區\@雜費登帳!!!\@收費系統\住民收費表\※收費表"&amp;名冊[[#This Row],[字號]]&amp;名冊[[#This Row],[住民]]&amp;".xlsm",名冊[[#This Row],[住民]])</f>
        <v>林宜田</v>
      </c>
      <c r="C116" s="298" t="s">
        <v>1442</v>
      </c>
      <c r="D116" s="401" t="s">
        <v>467</v>
      </c>
      <c r="E116" s="211" t="s">
        <v>1441</v>
      </c>
      <c r="F116" s="211" t="s">
        <v>1443</v>
      </c>
      <c r="G116" s="211" t="str">
        <f>IF(COUNTIF(名冊[[#This Row],[字號]],"1-*"),"龍祥精神護理之家",IF(COUNTIF(名冊[[#This Row],[字號]],"2-*"),"龍祥護理之家",IF(COUNTIF(名冊[[#This Row],[字號]],"3-*"),"龍祥長照中心")))</f>
        <v>龍祥精神護理之家</v>
      </c>
      <c r="H116" s="213"/>
      <c r="I116" s="194" t="s">
        <v>1461</v>
      </c>
      <c r="J116" s="195">
        <v>50000</v>
      </c>
      <c r="K116" s="197">
        <v>27000</v>
      </c>
      <c r="L116" s="197">
        <v>0</v>
      </c>
      <c r="M116" s="232">
        <v>18785</v>
      </c>
      <c r="N116" s="197">
        <v>1590</v>
      </c>
      <c r="O116" s="197"/>
      <c r="P116" s="197">
        <v>0</v>
      </c>
      <c r="Q116" s="197">
        <v>0</v>
      </c>
      <c r="R116" s="235">
        <f>(名冊[[#This Row],[月費]]+名冊[[#This Row],[包月]]-名冊[[#This Row],[補助款]])+(名冊[[#This Row],[雜費]]+名冊[[#This Row],[雜費2]]+名冊[[#This Row],[積欠]])-名冊[[#This Row],[溢收]]</f>
        <v>9805</v>
      </c>
      <c r="S116" s="198"/>
      <c r="T116" s="197"/>
      <c r="U116" s="195">
        <v>8215</v>
      </c>
      <c r="V116" s="380" t="str">
        <f>IF(名冊[[#This Row],[家屬繳交金額]]-名冊[[#This Row],[合計]]&lt;=0,"-",名冊[[#This Row],[家屬繳交金額]]-名冊[[#This Row],[合計]])</f>
        <v>-</v>
      </c>
      <c r="W116" s="383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-1590</v>
      </c>
      <c r="X116" s="197"/>
      <c r="Y116" s="197"/>
      <c r="Z116" s="203"/>
      <c r="AA116" s="206"/>
      <c r="AB116" s="202" t="s">
        <v>1444</v>
      </c>
      <c r="AC116" s="202"/>
      <c r="AD116" s="202"/>
      <c r="AE116" s="237" t="str">
        <f>"您好：通知"&amp;名冊[[#This Row],[姓名]]&amp;" 君於"&amp;名冊[[#This Row],[簡稱]]&amp;114&amp;"年"&amp;4&amp;"月月費" &amp;IF((AND(名冊[[#This Row],[積欠]]&gt;0,名冊[[#This Row],[合計]]&gt;0)),"(含欠費)","")&amp;"共"&amp;IF(名冊[[#This Row],[合計]]&lt;0," 溢收"&amp;-名冊[[#This Row],[合計]],名冊[[#This Row],[合計]])&amp;"元整，如有疑問請來電(分機218)，謝謝。"</f>
        <v>您好：通知林宜田 君於龍祥精神護理之家114年4月月費共9805元整，如有疑問請來電(分機218)，謝謝。</v>
      </c>
    </row>
    <row r="117" spans="1:31">
      <c r="A117" s="228" t="str">
        <f t="shared" ca="1" si="1"/>
        <v>116</v>
      </c>
      <c r="B117" s="230" t="str">
        <f>HYPERLINK("\\server\G(server)\00行政管理部共用區\@雜費登帳!!!\@收費系統\住民收費表\※收費表"&amp;名冊[[#This Row],[字號]]&amp;名冊[[#This Row],[住民]]&amp;".xlsm",名冊[[#This Row],[住民]])</f>
        <v>楊玉齡</v>
      </c>
      <c r="C117" s="298" t="s">
        <v>1446</v>
      </c>
      <c r="D117" s="401" t="s">
        <v>1447</v>
      </c>
      <c r="E117" s="211" t="s">
        <v>1445</v>
      </c>
      <c r="F117" s="211" t="s">
        <v>1448</v>
      </c>
      <c r="G117" s="211" t="str">
        <f>IF(COUNTIF(名冊[[#This Row],[字號]],"1-*"),"龍祥精神護理之家",IF(COUNTIF(名冊[[#This Row],[字號]],"2-*"),"龍祥護理之家",IF(COUNTIF(名冊[[#This Row],[字號]],"3-*"),"龍祥長照中心")))</f>
        <v>龍祥精神護理之家</v>
      </c>
      <c r="H117" s="213"/>
      <c r="I117" s="194" t="s">
        <v>1502</v>
      </c>
      <c r="J117" s="195">
        <v>50000</v>
      </c>
      <c r="K117" s="197">
        <v>27000</v>
      </c>
      <c r="L117" s="197">
        <v>0</v>
      </c>
      <c r="M117" s="232">
        <v>18425</v>
      </c>
      <c r="N117" s="197">
        <v>3855</v>
      </c>
      <c r="O117" s="197"/>
      <c r="P117" s="197">
        <v>0</v>
      </c>
      <c r="Q117" s="197">
        <v>29466</v>
      </c>
      <c r="R117" s="235">
        <f>(名冊[[#This Row],[月費]]+名冊[[#This Row],[包月]]-名冊[[#This Row],[補助款]])+(名冊[[#This Row],[雜費]]+名冊[[#This Row],[雜費2]]+名冊[[#This Row],[積欠]])-名冊[[#This Row],[溢收]]</f>
        <v>-17036</v>
      </c>
      <c r="S117" s="198"/>
      <c r="T117" s="197"/>
      <c r="U117" s="195">
        <v>38041</v>
      </c>
      <c r="V117" s="380">
        <f>IF(名冊[[#This Row],[家屬繳交金額]]-名冊[[#This Row],[合計]]&lt;=0,"-",名冊[[#This Row],[家屬繳交金額]]-名冊[[#This Row],[合計]])</f>
        <v>55077</v>
      </c>
      <c r="W117" s="383" t="str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</v>
      </c>
      <c r="X117" s="197"/>
      <c r="Y117" s="197"/>
      <c r="Z117" s="203"/>
      <c r="AA117" s="206"/>
      <c r="AB117" s="202" t="s">
        <v>1440</v>
      </c>
      <c r="AC117" s="202"/>
      <c r="AD117" s="202"/>
      <c r="AE117" s="237" t="str">
        <f>"您好：通知"&amp;名冊[[#This Row],[姓名]]&amp;" 君於"&amp;名冊[[#This Row],[簡稱]]&amp;114&amp;"年"&amp;4&amp;"月月費" &amp;IF((AND(名冊[[#This Row],[積欠]]&gt;0,名冊[[#This Row],[合計]]&gt;0)),"(含欠費)","")&amp;"共"&amp;IF(名冊[[#This Row],[合計]]&lt;0," 溢收"&amp;-名冊[[#This Row],[合計]],名冊[[#This Row],[合計]])&amp;"元整，如有疑問請來電(分機218)，謝謝。"</f>
        <v>您好：通知楊玉齡 君於龍祥精神護理之家114年4月月費共 溢收17036元整，如有疑問請來電(分機218)，謝謝。</v>
      </c>
    </row>
    <row r="118" spans="1:31">
      <c r="A118" s="228" t="str">
        <f t="shared" ca="1" si="1"/>
        <v>117</v>
      </c>
      <c r="B118" s="230" t="str">
        <f>HYPERLINK("\\server\G(server)\00行政管理部共用區\@雜費登帳!!!\@收費系統\住民收費表\※收費表"&amp;名冊[[#This Row],[字號]]&amp;名冊[[#This Row],[住民]]&amp;".xlsm",名冊[[#This Row],[住民]])</f>
        <v>張水松</v>
      </c>
      <c r="C118" s="298" t="s">
        <v>1452</v>
      </c>
      <c r="D118" s="401" t="s">
        <v>467</v>
      </c>
      <c r="E118" s="211" t="s">
        <v>1451</v>
      </c>
      <c r="F118" s="211" t="s">
        <v>1453</v>
      </c>
      <c r="G118" s="211" t="str">
        <f>IF(COUNTIF(名冊[[#This Row],[字號]],"1-*"),"龍祥精神護理之家",IF(COUNTIF(名冊[[#This Row],[字號]],"2-*"),"龍祥護理之家",IF(COUNTIF(名冊[[#This Row],[字號]],"3-*"),"龍祥長照中心")))</f>
        <v>龍祥精神護理之家</v>
      </c>
      <c r="H118" s="213"/>
      <c r="I118" s="194" t="s">
        <v>1460</v>
      </c>
      <c r="J118" s="195">
        <v>50000</v>
      </c>
      <c r="K118" s="197">
        <v>30000</v>
      </c>
      <c r="L118" s="197">
        <v>0</v>
      </c>
      <c r="M118" s="232">
        <v>15470</v>
      </c>
      <c r="N118" s="197">
        <v>2349</v>
      </c>
      <c r="O118" s="197"/>
      <c r="P118" s="197">
        <v>0</v>
      </c>
      <c r="Q118" s="197">
        <v>0</v>
      </c>
      <c r="R118" s="235">
        <f>(名冊[[#This Row],[月費]]+名冊[[#This Row],[包月]]-名冊[[#This Row],[補助款]])+(名冊[[#This Row],[雜費]]+名冊[[#This Row],[雜費2]]+名冊[[#This Row],[積欠]])-名冊[[#This Row],[溢收]]</f>
        <v>16879</v>
      </c>
      <c r="S118" s="198"/>
      <c r="T118" s="197"/>
      <c r="U118" s="195">
        <v>14530</v>
      </c>
      <c r="V118" s="380" t="str">
        <f>IF(名冊[[#This Row],[家屬繳交金額]]-名冊[[#This Row],[合計]]&lt;=0,"-",名冊[[#This Row],[家屬繳交金額]]-名冊[[#This Row],[合計]])</f>
        <v>-</v>
      </c>
      <c r="W118" s="383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-2349</v>
      </c>
      <c r="X118" s="197"/>
      <c r="Y118" s="197"/>
      <c r="Z118" s="203"/>
      <c r="AA118" s="206"/>
      <c r="AB118" s="202" t="s">
        <v>1454</v>
      </c>
      <c r="AC118" s="202"/>
      <c r="AD118" s="202"/>
      <c r="AE118" s="237" t="str">
        <f>"您好：通知"&amp;名冊[[#This Row],[姓名]]&amp;" 君於"&amp;名冊[[#This Row],[簡稱]]&amp;114&amp;"年"&amp;4&amp;"月月費" &amp;IF((AND(名冊[[#This Row],[積欠]]&gt;0,名冊[[#This Row],[合計]]&gt;0)),"(含欠費)","")&amp;"共"&amp;IF(名冊[[#This Row],[合計]]&lt;0," 溢收"&amp;-名冊[[#This Row],[合計]],名冊[[#This Row],[合計]])&amp;"元整，如有疑問請來電(分機218)，謝謝。"</f>
        <v>您好：通知張水松 君於龍祥精神護理之家114年4月月費共16879元整，如有疑問請來電(分機218)，謝謝。</v>
      </c>
    </row>
    <row r="119" spans="1:31">
      <c r="A119" s="228" t="str">
        <f t="shared" ca="1" si="1"/>
        <v>118</v>
      </c>
      <c r="B119" s="297" t="str">
        <f>HYPERLINK("\\server\G(server)\00行政管理部共用區\@雜費登帳!!!\@收費系統\住民收費表\※收費表"&amp;名冊[[#This Row],[字號]]&amp;名冊[[#This Row],[住民]]&amp;".xlsm",名冊[[#This Row],[住民]])</f>
        <v>梁億郎</v>
      </c>
      <c r="C119" s="298" t="s">
        <v>1468</v>
      </c>
      <c r="D119" s="308" t="s">
        <v>419</v>
      </c>
      <c r="E119" s="319" t="s">
        <v>1467</v>
      </c>
      <c r="F119" s="319" t="s">
        <v>1469</v>
      </c>
      <c r="G119" s="319" t="str">
        <f>IF(COUNTIF(名冊[[#This Row],[字號]],"1-*"),"龍祥精神護理之家",IF(COUNTIF(名冊[[#This Row],[字號]],"2-*"),"龍祥護理之家",IF(COUNTIF(名冊[[#This Row],[字號]],"3-*"),"龍祥長照中心")))</f>
        <v>龍祥精神護理之家</v>
      </c>
      <c r="H119" s="320"/>
      <c r="I119" s="299" t="s">
        <v>1481</v>
      </c>
      <c r="J119" s="300">
        <v>50000</v>
      </c>
      <c r="K119" s="301">
        <v>0</v>
      </c>
      <c r="L119" s="301">
        <v>0</v>
      </c>
      <c r="M119" s="302">
        <v>14543</v>
      </c>
      <c r="N119" s="301">
        <v>4605</v>
      </c>
      <c r="O119" s="301"/>
      <c r="P119" s="301">
        <v>0</v>
      </c>
      <c r="Q119" s="301">
        <v>0</v>
      </c>
      <c r="R119" s="303">
        <f>(名冊[[#This Row],[月費]]+名冊[[#This Row],[包月]]-名冊[[#This Row],[補助款]])+(名冊[[#This Row],[雜費]]+名冊[[#This Row],[雜費2]]+名冊[[#This Row],[積欠]])-名冊[[#This Row],[溢收]]</f>
        <v>-9938</v>
      </c>
      <c r="S119" s="312"/>
      <c r="T119" s="301"/>
      <c r="U119" s="300">
        <v>11215</v>
      </c>
      <c r="V119" s="309">
        <f>IF(名冊[[#This Row],[家屬繳交金額]]-名冊[[#This Row],[合計]]&lt;=0,"-",名冊[[#This Row],[家屬繳交金額]]-名冊[[#This Row],[合計]])</f>
        <v>21153</v>
      </c>
      <c r="W119" s="382" t="str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</v>
      </c>
      <c r="X119" s="301"/>
      <c r="Y119" s="301"/>
      <c r="Z119" s="327" t="s">
        <v>3419</v>
      </c>
      <c r="AA119" s="326"/>
      <c r="AB119" s="314" t="s">
        <v>1470</v>
      </c>
      <c r="AC119" s="314"/>
      <c r="AD119" s="314"/>
      <c r="AE119" s="237" t="str">
        <f>"您好：通知"&amp;名冊[[#This Row],[姓名]]&amp;" 君於"&amp;名冊[[#This Row],[簡稱]]&amp;114&amp;"年"&amp;4&amp;"月月費" &amp;IF((AND(名冊[[#This Row],[積欠]]&gt;0,名冊[[#This Row],[合計]]&gt;0)),"(含欠費)","")&amp;"共"&amp;IF(名冊[[#This Row],[合計]]&lt;0," 溢收"&amp;-名冊[[#This Row],[合計]],名冊[[#This Row],[合計]])&amp;"元整，如有疑問請來電(分機218)，謝謝。"</f>
        <v>您好：通知梁億郎 君於龍祥精神護理之家114年4月月費共 溢收9938元整，如有疑問請來電(分機218)，謝謝。</v>
      </c>
    </row>
    <row r="120" spans="1:31">
      <c r="A120" s="228" t="str">
        <f t="shared" ca="1" si="1"/>
        <v>119</v>
      </c>
      <c r="B120" s="230" t="str">
        <f>HYPERLINK("\\server\G(server)\00行政管理部共用區\@雜費登帳!!!\@收費系統\住民收費表\※收費表"&amp;名冊[[#This Row],[字號]]&amp;名冊[[#This Row],[住民]]&amp;".xlsm",名冊[[#This Row],[住民]])</f>
        <v>王楊金妹</v>
      </c>
      <c r="C120" s="298" t="s">
        <v>1472</v>
      </c>
      <c r="D120" s="401" t="s">
        <v>1473</v>
      </c>
      <c r="E120" s="211" t="s">
        <v>1471</v>
      </c>
      <c r="F120" s="211" t="s">
        <v>1474</v>
      </c>
      <c r="G120" s="211" t="str">
        <f>IF(COUNTIF(名冊[[#This Row],[字號]],"1-*"),"龍祥精神護理之家",IF(COUNTIF(名冊[[#This Row],[字號]],"2-*"),"龍祥護理之家",IF(COUNTIF(名冊[[#This Row],[字號]],"3-*"),"龍祥長照中心")))</f>
        <v>龍祥精神護理之家</v>
      </c>
      <c r="H120" s="213"/>
      <c r="I120" s="194" t="s">
        <v>1508</v>
      </c>
      <c r="J120" s="195">
        <v>50000</v>
      </c>
      <c r="K120" s="197">
        <v>27000</v>
      </c>
      <c r="L120" s="197">
        <v>0</v>
      </c>
      <c r="M120" s="232">
        <v>18425</v>
      </c>
      <c r="N120" s="197">
        <v>1869</v>
      </c>
      <c r="O120" s="197"/>
      <c r="P120" s="197">
        <v>0</v>
      </c>
      <c r="Q120" s="197">
        <v>0</v>
      </c>
      <c r="R120" s="235">
        <f>(名冊[[#This Row],[月費]]+名冊[[#This Row],[包月]]-名冊[[#This Row],[補助款]])+(名冊[[#This Row],[雜費]]+名冊[[#This Row],[雜費2]]+名冊[[#This Row],[積欠]])-名冊[[#This Row],[溢收]]</f>
        <v>10444</v>
      </c>
      <c r="S120" s="198"/>
      <c r="T120" s="197"/>
      <c r="U120" s="195">
        <v>8575</v>
      </c>
      <c r="V120" s="380" t="str">
        <f>IF(名冊[[#This Row],[家屬繳交金額]]-名冊[[#This Row],[合計]]&lt;=0,"-",名冊[[#This Row],[家屬繳交金額]]-名冊[[#This Row],[合計]])</f>
        <v>-</v>
      </c>
      <c r="W120" s="383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-1869</v>
      </c>
      <c r="X120" s="197"/>
      <c r="Y120" s="197"/>
      <c r="Z120" s="203"/>
      <c r="AA120" s="206"/>
      <c r="AB120" s="202" t="s">
        <v>1466</v>
      </c>
      <c r="AC120" s="202"/>
      <c r="AD120" s="202"/>
      <c r="AE120" s="237" t="str">
        <f>"您好：通知"&amp;名冊[[#This Row],[姓名]]&amp;" 君於"&amp;名冊[[#This Row],[簡稱]]&amp;114&amp;"年"&amp;4&amp;"月月費" &amp;IF((AND(名冊[[#This Row],[積欠]]&gt;0,名冊[[#This Row],[合計]]&gt;0)),"(含欠費)","")&amp;"共"&amp;IF(名冊[[#This Row],[合計]]&lt;0," 溢收"&amp;-名冊[[#This Row],[合計]],名冊[[#This Row],[合計]])&amp;"元整，如有疑問請來電(分機218)，謝謝。"</f>
        <v>您好：通知王楊金妹 君於龍祥精神護理之家114年4月月費共10444元整，如有疑問請來電(分機218)，謝謝。</v>
      </c>
    </row>
    <row r="121" spans="1:31">
      <c r="A121" s="228" t="str">
        <f t="shared" ca="1" si="1"/>
        <v>120</v>
      </c>
      <c r="B121" s="230" t="str">
        <f>HYPERLINK("\\server\G(server)\00行政管理部共用區\@雜費登帳!!!\@收費系統\住民收費表\※收費表"&amp;名冊[[#This Row],[字號]]&amp;名冊[[#This Row],[住民]]&amp;".xlsm",名冊[[#This Row],[住民]])</f>
        <v>陳柏宏</v>
      </c>
      <c r="C121" s="298" t="s">
        <v>1486</v>
      </c>
      <c r="D121" s="401" t="s">
        <v>431</v>
      </c>
      <c r="E121" s="211" t="s">
        <v>1485</v>
      </c>
      <c r="F121" s="211" t="s">
        <v>1487</v>
      </c>
      <c r="G121" s="211" t="str">
        <f>IF(COUNTIF(名冊[[#This Row],[字號]],"1-*"),"龍祥精神護理之家",IF(COUNTIF(名冊[[#This Row],[字號]],"2-*"),"龍祥護理之家",IF(COUNTIF(名冊[[#This Row],[字號]],"3-*"),"龍祥長照中心")))</f>
        <v>龍祥精神護理之家</v>
      </c>
      <c r="H121" s="213"/>
      <c r="I121" s="194" t="s">
        <v>1508</v>
      </c>
      <c r="J121" s="195">
        <v>50000</v>
      </c>
      <c r="K121" s="197">
        <v>30000</v>
      </c>
      <c r="L121" s="197">
        <v>0</v>
      </c>
      <c r="M121" s="232">
        <v>17000</v>
      </c>
      <c r="N121" s="197">
        <v>4692</v>
      </c>
      <c r="O121" s="197"/>
      <c r="P121" s="197">
        <v>0</v>
      </c>
      <c r="Q121" s="197">
        <v>0</v>
      </c>
      <c r="R121" s="235">
        <f>(名冊[[#This Row],[月費]]+名冊[[#This Row],[包月]]-名冊[[#This Row],[補助款]])+(名冊[[#This Row],[雜費]]+名冊[[#This Row],[雜費2]]+名冊[[#This Row],[積欠]])-名冊[[#This Row],[溢收]]</f>
        <v>17692</v>
      </c>
      <c r="S121" s="198"/>
      <c r="T121" s="197"/>
      <c r="U121" s="195">
        <v>13000</v>
      </c>
      <c r="V121" s="380" t="str">
        <f>IF(名冊[[#This Row],[家屬繳交金額]]-名冊[[#This Row],[合計]]&lt;=0,"-",名冊[[#This Row],[家屬繳交金額]]-名冊[[#This Row],[合計]])</f>
        <v>-</v>
      </c>
      <c r="W121" s="383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-4692</v>
      </c>
      <c r="X121" s="197"/>
      <c r="Y121" s="197"/>
      <c r="Z121" s="203"/>
      <c r="AA121" s="206"/>
      <c r="AB121" s="202" t="s">
        <v>1488</v>
      </c>
      <c r="AC121" s="202"/>
      <c r="AD121" s="202"/>
      <c r="AE121" s="237" t="str">
        <f>"您好：通知"&amp;名冊[[#This Row],[姓名]]&amp;" 君於"&amp;名冊[[#This Row],[簡稱]]&amp;114&amp;"年"&amp;4&amp;"月月費" &amp;IF((AND(名冊[[#This Row],[積欠]]&gt;0,名冊[[#This Row],[合計]]&gt;0)),"(含欠費)","")&amp;"共"&amp;IF(名冊[[#This Row],[合計]]&lt;0," 溢收"&amp;-名冊[[#This Row],[合計]],名冊[[#This Row],[合計]])&amp;"元整，如有疑問請來電(分機218)，謝謝。"</f>
        <v>您好：通知陳柏宏 君於龍祥精神護理之家114年4月月費共17692元整，如有疑問請來電(分機218)，謝謝。</v>
      </c>
    </row>
    <row r="122" spans="1:31">
      <c r="A122" s="228" t="str">
        <f t="shared" ca="1" si="1"/>
        <v>121</v>
      </c>
      <c r="B122" s="230" t="str">
        <f>HYPERLINK("\\server\G(server)\00行政管理部共用區\@雜費登帳!!!\@收費系統\住民收費表\※收費表"&amp;名冊[[#This Row],[字號]]&amp;名冊[[#This Row],[住民]]&amp;".xlsm",名冊[[#This Row],[住民]])</f>
        <v>林昇祺</v>
      </c>
      <c r="C122" s="190" t="s">
        <v>1504</v>
      </c>
      <c r="D122" s="401" t="s">
        <v>419</v>
      </c>
      <c r="E122" s="211" t="s">
        <v>1501</v>
      </c>
      <c r="F122" s="211" t="s">
        <v>1505</v>
      </c>
      <c r="G122" s="211" t="str">
        <f>IF(COUNTIF(名冊[[#This Row],[字號]],"1-*"),"龍祥精神護理之家",IF(COUNTIF(名冊[[#This Row],[字號]],"2-*"),"龍祥護理之家",IF(COUNTIF(名冊[[#This Row],[字號]],"3-*"),"龍祥長照中心")))</f>
        <v>龍祥精神護理之家</v>
      </c>
      <c r="H122" s="213"/>
      <c r="I122" s="194" t="s">
        <v>1544</v>
      </c>
      <c r="J122" s="195">
        <v>50000</v>
      </c>
      <c r="K122" s="197">
        <v>32000</v>
      </c>
      <c r="L122" s="197">
        <v>0</v>
      </c>
      <c r="M122" s="232">
        <v>23875</v>
      </c>
      <c r="N122" s="197">
        <v>1170</v>
      </c>
      <c r="O122" s="197"/>
      <c r="P122" s="197">
        <v>12075</v>
      </c>
      <c r="Q122" s="197">
        <v>0</v>
      </c>
      <c r="R122" s="235">
        <f>(名冊[[#This Row],[月費]]+名冊[[#This Row],[包月]]-名冊[[#This Row],[補助款]])+(名冊[[#This Row],[雜費]]+名冊[[#This Row],[雜費2]]+名冊[[#This Row],[積欠]])-名冊[[#This Row],[溢收]]</f>
        <v>21370</v>
      </c>
      <c r="S122" s="198"/>
      <c r="T122" s="197"/>
      <c r="U122" s="195">
        <v>-3950</v>
      </c>
      <c r="V122" s="380" t="str">
        <f>IF(名冊[[#This Row],[家屬繳交金額]]-名冊[[#This Row],[合計]]&lt;=0,"-",名冊[[#This Row],[家屬繳交金額]]-名冊[[#This Row],[合計]])</f>
        <v>-</v>
      </c>
      <c r="W122" s="383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-25320</v>
      </c>
      <c r="X122" s="197"/>
      <c r="Y122" s="197"/>
      <c r="Z122" s="203"/>
      <c r="AA122" s="206"/>
      <c r="AB122" s="202" t="s">
        <v>1506</v>
      </c>
      <c r="AC122" s="202"/>
      <c r="AD122" s="202"/>
      <c r="AE122" s="237" t="str">
        <f>"您好：通知"&amp;名冊[[#This Row],[姓名]]&amp;" 君於"&amp;名冊[[#This Row],[簡稱]]&amp;114&amp;"年"&amp;4&amp;"月月費" &amp;IF((AND(名冊[[#This Row],[積欠]]&gt;0,名冊[[#This Row],[合計]]&gt;0)),"(含欠費)","")&amp;"共"&amp;IF(名冊[[#This Row],[合計]]&lt;0," 溢收"&amp;-名冊[[#This Row],[合計]],名冊[[#This Row],[合計]])&amp;"元整，如有疑問請來電(分機218)，謝謝。"</f>
        <v>您好：通知林昇祺 君於龍祥精神護理之家114年4月月費(含欠費)共21370元整，如有疑問請來電(分機218)，謝謝。</v>
      </c>
    </row>
    <row r="123" spans="1:31">
      <c r="A123" s="228" t="str">
        <f t="shared" ca="1" si="1"/>
        <v>122</v>
      </c>
      <c r="B123" s="230" t="str">
        <f>HYPERLINK("\\server\G(server)\00行政管理部共用區\@雜費登帳!!!\@收費系統\住民收費表\※收費表"&amp;名冊[[#This Row],[字號]]&amp;名冊[[#This Row],[住民]]&amp;".xlsm",名冊[[#This Row],[住民]])</f>
        <v>尚建德</v>
      </c>
      <c r="C123" s="298" t="s">
        <v>1517</v>
      </c>
      <c r="D123" s="401" t="s">
        <v>467</v>
      </c>
      <c r="E123" s="211" t="s">
        <v>1515</v>
      </c>
      <c r="F123" s="211" t="s">
        <v>1518</v>
      </c>
      <c r="G123" s="211" t="str">
        <f>IF(COUNTIF(名冊[[#This Row],[字號]],"1-*"),"龍祥精神護理之家",IF(COUNTIF(名冊[[#This Row],[字號]],"2-*"),"龍祥護理之家",IF(COUNTIF(名冊[[#This Row],[字號]],"3-*"),"龍祥長照中心")))</f>
        <v>龍祥精神護理之家</v>
      </c>
      <c r="H123" s="213"/>
      <c r="I123" s="194" t="s">
        <v>1574</v>
      </c>
      <c r="J123" s="195">
        <v>50000</v>
      </c>
      <c r="K123" s="197">
        <v>27000</v>
      </c>
      <c r="L123" s="197">
        <v>0</v>
      </c>
      <c r="M123" s="232">
        <v>18425</v>
      </c>
      <c r="N123" s="197">
        <v>6112</v>
      </c>
      <c r="O123" s="197"/>
      <c r="P123" s="197">
        <v>0</v>
      </c>
      <c r="Q123" s="197">
        <v>0</v>
      </c>
      <c r="R123" s="235">
        <f>(名冊[[#This Row],[月費]]+名冊[[#This Row],[包月]]-名冊[[#This Row],[補助款]])+(名冊[[#This Row],[雜費]]+名冊[[#This Row],[雜費2]]+名冊[[#This Row],[積欠]])-名冊[[#This Row],[溢收]]</f>
        <v>14687</v>
      </c>
      <c r="S123" s="198"/>
      <c r="T123" s="197"/>
      <c r="U123" s="195">
        <v>8575</v>
      </c>
      <c r="V123" s="380" t="str">
        <f>IF(名冊[[#This Row],[家屬繳交金額]]-名冊[[#This Row],[合計]]&lt;=0,"-",名冊[[#This Row],[家屬繳交金額]]-名冊[[#This Row],[合計]])</f>
        <v>-</v>
      </c>
      <c r="W123" s="383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-6112</v>
      </c>
      <c r="X123" s="197"/>
      <c r="Y123" s="197"/>
      <c r="Z123" s="203"/>
      <c r="AA123" s="206"/>
      <c r="AB123" s="202" t="s">
        <v>1519</v>
      </c>
      <c r="AC123" s="202"/>
      <c r="AD123" s="202"/>
      <c r="AE123" s="237" t="str">
        <f>"您好：通知"&amp;名冊[[#This Row],[姓名]]&amp;" 君於"&amp;名冊[[#This Row],[簡稱]]&amp;114&amp;"年"&amp;4&amp;"月月費" &amp;IF((AND(名冊[[#This Row],[積欠]]&gt;0,名冊[[#This Row],[合計]]&gt;0)),"(含欠費)","")&amp;"共"&amp;IF(名冊[[#This Row],[合計]]&lt;0," 溢收"&amp;-名冊[[#This Row],[合計]],名冊[[#This Row],[合計]])&amp;"元整，如有疑問請來電(分機218)，謝謝。"</f>
        <v>您好：通知尚建德 君於龍祥精神護理之家114年4月月費共14687元整，如有疑問請來電(分機218)，謝謝。</v>
      </c>
    </row>
    <row r="124" spans="1:31">
      <c r="A124" s="228" t="str">
        <f t="shared" ca="1" si="1"/>
        <v>123</v>
      </c>
      <c r="B124" s="230" t="str">
        <f>HYPERLINK("\\server\G(server)\00行政管理部共用區\@雜費登帳!!!\@收費系統\住民收費表\※收費表"&amp;名冊[[#This Row],[字號]]&amp;名冊[[#This Row],[住民]]&amp;".xlsm",名冊[[#This Row],[住民]])</f>
        <v>謝月梅</v>
      </c>
      <c r="C124" s="298" t="s">
        <v>1511</v>
      </c>
      <c r="D124" s="401" t="s">
        <v>681</v>
      </c>
      <c r="E124" s="211" t="s">
        <v>1510</v>
      </c>
      <c r="F124" s="211" t="s">
        <v>1512</v>
      </c>
      <c r="G124" s="211" t="str">
        <f>IF(COUNTIF(名冊[[#This Row],[字號]],"1-*"),"龍祥精神護理之家",IF(COUNTIF(名冊[[#This Row],[字號]],"2-*"),"龍祥護理之家",IF(COUNTIF(名冊[[#This Row],[字號]],"3-*"),"龍祥長照中心")))</f>
        <v>龍祥精神護理之家</v>
      </c>
      <c r="H124" s="213"/>
      <c r="I124" s="194" t="s">
        <v>1577</v>
      </c>
      <c r="J124" s="195">
        <v>50000</v>
      </c>
      <c r="K124" s="197">
        <v>30000</v>
      </c>
      <c r="L124" s="197">
        <v>0</v>
      </c>
      <c r="M124" s="232">
        <v>18785</v>
      </c>
      <c r="N124" s="197">
        <v>3592</v>
      </c>
      <c r="O124" s="197"/>
      <c r="P124" s="197">
        <v>0</v>
      </c>
      <c r="Q124" s="197">
        <v>0</v>
      </c>
      <c r="R124" s="235">
        <f>(名冊[[#This Row],[月費]]+名冊[[#This Row],[包月]]-名冊[[#This Row],[補助款]])+(名冊[[#This Row],[雜費]]+名冊[[#This Row],[雜費2]]+名冊[[#This Row],[積欠]])-名冊[[#This Row],[溢收]]</f>
        <v>14807</v>
      </c>
      <c r="S124" s="198"/>
      <c r="T124" s="197"/>
      <c r="U124" s="195">
        <v>11215</v>
      </c>
      <c r="V124" s="380" t="str">
        <f>IF(名冊[[#This Row],[家屬繳交金額]]-名冊[[#This Row],[合計]]&lt;=0,"-",名冊[[#This Row],[家屬繳交金額]]-名冊[[#This Row],[合計]])</f>
        <v>-</v>
      </c>
      <c r="W124" s="383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-3592</v>
      </c>
      <c r="X124" s="197"/>
      <c r="Y124" s="197"/>
      <c r="Z124" s="203"/>
      <c r="AA124" s="206"/>
      <c r="AB124" s="202" t="s">
        <v>1708</v>
      </c>
      <c r="AC124" s="202"/>
      <c r="AD124" s="202"/>
      <c r="AE124" s="237" t="str">
        <f>"您好：通知"&amp;名冊[[#This Row],[姓名]]&amp;" 君於"&amp;名冊[[#This Row],[簡稱]]&amp;114&amp;"年"&amp;4&amp;"月月費" &amp;IF((AND(名冊[[#This Row],[積欠]]&gt;0,名冊[[#This Row],[合計]]&gt;0)),"(含欠費)","")&amp;"共"&amp;IF(名冊[[#This Row],[合計]]&lt;0," 溢收"&amp;-名冊[[#This Row],[合計]],名冊[[#This Row],[合計]])&amp;"元整，如有疑問請來電(分機218)，謝謝。"</f>
        <v>您好：通知謝月梅 君於龍祥精神護理之家114年4月月費共14807元整，如有疑問請來電(分機218)，謝謝。</v>
      </c>
    </row>
    <row r="125" spans="1:31">
      <c r="A125" s="228" t="str">
        <f t="shared" ca="1" si="1"/>
        <v>124</v>
      </c>
      <c r="B125" s="230" t="str">
        <f>HYPERLINK("\\server\G(server)\00行政管理部共用區\@雜費登帳!!!\@收費系統\住民收費表\※收費表"&amp;名冊[[#This Row],[字號]]&amp;名冊[[#This Row],[住民]]&amp;".xlsm",名冊[[#This Row],[住民]])</f>
        <v>曾源邦</v>
      </c>
      <c r="C125" s="298" t="s">
        <v>1520</v>
      </c>
      <c r="D125" s="401" t="s">
        <v>419</v>
      </c>
      <c r="E125" s="211" t="s">
        <v>1514</v>
      </c>
      <c r="F125" s="211" t="s">
        <v>1521</v>
      </c>
      <c r="G125" s="211" t="str">
        <f>IF(COUNTIF(名冊[[#This Row],[字號]],"1-*"),"龍祥精神護理之家",IF(COUNTIF(名冊[[#This Row],[字號]],"2-*"),"龍祥護理之家",IF(COUNTIF(名冊[[#This Row],[字號]],"3-*"),"龍祥長照中心")))</f>
        <v>龍祥精神護理之家</v>
      </c>
      <c r="H125" s="213"/>
      <c r="I125" s="194" t="s">
        <v>1604</v>
      </c>
      <c r="J125" s="195">
        <v>50000</v>
      </c>
      <c r="K125" s="197">
        <v>30000</v>
      </c>
      <c r="L125" s="197">
        <v>0</v>
      </c>
      <c r="M125" s="232">
        <v>18785</v>
      </c>
      <c r="N125" s="197">
        <v>1122</v>
      </c>
      <c r="O125" s="197"/>
      <c r="P125" s="197">
        <v>0</v>
      </c>
      <c r="Q125" s="197">
        <v>0</v>
      </c>
      <c r="R125" s="235">
        <f>(名冊[[#This Row],[月費]]+名冊[[#This Row],[包月]]-名冊[[#This Row],[補助款]])+(名冊[[#This Row],[雜費]]+名冊[[#This Row],[雜費2]]+名冊[[#This Row],[積欠]])-名冊[[#This Row],[溢收]]</f>
        <v>12337</v>
      </c>
      <c r="S125" s="198"/>
      <c r="T125" s="197"/>
      <c r="U125" s="195">
        <v>11215</v>
      </c>
      <c r="V125" s="380" t="str">
        <f>IF(名冊[[#This Row],[家屬繳交金額]]-名冊[[#This Row],[合計]]&lt;=0,"-",名冊[[#This Row],[家屬繳交金額]]-名冊[[#This Row],[合計]])</f>
        <v>-</v>
      </c>
      <c r="W125" s="383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-1122</v>
      </c>
      <c r="X125" s="197"/>
      <c r="Y125" s="197"/>
      <c r="Z125" s="203"/>
      <c r="AA125" s="206"/>
      <c r="AB125" s="202" t="s">
        <v>1709</v>
      </c>
      <c r="AC125" s="202"/>
      <c r="AD125" s="202"/>
      <c r="AE125" s="237" t="str">
        <f>"您好：通知"&amp;名冊[[#This Row],[姓名]]&amp;" 君於"&amp;名冊[[#This Row],[簡稱]]&amp;114&amp;"年"&amp;4&amp;"月月費" &amp;IF((AND(名冊[[#This Row],[積欠]]&gt;0,名冊[[#This Row],[合計]]&gt;0)),"(含欠費)","")&amp;"共"&amp;IF(名冊[[#This Row],[合計]]&lt;0," 溢收"&amp;-名冊[[#This Row],[合計]],名冊[[#This Row],[合計]])&amp;"元整，如有疑問請來電(分機218)，謝謝。"</f>
        <v>您好：通知曾源邦 君於龍祥精神護理之家114年4月月費共12337元整，如有疑問請來電(分機218)，謝謝。</v>
      </c>
    </row>
    <row r="126" spans="1:31">
      <c r="A126" s="228" t="str">
        <f t="shared" ca="1" si="1"/>
        <v>125</v>
      </c>
      <c r="B126" s="230" t="str">
        <f>HYPERLINK("\\server\G(server)\00行政管理部共用區\@雜費登帳!!!\@收費系統\住民收費表\※收費表"&amp;名冊[[#This Row],[字號]]&amp;名冊[[#This Row],[住民]]&amp;".xlsm",名冊[[#This Row],[住民]])</f>
        <v>周亞君</v>
      </c>
      <c r="C126" s="298" t="s">
        <v>1522</v>
      </c>
      <c r="D126" s="401" t="s">
        <v>681</v>
      </c>
      <c r="E126" s="211" t="s">
        <v>1516</v>
      </c>
      <c r="F126" s="211" t="s">
        <v>1523</v>
      </c>
      <c r="G126" s="211" t="str">
        <f>IF(COUNTIF(名冊[[#This Row],[字號]],"1-*"),"龍祥精神護理之家",IF(COUNTIF(名冊[[#This Row],[字號]],"2-*"),"龍祥護理之家",IF(COUNTIF(名冊[[#This Row],[字號]],"3-*"),"龍祥長照中心")))</f>
        <v>龍祥精神護理之家</v>
      </c>
      <c r="H126" s="213"/>
      <c r="I126" s="194" t="s">
        <v>1578</v>
      </c>
      <c r="J126" s="195">
        <v>50000</v>
      </c>
      <c r="K126" s="197">
        <v>30000</v>
      </c>
      <c r="L126" s="197">
        <v>0</v>
      </c>
      <c r="M126" s="232">
        <v>22100</v>
      </c>
      <c r="N126" s="197">
        <v>4100</v>
      </c>
      <c r="O126" s="197"/>
      <c r="P126" s="197">
        <v>0</v>
      </c>
      <c r="Q126" s="197">
        <v>0</v>
      </c>
      <c r="R126" s="235">
        <f>(名冊[[#This Row],[月費]]+名冊[[#This Row],[包月]]-名冊[[#This Row],[補助款]])+(名冊[[#This Row],[雜費]]+名冊[[#This Row],[雜費2]]+名冊[[#This Row],[積欠]])-名冊[[#This Row],[溢收]]</f>
        <v>12000</v>
      </c>
      <c r="S126" s="198"/>
      <c r="T126" s="197"/>
      <c r="U126" s="195">
        <v>7900</v>
      </c>
      <c r="V126" s="380" t="str">
        <f>IF(名冊[[#This Row],[家屬繳交金額]]-名冊[[#This Row],[合計]]&lt;=0,"-",名冊[[#This Row],[家屬繳交金額]]-名冊[[#This Row],[合計]])</f>
        <v>-</v>
      </c>
      <c r="W126" s="383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-4100</v>
      </c>
      <c r="X126" s="197"/>
      <c r="Y126" s="197"/>
      <c r="Z126" s="203"/>
      <c r="AA126" s="206"/>
      <c r="AB126" s="202" t="s">
        <v>1763</v>
      </c>
      <c r="AC126" s="202"/>
      <c r="AD126" s="202"/>
      <c r="AE126" s="237" t="str">
        <f>"您好：通知"&amp;名冊[[#This Row],[姓名]]&amp;" 君於"&amp;名冊[[#This Row],[簡稱]]&amp;114&amp;"年"&amp;4&amp;"月月費" &amp;IF((AND(名冊[[#This Row],[積欠]]&gt;0,名冊[[#This Row],[合計]]&gt;0)),"(含欠費)","")&amp;"共"&amp;IF(名冊[[#This Row],[合計]]&lt;0," 溢收"&amp;-名冊[[#This Row],[合計]],名冊[[#This Row],[合計]])&amp;"元整，如有疑問請來電(分機218)，謝謝。"</f>
        <v>您好：通知周亞君 君於龍祥精神護理之家114年4月月費共12000元整，如有疑問請來電(分機218)，謝謝。</v>
      </c>
    </row>
    <row r="127" spans="1:31">
      <c r="A127" s="228" t="str">
        <f t="shared" ca="1" si="1"/>
        <v>126</v>
      </c>
      <c r="B127" s="230" t="str">
        <f>HYPERLINK("\\server\G(server)\00行政管理部共用區\@雜費登帳!!!\@收費系統\住民收費表\※收費表"&amp;名冊[[#This Row],[字號]]&amp;名冊[[#This Row],[住民]]&amp;".xlsm",名冊[[#This Row],[住民]])</f>
        <v>林彩金</v>
      </c>
      <c r="C127" s="298" t="s">
        <v>1549</v>
      </c>
      <c r="D127" s="401" t="s">
        <v>431</v>
      </c>
      <c r="E127" s="211" t="s">
        <v>1548</v>
      </c>
      <c r="F127" s="211" t="s">
        <v>1550</v>
      </c>
      <c r="G127" s="211" t="str">
        <f>IF(COUNTIF(名冊[[#This Row],[字號]],"1-*"),"龍祥精神護理之家",IF(COUNTIF(名冊[[#This Row],[字號]],"2-*"),"龍祥護理之家",IF(COUNTIF(名冊[[#This Row],[字號]],"3-*"),"龍祥長照中心")))</f>
        <v>龍祥精神護理之家</v>
      </c>
      <c r="H127" s="213"/>
      <c r="I127" s="194" t="s">
        <v>1576</v>
      </c>
      <c r="J127" s="195">
        <v>50000</v>
      </c>
      <c r="K127" s="197">
        <v>30000</v>
      </c>
      <c r="L127" s="197">
        <v>0</v>
      </c>
      <c r="M127" s="232">
        <v>24000</v>
      </c>
      <c r="N127" s="197">
        <v>-10262</v>
      </c>
      <c r="O127" s="197"/>
      <c r="P127" s="197">
        <v>0</v>
      </c>
      <c r="Q127" s="197">
        <v>0</v>
      </c>
      <c r="R127" s="235">
        <f>(名冊[[#This Row],[月費]]+名冊[[#This Row],[包月]]-名冊[[#This Row],[補助款]])+(名冊[[#This Row],[雜費]]+名冊[[#This Row],[雜費2]]+名冊[[#This Row],[積欠]])-名冊[[#This Row],[溢收]]</f>
        <v>-4262</v>
      </c>
      <c r="S127" s="198"/>
      <c r="T127" s="197"/>
      <c r="U127" s="195">
        <v>6000</v>
      </c>
      <c r="V127" s="380">
        <f>IF(名冊[[#This Row],[家屬繳交金額]]-名冊[[#This Row],[合計]]&lt;=0,"-",名冊[[#This Row],[家屬繳交金額]]-名冊[[#This Row],[合計]])</f>
        <v>10262</v>
      </c>
      <c r="W127" s="383" t="str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</v>
      </c>
      <c r="X127" s="197"/>
      <c r="Y127" s="197"/>
      <c r="Z127" s="203"/>
      <c r="AA127" s="206"/>
      <c r="AB127" s="202" t="s">
        <v>1710</v>
      </c>
      <c r="AC127" s="202"/>
      <c r="AD127" s="202"/>
      <c r="AE127" s="237" t="str">
        <f>"您好：通知"&amp;名冊[[#This Row],[姓名]]&amp;" 君於"&amp;名冊[[#This Row],[簡稱]]&amp;114&amp;"年"&amp;4&amp;"月月費" &amp;IF((AND(名冊[[#This Row],[積欠]]&gt;0,名冊[[#This Row],[合計]]&gt;0)),"(含欠費)","")&amp;"共"&amp;IF(名冊[[#This Row],[合計]]&lt;0," 溢收"&amp;-名冊[[#This Row],[合計]],名冊[[#This Row],[合計]])&amp;"元整，如有疑問請來電(分機218)，謝謝。"</f>
        <v>您好：通知林彩金 君於龍祥精神護理之家114年4月月費共 溢收4262元整，如有疑問請來電(分機218)，謝謝。</v>
      </c>
    </row>
    <row r="128" spans="1:31">
      <c r="A128" s="272" t="str">
        <f t="shared" ref="A128:A191" ca="1" si="2">(TEXT((SUBTOTAL(103,(INDIRECT("$B$2:$B"&amp;(ROW()))))),"000"))</f>
        <v>127</v>
      </c>
      <c r="B128" s="271" t="str">
        <f>HYPERLINK("\\server\G(server)\00行政管理部共用區\@雜費登帳!!!\@收費系統\住民收費表\※收費表"&amp;名冊[[#This Row],[字號]]&amp;名冊[[#This Row],[住民]]&amp;".xlsm",名冊[[#This Row],[住民]])</f>
        <v>謝桂美</v>
      </c>
      <c r="C128" s="298" t="s">
        <v>1600</v>
      </c>
      <c r="D128" s="401" t="s">
        <v>678</v>
      </c>
      <c r="E128" s="275" t="s">
        <v>1580</v>
      </c>
      <c r="F128" s="275" t="s">
        <v>1601</v>
      </c>
      <c r="G128" s="275" t="str">
        <f>IF(COUNTIF(名冊[[#This Row],[字號]],"1-*"),"龍祥精神護理之家",IF(COUNTIF(名冊[[#This Row],[字號]],"2-*"),"龍祥護理之家",IF(COUNTIF(名冊[[#This Row],[字號]],"3-*"),"龍祥長照中心")))</f>
        <v>龍祥精神護理之家</v>
      </c>
      <c r="H128" s="295"/>
      <c r="I128" s="277" t="s">
        <v>1621</v>
      </c>
      <c r="J128" s="278">
        <v>50000</v>
      </c>
      <c r="K128" s="279">
        <v>32000</v>
      </c>
      <c r="L128" s="279">
        <v>0</v>
      </c>
      <c r="M128" s="280">
        <v>18785</v>
      </c>
      <c r="N128" s="279">
        <v>10635</v>
      </c>
      <c r="O128" s="279"/>
      <c r="P128" s="279">
        <v>0</v>
      </c>
      <c r="Q128" s="279">
        <v>0</v>
      </c>
      <c r="R128" s="281">
        <f>(名冊[[#This Row],[月費]]+名冊[[#This Row],[包月]]-名冊[[#This Row],[補助款]])+(名冊[[#This Row],[雜費]]+名冊[[#This Row],[雜費2]]+名冊[[#This Row],[積欠]])-名冊[[#This Row],[溢收]]</f>
        <v>23850</v>
      </c>
      <c r="S128" s="282"/>
      <c r="T128" s="279"/>
      <c r="U128" s="278">
        <v>-18785</v>
      </c>
      <c r="V128" s="288" t="str">
        <f>IF(名冊[[#This Row],[家屬繳交金額]]-名冊[[#This Row],[合計]]&lt;=0,"-",名冊[[#This Row],[家屬繳交金額]]-名冊[[#This Row],[合計]])</f>
        <v>-</v>
      </c>
      <c r="W128" s="379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-42635</v>
      </c>
      <c r="X128" s="279"/>
      <c r="Y128" s="279"/>
      <c r="Z128" s="294"/>
      <c r="AA128" s="283"/>
      <c r="AB128" s="284" t="s">
        <v>1602</v>
      </c>
      <c r="AC128" s="284"/>
      <c r="AD128" s="284"/>
      <c r="AE128" s="285" t="str">
        <f>"您好：通知"&amp;名冊[[#This Row],[姓名]]&amp;" 君於"&amp;名冊[[#This Row],[簡稱]]&amp;114&amp;"年"&amp;4&amp;"月月費" &amp;IF((AND(名冊[[#This Row],[積欠]]&gt;0,名冊[[#This Row],[合計]]&gt;0)),"(含欠費)","")&amp;"共"&amp;IF(名冊[[#This Row],[合計]]&lt;0," 溢收"&amp;-名冊[[#This Row],[合計]],名冊[[#This Row],[合計]])&amp;"元整，如有疑問請來電(分機218)，謝謝。"</f>
        <v>您好：通知謝桂美 君於龍祥精神護理之家114年4月月費共23850元整，如有疑問請來電(分機218)，謝謝。</v>
      </c>
    </row>
    <row r="129" spans="1:31">
      <c r="A129" s="228" t="str">
        <f t="shared" ca="1" si="2"/>
        <v>128</v>
      </c>
      <c r="B129" s="230" t="str">
        <f>HYPERLINK("\\server\G(server)\00行政管理部共用區\@雜費登帳!!!\@收費系統\住民收費表\※收費表"&amp;名冊[[#This Row],[字號]]&amp;名冊[[#This Row],[住民]]&amp;".xlsm",名冊[[#This Row],[住民]])</f>
        <v>羅蕭秀枝</v>
      </c>
      <c r="C129" s="190" t="s">
        <v>1606</v>
      </c>
      <c r="D129" s="401" t="s">
        <v>678</v>
      </c>
      <c r="E129" s="211" t="s">
        <v>1605</v>
      </c>
      <c r="F129" s="211" t="s">
        <v>1607</v>
      </c>
      <c r="G129" s="211" t="str">
        <f>IF(COUNTIF(名冊[[#This Row],[字號]],"1-*"),"龍祥精神護理之家",IF(COUNTIF(名冊[[#This Row],[字號]],"2-*"),"龍祥護理之家",IF(COUNTIF(名冊[[#This Row],[字號]],"3-*"),"龍祥長照中心")))</f>
        <v>龍祥精神護理之家</v>
      </c>
      <c r="H129" s="213"/>
      <c r="I129" s="194" t="s">
        <v>1622</v>
      </c>
      <c r="J129" s="195">
        <v>50000</v>
      </c>
      <c r="K129" s="197">
        <v>32000</v>
      </c>
      <c r="L129" s="197">
        <v>0</v>
      </c>
      <c r="M129" s="232">
        <v>15470</v>
      </c>
      <c r="N129" s="197">
        <v>7230</v>
      </c>
      <c r="O129" s="197"/>
      <c r="P129" s="197">
        <v>23667</v>
      </c>
      <c r="Q129" s="197">
        <v>0</v>
      </c>
      <c r="R129" s="235">
        <f>(名冊[[#This Row],[月費]]+名冊[[#This Row],[包月]]-名冊[[#This Row],[補助款]])+(名冊[[#This Row],[雜費]]+名冊[[#This Row],[雜費2]]+名冊[[#This Row],[積欠]])-名冊[[#This Row],[溢收]]</f>
        <v>47427</v>
      </c>
      <c r="S129" s="198"/>
      <c r="T129" s="197"/>
      <c r="U129" s="195">
        <v>-57137</v>
      </c>
      <c r="V129" s="380" t="str">
        <f>IF(名冊[[#This Row],[家屬繳交金額]]-名冊[[#This Row],[合計]]&lt;=0,"-",名冊[[#This Row],[家屬繳交金額]]-名冊[[#This Row],[合計]])</f>
        <v>-</v>
      </c>
      <c r="W129" s="383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-104564</v>
      </c>
      <c r="X129" s="197"/>
      <c r="Y129" s="197"/>
      <c r="Z129" s="203"/>
      <c r="AA129" s="206"/>
      <c r="AB129" s="202" t="s">
        <v>1608</v>
      </c>
      <c r="AC129" s="202"/>
      <c r="AD129" s="202"/>
      <c r="AE129" s="237" t="str">
        <f>"您好：通知"&amp;名冊[[#This Row],[姓名]]&amp;" 君於"&amp;名冊[[#This Row],[簡稱]]&amp;114&amp;"年"&amp;4&amp;"月月費" &amp;IF((AND(名冊[[#This Row],[積欠]]&gt;0,名冊[[#This Row],[合計]]&gt;0)),"(含欠費)","")&amp;"共"&amp;IF(名冊[[#This Row],[合計]]&lt;0," 溢收"&amp;-名冊[[#This Row],[合計]],名冊[[#This Row],[合計]])&amp;"元整，如有疑問請來電(分機218)，謝謝。"</f>
        <v>您好：通知羅蕭秀枝 君於龍祥精神護理之家114年4月月費(含欠費)共47427元整，如有疑問請來電(分機218)，謝謝。</v>
      </c>
    </row>
    <row r="130" spans="1:31" s="286" customFormat="1">
      <c r="A130" s="228" t="str">
        <f t="shared" ca="1" si="2"/>
        <v>129</v>
      </c>
      <c r="B130" s="230" t="str">
        <f>HYPERLINK("\\server\G(server)\00行政管理部共用區\@雜費登帳!!!\@收費系統\住民收費表\※收費表"&amp;名冊[[#This Row],[字號]]&amp;名冊[[#This Row],[住民]]&amp;".xlsm",名冊[[#This Row],[住民]])</f>
        <v>鍾孟妍</v>
      </c>
      <c r="C130" s="190" t="s">
        <v>1609</v>
      </c>
      <c r="D130" s="191" t="s">
        <v>681</v>
      </c>
      <c r="E130" s="211" t="s">
        <v>1688</v>
      </c>
      <c r="F130" s="211" t="s">
        <v>1610</v>
      </c>
      <c r="G130" s="211" t="str">
        <f>IF(COUNTIF(名冊[[#This Row],[字號]],"1-*"),"龍祥精神護理之家",IF(COUNTIF(名冊[[#This Row],[字號]],"2-*"),"龍祥護理之家",IF(COUNTIF(名冊[[#This Row],[字號]],"3-*"),"龍祥長照中心")))</f>
        <v>龍祥精神護理之家</v>
      </c>
      <c r="H130" s="213"/>
      <c r="I130" s="194" t="s">
        <v>1639</v>
      </c>
      <c r="J130" s="195">
        <v>50000</v>
      </c>
      <c r="K130" s="197">
        <v>30000</v>
      </c>
      <c r="L130" s="197">
        <v>0</v>
      </c>
      <c r="M130" s="232">
        <v>22100</v>
      </c>
      <c r="N130" s="197">
        <v>-1975</v>
      </c>
      <c r="O130" s="197"/>
      <c r="P130" s="197">
        <v>1467</v>
      </c>
      <c r="Q130" s="197">
        <v>0</v>
      </c>
      <c r="R130" s="235">
        <f>(名冊[[#This Row],[月費]]+名冊[[#This Row],[包月]]-名冊[[#This Row],[補助款]])+(名冊[[#This Row],[雜費]]+名冊[[#This Row],[雜費2]]+名冊[[#This Row],[積欠]])-名冊[[#This Row],[溢收]]</f>
        <v>7392</v>
      </c>
      <c r="S130" s="198"/>
      <c r="T130" s="197"/>
      <c r="U130" s="195">
        <v>-43567</v>
      </c>
      <c r="V130" s="380" t="str">
        <f>IF(名冊[[#This Row],[家屬繳交金額]]-名冊[[#This Row],[合計]]&lt;=0,"-",名冊[[#This Row],[家屬繳交金額]]-名冊[[#This Row],[合計]])</f>
        <v>-</v>
      </c>
      <c r="W130" s="383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-50959</v>
      </c>
      <c r="X130" s="197"/>
      <c r="Y130" s="197"/>
      <c r="Z130" s="203"/>
      <c r="AA130" s="206"/>
      <c r="AB130" s="202" t="s">
        <v>1611</v>
      </c>
      <c r="AC130" s="202"/>
      <c r="AD130" s="202"/>
      <c r="AE130" s="237" t="str">
        <f>"您好：通知"&amp;名冊[[#This Row],[姓名]]&amp;" 君於"&amp;名冊[[#This Row],[簡稱]]&amp;114&amp;"年"&amp;4&amp;"月月費" &amp;IF((AND(名冊[[#This Row],[積欠]]&gt;0,名冊[[#This Row],[合計]]&gt;0)),"(含欠費)","")&amp;"共"&amp;IF(名冊[[#This Row],[合計]]&lt;0," 溢收"&amp;-名冊[[#This Row],[合計]],名冊[[#This Row],[合計]])&amp;"元整，如有疑問請來電(分機218)，謝謝。"</f>
        <v>您好：通知鍾孟妍 君於龍祥精神護理之家114年4月月費(含欠費)共7392元整，如有疑問請來電(分機218)，謝謝。</v>
      </c>
    </row>
    <row r="131" spans="1:31">
      <c r="A131" s="228" t="str">
        <f t="shared" ca="1" si="2"/>
        <v>130</v>
      </c>
      <c r="B131" s="230" t="str">
        <f>HYPERLINK("\\server\G(server)\00行政管理部共用區\@雜費登帳!!!\@收費系統\住民收費表\※收費表"&amp;名冊[[#This Row],[字號]]&amp;名冊[[#This Row],[住民]]&amp;".xlsm",名冊[[#This Row],[住民]])</f>
        <v>鐘芬束</v>
      </c>
      <c r="C131" s="190" t="s">
        <v>1613</v>
      </c>
      <c r="D131" s="401" t="s">
        <v>678</v>
      </c>
      <c r="E131" s="211" t="s">
        <v>1612</v>
      </c>
      <c r="F131" s="211" t="s">
        <v>1614</v>
      </c>
      <c r="G131" s="211" t="str">
        <f>IF(COUNTIF(名冊[[#This Row],[字號]],"1-*"),"龍祥精神護理之家",IF(COUNTIF(名冊[[#This Row],[字號]],"2-*"),"龍祥護理之家",IF(COUNTIF(名冊[[#This Row],[字號]],"3-*"),"龍祥長照中心")))</f>
        <v>龍祥精神護理之家</v>
      </c>
      <c r="H131" s="213"/>
      <c r="I131" s="194" t="s">
        <v>1650</v>
      </c>
      <c r="J131" s="195">
        <v>50000</v>
      </c>
      <c r="K131" s="197">
        <v>25000</v>
      </c>
      <c r="L131" s="197">
        <v>0</v>
      </c>
      <c r="M131" s="232">
        <v>6800</v>
      </c>
      <c r="N131" s="197">
        <v>1140</v>
      </c>
      <c r="O131" s="197"/>
      <c r="P131" s="197">
        <v>40650</v>
      </c>
      <c r="Q131" s="197">
        <v>0</v>
      </c>
      <c r="R131" s="235">
        <f>(名冊[[#This Row],[月費]]+名冊[[#This Row],[包月]]-名冊[[#This Row],[補助款]])+(名冊[[#This Row],[雜費]]+名冊[[#This Row],[雜費2]]+名冊[[#This Row],[積欠]])-名冊[[#This Row],[溢收]]</f>
        <v>59990</v>
      </c>
      <c r="S131" s="198"/>
      <c r="T131" s="197"/>
      <c r="U131" s="195">
        <v>-22450</v>
      </c>
      <c r="V131" s="380" t="str">
        <f>IF(名冊[[#This Row],[家屬繳交金額]]-名冊[[#This Row],[合計]]&lt;=0,"-",名冊[[#This Row],[家屬繳交金額]]-名冊[[#This Row],[合計]])</f>
        <v>-</v>
      </c>
      <c r="W131" s="383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-82440</v>
      </c>
      <c r="X131" s="197"/>
      <c r="Y131" s="197"/>
      <c r="Z131" s="203"/>
      <c r="AA131" s="206"/>
      <c r="AB131" s="202" t="s">
        <v>1615</v>
      </c>
      <c r="AC131" s="202"/>
      <c r="AD131" s="202"/>
      <c r="AE131" s="237" t="str">
        <f>"您好：通知"&amp;名冊[[#This Row],[姓名]]&amp;" 君於"&amp;名冊[[#This Row],[簡稱]]&amp;114&amp;"年"&amp;4&amp;"月月費" &amp;IF((AND(名冊[[#This Row],[積欠]]&gt;0,名冊[[#This Row],[合計]]&gt;0)),"(含欠費)","")&amp;"共"&amp;IF(名冊[[#This Row],[合計]]&lt;0," 溢收"&amp;-名冊[[#This Row],[合計]],名冊[[#This Row],[合計]])&amp;"元整，如有疑問請來電(分機218)，謝謝。"</f>
        <v>您好：通知鐘芬束 君於龍祥精神護理之家114年4月月費(含欠費)共59990元整，如有疑問請來電(分機218)，謝謝。</v>
      </c>
    </row>
    <row r="132" spans="1:31">
      <c r="A132" s="228" t="str">
        <f t="shared" ca="1" si="2"/>
        <v>131</v>
      </c>
      <c r="B132" s="230" t="str">
        <f>HYPERLINK("\\server\G(server)\00行政管理部共用區\@雜費登帳!!!\@收費系統\住民收費表\※收費表"&amp;名冊[[#This Row],[字號]]&amp;名冊[[#This Row],[住民]]&amp;".xlsm",名冊[[#This Row],[住民]])</f>
        <v>林麗香</v>
      </c>
      <c r="C132" s="190" t="s">
        <v>1617</v>
      </c>
      <c r="D132" s="401" t="s">
        <v>678</v>
      </c>
      <c r="E132" s="211" t="s">
        <v>1616</v>
      </c>
      <c r="F132" s="211" t="s">
        <v>1618</v>
      </c>
      <c r="G132" s="211" t="str">
        <f>IF(COUNTIF(名冊[[#This Row],[字號]],"1-*"),"龍祥精神護理之家",IF(COUNTIF(名冊[[#This Row],[字號]],"2-*"),"龍祥護理之家",IF(COUNTIF(名冊[[#This Row],[字號]],"3-*"),"龍祥長照中心")))</f>
        <v>龍祥精神護理之家</v>
      </c>
      <c r="H132" s="213"/>
      <c r="I132" s="194" t="s">
        <v>1649</v>
      </c>
      <c r="J132" s="195">
        <v>50000</v>
      </c>
      <c r="K132" s="197">
        <v>32000</v>
      </c>
      <c r="L132" s="197">
        <v>0</v>
      </c>
      <c r="M132" s="232">
        <v>21000</v>
      </c>
      <c r="N132" s="197">
        <v>3485</v>
      </c>
      <c r="O132" s="197"/>
      <c r="P132" s="197">
        <v>0</v>
      </c>
      <c r="Q132" s="197">
        <v>0</v>
      </c>
      <c r="R132" s="235">
        <f>(名冊[[#This Row],[月費]]+名冊[[#This Row],[包月]]-名冊[[#This Row],[補助款]])+(名冊[[#This Row],[雜費]]+名冊[[#This Row],[雜費2]]+名冊[[#This Row],[積欠]])-名冊[[#This Row],[溢收]]</f>
        <v>14485</v>
      </c>
      <c r="S132" s="198"/>
      <c r="T132" s="197"/>
      <c r="U132" s="195">
        <v>-3727</v>
      </c>
      <c r="V132" s="380" t="str">
        <f>IF(名冊[[#This Row],[家屬繳交金額]]-名冊[[#This Row],[合計]]&lt;=0,"-",名冊[[#This Row],[家屬繳交金額]]-名冊[[#This Row],[合計]])</f>
        <v>-</v>
      </c>
      <c r="W132" s="383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-18212</v>
      </c>
      <c r="X132" s="197"/>
      <c r="Y132" s="197"/>
      <c r="Z132" s="203"/>
      <c r="AA132" s="206"/>
      <c r="AB132" s="202" t="s">
        <v>1619</v>
      </c>
      <c r="AC132" s="202"/>
      <c r="AD132" s="202"/>
      <c r="AE132" s="237" t="str">
        <f>"您好：通知"&amp;名冊[[#This Row],[姓名]]&amp;" 君於"&amp;名冊[[#This Row],[簡稱]]&amp;114&amp;"年"&amp;4&amp;"月月費" &amp;IF((AND(名冊[[#This Row],[積欠]]&gt;0,名冊[[#This Row],[合計]]&gt;0)),"(含欠費)","")&amp;"共"&amp;IF(名冊[[#This Row],[合計]]&lt;0," 溢收"&amp;-名冊[[#This Row],[合計]],名冊[[#This Row],[合計]])&amp;"元整，如有疑問請來電(分機218)，謝謝。"</f>
        <v>您好：通知林麗香 君於龍祥精神護理之家114年4月月費共14485元整，如有疑問請來電(分機218)，謝謝。</v>
      </c>
    </row>
    <row r="133" spans="1:31">
      <c r="A133" s="228" t="str">
        <f t="shared" ca="1" si="2"/>
        <v>132</v>
      </c>
      <c r="B133" s="230" t="str">
        <f>HYPERLINK("\\server\G(server)\00行政管理部共用區\@雜費登帳!!!\@收費系統\住民收費表\※收費表"&amp;名冊[[#This Row],[字號]]&amp;名冊[[#This Row],[住民]]&amp;".xlsm",名冊[[#This Row],[住民]])</f>
        <v>廖麗玲</v>
      </c>
      <c r="C133" s="298" t="s">
        <v>1646</v>
      </c>
      <c r="D133" s="401" t="s">
        <v>681</v>
      </c>
      <c r="E133" s="211" t="s">
        <v>1645</v>
      </c>
      <c r="F133" s="211" t="s">
        <v>1647</v>
      </c>
      <c r="G133" s="211" t="str">
        <f>IF(COUNTIF(名冊[[#This Row],[字號]],"1-*"),"龍祥精神護理之家",IF(COUNTIF(名冊[[#This Row],[字號]],"2-*"),"龍祥護理之家",IF(COUNTIF(名冊[[#This Row],[字號]],"3-*"),"龍祥長照中心")))</f>
        <v>龍祥精神護理之家</v>
      </c>
      <c r="H133" s="213"/>
      <c r="I133" s="194" t="s">
        <v>1661</v>
      </c>
      <c r="J133" s="195">
        <v>50000</v>
      </c>
      <c r="K133" s="197">
        <v>27000</v>
      </c>
      <c r="L133" s="197">
        <v>0</v>
      </c>
      <c r="M133" s="232">
        <v>17000</v>
      </c>
      <c r="N133" s="197">
        <v>-18299</v>
      </c>
      <c r="O133" s="197"/>
      <c r="P133" s="197">
        <v>0</v>
      </c>
      <c r="Q133" s="197">
        <v>0</v>
      </c>
      <c r="R133" s="235">
        <f>(名冊[[#This Row],[月費]]+名冊[[#This Row],[包月]]-名冊[[#This Row],[補助款]])+(名冊[[#This Row],[雜費]]+名冊[[#This Row],[雜費2]]+名冊[[#This Row],[積欠]])-名冊[[#This Row],[溢收]]</f>
        <v>-8299</v>
      </c>
      <c r="S133" s="198"/>
      <c r="T133" s="197"/>
      <c r="U133" s="195">
        <v>10000</v>
      </c>
      <c r="V133" s="380">
        <f>IF(名冊[[#This Row],[家屬繳交金額]]-名冊[[#This Row],[合計]]&lt;=0,"-",名冊[[#This Row],[家屬繳交金額]]-名冊[[#This Row],[合計]])</f>
        <v>18299</v>
      </c>
      <c r="W133" s="383" t="str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</v>
      </c>
      <c r="X133" s="197"/>
      <c r="Y133" s="197"/>
      <c r="Z133" s="321"/>
      <c r="AA133" s="206"/>
      <c r="AB133" s="202" t="s">
        <v>1648</v>
      </c>
      <c r="AC133" s="202"/>
      <c r="AD133" s="202"/>
      <c r="AE133" s="237" t="str">
        <f>"您好：通知"&amp;名冊[[#This Row],[姓名]]&amp;" 君於"&amp;名冊[[#This Row],[簡稱]]&amp;114&amp;"年"&amp;4&amp;"月月費" &amp;IF((AND(名冊[[#This Row],[積欠]]&gt;0,名冊[[#This Row],[合計]]&gt;0)),"(含欠費)","")&amp;"共"&amp;IF(名冊[[#This Row],[合計]]&lt;0," 溢收"&amp;-名冊[[#This Row],[合計]],名冊[[#This Row],[合計]])&amp;"元整，如有疑問請來電(分機218)，謝謝。"</f>
        <v>您好：通知廖麗玲 君於龍祥精神護理之家114年4月月費共 溢收8299元整，如有疑問請來電(分機218)，謝謝。</v>
      </c>
    </row>
    <row r="134" spans="1:31">
      <c r="A134" s="228" t="str">
        <f t="shared" ca="1" si="2"/>
        <v>133</v>
      </c>
      <c r="B134" s="230" t="str">
        <f>HYPERLINK("\\server\G(server)\00行政管理部共用區\@雜費登帳!!!\@收費系統\住民收費表\※收費表"&amp;名冊[[#This Row],[字號]]&amp;名冊[[#This Row],[住民]]&amp;".xlsm",名冊[[#This Row],[住民]])</f>
        <v>巫楊妙春</v>
      </c>
      <c r="C134" s="298" t="s">
        <v>1805</v>
      </c>
      <c r="D134" s="401" t="s">
        <v>1806</v>
      </c>
      <c r="E134" s="211" t="s">
        <v>1804</v>
      </c>
      <c r="F134" s="211" t="s">
        <v>1807</v>
      </c>
      <c r="G134" s="211" t="str">
        <f>IF(COUNTIF(名冊[[#This Row],[字號]],"1-*"),"龍祥精神護理之家",IF(COUNTIF(名冊[[#This Row],[字號]],"2-*"),"龍祥護理之家",IF(COUNTIF(名冊[[#This Row],[字號]],"3-*"),"龍祥長照中心")))</f>
        <v>龍祥精神護理之家</v>
      </c>
      <c r="H134" s="213"/>
      <c r="I134" s="194"/>
      <c r="J134" s="195">
        <v>50000</v>
      </c>
      <c r="K134" s="197">
        <v>25000</v>
      </c>
      <c r="L134" s="197">
        <v>0</v>
      </c>
      <c r="M134" s="232">
        <v>0</v>
      </c>
      <c r="N134" s="197">
        <v>5008</v>
      </c>
      <c r="O134" s="197"/>
      <c r="P134" s="197">
        <v>0</v>
      </c>
      <c r="Q134" s="197">
        <v>0</v>
      </c>
      <c r="R134" s="235">
        <f>(名冊[[#This Row],[月費]]+名冊[[#This Row],[包月]]-名冊[[#This Row],[補助款]])+(名冊[[#This Row],[雜費]]+名冊[[#This Row],[雜費2]]+名冊[[#This Row],[積欠]])-名冊[[#This Row],[溢收]]</f>
        <v>30008</v>
      </c>
      <c r="S134" s="198"/>
      <c r="T134" s="197"/>
      <c r="U134" s="195">
        <v>25000</v>
      </c>
      <c r="V134" s="380" t="str">
        <f>IF(名冊[[#This Row],[家屬繳交金額]]-名冊[[#This Row],[合計]]&lt;=0,"-",名冊[[#This Row],[家屬繳交金額]]-名冊[[#This Row],[合計]])</f>
        <v>-</v>
      </c>
      <c r="W134" s="383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-5008</v>
      </c>
      <c r="X134" s="197"/>
      <c r="Y134" s="197"/>
      <c r="Z134" s="203"/>
      <c r="AA134" s="206"/>
      <c r="AB134" s="202" t="s">
        <v>1711</v>
      </c>
      <c r="AC134" s="202"/>
      <c r="AD134" s="202"/>
      <c r="AE134" s="237" t="str">
        <f>"您好：通知"&amp;名冊[[#This Row],[姓名]]&amp;" 君於"&amp;名冊[[#This Row],[簡稱]]&amp;114&amp;"年"&amp;4&amp;"月月費" &amp;IF((AND(名冊[[#This Row],[積欠]]&gt;0,名冊[[#This Row],[合計]]&gt;0)),"(含欠費)","")&amp;"共"&amp;IF(名冊[[#This Row],[合計]]&lt;0," 溢收"&amp;-名冊[[#This Row],[合計]],名冊[[#This Row],[合計]])&amp;"元整，如有疑問請來電(分機218)，謝謝。"</f>
        <v>您好：通知巫楊妙春 君於龍祥精神護理之家114年4月月費共30008元整，如有疑問請來電(分機218)，謝謝。</v>
      </c>
    </row>
    <row r="135" spans="1:31">
      <c r="A135" s="228" t="str">
        <f t="shared" ca="1" si="2"/>
        <v>134</v>
      </c>
      <c r="B135" s="230" t="str">
        <f>HYPERLINK("\\server\G(server)\00行政管理部共用區\@雜費登帳!!!\@收費系統\住民收費表\※收費表"&amp;名冊[[#This Row],[字號]]&amp;名冊[[#This Row],[住民]]&amp;".xlsm",名冊[[#This Row],[住民]])</f>
        <v>曾彩霞</v>
      </c>
      <c r="C135" s="298" t="s">
        <v>1657</v>
      </c>
      <c r="D135" s="401" t="s">
        <v>678</v>
      </c>
      <c r="E135" s="211" t="s">
        <v>1653</v>
      </c>
      <c r="F135" s="211" t="s">
        <v>1658</v>
      </c>
      <c r="G135" s="211" t="str">
        <f>IF(COUNTIF(名冊[[#This Row],[字號]],"1-*"),"龍祥精神護理之家",IF(COUNTIF(名冊[[#This Row],[字號]],"2-*"),"龍祥護理之家",IF(COUNTIF(名冊[[#This Row],[字號]],"3-*"),"龍祥長照中心")))</f>
        <v>龍祥精神護理之家</v>
      </c>
      <c r="H135" s="213"/>
      <c r="I135" s="194" t="s">
        <v>1660</v>
      </c>
      <c r="J135" s="195">
        <v>50000</v>
      </c>
      <c r="K135" s="197">
        <v>25000</v>
      </c>
      <c r="L135" s="197">
        <v>0</v>
      </c>
      <c r="M135" s="232">
        <v>11376</v>
      </c>
      <c r="N135" s="197">
        <v>2090</v>
      </c>
      <c r="O135" s="197"/>
      <c r="P135" s="197">
        <v>0</v>
      </c>
      <c r="Q135" s="197">
        <v>0</v>
      </c>
      <c r="R135" s="235">
        <f>(名冊[[#This Row],[月費]]+名冊[[#This Row],[包月]]-名冊[[#This Row],[補助款]])+(名冊[[#This Row],[雜費]]+名冊[[#This Row],[雜費2]]+名冊[[#This Row],[積欠]])-名冊[[#This Row],[溢收]]</f>
        <v>15714</v>
      </c>
      <c r="S135" s="198"/>
      <c r="T135" s="197"/>
      <c r="U135" s="195">
        <v>13624</v>
      </c>
      <c r="V135" s="380" t="str">
        <f>IF(名冊[[#This Row],[家屬繳交金額]]-名冊[[#This Row],[合計]]&lt;=0,"-",名冊[[#This Row],[家屬繳交金額]]-名冊[[#This Row],[合計]])</f>
        <v>-</v>
      </c>
      <c r="W135" s="383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-2090</v>
      </c>
      <c r="X135" s="197"/>
      <c r="Y135" s="197"/>
      <c r="Z135" s="203"/>
      <c r="AA135" s="206"/>
      <c r="AB135" s="202" t="s">
        <v>1735</v>
      </c>
      <c r="AC135" s="202"/>
      <c r="AD135" s="202"/>
      <c r="AE135" s="237" t="str">
        <f>"您好：通知"&amp;名冊[[#This Row],[姓名]]&amp;" 君於"&amp;名冊[[#This Row],[簡稱]]&amp;114&amp;"年"&amp;4&amp;"月月費" &amp;IF((AND(名冊[[#This Row],[積欠]]&gt;0,名冊[[#This Row],[合計]]&gt;0)),"(含欠費)","")&amp;"共"&amp;IF(名冊[[#This Row],[合計]]&lt;0," 溢收"&amp;-名冊[[#This Row],[合計]],名冊[[#This Row],[合計]])&amp;"元整，如有疑問請來電(分機218)，謝謝。"</f>
        <v>您好：通知曾彩霞 君於龍祥精神護理之家114年4月月費共15714元整，如有疑問請來電(分機218)，謝謝。</v>
      </c>
    </row>
    <row r="136" spans="1:31">
      <c r="A136" s="228" t="str">
        <f t="shared" ca="1" si="2"/>
        <v>135</v>
      </c>
      <c r="B136" s="230" t="str">
        <f>HYPERLINK("\\server\G(server)\00行政管理部共用區\@雜費登帳!!!\@收費系統\住民收費表\※收費表"&amp;名冊[[#This Row],[字號]]&amp;名冊[[#This Row],[住民]]&amp;".xlsm",名冊[[#This Row],[住民]])</f>
        <v>李淑香</v>
      </c>
      <c r="C136" s="298" t="s">
        <v>1680</v>
      </c>
      <c r="D136" s="401" t="s">
        <v>678</v>
      </c>
      <c r="E136" s="211" t="s">
        <v>1678</v>
      </c>
      <c r="F136" s="211" t="s">
        <v>1681</v>
      </c>
      <c r="G136" s="211" t="str">
        <f>IF(COUNTIF(名冊[[#This Row],[字號]],"1-*"),"龍祥精神護理之家",IF(COUNTIF(名冊[[#This Row],[字號]],"2-*"),"龍祥護理之家",IF(COUNTIF(名冊[[#This Row],[字號]],"3-*"),"龍祥長照中心")))</f>
        <v>龍祥精神護理之家</v>
      </c>
      <c r="H136" s="213"/>
      <c r="I136" s="194" t="s">
        <v>1687</v>
      </c>
      <c r="J136" s="195">
        <v>50000</v>
      </c>
      <c r="K136" s="197">
        <v>27000</v>
      </c>
      <c r="L136" s="197">
        <v>0</v>
      </c>
      <c r="M136" s="232">
        <v>12376</v>
      </c>
      <c r="N136" s="197">
        <v>3380</v>
      </c>
      <c r="O136" s="197"/>
      <c r="P136" s="197">
        <v>100</v>
      </c>
      <c r="Q136" s="197">
        <v>0</v>
      </c>
      <c r="R136" s="235">
        <f>(名冊[[#This Row],[月費]]+名冊[[#This Row],[包月]]-名冊[[#This Row],[補助款]])+(名冊[[#This Row],[雜費]]+名冊[[#This Row],[雜費2]]+名冊[[#This Row],[積欠]])-名冊[[#This Row],[溢收]]</f>
        <v>18104</v>
      </c>
      <c r="S136" s="198"/>
      <c r="T136" s="197"/>
      <c r="U136" s="195">
        <v>14524</v>
      </c>
      <c r="V136" s="380" t="str">
        <f>IF(名冊[[#This Row],[家屬繳交金額]]-名冊[[#This Row],[合計]]&lt;=0,"-",名冊[[#This Row],[家屬繳交金額]]-名冊[[#This Row],[合計]])</f>
        <v>-</v>
      </c>
      <c r="W136" s="383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-3580</v>
      </c>
      <c r="X136" s="197"/>
      <c r="Y136" s="197"/>
      <c r="Z136" s="203"/>
      <c r="AA136" s="206"/>
      <c r="AB136" s="202" t="s">
        <v>1682</v>
      </c>
      <c r="AC136" s="202"/>
      <c r="AD136" s="202"/>
      <c r="AE136" s="237" t="str">
        <f>"您好：通知"&amp;名冊[[#This Row],[姓名]]&amp;" 君於"&amp;名冊[[#This Row],[簡稱]]&amp;114&amp;"年"&amp;4&amp;"月月費" &amp;IF((AND(名冊[[#This Row],[積欠]]&gt;0,名冊[[#This Row],[合計]]&gt;0)),"(含欠費)","")&amp;"共"&amp;IF(名冊[[#This Row],[合計]]&lt;0," 溢收"&amp;-名冊[[#This Row],[合計]],名冊[[#This Row],[合計]])&amp;"元整，如有疑問請來電(分機218)，謝謝。"</f>
        <v>您好：通知李淑香 君於龍祥精神護理之家114年4月月費(含欠費)共18104元整，如有疑問請來電(分機218)，謝謝。</v>
      </c>
    </row>
    <row r="137" spans="1:31">
      <c r="A137" s="228" t="str">
        <f t="shared" ca="1" si="2"/>
        <v>136</v>
      </c>
      <c r="B137" s="230" t="str">
        <f>HYPERLINK("\\server\G(server)\00行政管理部共用區\@雜費登帳!!!\@收費系統\住民收費表\※收費表"&amp;名冊[[#This Row],[字號]]&amp;名冊[[#This Row],[住民]]&amp;".xlsm",名冊[[#This Row],[住民]])</f>
        <v>林淑玲</v>
      </c>
      <c r="C137" s="298" t="s">
        <v>1675</v>
      </c>
      <c r="D137" s="401" t="s">
        <v>681</v>
      </c>
      <c r="E137" s="211" t="s">
        <v>1674</v>
      </c>
      <c r="F137" s="211" t="s">
        <v>1676</v>
      </c>
      <c r="G137" s="211" t="str">
        <f>IF(COUNTIF(名冊[[#This Row],[字號]],"1-*"),"龍祥精神護理之家",IF(COUNTIF(名冊[[#This Row],[字號]],"2-*"),"龍祥護理之家",IF(COUNTIF(名冊[[#This Row],[字號]],"3-*"),"龍祥長照中心")))</f>
        <v>龍祥精神護理之家</v>
      </c>
      <c r="H137" s="213"/>
      <c r="I137" s="194" t="s">
        <v>1686</v>
      </c>
      <c r="J137" s="195">
        <v>50000</v>
      </c>
      <c r="K137" s="197">
        <v>27000</v>
      </c>
      <c r="L137" s="197">
        <v>0</v>
      </c>
      <c r="M137" s="232">
        <v>15028</v>
      </c>
      <c r="N137" s="197">
        <v>4106</v>
      </c>
      <c r="O137" s="197"/>
      <c r="P137" s="197">
        <v>0</v>
      </c>
      <c r="Q137" s="197">
        <v>0</v>
      </c>
      <c r="R137" s="235">
        <f>(名冊[[#This Row],[月費]]+名冊[[#This Row],[包月]]-名冊[[#This Row],[補助款]])+(名冊[[#This Row],[雜費]]+名冊[[#This Row],[雜費2]]+名冊[[#This Row],[積欠]])-名冊[[#This Row],[溢收]]</f>
        <v>16078</v>
      </c>
      <c r="S137" s="198"/>
      <c r="T137" s="197"/>
      <c r="U137" s="195">
        <v>11972</v>
      </c>
      <c r="V137" s="380" t="str">
        <f>IF(名冊[[#This Row],[家屬繳交金額]]-名冊[[#This Row],[合計]]&lt;=0,"-",名冊[[#This Row],[家屬繳交金額]]-名冊[[#This Row],[合計]])</f>
        <v>-</v>
      </c>
      <c r="W137" s="383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-4106</v>
      </c>
      <c r="X137" s="197"/>
      <c r="Y137" s="197"/>
      <c r="Z137" s="203" t="s">
        <v>1952</v>
      </c>
      <c r="AA137" s="206"/>
      <c r="AB137" s="202" t="s">
        <v>1677</v>
      </c>
      <c r="AC137" s="202"/>
      <c r="AD137" s="202"/>
      <c r="AE137" s="237" t="str">
        <f>"您好：通知"&amp;名冊[[#This Row],[姓名]]&amp;" 君於"&amp;名冊[[#This Row],[簡稱]]&amp;114&amp;"年"&amp;4&amp;"月月費" &amp;IF((AND(名冊[[#This Row],[積欠]]&gt;0,名冊[[#This Row],[合計]]&gt;0)),"(含欠費)","")&amp;"共"&amp;IF(名冊[[#This Row],[合計]]&lt;0," 溢收"&amp;-名冊[[#This Row],[合計]],名冊[[#This Row],[合計]])&amp;"元整，如有疑問請來電(分機218)，謝謝。"</f>
        <v>您好：通知林淑玲 君於龍祥精神護理之家114年4月月費共16078元整，如有疑問請來電(分機218)，謝謝。</v>
      </c>
    </row>
    <row r="138" spans="1:31">
      <c r="A138" s="228" t="str">
        <f t="shared" ca="1" si="2"/>
        <v>137</v>
      </c>
      <c r="B138" s="230" t="str">
        <f>HYPERLINK("\\server\G(server)\00行政管理部共用區\@雜費登帳!!!\@收費系統\住民收費表\※收費表"&amp;名冊[[#This Row],[字號]]&amp;名冊[[#This Row],[住民]]&amp;".xlsm",名冊[[#This Row],[住民]])</f>
        <v>楊陳美月</v>
      </c>
      <c r="C138" s="298" t="s">
        <v>1683</v>
      </c>
      <c r="D138" s="401" t="s">
        <v>681</v>
      </c>
      <c r="E138" s="211" t="s">
        <v>1679</v>
      </c>
      <c r="F138" s="211" t="s">
        <v>1684</v>
      </c>
      <c r="G138" s="211" t="str">
        <f>IF(COUNTIF(名冊[[#This Row],[字號]],"1-*"),"龍祥精神護理之家",IF(COUNTIF(名冊[[#This Row],[字號]],"2-*"),"龍祥護理之家",IF(COUNTIF(名冊[[#This Row],[字號]],"3-*"),"龍祥長照中心")))</f>
        <v>龍祥精神護理之家</v>
      </c>
      <c r="H138" s="213"/>
      <c r="I138" s="194"/>
      <c r="J138" s="195">
        <v>50000</v>
      </c>
      <c r="K138" s="197">
        <v>30000</v>
      </c>
      <c r="L138" s="197">
        <v>0</v>
      </c>
      <c r="M138" s="232">
        <v>18785</v>
      </c>
      <c r="N138" s="197">
        <v>-41388</v>
      </c>
      <c r="O138" s="197"/>
      <c r="P138" s="197">
        <v>0</v>
      </c>
      <c r="Q138" s="197">
        <v>0</v>
      </c>
      <c r="R138" s="235">
        <f>(名冊[[#This Row],[月費]]+名冊[[#This Row],[包月]]-名冊[[#This Row],[補助款]])+(名冊[[#This Row],[雜費]]+名冊[[#This Row],[雜費2]]+名冊[[#This Row],[積欠]])-名冊[[#This Row],[溢收]]</f>
        <v>-30173</v>
      </c>
      <c r="S138" s="198"/>
      <c r="T138" s="197"/>
      <c r="U138" s="195">
        <v>11215</v>
      </c>
      <c r="V138" s="380">
        <f>IF(名冊[[#This Row],[家屬繳交金額]]-名冊[[#This Row],[合計]]&lt;=0,"-",名冊[[#This Row],[家屬繳交金額]]-名冊[[#This Row],[合計]])</f>
        <v>41388</v>
      </c>
      <c r="W138" s="383" t="str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</v>
      </c>
      <c r="X138" s="197"/>
      <c r="Y138" s="197"/>
      <c r="Z138" s="203"/>
      <c r="AA138" s="206"/>
      <c r="AB138" s="202" t="s">
        <v>1685</v>
      </c>
      <c r="AC138" s="202"/>
      <c r="AD138" s="202"/>
      <c r="AE138" s="237" t="str">
        <f>"您好：通知"&amp;名冊[[#This Row],[姓名]]&amp;" 君於"&amp;名冊[[#This Row],[簡稱]]&amp;114&amp;"年"&amp;4&amp;"月月費" &amp;IF((AND(名冊[[#This Row],[積欠]]&gt;0,名冊[[#This Row],[合計]]&gt;0)),"(含欠費)","")&amp;"共"&amp;IF(名冊[[#This Row],[合計]]&lt;0," 溢收"&amp;-名冊[[#This Row],[合計]],名冊[[#This Row],[合計]])&amp;"元整，如有疑問請來電(分機218)，謝謝。"</f>
        <v>您好：通知楊陳美月 君於龍祥精神護理之家114年4月月費共 溢收30173元整，如有疑問請來電(分機218)，謝謝。</v>
      </c>
    </row>
    <row r="139" spans="1:31">
      <c r="A139" s="228" t="str">
        <f t="shared" ca="1" si="2"/>
        <v>138</v>
      </c>
      <c r="B139" s="230" t="str">
        <f>HYPERLINK("\\server\G(server)\00行政管理部共用區\@雜費登帳!!!\@收費系統\住民收費表\※收費表"&amp;名冊[[#This Row],[字號]]&amp;名冊[[#This Row],[住民]]&amp;".xlsm",名冊[[#This Row],[住民]])</f>
        <v>陳王麵</v>
      </c>
      <c r="C139" s="298" t="s">
        <v>1743</v>
      </c>
      <c r="D139" s="401" t="s">
        <v>681</v>
      </c>
      <c r="E139" s="211" t="s">
        <v>1742</v>
      </c>
      <c r="F139" s="211" t="s">
        <v>1744</v>
      </c>
      <c r="G139" s="211" t="str">
        <f>IF(COUNTIF(名冊[[#This Row],[字號]],"1-*"),"龍祥精神護理之家",IF(COUNTIF(名冊[[#This Row],[字號]],"2-*"),"龍祥護理之家",IF(COUNTIF(名冊[[#This Row],[字號]],"3-*"),"龍祥長照中心")))</f>
        <v>龍祥精神護理之家</v>
      </c>
      <c r="H139" s="213"/>
      <c r="I139" s="194" t="s">
        <v>1750</v>
      </c>
      <c r="J139" s="195">
        <v>50000</v>
      </c>
      <c r="K139" s="197">
        <v>25000</v>
      </c>
      <c r="L139" s="197">
        <v>0</v>
      </c>
      <c r="M139" s="232">
        <v>9393</v>
      </c>
      <c r="N139" s="197">
        <v>1775</v>
      </c>
      <c r="O139" s="197"/>
      <c r="P139" s="197">
        <v>0</v>
      </c>
      <c r="Q139" s="197">
        <v>0</v>
      </c>
      <c r="R139" s="235">
        <f>(名冊[[#This Row],[月費]]+名冊[[#This Row],[包月]]-名冊[[#This Row],[補助款]])+(名冊[[#This Row],[雜費]]+名冊[[#This Row],[雜費2]]+名冊[[#This Row],[積欠]])-名冊[[#This Row],[溢收]]</f>
        <v>17382</v>
      </c>
      <c r="S139" s="198"/>
      <c r="T139" s="197"/>
      <c r="U139" s="195">
        <v>15607</v>
      </c>
      <c r="V139" s="380" t="str">
        <f>IF(名冊[[#This Row],[家屬繳交金額]]-名冊[[#This Row],[合計]]&lt;=0,"-",名冊[[#This Row],[家屬繳交金額]]-名冊[[#This Row],[合計]])</f>
        <v>-</v>
      </c>
      <c r="W139" s="383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-1775</v>
      </c>
      <c r="X139" s="197"/>
      <c r="Y139" s="197"/>
      <c r="Z139" s="203"/>
      <c r="AA139" s="206"/>
      <c r="AB139" s="202" t="s">
        <v>1745</v>
      </c>
      <c r="AC139" s="202"/>
      <c r="AD139" s="202"/>
      <c r="AE139" s="237" t="str">
        <f>"您好：通知"&amp;名冊[[#This Row],[姓名]]&amp;" 君於"&amp;名冊[[#This Row],[簡稱]]&amp;114&amp;"年"&amp;4&amp;"月月費" &amp;IF((AND(名冊[[#This Row],[積欠]]&gt;0,名冊[[#This Row],[合計]]&gt;0)),"(含欠費)","")&amp;"共"&amp;IF(名冊[[#This Row],[合計]]&lt;0," 溢收"&amp;-名冊[[#This Row],[合計]],名冊[[#This Row],[合計]])&amp;"元整，如有疑問請來電(分機218)，謝謝。"</f>
        <v>您好：通知陳王麵 君於龍祥精神護理之家114年4月月費共17382元整，如有疑問請來電(分機218)，謝謝。</v>
      </c>
    </row>
    <row r="140" spans="1:31">
      <c r="A140" s="228" t="str">
        <f t="shared" ca="1" si="2"/>
        <v>139</v>
      </c>
      <c r="B140" s="230" t="str">
        <f>HYPERLINK("\\server\G(server)\00行政管理部共用區\@雜費登帳!!!\@收費系統\住民收費表\※收費表"&amp;名冊[[#This Row],[字號]]&amp;名冊[[#This Row],[住民]]&amp;".xlsm",名冊[[#This Row],[住民]])</f>
        <v>黃林美枝</v>
      </c>
      <c r="C140" s="298" t="s">
        <v>1756</v>
      </c>
      <c r="D140" s="401" t="s">
        <v>678</v>
      </c>
      <c r="E140" s="211" t="s">
        <v>1751</v>
      </c>
      <c r="F140" s="211" t="s">
        <v>1757</v>
      </c>
      <c r="G140" s="211" t="str">
        <f>IF(COUNTIF(名冊[[#This Row],[字號]],"1-*"),"龍祥精神護理之家",IF(COUNTIF(名冊[[#This Row],[字號]],"2-*"),"龍祥護理之家",IF(COUNTIF(名冊[[#This Row],[字號]],"3-*"),"龍祥長照中心")))</f>
        <v>龍祥精神護理之家</v>
      </c>
      <c r="H140" s="213"/>
      <c r="I140" s="194" t="s">
        <v>1774</v>
      </c>
      <c r="J140" s="195">
        <v>50000</v>
      </c>
      <c r="K140" s="197">
        <v>30000</v>
      </c>
      <c r="L140" s="197">
        <v>0</v>
      </c>
      <c r="M140" s="232">
        <v>12000</v>
      </c>
      <c r="N140" s="197">
        <v>716</v>
      </c>
      <c r="O140" s="197"/>
      <c r="P140" s="197">
        <v>0</v>
      </c>
      <c r="Q140" s="197">
        <v>0</v>
      </c>
      <c r="R140" s="235">
        <f>(名冊[[#This Row],[月費]]+名冊[[#This Row],[包月]]-名冊[[#This Row],[補助款]])+(名冊[[#This Row],[雜費]]+名冊[[#This Row],[雜費2]]+名冊[[#This Row],[積欠]])-名冊[[#This Row],[溢收]]</f>
        <v>18716</v>
      </c>
      <c r="S140" s="198"/>
      <c r="T140" s="197"/>
      <c r="U140" s="195">
        <v>18000</v>
      </c>
      <c r="V140" s="380" t="str">
        <f>IF(名冊[[#This Row],[家屬繳交金額]]-名冊[[#This Row],[合計]]&lt;=0,"-",名冊[[#This Row],[家屬繳交金額]]-名冊[[#This Row],[合計]])</f>
        <v>-</v>
      </c>
      <c r="W140" s="383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-716</v>
      </c>
      <c r="X140" s="197"/>
      <c r="Y140" s="197"/>
      <c r="Z140" s="203"/>
      <c r="AA140" s="206"/>
      <c r="AB140" s="202" t="s">
        <v>1758</v>
      </c>
      <c r="AC140" s="202"/>
      <c r="AD140" s="202"/>
      <c r="AE140" s="237" t="str">
        <f>"您好：通知"&amp;名冊[[#This Row],[姓名]]&amp;" 君於"&amp;名冊[[#This Row],[簡稱]]&amp;114&amp;"年"&amp;4&amp;"月月費" &amp;IF((AND(名冊[[#This Row],[積欠]]&gt;0,名冊[[#This Row],[合計]]&gt;0)),"(含欠費)","")&amp;"共"&amp;IF(名冊[[#This Row],[合計]]&lt;0," 溢收"&amp;-名冊[[#This Row],[合計]],名冊[[#This Row],[合計]])&amp;"元整，如有疑問請來電(分機218)，謝謝。"</f>
        <v>您好：通知黃林美枝 君於龍祥精神護理之家114年4月月費共18716元整，如有疑問請來電(分機218)，謝謝。</v>
      </c>
    </row>
    <row r="141" spans="1:31">
      <c r="A141" s="272" t="str">
        <f t="shared" ca="1" si="2"/>
        <v>140</v>
      </c>
      <c r="B141" s="268" t="str">
        <f>HYPERLINK("\\server\G(server)\00行政管理部共用區\@雜費登帳!!!\@收費系統\住民收費表\※收費表"&amp;名冊[[#This Row],[字號]]&amp;名冊[[#This Row],[住民]]&amp;".xlsm",名冊[[#This Row],[住民]])</f>
        <v>吳柯靜</v>
      </c>
      <c r="C141" s="298" t="s">
        <v>1759</v>
      </c>
      <c r="D141" s="274" t="s">
        <v>678</v>
      </c>
      <c r="E141" s="275" t="s">
        <v>1752</v>
      </c>
      <c r="F141" s="275" t="s">
        <v>1760</v>
      </c>
      <c r="G141" s="275" t="str">
        <f>IF(COUNTIF(名冊[[#This Row],[字號]],"1-*"),"龍祥精神護理之家",IF(COUNTIF(名冊[[#This Row],[字號]],"2-*"),"龍祥護理之家",IF(COUNTIF(名冊[[#This Row],[字號]],"3-*"),"龍祥長照中心")))</f>
        <v>龍祥精神護理之家</v>
      </c>
      <c r="H141" s="295"/>
      <c r="I141" s="277" t="s">
        <v>1775</v>
      </c>
      <c r="J141" s="278">
        <v>50000</v>
      </c>
      <c r="K141" s="279">
        <v>27000</v>
      </c>
      <c r="L141" s="197">
        <v>0</v>
      </c>
      <c r="M141" s="280">
        <v>11200</v>
      </c>
      <c r="N141" s="279">
        <v>782</v>
      </c>
      <c r="O141" s="279"/>
      <c r="P141" s="279">
        <v>0</v>
      </c>
      <c r="Q141" s="279">
        <v>0</v>
      </c>
      <c r="R141" s="281">
        <f>(名冊[[#This Row],[月費]]+名冊[[#This Row],[包月]]-名冊[[#This Row],[補助款]])+(名冊[[#This Row],[雜費]]+名冊[[#This Row],[雜費2]]+名冊[[#This Row],[積欠]])-名冊[[#This Row],[溢收]]</f>
        <v>16582</v>
      </c>
      <c r="S141" s="282"/>
      <c r="T141" s="279"/>
      <c r="U141" s="278">
        <v>15800</v>
      </c>
      <c r="V141" s="288" t="str">
        <f>IF(名冊[[#This Row],[家屬繳交金額]]-名冊[[#This Row],[合計]]&lt;=0,"-",名冊[[#This Row],[家屬繳交金額]]-名冊[[#This Row],[合計]])</f>
        <v>-</v>
      </c>
      <c r="W141" s="379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-782</v>
      </c>
      <c r="X141" s="279"/>
      <c r="Y141" s="279"/>
      <c r="Z141" s="294"/>
      <c r="AA141" s="283"/>
      <c r="AB141" s="284" t="s">
        <v>1761</v>
      </c>
      <c r="AC141" s="284"/>
      <c r="AD141" s="284"/>
      <c r="AE141" s="285" t="str">
        <f>"您好：通知"&amp;名冊[[#This Row],[姓名]]&amp;" 君於"&amp;名冊[[#This Row],[簡稱]]&amp;114&amp;"年"&amp;4&amp;"月月費" &amp;IF((AND(名冊[[#This Row],[積欠]]&gt;0,名冊[[#This Row],[合計]]&gt;0)),"(含欠費)","")&amp;"共"&amp;IF(名冊[[#This Row],[合計]]&lt;0," 溢收"&amp;-名冊[[#This Row],[合計]],名冊[[#This Row],[合計]])&amp;"元整，如有疑問請來電(分機218)，謝謝。"</f>
        <v>您好：通知吳柯靜 君於龍祥精神護理之家114年4月月費共16582元整，如有疑問請來電(分機218)，謝謝。</v>
      </c>
    </row>
    <row r="142" spans="1:31">
      <c r="A142" s="228" t="str">
        <f t="shared" ca="1" si="2"/>
        <v>141</v>
      </c>
      <c r="B142" s="230" t="str">
        <f>HYPERLINK("\\server\G(server)\00行政管理部共用區\@雜費登帳!!!\@收費系統\住民收費表\※收費表"&amp;名冊[[#This Row],[字號]]&amp;名冊[[#This Row],[住民]]&amp;".xlsm",名冊[[#This Row],[住民]])</f>
        <v>黃龍眉</v>
      </c>
      <c r="C142" s="298" t="s">
        <v>1768</v>
      </c>
      <c r="D142" s="191" t="s">
        <v>467</v>
      </c>
      <c r="E142" s="211" t="s">
        <v>1766</v>
      </c>
      <c r="F142" s="211" t="s">
        <v>1769</v>
      </c>
      <c r="G142" s="211" t="str">
        <f>IF(COUNTIF(名冊[[#This Row],[字號]],"1-*"),"龍祥精神護理之家",IF(COUNTIF(名冊[[#This Row],[字號]],"2-*"),"龍祥護理之家",IF(COUNTIF(名冊[[#This Row],[字號]],"3-*"),"龍祥長照中心")))</f>
        <v>龍祥精神護理之家</v>
      </c>
      <c r="H142" s="213"/>
      <c r="I142" s="194"/>
      <c r="J142" s="195">
        <v>50000</v>
      </c>
      <c r="K142" s="197">
        <v>27000</v>
      </c>
      <c r="L142" s="197">
        <v>0</v>
      </c>
      <c r="M142" s="232">
        <v>0</v>
      </c>
      <c r="N142" s="197">
        <v>2179</v>
      </c>
      <c r="O142" s="197"/>
      <c r="P142" s="197">
        <v>0</v>
      </c>
      <c r="Q142" s="197">
        <v>0</v>
      </c>
      <c r="R142" s="235">
        <f>(名冊[[#This Row],[月費]]+名冊[[#This Row],[包月]]-名冊[[#This Row],[補助款]])+(名冊[[#This Row],[雜費]]+名冊[[#This Row],[雜費2]]+名冊[[#This Row],[積欠]])-名冊[[#This Row],[溢收]]</f>
        <v>29179</v>
      </c>
      <c r="S142" s="198"/>
      <c r="T142" s="197"/>
      <c r="U142" s="195">
        <v>27000</v>
      </c>
      <c r="V142" s="380" t="str">
        <f>IF(名冊[[#This Row],[家屬繳交金額]]-名冊[[#This Row],[合計]]&lt;=0,"-",名冊[[#This Row],[家屬繳交金額]]-名冊[[#This Row],[合計]])</f>
        <v>-</v>
      </c>
      <c r="W142" s="383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-2179</v>
      </c>
      <c r="X142" s="197"/>
      <c r="Y142" s="197"/>
      <c r="Z142" s="203"/>
      <c r="AA142" s="206"/>
      <c r="AB142" s="202" t="s">
        <v>1770</v>
      </c>
      <c r="AC142" s="202"/>
      <c r="AD142" s="202"/>
      <c r="AE142" s="237" t="str">
        <f>"您好：通知"&amp;名冊[[#This Row],[姓名]]&amp;" 君於"&amp;名冊[[#This Row],[簡稱]]&amp;114&amp;"年"&amp;4&amp;"月月費" &amp;IF((AND(名冊[[#This Row],[積欠]]&gt;0,名冊[[#This Row],[合計]]&gt;0)),"(含欠費)","")&amp;"共"&amp;IF(名冊[[#This Row],[合計]]&lt;0," 溢收"&amp;-名冊[[#This Row],[合計]],名冊[[#This Row],[合計]])&amp;"元整，如有疑問請來電(分機218)，謝謝。"</f>
        <v>您好：通知黃龍眉 君於龍祥精神護理之家114年4月月費共29179元整，如有疑問請來電(分機218)，謝謝。</v>
      </c>
    </row>
    <row r="143" spans="1:31" s="286" customFormat="1">
      <c r="A143" s="228" t="str">
        <f t="shared" ca="1" si="2"/>
        <v>142</v>
      </c>
      <c r="B143" s="230" t="str">
        <f>HYPERLINK("\\server\G(server)\00行政管理部共用區\@雜費登帳!!!\@收費系統\住民收費表\※收費表"&amp;名冊[[#This Row],[字號]]&amp;名冊[[#This Row],[住民]]&amp;".xlsm",名冊[[#This Row],[住民]])</f>
        <v>李秋湄</v>
      </c>
      <c r="C143" s="298" t="s">
        <v>1771</v>
      </c>
      <c r="D143" s="191" t="s">
        <v>681</v>
      </c>
      <c r="E143" s="211" t="s">
        <v>1767</v>
      </c>
      <c r="F143" s="211" t="s">
        <v>1772</v>
      </c>
      <c r="G143" s="211" t="str">
        <f>IF(COUNTIF(名冊[[#This Row],[字號]],"1-*"),"龍祥精神護理之家",IF(COUNTIF(名冊[[#This Row],[字號]],"2-*"),"龍祥護理之家",IF(COUNTIF(名冊[[#This Row],[字號]],"3-*"),"龍祥長照中心")))</f>
        <v>龍祥精神護理之家</v>
      </c>
      <c r="H143" s="213"/>
      <c r="I143" s="194" t="s">
        <v>1776</v>
      </c>
      <c r="J143" s="195">
        <v>50000</v>
      </c>
      <c r="K143" s="197">
        <v>30000</v>
      </c>
      <c r="L143" s="197">
        <v>0</v>
      </c>
      <c r="M143" s="232">
        <v>18785</v>
      </c>
      <c r="N143" s="197">
        <v>4610</v>
      </c>
      <c r="O143" s="197"/>
      <c r="P143" s="197">
        <v>0</v>
      </c>
      <c r="Q143" s="197">
        <v>0</v>
      </c>
      <c r="R143" s="235">
        <f>(名冊[[#This Row],[月費]]+名冊[[#This Row],[包月]]-名冊[[#This Row],[補助款]])+(名冊[[#This Row],[雜費]]+名冊[[#This Row],[雜費2]]+名冊[[#This Row],[積欠]])-名冊[[#This Row],[溢收]]</f>
        <v>15825</v>
      </c>
      <c r="S143" s="198"/>
      <c r="T143" s="197"/>
      <c r="U143" s="195">
        <v>11215</v>
      </c>
      <c r="V143" s="380" t="str">
        <f>IF(名冊[[#This Row],[家屬繳交金額]]-名冊[[#This Row],[合計]]&lt;=0,"-",名冊[[#This Row],[家屬繳交金額]]-名冊[[#This Row],[合計]])</f>
        <v>-</v>
      </c>
      <c r="W143" s="383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-4610</v>
      </c>
      <c r="X143" s="197"/>
      <c r="Y143" s="197"/>
      <c r="Z143" s="203"/>
      <c r="AA143" s="206"/>
      <c r="AB143" s="202" t="s">
        <v>1773</v>
      </c>
      <c r="AC143" s="202"/>
      <c r="AD143" s="202"/>
      <c r="AE143" s="237" t="str">
        <f>"您好：通知"&amp;名冊[[#This Row],[姓名]]&amp;" 君於"&amp;名冊[[#This Row],[簡稱]]&amp;114&amp;"年"&amp;4&amp;"月月費" &amp;IF((AND(名冊[[#This Row],[積欠]]&gt;0,名冊[[#This Row],[合計]]&gt;0)),"(含欠費)","")&amp;"共"&amp;IF(名冊[[#This Row],[合計]]&lt;0," 溢收"&amp;-名冊[[#This Row],[合計]],名冊[[#This Row],[合計]])&amp;"元整，如有疑問請來電(分機218)，謝謝。"</f>
        <v>您好：通知李秋湄 君於龍祥精神護理之家114年4月月費共15825元整，如有疑問請來電(分機218)，謝謝。</v>
      </c>
    </row>
    <row r="144" spans="1:31">
      <c r="A144" s="228" t="str">
        <f t="shared" ca="1" si="2"/>
        <v>143</v>
      </c>
      <c r="B144" s="230" t="str">
        <f>HYPERLINK("\\server\G(server)\00行政管理部共用區\@雜費登帳!!!\@收費系統\住民收費表\※收費表"&amp;名冊[[#This Row],[字號]]&amp;名冊[[#This Row],[住民]]&amp;".xlsm",名冊[[#This Row],[住民]])</f>
        <v>鍾志超</v>
      </c>
      <c r="C144" s="190" t="s">
        <v>1790</v>
      </c>
      <c r="D144" s="191" t="s">
        <v>431</v>
      </c>
      <c r="E144" s="211" t="s">
        <v>1789</v>
      </c>
      <c r="F144" s="211" t="s">
        <v>1791</v>
      </c>
      <c r="G144" s="211" t="str">
        <f>IF(COUNTIF(名冊[[#This Row],[字號]],"1-*"),"龍祥精神護理之家",IF(COUNTIF(名冊[[#This Row],[字號]],"2-*"),"龍祥護理之家",IF(COUNTIF(名冊[[#This Row],[字號]],"3-*"),"龍祥長照中心")))</f>
        <v>龍祥精神護理之家</v>
      </c>
      <c r="H144" s="213"/>
      <c r="I144" s="194"/>
      <c r="J144" s="195">
        <v>50000</v>
      </c>
      <c r="K144" s="197">
        <v>30000</v>
      </c>
      <c r="L144" s="197">
        <v>0</v>
      </c>
      <c r="M144" s="232">
        <v>18785</v>
      </c>
      <c r="N144" s="197">
        <v>7825</v>
      </c>
      <c r="O144" s="197"/>
      <c r="P144" s="197">
        <v>15035</v>
      </c>
      <c r="Q144" s="197">
        <v>0</v>
      </c>
      <c r="R144" s="235">
        <f>(名冊[[#This Row],[月費]]+名冊[[#This Row],[包月]]-名冊[[#This Row],[補助款]])+(名冊[[#This Row],[雜費]]+名冊[[#This Row],[雜費2]]+名冊[[#This Row],[積欠]])-名冊[[#This Row],[溢收]]</f>
        <v>34075</v>
      </c>
      <c r="S144" s="198"/>
      <c r="T144" s="197"/>
      <c r="U144" s="195">
        <v>-3820</v>
      </c>
      <c r="V144" s="380" t="str">
        <f>IF(名冊[[#This Row],[家屬繳交金額]]-名冊[[#This Row],[合計]]&lt;=0,"-",名冊[[#This Row],[家屬繳交金額]]-名冊[[#This Row],[合計]])</f>
        <v>-</v>
      </c>
      <c r="W144" s="383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-37895</v>
      </c>
      <c r="X144" s="197"/>
      <c r="Y144" s="197"/>
      <c r="Z144" s="203"/>
      <c r="AA144" s="206"/>
      <c r="AB144" s="202" t="s">
        <v>1611</v>
      </c>
      <c r="AC144" s="202"/>
      <c r="AD144" s="202"/>
      <c r="AE144" s="237" t="str">
        <f>"您好：通知"&amp;名冊[[#This Row],[姓名]]&amp;" 君於"&amp;名冊[[#This Row],[簡稱]]&amp;114&amp;"年"&amp;4&amp;"月月費" &amp;IF((AND(名冊[[#This Row],[積欠]]&gt;0,名冊[[#This Row],[合計]]&gt;0)),"(含欠費)","")&amp;"共"&amp;IF(名冊[[#This Row],[合計]]&lt;0," 溢收"&amp;-名冊[[#This Row],[合計]],名冊[[#This Row],[合計]])&amp;"元整，如有疑問請來電(分機218)，謝謝。"</f>
        <v>您好：通知鍾志超 君於龍祥精神護理之家114年4月月費(含欠費)共34075元整，如有疑問請來電(分機218)，謝謝。</v>
      </c>
    </row>
    <row r="145" spans="1:31">
      <c r="A145" s="228" t="str">
        <f t="shared" ca="1" si="2"/>
        <v>144</v>
      </c>
      <c r="B145" s="230" t="str">
        <f>HYPERLINK("\\server\G(server)\00行政管理部共用區\@雜費登帳!!!\@收費系統\住民收費表\※收費表"&amp;名冊[[#This Row],[字號]]&amp;名冊[[#This Row],[住民]]&amp;".xlsm",名冊[[#This Row],[住民]])</f>
        <v>楊玉霙</v>
      </c>
      <c r="C145" s="190" t="s">
        <v>1793</v>
      </c>
      <c r="D145" s="191" t="s">
        <v>678</v>
      </c>
      <c r="E145" s="211" t="s">
        <v>1792</v>
      </c>
      <c r="F145" s="211" t="s">
        <v>1794</v>
      </c>
      <c r="G145" s="211" t="str">
        <f>IF(COUNTIF(名冊[[#This Row],[字號]],"1-*"),"龍祥精神護理之家",IF(COUNTIF(名冊[[#This Row],[字號]],"2-*"),"龍祥護理之家",IF(COUNTIF(名冊[[#This Row],[字號]],"3-*"),"龍祥長照中心")))</f>
        <v>龍祥精神護理之家</v>
      </c>
      <c r="H145" s="213"/>
      <c r="I145" s="194"/>
      <c r="J145" s="195">
        <v>50000</v>
      </c>
      <c r="K145" s="197">
        <v>27000</v>
      </c>
      <c r="L145" s="197">
        <v>0</v>
      </c>
      <c r="M145" s="232">
        <v>12376</v>
      </c>
      <c r="N145" s="197">
        <v>2589</v>
      </c>
      <c r="O145" s="197"/>
      <c r="P145" s="197">
        <v>0</v>
      </c>
      <c r="Q145" s="197">
        <v>0</v>
      </c>
      <c r="R145" s="235">
        <f>(名冊[[#This Row],[月費]]+名冊[[#This Row],[包月]]-名冊[[#This Row],[補助款]])+(名冊[[#This Row],[雜費]]+名冊[[#This Row],[雜費2]]+名冊[[#This Row],[積欠]])-名冊[[#This Row],[溢收]]</f>
        <v>17213</v>
      </c>
      <c r="S145" s="198"/>
      <c r="T145" s="197"/>
      <c r="U145" s="195">
        <v>14624</v>
      </c>
      <c r="V145" s="380" t="str">
        <f>IF(名冊[[#This Row],[家屬繳交金額]]-名冊[[#This Row],[合計]]&lt;=0,"-",名冊[[#This Row],[家屬繳交金額]]-名冊[[#This Row],[合計]])</f>
        <v>-</v>
      </c>
      <c r="W145" s="383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-2589</v>
      </c>
      <c r="X145" s="197"/>
      <c r="Y145" s="197"/>
      <c r="Z145" s="203"/>
      <c r="AA145" s="206"/>
      <c r="AB145" s="202" t="s">
        <v>1795</v>
      </c>
      <c r="AC145" s="202"/>
      <c r="AD145" s="202"/>
      <c r="AE145" s="237" t="str">
        <f>"您好：通知"&amp;名冊[[#This Row],[姓名]]&amp;" 君於"&amp;名冊[[#This Row],[簡稱]]&amp;114&amp;"年"&amp;4&amp;"月月費" &amp;IF((AND(名冊[[#This Row],[積欠]]&gt;0,名冊[[#This Row],[合計]]&gt;0)),"(含欠費)","")&amp;"共"&amp;IF(名冊[[#This Row],[合計]]&lt;0," 溢收"&amp;-名冊[[#This Row],[合計]],名冊[[#This Row],[合計]])&amp;"元整，如有疑問請來電(分機218)，謝謝。"</f>
        <v>您好：通知楊玉霙 君於龍祥精神護理之家114年4月月費共17213元整，如有疑問請來電(分機218)，謝謝。</v>
      </c>
    </row>
    <row r="146" spans="1:31">
      <c r="A146" s="228" t="str">
        <f t="shared" ca="1" si="2"/>
        <v>145</v>
      </c>
      <c r="B146" s="230" t="str">
        <f>HYPERLINK("\\server\G(server)\00行政管理部共用區\@雜費登帳!!!\@收費系統\住民收費表\※收費表"&amp;名冊[[#This Row],[字號]]&amp;名冊[[#This Row],[住民]]&amp;".xlsm",名冊[[#This Row],[住民]])</f>
        <v>盧立農</v>
      </c>
      <c r="C146" s="298" t="s">
        <v>1797</v>
      </c>
      <c r="D146" s="191" t="s">
        <v>467</v>
      </c>
      <c r="E146" s="211" t="s">
        <v>1796</v>
      </c>
      <c r="F146" s="211" t="s">
        <v>1798</v>
      </c>
      <c r="G146" s="211" t="str">
        <f>IF(COUNTIF(名冊[[#This Row],[字號]],"1-*"),"龍祥精神護理之家",IF(COUNTIF(名冊[[#This Row],[字號]],"2-*"),"龍祥護理之家",IF(COUNTIF(名冊[[#This Row],[字號]],"3-*"),"龍祥長照中心")))</f>
        <v>龍祥精神護理之家</v>
      </c>
      <c r="H146" s="213"/>
      <c r="I146" s="194"/>
      <c r="J146" s="195">
        <v>50000</v>
      </c>
      <c r="K146" s="197">
        <v>27000</v>
      </c>
      <c r="L146" s="197">
        <v>0</v>
      </c>
      <c r="M146" s="232">
        <v>15470</v>
      </c>
      <c r="N146" s="197">
        <v>4621</v>
      </c>
      <c r="O146" s="197"/>
      <c r="P146" s="197">
        <v>0</v>
      </c>
      <c r="Q146" s="197">
        <v>0</v>
      </c>
      <c r="R146" s="235">
        <f>(名冊[[#This Row],[月費]]+名冊[[#This Row],[包月]]-名冊[[#This Row],[補助款]])+(名冊[[#This Row],[雜費]]+名冊[[#This Row],[雜費2]]+名冊[[#This Row],[積欠]])-名冊[[#This Row],[溢收]]</f>
        <v>16151</v>
      </c>
      <c r="S146" s="198"/>
      <c r="T146" s="197"/>
      <c r="U146" s="195">
        <v>11530</v>
      </c>
      <c r="V146" s="380" t="str">
        <f>IF(名冊[[#This Row],[家屬繳交金額]]-名冊[[#This Row],[合計]]&lt;=0,"-",名冊[[#This Row],[家屬繳交金額]]-名冊[[#This Row],[合計]])</f>
        <v>-</v>
      </c>
      <c r="W146" s="383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-4621</v>
      </c>
      <c r="X146" s="197"/>
      <c r="Y146" s="197"/>
      <c r="Z146" s="203"/>
      <c r="AA146" s="206"/>
      <c r="AB146" s="202" t="s">
        <v>1799</v>
      </c>
      <c r="AC146" s="202"/>
      <c r="AD146" s="202"/>
      <c r="AE146" s="237" t="str">
        <f>"您好：通知"&amp;名冊[[#This Row],[姓名]]&amp;" 君於"&amp;名冊[[#This Row],[簡稱]]&amp;114&amp;"年"&amp;4&amp;"月月費" &amp;IF((AND(名冊[[#This Row],[積欠]]&gt;0,名冊[[#This Row],[合計]]&gt;0)),"(含欠費)","")&amp;"共"&amp;IF(名冊[[#This Row],[合計]]&lt;0," 溢收"&amp;-名冊[[#This Row],[合計]],名冊[[#This Row],[合計]])&amp;"元整，如有疑問請來電(分機218)，謝謝。"</f>
        <v>您好：通知盧立農 君於龍祥精神護理之家114年4月月費共16151元整，如有疑問請來電(分機218)，謝謝。</v>
      </c>
    </row>
    <row r="147" spans="1:31">
      <c r="A147" s="228" t="str">
        <f t="shared" ca="1" si="2"/>
        <v>146</v>
      </c>
      <c r="B147" s="230" t="str">
        <f>HYPERLINK("\\server\G(server)\00行政管理部共用區\@雜費登帳!!!\@收費系統\住民收費表\※收費表"&amp;名冊[[#This Row],[字號]]&amp;名冊[[#This Row],[住民]]&amp;".xlsm",名冊[[#This Row],[住民]])</f>
        <v>王秀萍</v>
      </c>
      <c r="C147" s="298" t="s">
        <v>1817</v>
      </c>
      <c r="D147" s="191" t="s">
        <v>678</v>
      </c>
      <c r="E147" s="211" t="s">
        <v>1816</v>
      </c>
      <c r="F147" s="211" t="s">
        <v>1818</v>
      </c>
      <c r="G147" s="211" t="str">
        <f>IF(COUNTIF(名冊[[#This Row],[字號]],"1-*"),"龍祥精神護理之家",IF(COUNTIF(名冊[[#This Row],[字號]],"2-*"),"龍祥護理之家",IF(COUNTIF(名冊[[#This Row],[字號]],"3-*"),"龍祥長照中心")))</f>
        <v>龍祥精神護理之家</v>
      </c>
      <c r="H147" s="213"/>
      <c r="I147" s="194"/>
      <c r="J147" s="195">
        <v>50000</v>
      </c>
      <c r="K147" s="197">
        <v>30000</v>
      </c>
      <c r="L147" s="197">
        <v>0</v>
      </c>
      <c r="M147" s="232">
        <v>18785</v>
      </c>
      <c r="N147" s="197">
        <v>650</v>
      </c>
      <c r="O147" s="197"/>
      <c r="P147" s="197">
        <v>0</v>
      </c>
      <c r="Q147" s="197">
        <v>0</v>
      </c>
      <c r="R147" s="235">
        <f>(名冊[[#This Row],[月費]]+名冊[[#This Row],[包月]]-名冊[[#This Row],[補助款]])+(名冊[[#This Row],[雜費]]+名冊[[#This Row],[雜費2]]+名冊[[#This Row],[積欠]])-名冊[[#This Row],[溢收]]</f>
        <v>11865</v>
      </c>
      <c r="S147" s="198"/>
      <c r="T147" s="197"/>
      <c r="U147" s="195">
        <v>11215</v>
      </c>
      <c r="V147" s="380" t="str">
        <f>IF(名冊[[#This Row],[家屬繳交金額]]-名冊[[#This Row],[合計]]&lt;=0,"-",名冊[[#This Row],[家屬繳交金額]]-名冊[[#This Row],[合計]])</f>
        <v>-</v>
      </c>
      <c r="W147" s="383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-650</v>
      </c>
      <c r="X147" s="197"/>
      <c r="Y147" s="197"/>
      <c r="Z147" s="203"/>
      <c r="AA147" s="206"/>
      <c r="AB147" s="202" t="s">
        <v>1819</v>
      </c>
      <c r="AC147" s="202"/>
      <c r="AD147" s="202"/>
      <c r="AE147" s="237" t="str">
        <f>"您好：通知"&amp;名冊[[#This Row],[姓名]]&amp;" 君於"&amp;名冊[[#This Row],[簡稱]]&amp;114&amp;"年"&amp;4&amp;"月月費" &amp;IF((AND(名冊[[#This Row],[積欠]]&gt;0,名冊[[#This Row],[合計]]&gt;0)),"(含欠費)","")&amp;"共"&amp;IF(名冊[[#This Row],[合計]]&lt;0," 溢收"&amp;-名冊[[#This Row],[合計]],名冊[[#This Row],[合計]])&amp;"元整，如有疑問請來電(分機218)，謝謝。"</f>
        <v>您好：通知王秀萍 君於龍祥精神護理之家114年4月月費共11865元整，如有疑問請來電(分機218)，謝謝。</v>
      </c>
    </row>
    <row r="148" spans="1:31">
      <c r="A148" s="228" t="str">
        <f t="shared" ca="1" si="2"/>
        <v>147</v>
      </c>
      <c r="B148" s="230" t="str">
        <f>HYPERLINK("\\server\G(server)\00行政管理部共用區\@雜費登帳!!!\@收費系統\住民收費表\※收費表"&amp;名冊[[#This Row],[字號]]&amp;名冊[[#This Row],[住民]]&amp;".xlsm",名冊[[#This Row],[住民]])</f>
        <v>徐台美</v>
      </c>
      <c r="C148" s="298" t="s">
        <v>1879</v>
      </c>
      <c r="D148" s="191" t="s">
        <v>681</v>
      </c>
      <c r="E148" s="211" t="s">
        <v>1865</v>
      </c>
      <c r="F148" s="211" t="s">
        <v>1880</v>
      </c>
      <c r="G148" s="211" t="str">
        <f>IF(COUNTIF(名冊[[#This Row],[字號]],"1-*"),"龍祥精神護理之家",IF(COUNTIF(名冊[[#This Row],[字號]],"2-*"),"龍祥護理之家",IF(COUNTIF(名冊[[#This Row],[字號]],"3-*"),"龍祥長照中心")))</f>
        <v>龍祥精神護理之家</v>
      </c>
      <c r="H148" s="213"/>
      <c r="I148" s="194"/>
      <c r="J148" s="195">
        <v>50000</v>
      </c>
      <c r="K148" s="197">
        <v>27000</v>
      </c>
      <c r="L148" s="197">
        <v>0</v>
      </c>
      <c r="M148" s="232">
        <v>8840</v>
      </c>
      <c r="N148" s="197">
        <v>5880</v>
      </c>
      <c r="O148" s="197"/>
      <c r="P148" s="197">
        <v>0</v>
      </c>
      <c r="Q148" s="197">
        <v>0</v>
      </c>
      <c r="R148" s="235">
        <f>(名冊[[#This Row],[月費]]+名冊[[#This Row],[包月]]-名冊[[#This Row],[補助款]])+(名冊[[#This Row],[雜費]]+名冊[[#This Row],[雜費2]]+名冊[[#This Row],[積欠]])-名冊[[#This Row],[溢收]]</f>
        <v>24040</v>
      </c>
      <c r="S148" s="198"/>
      <c r="T148" s="197"/>
      <c r="U148" s="195">
        <v>18160</v>
      </c>
      <c r="V148" s="380" t="str">
        <f>IF(名冊[[#This Row],[家屬繳交金額]]-名冊[[#This Row],[合計]]&lt;=0,"-",名冊[[#This Row],[家屬繳交金額]]-名冊[[#This Row],[合計]])</f>
        <v>-</v>
      </c>
      <c r="W148" s="383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-5880</v>
      </c>
      <c r="X148" s="197"/>
      <c r="Y148" s="197"/>
      <c r="Z148" s="203"/>
      <c r="AA148" s="206"/>
      <c r="AB148" s="202" t="s">
        <v>1881</v>
      </c>
      <c r="AC148" s="202"/>
      <c r="AD148" s="202"/>
      <c r="AE148" s="237" t="str">
        <f>"您好：通知"&amp;名冊[[#This Row],[姓名]]&amp;" 君於"&amp;名冊[[#This Row],[簡稱]]&amp;114&amp;"年"&amp;4&amp;"月月費" &amp;IF((AND(名冊[[#This Row],[積欠]]&gt;0,名冊[[#This Row],[合計]]&gt;0)),"(含欠費)","")&amp;"共"&amp;IF(名冊[[#This Row],[合計]]&lt;0," 溢收"&amp;-名冊[[#This Row],[合計]],名冊[[#This Row],[合計]])&amp;"元整，如有疑問請來電(分機218)，謝謝。"</f>
        <v>您好：通知徐台美 君於龍祥精神護理之家114年4月月費共24040元整，如有疑問請來電(分機218)，謝謝。</v>
      </c>
    </row>
    <row r="149" spans="1:31">
      <c r="A149" s="228" t="str">
        <f t="shared" ca="1" si="2"/>
        <v>148</v>
      </c>
      <c r="B149" s="230" t="str">
        <f>HYPERLINK("\\server\G(server)\00行政管理部共用區\@雜費登帳!!!\@收費系統\住民收費表\※收費表"&amp;名冊[[#This Row],[字號]]&amp;名冊[[#This Row],[住民]]&amp;".xlsm",名冊[[#This Row],[住民]])</f>
        <v>陳源柏</v>
      </c>
      <c r="C149" s="298" t="s">
        <v>1813</v>
      </c>
      <c r="D149" s="191" t="s">
        <v>467</v>
      </c>
      <c r="E149" s="211" t="s">
        <v>1812</v>
      </c>
      <c r="F149" s="211" t="s">
        <v>1814</v>
      </c>
      <c r="G149" s="211" t="str">
        <f>IF(COUNTIF(名冊[[#This Row],[字號]],"1-*"),"龍祥精神護理之家",IF(COUNTIF(名冊[[#This Row],[字號]],"2-*"),"龍祥護理之家",IF(COUNTIF(名冊[[#This Row],[字號]],"3-*"),"龍祥長照中心")))</f>
        <v>龍祥精神護理之家</v>
      </c>
      <c r="H149" s="213"/>
      <c r="I149" s="194"/>
      <c r="J149" s="195">
        <v>50000</v>
      </c>
      <c r="K149" s="197">
        <v>27000</v>
      </c>
      <c r="L149" s="197">
        <v>0</v>
      </c>
      <c r="M149" s="232">
        <v>0</v>
      </c>
      <c r="N149" s="197">
        <v>2747</v>
      </c>
      <c r="O149" s="197"/>
      <c r="P149" s="197">
        <v>0</v>
      </c>
      <c r="Q149" s="197">
        <v>0</v>
      </c>
      <c r="R149" s="235">
        <f>(名冊[[#This Row],[月費]]+名冊[[#This Row],[包月]]-名冊[[#This Row],[補助款]])+(名冊[[#This Row],[雜費]]+名冊[[#This Row],[雜費2]]+名冊[[#This Row],[積欠]])-名冊[[#This Row],[溢收]]</f>
        <v>29747</v>
      </c>
      <c r="S149" s="198"/>
      <c r="T149" s="197"/>
      <c r="U149" s="195">
        <v>27000</v>
      </c>
      <c r="V149" s="380" t="str">
        <f>IF(名冊[[#This Row],[家屬繳交金額]]-名冊[[#This Row],[合計]]&lt;=0,"-",名冊[[#This Row],[家屬繳交金額]]-名冊[[#This Row],[合計]])</f>
        <v>-</v>
      </c>
      <c r="W149" s="383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-2747</v>
      </c>
      <c r="X149" s="197"/>
      <c r="Y149" s="197"/>
      <c r="Z149" s="203"/>
      <c r="AA149" s="206"/>
      <c r="AB149" s="202" t="s">
        <v>1815</v>
      </c>
      <c r="AC149" s="202"/>
      <c r="AD149" s="202"/>
      <c r="AE149" s="237" t="str">
        <f>"您好：通知"&amp;名冊[[#This Row],[姓名]]&amp;" 君於"&amp;名冊[[#This Row],[簡稱]]&amp;114&amp;"年"&amp;4&amp;"月月費" &amp;IF((AND(名冊[[#This Row],[積欠]]&gt;0,名冊[[#This Row],[合計]]&gt;0)),"(含欠費)","")&amp;"共"&amp;IF(名冊[[#This Row],[合計]]&lt;0," 溢收"&amp;-名冊[[#This Row],[合計]],名冊[[#This Row],[合計]])&amp;"元整，如有疑問請來電(分機218)，謝謝。"</f>
        <v>您好：通知陳源柏 君於龍祥精神護理之家114年4月月費共29747元整，如有疑問請來電(分機218)，謝謝。</v>
      </c>
    </row>
    <row r="150" spans="1:31">
      <c r="A150" s="228" t="str">
        <f t="shared" ca="1" si="2"/>
        <v>149</v>
      </c>
      <c r="B150" s="230" t="str">
        <f>HYPERLINK("\\server\G(server)\00行政管理部共用區\@雜費登帳!!!\@收費系統\住民收費表\※收費表"&amp;名冊[[#This Row],[字號]]&amp;名冊[[#This Row],[住民]]&amp;".xlsm",名冊[[#This Row],[住民]])</f>
        <v>邱顯能</v>
      </c>
      <c r="C150" s="298" t="s">
        <v>1882</v>
      </c>
      <c r="D150" s="191" t="s">
        <v>431</v>
      </c>
      <c r="E150" s="211" t="s">
        <v>1869</v>
      </c>
      <c r="F150" s="211" t="s">
        <v>1883</v>
      </c>
      <c r="G150" s="211" t="str">
        <f>IF(COUNTIF(名冊[[#This Row],[字號]],"1-*"),"龍祥精神護理之家",IF(COUNTIF(名冊[[#This Row],[字號]],"2-*"),"龍祥護理之家",IF(COUNTIF(名冊[[#This Row],[字號]],"3-*"),"龍祥長照中心")))</f>
        <v>龍祥精神護理之家</v>
      </c>
      <c r="H150" s="213"/>
      <c r="I150" s="194"/>
      <c r="J150" s="195">
        <v>50000</v>
      </c>
      <c r="K150" s="197">
        <v>27000</v>
      </c>
      <c r="L150" s="197">
        <v>0</v>
      </c>
      <c r="M150" s="232">
        <v>15028</v>
      </c>
      <c r="N150" s="197">
        <v>-14810</v>
      </c>
      <c r="O150" s="197"/>
      <c r="P150" s="197">
        <v>0</v>
      </c>
      <c r="Q150" s="197">
        <v>0</v>
      </c>
      <c r="R150" s="235">
        <f>(名冊[[#This Row],[月費]]+名冊[[#This Row],[包月]]-名冊[[#This Row],[補助款]])+(名冊[[#This Row],[雜費]]+名冊[[#This Row],[雜費2]]+名冊[[#This Row],[積欠]])-名冊[[#This Row],[溢收]]</f>
        <v>-2838</v>
      </c>
      <c r="S150" s="198"/>
      <c r="T150" s="197"/>
      <c r="U150" s="195">
        <v>11972</v>
      </c>
      <c r="V150" s="380">
        <f>IF(名冊[[#This Row],[家屬繳交金額]]-名冊[[#This Row],[合計]]&lt;=0,"-",名冊[[#This Row],[家屬繳交金額]]-名冊[[#This Row],[合計]])</f>
        <v>14810</v>
      </c>
      <c r="W150" s="383" t="str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</v>
      </c>
      <c r="X150" s="197"/>
      <c r="Y150" s="197"/>
      <c r="Z150" s="203"/>
      <c r="AA150" s="206"/>
      <c r="AB150" s="202" t="s">
        <v>1884</v>
      </c>
      <c r="AC150" s="202"/>
      <c r="AD150" s="202"/>
      <c r="AE150" s="237" t="str">
        <f>"您好：通知"&amp;名冊[[#This Row],[姓名]]&amp;" 君於"&amp;名冊[[#This Row],[簡稱]]&amp;114&amp;"年"&amp;4&amp;"月月費" &amp;IF((AND(名冊[[#This Row],[積欠]]&gt;0,名冊[[#This Row],[合計]]&gt;0)),"(含欠費)","")&amp;"共"&amp;IF(名冊[[#This Row],[合計]]&lt;0," 溢收"&amp;-名冊[[#This Row],[合計]],名冊[[#This Row],[合計]])&amp;"元整，如有疑問請來電(分機218)，謝謝。"</f>
        <v>您好：通知邱顯能 君於龍祥精神護理之家114年4月月費共 溢收2838元整，如有疑問請來電(分機218)，謝謝。</v>
      </c>
    </row>
    <row r="151" spans="1:31">
      <c r="A151" s="228" t="str">
        <f t="shared" ca="1" si="2"/>
        <v>150</v>
      </c>
      <c r="B151" s="230" t="str">
        <f>HYPERLINK("\\server\G(server)\00行政管理部共用區\@雜費登帳!!!\@收費系統\住民收費表\※收費表"&amp;名冊[[#This Row],[字號]]&amp;名冊[[#This Row],[住民]]&amp;".xlsm",名冊[[#This Row],[住民]])</f>
        <v>苗麗貞</v>
      </c>
      <c r="C151" s="298" t="s">
        <v>1866</v>
      </c>
      <c r="D151" s="191" t="s">
        <v>681</v>
      </c>
      <c r="E151" s="211" t="s">
        <v>1864</v>
      </c>
      <c r="F151" s="211" t="s">
        <v>1867</v>
      </c>
      <c r="G151" s="211" t="str">
        <f>IF(COUNTIF(名冊[[#This Row],[字號]],"1-*"),"龍祥精神護理之家",IF(COUNTIF(名冊[[#This Row],[字號]],"2-*"),"龍祥護理之家",IF(COUNTIF(名冊[[#This Row],[字號]],"3-*"),"龍祥長照中心")))</f>
        <v>龍祥精神護理之家</v>
      </c>
      <c r="H151" s="213"/>
      <c r="I151" s="194"/>
      <c r="J151" s="195">
        <v>50000</v>
      </c>
      <c r="K151" s="197">
        <v>27000</v>
      </c>
      <c r="L151" s="197">
        <v>0</v>
      </c>
      <c r="M151" s="232">
        <v>17680</v>
      </c>
      <c r="N151" s="197">
        <v>4495</v>
      </c>
      <c r="O151" s="197"/>
      <c r="P151" s="197">
        <v>0</v>
      </c>
      <c r="Q151" s="197">
        <v>0</v>
      </c>
      <c r="R151" s="235">
        <f>(名冊[[#This Row],[月費]]+名冊[[#This Row],[包月]]-名冊[[#This Row],[補助款]])+(名冊[[#This Row],[雜費]]+名冊[[#This Row],[雜費2]]+名冊[[#This Row],[積欠]])-名冊[[#This Row],[溢收]]</f>
        <v>13815</v>
      </c>
      <c r="S151" s="198"/>
      <c r="T151" s="197"/>
      <c r="U151" s="195">
        <v>9320</v>
      </c>
      <c r="V151" s="380" t="str">
        <f>IF(名冊[[#This Row],[家屬繳交金額]]-名冊[[#This Row],[合計]]&lt;=0,"-",名冊[[#This Row],[家屬繳交金額]]-名冊[[#This Row],[合計]])</f>
        <v>-</v>
      </c>
      <c r="W151" s="383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-4495</v>
      </c>
      <c r="X151" s="197"/>
      <c r="Y151" s="197"/>
      <c r="Z151" s="203"/>
      <c r="AA151" s="206"/>
      <c r="AB151" s="202" t="s">
        <v>1868</v>
      </c>
      <c r="AC151" s="202"/>
      <c r="AD151" s="202"/>
      <c r="AE151" s="237" t="str">
        <f>"您好：通知"&amp;名冊[[#This Row],[姓名]]&amp;" 君於"&amp;名冊[[#This Row],[簡稱]]&amp;114&amp;"年"&amp;4&amp;"月月費" &amp;IF((AND(名冊[[#This Row],[積欠]]&gt;0,名冊[[#This Row],[合計]]&gt;0)),"(含欠費)","")&amp;"共"&amp;IF(名冊[[#This Row],[合計]]&lt;0," 溢收"&amp;-名冊[[#This Row],[合計]],名冊[[#This Row],[合計]])&amp;"元整，如有疑問請來電(分機218)，謝謝。"</f>
        <v>您好：通知苗麗貞 君於龍祥精神護理之家114年4月月費共13815元整，如有疑問請來電(分機218)，謝謝。</v>
      </c>
    </row>
    <row r="152" spans="1:31">
      <c r="A152" s="228" t="str">
        <f t="shared" ca="1" si="2"/>
        <v>151</v>
      </c>
      <c r="B152" s="230" t="str">
        <f>HYPERLINK("\\server\G(server)\00行政管理部共用區\@雜費登帳!!!\@收費系統\住民收費表\※收費表"&amp;名冊[[#This Row],[字號]]&amp;名冊[[#This Row],[住民]]&amp;".xlsm",名冊[[#This Row],[住民]])</f>
        <v>駱來發</v>
      </c>
      <c r="C152" s="298" t="s">
        <v>1874</v>
      </c>
      <c r="D152" s="191" t="s">
        <v>431</v>
      </c>
      <c r="E152" s="211" t="s">
        <v>1873</v>
      </c>
      <c r="F152" s="211" t="s">
        <v>1875</v>
      </c>
      <c r="G152" s="211" t="str">
        <f>IF(COUNTIF(名冊[[#This Row],[字號]],"1-*"),"龍祥精神護理之家",IF(COUNTIF(名冊[[#This Row],[字號]],"2-*"),"龍祥護理之家",IF(COUNTIF(名冊[[#This Row],[字號]],"3-*"),"龍祥長照中心")))</f>
        <v>龍祥精神護理之家</v>
      </c>
      <c r="H152" s="213"/>
      <c r="I152" s="194"/>
      <c r="J152" s="195">
        <v>50000</v>
      </c>
      <c r="K152" s="197">
        <v>30000</v>
      </c>
      <c r="L152" s="197">
        <v>0</v>
      </c>
      <c r="M152" s="232">
        <v>24000</v>
      </c>
      <c r="N152" s="197">
        <v>840</v>
      </c>
      <c r="O152" s="197"/>
      <c r="P152" s="197">
        <v>0</v>
      </c>
      <c r="Q152" s="197">
        <v>0</v>
      </c>
      <c r="R152" s="235">
        <f>(名冊[[#This Row],[月費]]+名冊[[#This Row],[包月]]-名冊[[#This Row],[補助款]])+(名冊[[#This Row],[雜費]]+名冊[[#This Row],[雜費2]]+名冊[[#This Row],[積欠]])-名冊[[#This Row],[溢收]]</f>
        <v>6840</v>
      </c>
      <c r="S152" s="198"/>
      <c r="T152" s="197"/>
      <c r="U152" s="195">
        <v>6000</v>
      </c>
      <c r="V152" s="380" t="str">
        <f>IF(名冊[[#This Row],[家屬繳交金額]]-名冊[[#This Row],[合計]]&lt;=0,"-",名冊[[#This Row],[家屬繳交金額]]-名冊[[#This Row],[合計]])</f>
        <v>-</v>
      </c>
      <c r="W152" s="383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-840</v>
      </c>
      <c r="X152" s="197"/>
      <c r="Y152" s="197"/>
      <c r="Z152" s="203"/>
      <c r="AA152" s="206"/>
      <c r="AB152" s="202" t="s">
        <v>1876</v>
      </c>
      <c r="AC152" s="202"/>
      <c r="AD152" s="202"/>
      <c r="AE152" s="237" t="str">
        <f>"您好：通知"&amp;名冊[[#This Row],[姓名]]&amp;" 君於"&amp;名冊[[#This Row],[簡稱]]&amp;114&amp;"年"&amp;4&amp;"月月費" &amp;IF((AND(名冊[[#This Row],[積欠]]&gt;0,名冊[[#This Row],[合計]]&gt;0)),"(含欠費)","")&amp;"共"&amp;IF(名冊[[#This Row],[合計]]&lt;0," 溢收"&amp;-名冊[[#This Row],[合計]],名冊[[#This Row],[合計]])&amp;"元整，如有疑問請來電(分機218)，謝謝。"</f>
        <v>您好：通知駱來發 君於龍祥精神護理之家114年4月月費共6840元整，如有疑問請來電(分機218)，謝謝。</v>
      </c>
    </row>
    <row r="153" spans="1:31">
      <c r="A153" s="228" t="str">
        <f t="shared" ca="1" si="2"/>
        <v>152</v>
      </c>
      <c r="B153" s="230" t="str">
        <f>HYPERLINK("\\server\G(server)\00行政管理部共用區\@雜費登帳!!!\@收費系統\住民收費表\※收費表"&amp;名冊[[#This Row],[字號]]&amp;名冊[[#This Row],[住民]]&amp;".xlsm",名冊[[#This Row],[住民]])</f>
        <v>駱張美玉</v>
      </c>
      <c r="C153" s="298" t="s">
        <v>3430</v>
      </c>
      <c r="D153" s="191" t="s">
        <v>678</v>
      </c>
      <c r="E153" s="211" t="s">
        <v>1877</v>
      </c>
      <c r="F153" s="211" t="s">
        <v>1878</v>
      </c>
      <c r="G153" s="211" t="str">
        <f>IF(COUNTIF(名冊[[#This Row],[字號]],"1-*"),"龍祥精神護理之家",IF(COUNTIF(名冊[[#This Row],[字號]],"2-*"),"龍祥護理之家",IF(COUNTIF(名冊[[#This Row],[字號]],"3-*"),"龍祥長照中心")))</f>
        <v>龍祥精神護理之家</v>
      </c>
      <c r="H153" s="213"/>
      <c r="I153" s="194"/>
      <c r="J153" s="195">
        <v>50000</v>
      </c>
      <c r="K153" s="197">
        <v>25000</v>
      </c>
      <c r="L153" s="197">
        <v>0</v>
      </c>
      <c r="M153" s="232">
        <v>6800</v>
      </c>
      <c r="N153" s="197">
        <v>1315</v>
      </c>
      <c r="O153" s="197"/>
      <c r="P153" s="197">
        <v>0</v>
      </c>
      <c r="Q153" s="197">
        <v>0</v>
      </c>
      <c r="R153" s="235">
        <f>(名冊[[#This Row],[月費]]+名冊[[#This Row],[包月]]-名冊[[#This Row],[補助款]])+(名冊[[#This Row],[雜費]]+名冊[[#This Row],[雜費2]]+名冊[[#This Row],[積欠]])-名冊[[#This Row],[溢收]]</f>
        <v>19515</v>
      </c>
      <c r="S153" s="198"/>
      <c r="T153" s="197"/>
      <c r="U153" s="195">
        <v>18200</v>
      </c>
      <c r="V153" s="380" t="str">
        <f>IF(名冊[[#This Row],[家屬繳交金額]]-名冊[[#This Row],[合計]]&lt;=0,"-",名冊[[#This Row],[家屬繳交金額]]-名冊[[#This Row],[合計]])</f>
        <v>-</v>
      </c>
      <c r="W153" s="383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-1315</v>
      </c>
      <c r="X153" s="197"/>
      <c r="Y153" s="197"/>
      <c r="Z153" s="203"/>
      <c r="AA153" s="206"/>
      <c r="AB153" s="202" t="s">
        <v>1876</v>
      </c>
      <c r="AC153" s="202"/>
      <c r="AD153" s="202"/>
      <c r="AE153" s="237" t="str">
        <f>"您好：通知"&amp;名冊[[#This Row],[姓名]]&amp;" 君於"&amp;名冊[[#This Row],[簡稱]]&amp;114&amp;"年"&amp;4&amp;"月月費" &amp;IF((AND(名冊[[#This Row],[積欠]]&gt;0,名冊[[#This Row],[合計]]&gt;0)),"(含欠費)","")&amp;"共"&amp;IF(名冊[[#This Row],[合計]]&lt;0," 溢收"&amp;-名冊[[#This Row],[合計]],名冊[[#This Row],[合計]])&amp;"元整，如有疑問請來電(分機218)，謝謝。"</f>
        <v>您好：通知駱張美玉 君於龍祥精神護理之家114年4月月費共19515元整，如有疑問請來電(分機218)，謝謝。</v>
      </c>
    </row>
    <row r="154" spans="1:31">
      <c r="A154" s="228" t="str">
        <f t="shared" ca="1" si="2"/>
        <v>153</v>
      </c>
      <c r="B154" s="230" t="str">
        <f>HYPERLINK("\\server\G(server)\00行政管理部共用區\@雜費登帳!!!\@收費系統\住民收費表\※收費表"&amp;名冊[[#This Row],[字號]]&amp;名冊[[#This Row],[住民]]&amp;".xlsm",名冊[[#This Row],[住民]])</f>
        <v>李定倫</v>
      </c>
      <c r="C154" s="190" t="s">
        <v>1917</v>
      </c>
      <c r="D154" s="191" t="s">
        <v>1918</v>
      </c>
      <c r="E154" s="211" t="s">
        <v>1916</v>
      </c>
      <c r="F154" s="211" t="s">
        <v>1919</v>
      </c>
      <c r="G154" s="211" t="str">
        <f>IF(COUNTIF(名冊[[#This Row],[字號]],"1-*"),"龍祥精神護理之家",IF(COUNTIF(名冊[[#This Row],[字號]],"2-*"),"龍祥護理之家",IF(COUNTIF(名冊[[#This Row],[字號]],"3-*"),"龍祥長照中心")))</f>
        <v>龍祥精神護理之家</v>
      </c>
      <c r="H154" s="213"/>
      <c r="I154" s="194"/>
      <c r="J154" s="195">
        <v>50000</v>
      </c>
      <c r="K154" s="197">
        <v>30000</v>
      </c>
      <c r="L154" s="197">
        <v>0</v>
      </c>
      <c r="M154" s="232">
        <v>18785</v>
      </c>
      <c r="N154" s="197">
        <v>989</v>
      </c>
      <c r="O154" s="197"/>
      <c r="P154" s="197">
        <v>0</v>
      </c>
      <c r="Q154" s="197">
        <v>0</v>
      </c>
      <c r="R154" s="235">
        <f>(名冊[[#This Row],[月費]]+名冊[[#This Row],[包月]]-名冊[[#This Row],[補助款]])+(名冊[[#This Row],[雜費]]+名冊[[#This Row],[雜費2]]+名冊[[#This Row],[積欠]])-名冊[[#This Row],[溢收]]</f>
        <v>12204</v>
      </c>
      <c r="S154" s="198"/>
      <c r="T154" s="197"/>
      <c r="U154" s="195">
        <v>-3975</v>
      </c>
      <c r="V154" s="380" t="str">
        <f>IF(名冊[[#This Row],[家屬繳交金額]]-名冊[[#This Row],[合計]]&lt;=0,"-",名冊[[#This Row],[家屬繳交金額]]-名冊[[#This Row],[合計]])</f>
        <v>-</v>
      </c>
      <c r="W154" s="383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-16179</v>
      </c>
      <c r="X154" s="197"/>
      <c r="Y154" s="197"/>
      <c r="Z154" s="203"/>
      <c r="AA154" s="206"/>
      <c r="AB154" s="202" t="s">
        <v>1900</v>
      </c>
      <c r="AC154" s="202"/>
      <c r="AD154" s="202"/>
      <c r="AE154" s="237" t="str">
        <f>"您好：通知"&amp;名冊[[#This Row],[姓名]]&amp;" 君於"&amp;名冊[[#This Row],[簡稱]]&amp;114&amp;"年"&amp;4&amp;"月月費" &amp;IF((AND(名冊[[#This Row],[積欠]]&gt;0,名冊[[#This Row],[合計]]&gt;0)),"(含欠費)","")&amp;"共"&amp;IF(名冊[[#This Row],[合計]]&lt;0," 溢收"&amp;-名冊[[#This Row],[合計]],名冊[[#This Row],[合計]])&amp;"元整，如有疑問請來電(分機218)，謝謝。"</f>
        <v>您好：通知李定倫 君於龍祥精神護理之家114年4月月費共12204元整，如有疑問請來電(分機218)，謝謝。</v>
      </c>
    </row>
    <row r="155" spans="1:31">
      <c r="A155" s="228" t="str">
        <f t="shared" ca="1" si="2"/>
        <v>154</v>
      </c>
      <c r="B155" s="230" t="str">
        <f>HYPERLINK("\\server\G(server)\00行政管理部共用區\@雜費登帳!!!\@收費系統\住民收費表\※收費表"&amp;名冊[[#This Row],[字號]]&amp;名冊[[#This Row],[住民]]&amp;".xlsm",名冊[[#This Row],[住民]])</f>
        <v>鄧龍傳</v>
      </c>
      <c r="C155" s="298" t="s">
        <v>1908</v>
      </c>
      <c r="D155" s="191" t="s">
        <v>431</v>
      </c>
      <c r="E155" s="211" t="s">
        <v>1907</v>
      </c>
      <c r="F155" s="211" t="s">
        <v>1909</v>
      </c>
      <c r="G155" s="211" t="str">
        <f>IF(COUNTIF(名冊[[#This Row],[字號]],"1-*"),"龍祥精神護理之家",IF(COUNTIF(名冊[[#This Row],[字號]],"2-*"),"龍祥護理之家",IF(COUNTIF(名冊[[#This Row],[字號]],"3-*"),"龍祥長照中心")))</f>
        <v>龍祥精神護理之家</v>
      </c>
      <c r="H155" s="213"/>
      <c r="I155" s="194"/>
      <c r="J155" s="195">
        <v>50000</v>
      </c>
      <c r="K155" s="197">
        <v>25000</v>
      </c>
      <c r="L155" s="197">
        <v>0</v>
      </c>
      <c r="M155" s="232">
        <v>23875</v>
      </c>
      <c r="N155" s="197">
        <v>-27470</v>
      </c>
      <c r="O155" s="197"/>
      <c r="P155" s="197">
        <v>0</v>
      </c>
      <c r="Q155" s="197">
        <v>0</v>
      </c>
      <c r="R155" s="235">
        <f>(名冊[[#This Row],[月費]]+名冊[[#This Row],[包月]]-名冊[[#This Row],[補助款]])+(名冊[[#This Row],[雜費]]+名冊[[#This Row],[雜費2]]+名冊[[#This Row],[積欠]])-名冊[[#This Row],[溢收]]</f>
        <v>-26345</v>
      </c>
      <c r="S155" s="198"/>
      <c r="T155" s="197"/>
      <c r="U155" s="195">
        <v>13624</v>
      </c>
      <c r="V155" s="380">
        <f>IF(名冊[[#This Row],[家屬繳交金額]]-名冊[[#This Row],[合計]]&lt;=0,"-",名冊[[#This Row],[家屬繳交金額]]-名冊[[#This Row],[合計]])</f>
        <v>39969</v>
      </c>
      <c r="W155" s="383" t="str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</v>
      </c>
      <c r="X155" s="197"/>
      <c r="Y155" s="197"/>
      <c r="Z155" s="203"/>
      <c r="AA155" s="206"/>
      <c r="AB155" s="202" t="s">
        <v>1910</v>
      </c>
      <c r="AC155" s="202"/>
      <c r="AD155" s="202"/>
      <c r="AE155" s="237" t="str">
        <f>"您好：通知"&amp;名冊[[#This Row],[姓名]]&amp;" 君於"&amp;名冊[[#This Row],[簡稱]]&amp;114&amp;"年"&amp;4&amp;"月月費" &amp;IF((AND(名冊[[#This Row],[積欠]]&gt;0,名冊[[#This Row],[合計]]&gt;0)),"(含欠費)","")&amp;"共"&amp;IF(名冊[[#This Row],[合計]]&lt;0," 溢收"&amp;-名冊[[#This Row],[合計]],名冊[[#This Row],[合計]])&amp;"元整，如有疑問請來電(分機218)，謝謝。"</f>
        <v>您好：通知鄧龍傳 君於龍祥精神護理之家114年4月月費共 溢收26345元整，如有疑問請來電(分機218)，謝謝。</v>
      </c>
    </row>
    <row r="156" spans="1:31">
      <c r="A156" s="228" t="str">
        <f t="shared" ca="1" si="2"/>
        <v>155</v>
      </c>
      <c r="B156" s="230" t="str">
        <f>HYPERLINK("\\server\G(server)\00行政管理部共用區\@雜費登帳!!!\@收費系統\住民收費表\※收費表"&amp;名冊[[#This Row],[字號]]&amp;名冊[[#This Row],[住民]]&amp;".xlsm",名冊[[#This Row],[住民]])</f>
        <v>洪尚伯</v>
      </c>
      <c r="C156" s="298" t="s">
        <v>1939</v>
      </c>
      <c r="D156" s="191" t="s">
        <v>419</v>
      </c>
      <c r="E156" s="211" t="s">
        <v>1937</v>
      </c>
      <c r="F156" s="211" t="s">
        <v>1940</v>
      </c>
      <c r="G156" s="211" t="str">
        <f>IF(COUNTIF(名冊[[#This Row],[字號]],"1-*"),"龍祥精神護理之家",IF(COUNTIF(名冊[[#This Row],[字號]],"2-*"),"龍祥護理之家",IF(COUNTIF(名冊[[#This Row],[字號]],"3-*"),"龍祥長照中心")))</f>
        <v>龍祥精神護理之家</v>
      </c>
      <c r="H156" s="213"/>
      <c r="I156" s="194"/>
      <c r="J156" s="195">
        <v>50000</v>
      </c>
      <c r="K156" s="197">
        <v>30000</v>
      </c>
      <c r="L156" s="197">
        <v>0</v>
      </c>
      <c r="M156" s="232">
        <v>22100</v>
      </c>
      <c r="N156" s="197">
        <v>1320</v>
      </c>
      <c r="O156" s="197"/>
      <c r="P156" s="197">
        <v>0</v>
      </c>
      <c r="Q156" s="197">
        <v>0</v>
      </c>
      <c r="R156" s="235">
        <f>(名冊[[#This Row],[月費]]+名冊[[#This Row],[包月]]-名冊[[#This Row],[補助款]])+(名冊[[#This Row],[雜費]]+名冊[[#This Row],[雜費2]]+名冊[[#This Row],[積欠]])-名冊[[#This Row],[溢收]]</f>
        <v>9220</v>
      </c>
      <c r="S156" s="198"/>
      <c r="T156" s="197"/>
      <c r="U156" s="195">
        <v>7900</v>
      </c>
      <c r="V156" s="380" t="str">
        <f>IF(名冊[[#This Row],[家屬繳交金額]]-名冊[[#This Row],[合計]]&lt;=0,"-",名冊[[#This Row],[家屬繳交金額]]-名冊[[#This Row],[合計]])</f>
        <v>-</v>
      </c>
      <c r="W156" s="383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-1320</v>
      </c>
      <c r="X156" s="197"/>
      <c r="Y156" s="197"/>
      <c r="Z156" s="203"/>
      <c r="AA156" s="206"/>
      <c r="AB156" s="202" t="s">
        <v>1941</v>
      </c>
      <c r="AC156" s="202"/>
      <c r="AD156" s="202"/>
      <c r="AE156" s="237" t="str">
        <f>"您好：通知"&amp;名冊[[#This Row],[姓名]]&amp;" 君於"&amp;名冊[[#This Row],[簡稱]]&amp;114&amp;"年"&amp;4&amp;"月月費" &amp;IF((AND(名冊[[#This Row],[積欠]]&gt;0,名冊[[#This Row],[合計]]&gt;0)),"(含欠費)","")&amp;"共"&amp;IF(名冊[[#This Row],[合計]]&lt;0," 溢收"&amp;-名冊[[#This Row],[合計]],名冊[[#This Row],[合計]])&amp;"元整，如有疑問請來電(分機218)，謝謝。"</f>
        <v>您好：通知洪尚伯 君於龍祥精神護理之家114年4月月費共9220元整，如有疑問請來電(分機218)，謝謝。</v>
      </c>
    </row>
    <row r="157" spans="1:31">
      <c r="A157" s="228" t="str">
        <f t="shared" ca="1" si="2"/>
        <v>156</v>
      </c>
      <c r="B157" s="297" t="str">
        <f>HYPERLINK("\\server\G(server)\00行政管理部共用區\@雜費登帳!!!\@收費系統\住民收費表\※收費表"&amp;名冊[[#This Row],[字號]]&amp;名冊[[#This Row],[住民]]&amp;".xlsm",名冊[[#This Row],[住民]])</f>
        <v>張晴瑜</v>
      </c>
      <c r="C157" s="298" t="s">
        <v>1948</v>
      </c>
      <c r="D157" s="308" t="s">
        <v>678</v>
      </c>
      <c r="E157" s="319" t="s">
        <v>1943</v>
      </c>
      <c r="F157" s="319" t="s">
        <v>1949</v>
      </c>
      <c r="G157" s="319" t="str">
        <f>IF(COUNTIF(名冊[[#This Row],[字號]],"1-*"),"龍祥精神護理之家",IF(COUNTIF(名冊[[#This Row],[字號]],"2-*"),"龍祥護理之家",IF(COUNTIF(名冊[[#This Row],[字號]],"3-*"),"龍祥長照中心")))</f>
        <v>龍祥精神護理之家</v>
      </c>
      <c r="H157" s="320"/>
      <c r="I157" s="299"/>
      <c r="J157" s="300" t="s">
        <v>1950</v>
      </c>
      <c r="K157" s="301">
        <v>30000</v>
      </c>
      <c r="L157" s="301">
        <v>0</v>
      </c>
      <c r="M157" s="302">
        <v>30000</v>
      </c>
      <c r="N157" s="301">
        <v>2900</v>
      </c>
      <c r="O157" s="301"/>
      <c r="P157" s="301">
        <v>0</v>
      </c>
      <c r="Q157" s="301">
        <v>4296</v>
      </c>
      <c r="R157" s="303">
        <f>(名冊[[#This Row],[月費]]+名冊[[#This Row],[包月]]-名冊[[#This Row],[補助款]])+(名冊[[#This Row],[雜費]]+名冊[[#This Row],[雜費2]]+名冊[[#This Row],[積欠]])-名冊[[#This Row],[溢收]]</f>
        <v>-1396</v>
      </c>
      <c r="S157" s="312"/>
      <c r="T157" s="301"/>
      <c r="U157" s="300"/>
      <c r="V157" s="309">
        <f>IF(名冊[[#This Row],[家屬繳交金額]]-名冊[[#This Row],[合計]]&lt;=0,"-",名冊[[#This Row],[家屬繳交金額]]-名冊[[#This Row],[合計]])</f>
        <v>1396</v>
      </c>
      <c r="W157" s="382" t="str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</v>
      </c>
      <c r="X157" s="301"/>
      <c r="Y157" s="301"/>
      <c r="Z157" s="304" t="s">
        <v>2065</v>
      </c>
      <c r="AA157" s="206"/>
      <c r="AB157" s="202" t="s">
        <v>1951</v>
      </c>
      <c r="AC157" s="202"/>
      <c r="AD157" s="202"/>
      <c r="AE157" s="237" t="str">
        <f>"您好：通知"&amp;名冊[[#This Row],[姓名]]&amp;" 君於"&amp;名冊[[#This Row],[簡稱]]&amp;114&amp;"年"&amp;4&amp;"月月費" &amp;IF((AND(名冊[[#This Row],[積欠]]&gt;0,名冊[[#This Row],[合計]]&gt;0)),"(含欠費)","")&amp;"共"&amp;IF(名冊[[#This Row],[合計]]&lt;0," 溢收"&amp;-名冊[[#This Row],[合計]],名冊[[#This Row],[合計]])&amp;"元整，如有疑問請來電(分機218)，謝謝。"</f>
        <v>您好：通知張晴瑜 君於龍祥精神護理之家114年4月月費共 溢收1396元整，如有疑問請來電(分機218)，謝謝。</v>
      </c>
    </row>
    <row r="158" spans="1:31">
      <c r="A158" s="228" t="str">
        <f t="shared" ca="1" si="2"/>
        <v>157</v>
      </c>
      <c r="B158" s="297" t="str">
        <f>HYPERLINK("\\server\G(server)\00行政管理部共用區\@雜費登帳!!!\@收費系統\住民收費表\※收費表"&amp;名冊[[#This Row],[字號]]&amp;名冊[[#This Row],[住民]]&amp;".xlsm",名冊[[#This Row],[住民]])</f>
        <v>林道朋</v>
      </c>
      <c r="C158" s="298" t="s">
        <v>1955</v>
      </c>
      <c r="D158" s="308" t="s">
        <v>431</v>
      </c>
      <c r="E158" s="319" t="s">
        <v>1954</v>
      </c>
      <c r="F158" s="319" t="s">
        <v>1956</v>
      </c>
      <c r="G158" s="319" t="str">
        <f>IF(COUNTIF(名冊[[#This Row],[字號]],"1-*"),"龍祥精神護理之家",IF(COUNTIF(名冊[[#This Row],[字號]],"2-*"),"龍祥護理之家",IF(COUNTIF(名冊[[#This Row],[字號]],"3-*"),"龍祥長照中心")))</f>
        <v>龍祥精神護理之家</v>
      </c>
      <c r="H158" s="320"/>
      <c r="I158" s="299"/>
      <c r="J158" s="300" t="s">
        <v>1950</v>
      </c>
      <c r="K158" s="301">
        <v>32000</v>
      </c>
      <c r="L158" s="301">
        <v>0</v>
      </c>
      <c r="M158" s="302">
        <v>35000</v>
      </c>
      <c r="N158" s="301">
        <v>3950</v>
      </c>
      <c r="O158" s="301"/>
      <c r="P158" s="301">
        <v>13418</v>
      </c>
      <c r="Q158" s="301">
        <v>0</v>
      </c>
      <c r="R158" s="303">
        <f>(名冊[[#This Row],[月費]]+名冊[[#This Row],[包月]]-名冊[[#This Row],[補助款]])+(名冊[[#This Row],[雜費]]+名冊[[#This Row],[雜費2]]+名冊[[#This Row],[積欠]])-名冊[[#This Row],[溢收]]</f>
        <v>14368</v>
      </c>
      <c r="S158" s="312"/>
      <c r="T158" s="301"/>
      <c r="U158" s="300"/>
      <c r="V158" s="309" t="str">
        <f>IF(名冊[[#This Row],[家屬繳交金額]]-名冊[[#This Row],[合計]]&lt;=0,"-",名冊[[#This Row],[家屬繳交金額]]-名冊[[#This Row],[合計]])</f>
        <v>-</v>
      </c>
      <c r="W158" s="382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-14368</v>
      </c>
      <c r="X158" s="301"/>
      <c r="Y158" s="301"/>
      <c r="Z158" s="304" t="s">
        <v>2066</v>
      </c>
      <c r="AA158" s="206"/>
      <c r="AB158" s="202" t="s">
        <v>1957</v>
      </c>
      <c r="AC158" s="202"/>
      <c r="AD158" s="202"/>
      <c r="AE158" s="237" t="str">
        <f>"您好：通知"&amp;名冊[[#This Row],[姓名]]&amp;" 君於"&amp;名冊[[#This Row],[簡稱]]&amp;114&amp;"年"&amp;4&amp;"月月費" &amp;IF((AND(名冊[[#This Row],[積欠]]&gt;0,名冊[[#This Row],[合計]]&gt;0)),"(含欠費)","")&amp;"共"&amp;IF(名冊[[#This Row],[合計]]&lt;0," 溢收"&amp;-名冊[[#This Row],[合計]],名冊[[#This Row],[合計]])&amp;"元整，如有疑問請來電(分機218)，謝謝。"</f>
        <v>您好：通知林道朋 君於龍祥精神護理之家114年4月月費(含欠費)共14368元整，如有疑問請來電(分機218)，謝謝。</v>
      </c>
    </row>
    <row r="159" spans="1:31">
      <c r="A159" s="228" t="str">
        <f t="shared" ca="1" si="2"/>
        <v>158</v>
      </c>
      <c r="B159" s="230" t="str">
        <f>HYPERLINK("\\server\G(server)\00行政管理部共用區\@雜費登帳!!!\@收費系統\住民收費表\※收費表"&amp;名冊[[#This Row],[字號]]&amp;名冊[[#This Row],[住民]]&amp;".xlsm",名冊[[#This Row],[住民]])</f>
        <v>林蔡美媛</v>
      </c>
      <c r="C159" s="190" t="s">
        <v>2093</v>
      </c>
      <c r="D159" s="191" t="s">
        <v>2094</v>
      </c>
      <c r="E159" s="211" t="s">
        <v>2092</v>
      </c>
      <c r="F159" s="211" t="s">
        <v>2095</v>
      </c>
      <c r="G159" s="211" t="str">
        <f>IF(COUNTIF(名冊[[#This Row],[字號]],"1-*"),"龍祥精神護理之家",IF(COUNTIF(名冊[[#This Row],[字號]],"2-*"),"龍祥護理之家",IF(COUNTIF(名冊[[#This Row],[字號]],"3-*"),"龍祥長照中心")))</f>
        <v>龍祥精神護理之家</v>
      </c>
      <c r="H159" s="213"/>
      <c r="I159" s="194"/>
      <c r="J159" s="195">
        <v>50000</v>
      </c>
      <c r="K159" s="197">
        <v>27000</v>
      </c>
      <c r="L159" s="197">
        <v>0</v>
      </c>
      <c r="M159" s="232">
        <v>0</v>
      </c>
      <c r="N159" s="197">
        <v>3436</v>
      </c>
      <c r="O159" s="197"/>
      <c r="P159" s="197">
        <v>33397</v>
      </c>
      <c r="Q159" s="197">
        <v>0</v>
      </c>
      <c r="R159" s="235">
        <f>(名冊[[#This Row],[月費]]+名冊[[#This Row],[包月]]-名冊[[#This Row],[補助款]])+(名冊[[#This Row],[雜費]]+名冊[[#This Row],[雜費2]]+名冊[[#This Row],[積欠]])-名冊[[#This Row],[溢收]]</f>
        <v>63833</v>
      </c>
      <c r="S159" s="198"/>
      <c r="T159" s="197"/>
      <c r="U159" s="195">
        <v>-6397</v>
      </c>
      <c r="V159" s="380" t="str">
        <f>IF(名冊[[#This Row],[家屬繳交金額]]-名冊[[#This Row],[合計]]&lt;=0,"-",名冊[[#This Row],[家屬繳交金額]]-名冊[[#This Row],[合計]])</f>
        <v>-</v>
      </c>
      <c r="W159" s="383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-70230</v>
      </c>
      <c r="X159" s="197"/>
      <c r="Y159" s="197"/>
      <c r="Z159" s="203"/>
      <c r="AA159" s="206"/>
      <c r="AB159" s="202" t="s">
        <v>1953</v>
      </c>
      <c r="AC159" s="202"/>
      <c r="AD159" s="202"/>
      <c r="AE159" s="237" t="str">
        <f>"您好：通知"&amp;名冊[[#This Row],[姓名]]&amp;" 君於"&amp;名冊[[#This Row],[簡稱]]&amp;114&amp;"年"&amp;4&amp;"月月費" &amp;IF((AND(名冊[[#This Row],[積欠]]&gt;0,名冊[[#This Row],[合計]]&gt;0)),"(含欠費)","")&amp;"共"&amp;IF(名冊[[#This Row],[合計]]&lt;0," 溢收"&amp;-名冊[[#This Row],[合計]],名冊[[#This Row],[合計]])&amp;"元整，如有疑問請來電(分機218)，謝謝。"</f>
        <v>您好：通知林蔡美媛 君於龍祥精神護理之家114年4月月費(含欠費)共63833元整，如有疑問請來電(分機218)，謝謝。</v>
      </c>
    </row>
    <row r="160" spans="1:31">
      <c r="A160" s="228" t="str">
        <f t="shared" ca="1" si="2"/>
        <v>159</v>
      </c>
      <c r="B160" s="230" t="str">
        <f>HYPERLINK("\\server\G(server)\00行政管理部共用區\@雜費登帳!!!\@收費系統\住民收費表\※收費表"&amp;名冊[[#This Row],[字號]]&amp;名冊[[#This Row],[住民]]&amp;".xlsm",名冊[[#This Row],[住民]])</f>
        <v>周蕭字蕊</v>
      </c>
      <c r="C160" s="298" t="s">
        <v>2022</v>
      </c>
      <c r="D160" s="191" t="s">
        <v>681</v>
      </c>
      <c r="E160" s="211" t="s">
        <v>2006</v>
      </c>
      <c r="F160" s="211" t="s">
        <v>2023</v>
      </c>
      <c r="G160" s="211" t="str">
        <f>IF(COUNTIF(名冊[[#This Row],[字號]],"1-*"),"龍祥精神護理之家",IF(COUNTIF(名冊[[#This Row],[字號]],"2-*"),"龍祥護理之家",IF(COUNTIF(名冊[[#This Row],[字號]],"3-*"),"龍祥長照中心")))</f>
        <v>龍祥精神護理之家</v>
      </c>
      <c r="H160" s="213"/>
      <c r="I160" s="194"/>
      <c r="J160" s="195">
        <v>50000</v>
      </c>
      <c r="K160" s="197">
        <v>30000</v>
      </c>
      <c r="L160" s="197">
        <v>0</v>
      </c>
      <c r="M160" s="232">
        <v>15470</v>
      </c>
      <c r="N160" s="197">
        <v>6350</v>
      </c>
      <c r="O160" s="197"/>
      <c r="P160" s="197">
        <v>0</v>
      </c>
      <c r="Q160" s="197">
        <v>0</v>
      </c>
      <c r="R160" s="235">
        <f>(名冊[[#This Row],[月費]]+名冊[[#This Row],[包月]]-名冊[[#This Row],[補助款]])+(名冊[[#This Row],[雜費]]+名冊[[#This Row],[雜費2]]+名冊[[#This Row],[積欠]])-名冊[[#This Row],[溢收]]</f>
        <v>20880</v>
      </c>
      <c r="S160" s="198"/>
      <c r="T160" s="197"/>
      <c r="U160" s="195">
        <v>14530</v>
      </c>
      <c r="V160" s="380" t="str">
        <f>IF(名冊[[#This Row],[家屬繳交金額]]-名冊[[#This Row],[合計]]&lt;=0,"-",名冊[[#This Row],[家屬繳交金額]]-名冊[[#This Row],[合計]])</f>
        <v>-</v>
      </c>
      <c r="W160" s="383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-6350</v>
      </c>
      <c r="X160" s="197"/>
      <c r="Y160" s="197"/>
      <c r="Z160" s="203"/>
      <c r="AA160" s="206"/>
      <c r="AB160" s="202" t="s">
        <v>2024</v>
      </c>
      <c r="AC160" s="202"/>
      <c r="AD160" s="202"/>
      <c r="AE160" s="237" t="str">
        <f>"您好：通知"&amp;名冊[[#This Row],[姓名]]&amp;" 君於"&amp;名冊[[#This Row],[簡稱]]&amp;114&amp;"年"&amp;4&amp;"月月費" &amp;IF((AND(名冊[[#This Row],[積欠]]&gt;0,名冊[[#This Row],[合計]]&gt;0)),"(含欠費)","")&amp;"共"&amp;IF(名冊[[#This Row],[合計]]&lt;0," 溢收"&amp;-名冊[[#This Row],[合計]],名冊[[#This Row],[合計]])&amp;"元整，如有疑問請來電(分機218)，謝謝。"</f>
        <v>您好：通知周蕭字蕊 君於龍祥精神護理之家114年4月月費共20880元整，如有疑問請來電(分機218)，謝謝。</v>
      </c>
    </row>
    <row r="161" spans="1:31">
      <c r="A161" s="306" t="str">
        <f t="shared" ca="1" si="2"/>
        <v>160</v>
      </c>
      <c r="B161" s="297" t="str">
        <f>HYPERLINK("\\server\G(server)\00行政管理部共用區\@雜費登帳!!!\@收費系統\住民收費表\※收費表"&amp;名冊[[#This Row],[字號]]&amp;名冊[[#This Row],[住民]]&amp;".xlsm",名冊[[#This Row],[住民]])</f>
        <v>張秀榆</v>
      </c>
      <c r="C161" s="298" t="s">
        <v>2036</v>
      </c>
      <c r="D161" s="308" t="s">
        <v>681</v>
      </c>
      <c r="E161" s="319" t="s">
        <v>2035</v>
      </c>
      <c r="F161" s="319" t="s">
        <v>2037</v>
      </c>
      <c r="G161" s="319" t="str">
        <f>IF(COUNTIF(名冊[[#This Row],[字號]],"1-*"),"龍祥精神護理之家",IF(COUNTIF(名冊[[#This Row],[字號]],"2-*"),"龍祥護理之家",IF(COUNTIF(名冊[[#This Row],[字號]],"3-*"),"龍祥長照中心")))</f>
        <v>龍祥精神護理之家</v>
      </c>
      <c r="H161" s="320"/>
      <c r="I161" s="299"/>
      <c r="J161" s="300" t="s">
        <v>1950</v>
      </c>
      <c r="K161" s="301">
        <v>25000</v>
      </c>
      <c r="L161" s="301">
        <v>0</v>
      </c>
      <c r="M161" s="302">
        <v>28000</v>
      </c>
      <c r="N161" s="301">
        <v>5575</v>
      </c>
      <c r="O161" s="301"/>
      <c r="P161" s="301">
        <v>0</v>
      </c>
      <c r="Q161" s="301">
        <v>7740</v>
      </c>
      <c r="R161" s="303">
        <f>(名冊[[#This Row],[月費]]+名冊[[#This Row],[包月]]-名冊[[#This Row],[補助款]])+(名冊[[#This Row],[雜費]]+名冊[[#This Row],[雜費2]]+名冊[[#This Row],[積欠]])-名冊[[#This Row],[溢收]]</f>
        <v>-5165</v>
      </c>
      <c r="S161" s="312"/>
      <c r="T161" s="301"/>
      <c r="U161" s="300"/>
      <c r="V161" s="309">
        <f>IF(名冊[[#This Row],[家屬繳交金額]]-名冊[[#This Row],[合計]]&lt;=0,"-",名冊[[#This Row],[家屬繳交金額]]-名冊[[#This Row],[合計]])</f>
        <v>5165</v>
      </c>
      <c r="W161" s="382" t="str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</v>
      </c>
      <c r="X161" s="301"/>
      <c r="Y161" s="301"/>
      <c r="Z161" s="304" t="s">
        <v>2064</v>
      </c>
      <c r="AA161" s="206"/>
      <c r="AB161" s="202" t="s">
        <v>2038</v>
      </c>
      <c r="AC161" s="202"/>
      <c r="AD161" s="202"/>
      <c r="AE161" s="237" t="str">
        <f>"您好：通知"&amp;名冊[[#This Row],[姓名]]&amp;" 君於"&amp;名冊[[#This Row],[簡稱]]&amp;114&amp;"年"&amp;4&amp;"月月費" &amp;IF((AND(名冊[[#This Row],[積欠]]&gt;0,名冊[[#This Row],[合計]]&gt;0)),"(含欠費)","")&amp;"共"&amp;IF(名冊[[#This Row],[合計]]&lt;0," 溢收"&amp;-名冊[[#This Row],[合計]],名冊[[#This Row],[合計]])&amp;"元整，如有疑問請來電(分機218)，謝謝。"</f>
        <v>您好：通知張秀榆 君於龍祥精神護理之家114年4月月費共 溢收5165元整，如有疑問請來電(分機218)，謝謝。</v>
      </c>
    </row>
    <row r="162" spans="1:31">
      <c r="A162" s="228" t="str">
        <f t="shared" ca="1" si="2"/>
        <v>161</v>
      </c>
      <c r="B162" s="230" t="str">
        <f>HYPERLINK("\\server\G(server)\00行政管理部共用區\@雜費登帳!!!\@收費系統\住民收費表\※收費表"&amp;名冊[[#This Row],[字號]]&amp;名冊[[#This Row],[住民]]&amp;".xlsm",名冊[[#This Row],[住民]])</f>
        <v>謝明華</v>
      </c>
      <c r="C162" s="298" t="s">
        <v>2031</v>
      </c>
      <c r="D162" s="191" t="s">
        <v>431</v>
      </c>
      <c r="E162" s="211" t="s">
        <v>2030</v>
      </c>
      <c r="F162" s="211" t="s">
        <v>2032</v>
      </c>
      <c r="G162" s="211" t="str">
        <f>IF(COUNTIF(名冊[[#This Row],[字號]],"1-*"),"龍祥精神護理之家",IF(COUNTIF(名冊[[#This Row],[字號]],"2-*"),"龍祥護理之家",IF(COUNTIF(名冊[[#This Row],[字號]],"3-*"),"龍祥長照中心")))</f>
        <v>龍祥精神護理之家</v>
      </c>
      <c r="H162" s="213"/>
      <c r="I162" s="194"/>
      <c r="J162" s="195">
        <v>50000</v>
      </c>
      <c r="K162" s="197">
        <v>32000</v>
      </c>
      <c r="L162" s="197">
        <v>0</v>
      </c>
      <c r="M162" s="232">
        <v>18785</v>
      </c>
      <c r="N162" s="197">
        <v>1532</v>
      </c>
      <c r="O162" s="197"/>
      <c r="P162" s="197">
        <v>0</v>
      </c>
      <c r="Q162" s="197">
        <v>0</v>
      </c>
      <c r="R162" s="235">
        <f>(名冊[[#This Row],[月費]]+名冊[[#This Row],[包月]]-名冊[[#This Row],[補助款]])+(名冊[[#This Row],[雜費]]+名冊[[#This Row],[雜費2]]+名冊[[#This Row],[積欠]])-名冊[[#This Row],[溢收]]</f>
        <v>14747</v>
      </c>
      <c r="S162" s="198"/>
      <c r="T162" s="197"/>
      <c r="U162" s="195">
        <v>13215</v>
      </c>
      <c r="V162" s="380" t="str">
        <f>IF(名冊[[#This Row],[家屬繳交金額]]-名冊[[#This Row],[合計]]&lt;=0,"-",名冊[[#This Row],[家屬繳交金額]]-名冊[[#This Row],[合計]])</f>
        <v>-</v>
      </c>
      <c r="W162" s="383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-1532</v>
      </c>
      <c r="X162" s="197"/>
      <c r="Y162" s="197"/>
      <c r="Z162" s="203"/>
      <c r="AA162" s="206"/>
      <c r="AB162" s="202" t="s">
        <v>2033</v>
      </c>
      <c r="AC162" s="202"/>
      <c r="AD162" s="202"/>
      <c r="AE162" s="237" t="str">
        <f>"您好：通知"&amp;名冊[[#This Row],[姓名]]&amp;" 君於"&amp;名冊[[#This Row],[簡稱]]&amp;114&amp;"年"&amp;4&amp;"月月費" &amp;IF((AND(名冊[[#This Row],[積欠]]&gt;0,名冊[[#This Row],[合計]]&gt;0)),"(含欠費)","")&amp;"共"&amp;IF(名冊[[#This Row],[合計]]&lt;0," 溢收"&amp;-名冊[[#This Row],[合計]],名冊[[#This Row],[合計]])&amp;"元整，如有疑問請來電(分機218)，謝謝。"</f>
        <v>您好：通知謝明華 君於龍祥精神護理之家114年4月月費共14747元整，如有疑問請來電(分機218)，謝謝。</v>
      </c>
    </row>
    <row r="163" spans="1:31">
      <c r="A163" s="228" t="str">
        <f t="shared" ca="1" si="2"/>
        <v>162</v>
      </c>
      <c r="B163" s="230" t="str">
        <f>HYPERLINK("\\server\G(server)\00行政管理部共用區\@雜費登帳!!!\@收費系統\住民收費表\※收費表"&amp;名冊[[#This Row],[字號]]&amp;名冊[[#This Row],[住民]]&amp;".xlsm",名冊[[#This Row],[住民]])</f>
        <v>劉章</v>
      </c>
      <c r="C163" s="298" t="s">
        <v>2081</v>
      </c>
      <c r="D163" s="191" t="s">
        <v>467</v>
      </c>
      <c r="E163" s="211" t="s">
        <v>2080</v>
      </c>
      <c r="F163" s="211" t="s">
        <v>2082</v>
      </c>
      <c r="G163" s="211" t="str">
        <f>IF(COUNTIF(名冊[[#This Row],[字號]],"1-*"),"龍祥精神護理之家",IF(COUNTIF(名冊[[#This Row],[字號]],"2-*"),"龍祥護理之家",IF(COUNTIF(名冊[[#This Row],[字號]],"3-*"),"龍祥長照中心")))</f>
        <v>龍祥精神護理之家</v>
      </c>
      <c r="H163" s="213"/>
      <c r="I163" s="194"/>
      <c r="J163" s="195">
        <v>50000</v>
      </c>
      <c r="K163" s="197">
        <v>27000</v>
      </c>
      <c r="L163" s="197"/>
      <c r="M163" s="232">
        <v>0</v>
      </c>
      <c r="N163" s="197">
        <v>4010</v>
      </c>
      <c r="O163" s="197"/>
      <c r="P163" s="197">
        <v>0</v>
      </c>
      <c r="Q163" s="197">
        <v>0</v>
      </c>
      <c r="R163" s="235">
        <f>(名冊[[#This Row],[月費]]+名冊[[#This Row],[包月]]-名冊[[#This Row],[補助款]])+(名冊[[#This Row],[雜費]]+名冊[[#This Row],[雜費2]]+名冊[[#This Row],[積欠]])-名冊[[#This Row],[溢收]]</f>
        <v>31010</v>
      </c>
      <c r="S163" s="198"/>
      <c r="T163" s="197"/>
      <c r="U163" s="195">
        <v>27000</v>
      </c>
      <c r="V163" s="380" t="str">
        <f>IF(名冊[[#This Row],[家屬繳交金額]]-名冊[[#This Row],[合計]]&lt;=0,"-",名冊[[#This Row],[家屬繳交金額]]-名冊[[#This Row],[合計]])</f>
        <v>-</v>
      </c>
      <c r="W163" s="383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-4010</v>
      </c>
      <c r="X163" s="197"/>
      <c r="Y163" s="197"/>
      <c r="Z163" s="203"/>
      <c r="AA163" s="206"/>
      <c r="AB163" s="202" t="s">
        <v>2083</v>
      </c>
      <c r="AC163" s="202"/>
      <c r="AD163" s="202"/>
      <c r="AE163" s="237" t="str">
        <f>"您好：通知"&amp;名冊[[#This Row],[姓名]]&amp;" 君於"&amp;名冊[[#This Row],[簡稱]]&amp;114&amp;"年"&amp;4&amp;"月月費" &amp;IF((AND(名冊[[#This Row],[積欠]]&gt;0,名冊[[#This Row],[合計]]&gt;0)),"(含欠費)","")&amp;"共"&amp;IF(名冊[[#This Row],[合計]]&lt;0," 溢收"&amp;-名冊[[#This Row],[合計]],名冊[[#This Row],[合計]])&amp;"元整，如有疑問請來電(分機218)，謝謝。"</f>
        <v>您好：通知劉章 君於龍祥精神護理之家114年4月月費共31010元整，如有疑問請來電(分機218)，謝謝。</v>
      </c>
    </row>
    <row r="164" spans="1:31">
      <c r="A164" s="228" t="str">
        <f t="shared" ca="1" si="2"/>
        <v>163</v>
      </c>
      <c r="B164" s="230" t="str">
        <f>HYPERLINK("\\server\G(server)\00行政管理部共用區\@雜費登帳!!!\@收費系統\住民收費表\※收費表"&amp;名冊[[#This Row],[字號]]&amp;名冊[[#This Row],[住民]]&amp;".xlsm",名冊[[#This Row],[住民]])</f>
        <v>蘇建華</v>
      </c>
      <c r="C164" s="298" t="s">
        <v>2089</v>
      </c>
      <c r="D164" s="191" t="s">
        <v>419</v>
      </c>
      <c r="E164" s="211" t="s">
        <v>2088</v>
      </c>
      <c r="F164" s="211" t="s">
        <v>2090</v>
      </c>
      <c r="G164" s="211" t="str">
        <f>IF(COUNTIF(名冊[[#This Row],[字號]],"1-*"),"龍祥精神護理之家",IF(COUNTIF(名冊[[#This Row],[字號]],"2-*"),"龍祥護理之家",IF(COUNTIF(名冊[[#This Row],[字號]],"3-*"),"龍祥長照中心")))</f>
        <v>龍祥精神護理之家</v>
      </c>
      <c r="H164" s="213"/>
      <c r="I164" s="194"/>
      <c r="J164" s="195">
        <v>50000</v>
      </c>
      <c r="K164" s="197">
        <v>25000</v>
      </c>
      <c r="L164" s="197"/>
      <c r="M164" s="232">
        <v>0</v>
      </c>
      <c r="N164" s="197">
        <v>4980</v>
      </c>
      <c r="O164" s="197"/>
      <c r="P164" s="197">
        <v>0</v>
      </c>
      <c r="Q164" s="197">
        <v>2690</v>
      </c>
      <c r="R164" s="235">
        <f>(名冊[[#This Row],[月費]]+名冊[[#This Row],[包月]]-名冊[[#This Row],[補助款]])+(名冊[[#This Row],[雜費]]+名冊[[#This Row],[雜費2]]+名冊[[#This Row],[積欠]])-名冊[[#This Row],[溢收]]</f>
        <v>27290</v>
      </c>
      <c r="S164" s="198"/>
      <c r="T164" s="197"/>
      <c r="U164" s="195">
        <v>27690</v>
      </c>
      <c r="V164" s="380">
        <f>IF(名冊[[#This Row],[家屬繳交金額]]-名冊[[#This Row],[合計]]&lt;=0,"-",名冊[[#This Row],[家屬繳交金額]]-名冊[[#This Row],[合計]])</f>
        <v>400</v>
      </c>
      <c r="W164" s="383" t="str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</v>
      </c>
      <c r="X164" s="197"/>
      <c r="Y164" s="197"/>
      <c r="Z164" s="203"/>
      <c r="AA164" s="206"/>
      <c r="AB164" s="202" t="s">
        <v>2091</v>
      </c>
      <c r="AC164" s="202"/>
      <c r="AD164" s="202"/>
      <c r="AE164" s="237" t="str">
        <f>"您好：通知"&amp;名冊[[#This Row],[姓名]]&amp;" 君於"&amp;名冊[[#This Row],[簡稱]]&amp;114&amp;"年"&amp;4&amp;"月月費" &amp;IF((AND(名冊[[#This Row],[積欠]]&gt;0,名冊[[#This Row],[合計]]&gt;0)),"(含欠費)","")&amp;"共"&amp;IF(名冊[[#This Row],[合計]]&lt;0," 溢收"&amp;-名冊[[#This Row],[合計]],名冊[[#This Row],[合計]])&amp;"元整，如有疑問請來電(分機218)，謝謝。"</f>
        <v>您好：通知蘇建華 君於龍祥精神護理之家114年4月月費共27290元整，如有疑問請來電(分機218)，謝謝。</v>
      </c>
    </row>
    <row r="165" spans="1:31">
      <c r="A165" s="228" t="str">
        <f t="shared" ca="1" si="2"/>
        <v>164</v>
      </c>
      <c r="B165" s="297" t="str">
        <f>HYPERLINK("\\server\G(server)\00行政管理部共用區\@雜費登帳!!!\@收費系統\住民收費表\※收費表"&amp;名冊[[#This Row],[字號]]&amp;名冊[[#This Row],[住民]]&amp;".xlsm",名冊[[#This Row],[住民]])</f>
        <v>簡維信</v>
      </c>
      <c r="C165" s="298" t="s">
        <v>2085</v>
      </c>
      <c r="D165" s="308" t="s">
        <v>467</v>
      </c>
      <c r="E165" s="319" t="s">
        <v>2084</v>
      </c>
      <c r="F165" s="319" t="s">
        <v>2086</v>
      </c>
      <c r="G165" s="319" t="str">
        <f>IF(COUNTIF(名冊[[#This Row],[字號]],"1-*"),"龍祥精神護理之家",IF(COUNTIF(名冊[[#This Row],[字號]],"2-*"),"龍祥護理之家",IF(COUNTIF(名冊[[#This Row],[字號]],"3-*"),"龍祥長照中心")))</f>
        <v>龍祥精神護理之家</v>
      </c>
      <c r="H165" s="320"/>
      <c r="I165" s="299"/>
      <c r="J165" s="300" t="s">
        <v>1950</v>
      </c>
      <c r="K165" s="301">
        <v>25000</v>
      </c>
      <c r="L165" s="301"/>
      <c r="M165" s="302">
        <v>31000</v>
      </c>
      <c r="N165" s="301">
        <v>4020</v>
      </c>
      <c r="O165" s="301"/>
      <c r="P165" s="301">
        <v>0</v>
      </c>
      <c r="Q165" s="301">
        <v>14384</v>
      </c>
      <c r="R165" s="303">
        <f>(名冊[[#This Row],[月費]]+名冊[[#This Row],[包月]]-名冊[[#This Row],[補助款]])+(名冊[[#This Row],[雜費]]+名冊[[#This Row],[雜費2]]+名冊[[#This Row],[積欠]])-名冊[[#This Row],[溢收]]</f>
        <v>-16364</v>
      </c>
      <c r="S165" s="312"/>
      <c r="T165" s="301"/>
      <c r="U165" s="300"/>
      <c r="V165" s="309">
        <f>IF(名冊[[#This Row],[家屬繳交金額]]-名冊[[#This Row],[合計]]&lt;=0,"-",名冊[[#This Row],[家屬繳交金額]]-名冊[[#This Row],[合計]])</f>
        <v>16364</v>
      </c>
      <c r="W165" s="382" t="str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</v>
      </c>
      <c r="X165" s="301"/>
      <c r="Y165" s="301"/>
      <c r="Z165" s="304" t="s">
        <v>2146</v>
      </c>
      <c r="AA165" s="206"/>
      <c r="AB165" s="202" t="s">
        <v>2087</v>
      </c>
      <c r="AC165" s="202"/>
      <c r="AD165" s="202"/>
      <c r="AE165" s="237" t="str">
        <f>"您好：通知"&amp;名冊[[#This Row],[姓名]]&amp;" 君於"&amp;名冊[[#This Row],[簡稱]]&amp;114&amp;"年"&amp;4&amp;"月月費" &amp;IF((AND(名冊[[#This Row],[積欠]]&gt;0,名冊[[#This Row],[合計]]&gt;0)),"(含欠費)","")&amp;"共"&amp;IF(名冊[[#This Row],[合計]]&lt;0," 溢收"&amp;-名冊[[#This Row],[合計]],名冊[[#This Row],[合計]])&amp;"元整，如有疑問請來電(分機218)，謝謝。"</f>
        <v>您好：通知簡維信 君於龍祥精神護理之家114年4月月費共 溢收16364元整，如有疑問請來電(分機218)，謝謝。</v>
      </c>
    </row>
    <row r="166" spans="1:31">
      <c r="A166" s="228" t="str">
        <f t="shared" ca="1" si="2"/>
        <v>165</v>
      </c>
      <c r="B166" s="230" t="str">
        <f>HYPERLINK("\\server\G(server)\00行政管理部共用區\@雜費登帳!!!\@收費系統\住民收費表\※收費表"&amp;名冊[[#This Row],[字號]]&amp;名冊[[#This Row],[住民]]&amp;".xlsm",名冊[[#This Row],[住民]])</f>
        <v>許振登</v>
      </c>
      <c r="C166" s="298" t="s">
        <v>2099</v>
      </c>
      <c r="D166" s="191" t="s">
        <v>431</v>
      </c>
      <c r="E166" s="211" t="s">
        <v>2096</v>
      </c>
      <c r="F166" s="211" t="s">
        <v>2100</v>
      </c>
      <c r="G166" s="211" t="str">
        <f>IF(COUNTIF(名冊[[#This Row],[字號]],"1-*"),"龍祥精神護理之家",IF(COUNTIF(名冊[[#This Row],[字號]],"2-*"),"龍祥護理之家",IF(COUNTIF(名冊[[#This Row],[字號]],"3-*"),"龍祥長照中心")))</f>
        <v>龍祥精神護理之家</v>
      </c>
      <c r="H166" s="213"/>
      <c r="I166" s="194"/>
      <c r="J166" s="195">
        <v>50000</v>
      </c>
      <c r="K166" s="197">
        <v>27000</v>
      </c>
      <c r="L166" s="197"/>
      <c r="M166" s="232">
        <v>0</v>
      </c>
      <c r="N166" s="197">
        <v>4474</v>
      </c>
      <c r="O166" s="197"/>
      <c r="P166" s="197">
        <v>0</v>
      </c>
      <c r="Q166" s="197">
        <v>21394</v>
      </c>
      <c r="R166" s="235">
        <f>(名冊[[#This Row],[月費]]+名冊[[#This Row],[包月]]-名冊[[#This Row],[補助款]])+(名冊[[#This Row],[雜費]]+名冊[[#This Row],[雜費2]]+名冊[[#This Row],[積欠]])-名冊[[#This Row],[溢收]]</f>
        <v>10080</v>
      </c>
      <c r="S166" s="198"/>
      <c r="T166" s="197"/>
      <c r="U166" s="195">
        <v>48394</v>
      </c>
      <c r="V166" s="380">
        <f>IF(名冊[[#This Row],[家屬繳交金額]]-名冊[[#This Row],[合計]]&lt;=0,"-",名冊[[#This Row],[家屬繳交金額]]-名冊[[#This Row],[合計]])</f>
        <v>38314</v>
      </c>
      <c r="W166" s="383" t="str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</v>
      </c>
      <c r="X166" s="197"/>
      <c r="Y166" s="197"/>
      <c r="Z166" s="203"/>
      <c r="AA166" s="206"/>
      <c r="AB166" s="202" t="s">
        <v>2101</v>
      </c>
      <c r="AC166" s="202"/>
      <c r="AD166" s="202"/>
      <c r="AE166" s="237" t="str">
        <f>"您好：通知"&amp;名冊[[#This Row],[姓名]]&amp;" 君於"&amp;名冊[[#This Row],[簡稱]]&amp;114&amp;"年"&amp;4&amp;"月月費" &amp;IF((AND(名冊[[#This Row],[積欠]]&gt;0,名冊[[#This Row],[合計]]&gt;0)),"(含欠費)","")&amp;"共"&amp;IF(名冊[[#This Row],[合計]]&lt;0," 溢收"&amp;-名冊[[#This Row],[合計]],名冊[[#This Row],[合計]])&amp;"元整，如有疑問請來電(分機218)，謝謝。"</f>
        <v>您好：通知許振登 君於龍祥精神護理之家114年4月月費共10080元整，如有疑問請來電(分機218)，謝謝。</v>
      </c>
    </row>
    <row r="167" spans="1:31" ht="18.8">
      <c r="A167" s="228" t="str">
        <f t="shared" ca="1" si="2"/>
        <v>166</v>
      </c>
      <c r="B167" s="230" t="str">
        <f>HYPERLINK("\\server\G(server)\00行政管理部共用區\@雜費登帳!!!\@收費系統\住民收費表\※收費表"&amp;名冊[[#This Row],[字號]]&amp;名冊[[#This Row],[住民]]&amp;".xlsm",名冊[[#This Row],[住民]])</f>
        <v>江彥翔</v>
      </c>
      <c r="C167" s="190" t="s">
        <v>2178</v>
      </c>
      <c r="D167" s="191" t="s">
        <v>2179</v>
      </c>
      <c r="E167" s="211" t="s">
        <v>2177</v>
      </c>
      <c r="F167" s="211" t="s">
        <v>2180</v>
      </c>
      <c r="G167" s="211" t="str">
        <f>IF(COUNTIF(名冊[[#This Row],[字號]],"1-*"),"龍祥精神護理之家",IF(COUNTIF(名冊[[#This Row],[字號]],"2-*"),"龍祥護理之家",IF(COUNTIF(名冊[[#This Row],[字號]],"3-*"),"龍祥長照中心")))</f>
        <v>龍祥精神護理之家</v>
      </c>
      <c r="H167" s="213"/>
      <c r="I167" s="194"/>
      <c r="J167" s="328" t="s">
        <v>2181</v>
      </c>
      <c r="K167" s="197">
        <v>27000</v>
      </c>
      <c r="L167" s="197"/>
      <c r="M167" s="232">
        <v>16575</v>
      </c>
      <c r="N167" s="197">
        <v>3978</v>
      </c>
      <c r="O167" s="197"/>
      <c r="P167" s="197">
        <v>0</v>
      </c>
      <c r="Q167" s="197">
        <v>0</v>
      </c>
      <c r="R167" s="235">
        <f>(名冊[[#This Row],[月費]]+名冊[[#This Row],[包月]]-名冊[[#This Row],[補助款]])+(名冊[[#This Row],[雜費]]+名冊[[#This Row],[雜費2]]+名冊[[#This Row],[積欠]])-名冊[[#This Row],[溢收]]</f>
        <v>14403</v>
      </c>
      <c r="S167" s="198"/>
      <c r="T167" s="197"/>
      <c r="U167" s="195">
        <v>-14614</v>
      </c>
      <c r="V167" s="380" t="str">
        <f>IF(名冊[[#This Row],[家屬繳交金額]]-名冊[[#This Row],[合計]]&lt;=0,"-",名冊[[#This Row],[家屬繳交金額]]-名冊[[#This Row],[合計]])</f>
        <v>-</v>
      </c>
      <c r="W167" s="383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-29017</v>
      </c>
      <c r="X167" s="197"/>
      <c r="Y167" s="197"/>
      <c r="Z167" s="203"/>
      <c r="AA167" s="206"/>
      <c r="AB167" s="202" t="s">
        <v>2152</v>
      </c>
      <c r="AC167" s="202"/>
      <c r="AD167" s="202"/>
      <c r="AE167" s="237" t="str">
        <f>"您好：通知"&amp;名冊[[#This Row],[姓名]]&amp;" 君於"&amp;名冊[[#This Row],[簡稱]]&amp;114&amp;"年"&amp;4&amp;"月月費" &amp;IF((AND(名冊[[#This Row],[積欠]]&gt;0,名冊[[#This Row],[合計]]&gt;0)),"(含欠費)","")&amp;"共"&amp;IF(名冊[[#This Row],[合計]]&lt;0," 溢收"&amp;-名冊[[#This Row],[合計]],名冊[[#This Row],[合計]])&amp;"元整，如有疑問請來電(分機218)，謝謝。"</f>
        <v>您好：通知江彥翔 君於龍祥精神護理之家114年4月月費共14403元整，如有疑問請來電(分機218)，謝謝。</v>
      </c>
    </row>
    <row r="168" spans="1:31">
      <c r="A168" s="228" t="str">
        <f t="shared" ca="1" si="2"/>
        <v>167</v>
      </c>
      <c r="B168" s="230" t="str">
        <f>HYPERLINK("\\server\G(server)\00行政管理部共用區\@雜費登帳!!!\@收費系統\住民收費表\※收費表"&amp;名冊[[#This Row],[字號]]&amp;名冊[[#This Row],[住民]]&amp;".xlsm",名冊[[#This Row],[住民]])</f>
        <v>莊坤鐘</v>
      </c>
      <c r="C168" s="298" t="s">
        <v>2154</v>
      </c>
      <c r="D168" s="191" t="s">
        <v>431</v>
      </c>
      <c r="E168" s="211" t="s">
        <v>2153</v>
      </c>
      <c r="F168" s="211" t="s">
        <v>2185</v>
      </c>
      <c r="G168" s="211" t="str">
        <f>IF(COUNTIF(名冊[[#This Row],[字號]],"1-*"),"龍祥精神護理之家",IF(COUNTIF(名冊[[#This Row],[字號]],"2-*"),"龍祥護理之家",IF(COUNTIF(名冊[[#This Row],[字號]],"3-*"),"龍祥長照中心")))</f>
        <v>龍祥精神護理之家</v>
      </c>
      <c r="H168" s="213"/>
      <c r="I168" s="194"/>
      <c r="J168" s="195">
        <v>50000</v>
      </c>
      <c r="K168" s="197">
        <v>30000</v>
      </c>
      <c r="L168" s="197"/>
      <c r="M168" s="232">
        <v>30000</v>
      </c>
      <c r="N168" s="197">
        <v>2280</v>
      </c>
      <c r="O168" s="197"/>
      <c r="P168" s="197">
        <v>0</v>
      </c>
      <c r="Q168" s="197">
        <v>9419</v>
      </c>
      <c r="R168" s="235">
        <f>(名冊[[#This Row],[月費]]+名冊[[#This Row],[包月]]-名冊[[#This Row],[補助款]])+(名冊[[#This Row],[雜費]]+名冊[[#This Row],[雜費2]]+名冊[[#This Row],[積欠]])-名冊[[#This Row],[溢收]]</f>
        <v>-7139</v>
      </c>
      <c r="S168" s="198"/>
      <c r="T168" s="197"/>
      <c r="U168" s="195">
        <v>9419</v>
      </c>
      <c r="V168" s="380">
        <f>IF(名冊[[#This Row],[家屬繳交金額]]-名冊[[#This Row],[合計]]&lt;=0,"-",名冊[[#This Row],[家屬繳交金額]]-名冊[[#This Row],[合計]])</f>
        <v>16558</v>
      </c>
      <c r="W168" s="383" t="str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</v>
      </c>
      <c r="X168" s="197"/>
      <c r="Y168" s="197"/>
      <c r="Z168" s="203"/>
      <c r="AA168" s="206"/>
      <c r="AB168" s="202" t="s">
        <v>2155</v>
      </c>
      <c r="AC168" s="202"/>
      <c r="AD168" s="202"/>
      <c r="AE168" s="237" t="str">
        <f>"您好：通知"&amp;名冊[[#This Row],[姓名]]&amp;" 君於"&amp;名冊[[#This Row],[簡稱]]&amp;114&amp;"年"&amp;4&amp;"月月費" &amp;IF((AND(名冊[[#This Row],[積欠]]&gt;0,名冊[[#This Row],[合計]]&gt;0)),"(含欠費)","")&amp;"共"&amp;IF(名冊[[#This Row],[合計]]&lt;0," 溢收"&amp;-名冊[[#This Row],[合計]],名冊[[#This Row],[合計]])&amp;"元整，如有疑問請來電(分機218)，謝謝。"</f>
        <v>您好：通知莊坤鐘 君於龍祥精神護理之家114年4月月費共 溢收7139元整，如有疑問請來電(分機218)，謝謝。</v>
      </c>
    </row>
    <row r="169" spans="1:31" s="286" customFormat="1">
      <c r="A169" s="228" t="str">
        <f t="shared" ca="1" si="2"/>
        <v>168</v>
      </c>
      <c r="B169" s="230" t="str">
        <f>HYPERLINK("\\server\G(server)\00行政管理部共用區\@雜費登帳!!!\@收費系統\住民收費表\※收費表"&amp;名冊[[#This Row],[字號]]&amp;名冊[[#This Row],[住民]]&amp;".xlsm",名冊[[#This Row],[住民]])</f>
        <v>陳盈琤</v>
      </c>
      <c r="C169" s="298" t="s">
        <v>2149</v>
      </c>
      <c r="D169" s="191" t="s">
        <v>678</v>
      </c>
      <c r="E169" s="211" t="s">
        <v>2148</v>
      </c>
      <c r="F169" s="211" t="s">
        <v>2150</v>
      </c>
      <c r="G169" s="211" t="str">
        <f>IF(COUNTIF(名冊[[#This Row],[字號]],"1-*"),"龍祥精神護理之家",IF(COUNTIF(名冊[[#This Row],[字號]],"2-*"),"龍祥護理之家",IF(COUNTIF(名冊[[#This Row],[字號]],"3-*"),"龍祥長照中心")))</f>
        <v>龍祥精神護理之家</v>
      </c>
      <c r="H169" s="213"/>
      <c r="I169" s="194"/>
      <c r="J169" s="195">
        <v>50000</v>
      </c>
      <c r="K169" s="197">
        <v>30000</v>
      </c>
      <c r="L169" s="197"/>
      <c r="M169" s="232">
        <v>0</v>
      </c>
      <c r="N169" s="197">
        <v>6533</v>
      </c>
      <c r="O169" s="197"/>
      <c r="P169" s="197">
        <v>0</v>
      </c>
      <c r="Q169" s="197">
        <v>0</v>
      </c>
      <c r="R169" s="235">
        <f>(名冊[[#This Row],[月費]]+名冊[[#This Row],[包月]]-名冊[[#This Row],[補助款]])+(名冊[[#This Row],[雜費]]+名冊[[#This Row],[雜費2]]+名冊[[#This Row],[積欠]])-名冊[[#This Row],[溢收]]</f>
        <v>36533</v>
      </c>
      <c r="S169" s="198"/>
      <c r="T169" s="197"/>
      <c r="U169" s="195">
        <v>30000</v>
      </c>
      <c r="V169" s="380" t="str">
        <f>IF(名冊[[#This Row],[家屬繳交金額]]-名冊[[#This Row],[合計]]&lt;=0,"-",名冊[[#This Row],[家屬繳交金額]]-名冊[[#This Row],[合計]])</f>
        <v>-</v>
      </c>
      <c r="W169" s="383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-6533</v>
      </c>
      <c r="X169" s="197"/>
      <c r="Y169" s="197"/>
      <c r="Z169" s="203"/>
      <c r="AA169" s="206"/>
      <c r="AB169" s="202" t="s">
        <v>2151</v>
      </c>
      <c r="AC169" s="202"/>
      <c r="AD169" s="202"/>
      <c r="AE169" s="237" t="str">
        <f>"您好：通知"&amp;名冊[[#This Row],[姓名]]&amp;" 君於"&amp;名冊[[#This Row],[簡稱]]&amp;114&amp;"年"&amp;4&amp;"月月費" &amp;IF((AND(名冊[[#This Row],[積欠]]&gt;0,名冊[[#This Row],[合計]]&gt;0)),"(含欠費)","")&amp;"共"&amp;IF(名冊[[#This Row],[合計]]&lt;0," 溢收"&amp;-名冊[[#This Row],[合計]],名冊[[#This Row],[合計]])&amp;"元整，如有疑問請來電(分機218)，謝謝。"</f>
        <v>您好：通知陳盈琤 君於龍祥精神護理之家114年4月月費共36533元整，如有疑問請來電(分機218)，謝謝。</v>
      </c>
    </row>
    <row r="170" spans="1:31">
      <c r="A170" s="228" t="str">
        <f t="shared" ca="1" si="2"/>
        <v>169</v>
      </c>
      <c r="B170" s="230" t="str">
        <f>HYPERLINK("\\server\G(server)\00行政管理部共用區\@雜費登帳!!!\@收費系統\住民收費表\※收費表"&amp;名冊[[#This Row],[字號]]&amp;名冊[[#This Row],[住民]]&amp;".xlsm",名冊[[#This Row],[住民]])</f>
        <v>吳亞平</v>
      </c>
      <c r="C170" s="298" t="s">
        <v>2157</v>
      </c>
      <c r="D170" s="191" t="s">
        <v>681</v>
      </c>
      <c r="E170" s="211" t="s">
        <v>2156</v>
      </c>
      <c r="F170" s="211" t="s">
        <v>2186</v>
      </c>
      <c r="G170" s="211" t="str">
        <f>IF(COUNTIF(名冊[[#This Row],[字號]],"1-*"),"龍祥精神護理之家",IF(COUNTIF(名冊[[#This Row],[字號]],"2-*"),"龍祥護理之家",IF(COUNTIF(名冊[[#This Row],[字號]],"3-*"),"龍祥長照中心")))</f>
        <v>龍祥精神護理之家</v>
      </c>
      <c r="H170" s="213"/>
      <c r="I170" s="194"/>
      <c r="J170" s="195">
        <v>50000</v>
      </c>
      <c r="K170" s="197">
        <v>27000</v>
      </c>
      <c r="L170" s="197"/>
      <c r="M170" s="232">
        <v>24000</v>
      </c>
      <c r="N170" s="197">
        <v>24640</v>
      </c>
      <c r="O170" s="197"/>
      <c r="P170" s="197">
        <v>0</v>
      </c>
      <c r="Q170" s="197">
        <v>36565</v>
      </c>
      <c r="R170" s="235">
        <f>(名冊[[#This Row],[月費]]+名冊[[#This Row],[包月]]-名冊[[#This Row],[補助款]])+(名冊[[#This Row],[雜費]]+名冊[[#This Row],[雜費2]]+名冊[[#This Row],[積欠]])-名冊[[#This Row],[溢收]]</f>
        <v>-8925</v>
      </c>
      <c r="S170" s="198"/>
      <c r="T170" s="197"/>
      <c r="U170" s="195">
        <v>39565</v>
      </c>
      <c r="V170" s="380">
        <f>IF(名冊[[#This Row],[家屬繳交金額]]-名冊[[#This Row],[合計]]&lt;=0,"-",名冊[[#This Row],[家屬繳交金額]]-名冊[[#This Row],[合計]])</f>
        <v>48490</v>
      </c>
      <c r="W170" s="383" t="str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</v>
      </c>
      <c r="X170" s="197"/>
      <c r="Y170" s="197"/>
      <c r="Z170" s="203"/>
      <c r="AA170" s="206"/>
      <c r="AB170" s="202" t="s">
        <v>2158</v>
      </c>
      <c r="AC170" s="202"/>
      <c r="AD170" s="202"/>
      <c r="AE170" s="237" t="str">
        <f>"您好：通知"&amp;名冊[[#This Row],[姓名]]&amp;" 君於"&amp;名冊[[#This Row],[簡稱]]&amp;114&amp;"年"&amp;4&amp;"月月費" &amp;IF((AND(名冊[[#This Row],[積欠]]&gt;0,名冊[[#This Row],[合計]]&gt;0)),"(含欠費)","")&amp;"共"&amp;IF(名冊[[#This Row],[合計]]&lt;0," 溢收"&amp;-名冊[[#This Row],[合計]],名冊[[#This Row],[合計]])&amp;"元整，如有疑問請來電(分機218)，謝謝。"</f>
        <v>您好：通知吳亞平 君於龍祥精神護理之家114年4月月費共 溢收8925元整，如有疑問請來電(分機218)，謝謝。</v>
      </c>
    </row>
    <row r="171" spans="1:31">
      <c r="A171" s="228" t="str">
        <f t="shared" ca="1" si="2"/>
        <v>170</v>
      </c>
      <c r="B171" s="297" t="str">
        <f>HYPERLINK("\\server\G(server)\00行政管理部共用區\@雜費登帳!!!\@收費系統\住民收費表\※收費表"&amp;名冊[[#This Row],[字號]]&amp;名冊[[#This Row],[住民]]&amp;".xlsm",名冊[[#This Row],[住民]])</f>
        <v>劉志強</v>
      </c>
      <c r="C171" s="298" t="s">
        <v>2167</v>
      </c>
      <c r="D171" s="308" t="s">
        <v>431</v>
      </c>
      <c r="E171" s="319" t="s">
        <v>2166</v>
      </c>
      <c r="F171" s="319" t="s">
        <v>2168</v>
      </c>
      <c r="G171" s="319" t="str">
        <f>IF(COUNTIF(名冊[[#This Row],[字號]],"1-*"),"龍祥精神護理之家",IF(COUNTIF(名冊[[#This Row],[字號]],"2-*"),"龍祥護理之家",IF(COUNTIF(名冊[[#This Row],[字號]],"3-*"),"龍祥長照中心")))</f>
        <v>龍祥精神護理之家</v>
      </c>
      <c r="H171" s="320"/>
      <c r="I171" s="299"/>
      <c r="J171" s="300" t="s">
        <v>1950</v>
      </c>
      <c r="K171" s="301">
        <v>31000</v>
      </c>
      <c r="L171" s="301"/>
      <c r="M171" s="302">
        <v>0</v>
      </c>
      <c r="N171" s="301"/>
      <c r="O171" s="301"/>
      <c r="P171" s="301">
        <v>0</v>
      </c>
      <c r="Q171" s="301">
        <v>0</v>
      </c>
      <c r="R171" s="303">
        <f>(名冊[[#This Row],[月費]]+名冊[[#This Row],[包月]]-名冊[[#This Row],[補助款]])+(名冊[[#This Row],[雜費]]+名冊[[#This Row],[雜費2]]+名冊[[#This Row],[積欠]])-名冊[[#This Row],[溢收]]</f>
        <v>31000</v>
      </c>
      <c r="S171" s="312"/>
      <c r="T171" s="301"/>
      <c r="U171" s="300"/>
      <c r="V171" s="309" t="str">
        <f>IF(名冊[[#This Row],[家屬繳交金額]]-名冊[[#This Row],[合計]]&lt;=0,"-",名冊[[#This Row],[家屬繳交金額]]-名冊[[#This Row],[合計]])</f>
        <v>-</v>
      </c>
      <c r="W171" s="382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-31000</v>
      </c>
      <c r="X171" s="301"/>
      <c r="Y171" s="301"/>
      <c r="Z171" s="304" t="s">
        <v>3431</v>
      </c>
      <c r="AA171" s="283"/>
      <c r="AB171" s="284" t="s">
        <v>2169</v>
      </c>
      <c r="AC171" s="284"/>
      <c r="AD171" s="284"/>
      <c r="AE171" s="237" t="str">
        <f>"您好：通知"&amp;名冊[[#This Row],[姓名]]&amp;" 君於"&amp;名冊[[#This Row],[簡稱]]&amp;114&amp;"年"&amp;4&amp;"月月費" &amp;IF((AND(名冊[[#This Row],[積欠]]&gt;0,名冊[[#This Row],[合計]]&gt;0)),"(含欠費)","")&amp;"共"&amp;IF(名冊[[#This Row],[合計]]&lt;0," 溢收"&amp;-名冊[[#This Row],[合計]],名冊[[#This Row],[合計]])&amp;"元整，如有疑問請來電(分機218)，謝謝。"</f>
        <v>您好：通知劉志強 君於龍祥精神護理之家114年4月月費共31000元整，如有疑問請來電(分機218)，謝謝。</v>
      </c>
    </row>
    <row r="172" spans="1:31">
      <c r="A172" s="228" t="str">
        <f t="shared" ca="1" si="2"/>
        <v>171</v>
      </c>
      <c r="B172" s="230" t="str">
        <f>HYPERLINK("\\server\G(server)\00行政管理部共用區\@雜費登帳!!!\@收費系統\住民收費表\※收費表"&amp;名冊[[#This Row],[字號]]&amp;名冊[[#This Row],[住民]]&amp;".xlsm",名冊[[#This Row],[住民]])</f>
        <v>胡勝松</v>
      </c>
      <c r="C172" s="298" t="s">
        <v>2163</v>
      </c>
      <c r="D172" s="191" t="s">
        <v>431</v>
      </c>
      <c r="E172" s="211" t="s">
        <v>2162</v>
      </c>
      <c r="F172" s="211" t="s">
        <v>2164</v>
      </c>
      <c r="G172" s="211" t="str">
        <f>IF(COUNTIF(名冊[[#This Row],[字號]],"1-*"),"龍祥精神護理之家",IF(COUNTIF(名冊[[#This Row],[字號]],"2-*"),"龍祥護理之家",IF(COUNTIF(名冊[[#This Row],[字號]],"3-*"),"龍祥長照中心")))</f>
        <v>龍祥精神護理之家</v>
      </c>
      <c r="H172" s="213"/>
      <c r="I172" s="194"/>
      <c r="J172" s="195">
        <v>50000</v>
      </c>
      <c r="K172" s="197">
        <v>27000</v>
      </c>
      <c r="L172" s="197"/>
      <c r="M172" s="232">
        <v>0</v>
      </c>
      <c r="N172" s="197">
        <v>614</v>
      </c>
      <c r="O172" s="197"/>
      <c r="P172" s="197">
        <v>0</v>
      </c>
      <c r="Q172" s="197">
        <v>0</v>
      </c>
      <c r="R172" s="235">
        <f>(名冊[[#This Row],[月費]]+名冊[[#This Row],[包月]]-名冊[[#This Row],[補助款]])+(名冊[[#This Row],[雜費]]+名冊[[#This Row],[雜費2]]+名冊[[#This Row],[積欠]])-名冊[[#This Row],[溢收]]</f>
        <v>27614</v>
      </c>
      <c r="S172" s="198"/>
      <c r="T172" s="197"/>
      <c r="U172" s="195">
        <v>27000</v>
      </c>
      <c r="V172" s="380" t="str">
        <f>IF(名冊[[#This Row],[家屬繳交金額]]-名冊[[#This Row],[合計]]&lt;=0,"-",名冊[[#This Row],[家屬繳交金額]]-名冊[[#This Row],[合計]])</f>
        <v>-</v>
      </c>
      <c r="W172" s="383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-614</v>
      </c>
      <c r="X172" s="197"/>
      <c r="Y172" s="197"/>
      <c r="Z172" s="203"/>
      <c r="AA172" s="206"/>
      <c r="AB172" s="202" t="s">
        <v>2165</v>
      </c>
      <c r="AC172" s="202"/>
      <c r="AD172" s="202"/>
      <c r="AE172" s="237" t="str">
        <f>"您好：通知"&amp;名冊[[#This Row],[姓名]]&amp;" 君於"&amp;名冊[[#This Row],[簡稱]]&amp;114&amp;"年"&amp;4&amp;"月月費" &amp;IF((AND(名冊[[#This Row],[積欠]]&gt;0,名冊[[#This Row],[合計]]&gt;0)),"(含欠費)","")&amp;"共"&amp;IF(名冊[[#This Row],[合計]]&lt;0," 溢收"&amp;-名冊[[#This Row],[合計]],名冊[[#This Row],[合計]])&amp;"元整，如有疑問請來電(分機218)，謝謝。"</f>
        <v>您好：通知胡勝松 君於龍祥精神護理之家114年4月月費共27614元整，如有疑問請來電(分機218)，謝謝。</v>
      </c>
    </row>
    <row r="173" spans="1:31">
      <c r="A173" s="228" t="str">
        <f t="shared" ca="1" si="2"/>
        <v>172</v>
      </c>
      <c r="B173" s="230" t="str">
        <f>HYPERLINK("\\server\G(server)\00行政管理部共用區\@雜費登帳!!!\@收費系統\住民收費表\※收費表"&amp;名冊[[#This Row],[字號]]&amp;名冊[[#This Row],[住民]]&amp;".xlsm",名冊[[#This Row],[住民]])</f>
        <v>張翹鑫</v>
      </c>
      <c r="C173" s="298" t="s">
        <v>2171</v>
      </c>
      <c r="D173" s="191" t="s">
        <v>419</v>
      </c>
      <c r="E173" s="211" t="s">
        <v>2170</v>
      </c>
      <c r="F173" s="211" t="s">
        <v>2172</v>
      </c>
      <c r="G173" s="211" t="str">
        <f>IF(COUNTIF(名冊[[#This Row],[字號]],"1-*"),"龍祥精神護理之家",IF(COUNTIF(名冊[[#This Row],[字號]],"2-*"),"龍祥護理之家",IF(COUNTIF(名冊[[#This Row],[字號]],"3-*"),"龍祥長照中心")))</f>
        <v>龍祥精神護理之家</v>
      </c>
      <c r="H173" s="213"/>
      <c r="I173" s="194"/>
      <c r="J173" s="195">
        <v>50000</v>
      </c>
      <c r="K173" s="197">
        <v>27000</v>
      </c>
      <c r="L173" s="197"/>
      <c r="M173" s="232">
        <v>15028</v>
      </c>
      <c r="N173" s="197">
        <v>-29373</v>
      </c>
      <c r="O173" s="197"/>
      <c r="P173" s="197">
        <v>0</v>
      </c>
      <c r="Q173" s="197">
        <v>0</v>
      </c>
      <c r="R173" s="235">
        <f>(名冊[[#This Row],[月費]]+名冊[[#This Row],[包月]]-名冊[[#This Row],[補助款]])+(名冊[[#This Row],[雜費]]+名冊[[#This Row],[雜費2]]+名冊[[#This Row],[積欠]])-名冊[[#This Row],[溢收]]</f>
        <v>-17401</v>
      </c>
      <c r="S173" s="198"/>
      <c r="T173" s="197"/>
      <c r="U173" s="195">
        <v>11972</v>
      </c>
      <c r="V173" s="380">
        <f>IF(名冊[[#This Row],[家屬繳交金額]]-名冊[[#This Row],[合計]]&lt;=0,"-",名冊[[#This Row],[家屬繳交金額]]-名冊[[#This Row],[合計]])</f>
        <v>29373</v>
      </c>
      <c r="W173" s="383" t="str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</v>
      </c>
      <c r="X173" s="197"/>
      <c r="Y173" s="197"/>
      <c r="Z173" s="203"/>
      <c r="AA173" s="206"/>
      <c r="AB173" s="202" t="s">
        <v>2173</v>
      </c>
      <c r="AC173" s="202"/>
      <c r="AD173" s="202"/>
      <c r="AE173" s="237" t="str">
        <f>"您好：通知"&amp;名冊[[#This Row],[姓名]]&amp;" 君於"&amp;名冊[[#This Row],[簡稱]]&amp;114&amp;"年"&amp;4&amp;"月月費" &amp;IF((AND(名冊[[#This Row],[積欠]]&gt;0,名冊[[#This Row],[合計]]&gt;0)),"(含欠費)","")&amp;"共"&amp;IF(名冊[[#This Row],[合計]]&lt;0," 溢收"&amp;-名冊[[#This Row],[合計]],名冊[[#This Row],[合計]])&amp;"元整，如有疑問請來電(分機218)，謝謝。"</f>
        <v>您好：通知張翹鑫 君於龍祥精神護理之家114年4月月費共 溢收17401元整，如有疑問請來電(分機218)，謝謝。</v>
      </c>
    </row>
    <row r="174" spans="1:31" s="286" customFormat="1">
      <c r="A174" s="228" t="str">
        <f t="shared" ca="1" si="2"/>
        <v>173</v>
      </c>
      <c r="B174" s="230" t="str">
        <f>HYPERLINK("\\server\G(server)\00行政管理部共用區\@雜費登帳!!!\@收費系統\住民收費表\※收費表"&amp;名冊[[#This Row],[字號]]&amp;名冊[[#This Row],[住民]]&amp;".xlsm",名冊[[#This Row],[住民]])</f>
        <v>鄭靜心</v>
      </c>
      <c r="C174" s="298" t="s">
        <v>2266</v>
      </c>
      <c r="D174" s="191" t="s">
        <v>2267</v>
      </c>
      <c r="E174" s="211" t="s">
        <v>2265</v>
      </c>
      <c r="F174" s="211" t="s">
        <v>2268</v>
      </c>
      <c r="G174" s="211" t="str">
        <f>IF(COUNTIF(名冊[[#This Row],[字號]],"1-*"),"龍祥精神護理之家",IF(COUNTIF(名冊[[#This Row],[字號]],"2-*"),"龍祥護理之家",IF(COUNTIF(名冊[[#This Row],[字號]],"3-*"),"龍祥長照中心")))</f>
        <v>龍祥精神護理之家</v>
      </c>
      <c r="H174" s="213"/>
      <c r="I174" s="194"/>
      <c r="J174" s="195">
        <v>50000</v>
      </c>
      <c r="K174" s="197">
        <v>30000</v>
      </c>
      <c r="L174" s="197"/>
      <c r="M174" s="232">
        <v>0</v>
      </c>
      <c r="N174" s="197">
        <v>8066</v>
      </c>
      <c r="O174" s="197"/>
      <c r="P174" s="197">
        <v>0</v>
      </c>
      <c r="Q174" s="197">
        <v>0</v>
      </c>
      <c r="R174" s="235">
        <f>(名冊[[#This Row],[月費]]+名冊[[#This Row],[包月]]-名冊[[#This Row],[補助款]])+(名冊[[#This Row],[雜費]]+名冊[[#This Row],[雜費2]]+名冊[[#This Row],[積欠]])-名冊[[#This Row],[溢收]]</f>
        <v>38066</v>
      </c>
      <c r="S174" s="198"/>
      <c r="T174" s="197"/>
      <c r="U174" s="195">
        <v>30000</v>
      </c>
      <c r="V174" s="380" t="str">
        <f>IF(名冊[[#This Row],[家屬繳交金額]]-名冊[[#This Row],[合計]]&lt;=0,"-",名冊[[#This Row],[家屬繳交金額]]-名冊[[#This Row],[合計]])</f>
        <v>-</v>
      </c>
      <c r="W174" s="383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-8066</v>
      </c>
      <c r="X174" s="197"/>
      <c r="Y174" s="197"/>
      <c r="Z174" s="203"/>
      <c r="AA174" s="206"/>
      <c r="AB174" s="202" t="s">
        <v>2217</v>
      </c>
      <c r="AC174" s="202"/>
      <c r="AD174" s="202"/>
      <c r="AE174" s="237" t="str">
        <f>"您好：通知"&amp;名冊[[#This Row],[姓名]]&amp;" 君於"&amp;名冊[[#This Row],[簡稱]]&amp;114&amp;"年"&amp;4&amp;"月月費" &amp;IF((AND(名冊[[#This Row],[積欠]]&gt;0,名冊[[#This Row],[合計]]&gt;0)),"(含欠費)","")&amp;"共"&amp;IF(名冊[[#This Row],[合計]]&lt;0," 溢收"&amp;-名冊[[#This Row],[合計]],名冊[[#This Row],[合計]])&amp;"元整，如有疑問請來電(分機218)，謝謝。"</f>
        <v>您好：通知鄭靜心 君於龍祥精神護理之家114年4月月費共38066元整，如有疑問請來電(分機218)，謝謝。</v>
      </c>
    </row>
    <row r="175" spans="1:31">
      <c r="A175" s="228" t="str">
        <f t="shared" ca="1" si="2"/>
        <v>174</v>
      </c>
      <c r="B175" s="230" t="str">
        <f>HYPERLINK("\\server\G(server)\00行政管理部共用區\@雜費登帳!!!\@收費系統\住民收費表\※收費表"&amp;名冊[[#This Row],[字號]]&amp;名冊[[#This Row],[住民]]&amp;".xlsm",名冊[[#This Row],[住民]])</f>
        <v>張生書</v>
      </c>
      <c r="C175" s="298" t="s">
        <v>2269</v>
      </c>
      <c r="D175" s="191" t="s">
        <v>467</v>
      </c>
      <c r="E175" s="211" t="s">
        <v>2257</v>
      </c>
      <c r="F175" s="211" t="s">
        <v>2270</v>
      </c>
      <c r="G175" s="211" t="str">
        <f>IF(COUNTIF(名冊[[#This Row],[字號]],"1-*"),"龍祥精神護理之家",IF(COUNTIF(名冊[[#This Row],[字號]],"2-*"),"龍祥護理之家",IF(COUNTIF(名冊[[#This Row],[字號]],"3-*"),"龍祥長照中心")))</f>
        <v>龍祥精神護理之家</v>
      </c>
      <c r="H175" s="213"/>
      <c r="I175" s="194"/>
      <c r="J175" s="195">
        <v>50000</v>
      </c>
      <c r="K175" s="197">
        <v>30000</v>
      </c>
      <c r="L175" s="197"/>
      <c r="M175" s="232">
        <v>0</v>
      </c>
      <c r="N175" s="197">
        <v>11938</v>
      </c>
      <c r="O175" s="197"/>
      <c r="P175" s="197">
        <v>0</v>
      </c>
      <c r="Q175" s="197">
        <v>0</v>
      </c>
      <c r="R175" s="235">
        <f>(名冊[[#This Row],[月費]]+名冊[[#This Row],[包月]]-名冊[[#This Row],[補助款]])+(名冊[[#This Row],[雜費]]+名冊[[#This Row],[雜費2]]+名冊[[#This Row],[積欠]])-名冊[[#This Row],[溢收]]</f>
        <v>41938</v>
      </c>
      <c r="S175" s="198"/>
      <c r="T175" s="197"/>
      <c r="U175" s="195">
        <v>30000</v>
      </c>
      <c r="V175" s="380" t="str">
        <f>IF(名冊[[#This Row],[家屬繳交金額]]-名冊[[#This Row],[合計]]&lt;=0,"-",名冊[[#This Row],[家屬繳交金額]]-名冊[[#This Row],[合計]])</f>
        <v>-</v>
      </c>
      <c r="W175" s="383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-11938</v>
      </c>
      <c r="X175" s="197"/>
      <c r="Y175" s="197"/>
      <c r="Z175" s="203"/>
      <c r="AA175" s="206"/>
      <c r="AB175" s="202" t="s">
        <v>2271</v>
      </c>
      <c r="AC175" s="202"/>
      <c r="AD175" s="202"/>
      <c r="AE175" s="237" t="str">
        <f>"您好：通知"&amp;名冊[[#This Row],[姓名]]&amp;" 君於"&amp;名冊[[#This Row],[簡稱]]&amp;114&amp;"年"&amp;4&amp;"月月費" &amp;IF((AND(名冊[[#This Row],[積欠]]&gt;0,名冊[[#This Row],[合計]]&gt;0)),"(含欠費)","")&amp;"共"&amp;IF(名冊[[#This Row],[合計]]&lt;0," 溢收"&amp;-名冊[[#This Row],[合計]],名冊[[#This Row],[合計]])&amp;"元整，如有疑問請來電(分機218)，謝謝。"</f>
        <v>您好：通知張生書 君於龍祥精神護理之家114年4月月費共41938元整，如有疑問請來電(分機218)，謝謝。</v>
      </c>
    </row>
    <row r="176" spans="1:31">
      <c r="A176" s="228" t="str">
        <f t="shared" ca="1" si="2"/>
        <v>175</v>
      </c>
      <c r="B176" s="230" t="str">
        <f>HYPERLINK("\\server\G(server)\00行政管理部共用區\@雜費登帳!!!\@收費系統\住民收費表\※收費表"&amp;名冊[[#This Row],[字號]]&amp;名冊[[#This Row],[住民]]&amp;".xlsm",名冊[[#This Row],[住民]])</f>
        <v>解緯英</v>
      </c>
      <c r="C176" s="298" t="s">
        <v>2273</v>
      </c>
      <c r="D176" s="191" t="s">
        <v>2274</v>
      </c>
      <c r="E176" s="211" t="s">
        <v>2272</v>
      </c>
      <c r="F176" s="211" t="s">
        <v>2275</v>
      </c>
      <c r="G176" s="211" t="str">
        <f>IF(COUNTIF(名冊[[#This Row],[字號]],"1-*"),"龍祥精神護理之家",IF(COUNTIF(名冊[[#This Row],[字號]],"2-*"),"龍祥護理之家",IF(COUNTIF(名冊[[#This Row],[字號]],"3-*"),"龍祥長照中心")))</f>
        <v>龍祥精神護理之家</v>
      </c>
      <c r="H176" s="213"/>
      <c r="I176" s="194"/>
      <c r="J176" s="195">
        <v>50000</v>
      </c>
      <c r="K176" s="197">
        <v>27000</v>
      </c>
      <c r="L176" s="197"/>
      <c r="M176" s="232">
        <v>18425</v>
      </c>
      <c r="N176" s="197">
        <v>-13297</v>
      </c>
      <c r="O176" s="197"/>
      <c r="P176" s="197">
        <v>0</v>
      </c>
      <c r="Q176" s="197">
        <v>0</v>
      </c>
      <c r="R176" s="235">
        <f>(名冊[[#This Row],[月費]]+名冊[[#This Row],[包月]]-名冊[[#This Row],[補助款]])+(名冊[[#This Row],[雜費]]+名冊[[#This Row],[雜費2]]+名冊[[#This Row],[積欠]])-名冊[[#This Row],[溢收]]</f>
        <v>-4722</v>
      </c>
      <c r="S176" s="198"/>
      <c r="T176" s="197"/>
      <c r="U176" s="195">
        <v>27000</v>
      </c>
      <c r="V176" s="380">
        <f>IF(名冊[[#This Row],[家屬繳交金額]]-名冊[[#This Row],[合計]]&lt;=0,"-",名冊[[#This Row],[家屬繳交金額]]-名冊[[#This Row],[合計]])</f>
        <v>31722</v>
      </c>
      <c r="W176" s="383" t="str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</v>
      </c>
      <c r="X176" s="197"/>
      <c r="Y176" s="197"/>
      <c r="Z176" s="203"/>
      <c r="AA176" s="206"/>
      <c r="AB176" s="202" t="s">
        <v>2220</v>
      </c>
      <c r="AC176" s="202"/>
      <c r="AD176" s="202"/>
      <c r="AE176" s="237" t="str">
        <f>"您好：通知"&amp;名冊[[#This Row],[姓名]]&amp;" 君於"&amp;名冊[[#This Row],[簡稱]]&amp;114&amp;"年"&amp;4&amp;"月月費" &amp;IF((AND(名冊[[#This Row],[積欠]]&gt;0,名冊[[#This Row],[合計]]&gt;0)),"(含欠費)","")&amp;"共"&amp;IF(名冊[[#This Row],[合計]]&lt;0," 溢收"&amp;-名冊[[#This Row],[合計]],名冊[[#This Row],[合計]])&amp;"元整，如有疑問請來電(分機218)，謝謝。"</f>
        <v>您好：通知解緯英 君於龍祥精神護理之家114年4月月費共 溢收4722元整，如有疑問請來電(分機218)，謝謝。</v>
      </c>
    </row>
    <row r="177" spans="1:31">
      <c r="A177" s="228" t="str">
        <f t="shared" ca="1" si="2"/>
        <v>176</v>
      </c>
      <c r="B177" s="230" t="str">
        <f>HYPERLINK("\\server\G(server)\00行政管理部共用區\@雜費登帳!!!\@收費系統\住民收費表\※收費表"&amp;名冊[[#This Row],[字號]]&amp;名冊[[#This Row],[住民]]&amp;".xlsm",名冊[[#This Row],[住民]])</f>
        <v>邱怡靜</v>
      </c>
      <c r="C177" s="298" t="s">
        <v>2276</v>
      </c>
      <c r="D177" s="191" t="s">
        <v>681</v>
      </c>
      <c r="E177" s="211" t="s">
        <v>2264</v>
      </c>
      <c r="F177" s="211" t="s">
        <v>2277</v>
      </c>
      <c r="G177" s="211" t="str">
        <f>IF(COUNTIF(名冊[[#This Row],[字號]],"1-*"),"龍祥精神護理之家",IF(COUNTIF(名冊[[#This Row],[字號]],"2-*"),"龍祥護理之家",IF(COUNTIF(名冊[[#This Row],[字號]],"3-*"),"龍祥長照中心")))</f>
        <v>龍祥精神護理之家</v>
      </c>
      <c r="H177" s="213"/>
      <c r="I177" s="194"/>
      <c r="J177" s="195">
        <v>50000</v>
      </c>
      <c r="K177" s="197">
        <v>32000</v>
      </c>
      <c r="L177" s="197"/>
      <c r="M177" s="232">
        <v>0</v>
      </c>
      <c r="N177" s="197">
        <v>14257</v>
      </c>
      <c r="O177" s="197"/>
      <c r="P177" s="197">
        <v>0</v>
      </c>
      <c r="Q177" s="197">
        <v>38601</v>
      </c>
      <c r="R177" s="235">
        <f>(名冊[[#This Row],[月費]]+名冊[[#This Row],[包月]]-名冊[[#This Row],[補助款]])+(名冊[[#This Row],[雜費]]+名冊[[#This Row],[雜費2]]+名冊[[#This Row],[積欠]])-名冊[[#This Row],[溢收]]</f>
        <v>7656</v>
      </c>
      <c r="S177" s="198"/>
      <c r="T177" s="197"/>
      <c r="U177" s="195">
        <v>70601</v>
      </c>
      <c r="V177" s="380">
        <f>IF(名冊[[#This Row],[家屬繳交金額]]-名冊[[#This Row],[合計]]&lt;=0,"-",名冊[[#This Row],[家屬繳交金額]]-名冊[[#This Row],[合計]])</f>
        <v>62945</v>
      </c>
      <c r="W177" s="383" t="str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</v>
      </c>
      <c r="X177" s="197"/>
      <c r="Y177" s="197"/>
      <c r="Z177" s="203"/>
      <c r="AA177" s="206"/>
      <c r="AB177" s="202" t="s">
        <v>2278</v>
      </c>
      <c r="AC177" s="202"/>
      <c r="AD177" s="202"/>
      <c r="AE177" s="237" t="str">
        <f>"您好：通知"&amp;名冊[[#This Row],[姓名]]&amp;" 君於"&amp;名冊[[#This Row],[簡稱]]&amp;114&amp;"年"&amp;4&amp;"月月費" &amp;IF((AND(名冊[[#This Row],[積欠]]&gt;0,名冊[[#This Row],[合計]]&gt;0)),"(含欠費)","")&amp;"共"&amp;IF(名冊[[#This Row],[合計]]&lt;0," 溢收"&amp;-名冊[[#This Row],[合計]],名冊[[#This Row],[合計]])&amp;"元整，如有疑問請來電(分機218)，謝謝。"</f>
        <v>您好：通知邱怡靜 君於龍祥精神護理之家114年4月月費共7656元整，如有疑問請來電(分機218)，謝謝。</v>
      </c>
    </row>
    <row r="178" spans="1:31" s="286" customFormat="1">
      <c r="A178" s="228" t="str">
        <f t="shared" ca="1" si="2"/>
        <v>177</v>
      </c>
      <c r="B178" s="230" t="str">
        <f>HYPERLINK("\\server\G(server)\00行政管理部共用區\@雜費登帳!!!\@收費系統\住民收費表\※收費表"&amp;名冊[[#This Row],[字號]]&amp;名冊[[#This Row],[住民]]&amp;".xlsm",名冊[[#This Row],[住民]])</f>
        <v>謝新正</v>
      </c>
      <c r="C178" s="298" t="s">
        <v>3299</v>
      </c>
      <c r="D178" s="191" t="s">
        <v>419</v>
      </c>
      <c r="E178" s="211" t="s">
        <v>2507</v>
      </c>
      <c r="F178" s="211" t="s">
        <v>3300</v>
      </c>
      <c r="G178" s="211" t="str">
        <f>IF(COUNTIF(名冊[[#This Row],[字號]],"1-*"),"龍祥精神護理之家",IF(COUNTIF(名冊[[#This Row],[字號]],"2-*"),"龍祥護理之家",IF(COUNTIF(名冊[[#This Row],[字號]],"3-*"),"龍祥長照中心")))</f>
        <v>龍祥精神護理之家</v>
      </c>
      <c r="H178" s="213"/>
      <c r="I178" s="194"/>
      <c r="J178" s="195">
        <v>50000</v>
      </c>
      <c r="K178" s="197">
        <v>30000</v>
      </c>
      <c r="L178" s="197"/>
      <c r="M178" s="232">
        <v>0</v>
      </c>
      <c r="N178" s="197">
        <v>7980</v>
      </c>
      <c r="O178" s="197"/>
      <c r="P178" s="197">
        <v>0</v>
      </c>
      <c r="Q178" s="197">
        <v>0</v>
      </c>
      <c r="R178" s="235">
        <f>(名冊[[#This Row],[月費]]+名冊[[#This Row],[包月]]-名冊[[#This Row],[補助款]])+(名冊[[#This Row],[雜費]]+名冊[[#This Row],[雜費2]]+名冊[[#This Row],[積欠]])-名冊[[#This Row],[溢收]]</f>
        <v>37980</v>
      </c>
      <c r="S178" s="198"/>
      <c r="T178" s="197"/>
      <c r="U178" s="195">
        <v>30000</v>
      </c>
      <c r="V178" s="380" t="str">
        <f>IF(名冊[[#This Row],[家屬繳交金額]]-名冊[[#This Row],[合計]]&lt;=0,"-",名冊[[#This Row],[家屬繳交金額]]-名冊[[#This Row],[合計]])</f>
        <v>-</v>
      </c>
      <c r="W178" s="383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-7980</v>
      </c>
      <c r="X178" s="197"/>
      <c r="Y178" s="197"/>
      <c r="Z178" s="203"/>
      <c r="AA178" s="206"/>
      <c r="AB178" s="202" t="s">
        <v>3301</v>
      </c>
      <c r="AC178" s="202"/>
      <c r="AD178" s="202"/>
      <c r="AE178" s="237" t="str">
        <f>"您好：通知"&amp;名冊[[#This Row],[姓名]]&amp;" 君於"&amp;名冊[[#This Row],[簡稱]]&amp;114&amp;"年"&amp;4&amp;"月月費" &amp;IF((AND(名冊[[#This Row],[積欠]]&gt;0,名冊[[#This Row],[合計]]&gt;0)),"(含欠費)","")&amp;"共"&amp;IF(名冊[[#This Row],[合計]]&lt;0," 溢收"&amp;-名冊[[#This Row],[合計]],名冊[[#This Row],[合計]])&amp;"元整，如有疑問請來電(分機218)，謝謝。"</f>
        <v>您好：通知謝新正 君於龍祥精神護理之家114年4月月費共37980元整，如有疑問請來電(分機218)，謝謝。</v>
      </c>
    </row>
    <row r="179" spans="1:31">
      <c r="A179" s="228" t="str">
        <f t="shared" ca="1" si="2"/>
        <v>178</v>
      </c>
      <c r="B179" s="230" t="str">
        <f>HYPERLINK("\\server\G(server)\00行政管理部共用區\@雜費登帳!!!\@收費系統\住民收費表\※收費表"&amp;名冊[[#This Row],[字號]]&amp;名冊[[#This Row],[住民]]&amp;".xlsm",名冊[[#This Row],[住民]])</f>
        <v>麥春蘭</v>
      </c>
      <c r="C179" s="298" t="s">
        <v>3302</v>
      </c>
      <c r="D179" s="191" t="s">
        <v>678</v>
      </c>
      <c r="E179" s="211" t="s">
        <v>2424</v>
      </c>
      <c r="F179" s="211" t="s">
        <v>3303</v>
      </c>
      <c r="G179" s="211" t="str">
        <f>IF(COUNTIF(名冊[[#This Row],[字號]],"1-*"),"龍祥精神護理之家",IF(COUNTIF(名冊[[#This Row],[字號]],"2-*"),"龍祥護理之家",IF(COUNTIF(名冊[[#This Row],[字號]],"3-*"),"龍祥長照中心")))</f>
        <v>龍祥精神護理之家</v>
      </c>
      <c r="H179" s="213"/>
      <c r="I179" s="194"/>
      <c r="J179" s="195">
        <v>50000</v>
      </c>
      <c r="K179" s="197">
        <v>30000</v>
      </c>
      <c r="L179" s="197"/>
      <c r="M179" s="232">
        <v>0</v>
      </c>
      <c r="N179" s="197">
        <v>6592</v>
      </c>
      <c r="O179" s="197"/>
      <c r="P179" s="197">
        <v>0</v>
      </c>
      <c r="Q179" s="197">
        <v>0</v>
      </c>
      <c r="R179" s="235">
        <f>(名冊[[#This Row],[月費]]+名冊[[#This Row],[包月]]-名冊[[#This Row],[補助款]])+(名冊[[#This Row],[雜費]]+名冊[[#This Row],[雜費2]]+名冊[[#This Row],[積欠]])-名冊[[#This Row],[溢收]]</f>
        <v>36592</v>
      </c>
      <c r="S179" s="198"/>
      <c r="T179" s="197"/>
      <c r="U179" s="195">
        <v>30000</v>
      </c>
      <c r="V179" s="380" t="str">
        <f>IF(名冊[[#This Row],[家屬繳交金額]]-名冊[[#This Row],[合計]]&lt;=0,"-",名冊[[#This Row],[家屬繳交金額]]-名冊[[#This Row],[合計]])</f>
        <v>-</v>
      </c>
      <c r="W179" s="383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-6592</v>
      </c>
      <c r="X179" s="197"/>
      <c r="Y179" s="197"/>
      <c r="Z179" s="203"/>
      <c r="AA179" s="206"/>
      <c r="AB179" s="202" t="s">
        <v>3304</v>
      </c>
      <c r="AC179" s="202"/>
      <c r="AD179" s="202"/>
      <c r="AE179" s="237" t="str">
        <f>"您好：通知"&amp;名冊[[#This Row],[姓名]]&amp;" 君於"&amp;名冊[[#This Row],[簡稱]]&amp;114&amp;"年"&amp;4&amp;"月月費" &amp;IF((AND(名冊[[#This Row],[積欠]]&gt;0,名冊[[#This Row],[合計]]&gt;0)),"(含欠費)","")&amp;"共"&amp;IF(名冊[[#This Row],[合計]]&lt;0," 溢收"&amp;-名冊[[#This Row],[合計]],名冊[[#This Row],[合計]])&amp;"元整，如有疑問請來電(分機218)，謝謝。"</f>
        <v>您好：通知麥春蘭 君於龍祥精神護理之家114年4月月費共36592元整，如有疑問請來電(分機218)，謝謝。</v>
      </c>
    </row>
    <row r="180" spans="1:31">
      <c r="A180" s="228" t="str">
        <f t="shared" ca="1" si="2"/>
        <v>179</v>
      </c>
      <c r="B180" s="297" t="str">
        <f>HYPERLINK("\\server\G(server)\00行政管理部共用區\@雜費登帳!!!\@收費系統\住民收費表\※收費表"&amp;名冊[[#This Row],[字號]]&amp;名冊[[#This Row],[住民]]&amp;".xlsm",名冊[[#This Row],[住民]])</f>
        <v>謝臺富</v>
      </c>
      <c r="C180" s="298" t="s">
        <v>3334</v>
      </c>
      <c r="D180" s="308" t="s">
        <v>431</v>
      </c>
      <c r="E180" s="319" t="s">
        <v>3333</v>
      </c>
      <c r="F180" s="319" t="s">
        <v>3335</v>
      </c>
      <c r="G180" s="319" t="str">
        <f>IF(COUNTIF(名冊[[#This Row],[字號]],"1-*"),"龍祥精神護理之家",IF(COUNTIF(名冊[[#This Row],[字號]],"2-*"),"龍祥護理之家",IF(COUNTIF(名冊[[#This Row],[字號]],"3-*"),"龍祥長照中心")))</f>
        <v>龍祥精神護理之家</v>
      </c>
      <c r="H180" s="320"/>
      <c r="I180" s="299"/>
      <c r="J180" s="300" t="s">
        <v>1950</v>
      </c>
      <c r="K180" s="301">
        <v>30000</v>
      </c>
      <c r="L180" s="301"/>
      <c r="M180" s="302">
        <v>0</v>
      </c>
      <c r="N180" s="301">
        <v>0</v>
      </c>
      <c r="O180" s="301"/>
      <c r="P180" s="301">
        <v>0</v>
      </c>
      <c r="Q180" s="301">
        <v>0</v>
      </c>
      <c r="R180" s="303">
        <f>(名冊[[#This Row],[月費]]+名冊[[#This Row],[包月]]-名冊[[#This Row],[補助款]])+(名冊[[#This Row],[雜費]]+名冊[[#This Row],[雜費2]]+名冊[[#This Row],[積欠]])-名冊[[#This Row],[溢收]]</f>
        <v>30000</v>
      </c>
      <c r="S180" s="312"/>
      <c r="T180" s="301"/>
      <c r="U180" s="300"/>
      <c r="V180" s="309" t="str">
        <f>IF(名冊[[#This Row],[家屬繳交金額]]-名冊[[#This Row],[合計]]&lt;=0,"-",名冊[[#This Row],[家屬繳交金額]]-名冊[[#This Row],[合計]])</f>
        <v>-</v>
      </c>
      <c r="W180" s="382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-30000</v>
      </c>
      <c r="X180" s="301"/>
      <c r="Y180" s="301"/>
      <c r="Z180" s="304" t="s">
        <v>3432</v>
      </c>
      <c r="AA180" s="206"/>
      <c r="AB180" s="202" t="s">
        <v>3336</v>
      </c>
      <c r="AC180" s="202"/>
      <c r="AD180" s="202"/>
      <c r="AE180" s="237" t="str">
        <f>"您好：通知"&amp;名冊[[#This Row],[姓名]]&amp;" 君於"&amp;名冊[[#This Row],[簡稱]]&amp;114&amp;"年"&amp;4&amp;"月月費" &amp;IF((AND(名冊[[#This Row],[積欠]]&gt;0,名冊[[#This Row],[合計]]&gt;0)),"(含欠費)","")&amp;"共"&amp;IF(名冊[[#This Row],[合計]]&lt;0," 溢收"&amp;-名冊[[#This Row],[合計]],名冊[[#This Row],[合計]])&amp;"元整，如有疑問請來電(分機218)，謝謝。"</f>
        <v>您好：通知謝臺富 君於龍祥精神護理之家114年4月月費共30000元整，如有疑問請來電(分機218)，謝謝。</v>
      </c>
    </row>
    <row r="181" spans="1:31">
      <c r="A181" s="228" t="str">
        <f t="shared" ca="1" si="2"/>
        <v>180</v>
      </c>
      <c r="B181" s="230" t="str">
        <f>HYPERLINK("\\server\G(server)\00行政管理部共用區\@雜費登帳!!!\@收費系統\住民收費表\※收費表"&amp;名冊[[#This Row],[字號]]&amp;名冊[[#This Row],[住民]]&amp;".xlsm",名冊[[#This Row],[住民]])</f>
        <v>張武正</v>
      </c>
      <c r="C181" s="298" t="s">
        <v>2641</v>
      </c>
      <c r="D181" s="191" t="s">
        <v>419</v>
      </c>
      <c r="E181" s="211" t="s">
        <v>2640</v>
      </c>
      <c r="F181" s="211" t="s">
        <v>2642</v>
      </c>
      <c r="G181" s="211" t="str">
        <f>IF(COUNTIF(名冊[[#This Row],[字號]],"1-*"),"龍祥精神護理之家",IF(COUNTIF(名冊[[#This Row],[字號]],"2-*"),"龍祥護理之家",IF(COUNTIF(名冊[[#This Row],[字號]],"3-*"),"龍祥長照中心")))</f>
        <v>龍祥精神護理之家</v>
      </c>
      <c r="H181" s="213"/>
      <c r="I181" s="194"/>
      <c r="J181" s="195">
        <v>50000</v>
      </c>
      <c r="K181" s="197">
        <v>25000</v>
      </c>
      <c r="L181" s="197"/>
      <c r="M181" s="232">
        <v>0</v>
      </c>
      <c r="N181" s="197">
        <v>5120</v>
      </c>
      <c r="O181" s="197"/>
      <c r="P181" s="197">
        <v>0</v>
      </c>
      <c r="Q181" s="197">
        <v>0</v>
      </c>
      <c r="R181" s="235">
        <f>(名冊[[#This Row],[月費]]+名冊[[#This Row],[包月]]-名冊[[#This Row],[補助款]])+(名冊[[#This Row],[雜費]]+名冊[[#This Row],[雜費2]]+名冊[[#This Row],[積欠]])-名冊[[#This Row],[溢收]]</f>
        <v>30120</v>
      </c>
      <c r="S181" s="198"/>
      <c r="T181" s="197"/>
      <c r="U181" s="195">
        <v>37000</v>
      </c>
      <c r="V181" s="380">
        <f>IF(名冊[[#This Row],[家屬繳交金額]]-名冊[[#This Row],[合計]]&lt;=0,"-",名冊[[#This Row],[家屬繳交金額]]-名冊[[#This Row],[合計]])</f>
        <v>6880</v>
      </c>
      <c r="W181" s="383" t="str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</v>
      </c>
      <c r="X181" s="197"/>
      <c r="Y181" s="197"/>
      <c r="Z181" s="203"/>
      <c r="AA181" s="206"/>
      <c r="AB181" s="202" t="s">
        <v>2643</v>
      </c>
      <c r="AC181" s="202"/>
      <c r="AD181" s="202"/>
      <c r="AE181" s="237" t="str">
        <f>"您好：通知"&amp;名冊[[#This Row],[姓名]]&amp;" 君於"&amp;名冊[[#This Row],[簡稱]]&amp;114&amp;"年"&amp;4&amp;"月月費" &amp;IF((AND(名冊[[#This Row],[積欠]]&gt;0,名冊[[#This Row],[合計]]&gt;0)),"(含欠費)","")&amp;"共"&amp;IF(名冊[[#This Row],[合計]]&lt;0," 溢收"&amp;-名冊[[#This Row],[合計]],名冊[[#This Row],[合計]])&amp;"元整，如有疑問請來電(分機218)，謝謝。"</f>
        <v>您好：通知張武正 君於龍祥精神護理之家114年4月月費共30120元整，如有疑問請來電(分機218)，謝謝。</v>
      </c>
    </row>
    <row r="182" spans="1:31">
      <c r="A182" s="228" t="str">
        <f t="shared" ca="1" si="2"/>
        <v>181</v>
      </c>
      <c r="B182" s="307" t="str">
        <f>HYPERLINK("\\server\G(server)\00行政管理部共用區\@雜費登帳!!!\@收費系統\住民收費表\※收費表"&amp;名冊[[#This Row],[字號]]&amp;名冊[[#This Row],[住民]]&amp;".xlsm",名冊[[#This Row],[住民]])</f>
        <v>姚威羽</v>
      </c>
      <c r="C182" s="298" t="s">
        <v>338</v>
      </c>
      <c r="D182" s="316" t="s">
        <v>1254</v>
      </c>
      <c r="E182" s="309" t="s">
        <v>281</v>
      </c>
      <c r="F182" s="309" t="s">
        <v>1219</v>
      </c>
      <c r="G182" s="309" t="str">
        <f>IF(COUNTIF(名冊[[#This Row],[字號]],"1-*"),"龍祥精神護理之家",IF(COUNTIF(名冊[[#This Row],[字號]],"2-*"),"龍祥護理之家",IF(COUNTIF(名冊[[#This Row],[字號]],"3-*"),"龍祥長照中心")))</f>
        <v>龍祥護理之家</v>
      </c>
      <c r="H182" s="305" t="s">
        <v>1080</v>
      </c>
      <c r="I182" s="299" t="s">
        <v>379</v>
      </c>
      <c r="J182" s="300">
        <v>0</v>
      </c>
      <c r="K182" s="301">
        <v>35000</v>
      </c>
      <c r="L182" s="301">
        <v>0</v>
      </c>
      <c r="M182" s="302">
        <v>22100</v>
      </c>
      <c r="N182" s="301">
        <v>4841</v>
      </c>
      <c r="O182" s="301"/>
      <c r="P182" s="301">
        <v>0</v>
      </c>
      <c r="Q182" s="301">
        <v>4800</v>
      </c>
      <c r="R182" s="303">
        <f>(名冊[[#This Row],[月費]]+名冊[[#This Row],[包月]]-名冊[[#This Row],[補助款]])+(名冊[[#This Row],[雜費]]+名冊[[#This Row],[雜費2]]+名冊[[#This Row],[積欠]])-名冊[[#This Row],[溢收]]</f>
        <v>12941</v>
      </c>
      <c r="S182" s="312"/>
      <c r="T182" s="301"/>
      <c r="U182" s="300">
        <v>17700</v>
      </c>
      <c r="V182" s="309">
        <f>IF(名冊[[#This Row],[家屬繳交金額]]-名冊[[#This Row],[合計]]&lt;=0,"-",名冊[[#This Row],[家屬繳交金額]]-名冊[[#This Row],[合計]])</f>
        <v>4759</v>
      </c>
      <c r="W182" s="382" t="str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</v>
      </c>
      <c r="X182" s="301"/>
      <c r="Y182" s="301"/>
      <c r="Z182" s="304" t="s">
        <v>2061</v>
      </c>
      <c r="AA182" s="292"/>
      <c r="AB182" s="202" t="s">
        <v>1376</v>
      </c>
      <c r="AC182" s="202"/>
      <c r="AD182" s="202"/>
      <c r="AE182" s="237" t="str">
        <f>"您好：通知"&amp;名冊[[#This Row],[姓名]]&amp;" 君於"&amp;名冊[[#This Row],[簡稱]]&amp;114&amp;"年"&amp;4&amp;"月月費" &amp;IF((AND(名冊[[#This Row],[積欠]]&gt;0,名冊[[#This Row],[合計]]&gt;0)),"(含欠費)","")&amp;"共"&amp;IF(名冊[[#This Row],[合計]]&lt;0," 溢收"&amp;-名冊[[#This Row],[合計]],名冊[[#This Row],[合計]])&amp;"元整，如有疑問請來電(分機218)，謝謝。"</f>
        <v>您好：通知姚威羽 君於龍祥護理之家114年4月月費共12941元整，如有疑問請來電(分機218)，謝謝。</v>
      </c>
    </row>
    <row r="183" spans="1:31">
      <c r="A183" s="228" t="str">
        <f t="shared" ca="1" si="2"/>
        <v>182</v>
      </c>
      <c r="B183" s="307" t="str">
        <f>HYPERLINK("\\server\G(server)\00行政管理部共用區\@雜費登帳!!!\@收費系統\住民收費表\※收費表"&amp;名冊[[#This Row],[字號]]&amp;名冊[[#This Row],[住民]]&amp;".xlsm",名冊[[#This Row],[住民]])</f>
        <v>黃朝木</v>
      </c>
      <c r="C183" s="298" t="s">
        <v>339</v>
      </c>
      <c r="D183" s="316" t="s">
        <v>1254</v>
      </c>
      <c r="E183" s="309" t="s">
        <v>592</v>
      </c>
      <c r="F183" s="309" t="s">
        <v>1220</v>
      </c>
      <c r="G183" s="309" t="str">
        <f>IF(COUNTIF(名冊[[#This Row],[字號]],"1-*"),"龍祥精神護理之家",IF(COUNTIF(名冊[[#This Row],[字號]],"2-*"),"龍祥護理之家",IF(COUNTIF(名冊[[#This Row],[字號]],"3-*"),"龍祥長照中心")))</f>
        <v>龍祥護理之家</v>
      </c>
      <c r="H183" s="305" t="s">
        <v>1258</v>
      </c>
      <c r="I183" s="299" t="s">
        <v>380</v>
      </c>
      <c r="J183" s="300">
        <v>20000</v>
      </c>
      <c r="K183" s="301">
        <v>35000</v>
      </c>
      <c r="L183" s="301">
        <v>0</v>
      </c>
      <c r="M183" s="302">
        <v>18785</v>
      </c>
      <c r="N183" s="301"/>
      <c r="O183" s="301"/>
      <c r="P183" s="301"/>
      <c r="Q183" s="301"/>
      <c r="R183" s="303">
        <f>(名冊[[#This Row],[月費]]+名冊[[#This Row],[包月]]-名冊[[#This Row],[補助款]])+(名冊[[#This Row],[雜費]]+名冊[[#This Row],[雜費2]]+名冊[[#This Row],[積欠]])-名冊[[#This Row],[溢收]]</f>
        <v>16215</v>
      </c>
      <c r="S183" s="312"/>
      <c r="T183" s="301"/>
      <c r="U183" s="300"/>
      <c r="V183" s="309" t="str">
        <f>IF(名冊[[#This Row],[家屬繳交金額]]-名冊[[#This Row],[合計]]&lt;=0,"-",名冊[[#This Row],[家屬繳交金額]]-名冊[[#This Row],[合計]])</f>
        <v>-</v>
      </c>
      <c r="W183" s="382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-16215</v>
      </c>
      <c r="X183" s="301"/>
      <c r="Y183" s="301"/>
      <c r="Z183" s="304" t="s">
        <v>1987</v>
      </c>
      <c r="AA183" s="313"/>
      <c r="AB183" s="314" t="s">
        <v>147</v>
      </c>
      <c r="AC183" s="314"/>
      <c r="AD183" s="314"/>
      <c r="AE183" s="237" t="str">
        <f>"您好：通知"&amp;名冊[[#This Row],[姓名]]&amp;" 君於"&amp;名冊[[#This Row],[簡稱]]&amp;114&amp;"年"&amp;4&amp;"月月費" &amp;IF((AND(名冊[[#This Row],[積欠]]&gt;0,名冊[[#This Row],[合計]]&gt;0)),"(含欠費)","")&amp;"共"&amp;IF(名冊[[#This Row],[合計]]&lt;0," 溢收"&amp;-名冊[[#This Row],[合計]],名冊[[#This Row],[合計]])&amp;"元整，如有疑問請來電(分機218)，謝謝。"</f>
        <v>您好：通知黃朝木 君於龍祥護理之家114年4月月費共16215元整，如有疑問請來電(分機218)，謝謝。</v>
      </c>
    </row>
    <row r="184" spans="1:31">
      <c r="A184" s="228" t="str">
        <f t="shared" ca="1" si="2"/>
        <v>183</v>
      </c>
      <c r="B184" s="269" t="str">
        <f>HYPERLINK("\\server\G(server)\00行政管理部共用區\@雜費登帳!!!\@收費系統\住民收費表\※收費表"&amp;名冊[[#This Row],[字號]]&amp;名冊[[#This Row],[住民]]&amp;".xlsm",名冊[[#This Row],[住民]])</f>
        <v>楊月雲</v>
      </c>
      <c r="C184" s="190" t="s">
        <v>340</v>
      </c>
      <c r="D184" s="214" t="s">
        <v>1254</v>
      </c>
      <c r="E184" s="192" t="s">
        <v>355</v>
      </c>
      <c r="F184" s="192" t="s">
        <v>1221</v>
      </c>
      <c r="G184" s="192" t="str">
        <f>IF(COUNTIF(名冊[[#This Row],[字號]],"1-*"),"龍祥精神護理之家",IF(COUNTIF(名冊[[#This Row],[字號]],"2-*"),"龍祥護理之家",IF(COUNTIF(名冊[[#This Row],[字號]],"3-*"),"龍祥長照中心")))</f>
        <v>龍祥護理之家</v>
      </c>
      <c r="H184" s="193" t="s">
        <v>1082</v>
      </c>
      <c r="I184" s="194" t="s">
        <v>379</v>
      </c>
      <c r="J184" s="195">
        <v>30000</v>
      </c>
      <c r="K184" s="197">
        <v>36000</v>
      </c>
      <c r="L184" s="197">
        <v>0</v>
      </c>
      <c r="M184" s="232">
        <v>22100</v>
      </c>
      <c r="N184" s="197">
        <v>12480</v>
      </c>
      <c r="O184" s="197"/>
      <c r="P184" s="197">
        <v>0</v>
      </c>
      <c r="Q184" s="197">
        <v>0</v>
      </c>
      <c r="R184" s="234">
        <f>(名冊[[#This Row],[月費]]+名冊[[#This Row],[包月]]-名冊[[#This Row],[補助款]])+(名冊[[#This Row],[雜費]]+名冊[[#This Row],[雜費2]]+名冊[[#This Row],[積欠]])-名冊[[#This Row],[溢收]]</f>
        <v>26380</v>
      </c>
      <c r="S184" s="198"/>
      <c r="T184" s="197"/>
      <c r="U184" s="195">
        <v>13900</v>
      </c>
      <c r="V184" s="380" t="str">
        <f>IF(名冊[[#This Row],[家屬繳交金額]]-名冊[[#This Row],[合計]]&lt;=0,"-",名冊[[#This Row],[家屬繳交金額]]-名冊[[#This Row],[合計]])</f>
        <v>-</v>
      </c>
      <c r="W184" s="381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-12480</v>
      </c>
      <c r="X184" s="197"/>
      <c r="Y184" s="197"/>
      <c r="Z184" s="215" t="s">
        <v>436</v>
      </c>
      <c r="AA184" s="200"/>
      <c r="AB184" s="202" t="s">
        <v>148</v>
      </c>
      <c r="AC184" s="202"/>
      <c r="AD184" s="202"/>
      <c r="AE184" s="237" t="str">
        <f>"您好：通知"&amp;名冊[[#This Row],[姓名]]&amp;" 君於"&amp;名冊[[#This Row],[簡稱]]&amp;114&amp;"年"&amp;4&amp;"月月費" &amp;IF((AND(名冊[[#This Row],[積欠]]&gt;0,名冊[[#This Row],[合計]]&gt;0)),"(含欠費)","")&amp;"共"&amp;IF(名冊[[#This Row],[合計]]&lt;0," 溢收"&amp;-名冊[[#This Row],[合計]],名冊[[#This Row],[合計]])&amp;"元整，如有疑問請來電(分機218)，謝謝。"</f>
        <v>您好：通知楊月雲 君於龍祥護理之家114年4月月費共26380元整，如有疑問請來電(分機218)，謝謝。</v>
      </c>
    </row>
    <row r="185" spans="1:31">
      <c r="A185" s="228" t="str">
        <f t="shared" ca="1" si="2"/>
        <v>184</v>
      </c>
      <c r="B185" s="229" t="str">
        <f>HYPERLINK("\\server\G(server)\00行政管理部共用區\@雜費登帳!!!\@收費系統\住民收費表\※收費表"&amp;名冊[[#This Row],[字號]]&amp;名冊[[#This Row],[住民]]&amp;".xlsm",名冊[[#This Row],[住民]])</f>
        <v>戴章輝</v>
      </c>
      <c r="C185" s="190" t="s">
        <v>341</v>
      </c>
      <c r="D185" s="214" t="s">
        <v>1254</v>
      </c>
      <c r="E185" s="192" t="s">
        <v>280</v>
      </c>
      <c r="F185" s="192" t="s">
        <v>1222</v>
      </c>
      <c r="G185" s="192" t="str">
        <f>IF(COUNTIF(名冊[[#This Row],[字號]],"1-*"),"龍祥精神護理之家",IF(COUNTIF(名冊[[#This Row],[字號]],"2-*"),"龍祥護理之家",IF(COUNTIF(名冊[[#This Row],[字號]],"3-*"),"龍祥長照中心")))</f>
        <v>龍祥護理之家</v>
      </c>
      <c r="H185" s="193"/>
      <c r="I185" s="194" t="s">
        <v>379</v>
      </c>
      <c r="J185" s="195">
        <v>30000</v>
      </c>
      <c r="K185" s="197">
        <v>31000</v>
      </c>
      <c r="L185" s="197">
        <v>0</v>
      </c>
      <c r="M185" s="232">
        <v>28000</v>
      </c>
      <c r="N185" s="197">
        <v>150</v>
      </c>
      <c r="O185" s="197"/>
      <c r="P185" s="197">
        <v>10593</v>
      </c>
      <c r="Q185" s="197">
        <v>0</v>
      </c>
      <c r="R185" s="234">
        <f>(名冊[[#This Row],[月費]]+名冊[[#This Row],[包月]]-名冊[[#This Row],[補助款]])+(名冊[[#This Row],[雜費]]+名冊[[#This Row],[雜費2]]+名冊[[#This Row],[積欠]])-名冊[[#This Row],[溢收]]</f>
        <v>13743</v>
      </c>
      <c r="S185" s="198"/>
      <c r="T185" s="197"/>
      <c r="U185" s="195">
        <v>-7593</v>
      </c>
      <c r="V185" s="380" t="str">
        <f>IF(名冊[[#This Row],[家屬繳交金額]]-名冊[[#This Row],[合計]]&lt;=0,"-",名冊[[#This Row],[家屬繳交金額]]-名冊[[#This Row],[合計]])</f>
        <v>-</v>
      </c>
      <c r="W185" s="381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-21336</v>
      </c>
      <c r="X185" s="197"/>
      <c r="Y185" s="197"/>
      <c r="Z185" s="321" t="s">
        <v>401</v>
      </c>
      <c r="AA185" s="200" t="s">
        <v>670</v>
      </c>
      <c r="AB185" s="202" t="s">
        <v>153</v>
      </c>
      <c r="AC185" s="202"/>
      <c r="AD185" s="202"/>
      <c r="AE185" s="237" t="str">
        <f>"您好：通知"&amp;名冊[[#This Row],[姓名]]&amp;" 君於"&amp;名冊[[#This Row],[簡稱]]&amp;114&amp;"年"&amp;4&amp;"月月費" &amp;IF((AND(名冊[[#This Row],[積欠]]&gt;0,名冊[[#This Row],[合計]]&gt;0)),"(含欠費)","")&amp;"共"&amp;IF(名冊[[#This Row],[合計]]&lt;0," 溢收"&amp;-名冊[[#This Row],[合計]],名冊[[#This Row],[合計]])&amp;"元整，如有疑問請來電(分機218)，謝謝。"</f>
        <v>您好：通知戴章輝 君於龍祥護理之家114年4月月費(含欠費)共13743元整，如有疑問請來電(分機218)，謝謝。</v>
      </c>
    </row>
    <row r="186" spans="1:31">
      <c r="A186" s="228" t="str">
        <f t="shared" ca="1" si="2"/>
        <v>185</v>
      </c>
      <c r="B186" s="229" t="str">
        <f>HYPERLINK("\\server\G(server)\00行政管理部共用區\@雜費登帳!!!\@收費系統\住民收費表\※收費表"&amp;名冊[[#This Row],[字號]]&amp;名冊[[#This Row],[住民]]&amp;".xlsm",名冊[[#This Row],[住民]])</f>
        <v>陳育泉</v>
      </c>
      <c r="C186" s="190" t="s">
        <v>342</v>
      </c>
      <c r="D186" s="214" t="s">
        <v>1254</v>
      </c>
      <c r="E186" s="192" t="s">
        <v>603</v>
      </c>
      <c r="F186" s="192" t="s">
        <v>1223</v>
      </c>
      <c r="G186" s="192" t="str">
        <f>IF(COUNTIF(名冊[[#This Row],[字號]],"1-*"),"龍祥精神護理之家",IF(COUNTIF(名冊[[#This Row],[字號]],"2-*"),"龍祥護理之家",IF(COUNTIF(名冊[[#This Row],[字號]],"3-*"),"龍祥長照中心")))</f>
        <v>龍祥護理之家</v>
      </c>
      <c r="H186" s="193" t="s">
        <v>1082</v>
      </c>
      <c r="I186" s="194" t="s">
        <v>380</v>
      </c>
      <c r="J186" s="195">
        <v>20000</v>
      </c>
      <c r="K186" s="197">
        <v>37000</v>
      </c>
      <c r="L186" s="197">
        <v>0</v>
      </c>
      <c r="M186" s="232">
        <v>22100</v>
      </c>
      <c r="N186" s="197">
        <v>13960</v>
      </c>
      <c r="O186" s="197"/>
      <c r="P186" s="197">
        <v>0</v>
      </c>
      <c r="Q186" s="197">
        <v>0</v>
      </c>
      <c r="R186" s="234">
        <f>(名冊[[#This Row],[月費]]+名冊[[#This Row],[包月]]-名冊[[#This Row],[補助款]])+(名冊[[#This Row],[雜費]]+名冊[[#This Row],[雜費2]]+名冊[[#This Row],[積欠]])-名冊[[#This Row],[溢收]]</f>
        <v>28860</v>
      </c>
      <c r="S186" s="198"/>
      <c r="T186" s="197"/>
      <c r="U186" s="195">
        <v>14900</v>
      </c>
      <c r="V186" s="380" t="str">
        <f>IF(名冊[[#This Row],[家屬繳交金額]]-名冊[[#This Row],[合計]]&lt;=0,"-",名冊[[#This Row],[家屬繳交金額]]-名冊[[#This Row],[合計]])</f>
        <v>-</v>
      </c>
      <c r="W186" s="381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-13960</v>
      </c>
      <c r="X186" s="197"/>
      <c r="Y186" s="197"/>
      <c r="Z186" s="203"/>
      <c r="AA186" s="200"/>
      <c r="AB186" s="202" t="s">
        <v>149</v>
      </c>
      <c r="AC186" s="202"/>
      <c r="AD186" s="202"/>
      <c r="AE186" s="237" t="str">
        <f>"您好：通知"&amp;名冊[[#This Row],[姓名]]&amp;" 君於"&amp;名冊[[#This Row],[簡稱]]&amp;114&amp;"年"&amp;4&amp;"月月費" &amp;IF((AND(名冊[[#This Row],[積欠]]&gt;0,名冊[[#This Row],[合計]]&gt;0)),"(含欠費)","")&amp;"共"&amp;IF(名冊[[#This Row],[合計]]&lt;0," 溢收"&amp;-名冊[[#This Row],[合計]],名冊[[#This Row],[合計]])&amp;"元整，如有疑問請來電(分機218)，謝謝。"</f>
        <v>您好：通知陳育泉 君於龍祥護理之家114年4月月費共28860元整，如有疑問請來電(分機218)，謝謝。</v>
      </c>
    </row>
    <row r="187" spans="1:31">
      <c r="A187" s="228" t="str">
        <f t="shared" ca="1" si="2"/>
        <v>186</v>
      </c>
      <c r="B187" s="229" t="str">
        <f>HYPERLINK("\\server\G(server)\00行政管理部共用區\@雜費登帳!!!\@收費系統\住民收費表\※收費表"&amp;名冊[[#This Row],[字號]]&amp;名冊[[#This Row],[住民]]&amp;".xlsm",名冊[[#This Row],[住民]])</f>
        <v>陳永波</v>
      </c>
      <c r="C187" s="190" t="s">
        <v>343</v>
      </c>
      <c r="D187" s="214" t="s">
        <v>1254</v>
      </c>
      <c r="E187" s="192" t="s">
        <v>275</v>
      </c>
      <c r="F187" s="192" t="s">
        <v>1224</v>
      </c>
      <c r="G187" s="192" t="str">
        <f>IF(COUNTIF(名冊[[#This Row],[字號]],"1-*"),"龍祥精神護理之家",IF(COUNTIF(名冊[[#This Row],[字號]],"2-*"),"龍祥護理之家",IF(COUNTIF(名冊[[#This Row],[字號]],"3-*"),"龍祥長照中心")))</f>
        <v>龍祥護理之家</v>
      </c>
      <c r="H187" s="193"/>
      <c r="I187" s="194" t="s">
        <v>379</v>
      </c>
      <c r="J187" s="195">
        <v>30000</v>
      </c>
      <c r="K187" s="197">
        <v>37000</v>
      </c>
      <c r="L187" s="197">
        <v>0</v>
      </c>
      <c r="M187" s="232">
        <v>11050</v>
      </c>
      <c r="N187" s="197">
        <v>5529</v>
      </c>
      <c r="O187" s="197"/>
      <c r="P187" s="197">
        <v>0</v>
      </c>
      <c r="Q187" s="197">
        <v>0</v>
      </c>
      <c r="R187" s="234">
        <f>(名冊[[#This Row],[月費]]+名冊[[#This Row],[包月]]-名冊[[#This Row],[補助款]])+(名冊[[#This Row],[雜費]]+名冊[[#This Row],[雜費2]]+名冊[[#This Row],[積欠]])-名冊[[#This Row],[溢收]]</f>
        <v>31479</v>
      </c>
      <c r="S187" s="198"/>
      <c r="T187" s="197"/>
      <c r="U187" s="195">
        <v>25950</v>
      </c>
      <c r="V187" s="380" t="str">
        <f>IF(名冊[[#This Row],[家屬繳交金額]]-名冊[[#This Row],[合計]]&lt;=0,"-",名冊[[#This Row],[家屬繳交金額]]-名冊[[#This Row],[合計]])</f>
        <v>-</v>
      </c>
      <c r="W187" s="381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-5529</v>
      </c>
      <c r="X187" s="197"/>
      <c r="Y187" s="197"/>
      <c r="Z187" s="203"/>
      <c r="AA187" s="200"/>
      <c r="AB187" s="202" t="s">
        <v>150</v>
      </c>
      <c r="AC187" s="202"/>
      <c r="AD187" s="202"/>
      <c r="AE187" s="237" t="str">
        <f>"您好：通知"&amp;名冊[[#This Row],[姓名]]&amp;" 君於"&amp;名冊[[#This Row],[簡稱]]&amp;114&amp;"年"&amp;4&amp;"月月費" &amp;IF((AND(名冊[[#This Row],[積欠]]&gt;0,名冊[[#This Row],[合計]]&gt;0)),"(含欠費)","")&amp;"共"&amp;IF(名冊[[#This Row],[合計]]&lt;0," 溢收"&amp;-名冊[[#This Row],[合計]],名冊[[#This Row],[合計]])&amp;"元整，如有疑問請來電(分機218)，謝謝。"</f>
        <v>您好：通知陳永波 君於龍祥護理之家114年4月月費共31479元整，如有疑問請來電(分機218)，謝謝。</v>
      </c>
    </row>
    <row r="188" spans="1:31">
      <c r="A188" s="228" t="str">
        <f t="shared" ca="1" si="2"/>
        <v>187</v>
      </c>
      <c r="B188" s="229" t="str">
        <f>HYPERLINK("\\server\G(server)\00行政管理部共用區\@雜費登帳!!!\@收費系統\住民收費表\※收費表"&amp;名冊[[#This Row],[字號]]&amp;名冊[[#This Row],[住民]]&amp;".xlsm",名冊[[#This Row],[住民]])</f>
        <v>林桂蘭</v>
      </c>
      <c r="C188" s="190" t="s">
        <v>297</v>
      </c>
      <c r="D188" s="214" t="s">
        <v>1254</v>
      </c>
      <c r="E188" s="192" t="s">
        <v>597</v>
      </c>
      <c r="F188" s="192" t="s">
        <v>1225</v>
      </c>
      <c r="G188" s="192" t="str">
        <f>IF(COUNTIF(名冊[[#This Row],[字號]],"1-*"),"龍祥精神護理之家",IF(COUNTIF(名冊[[#This Row],[字號]],"2-*"),"龍祥護理之家",IF(COUNTIF(名冊[[#This Row],[字號]],"3-*"),"龍祥長照中心")))</f>
        <v>龍祥護理之家</v>
      </c>
      <c r="H188" s="193"/>
      <c r="I188" s="194" t="s">
        <v>380</v>
      </c>
      <c r="J188" s="195">
        <v>50000</v>
      </c>
      <c r="K188" s="197">
        <v>37000</v>
      </c>
      <c r="L188" s="197">
        <v>0</v>
      </c>
      <c r="M188" s="232">
        <v>18785</v>
      </c>
      <c r="N188" s="197">
        <v>6336</v>
      </c>
      <c r="O188" s="197"/>
      <c r="P188" s="197">
        <v>0</v>
      </c>
      <c r="Q188" s="197">
        <v>0</v>
      </c>
      <c r="R188" s="234">
        <f>(名冊[[#This Row],[月費]]+名冊[[#This Row],[包月]]-名冊[[#This Row],[補助款]])+(名冊[[#This Row],[雜費]]+名冊[[#This Row],[雜費2]]+名冊[[#This Row],[積欠]])-名冊[[#This Row],[溢收]]</f>
        <v>24551</v>
      </c>
      <c r="S188" s="198"/>
      <c r="T188" s="197"/>
      <c r="U188" s="195">
        <v>18215</v>
      </c>
      <c r="V188" s="380" t="str">
        <f>IF(名冊[[#This Row],[家屬繳交金額]]-名冊[[#This Row],[合計]]&lt;=0,"-",名冊[[#This Row],[家屬繳交金額]]-名冊[[#This Row],[合計]])</f>
        <v>-</v>
      </c>
      <c r="W188" s="381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-6336</v>
      </c>
      <c r="X188" s="197"/>
      <c r="Y188" s="197"/>
      <c r="Z188" s="203"/>
      <c r="AA188" s="200"/>
      <c r="AB188" s="202" t="s">
        <v>151</v>
      </c>
      <c r="AC188" s="202"/>
      <c r="AD188" s="202"/>
      <c r="AE188" s="237" t="str">
        <f>"您好：通知"&amp;名冊[[#This Row],[姓名]]&amp;" 君於"&amp;名冊[[#This Row],[簡稱]]&amp;114&amp;"年"&amp;4&amp;"月月費" &amp;IF((AND(名冊[[#This Row],[積欠]]&gt;0,名冊[[#This Row],[合計]]&gt;0)),"(含欠費)","")&amp;"共"&amp;IF(名冊[[#This Row],[合計]]&lt;0," 溢收"&amp;-名冊[[#This Row],[合計]],名冊[[#This Row],[合計]])&amp;"元整，如有疑問請來電(分機218)，謝謝。"</f>
        <v>您好：通知林桂蘭 君於龍祥護理之家114年4月月費共24551元整，如有疑問請來電(分機218)，謝謝。</v>
      </c>
    </row>
    <row r="189" spans="1:31">
      <c r="A189" s="228" t="str">
        <f t="shared" ca="1" si="2"/>
        <v>188</v>
      </c>
      <c r="B189" s="229" t="str">
        <f>HYPERLINK("\\server\G(server)\00行政管理部共用區\@雜費登帳!!!\@收費系統\住民收費表\※收費表"&amp;名冊[[#This Row],[字號]]&amp;名冊[[#This Row],[住民]]&amp;".xlsm",名冊[[#This Row],[住民]])</f>
        <v>陳李菊</v>
      </c>
      <c r="C189" s="190" t="s">
        <v>298</v>
      </c>
      <c r="D189" s="214" t="s">
        <v>1254</v>
      </c>
      <c r="E189" s="192" t="s">
        <v>596</v>
      </c>
      <c r="F189" s="192" t="s">
        <v>1226</v>
      </c>
      <c r="G189" s="192" t="str">
        <f>IF(COUNTIF(名冊[[#This Row],[字號]],"1-*"),"龍祥精神護理之家",IF(COUNTIF(名冊[[#This Row],[字號]],"2-*"),"龍祥護理之家",IF(COUNTIF(名冊[[#This Row],[字號]],"3-*"),"龍祥長照中心")))</f>
        <v>龍祥護理之家</v>
      </c>
      <c r="H189" s="193"/>
      <c r="I189" s="194" t="s">
        <v>380</v>
      </c>
      <c r="J189" s="195">
        <v>20000</v>
      </c>
      <c r="K189" s="197">
        <v>37000</v>
      </c>
      <c r="L189" s="197">
        <v>0</v>
      </c>
      <c r="M189" s="232">
        <v>23875</v>
      </c>
      <c r="N189" s="197">
        <v>9616</v>
      </c>
      <c r="O189" s="197"/>
      <c r="P189" s="197">
        <v>0</v>
      </c>
      <c r="Q189" s="197">
        <v>0</v>
      </c>
      <c r="R189" s="234">
        <f>(名冊[[#This Row],[月費]]+名冊[[#This Row],[包月]]-名冊[[#This Row],[補助款]])+(名冊[[#This Row],[雜費]]+名冊[[#This Row],[雜費2]]+名冊[[#This Row],[積欠]])-名冊[[#This Row],[溢收]]</f>
        <v>22741</v>
      </c>
      <c r="S189" s="198"/>
      <c r="T189" s="197"/>
      <c r="U189" s="195">
        <v>-10364</v>
      </c>
      <c r="V189" s="380" t="str">
        <f>IF(名冊[[#This Row],[家屬繳交金額]]-名冊[[#This Row],[合計]]&lt;=0,"-",名冊[[#This Row],[家屬繳交金額]]-名冊[[#This Row],[合計]])</f>
        <v>-</v>
      </c>
      <c r="W189" s="381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-33105</v>
      </c>
      <c r="X189" s="197"/>
      <c r="Y189" s="197"/>
      <c r="Z189" s="203"/>
      <c r="AA189" s="200"/>
      <c r="AB189" s="202" t="s">
        <v>154</v>
      </c>
      <c r="AC189" s="202"/>
      <c r="AD189" s="202"/>
      <c r="AE189" s="237" t="str">
        <f>"您好：通知"&amp;名冊[[#This Row],[姓名]]&amp;" 君於"&amp;名冊[[#This Row],[簡稱]]&amp;114&amp;"年"&amp;4&amp;"月月費" &amp;IF((AND(名冊[[#This Row],[積欠]]&gt;0,名冊[[#This Row],[合計]]&gt;0)),"(含欠費)","")&amp;"共"&amp;IF(名冊[[#This Row],[合計]]&lt;0," 溢收"&amp;-名冊[[#This Row],[合計]],名冊[[#This Row],[合計]])&amp;"元整，如有疑問請來電(分機218)，謝謝。"</f>
        <v>您好：通知陳李菊 君於龍祥護理之家114年4月月費共22741元整，如有疑問請來電(分機218)，謝謝。</v>
      </c>
    </row>
    <row r="190" spans="1:31">
      <c r="A190" s="228" t="str">
        <f t="shared" ca="1" si="2"/>
        <v>189</v>
      </c>
      <c r="B190" s="229" t="str">
        <f>HYPERLINK("\\server\G(server)\00行政管理部共用區\@雜費登帳!!!\@收費系統\住民收費表\※收費表"&amp;名冊[[#This Row],[字號]]&amp;名冊[[#This Row],[住民]]&amp;".xlsm",名冊[[#This Row],[住民]])</f>
        <v>李朝弦</v>
      </c>
      <c r="C190" s="190" t="s">
        <v>332</v>
      </c>
      <c r="D190" s="214" t="s">
        <v>1254</v>
      </c>
      <c r="E190" s="211" t="s">
        <v>606</v>
      </c>
      <c r="F190" s="211" t="s">
        <v>1227</v>
      </c>
      <c r="G190" s="211" t="str">
        <f>IF(COUNTIF(名冊[[#This Row],[字號]],"1-*"),"龍祥精神護理之家",IF(COUNTIF(名冊[[#This Row],[字號]],"2-*"),"龍祥護理之家",IF(COUNTIF(名冊[[#This Row],[字號]],"3-*"),"龍祥長照中心")))</f>
        <v>龍祥護理之家</v>
      </c>
      <c r="H190" s="193"/>
      <c r="I190" s="194" t="s">
        <v>691</v>
      </c>
      <c r="J190" s="195">
        <v>50000</v>
      </c>
      <c r="K190" s="216">
        <v>37000</v>
      </c>
      <c r="L190" s="197">
        <v>0</v>
      </c>
      <c r="M190" s="233">
        <v>18785</v>
      </c>
      <c r="N190" s="197">
        <v>3121</v>
      </c>
      <c r="O190" s="197"/>
      <c r="P190" s="197">
        <v>0</v>
      </c>
      <c r="Q190" s="197">
        <v>0</v>
      </c>
      <c r="R190" s="234">
        <f>(名冊[[#This Row],[月費]]+名冊[[#This Row],[包月]]-名冊[[#This Row],[補助款]])+(名冊[[#This Row],[雜費]]+名冊[[#This Row],[雜費2]]+名冊[[#This Row],[積欠]])-名冊[[#This Row],[溢收]]</f>
        <v>21336</v>
      </c>
      <c r="S190" s="198"/>
      <c r="T190" s="197"/>
      <c r="U190" s="195">
        <v>18215</v>
      </c>
      <c r="V190" s="380" t="str">
        <f>IF(名冊[[#This Row],[家屬繳交金額]]-名冊[[#This Row],[合計]]&lt;=0,"-",名冊[[#This Row],[家屬繳交金額]]-名冊[[#This Row],[合計]])</f>
        <v>-</v>
      </c>
      <c r="W190" s="381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-3121</v>
      </c>
      <c r="X190" s="197"/>
      <c r="Y190" s="197"/>
      <c r="Z190" s="203"/>
      <c r="AA190" s="200"/>
      <c r="AB190" s="201" t="s">
        <v>333</v>
      </c>
      <c r="AC190" s="201"/>
      <c r="AD190" s="202"/>
      <c r="AE190" s="237" t="str">
        <f>"您好：通知"&amp;名冊[[#This Row],[姓名]]&amp;" 君於"&amp;名冊[[#This Row],[簡稱]]&amp;114&amp;"年"&amp;4&amp;"月月費" &amp;IF((AND(名冊[[#This Row],[積欠]]&gt;0,名冊[[#This Row],[合計]]&gt;0)),"(含欠費)","")&amp;"共"&amp;IF(名冊[[#This Row],[合計]]&lt;0," 溢收"&amp;-名冊[[#This Row],[合計]],名冊[[#This Row],[合計]])&amp;"元整，如有疑問請來電(分機218)，謝謝。"</f>
        <v>您好：通知李朝弦 君於龍祥護理之家114年4月月費共21336元整，如有疑問請來電(分機218)，謝謝。</v>
      </c>
    </row>
    <row r="191" spans="1:31">
      <c r="A191" s="228" t="str">
        <f t="shared" ca="1" si="2"/>
        <v>190</v>
      </c>
      <c r="B191" s="229" t="str">
        <f>HYPERLINK("\\server\G(server)\00行政管理部共用區\@雜費登帳!!!\@收費系統\住民收費表\※收費表"&amp;名冊[[#This Row],[字號]]&amp;名冊[[#This Row],[住民]]&amp;".xlsm",名冊[[#This Row],[住民]])</f>
        <v>姜禮通</v>
      </c>
      <c r="C191" s="190" t="s">
        <v>443</v>
      </c>
      <c r="D191" s="214" t="s">
        <v>1254</v>
      </c>
      <c r="E191" s="211" t="s">
        <v>586</v>
      </c>
      <c r="F191" s="211" t="s">
        <v>1228</v>
      </c>
      <c r="G191" s="211" t="str">
        <f>IF(COUNTIF(名冊[[#This Row],[字號]],"1-*"),"龍祥精神護理之家",IF(COUNTIF(名冊[[#This Row],[字號]],"2-*"),"龍祥護理之家",IF(COUNTIF(名冊[[#This Row],[字號]],"3-*"),"龍祥長照中心")))</f>
        <v>龍祥護理之家</v>
      </c>
      <c r="H191" s="193"/>
      <c r="I191" s="194" t="s">
        <v>720</v>
      </c>
      <c r="J191" s="195">
        <v>50000</v>
      </c>
      <c r="K191" s="197">
        <v>37000</v>
      </c>
      <c r="L191" s="197">
        <v>0</v>
      </c>
      <c r="M191" s="232">
        <v>24000</v>
      </c>
      <c r="N191" s="197">
        <v>2159</v>
      </c>
      <c r="O191" s="197"/>
      <c r="P191" s="197">
        <v>0</v>
      </c>
      <c r="Q191" s="197">
        <v>0</v>
      </c>
      <c r="R191" s="234">
        <f>(名冊[[#This Row],[月費]]+名冊[[#This Row],[包月]]-名冊[[#This Row],[補助款]])+(名冊[[#This Row],[雜費]]+名冊[[#This Row],[雜費2]]+名冊[[#This Row],[積欠]])-名冊[[#This Row],[溢收]]</f>
        <v>15159</v>
      </c>
      <c r="S191" s="198"/>
      <c r="T191" s="197"/>
      <c r="U191" s="195">
        <v>13000</v>
      </c>
      <c r="V191" s="380" t="str">
        <f>IF(名冊[[#This Row],[家屬繳交金額]]-名冊[[#This Row],[合計]]&lt;=0,"-",名冊[[#This Row],[家屬繳交金額]]-名冊[[#This Row],[合計]])</f>
        <v>-</v>
      </c>
      <c r="W191" s="383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-2159</v>
      </c>
      <c r="X191" s="197"/>
      <c r="Y191" s="197"/>
      <c r="Z191" s="203" t="s">
        <v>1087</v>
      </c>
      <c r="AA191" s="206"/>
      <c r="AB191" s="202" t="s">
        <v>1086</v>
      </c>
      <c r="AC191" s="202"/>
      <c r="AD191" s="202"/>
      <c r="AE191" s="237" t="str">
        <f>"您好：通知"&amp;名冊[[#This Row],[姓名]]&amp;" 君於"&amp;名冊[[#This Row],[簡稱]]&amp;114&amp;"年"&amp;4&amp;"月月費" &amp;IF((AND(名冊[[#This Row],[積欠]]&gt;0,名冊[[#This Row],[合計]]&gt;0)),"(含欠費)","")&amp;"共"&amp;IF(名冊[[#This Row],[合計]]&lt;0," 溢收"&amp;-名冊[[#This Row],[合計]],名冊[[#This Row],[合計]])&amp;"元整，如有疑問請來電(分機218)，謝謝。"</f>
        <v>您好：通知姜禮通 君於龍祥護理之家114年4月月費共15159元整，如有疑問請來電(分機218)，謝謝。</v>
      </c>
    </row>
    <row r="192" spans="1:31">
      <c r="A192" s="228" t="str">
        <f t="shared" ref="A192:A251" ca="1" si="3">(TEXT((SUBTOTAL(103,(INDIRECT("$B$2:$B"&amp;(ROW()))))),"000"))</f>
        <v>191</v>
      </c>
      <c r="B192" s="230" t="str">
        <f>HYPERLINK("\\server\G(server)\00行政管理部共用區\@雜費登帳!!!\@收費系統\住民收費表\※收費表"&amp;名冊[[#This Row],[字號]]&amp;名冊[[#This Row],[住民]]&amp;".xlsm",名冊[[#This Row],[住民]])</f>
        <v>周得福</v>
      </c>
      <c r="C192" s="190" t="s">
        <v>707</v>
      </c>
      <c r="D192" s="214" t="s">
        <v>1254</v>
      </c>
      <c r="E192" s="211" t="s">
        <v>706</v>
      </c>
      <c r="F192" s="211" t="s">
        <v>1229</v>
      </c>
      <c r="G192" s="211" t="str">
        <f>IF(COUNTIF(名冊[[#This Row],[字號]],"1-*"),"龍祥精神護理之家",IF(COUNTIF(名冊[[#This Row],[字號]],"2-*"),"龍祥護理之家",IF(COUNTIF(名冊[[#This Row],[字號]],"3-*"),"龍祥長照中心")))</f>
        <v>龍祥護理之家</v>
      </c>
      <c r="H192" s="193"/>
      <c r="I192" s="194" t="s">
        <v>887</v>
      </c>
      <c r="J192" s="195">
        <v>50000</v>
      </c>
      <c r="K192" s="197">
        <v>37000</v>
      </c>
      <c r="L192" s="197">
        <v>0</v>
      </c>
      <c r="M192" s="232">
        <v>18785</v>
      </c>
      <c r="N192" s="197">
        <v>2865</v>
      </c>
      <c r="O192" s="197"/>
      <c r="P192" s="197">
        <v>0</v>
      </c>
      <c r="Q192" s="197">
        <v>0</v>
      </c>
      <c r="R192" s="235">
        <f>(名冊[[#This Row],[月費]]+名冊[[#This Row],[包月]]-名冊[[#This Row],[補助款]])+(名冊[[#This Row],[雜費]]+名冊[[#This Row],[雜費2]]+名冊[[#This Row],[積欠]])-名冊[[#This Row],[溢收]]</f>
        <v>21080</v>
      </c>
      <c r="S192" s="198"/>
      <c r="T192" s="197"/>
      <c r="U192" s="195">
        <v>-6980</v>
      </c>
      <c r="V192" s="380" t="str">
        <f>IF(名冊[[#This Row],[家屬繳交金額]]-名冊[[#This Row],[合計]]&lt;=0,"-",名冊[[#This Row],[家屬繳交金額]]-名冊[[#This Row],[合計]])</f>
        <v>-</v>
      </c>
      <c r="W192" s="383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-28060</v>
      </c>
      <c r="X192" s="197"/>
      <c r="Y192" s="197"/>
      <c r="Z192" s="203"/>
      <c r="AA192" s="206"/>
      <c r="AB192" s="202" t="s">
        <v>708</v>
      </c>
      <c r="AC192" s="202"/>
      <c r="AD192" s="202"/>
      <c r="AE192" s="237" t="str">
        <f>"您好：通知"&amp;名冊[[#This Row],[姓名]]&amp;" 君於"&amp;名冊[[#This Row],[簡稱]]&amp;114&amp;"年"&amp;4&amp;"月月費" &amp;IF((AND(名冊[[#This Row],[積欠]]&gt;0,名冊[[#This Row],[合計]]&gt;0)),"(含欠費)","")&amp;"共"&amp;IF(名冊[[#This Row],[合計]]&lt;0," 溢收"&amp;-名冊[[#This Row],[合計]],名冊[[#This Row],[合計]])&amp;"元整，如有疑問請來電(分機218)，謝謝。"</f>
        <v>您好：通知周得福 君於龍祥護理之家114年4月月費共21080元整，如有疑問請來電(分機218)，謝謝。</v>
      </c>
    </row>
    <row r="193" spans="1:31" s="286" customFormat="1">
      <c r="A193" s="228" t="str">
        <f t="shared" ca="1" si="3"/>
        <v>192</v>
      </c>
      <c r="B193" s="269" t="str">
        <f>HYPERLINK("\\server\G(server)\00行政管理部共用區\@雜費登帳!!!\@收費系統\住民收費表\※收費表"&amp;名冊[[#This Row],[字號]]&amp;名冊[[#This Row],[住民]]&amp;".xlsm",名冊[[#This Row],[住民]])</f>
        <v>呂正春</v>
      </c>
      <c r="C193" s="190" t="s">
        <v>889</v>
      </c>
      <c r="D193" s="214" t="s">
        <v>1254</v>
      </c>
      <c r="E193" s="192" t="s">
        <v>515</v>
      </c>
      <c r="F193" s="192" t="s">
        <v>1230</v>
      </c>
      <c r="G193" s="192" t="str">
        <f>IF(COUNTIF(名冊[[#This Row],[字號]],"1-*"),"龍祥精神護理之家",IF(COUNTIF(名冊[[#This Row],[字號]],"2-*"),"龍祥護理之家",IF(COUNTIF(名冊[[#This Row],[字號]],"3-*"),"龍祥長照中心")))</f>
        <v>龍祥護理之家</v>
      </c>
      <c r="H193" s="193" t="s">
        <v>1044</v>
      </c>
      <c r="I193" s="194" t="s">
        <v>380</v>
      </c>
      <c r="J193" s="195">
        <v>20000</v>
      </c>
      <c r="K193" s="196">
        <v>37000</v>
      </c>
      <c r="L193" s="197">
        <v>0</v>
      </c>
      <c r="M193" s="231">
        <v>22100</v>
      </c>
      <c r="N193" s="197">
        <v>8940</v>
      </c>
      <c r="O193" s="197"/>
      <c r="P193" s="197">
        <v>56429</v>
      </c>
      <c r="Q193" s="197">
        <v>0</v>
      </c>
      <c r="R193" s="234">
        <f>(名冊[[#This Row],[月費]]+名冊[[#This Row],[包月]]-名冊[[#This Row],[補助款]])+(名冊[[#This Row],[雜費]]+名冊[[#This Row],[雜費2]]+名冊[[#This Row],[積欠]])-名冊[[#This Row],[溢收]]</f>
        <v>80269</v>
      </c>
      <c r="S193" s="198"/>
      <c r="T193" s="197"/>
      <c r="U193" s="195">
        <v>-41529</v>
      </c>
      <c r="V193" s="380" t="str">
        <f>IF(名冊[[#This Row],[家屬繳交金額]]-名冊[[#This Row],[合計]]&lt;=0,"-",名冊[[#This Row],[家屬繳交金額]]-名冊[[#This Row],[合計]])</f>
        <v>-</v>
      </c>
      <c r="W193" s="381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-121798</v>
      </c>
      <c r="X193" s="197"/>
      <c r="Y193" s="197"/>
      <c r="Z193" s="203"/>
      <c r="AA193" s="200"/>
      <c r="AB193" s="201" t="s">
        <v>172</v>
      </c>
      <c r="AC193" s="201"/>
      <c r="AD193" s="201"/>
      <c r="AE193" s="237" t="str">
        <f>"您好：通知"&amp;名冊[[#This Row],[姓名]]&amp;" 君於"&amp;名冊[[#This Row],[簡稱]]&amp;114&amp;"年"&amp;4&amp;"月月費" &amp;IF((AND(名冊[[#This Row],[積欠]]&gt;0,名冊[[#This Row],[合計]]&gt;0)),"(含欠費)","")&amp;"共"&amp;IF(名冊[[#This Row],[合計]]&lt;0," 溢收"&amp;-名冊[[#This Row],[合計]],名冊[[#This Row],[合計]])&amp;"元整，如有疑問請來電(分機218)，謝謝。"</f>
        <v>您好：通知呂正春 君於龍祥護理之家114年4月月費(含欠費)共80269元整，如有疑問請來電(分機218)，謝謝。</v>
      </c>
    </row>
    <row r="194" spans="1:31">
      <c r="A194" s="228" t="str">
        <f t="shared" ca="1" si="3"/>
        <v>193</v>
      </c>
      <c r="B194" s="267" t="str">
        <f>HYPERLINK("\\server\G(server)\00行政管理部共用區\@雜費登帳!!!\@收費系統\住民收費表\※收費表"&amp;名冊[[#This Row],[字號]]&amp;名冊[[#This Row],[住民]]&amp;".xlsm",名冊[[#This Row],[住民]])</f>
        <v>黃信洪</v>
      </c>
      <c r="C194" s="190" t="s">
        <v>832</v>
      </c>
      <c r="D194" s="214" t="s">
        <v>1254</v>
      </c>
      <c r="E194" s="211" t="s">
        <v>831</v>
      </c>
      <c r="F194" s="211" t="s">
        <v>1231</v>
      </c>
      <c r="G194" s="211" t="str">
        <f>IF(COUNTIF(名冊[[#This Row],[字號]],"1-*"),"龍祥精神護理之家",IF(COUNTIF(名冊[[#This Row],[字號]],"2-*"),"龍祥護理之家",IF(COUNTIF(名冊[[#This Row],[字號]],"3-*"),"龍祥長照中心")))</f>
        <v>龍祥護理之家</v>
      </c>
      <c r="H194" s="193" t="s">
        <v>1081</v>
      </c>
      <c r="I194" s="194" t="s">
        <v>856</v>
      </c>
      <c r="J194" s="195">
        <v>50000</v>
      </c>
      <c r="K194" s="197">
        <v>37000</v>
      </c>
      <c r="L194" s="197">
        <v>0</v>
      </c>
      <c r="M194" s="232">
        <v>30000</v>
      </c>
      <c r="N194" s="197">
        <v>4150</v>
      </c>
      <c r="O194" s="197"/>
      <c r="P194" s="197">
        <v>0</v>
      </c>
      <c r="Q194" s="197">
        <v>0</v>
      </c>
      <c r="R194" s="235">
        <f>(名冊[[#This Row],[月費]]+名冊[[#This Row],[包月]]-名冊[[#This Row],[補助款]])+(名冊[[#This Row],[雜費]]+名冊[[#This Row],[雜費2]]+名冊[[#This Row],[積欠]])-名冊[[#This Row],[溢收]]</f>
        <v>11150</v>
      </c>
      <c r="S194" s="198"/>
      <c r="T194" s="197"/>
      <c r="U194" s="195">
        <v>5272</v>
      </c>
      <c r="V194" s="380" t="str">
        <f>IF(名冊[[#This Row],[家屬繳交金額]]-名冊[[#This Row],[合計]]&lt;=0,"-",名冊[[#This Row],[家屬繳交金額]]-名冊[[#This Row],[合計]])</f>
        <v>-</v>
      </c>
      <c r="W194" s="383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-5878</v>
      </c>
      <c r="X194" s="197"/>
      <c r="Y194" s="197"/>
      <c r="Z194" s="217"/>
      <c r="AA194" s="206" t="s">
        <v>928</v>
      </c>
      <c r="AB194" s="202" t="s">
        <v>833</v>
      </c>
      <c r="AC194" s="202"/>
      <c r="AD194" s="202"/>
      <c r="AE194" s="237" t="str">
        <f>"您好：通知"&amp;名冊[[#This Row],[姓名]]&amp;" 君於"&amp;名冊[[#This Row],[簡稱]]&amp;114&amp;"年"&amp;4&amp;"月月費" &amp;IF((AND(名冊[[#This Row],[積欠]]&gt;0,名冊[[#This Row],[合計]]&gt;0)),"(含欠費)","")&amp;"共"&amp;IF(名冊[[#This Row],[合計]]&lt;0," 溢收"&amp;-名冊[[#This Row],[合計]],名冊[[#This Row],[合計]])&amp;"元整，如有疑問請來電(分機218)，謝謝。"</f>
        <v>您好：通知黃信洪 君於龍祥護理之家114年4月月費共11150元整，如有疑問請來電(分機218)，謝謝。</v>
      </c>
    </row>
    <row r="195" spans="1:31">
      <c r="A195" s="228" t="str">
        <f t="shared" ca="1" si="3"/>
        <v>194</v>
      </c>
      <c r="B195" s="229" t="str">
        <f>HYPERLINK("\\server\G(server)\00行政管理部共用區\@雜費登帳!!!\@收費系統\住民收費表\※收費表"&amp;名冊[[#This Row],[字號]]&amp;名冊[[#This Row],[住民]]&amp;".xlsm",名冊[[#This Row],[住民]])</f>
        <v>王立志</v>
      </c>
      <c r="C195" s="190" t="s">
        <v>937</v>
      </c>
      <c r="D195" s="214" t="s">
        <v>1254</v>
      </c>
      <c r="E195" s="211" t="s">
        <v>489</v>
      </c>
      <c r="F195" s="211" t="s">
        <v>1232</v>
      </c>
      <c r="G195" s="211" t="str">
        <f>IF(COUNTIF(名冊[[#This Row],[字號]],"1-*"),"龍祥精神護理之家",IF(COUNTIF(名冊[[#This Row],[字號]],"2-*"),"龍祥護理之家",IF(COUNTIF(名冊[[#This Row],[字號]],"3-*"),"龍祥長照中心")))</f>
        <v>龍祥護理之家</v>
      </c>
      <c r="H195" s="193"/>
      <c r="I195" s="194" t="s">
        <v>447</v>
      </c>
      <c r="J195" s="195">
        <v>50000</v>
      </c>
      <c r="K195" s="197">
        <v>37000</v>
      </c>
      <c r="L195" s="197">
        <v>0</v>
      </c>
      <c r="M195" s="232">
        <v>18785</v>
      </c>
      <c r="N195" s="197">
        <v>5151</v>
      </c>
      <c r="O195" s="197"/>
      <c r="P195" s="197">
        <v>0</v>
      </c>
      <c r="Q195" s="197">
        <v>0</v>
      </c>
      <c r="R195" s="234">
        <f>(名冊[[#This Row],[月費]]+名冊[[#This Row],[包月]]-名冊[[#This Row],[補助款]])+(名冊[[#This Row],[雜費]]+名冊[[#This Row],[雜費2]]+名冊[[#This Row],[積欠]])-名冊[[#This Row],[溢收]]</f>
        <v>23366</v>
      </c>
      <c r="S195" s="198"/>
      <c r="T195" s="197"/>
      <c r="U195" s="195">
        <v>18215</v>
      </c>
      <c r="V195" s="380" t="str">
        <f>IF(名冊[[#This Row],[家屬繳交金額]]-名冊[[#This Row],[合計]]&lt;=0,"-",名冊[[#This Row],[家屬繳交金額]]-名冊[[#This Row],[合計]])</f>
        <v>-</v>
      </c>
      <c r="W195" s="383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-5151</v>
      </c>
      <c r="X195" s="197"/>
      <c r="Y195" s="197"/>
      <c r="Z195" s="212"/>
      <c r="AA195" s="206"/>
      <c r="AB195" s="202" t="s">
        <v>420</v>
      </c>
      <c r="AC195" s="202"/>
      <c r="AD195" s="202"/>
      <c r="AE195" s="237" t="str">
        <f>"您好：通知"&amp;名冊[[#This Row],[姓名]]&amp;" 君於"&amp;名冊[[#This Row],[簡稱]]&amp;114&amp;"年"&amp;4&amp;"月月費" &amp;IF((AND(名冊[[#This Row],[積欠]]&gt;0,名冊[[#This Row],[合計]]&gt;0)),"(含欠費)","")&amp;"共"&amp;IF(名冊[[#This Row],[合計]]&lt;0," 溢收"&amp;-名冊[[#This Row],[合計]],名冊[[#This Row],[合計]])&amp;"元整，如有疑問請來電(分機218)，謝謝。"</f>
        <v>您好：通知王立志 君於龍祥護理之家114年4月月費共23366元整，如有疑問請來電(分機218)，謝謝。</v>
      </c>
    </row>
    <row r="196" spans="1:31">
      <c r="A196" s="228" t="str">
        <f t="shared" ca="1" si="3"/>
        <v>195</v>
      </c>
      <c r="B196" s="230" t="str">
        <f>HYPERLINK("\\server\G(server)\00行政管理部共用區\@雜費登帳!!!\@收費系統\住民收費表\※收費表"&amp;名冊[[#This Row],[字號]]&amp;名冊[[#This Row],[住民]]&amp;".xlsm",名冊[[#This Row],[住民]])</f>
        <v>吳眼</v>
      </c>
      <c r="C196" s="190" t="s">
        <v>938</v>
      </c>
      <c r="D196" s="214" t="s">
        <v>1254</v>
      </c>
      <c r="E196" s="211" t="s">
        <v>861</v>
      </c>
      <c r="F196" s="211" t="s">
        <v>1233</v>
      </c>
      <c r="G196" s="211" t="str">
        <f>IF(COUNTIF(名冊[[#This Row],[字號]],"1-*"),"龍祥精神護理之家",IF(COUNTIF(名冊[[#This Row],[字號]],"2-*"),"龍祥護理之家",IF(COUNTIF(名冊[[#This Row],[字號]],"3-*"),"龍祥長照中心")))</f>
        <v>龍祥護理之家</v>
      </c>
      <c r="H196" s="193"/>
      <c r="I196" s="194" t="s">
        <v>867</v>
      </c>
      <c r="J196" s="195">
        <v>50000</v>
      </c>
      <c r="K196" s="197">
        <v>37000</v>
      </c>
      <c r="L196" s="197">
        <v>0</v>
      </c>
      <c r="M196" s="232">
        <v>11505</v>
      </c>
      <c r="N196" s="197">
        <v>13456</v>
      </c>
      <c r="O196" s="197"/>
      <c r="P196" s="197">
        <v>0</v>
      </c>
      <c r="Q196" s="197">
        <v>0</v>
      </c>
      <c r="R196" s="235">
        <f>(名冊[[#This Row],[月費]]+名冊[[#This Row],[包月]]-名冊[[#This Row],[補助款]])+(名冊[[#This Row],[雜費]]+名冊[[#This Row],[雜費2]]+名冊[[#This Row],[積欠]])-名冊[[#This Row],[溢收]]</f>
        <v>38951</v>
      </c>
      <c r="S196" s="198"/>
      <c r="T196" s="197"/>
      <c r="U196" s="195">
        <v>25495</v>
      </c>
      <c r="V196" s="380" t="str">
        <f>IF(名冊[[#This Row],[家屬繳交金額]]-名冊[[#This Row],[合計]]&lt;=0,"-",名冊[[#This Row],[家屬繳交金額]]-名冊[[#This Row],[合計]])</f>
        <v>-</v>
      </c>
      <c r="W196" s="383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-13456</v>
      </c>
      <c r="X196" s="197"/>
      <c r="Y196" s="197"/>
      <c r="Z196" s="203"/>
      <c r="AA196" s="206"/>
      <c r="AB196" s="202" t="s">
        <v>862</v>
      </c>
      <c r="AC196" s="202"/>
      <c r="AD196" s="202"/>
      <c r="AE196" s="237" t="str">
        <f>"您好：通知"&amp;名冊[[#This Row],[姓名]]&amp;" 君於"&amp;名冊[[#This Row],[簡稱]]&amp;114&amp;"年"&amp;4&amp;"月月費" &amp;IF((AND(名冊[[#This Row],[積欠]]&gt;0,名冊[[#This Row],[合計]]&gt;0)),"(含欠費)","")&amp;"共"&amp;IF(名冊[[#This Row],[合計]]&lt;0," 溢收"&amp;-名冊[[#This Row],[合計]],名冊[[#This Row],[合計]])&amp;"元整，如有疑問請來電(分機218)，謝謝。"</f>
        <v>您好：通知吳眼 君於龍祥護理之家114年4月月費共38951元整，如有疑問請來電(分機218)，謝謝。</v>
      </c>
    </row>
    <row r="197" spans="1:31">
      <c r="A197" s="228" t="str">
        <f t="shared" ca="1" si="3"/>
        <v>196</v>
      </c>
      <c r="B197" s="229" t="str">
        <f>HYPERLINK("\\server\G(server)\00行政管理部共用區\@雜費登帳!!!\@收費系統\住民收費表\※收費表"&amp;名冊[[#This Row],[字號]]&amp;名冊[[#This Row],[住民]]&amp;".xlsm",名冊[[#This Row],[住民]])</f>
        <v>張胡素錦</v>
      </c>
      <c r="C197" s="190" t="s">
        <v>980</v>
      </c>
      <c r="D197" s="214" t="s">
        <v>1254</v>
      </c>
      <c r="E197" s="211" t="s">
        <v>602</v>
      </c>
      <c r="F197" s="211" t="s">
        <v>1234</v>
      </c>
      <c r="G197" s="211" t="str">
        <f>IF(COUNTIF(名冊[[#This Row],[字號]],"1-*"),"龍祥精神護理之家",IF(COUNTIF(名冊[[#This Row],[字號]],"2-*"),"龍祥護理之家",IF(COUNTIF(名冊[[#This Row],[字號]],"3-*"),"龍祥長照中心")))</f>
        <v>龍祥護理之家</v>
      </c>
      <c r="H197" s="193" t="s">
        <v>1088</v>
      </c>
      <c r="I197" s="194" t="s">
        <v>380</v>
      </c>
      <c r="J197" s="195">
        <v>50000</v>
      </c>
      <c r="K197" s="197">
        <v>37000</v>
      </c>
      <c r="L197" s="197">
        <v>0</v>
      </c>
      <c r="M197" s="232">
        <v>24000</v>
      </c>
      <c r="N197" s="197">
        <v>3066</v>
      </c>
      <c r="O197" s="197"/>
      <c r="P197" s="197">
        <v>0</v>
      </c>
      <c r="Q197" s="197">
        <v>0</v>
      </c>
      <c r="R197" s="234">
        <f>(名冊[[#This Row],[月費]]+名冊[[#This Row],[包月]]-名冊[[#This Row],[補助款]])+(名冊[[#This Row],[雜費]]+名冊[[#This Row],[雜費2]]+名冊[[#This Row],[積欠]])-名冊[[#This Row],[溢收]]</f>
        <v>16066</v>
      </c>
      <c r="S197" s="198"/>
      <c r="T197" s="197"/>
      <c r="U197" s="195">
        <v>-3644</v>
      </c>
      <c r="V197" s="380" t="str">
        <f>IF(名冊[[#This Row],[家屬繳交金額]]-名冊[[#This Row],[合計]]&lt;=0,"-",名冊[[#This Row],[家屬繳交金額]]-名冊[[#This Row],[合計]])</f>
        <v>-</v>
      </c>
      <c r="W197" s="383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-19710</v>
      </c>
      <c r="X197" s="197"/>
      <c r="Y197" s="197"/>
      <c r="Z197" s="203"/>
      <c r="AA197" s="206"/>
      <c r="AB197" s="202" t="s">
        <v>367</v>
      </c>
      <c r="AC197" s="202"/>
      <c r="AD197" s="202"/>
      <c r="AE197" s="237" t="str">
        <f>"您好：通知"&amp;名冊[[#This Row],[姓名]]&amp;" 君於"&amp;名冊[[#This Row],[簡稱]]&amp;114&amp;"年"&amp;4&amp;"月月費" &amp;IF((AND(名冊[[#This Row],[積欠]]&gt;0,名冊[[#This Row],[合計]]&gt;0)),"(含欠費)","")&amp;"共"&amp;IF(名冊[[#This Row],[合計]]&lt;0," 溢收"&amp;-名冊[[#This Row],[合計]],名冊[[#This Row],[合計]])&amp;"元整，如有疑問請來電(分機218)，謝謝。"</f>
        <v>您好：通知張胡素錦 君於龍祥護理之家114年4月月費共16066元整，如有疑問請來電(分機218)，謝謝。</v>
      </c>
    </row>
    <row r="198" spans="1:31">
      <c r="A198" s="228" t="str">
        <f t="shared" ca="1" si="3"/>
        <v>197</v>
      </c>
      <c r="B198" s="229" t="str">
        <f>HYPERLINK("\\server\G(server)\00行政管理部共用區\@雜費登帳!!!\@收費系統\住民收費表\※收費表"&amp;名冊[[#This Row],[字號]]&amp;名冊[[#This Row],[住民]]&amp;".xlsm",名冊[[#This Row],[住民]])</f>
        <v>梅台生</v>
      </c>
      <c r="C198" s="190" t="s">
        <v>1013</v>
      </c>
      <c r="D198" s="214" t="s">
        <v>1254</v>
      </c>
      <c r="E198" s="192" t="s">
        <v>490</v>
      </c>
      <c r="F198" s="192" t="s">
        <v>1235</v>
      </c>
      <c r="G198" s="192" t="str">
        <f>IF(COUNTIF(名冊[[#This Row],[字號]],"1-*"),"龍祥精神護理之家",IF(COUNTIF(名冊[[#This Row],[字號]],"2-*"),"龍祥護理之家",IF(COUNTIF(名冊[[#This Row],[字號]],"3-*"),"龍祥長照中心")))</f>
        <v>龍祥護理之家</v>
      </c>
      <c r="H198" s="193" t="s">
        <v>1257</v>
      </c>
      <c r="I198" s="194" t="s">
        <v>380</v>
      </c>
      <c r="J198" s="195">
        <v>50000</v>
      </c>
      <c r="K198" s="196">
        <v>37000</v>
      </c>
      <c r="L198" s="197">
        <v>0</v>
      </c>
      <c r="M198" s="231">
        <v>23875</v>
      </c>
      <c r="N198" s="197">
        <v>4528</v>
      </c>
      <c r="O198" s="197"/>
      <c r="P198" s="197">
        <v>18683</v>
      </c>
      <c r="Q198" s="197">
        <v>0</v>
      </c>
      <c r="R198" s="234">
        <f>(名冊[[#This Row],[月費]]+名冊[[#This Row],[包月]]-名冊[[#This Row],[補助款]])+(名冊[[#This Row],[雜費]]+名冊[[#This Row],[雜費2]]+名冊[[#This Row],[積欠]])-名冊[[#This Row],[溢收]]</f>
        <v>36336</v>
      </c>
      <c r="S198" s="198"/>
      <c r="T198" s="197"/>
      <c r="U198" s="195">
        <v>-5558</v>
      </c>
      <c r="V198" s="380" t="str">
        <f>IF(名冊[[#This Row],[家屬繳交金額]]-名冊[[#This Row],[合計]]&lt;=0,"-",名冊[[#This Row],[家屬繳交金額]]-名冊[[#This Row],[合計]])</f>
        <v>-</v>
      </c>
      <c r="W198" s="381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-41894</v>
      </c>
      <c r="X198" s="197"/>
      <c r="Y198" s="197"/>
      <c r="Z198" s="318" t="s">
        <v>1997</v>
      </c>
      <c r="AA198" s="200"/>
      <c r="AB198" s="201" t="s">
        <v>224</v>
      </c>
      <c r="AC198" s="201"/>
      <c r="AD198" s="202"/>
      <c r="AE198" s="237" t="str">
        <f>"您好：通知"&amp;名冊[[#This Row],[姓名]]&amp;" 君於"&amp;名冊[[#This Row],[簡稱]]&amp;114&amp;"年"&amp;4&amp;"月月費" &amp;IF((AND(名冊[[#This Row],[積欠]]&gt;0,名冊[[#This Row],[合計]]&gt;0)),"(含欠費)","")&amp;"共"&amp;IF(名冊[[#This Row],[合計]]&lt;0," 溢收"&amp;-名冊[[#This Row],[合計]],名冊[[#This Row],[合計]])&amp;"元整，如有疑問請來電(分機218)，謝謝。"</f>
        <v>您好：通知梅台生 君於龍祥護理之家114年4月月費(含欠費)共36336元整，如有疑問請來電(分機218)，謝謝。</v>
      </c>
    </row>
    <row r="199" spans="1:31">
      <c r="A199" s="228" t="str">
        <f t="shared" ca="1" si="3"/>
        <v>198</v>
      </c>
      <c r="B199" s="230" t="str">
        <f>HYPERLINK("\\server\G(server)\00行政管理部共用區\@雜費登帳!!!\@收費系統\住民收費表\※收費表"&amp;名冊[[#This Row],[字號]]&amp;名冊[[#This Row],[住民]]&amp;".xlsm",名冊[[#This Row],[住民]])</f>
        <v>陳玉山</v>
      </c>
      <c r="C199" s="190" t="s">
        <v>1077</v>
      </c>
      <c r="D199" s="214" t="s">
        <v>1254</v>
      </c>
      <c r="E199" s="211" t="s">
        <v>1076</v>
      </c>
      <c r="F199" s="211" t="s">
        <v>1237</v>
      </c>
      <c r="G199" s="211" t="str">
        <f>IF(COUNTIF(名冊[[#This Row],[字號]],"1-*"),"龍祥精神護理之家",IF(COUNTIF(名冊[[#This Row],[字號]],"2-*"),"龍祥護理之家",IF(COUNTIF(名冊[[#This Row],[字號]],"3-*"),"龍祥長照中心")))</f>
        <v>龍祥護理之家</v>
      </c>
      <c r="H199" s="213"/>
      <c r="I199" s="194" t="s">
        <v>1111</v>
      </c>
      <c r="J199" s="195">
        <v>50000</v>
      </c>
      <c r="K199" s="197">
        <v>37000</v>
      </c>
      <c r="L199" s="197">
        <v>0</v>
      </c>
      <c r="M199" s="232">
        <v>28088</v>
      </c>
      <c r="N199" s="197">
        <v>-5090</v>
      </c>
      <c r="O199" s="197"/>
      <c r="P199" s="197">
        <v>0</v>
      </c>
      <c r="Q199" s="197">
        <v>0</v>
      </c>
      <c r="R199" s="235">
        <f>(名冊[[#This Row],[月費]]+名冊[[#This Row],[包月]]-名冊[[#This Row],[補助款]])+(名冊[[#This Row],[雜費]]+名冊[[#This Row],[雜費2]]+名冊[[#This Row],[積欠]])-名冊[[#This Row],[溢收]]</f>
        <v>3822</v>
      </c>
      <c r="S199" s="198"/>
      <c r="T199" s="197"/>
      <c r="U199" s="195">
        <v>8912</v>
      </c>
      <c r="V199" s="380">
        <f>IF(名冊[[#This Row],[家屬繳交金額]]-名冊[[#This Row],[合計]]&lt;=0,"-",名冊[[#This Row],[家屬繳交金額]]-名冊[[#This Row],[合計]])</f>
        <v>5090</v>
      </c>
      <c r="W199" s="383" t="str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</v>
      </c>
      <c r="X199" s="197"/>
      <c r="Y199" s="197"/>
      <c r="Z199" s="203" t="s">
        <v>3440</v>
      </c>
      <c r="AA199" s="206"/>
      <c r="AB199" s="202" t="s">
        <v>1078</v>
      </c>
      <c r="AC199" s="202"/>
      <c r="AD199" s="202"/>
      <c r="AE199" s="237" t="str">
        <f>"您好：通知"&amp;名冊[[#This Row],[姓名]]&amp;" 君於"&amp;名冊[[#This Row],[簡稱]]&amp;114&amp;"年"&amp;4&amp;"月月費" &amp;IF((AND(名冊[[#This Row],[積欠]]&gt;0,名冊[[#This Row],[合計]]&gt;0)),"(含欠費)","")&amp;"共"&amp;IF(名冊[[#This Row],[合計]]&lt;0," 溢收"&amp;-名冊[[#This Row],[合計]],名冊[[#This Row],[合計]])&amp;"元整，如有疑問請來電(分機218)，謝謝。"</f>
        <v>您好：通知陳玉山 君於龍祥護理之家114年4月月費共3822元整，如有疑問請來電(分機218)，謝謝。</v>
      </c>
    </row>
    <row r="200" spans="1:31">
      <c r="A200" s="228" t="str">
        <f t="shared" ca="1" si="3"/>
        <v>199</v>
      </c>
      <c r="B200" s="230" t="str">
        <f>HYPERLINK("\\server\G(server)\00行政管理部共用區\@雜費登帳!!!\@收費系統\住民收費表\※收費表"&amp;名冊[[#This Row],[字號]]&amp;名冊[[#This Row],[住民]]&amp;".xlsm",名冊[[#This Row],[住民]])</f>
        <v>宋邱素卿</v>
      </c>
      <c r="C200" s="190" t="s">
        <v>3292</v>
      </c>
      <c r="D200" s="191" t="s">
        <v>3293</v>
      </c>
      <c r="E200" s="211" t="s">
        <v>3291</v>
      </c>
      <c r="F200" s="211" t="s">
        <v>3294</v>
      </c>
      <c r="G200" s="211" t="str">
        <f>IF(COUNTIF(名冊[[#This Row],[字號]],"1-*"),"龍祥精神護理之家",IF(COUNTIF(名冊[[#This Row],[字號]],"2-*"),"龍祥護理之家",IF(COUNTIF(名冊[[#This Row],[字號]],"3-*"),"龍祥長照中心")))</f>
        <v>龍祥護理之家</v>
      </c>
      <c r="H200" s="213"/>
      <c r="I200" s="194" t="s">
        <v>1335</v>
      </c>
      <c r="J200" s="195">
        <v>50000</v>
      </c>
      <c r="K200" s="197">
        <v>37000</v>
      </c>
      <c r="L200" s="197">
        <v>0</v>
      </c>
      <c r="M200" s="232">
        <v>18785</v>
      </c>
      <c r="N200" s="197">
        <v>12530</v>
      </c>
      <c r="O200" s="197"/>
      <c r="P200" s="197">
        <v>0</v>
      </c>
      <c r="Q200" s="197">
        <v>0</v>
      </c>
      <c r="R200" s="235">
        <f>(名冊[[#This Row],[月費]]+名冊[[#This Row],[包月]]-名冊[[#This Row],[補助款]])+(名冊[[#This Row],[雜費]]+名冊[[#This Row],[雜費2]]+名冊[[#This Row],[積欠]])-名冊[[#This Row],[溢收]]</f>
        <v>30745</v>
      </c>
      <c r="S200" s="198"/>
      <c r="T200" s="197"/>
      <c r="U200" s="195">
        <v>18215</v>
      </c>
      <c r="V200" s="380" t="str">
        <f>IF(名冊[[#This Row],[家屬繳交金額]]-名冊[[#This Row],[合計]]&lt;=0,"-",名冊[[#This Row],[家屬繳交金額]]-名冊[[#This Row],[合計]])</f>
        <v>-</v>
      </c>
      <c r="W200" s="383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-12530</v>
      </c>
      <c r="X200" s="197"/>
      <c r="Y200" s="197"/>
      <c r="Z200" s="203"/>
      <c r="AA200" s="206"/>
      <c r="AB200" s="202" t="s">
        <v>1330</v>
      </c>
      <c r="AC200" s="202"/>
      <c r="AD200" s="202"/>
      <c r="AE200" s="237" t="str">
        <f>"您好：通知"&amp;名冊[[#This Row],[姓名]]&amp;" 君於"&amp;名冊[[#This Row],[簡稱]]&amp;114&amp;"年"&amp;4&amp;"月月費" &amp;IF((AND(名冊[[#This Row],[積欠]]&gt;0,名冊[[#This Row],[合計]]&gt;0)),"(含欠費)","")&amp;"共"&amp;IF(名冊[[#This Row],[合計]]&lt;0," 溢收"&amp;-名冊[[#This Row],[合計]],名冊[[#This Row],[合計]])&amp;"元整，如有疑問請來電(分機218)，謝謝。"</f>
        <v>您好：通知宋邱素卿 君於龍祥護理之家114年4月月費共30745元整，如有疑問請來電(分機218)，謝謝。</v>
      </c>
    </row>
    <row r="201" spans="1:31" s="286" customFormat="1">
      <c r="A201" s="228" t="str">
        <f t="shared" ca="1" si="3"/>
        <v>200</v>
      </c>
      <c r="B201" s="229" t="str">
        <f>HYPERLINK("\\server\G(server)\00行政管理部共用區\@雜費登帳!!!\@收費系統\住民收費表\※收費表"&amp;名冊[[#This Row],[字號]]&amp;名冊[[#This Row],[住民]]&amp;".xlsm",名冊[[#This Row],[住民]])</f>
        <v>周夏子</v>
      </c>
      <c r="C201" s="190" t="s">
        <v>1412</v>
      </c>
      <c r="D201" s="191" t="s">
        <v>1413</v>
      </c>
      <c r="E201" s="211" t="s">
        <v>1411</v>
      </c>
      <c r="F201" s="211" t="s">
        <v>1414</v>
      </c>
      <c r="G201" s="211" t="str">
        <f>IF(COUNTIF(名冊[[#This Row],[字號]],"1-*"),"龍祥精神護理之家",IF(COUNTIF(名冊[[#This Row],[字號]],"2-*"),"龍祥護理之家",IF(COUNTIF(名冊[[#This Row],[字號]],"3-*"),"龍祥長照中心")))</f>
        <v>龍祥護理之家</v>
      </c>
      <c r="H201" s="193"/>
      <c r="I201" s="194" t="s">
        <v>695</v>
      </c>
      <c r="J201" s="195">
        <v>50000</v>
      </c>
      <c r="K201" s="197">
        <v>36000</v>
      </c>
      <c r="L201" s="197">
        <v>0</v>
      </c>
      <c r="M201" s="232">
        <v>23875</v>
      </c>
      <c r="N201" s="197">
        <v>10438</v>
      </c>
      <c r="O201" s="197"/>
      <c r="P201" s="197">
        <v>0</v>
      </c>
      <c r="Q201" s="197">
        <v>0</v>
      </c>
      <c r="R201" s="235">
        <f>(名冊[[#This Row],[月費]]+名冊[[#This Row],[包月]]-名冊[[#This Row],[補助款]])+(名冊[[#This Row],[雜費]]+名冊[[#This Row],[雜費2]]+名冊[[#This Row],[積欠]])-名冊[[#This Row],[溢收]]</f>
        <v>22563</v>
      </c>
      <c r="S201" s="198"/>
      <c r="T201" s="197"/>
      <c r="U201" s="195">
        <v>12125</v>
      </c>
      <c r="V201" s="380" t="str">
        <f>IF(名冊[[#This Row],[家屬繳交金額]]-名冊[[#This Row],[合計]]&lt;=0,"-",名冊[[#This Row],[家屬繳交金額]]-名冊[[#This Row],[合計]])</f>
        <v>-</v>
      </c>
      <c r="W201" s="383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-10438</v>
      </c>
      <c r="X201" s="197"/>
      <c r="Y201" s="197"/>
      <c r="Z201" s="203"/>
      <c r="AA201" s="206"/>
      <c r="AB201" s="202" t="s">
        <v>1062</v>
      </c>
      <c r="AC201" s="202" t="s">
        <v>635</v>
      </c>
      <c r="AD201" s="202"/>
      <c r="AE201" s="237" t="str">
        <f>"您好：通知"&amp;名冊[[#This Row],[姓名]]&amp;" 君於"&amp;名冊[[#This Row],[簡稱]]&amp;114&amp;"年"&amp;4&amp;"月月費" &amp;IF((AND(名冊[[#This Row],[積欠]]&gt;0,名冊[[#This Row],[合計]]&gt;0)),"(含欠費)","")&amp;"共"&amp;IF(名冊[[#This Row],[合計]]&lt;0," 溢收"&amp;-名冊[[#This Row],[合計]],名冊[[#This Row],[合計]])&amp;"元整，如有疑問請來電(分機218)，謝謝。"</f>
        <v>您好：通知周夏子 君於龍祥護理之家114年4月月費共22563元整，如有疑問請來電(分機218)，謝謝。</v>
      </c>
    </row>
    <row r="202" spans="1:31">
      <c r="A202" s="228" t="str">
        <f t="shared" ca="1" si="3"/>
        <v>201</v>
      </c>
      <c r="B202" s="230" t="str">
        <f>HYPERLINK("\\server\G(server)\00行政管理部共用區\@雜費登帳!!!\@收費系統\住民收費表\※收費表"&amp;名冊[[#This Row],[字號]]&amp;名冊[[#This Row],[住民]]&amp;".xlsm",名冊[[#This Row],[住民]])</f>
        <v>潘易昌</v>
      </c>
      <c r="C202" s="190" t="s">
        <v>1416</v>
      </c>
      <c r="D202" s="191" t="s">
        <v>1417</v>
      </c>
      <c r="E202" s="211" t="s">
        <v>1415</v>
      </c>
      <c r="F202" s="211" t="s">
        <v>1418</v>
      </c>
      <c r="G202" s="211" t="str">
        <f>IF(COUNTIF(名冊[[#This Row],[字號]],"1-*"),"龍祥精神護理之家",IF(COUNTIF(名冊[[#This Row],[字號]],"2-*"),"龍祥護理之家",IF(COUNTIF(名冊[[#This Row],[字號]],"3-*"),"龍祥長照中心")))</f>
        <v>龍祥護理之家</v>
      </c>
      <c r="H202" s="193"/>
      <c r="I202" s="194" t="s">
        <v>999</v>
      </c>
      <c r="J202" s="195">
        <v>50000</v>
      </c>
      <c r="K202" s="197">
        <v>36000</v>
      </c>
      <c r="L202" s="197">
        <v>0</v>
      </c>
      <c r="M202" s="232">
        <v>13176</v>
      </c>
      <c r="N202" s="197">
        <v>54897</v>
      </c>
      <c r="O202" s="197"/>
      <c r="P202" s="197">
        <v>0</v>
      </c>
      <c r="Q202" s="197">
        <v>0</v>
      </c>
      <c r="R202" s="235">
        <f>(名冊[[#This Row],[月費]]+名冊[[#This Row],[包月]]-名冊[[#This Row],[補助款]])+(名冊[[#This Row],[雜費]]+名冊[[#This Row],[雜費2]]+名冊[[#This Row],[積欠]])-名冊[[#This Row],[溢收]]</f>
        <v>77721</v>
      </c>
      <c r="S202" s="198"/>
      <c r="T202" s="197"/>
      <c r="U202" s="195">
        <v>18500</v>
      </c>
      <c r="V202" s="380" t="str">
        <f>IF(名冊[[#This Row],[家屬繳交金額]]-名冊[[#This Row],[合計]]&lt;=0,"-",名冊[[#This Row],[家屬繳交金額]]-名冊[[#This Row],[合計]])</f>
        <v>-</v>
      </c>
      <c r="W202" s="383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-59221</v>
      </c>
      <c r="X202" s="197"/>
      <c r="Y202" s="197"/>
      <c r="Z202" s="203"/>
      <c r="AA202" s="206"/>
      <c r="AB202" s="202" t="s">
        <v>971</v>
      </c>
      <c r="AC202" s="202"/>
      <c r="AD202" s="202"/>
      <c r="AE202" s="237" t="str">
        <f>"您好：通知"&amp;名冊[[#This Row],[姓名]]&amp;" 君於"&amp;名冊[[#This Row],[簡稱]]&amp;114&amp;"年"&amp;4&amp;"月月費" &amp;IF((AND(名冊[[#This Row],[積欠]]&gt;0,名冊[[#This Row],[合計]]&gt;0)),"(含欠費)","")&amp;"共"&amp;IF(名冊[[#This Row],[合計]]&lt;0," 溢收"&amp;-名冊[[#This Row],[合計]],名冊[[#This Row],[合計]])&amp;"元整，如有疑問請來電(分機218)，謝謝。"</f>
        <v>您好：通知潘易昌 君於龍祥護理之家114年4月月費共77721元整，如有疑問請來電(分機218)，謝謝。</v>
      </c>
    </row>
    <row r="203" spans="1:31">
      <c r="A203" s="228" t="str">
        <f t="shared" ca="1" si="3"/>
        <v>202</v>
      </c>
      <c r="B203" s="230" t="str">
        <f>HYPERLINK("\\server\G(server)\00行政管理部共用區\@雜費登帳!!!\@收費系統\住民收費表\※收費表"&amp;名冊[[#This Row],[字號]]&amp;名冊[[#This Row],[住民]]&amp;".xlsm",名冊[[#This Row],[住民]])</f>
        <v>徐信東</v>
      </c>
      <c r="C203" s="190" t="s">
        <v>1490</v>
      </c>
      <c r="D203" s="191" t="s">
        <v>1491</v>
      </c>
      <c r="E203" s="211" t="s">
        <v>1489</v>
      </c>
      <c r="F203" s="211" t="s">
        <v>1492</v>
      </c>
      <c r="G203" s="211" t="str">
        <f>IF(COUNTIF(名冊[[#This Row],[字號]],"1-*"),"龍祥精神護理之家",IF(COUNTIF(名冊[[#This Row],[字號]],"2-*"),"龍祥護理之家",IF(COUNTIF(名冊[[#This Row],[字號]],"3-*"),"龍祥長照中心")))</f>
        <v>龍祥護理之家</v>
      </c>
      <c r="H203" s="193"/>
      <c r="I203" s="194" t="s">
        <v>1009</v>
      </c>
      <c r="J203" s="195">
        <v>50000</v>
      </c>
      <c r="K203" s="197">
        <v>37000</v>
      </c>
      <c r="L203" s="197">
        <v>0</v>
      </c>
      <c r="M203" s="232">
        <v>18785</v>
      </c>
      <c r="N203" s="197">
        <v>8823</v>
      </c>
      <c r="O203" s="197"/>
      <c r="P203" s="197">
        <v>0</v>
      </c>
      <c r="Q203" s="197">
        <v>0</v>
      </c>
      <c r="R203" s="235">
        <f>(名冊[[#This Row],[月費]]+名冊[[#This Row],[包月]]-名冊[[#This Row],[補助款]])+(名冊[[#This Row],[雜費]]+名冊[[#This Row],[雜費2]]+名冊[[#This Row],[積欠]])-名冊[[#This Row],[溢收]]</f>
        <v>27038</v>
      </c>
      <c r="S203" s="198"/>
      <c r="T203" s="197"/>
      <c r="U203" s="195">
        <v>18215</v>
      </c>
      <c r="V203" s="380" t="str">
        <f>IF(名冊[[#This Row],[家屬繳交金額]]-名冊[[#This Row],[合計]]&lt;=0,"-",名冊[[#This Row],[家屬繳交金額]]-名冊[[#This Row],[合計]])</f>
        <v>-</v>
      </c>
      <c r="W203" s="383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-8823</v>
      </c>
      <c r="X203" s="197"/>
      <c r="Y203" s="197"/>
      <c r="Z203" s="203"/>
      <c r="AA203" s="206"/>
      <c r="AB203" s="202" t="s">
        <v>1005</v>
      </c>
      <c r="AC203" s="202"/>
      <c r="AD203" s="202"/>
      <c r="AE203" s="237" t="str">
        <f>"您好：通知"&amp;名冊[[#This Row],[姓名]]&amp;" 君於"&amp;名冊[[#This Row],[簡稱]]&amp;114&amp;"年"&amp;4&amp;"月月費" &amp;IF((AND(名冊[[#This Row],[積欠]]&gt;0,名冊[[#This Row],[合計]]&gt;0)),"(含欠費)","")&amp;"共"&amp;IF(名冊[[#This Row],[合計]]&lt;0," 溢收"&amp;-名冊[[#This Row],[合計]],名冊[[#This Row],[合計]])&amp;"元整，如有疑問請來電(分機218)，謝謝。"</f>
        <v>您好：通知徐信東 君於龍祥護理之家114年4月月費共27038元整，如有疑問請來電(分機218)，謝謝。</v>
      </c>
    </row>
    <row r="204" spans="1:31">
      <c r="A204" s="272" t="str">
        <f t="shared" ca="1" si="3"/>
        <v>203</v>
      </c>
      <c r="B204" s="287" t="str">
        <f>HYPERLINK("\\server\G(server)\00行政管理部共用區\@雜費登帳!!!\@收費系統\住民收費表\※收費表"&amp;名冊[[#This Row],[字號]]&amp;名冊[[#This Row],[住民]]&amp;".xlsm",名冊[[#This Row],[住民]])</f>
        <v>陳鍾秋英</v>
      </c>
      <c r="C204" s="273" t="s">
        <v>1525</v>
      </c>
      <c r="D204" s="274" t="s">
        <v>1526</v>
      </c>
      <c r="E204" s="288" t="s">
        <v>1524</v>
      </c>
      <c r="F204" s="288" t="s">
        <v>1527</v>
      </c>
      <c r="G204" s="288" t="str">
        <f>IF(COUNTIF(名冊[[#This Row],[字號]],"1-*"),"龍祥精神護理之家",IF(COUNTIF(名冊[[#This Row],[字號]],"2-*"),"龍祥護理之家",IF(COUNTIF(名冊[[#This Row],[字號]],"3-*"),"龍祥長照中心")))</f>
        <v>龍祥護理之家</v>
      </c>
      <c r="H204" s="276"/>
      <c r="I204" s="277" t="s">
        <v>380</v>
      </c>
      <c r="J204" s="278">
        <v>50000</v>
      </c>
      <c r="K204" s="289">
        <v>35000</v>
      </c>
      <c r="L204" s="197">
        <v>0</v>
      </c>
      <c r="M204" s="290">
        <v>23875</v>
      </c>
      <c r="N204" s="279">
        <v>13600</v>
      </c>
      <c r="O204" s="279"/>
      <c r="P204" s="279">
        <v>0</v>
      </c>
      <c r="Q204" s="279"/>
      <c r="R204" s="281">
        <f>(名冊[[#This Row],[月費]]+名冊[[#This Row],[包月]]-名冊[[#This Row],[補助款]])+(名冊[[#This Row],[雜費]]+名冊[[#This Row],[雜費2]]+名冊[[#This Row],[積欠]])-名冊[[#This Row],[溢收]]</f>
        <v>24725</v>
      </c>
      <c r="S204" s="282"/>
      <c r="T204" s="279"/>
      <c r="U204" s="278">
        <v>-15258</v>
      </c>
      <c r="V204" s="288" t="str">
        <f>IF(名冊[[#This Row],[家屬繳交金額]]-名冊[[#This Row],[合計]]&lt;=0,"-",名冊[[#This Row],[家屬繳交金額]]-名冊[[#This Row],[合計]])</f>
        <v>-</v>
      </c>
      <c r="W204" s="379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-39983</v>
      </c>
      <c r="X204" s="279"/>
      <c r="Y204" s="279"/>
      <c r="Z204" s="294"/>
      <c r="AA204" s="292"/>
      <c r="AB204" s="293" t="s">
        <v>218</v>
      </c>
      <c r="AC204" s="293" t="s">
        <v>219</v>
      </c>
      <c r="AD204" s="284"/>
      <c r="AE204" s="285" t="str">
        <f>"您好：通知"&amp;名冊[[#This Row],[姓名]]&amp;" 君於"&amp;名冊[[#This Row],[簡稱]]&amp;114&amp;"年"&amp;4&amp;"月月費" &amp;IF((AND(名冊[[#This Row],[積欠]]&gt;0,名冊[[#This Row],[合計]]&gt;0)),"(含欠費)","")&amp;"共"&amp;IF(名冊[[#This Row],[合計]]&lt;0," 溢收"&amp;-名冊[[#This Row],[合計]],名冊[[#This Row],[合計]])&amp;"元整，如有疑問請來電(分機218)，謝謝。"</f>
        <v>您好：通知陳鍾秋英 君於龍祥護理之家114年4月月費共24725元整，如有疑問請來電(分機218)，謝謝。</v>
      </c>
    </row>
    <row r="205" spans="1:31">
      <c r="A205" s="228" t="str">
        <f t="shared" ca="1" si="3"/>
        <v>204</v>
      </c>
      <c r="B205" s="229" t="str">
        <f>HYPERLINK("\\server\G(server)\00行政管理部共用區\@雜費登帳!!!\@收費系統\住民收費表\※收費表"&amp;名冊[[#This Row],[字號]]&amp;名冊[[#This Row],[住民]]&amp;".xlsm",名冊[[#This Row],[住民]])</f>
        <v>何淑民</v>
      </c>
      <c r="C205" s="190" t="s">
        <v>1700</v>
      </c>
      <c r="D205" s="191" t="s">
        <v>1701</v>
      </c>
      <c r="E205" s="192" t="s">
        <v>1699</v>
      </c>
      <c r="F205" s="192" t="s">
        <v>1702</v>
      </c>
      <c r="G205" s="192" t="str">
        <f>IF(COUNTIF(名冊[[#This Row],[字號]],"1-*"),"龍祥精神護理之家",IF(COUNTIF(名冊[[#This Row],[字號]],"2-*"),"龍祥護理之家",IF(COUNTIF(名冊[[#This Row],[字號]],"3-*"),"龍祥長照中心")))</f>
        <v>龍祥護理之家</v>
      </c>
      <c r="H205" s="193"/>
      <c r="I205" s="194" t="s">
        <v>379</v>
      </c>
      <c r="J205" s="195">
        <v>30000</v>
      </c>
      <c r="K205" s="196">
        <v>35000</v>
      </c>
      <c r="L205" s="197">
        <v>0</v>
      </c>
      <c r="M205" s="231">
        <v>18785</v>
      </c>
      <c r="N205" s="197">
        <v>19452</v>
      </c>
      <c r="O205" s="197"/>
      <c r="P205" s="197">
        <v>0</v>
      </c>
      <c r="Q205" s="197">
        <v>75840</v>
      </c>
      <c r="R205" s="234">
        <f>(名冊[[#This Row],[月費]]+名冊[[#This Row],[包月]]-名冊[[#This Row],[補助款]])+(名冊[[#This Row],[雜費]]+名冊[[#This Row],[雜費2]]+名冊[[#This Row],[積欠]])-名冊[[#This Row],[溢收]]</f>
        <v>-40173</v>
      </c>
      <c r="S205" s="198"/>
      <c r="T205" s="197"/>
      <c r="U205" s="195">
        <v>92055</v>
      </c>
      <c r="V205" s="380">
        <f>IF(名冊[[#This Row],[家屬繳交金額]]-名冊[[#This Row],[合計]]&lt;=0,"-",名冊[[#This Row],[家屬繳交金額]]-名冊[[#This Row],[合計]])</f>
        <v>132228</v>
      </c>
      <c r="W205" s="381" t="str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</v>
      </c>
      <c r="X205" s="197"/>
      <c r="Y205" s="197"/>
      <c r="Z205" s="321" t="s">
        <v>400</v>
      </c>
      <c r="AA205" s="200" t="s">
        <v>954</v>
      </c>
      <c r="AB205" s="201" t="s">
        <v>365</v>
      </c>
      <c r="AC205" s="201"/>
      <c r="AD205" s="202"/>
      <c r="AE205" s="237" t="str">
        <f>"您好：通知"&amp;名冊[[#This Row],[姓名]]&amp;" 君於"&amp;名冊[[#This Row],[簡稱]]&amp;114&amp;"年"&amp;4&amp;"月月費" &amp;IF((AND(名冊[[#This Row],[積欠]]&gt;0,名冊[[#This Row],[合計]]&gt;0)),"(含欠費)","")&amp;"共"&amp;IF(名冊[[#This Row],[合計]]&lt;0," 溢收"&amp;-名冊[[#This Row],[合計]],名冊[[#This Row],[合計]])&amp;"元整，如有疑問請來電(分機218)，謝謝。"</f>
        <v>您好：通知何淑民 君於龍祥護理之家114年4月月費共 溢收40173元整，如有疑問請來電(分機218)，謝謝。</v>
      </c>
    </row>
    <row r="206" spans="1:31">
      <c r="A206" s="272" t="str">
        <f t="shared" ca="1" si="3"/>
        <v>205</v>
      </c>
      <c r="B206" s="271" t="str">
        <f>HYPERLINK("\\server\G(server)\00行政管理部共用區\@雜費登帳!!!\@收費系統\住民收費表\※收費表"&amp;名冊[[#This Row],[字號]]&amp;名冊[[#This Row],[住民]]&amp;".xlsm",名冊[[#This Row],[住民]])</f>
        <v>許寶蓮</v>
      </c>
      <c r="C206" s="273" t="s">
        <v>1887</v>
      </c>
      <c r="D206" s="274" t="s">
        <v>1888</v>
      </c>
      <c r="E206" s="275" t="s">
        <v>1885</v>
      </c>
      <c r="F206" s="275" t="s">
        <v>1889</v>
      </c>
      <c r="G206" s="275" t="str">
        <f>IF(COUNTIF(名冊[[#This Row],[字號]],"1-*"),"龍祥精神護理之家",IF(COUNTIF(名冊[[#This Row],[字號]],"2-*"),"龍祥護理之家",IF(COUNTIF(名冊[[#This Row],[字號]],"3-*"),"龍祥長照中心")))</f>
        <v>龍祥護理之家</v>
      </c>
      <c r="H206" s="295"/>
      <c r="I206" s="277" t="s">
        <v>1507</v>
      </c>
      <c r="J206" s="278">
        <v>50000</v>
      </c>
      <c r="K206" s="279">
        <v>37000</v>
      </c>
      <c r="L206" s="197">
        <v>0</v>
      </c>
      <c r="M206" s="280">
        <v>11050</v>
      </c>
      <c r="N206" s="279">
        <v>7114</v>
      </c>
      <c r="O206" s="279"/>
      <c r="P206" s="279">
        <v>0</v>
      </c>
      <c r="Q206" s="279">
        <v>0</v>
      </c>
      <c r="R206" s="281">
        <f>(名冊[[#This Row],[月費]]+名冊[[#This Row],[包月]]-名冊[[#This Row],[補助款]])+(名冊[[#This Row],[雜費]]+名冊[[#This Row],[雜費2]]+名冊[[#This Row],[積欠]])-名冊[[#This Row],[溢收]]</f>
        <v>33064</v>
      </c>
      <c r="S206" s="282"/>
      <c r="T206" s="279"/>
      <c r="U206" s="278">
        <v>25950</v>
      </c>
      <c r="V206" s="288" t="str">
        <f>IF(名冊[[#This Row],[家屬繳交金額]]-名冊[[#This Row],[合計]]&lt;=0,"-",名冊[[#This Row],[家屬繳交金額]]-名冊[[#This Row],[合計]])</f>
        <v>-</v>
      </c>
      <c r="W206" s="379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-7114</v>
      </c>
      <c r="X206" s="279"/>
      <c r="Y206" s="279"/>
      <c r="Z206" s="294"/>
      <c r="AA206" s="283"/>
      <c r="AB206" s="284" t="s">
        <v>1465</v>
      </c>
      <c r="AC206" s="284"/>
      <c r="AD206" s="284"/>
      <c r="AE206" s="285" t="str">
        <f>"您好：通知"&amp;名冊[[#This Row],[姓名]]&amp;" 君於"&amp;名冊[[#This Row],[簡稱]]&amp;114&amp;"年"&amp;4&amp;"月月費" &amp;IF((AND(名冊[[#This Row],[積欠]]&gt;0,名冊[[#This Row],[合計]]&gt;0)),"(含欠費)","")&amp;"共"&amp;IF(名冊[[#This Row],[合計]]&lt;0," 溢收"&amp;-名冊[[#This Row],[合計]],名冊[[#This Row],[合計]])&amp;"元整，如有疑問請來電(分機218)，謝謝。"</f>
        <v>您好：通知許寶蓮 君於龍祥護理之家114年4月月費共33064元整，如有疑問請來電(分機218)，謝謝。</v>
      </c>
    </row>
    <row r="207" spans="1:31">
      <c r="A207" s="228" t="str">
        <f t="shared" ca="1" si="3"/>
        <v>206</v>
      </c>
      <c r="B207" s="230" t="str">
        <f>HYPERLINK("\\server\G(server)\00行政管理部共用區\@雜費登帳!!!\@收費系統\住民收費表\※收費表"&amp;名冊[[#This Row],[字號]]&amp;名冊[[#This Row],[住民]]&amp;".xlsm",名冊[[#This Row],[住民]])</f>
        <v>楊明昌</v>
      </c>
      <c r="C207" s="190" t="s">
        <v>1990</v>
      </c>
      <c r="D207" s="191" t="s">
        <v>1297</v>
      </c>
      <c r="E207" s="211" t="s">
        <v>1403</v>
      </c>
      <c r="F207" s="211" t="s">
        <v>1404</v>
      </c>
      <c r="G207" s="211" t="str">
        <f>IF(COUNTIF(名冊[[#This Row],[字號]],"1-*"),"龍祥精神護理之家",IF(COUNTIF(名冊[[#This Row],[字號]],"2-*"),"龍祥護理之家",IF(COUNTIF(名冊[[#This Row],[字號]],"3-*"),"龍祥長照中心")))</f>
        <v>龍祥護理之家</v>
      </c>
      <c r="H207" s="213"/>
      <c r="I207" s="194"/>
      <c r="J207" s="195">
        <v>50000</v>
      </c>
      <c r="K207" s="197">
        <v>37000</v>
      </c>
      <c r="L207" s="197">
        <v>0</v>
      </c>
      <c r="M207" s="232">
        <v>18785</v>
      </c>
      <c r="N207" s="197">
        <v>-2797</v>
      </c>
      <c r="O207" s="197"/>
      <c r="P207" s="197">
        <v>0</v>
      </c>
      <c r="Q207" s="197">
        <v>0</v>
      </c>
      <c r="R207" s="235">
        <f>(名冊[[#This Row],[月費]]+名冊[[#This Row],[包月]]-名冊[[#This Row],[補助款]])+(名冊[[#This Row],[雜費]]+名冊[[#This Row],[雜費2]]+名冊[[#This Row],[積欠]])-名冊[[#This Row],[溢收]]</f>
        <v>15418</v>
      </c>
      <c r="S207" s="198"/>
      <c r="T207" s="197"/>
      <c r="U207" s="195">
        <v>18215</v>
      </c>
      <c r="V207" s="380">
        <f>IF(名冊[[#This Row],[家屬繳交金額]]-名冊[[#This Row],[合計]]&lt;=0,"-",名冊[[#This Row],[家屬繳交金額]]-名冊[[#This Row],[合計]])</f>
        <v>2797</v>
      </c>
      <c r="W207" s="383" t="str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</v>
      </c>
      <c r="X207" s="197"/>
      <c r="Y207" s="197"/>
      <c r="Z207" s="203"/>
      <c r="AA207" s="206"/>
      <c r="AB207" s="202" t="s">
        <v>1991</v>
      </c>
      <c r="AC207" s="202"/>
      <c r="AD207" s="202"/>
      <c r="AE207" s="237" t="str">
        <f>"您好：通知"&amp;名冊[[#This Row],[姓名]]&amp;" 君於"&amp;名冊[[#This Row],[簡稱]]&amp;114&amp;"年"&amp;4&amp;"月月費" &amp;IF((AND(名冊[[#This Row],[積欠]]&gt;0,名冊[[#This Row],[合計]]&gt;0)),"(含欠費)","")&amp;"共"&amp;IF(名冊[[#This Row],[合計]]&lt;0," 溢收"&amp;-名冊[[#This Row],[合計]],名冊[[#This Row],[合計]])&amp;"元整，如有疑問請來電(分機218)，謝謝。"</f>
        <v>您好：通知楊明昌 君於龍祥護理之家114年4月月費共15418元整，如有疑問請來電(分機218)，謝謝。</v>
      </c>
    </row>
    <row r="208" spans="1:31">
      <c r="A208" s="228" t="str">
        <f t="shared" ca="1" si="3"/>
        <v>207</v>
      </c>
      <c r="B208" s="297" t="str">
        <f>HYPERLINK("\\server\G(server)\00行政管理部共用區\@雜費登帳!!!\@收費系統\住民收費表\※收費表"&amp;名冊[[#This Row],[字號]]&amp;名冊[[#This Row],[住民]]&amp;".xlsm",名冊[[#This Row],[住民]])</f>
        <v>王昌平</v>
      </c>
      <c r="C208" s="298" t="s">
        <v>2002</v>
      </c>
      <c r="D208" s="308" t="s">
        <v>1297</v>
      </c>
      <c r="E208" s="319" t="s">
        <v>1996</v>
      </c>
      <c r="F208" s="319" t="s">
        <v>2003</v>
      </c>
      <c r="G208" s="319" t="str">
        <f>IF(COUNTIF(名冊[[#This Row],[字號]],"1-*"),"龍祥精神護理之家",IF(COUNTIF(名冊[[#This Row],[字號]],"2-*"),"龍祥護理之家",IF(COUNTIF(名冊[[#This Row],[字號]],"3-*"),"龍祥長照中心")))</f>
        <v>龍祥護理之家</v>
      </c>
      <c r="H208" s="320"/>
      <c r="I208" s="299"/>
      <c r="J208" s="300" t="s">
        <v>1863</v>
      </c>
      <c r="K208" s="301">
        <v>37000</v>
      </c>
      <c r="L208" s="301">
        <v>0</v>
      </c>
      <c r="M208" s="302">
        <v>22100</v>
      </c>
      <c r="N208" s="301">
        <v>2160</v>
      </c>
      <c r="O208" s="301"/>
      <c r="P208" s="301">
        <v>57220</v>
      </c>
      <c r="Q208" s="301">
        <v>0</v>
      </c>
      <c r="R208" s="303">
        <f>(名冊[[#This Row],[月費]]+名冊[[#This Row],[包月]]-名冊[[#This Row],[補助款]])+(名冊[[#This Row],[雜費]]+名冊[[#This Row],[雜費2]]+名冊[[#This Row],[積欠]])-名冊[[#This Row],[溢收]]</f>
        <v>74280</v>
      </c>
      <c r="S208" s="312"/>
      <c r="T208" s="301"/>
      <c r="U208" s="300">
        <v>-42320</v>
      </c>
      <c r="V208" s="309" t="str">
        <f>IF(名冊[[#This Row],[家屬繳交金額]]-名冊[[#This Row],[合計]]&lt;=0,"-",名冊[[#This Row],[家屬繳交金額]]-名冊[[#This Row],[合計]])</f>
        <v>-</v>
      </c>
      <c r="W208" s="382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-116600</v>
      </c>
      <c r="X208" s="301"/>
      <c r="Y208" s="301"/>
      <c r="Z208" s="304" t="s">
        <v>2060</v>
      </c>
      <c r="AA208" s="206"/>
      <c r="AB208" s="202" t="s">
        <v>2004</v>
      </c>
      <c r="AC208" s="202"/>
      <c r="AD208" s="202"/>
      <c r="AE208" s="237" t="str">
        <f>"您好：通知"&amp;名冊[[#This Row],[姓名]]&amp;" 君於"&amp;名冊[[#This Row],[簡稱]]&amp;114&amp;"年"&amp;4&amp;"月月費" &amp;IF((AND(名冊[[#This Row],[積欠]]&gt;0,名冊[[#This Row],[合計]]&gt;0)),"(含欠費)","")&amp;"共"&amp;IF(名冊[[#This Row],[合計]]&lt;0," 溢收"&amp;-名冊[[#This Row],[合計]],名冊[[#This Row],[合計]])&amp;"元整，如有疑問請來電(分機218)，謝謝。"</f>
        <v>您好：通知王昌平 君於龍祥護理之家114年4月月費(含欠費)共74280元整，如有疑問請來電(分機218)，謝謝。</v>
      </c>
    </row>
    <row r="209" spans="1:31">
      <c r="A209" s="228" t="str">
        <f t="shared" ca="1" si="3"/>
        <v>208</v>
      </c>
      <c r="B209" s="297" t="str">
        <f>HYPERLINK("\\server\G(server)\00行政管理部共用區\@雜費登帳!!!\@收費系統\住民收費表\※收費表"&amp;名冊[[#This Row],[字號]]&amp;名冊[[#This Row],[住民]]&amp;".xlsm",名冊[[#This Row],[住民]])</f>
        <v>蔣崑明</v>
      </c>
      <c r="C209" s="298" t="s">
        <v>1999</v>
      </c>
      <c r="D209" s="308" t="s">
        <v>1297</v>
      </c>
      <c r="E209" s="319" t="s">
        <v>1998</v>
      </c>
      <c r="F209" s="319" t="s">
        <v>2000</v>
      </c>
      <c r="G209" s="319" t="str">
        <f>IF(COUNTIF(名冊[[#This Row],[字號]],"1-*"),"龍祥精神護理之家",IF(COUNTIF(名冊[[#This Row],[字號]],"2-*"),"龍祥護理之家",IF(COUNTIF(名冊[[#This Row],[字號]],"3-*"),"龍祥長照中心")))</f>
        <v>龍祥護理之家</v>
      </c>
      <c r="H209" s="320"/>
      <c r="I209" s="299"/>
      <c r="J209" s="300">
        <v>50000</v>
      </c>
      <c r="K209" s="301">
        <v>35000</v>
      </c>
      <c r="L209" s="301">
        <v>0</v>
      </c>
      <c r="M209" s="302">
        <v>0</v>
      </c>
      <c r="N209" s="301">
        <v>4890</v>
      </c>
      <c r="O209" s="301"/>
      <c r="P209" s="301">
        <v>0</v>
      </c>
      <c r="Q209" s="301">
        <v>0</v>
      </c>
      <c r="R209" s="303">
        <f>(名冊[[#This Row],[月費]]+名冊[[#This Row],[包月]]-名冊[[#This Row],[補助款]])+(名冊[[#This Row],[雜費]]+名冊[[#This Row],[雜費2]]+名冊[[#This Row],[積欠]])-名冊[[#This Row],[溢收]]</f>
        <v>39890</v>
      </c>
      <c r="S209" s="312"/>
      <c r="T209" s="301"/>
      <c r="U209" s="300">
        <v>35000</v>
      </c>
      <c r="V209" s="309" t="str">
        <f>IF(名冊[[#This Row],[家屬繳交金額]]-名冊[[#This Row],[合計]]&lt;=0,"-",名冊[[#This Row],[家屬繳交金額]]-名冊[[#This Row],[合計]])</f>
        <v>-</v>
      </c>
      <c r="W209" s="382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-4890</v>
      </c>
      <c r="X209" s="301"/>
      <c r="Y209" s="301"/>
      <c r="Z209" s="327" t="s">
        <v>4330</v>
      </c>
      <c r="AA209" s="326"/>
      <c r="AB209" s="314" t="s">
        <v>2001</v>
      </c>
      <c r="AC209" s="314"/>
      <c r="AD209" s="314"/>
      <c r="AE209" s="237" t="str">
        <f>"您好：通知"&amp;名冊[[#This Row],[姓名]]&amp;" 君於"&amp;名冊[[#This Row],[簡稱]]&amp;114&amp;"年"&amp;4&amp;"月月費" &amp;IF((AND(名冊[[#This Row],[積欠]]&gt;0,名冊[[#This Row],[合計]]&gt;0)),"(含欠費)","")&amp;"共"&amp;IF(名冊[[#This Row],[合計]]&lt;0," 溢收"&amp;-名冊[[#This Row],[合計]],名冊[[#This Row],[合計]])&amp;"元整，如有疑問請來電(分機218)，謝謝。"</f>
        <v>您好：通知蔣崑明 君於龍祥護理之家114年4月月費共39890元整，如有疑問請來電(分機218)，謝謝。</v>
      </c>
    </row>
    <row r="210" spans="1:31">
      <c r="A210" s="228" t="str">
        <f t="shared" ca="1" si="3"/>
        <v>209</v>
      </c>
      <c r="B210" s="297" t="str">
        <f>HYPERLINK("\\server\G(server)\00行政管理部共用區\@雜費登帳!!!\@收費系統\住民收費表\※收費表"&amp;名冊[[#This Row],[字號]]&amp;名冊[[#This Row],[住民]]&amp;".xlsm",名冊[[#This Row],[住民]])</f>
        <v>過秀英</v>
      </c>
      <c r="C210" s="298" t="s">
        <v>2039</v>
      </c>
      <c r="D210" s="308" t="s">
        <v>1297</v>
      </c>
      <c r="E210" s="319" t="s">
        <v>2027</v>
      </c>
      <c r="F210" s="319" t="s">
        <v>2040</v>
      </c>
      <c r="G210" s="319" t="str">
        <f>IF(COUNTIF(名冊[[#This Row],[字號]],"1-*"),"龍祥精神護理之家",IF(COUNTIF(名冊[[#This Row],[字號]],"2-*"),"龍祥護理之家",IF(COUNTIF(名冊[[#This Row],[字號]],"3-*"),"龍祥長照中心")))</f>
        <v>龍祥護理之家</v>
      </c>
      <c r="H210" s="320"/>
      <c r="I210" s="299"/>
      <c r="J210" s="300" t="s">
        <v>1863</v>
      </c>
      <c r="K210" s="301">
        <v>37000</v>
      </c>
      <c r="L210" s="301">
        <v>0</v>
      </c>
      <c r="M210" s="302">
        <v>32000</v>
      </c>
      <c r="N210" s="301">
        <v>5536</v>
      </c>
      <c r="O210" s="301"/>
      <c r="P210" s="301">
        <v>4530</v>
      </c>
      <c r="Q210" s="301">
        <v>0</v>
      </c>
      <c r="R210" s="303">
        <f>(名冊[[#This Row],[月費]]+名冊[[#This Row],[包月]]-名冊[[#This Row],[補助款]])+(名冊[[#This Row],[雜費]]+名冊[[#This Row],[雜費2]]+名冊[[#This Row],[積欠]])-名冊[[#This Row],[溢收]]</f>
        <v>15066</v>
      </c>
      <c r="S210" s="312"/>
      <c r="T210" s="301"/>
      <c r="U210" s="300">
        <v>470</v>
      </c>
      <c r="V210" s="309" t="str">
        <f>IF(名冊[[#This Row],[家屬繳交金額]]-名冊[[#This Row],[合計]]&lt;=0,"-",名冊[[#This Row],[家屬繳交金額]]-名冊[[#This Row],[合計]])</f>
        <v>-</v>
      </c>
      <c r="W210" s="382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-14596</v>
      </c>
      <c r="X210" s="301"/>
      <c r="Y210" s="301"/>
      <c r="Z210" s="304" t="s">
        <v>2058</v>
      </c>
      <c r="AA210" s="206"/>
      <c r="AB210" s="202" t="s">
        <v>2041</v>
      </c>
      <c r="AC210" s="202"/>
      <c r="AD210" s="202"/>
      <c r="AE210" s="237" t="str">
        <f>"您好：通知"&amp;名冊[[#This Row],[姓名]]&amp;" 君於"&amp;名冊[[#This Row],[簡稱]]&amp;114&amp;"年"&amp;4&amp;"月月費" &amp;IF((AND(名冊[[#This Row],[積欠]]&gt;0,名冊[[#This Row],[合計]]&gt;0)),"(含欠費)","")&amp;"共"&amp;IF(名冊[[#This Row],[合計]]&lt;0," 溢收"&amp;-名冊[[#This Row],[合計]],名冊[[#This Row],[合計]])&amp;"元整，如有疑問請來電(分機218)，謝謝。"</f>
        <v>您好：通知過秀英 君於龍祥護理之家114年4月月費(含欠費)共15066元整，如有疑問請來電(分機218)，謝謝。</v>
      </c>
    </row>
    <row r="211" spans="1:31">
      <c r="A211" s="228" t="str">
        <f t="shared" ca="1" si="3"/>
        <v>210</v>
      </c>
      <c r="B211" s="297" t="str">
        <f>HYPERLINK("\\server\G(server)\00行政管理部共用區\@雜費登帳!!!\@收費系統\住民收費表\※收費表"&amp;名冊[[#This Row],[字號]]&amp;名冊[[#This Row],[住民]]&amp;".xlsm",名冊[[#This Row],[住民]])</f>
        <v>梁進光</v>
      </c>
      <c r="C211" s="298" t="s">
        <v>2053</v>
      </c>
      <c r="D211" s="308" t="s">
        <v>1297</v>
      </c>
      <c r="E211" s="319" t="s">
        <v>2045</v>
      </c>
      <c r="F211" s="319" t="s">
        <v>2262</v>
      </c>
      <c r="G211" s="319" t="str">
        <f>IF(COUNTIF(名冊[[#This Row],[字號]],"1-*"),"龍祥精神護理之家",IF(COUNTIF(名冊[[#This Row],[字號]],"2-*"),"龍祥護理之家",IF(COUNTIF(名冊[[#This Row],[字號]],"3-*"),"龍祥長照中心")))</f>
        <v>龍祥護理之家</v>
      </c>
      <c r="H211" s="320"/>
      <c r="I211" s="299"/>
      <c r="J211" s="300" t="s">
        <v>1863</v>
      </c>
      <c r="K211" s="301">
        <v>37000</v>
      </c>
      <c r="L211" s="301">
        <v>0</v>
      </c>
      <c r="M211" s="302">
        <v>38500</v>
      </c>
      <c r="N211" s="301">
        <v>600</v>
      </c>
      <c r="O211" s="301"/>
      <c r="P211" s="301">
        <v>0</v>
      </c>
      <c r="Q211" s="301">
        <v>5981</v>
      </c>
      <c r="R211" s="303">
        <f>(名冊[[#This Row],[月費]]+名冊[[#This Row],[包月]]-名冊[[#This Row],[補助款]])+(名冊[[#This Row],[雜費]]+名冊[[#This Row],[雜費2]]+名冊[[#This Row],[積欠]])-名冊[[#This Row],[溢收]]</f>
        <v>-6881</v>
      </c>
      <c r="S211" s="312"/>
      <c r="T211" s="301"/>
      <c r="U211" s="300">
        <v>-94061</v>
      </c>
      <c r="V211" s="309" t="str">
        <f>IF(名冊[[#This Row],[家屬繳交金額]]-名冊[[#This Row],[合計]]&lt;=0,"-",名冊[[#This Row],[家屬繳交金額]]-名冊[[#This Row],[合計]])</f>
        <v>-</v>
      </c>
      <c r="W211" s="382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-87180</v>
      </c>
      <c r="X211" s="301"/>
      <c r="Y211" s="301"/>
      <c r="Z211" s="304" t="s">
        <v>2059</v>
      </c>
      <c r="AA211" s="206"/>
      <c r="AB211" s="202" t="s">
        <v>2054</v>
      </c>
      <c r="AC211" s="202"/>
      <c r="AD211" s="202"/>
      <c r="AE211" s="237" t="str">
        <f>"您好：通知"&amp;名冊[[#This Row],[姓名]]&amp;" 君於"&amp;名冊[[#This Row],[簡稱]]&amp;114&amp;"年"&amp;4&amp;"月月費" &amp;IF((AND(名冊[[#This Row],[積欠]]&gt;0,名冊[[#This Row],[合計]]&gt;0)),"(含欠費)","")&amp;"共"&amp;IF(名冊[[#This Row],[合計]]&lt;0," 溢收"&amp;-名冊[[#This Row],[合計]],名冊[[#This Row],[合計]])&amp;"元整，如有疑問請來電(分機218)，謝謝。"</f>
        <v>您好：通知梁進光 君於龍祥護理之家114年4月月費共 溢收6881元整，如有疑問請來電(分機218)，謝謝。</v>
      </c>
    </row>
    <row r="212" spans="1:31">
      <c r="A212" s="228" t="str">
        <f t="shared" ca="1" si="3"/>
        <v>211</v>
      </c>
      <c r="B212" s="230" t="str">
        <f>HYPERLINK("\\server\G(server)\00行政管理部共用區\@雜費登帳!!!\@收費系統\住民收費表\※收費表"&amp;名冊[[#This Row],[字號]]&amp;名冊[[#This Row],[住民]]&amp;".xlsm",名冊[[#This Row],[住民]])</f>
        <v>林美玲</v>
      </c>
      <c r="C212" s="190" t="s">
        <v>2104</v>
      </c>
      <c r="D212" s="191" t="s">
        <v>1297</v>
      </c>
      <c r="E212" s="211" t="s">
        <v>534</v>
      </c>
      <c r="F212" s="211" t="s">
        <v>1192</v>
      </c>
      <c r="G212" s="211" t="str">
        <f>IF(COUNTIF(名冊[[#This Row],[字號]],"1-*"),"龍祥精神護理之家",IF(COUNTIF(名冊[[#This Row],[字號]],"2-*"),"龍祥護理之家",IF(COUNTIF(名冊[[#This Row],[字號]],"3-*"),"龍祥長照中心")))</f>
        <v>龍祥護理之家</v>
      </c>
      <c r="H212" s="213"/>
      <c r="I212" s="194"/>
      <c r="J212" s="195">
        <v>50000</v>
      </c>
      <c r="K212" s="197">
        <v>35000</v>
      </c>
      <c r="L212" s="197"/>
      <c r="M212" s="232">
        <v>0</v>
      </c>
      <c r="N212" s="197">
        <v>9820</v>
      </c>
      <c r="O212" s="197"/>
      <c r="P212" s="197">
        <v>0</v>
      </c>
      <c r="Q212" s="197">
        <v>0</v>
      </c>
      <c r="R212" s="235">
        <f>(名冊[[#This Row],[月費]]+名冊[[#This Row],[包月]]-名冊[[#This Row],[補助款]])+(名冊[[#This Row],[雜費]]+名冊[[#This Row],[雜費2]]+名冊[[#This Row],[積欠]])-名冊[[#This Row],[溢收]]</f>
        <v>44820</v>
      </c>
      <c r="S212" s="198"/>
      <c r="T212" s="197"/>
      <c r="U212" s="195">
        <v>35000</v>
      </c>
      <c r="V212" s="380" t="str">
        <f>IF(名冊[[#This Row],[家屬繳交金額]]-名冊[[#This Row],[合計]]&lt;=0,"-",名冊[[#This Row],[家屬繳交金額]]-名冊[[#This Row],[合計]])</f>
        <v>-</v>
      </c>
      <c r="W212" s="383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-9820</v>
      </c>
      <c r="X212" s="197"/>
      <c r="Y212" s="197"/>
      <c r="Z212" s="203"/>
      <c r="AA212" s="206"/>
      <c r="AB212" s="202" t="s">
        <v>2105</v>
      </c>
      <c r="AC212" s="202"/>
      <c r="AD212" s="202"/>
      <c r="AE212" s="237" t="str">
        <f>"您好：通知"&amp;名冊[[#This Row],[姓名]]&amp;" 君於"&amp;名冊[[#This Row],[簡稱]]&amp;114&amp;"年"&amp;4&amp;"月月費" &amp;IF((AND(名冊[[#This Row],[積欠]]&gt;0,名冊[[#This Row],[合計]]&gt;0)),"(含欠費)","")&amp;"共"&amp;IF(名冊[[#This Row],[合計]]&lt;0," 溢收"&amp;-名冊[[#This Row],[合計]],名冊[[#This Row],[合計]])&amp;"元整，如有疑問請來電(分機218)，謝謝。"</f>
        <v>您好：通知林美玲 君於龍祥護理之家114年4月月費共44820元整，如有疑問請來電(分機218)，謝謝。</v>
      </c>
    </row>
    <row r="213" spans="1:31">
      <c r="A213" s="228" t="str">
        <f t="shared" ca="1" si="3"/>
        <v>212</v>
      </c>
      <c r="B213" s="230" t="str">
        <f>HYPERLINK("\\server\G(server)\00行政管理部共用區\@雜費登帳!!!\@收費系統\住民收費表\※收費表"&amp;名冊[[#This Row],[字號]]&amp;名冊[[#This Row],[住民]]&amp;".xlsm",名冊[[#This Row],[住民]])</f>
        <v>李雪岑</v>
      </c>
      <c r="C213" s="190" t="s">
        <v>2143</v>
      </c>
      <c r="D213" s="191" t="s">
        <v>1297</v>
      </c>
      <c r="E213" s="211" t="s">
        <v>1063</v>
      </c>
      <c r="F213" s="211" t="s">
        <v>1151</v>
      </c>
      <c r="G213" s="211" t="str">
        <f>IF(COUNTIF(名冊[[#This Row],[字號]],"1-*"),"龍祥精神護理之家",IF(COUNTIF(名冊[[#This Row],[字號]],"2-*"),"龍祥護理之家",IF(COUNTIF(名冊[[#This Row],[字號]],"3-*"),"龍祥長照中心")))</f>
        <v>龍祥護理之家</v>
      </c>
      <c r="H213" s="213"/>
      <c r="I213" s="194"/>
      <c r="J213" s="195">
        <v>30000</v>
      </c>
      <c r="K213" s="197">
        <v>36000</v>
      </c>
      <c r="L213" s="197"/>
      <c r="M213" s="232">
        <v>18785</v>
      </c>
      <c r="N213" s="197">
        <v>8846</v>
      </c>
      <c r="O213" s="197"/>
      <c r="P213" s="197">
        <v>0</v>
      </c>
      <c r="Q213" s="197">
        <v>0</v>
      </c>
      <c r="R213" s="235">
        <f>(名冊[[#This Row],[月費]]+名冊[[#This Row],[包月]]-名冊[[#This Row],[補助款]])+(名冊[[#This Row],[雜費]]+名冊[[#This Row],[雜費2]]+名冊[[#This Row],[積欠]])-名冊[[#This Row],[溢收]]</f>
        <v>26061</v>
      </c>
      <c r="S213" s="198"/>
      <c r="T213" s="197"/>
      <c r="U213" s="195">
        <v>17215</v>
      </c>
      <c r="V213" s="380" t="str">
        <f>IF(名冊[[#This Row],[家屬繳交金額]]-名冊[[#This Row],[合計]]&lt;=0,"-",名冊[[#This Row],[家屬繳交金額]]-名冊[[#This Row],[合計]])</f>
        <v>-</v>
      </c>
      <c r="W213" s="383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-8846</v>
      </c>
      <c r="X213" s="197"/>
      <c r="Y213" s="197"/>
      <c r="Z213" s="203"/>
      <c r="AA213" s="206"/>
      <c r="AB213" s="202" t="s">
        <v>2144</v>
      </c>
      <c r="AC213" s="202"/>
      <c r="AD213" s="202"/>
      <c r="AE213" s="237" t="str">
        <f>"您好：通知"&amp;名冊[[#This Row],[姓名]]&amp;" 君於"&amp;名冊[[#This Row],[簡稱]]&amp;114&amp;"年"&amp;4&amp;"月月費" &amp;IF((AND(名冊[[#This Row],[積欠]]&gt;0,名冊[[#This Row],[合計]]&gt;0)),"(含欠費)","")&amp;"共"&amp;IF(名冊[[#This Row],[合計]]&lt;0," 溢收"&amp;-名冊[[#This Row],[合計]],名冊[[#This Row],[合計]])&amp;"元整，如有疑問請來電(分機218)，謝謝。"</f>
        <v>您好：通知李雪岑 君於龍祥護理之家114年4月月費共26061元整，如有疑問請來電(分機218)，謝謝。</v>
      </c>
    </row>
    <row r="214" spans="1:31">
      <c r="A214" s="357" t="str">
        <f t="shared" ca="1" si="3"/>
        <v>213</v>
      </c>
      <c r="B214" s="230" t="str">
        <f>HYPERLINK("\\server\G(server)\00行政管理部共用區\@雜費登帳!!!\@收費系統\住民收費表\※收費表"&amp;名冊[[#This Row],[字號]]&amp;名冊[[#This Row],[住民]]&amp;".xlsm",名冊[[#This Row],[住民]])</f>
        <v>謝秀蓉</v>
      </c>
      <c r="C214" s="358" t="s">
        <v>3427</v>
      </c>
      <c r="D214" s="359" t="s">
        <v>1297</v>
      </c>
      <c r="E214" s="360" t="s">
        <v>550</v>
      </c>
      <c r="F214" s="361" t="s">
        <v>1168</v>
      </c>
      <c r="G214" s="361" t="str">
        <f>IF(COUNTIF(名冊[[#This Row],[字號]],"1-*"),"龍祥精神護理之家",IF(COUNTIF(名冊[[#This Row],[字號]],"2-*"),"龍祥護理之家",IF(COUNTIF(名冊[[#This Row],[字號]],"3-*"),"龍祥長照中心")))</f>
        <v>龍祥護理之家</v>
      </c>
      <c r="H214" s="362"/>
      <c r="I214" s="363"/>
      <c r="J214" s="364">
        <v>50000</v>
      </c>
      <c r="K214" s="365">
        <v>36000</v>
      </c>
      <c r="L214" s="365"/>
      <c r="M214" s="366">
        <v>18785</v>
      </c>
      <c r="N214" s="365">
        <v>5610</v>
      </c>
      <c r="O214" s="365"/>
      <c r="P214" s="365">
        <v>0</v>
      </c>
      <c r="Q214" s="367">
        <v>0</v>
      </c>
      <c r="R214" s="368">
        <f>(名冊[[#This Row],[月費]]+名冊[[#This Row],[包月]]-名冊[[#This Row],[補助款]])+(名冊[[#This Row],[雜費]]+名冊[[#This Row],[雜費2]]+名冊[[#This Row],[積欠]])-名冊[[#This Row],[溢收]]</f>
        <v>22825</v>
      </c>
      <c r="S214" s="369"/>
      <c r="T214" s="365"/>
      <c r="U214" s="364">
        <v>17215</v>
      </c>
      <c r="V214" s="384" t="str">
        <f>IF(名冊[[#This Row],[家屬繳交金額]]-名冊[[#This Row],[合計]]&lt;=0,"-",名冊[[#This Row],[家屬繳交金額]]-名冊[[#This Row],[合計]])</f>
        <v>-</v>
      </c>
      <c r="W214" s="385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-5610</v>
      </c>
      <c r="X214" s="365"/>
      <c r="Y214" s="365"/>
      <c r="Z214" s="370"/>
      <c r="AA214" s="371"/>
      <c r="AB214" s="372" t="s">
        <v>3428</v>
      </c>
      <c r="AC214" s="372"/>
      <c r="AD214" s="372"/>
      <c r="AE214" s="373" t="str">
        <f>"您好：通知"&amp;名冊[[#This Row],[姓名]]&amp;" 君於"&amp;名冊[[#This Row],[簡稱]]&amp;114&amp;"年"&amp;4&amp;"月月費" &amp;IF((AND(名冊[[#This Row],[積欠]]&gt;0,名冊[[#This Row],[合計]]&gt;0)),"(含欠費)","")&amp;"共"&amp;IF(名冊[[#This Row],[合計]]&lt;0," 溢收"&amp;-名冊[[#This Row],[合計]],名冊[[#This Row],[合計]])&amp;"元整，如有疑問請來電(分機218)，謝謝。"</f>
        <v>您好：通知謝秀蓉 君於龍祥護理之家114年4月月費共22825元整，如有疑問請來電(分機218)，謝謝。</v>
      </c>
    </row>
    <row r="215" spans="1:31">
      <c r="A215" s="357" t="str">
        <f t="shared" ca="1" si="3"/>
        <v>214</v>
      </c>
      <c r="B215" s="230" t="str">
        <f>HYPERLINK("\\server\G(server)\00行政管理部共用區\@雜費登帳!!!\@收費系統\住民收費表\※收費表"&amp;名冊[[#This Row],[字號]]&amp;名冊[[#This Row],[住民]]&amp;".xlsm",名冊[[#This Row],[住民]])</f>
        <v>劉哲亮</v>
      </c>
      <c r="C215" s="358" t="s">
        <v>3425</v>
      </c>
      <c r="D215" s="359" t="s">
        <v>1297</v>
      </c>
      <c r="E215" s="360" t="s">
        <v>557</v>
      </c>
      <c r="F215" s="361" t="s">
        <v>1191</v>
      </c>
      <c r="G215" s="361" t="str">
        <f>IF(COUNTIF(名冊[[#This Row],[字號]],"1-*"),"龍祥精神護理之家",IF(COUNTIF(名冊[[#This Row],[字號]],"2-*"),"龍祥護理之家",IF(COUNTIF(名冊[[#This Row],[字號]],"3-*"),"龍祥長照中心")))</f>
        <v>龍祥護理之家</v>
      </c>
      <c r="H215" s="362"/>
      <c r="I215" s="363"/>
      <c r="J215" s="364">
        <v>50000</v>
      </c>
      <c r="K215" s="365">
        <v>37000</v>
      </c>
      <c r="L215" s="365"/>
      <c r="M215" s="366">
        <v>17680</v>
      </c>
      <c r="N215" s="365">
        <v>2654</v>
      </c>
      <c r="O215" s="365"/>
      <c r="P215" s="365">
        <v>0</v>
      </c>
      <c r="Q215" s="367">
        <v>0</v>
      </c>
      <c r="R215" s="368">
        <f>(名冊[[#This Row],[月費]]+名冊[[#This Row],[包月]]-名冊[[#This Row],[補助款]])+(名冊[[#This Row],[雜費]]+名冊[[#This Row],[雜費2]]+名冊[[#This Row],[積欠]])-名冊[[#This Row],[溢收]]</f>
        <v>21974</v>
      </c>
      <c r="S215" s="369"/>
      <c r="T215" s="365"/>
      <c r="U215" s="364">
        <v>19320</v>
      </c>
      <c r="V215" s="384" t="str">
        <f>IF(名冊[[#This Row],[家屬繳交金額]]-名冊[[#This Row],[合計]]&lt;=0,"-",名冊[[#This Row],[家屬繳交金額]]-名冊[[#This Row],[合計]])</f>
        <v>-</v>
      </c>
      <c r="W215" s="385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-2654</v>
      </c>
      <c r="X215" s="365"/>
      <c r="Y215" s="365"/>
      <c r="Z215" s="370"/>
      <c r="AA215" s="371"/>
      <c r="AB215" s="372" t="s">
        <v>3426</v>
      </c>
      <c r="AC215" s="372"/>
      <c r="AD215" s="372"/>
      <c r="AE215" s="373" t="str">
        <f>"您好：通知"&amp;名冊[[#This Row],[姓名]]&amp;" 君於"&amp;名冊[[#This Row],[簡稱]]&amp;114&amp;"年"&amp;4&amp;"月月費" &amp;IF((AND(名冊[[#This Row],[積欠]]&gt;0,名冊[[#This Row],[合計]]&gt;0)),"(含欠費)","")&amp;"共"&amp;IF(名冊[[#This Row],[合計]]&lt;0," 溢收"&amp;-名冊[[#This Row],[合計]],名冊[[#This Row],[合計]])&amp;"元整，如有疑問請來電(分機218)，謝謝。"</f>
        <v>您好：通知劉哲亮 君於龍祥護理之家114年4月月費共21974元整，如有疑問請來電(分機218)，謝謝。</v>
      </c>
    </row>
    <row r="216" spans="1:31">
      <c r="A216" s="228" t="str">
        <f t="shared" ca="1" si="3"/>
        <v>215</v>
      </c>
      <c r="B216" s="230" t="str">
        <f>HYPERLINK("\\server\G(server)\00行政管理部共用區\@雜費登帳!!!\@收費系統\住民收費表\※收費表"&amp;名冊[[#This Row],[字號]]&amp;名冊[[#This Row],[住民]]&amp;".xlsm",名冊[[#This Row],[住民]])</f>
        <v>齊少華</v>
      </c>
      <c r="C216" s="190" t="s">
        <v>3330</v>
      </c>
      <c r="D216" s="191" t="s">
        <v>1297</v>
      </c>
      <c r="E216" s="211" t="s">
        <v>2526</v>
      </c>
      <c r="F216" s="211" t="s">
        <v>3331</v>
      </c>
      <c r="G216" s="211" t="str">
        <f>IF(COUNTIF(名冊[[#This Row],[字號]],"1-*"),"龍祥精神護理之家",IF(COUNTIF(名冊[[#This Row],[字號]],"2-*"),"龍祥護理之家",IF(COUNTIF(名冊[[#This Row],[字號]],"3-*"),"龍祥長照中心")))</f>
        <v>龍祥護理之家</v>
      </c>
      <c r="H216" s="213"/>
      <c r="I216" s="194"/>
      <c r="J216" s="195" t="s">
        <v>1950</v>
      </c>
      <c r="K216" s="197">
        <v>37000</v>
      </c>
      <c r="L216" s="197"/>
      <c r="M216" s="232">
        <v>0</v>
      </c>
      <c r="N216" s="197">
        <v>7277</v>
      </c>
      <c r="O216" s="197"/>
      <c r="P216" s="197">
        <v>0</v>
      </c>
      <c r="Q216" s="197">
        <v>0</v>
      </c>
      <c r="R216" s="235">
        <f>(名冊[[#This Row],[月費]]+名冊[[#This Row],[包月]]-名冊[[#This Row],[補助款]])+(名冊[[#This Row],[雜費]]+名冊[[#This Row],[雜費2]]+名冊[[#This Row],[積欠]])-名冊[[#This Row],[溢收]]</f>
        <v>44277</v>
      </c>
      <c r="S216" s="198"/>
      <c r="T216" s="197"/>
      <c r="U216" s="195">
        <v>37000</v>
      </c>
      <c r="V216" s="380" t="str">
        <f>IF(名冊[[#This Row],[家屬繳交金額]]-名冊[[#This Row],[合計]]&lt;=0,"-",名冊[[#This Row],[家屬繳交金額]]-名冊[[#This Row],[合計]])</f>
        <v>-</v>
      </c>
      <c r="W216" s="383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-7277</v>
      </c>
      <c r="X216" s="197"/>
      <c r="Y216" s="197"/>
      <c r="Z216" s="203"/>
      <c r="AA216" s="206"/>
      <c r="AB216" s="202" t="s">
        <v>3332</v>
      </c>
      <c r="AC216" s="202"/>
      <c r="AD216" s="202"/>
      <c r="AE216" s="237" t="str">
        <f>"您好：通知"&amp;名冊[[#This Row],[姓名]]&amp;" 君於"&amp;名冊[[#This Row],[簡稱]]&amp;114&amp;"年"&amp;4&amp;"月月費" &amp;IF((AND(名冊[[#This Row],[積欠]]&gt;0,名冊[[#This Row],[合計]]&gt;0)),"(含欠費)","")&amp;"共"&amp;IF(名冊[[#This Row],[合計]]&lt;0," 溢收"&amp;-名冊[[#This Row],[合計]],名冊[[#This Row],[合計]])&amp;"元整，如有疑問請來電(分機218)，謝謝。"</f>
        <v>您好：通知齊少華 君於龍祥護理之家114年4月月費共44277元整，如有疑問請來電(分機218)，謝謝。</v>
      </c>
    </row>
    <row r="217" spans="1:31">
      <c r="A217" s="228" t="str">
        <f t="shared" ca="1" si="3"/>
        <v>216</v>
      </c>
      <c r="B217" s="230" t="str">
        <f>HYPERLINK("\\server\G(server)\00行政管理部共用區\@雜費登帳!!!\@收費系統\住民收費表\※收費表"&amp;名冊[[#This Row],[字號]]&amp;名冊[[#This Row],[住民]]&amp;".xlsm",名冊[[#This Row],[住民]])</f>
        <v>黃強耀</v>
      </c>
      <c r="C217" s="190" t="s">
        <v>3285</v>
      </c>
      <c r="D217" s="191" t="s">
        <v>1297</v>
      </c>
      <c r="E217" s="211" t="s">
        <v>3281</v>
      </c>
      <c r="F217" s="211" t="s">
        <v>3286</v>
      </c>
      <c r="G217" s="211" t="str">
        <f>IF(COUNTIF(名冊[[#This Row],[字號]],"1-*"),"龍祥精神護理之家",IF(COUNTIF(名冊[[#This Row],[字號]],"2-*"),"龍祥護理之家",IF(COUNTIF(名冊[[#This Row],[字號]],"3-*"),"龍祥長照中心")))</f>
        <v>龍祥護理之家</v>
      </c>
      <c r="H217" s="213"/>
      <c r="I217" s="194"/>
      <c r="J217" s="195" t="s">
        <v>1950</v>
      </c>
      <c r="K217" s="197">
        <v>41500</v>
      </c>
      <c r="L217" s="197"/>
      <c r="M217" s="232">
        <v>0</v>
      </c>
      <c r="N217" s="197">
        <v>-937</v>
      </c>
      <c r="O217" s="197"/>
      <c r="P217" s="197">
        <v>0</v>
      </c>
      <c r="Q217" s="197">
        <v>0</v>
      </c>
      <c r="R217" s="235">
        <f>(名冊[[#This Row],[月費]]+名冊[[#This Row],[包月]]-名冊[[#This Row],[補助款]])+(名冊[[#This Row],[雜費]]+名冊[[#This Row],[雜費2]]+名冊[[#This Row],[積欠]])-名冊[[#This Row],[溢收]]</f>
        <v>40563</v>
      </c>
      <c r="S217" s="198"/>
      <c r="T217" s="197"/>
      <c r="U217" s="195">
        <v>41500</v>
      </c>
      <c r="V217" s="380">
        <f>IF(名冊[[#This Row],[家屬繳交金額]]-名冊[[#This Row],[合計]]&lt;=0,"-",名冊[[#This Row],[家屬繳交金額]]-名冊[[#This Row],[合計]])</f>
        <v>937</v>
      </c>
      <c r="W217" s="383" t="str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</v>
      </c>
      <c r="X217" s="197"/>
      <c r="Y217" s="197"/>
      <c r="Z217" s="203"/>
      <c r="AA217" s="206"/>
      <c r="AB217" s="202" t="s">
        <v>3287</v>
      </c>
      <c r="AC217" s="202"/>
      <c r="AD217" s="202"/>
      <c r="AE217" s="237" t="str">
        <f>"您好：通知"&amp;名冊[[#This Row],[姓名]]&amp;" 君於"&amp;名冊[[#This Row],[簡稱]]&amp;114&amp;"年"&amp;4&amp;"月月費" &amp;IF((AND(名冊[[#This Row],[積欠]]&gt;0,名冊[[#This Row],[合計]]&gt;0)),"(含欠費)","")&amp;"共"&amp;IF(名冊[[#This Row],[合計]]&lt;0," 溢收"&amp;-名冊[[#This Row],[合計]],名冊[[#This Row],[合計]])&amp;"元整，如有疑問請來電(分機218)，謝謝。"</f>
        <v>您好：通知黃強耀 君於龍祥護理之家114年4月月費共40563元整，如有疑問請來電(分機218)，謝謝。</v>
      </c>
    </row>
    <row r="218" spans="1:31">
      <c r="A218" s="228" t="str">
        <f t="shared" ca="1" si="3"/>
        <v>217</v>
      </c>
      <c r="B218" s="229" t="str">
        <f>HYPERLINK("\\server\G(server)\00行政管理部共用區\@雜費登帳!!!\@收費系統\住民收費表\※收費表"&amp;名冊[[#This Row],[字號]]&amp;名冊[[#This Row],[住民]]&amp;".xlsm",名冊[[#This Row],[住民]])</f>
        <v>賴曾香妹</v>
      </c>
      <c r="C218" s="190" t="s">
        <v>299</v>
      </c>
      <c r="D218" s="191" t="s">
        <v>651</v>
      </c>
      <c r="E218" s="192" t="s">
        <v>551</v>
      </c>
      <c r="F218" s="192" t="s">
        <v>1238</v>
      </c>
      <c r="G218" s="192" t="str">
        <f>IF(COUNTIF(名冊[[#This Row],[字號]],"1-*"),"龍祥精神護理之家",IF(COUNTIF(名冊[[#This Row],[字號]],"2-*"),"龍祥護理之家",IF(COUNTIF(名冊[[#This Row],[字號]],"3-*"),"龍祥長照中心")))</f>
        <v>龍祥長照中心</v>
      </c>
      <c r="H218" s="193"/>
      <c r="I218" s="194" t="s">
        <v>381</v>
      </c>
      <c r="J218" s="195">
        <v>20000</v>
      </c>
      <c r="K218" s="197">
        <v>29000</v>
      </c>
      <c r="L218" s="197">
        <v>0</v>
      </c>
      <c r="M218" s="232">
        <v>0</v>
      </c>
      <c r="N218" s="197">
        <v>4528</v>
      </c>
      <c r="O218" s="197"/>
      <c r="P218" s="197">
        <v>0</v>
      </c>
      <c r="Q218" s="197">
        <v>0</v>
      </c>
      <c r="R218" s="234">
        <f>(名冊[[#This Row],[月費]]+名冊[[#This Row],[包月]]-名冊[[#This Row],[補助款]])+(名冊[[#This Row],[雜費]]+名冊[[#This Row],[雜費2]]+名冊[[#This Row],[積欠]])-名冊[[#This Row],[溢收]]</f>
        <v>33528</v>
      </c>
      <c r="S218" s="198"/>
      <c r="T218" s="197"/>
      <c r="U218" s="195">
        <v>29000</v>
      </c>
      <c r="V218" s="380" t="str">
        <f>IF(名冊[[#This Row],[家屬繳交金額]]-名冊[[#This Row],[合計]]&lt;=0,"-",名冊[[#This Row],[家屬繳交金額]]-名冊[[#This Row],[合計]])</f>
        <v>-</v>
      </c>
      <c r="W218" s="381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-4528</v>
      </c>
      <c r="X218" s="197"/>
      <c r="Y218" s="197"/>
      <c r="Z218" s="203"/>
      <c r="AA218" s="200"/>
      <c r="AB218" s="202" t="s">
        <v>157</v>
      </c>
      <c r="AC218" s="202"/>
      <c r="AD218" s="202"/>
      <c r="AE218" s="237" t="str">
        <f>"您好：通知"&amp;名冊[[#This Row],[姓名]]&amp;" 君於"&amp;名冊[[#This Row],[簡稱]]&amp;114&amp;"年"&amp;4&amp;"月月費" &amp;IF((AND(名冊[[#This Row],[積欠]]&gt;0,名冊[[#This Row],[合計]]&gt;0)),"(含欠費)","")&amp;"共"&amp;IF(名冊[[#This Row],[合計]]&lt;0," 溢收"&amp;-名冊[[#This Row],[合計]],名冊[[#This Row],[合計]])&amp;"元整，如有疑問請來電(分機218)，謝謝。"</f>
        <v>您好：通知賴曾香妹 君於龍祥長照中心114年4月月費共33528元整，如有疑問請來電(分機218)，謝謝。</v>
      </c>
    </row>
    <row r="219" spans="1:31">
      <c r="A219" s="228" t="str">
        <f t="shared" ca="1" si="3"/>
        <v>218</v>
      </c>
      <c r="B219" s="229" t="str">
        <f>HYPERLINK("\\server\G(server)\00行政管理部共用區\@雜費登帳!!!\@收費系統\住民收費表\※收費表"&amp;名冊[[#This Row],[字號]]&amp;名冊[[#This Row],[住民]]&amp;".xlsm",名冊[[#This Row],[住民]])</f>
        <v>李新香</v>
      </c>
      <c r="C219" s="218" t="s">
        <v>58</v>
      </c>
      <c r="D219" s="191" t="s">
        <v>651</v>
      </c>
      <c r="E219" s="192" t="s">
        <v>561</v>
      </c>
      <c r="F219" s="192" t="s">
        <v>1239</v>
      </c>
      <c r="G219" s="192" t="str">
        <f>IF(COUNTIF(名冊[[#This Row],[字號]],"1-*"),"龍祥精神護理之家",IF(COUNTIF(名冊[[#This Row],[字號]],"2-*"),"龍祥護理之家",IF(COUNTIF(名冊[[#This Row],[字號]],"3-*"),"龍祥長照中心")))</f>
        <v>龍祥長照中心</v>
      </c>
      <c r="H219" s="193"/>
      <c r="I219" s="194" t="s">
        <v>380</v>
      </c>
      <c r="J219" s="195">
        <v>20000</v>
      </c>
      <c r="K219" s="197">
        <v>30000</v>
      </c>
      <c r="L219" s="197">
        <v>0</v>
      </c>
      <c r="M219" s="232">
        <v>24000</v>
      </c>
      <c r="N219" s="197">
        <v>2850</v>
      </c>
      <c r="O219" s="197"/>
      <c r="P219" s="197">
        <v>0</v>
      </c>
      <c r="Q219" s="197">
        <v>0</v>
      </c>
      <c r="R219" s="234">
        <f>(名冊[[#This Row],[月費]]+名冊[[#This Row],[包月]]-名冊[[#This Row],[補助款]])+(名冊[[#This Row],[雜費]]+名冊[[#This Row],[雜費2]]+名冊[[#This Row],[積欠]])-名冊[[#This Row],[溢收]]</f>
        <v>8850</v>
      </c>
      <c r="S219" s="198"/>
      <c r="T219" s="197"/>
      <c r="U219" s="195">
        <v>6000</v>
      </c>
      <c r="V219" s="380" t="str">
        <f>IF(名冊[[#This Row],[家屬繳交金額]]-名冊[[#This Row],[合計]]&lt;=0,"-",名冊[[#This Row],[家屬繳交金額]]-名冊[[#This Row],[合計]])</f>
        <v>-</v>
      </c>
      <c r="W219" s="381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-2850</v>
      </c>
      <c r="X219" s="197"/>
      <c r="Y219" s="197"/>
      <c r="Z219" s="203"/>
      <c r="AA219" s="200"/>
      <c r="AB219" s="202" t="s">
        <v>158</v>
      </c>
      <c r="AC219" s="202"/>
      <c r="AD219" s="202"/>
      <c r="AE219" s="237" t="str">
        <f>"您好：通知"&amp;名冊[[#This Row],[姓名]]&amp;" 君於"&amp;名冊[[#This Row],[簡稱]]&amp;114&amp;"年"&amp;4&amp;"月月費" &amp;IF((AND(名冊[[#This Row],[積欠]]&gt;0,名冊[[#This Row],[合計]]&gt;0)),"(含欠費)","")&amp;"共"&amp;IF(名冊[[#This Row],[合計]]&lt;0," 溢收"&amp;-名冊[[#This Row],[合計]],名冊[[#This Row],[合計]])&amp;"元整，如有疑問請來電(分機218)，謝謝。"</f>
        <v>您好：通知李新香 君於龍祥長照中心114年4月月費共8850元整，如有疑問請來電(分機218)，謝謝。</v>
      </c>
    </row>
    <row r="220" spans="1:31">
      <c r="A220" s="228" t="str">
        <f t="shared" ca="1" si="3"/>
        <v>219</v>
      </c>
      <c r="B220" s="229" t="str">
        <f>HYPERLINK("\\server\G(server)\00行政管理部共用區\@雜費登帳!!!\@收費系統\住民收費表\※收費表"&amp;名冊[[#This Row],[字號]]&amp;名冊[[#This Row],[住民]]&amp;".xlsm",名冊[[#This Row],[住民]])</f>
        <v>林清萍</v>
      </c>
      <c r="C220" s="218" t="s">
        <v>59</v>
      </c>
      <c r="D220" s="191" t="s">
        <v>651</v>
      </c>
      <c r="E220" s="192" t="s">
        <v>584</v>
      </c>
      <c r="F220" s="192" t="s">
        <v>1240</v>
      </c>
      <c r="G220" s="192" t="str">
        <f>IF(COUNTIF(名冊[[#This Row],[字號]],"1-*"),"龍祥精神護理之家",IF(COUNTIF(名冊[[#This Row],[字號]],"2-*"),"龍祥護理之家",IF(COUNTIF(名冊[[#This Row],[字號]],"3-*"),"龍祥長照中心")))</f>
        <v>龍祥長照中心</v>
      </c>
      <c r="H220" s="193"/>
      <c r="I220" s="194" t="s">
        <v>380</v>
      </c>
      <c r="J220" s="195">
        <v>30000</v>
      </c>
      <c r="K220" s="197">
        <v>34000</v>
      </c>
      <c r="L220" s="197">
        <v>0</v>
      </c>
      <c r="M220" s="232">
        <v>18785</v>
      </c>
      <c r="N220" s="197">
        <v>4703</v>
      </c>
      <c r="O220" s="197"/>
      <c r="P220" s="197">
        <v>0</v>
      </c>
      <c r="Q220" s="197">
        <v>0</v>
      </c>
      <c r="R220" s="234">
        <f>(名冊[[#This Row],[月費]]+名冊[[#This Row],[包月]]-名冊[[#This Row],[補助款]])+(名冊[[#This Row],[雜費]]+名冊[[#This Row],[雜費2]]+名冊[[#This Row],[積欠]])-名冊[[#This Row],[溢收]]</f>
        <v>19918</v>
      </c>
      <c r="S220" s="198"/>
      <c r="T220" s="197"/>
      <c r="U220" s="195">
        <v>15215</v>
      </c>
      <c r="V220" s="380" t="str">
        <f>IF(名冊[[#This Row],[家屬繳交金額]]-名冊[[#This Row],[合計]]&lt;=0,"-",名冊[[#This Row],[家屬繳交金額]]-名冊[[#This Row],[合計]])</f>
        <v>-</v>
      </c>
      <c r="W220" s="381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-4703</v>
      </c>
      <c r="X220" s="197"/>
      <c r="Y220" s="197"/>
      <c r="Z220" s="203"/>
      <c r="AA220" s="200"/>
      <c r="AB220" s="202" t="s">
        <v>159</v>
      </c>
      <c r="AC220" s="202"/>
      <c r="AD220" s="202"/>
      <c r="AE220" s="237" t="str">
        <f>"您好：通知"&amp;名冊[[#This Row],[姓名]]&amp;" 君於"&amp;名冊[[#This Row],[簡稱]]&amp;114&amp;"年"&amp;4&amp;"月月費" &amp;IF((AND(名冊[[#This Row],[積欠]]&gt;0,名冊[[#This Row],[合計]]&gt;0)),"(含欠費)","")&amp;"共"&amp;IF(名冊[[#This Row],[合計]]&lt;0," 溢收"&amp;-名冊[[#This Row],[合計]],名冊[[#This Row],[合計]])&amp;"元整，如有疑問請來電(分機218)，謝謝。"</f>
        <v>您好：通知林清萍 君於龍祥長照中心114年4月月費共19918元整，如有疑問請來電(分機218)，謝謝。</v>
      </c>
    </row>
    <row r="221" spans="1:31">
      <c r="A221" s="228" t="str">
        <f t="shared" ca="1" si="3"/>
        <v>220</v>
      </c>
      <c r="B221" s="229" t="str">
        <f>HYPERLINK("\\server\G(server)\00行政管理部共用區\@雜費登帳!!!\@收費系統\住民收費表\※收費表"&amp;名冊[[#This Row],[字號]]&amp;名冊[[#This Row],[住民]]&amp;".xlsm",名冊[[#This Row],[住民]])</f>
        <v>梁秀陸</v>
      </c>
      <c r="C221" s="218" t="s">
        <v>60</v>
      </c>
      <c r="D221" s="191" t="s">
        <v>651</v>
      </c>
      <c r="E221" s="192" t="s">
        <v>581</v>
      </c>
      <c r="F221" s="192" t="s">
        <v>1241</v>
      </c>
      <c r="G221" s="192" t="str">
        <f>IF(COUNTIF(名冊[[#This Row],[字號]],"1-*"),"龍祥精神護理之家",IF(COUNTIF(名冊[[#This Row],[字號]],"2-*"),"龍祥護理之家",IF(COUNTIF(名冊[[#This Row],[字號]],"3-*"),"龍祥長照中心")))</f>
        <v>龍祥長照中心</v>
      </c>
      <c r="H221" s="193"/>
      <c r="I221" s="194" t="s">
        <v>380</v>
      </c>
      <c r="J221" s="195">
        <v>50000</v>
      </c>
      <c r="K221" s="197">
        <v>30000</v>
      </c>
      <c r="L221" s="197">
        <v>0</v>
      </c>
      <c r="M221" s="232">
        <v>15028</v>
      </c>
      <c r="N221" s="197">
        <v>1999</v>
      </c>
      <c r="O221" s="197"/>
      <c r="P221" s="197">
        <v>0</v>
      </c>
      <c r="Q221" s="197">
        <v>0</v>
      </c>
      <c r="R221" s="234">
        <f>(名冊[[#This Row],[月費]]+名冊[[#This Row],[包月]]-名冊[[#This Row],[補助款]])+(名冊[[#This Row],[雜費]]+名冊[[#This Row],[雜費2]]+名冊[[#This Row],[積欠]])-名冊[[#This Row],[溢收]]</f>
        <v>16971</v>
      </c>
      <c r="S221" s="198"/>
      <c r="T221" s="197"/>
      <c r="U221" s="195">
        <v>14972</v>
      </c>
      <c r="V221" s="380" t="str">
        <f>IF(名冊[[#This Row],[家屬繳交金額]]-名冊[[#This Row],[合計]]&lt;=0,"-",名冊[[#This Row],[家屬繳交金額]]-名冊[[#This Row],[合計]])</f>
        <v>-</v>
      </c>
      <c r="W221" s="381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-1999</v>
      </c>
      <c r="X221" s="197"/>
      <c r="Y221" s="197"/>
      <c r="Z221" s="203"/>
      <c r="AA221" s="200"/>
      <c r="AB221" s="202" t="s">
        <v>160</v>
      </c>
      <c r="AC221" s="202"/>
      <c r="AD221" s="202"/>
      <c r="AE221" s="237" t="str">
        <f>"您好：通知"&amp;名冊[[#This Row],[姓名]]&amp;" 君於"&amp;名冊[[#This Row],[簡稱]]&amp;114&amp;"年"&amp;4&amp;"月月費" &amp;IF((AND(名冊[[#This Row],[積欠]]&gt;0,名冊[[#This Row],[合計]]&gt;0)),"(含欠費)","")&amp;"共"&amp;IF(名冊[[#This Row],[合計]]&lt;0," 溢收"&amp;-名冊[[#This Row],[合計]],名冊[[#This Row],[合計]])&amp;"元整，如有疑問請來電(分機218)，謝謝。"</f>
        <v>您好：通知梁秀陸 君於龍祥長照中心114年4月月費共16971元整，如有疑問請來電(分機218)，謝謝。</v>
      </c>
    </row>
    <row r="222" spans="1:31">
      <c r="A222" s="228" t="str">
        <f t="shared" ca="1" si="3"/>
        <v>221</v>
      </c>
      <c r="B222" s="229" t="str">
        <f>HYPERLINK("\\server\G(server)\00行政管理部共用區\@雜費登帳!!!\@收費系統\住民收費表\※收費表"&amp;名冊[[#This Row],[字號]]&amp;名冊[[#This Row],[住民]]&amp;".xlsm",名冊[[#This Row],[住民]])</f>
        <v>陳愛珠</v>
      </c>
      <c r="C222" s="218" t="s">
        <v>61</v>
      </c>
      <c r="D222" s="191" t="s">
        <v>651</v>
      </c>
      <c r="E222" s="192" t="s">
        <v>630</v>
      </c>
      <c r="F222" s="192" t="s">
        <v>1242</v>
      </c>
      <c r="G222" s="192" t="str">
        <f>IF(COUNTIF(名冊[[#This Row],[字號]],"1-*"),"龍祥精神護理之家",IF(COUNTIF(名冊[[#This Row],[字號]],"2-*"),"龍祥護理之家",IF(COUNTIF(名冊[[#This Row],[字號]],"3-*"),"龍祥長照中心")))</f>
        <v>龍祥長照中心</v>
      </c>
      <c r="H222" s="193"/>
      <c r="I222" s="194" t="s">
        <v>380</v>
      </c>
      <c r="J222" s="195">
        <v>30000</v>
      </c>
      <c r="K222" s="197">
        <v>31000</v>
      </c>
      <c r="L222" s="197">
        <v>0</v>
      </c>
      <c r="M222" s="232">
        <v>24000</v>
      </c>
      <c r="N222" s="197">
        <v>15420</v>
      </c>
      <c r="O222" s="197"/>
      <c r="P222" s="197">
        <v>0</v>
      </c>
      <c r="Q222" s="197">
        <v>0</v>
      </c>
      <c r="R222" s="234">
        <f>(名冊[[#This Row],[月費]]+名冊[[#This Row],[包月]]-名冊[[#This Row],[補助款]])+(名冊[[#This Row],[雜費]]+名冊[[#This Row],[雜費2]]+名冊[[#This Row],[積欠]])-名冊[[#This Row],[溢收]]</f>
        <v>22420</v>
      </c>
      <c r="S222" s="198"/>
      <c r="T222" s="197"/>
      <c r="U222" s="195">
        <v>7000</v>
      </c>
      <c r="V222" s="380" t="str">
        <f>IF(名冊[[#This Row],[家屬繳交金額]]-名冊[[#This Row],[合計]]&lt;=0,"-",名冊[[#This Row],[家屬繳交金額]]-名冊[[#This Row],[合計]])</f>
        <v>-</v>
      </c>
      <c r="W222" s="381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-15420</v>
      </c>
      <c r="X222" s="197"/>
      <c r="Y222" s="197"/>
      <c r="Z222" s="203"/>
      <c r="AA222" s="200"/>
      <c r="AB222" s="202" t="s">
        <v>161</v>
      </c>
      <c r="AC222" s="202"/>
      <c r="AD222" s="202"/>
      <c r="AE222" s="237" t="str">
        <f>"您好：通知"&amp;名冊[[#This Row],[姓名]]&amp;" 君於"&amp;名冊[[#This Row],[簡稱]]&amp;114&amp;"年"&amp;4&amp;"月月費" &amp;IF((AND(名冊[[#This Row],[積欠]]&gt;0,名冊[[#This Row],[合計]]&gt;0)),"(含欠費)","")&amp;"共"&amp;IF(名冊[[#This Row],[合計]]&lt;0," 溢收"&amp;-名冊[[#This Row],[合計]],名冊[[#This Row],[合計]])&amp;"元整，如有疑問請來電(分機218)，謝謝。"</f>
        <v>您好：通知陳愛珠 君於龍祥長照中心114年4月月費共22420元整，如有疑問請來電(分機218)，謝謝。</v>
      </c>
    </row>
    <row r="223" spans="1:31">
      <c r="A223" s="228" t="str">
        <f t="shared" ca="1" si="3"/>
        <v>222</v>
      </c>
      <c r="B223" s="269" t="str">
        <f>HYPERLINK("\\server\G(server)\00行政管理部共用區\@雜費登帳!!!\@收費系統\住民收費表\※收費表"&amp;名冊[[#This Row],[字號]]&amp;名冊[[#This Row],[住民]]&amp;".xlsm",名冊[[#This Row],[住民]])</f>
        <v>呂美玉</v>
      </c>
      <c r="C223" s="190" t="s">
        <v>62</v>
      </c>
      <c r="D223" s="191" t="s">
        <v>651</v>
      </c>
      <c r="E223" s="192" t="s">
        <v>564</v>
      </c>
      <c r="F223" s="192" t="s">
        <v>1243</v>
      </c>
      <c r="G223" s="192" t="str">
        <f>IF(COUNTIF(名冊[[#This Row],[字號]],"1-*"),"龍祥精神護理之家",IF(COUNTIF(名冊[[#This Row],[字號]],"2-*"),"龍祥護理之家",IF(COUNTIF(名冊[[#This Row],[字號]],"3-*"),"龍祥長照中心")))</f>
        <v>龍祥長照中心</v>
      </c>
      <c r="H223" s="193"/>
      <c r="I223" s="194" t="s">
        <v>380</v>
      </c>
      <c r="J223" s="195">
        <v>30000</v>
      </c>
      <c r="K223" s="197">
        <v>32000</v>
      </c>
      <c r="L223" s="197">
        <v>0</v>
      </c>
      <c r="M223" s="232">
        <v>18785</v>
      </c>
      <c r="N223" s="197">
        <v>4905</v>
      </c>
      <c r="O223" s="197"/>
      <c r="P223" s="197">
        <v>0</v>
      </c>
      <c r="Q223" s="197">
        <v>0</v>
      </c>
      <c r="R223" s="234">
        <f>(名冊[[#This Row],[月費]]+名冊[[#This Row],[包月]]-名冊[[#This Row],[補助款]])+(名冊[[#This Row],[雜費]]+名冊[[#This Row],[雜費2]]+名冊[[#This Row],[積欠]])-名冊[[#This Row],[溢收]]</f>
        <v>18120</v>
      </c>
      <c r="S223" s="198"/>
      <c r="T223" s="197"/>
      <c r="U223" s="195">
        <v>13215</v>
      </c>
      <c r="V223" s="380" t="str">
        <f>IF(名冊[[#This Row],[家屬繳交金額]]-名冊[[#This Row],[合計]]&lt;=0,"-",名冊[[#This Row],[家屬繳交金額]]-名冊[[#This Row],[合計]])</f>
        <v>-</v>
      </c>
      <c r="W223" s="381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-4905</v>
      </c>
      <c r="X223" s="197"/>
      <c r="Y223" s="197"/>
      <c r="Z223" s="203"/>
      <c r="AA223" s="200"/>
      <c r="AB223" s="202" t="s">
        <v>704</v>
      </c>
      <c r="AC223" s="202"/>
      <c r="AD223" s="202"/>
      <c r="AE223" s="237" t="str">
        <f>"您好：通知"&amp;名冊[[#This Row],[姓名]]&amp;" 君於"&amp;名冊[[#This Row],[簡稱]]&amp;114&amp;"年"&amp;4&amp;"月月費" &amp;IF((AND(名冊[[#This Row],[積欠]]&gt;0,名冊[[#This Row],[合計]]&gt;0)),"(含欠費)","")&amp;"共"&amp;IF(名冊[[#This Row],[合計]]&lt;0," 溢收"&amp;-名冊[[#This Row],[合計]],名冊[[#This Row],[合計]])&amp;"元整，如有疑問請來電(分機218)，謝謝。"</f>
        <v>您好：通知呂美玉 君於龍祥長照中心114年4月月費共18120元整，如有疑問請來電(分機218)，謝謝。</v>
      </c>
    </row>
    <row r="224" spans="1:31">
      <c r="A224" s="228" t="str">
        <f t="shared" ca="1" si="3"/>
        <v>223</v>
      </c>
      <c r="B224" s="229" t="str">
        <f>HYPERLINK("\\server\G(server)\00行政管理部共用區\@雜費登帳!!!\@收費系統\住民收費表\※收費表"&amp;名冊[[#This Row],[字號]]&amp;名冊[[#This Row],[住民]]&amp;".xlsm",名冊[[#This Row],[住民]])</f>
        <v>卓沛蓁</v>
      </c>
      <c r="C224" s="190" t="s">
        <v>63</v>
      </c>
      <c r="D224" s="191" t="s">
        <v>651</v>
      </c>
      <c r="E224" s="192" t="s">
        <v>1347</v>
      </c>
      <c r="F224" s="192" t="s">
        <v>1244</v>
      </c>
      <c r="G224" s="192" t="str">
        <f>IF(COUNTIF(名冊[[#This Row],[字號]],"1-*"),"龍祥精神護理之家",IF(COUNTIF(名冊[[#This Row],[字號]],"2-*"),"龍祥護理之家",IF(COUNTIF(名冊[[#This Row],[字號]],"3-*"),"龍祥長照中心")))</f>
        <v>龍祥長照中心</v>
      </c>
      <c r="H224" s="193"/>
      <c r="I224" s="194" t="s">
        <v>380</v>
      </c>
      <c r="J224" s="195">
        <v>50000</v>
      </c>
      <c r="K224" s="197">
        <v>33000</v>
      </c>
      <c r="L224" s="197">
        <v>0</v>
      </c>
      <c r="M224" s="232">
        <v>18785</v>
      </c>
      <c r="N224" s="197">
        <v>1863</v>
      </c>
      <c r="O224" s="197"/>
      <c r="P224" s="197">
        <v>0</v>
      </c>
      <c r="Q224" s="197">
        <v>0</v>
      </c>
      <c r="R224" s="234">
        <f>(名冊[[#This Row],[月費]]+名冊[[#This Row],[包月]]-名冊[[#This Row],[補助款]])+(名冊[[#This Row],[雜費]]+名冊[[#This Row],[雜費2]]+名冊[[#This Row],[積欠]])-名冊[[#This Row],[溢收]]</f>
        <v>16078</v>
      </c>
      <c r="S224" s="198"/>
      <c r="T224" s="197"/>
      <c r="U224" s="195">
        <v>14215</v>
      </c>
      <c r="V224" s="380" t="str">
        <f>IF(名冊[[#This Row],[家屬繳交金額]]-名冊[[#This Row],[合計]]&lt;=0,"-",名冊[[#This Row],[家屬繳交金額]]-名冊[[#This Row],[合計]])</f>
        <v>-</v>
      </c>
      <c r="W224" s="381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-1863</v>
      </c>
      <c r="X224" s="197"/>
      <c r="Y224" s="197"/>
      <c r="Z224" s="203"/>
      <c r="AA224" s="200"/>
      <c r="AB224" s="202" t="s">
        <v>229</v>
      </c>
      <c r="AC224" s="202"/>
      <c r="AD224" s="202"/>
      <c r="AE224" s="237" t="str">
        <f>"您好：通知"&amp;名冊[[#This Row],[姓名]]&amp;" 君於"&amp;名冊[[#This Row],[簡稱]]&amp;114&amp;"年"&amp;4&amp;"月月費" &amp;IF((AND(名冊[[#This Row],[積欠]]&gt;0,名冊[[#This Row],[合計]]&gt;0)),"(含欠費)","")&amp;"共"&amp;IF(名冊[[#This Row],[合計]]&lt;0," 溢收"&amp;-名冊[[#This Row],[合計]],名冊[[#This Row],[合計]])&amp;"元整，如有疑問請來電(分機218)，謝謝。"</f>
        <v>您好：通知卓沛蓁 君於龍祥長照中心114年4月月費共16078元整，如有疑問請來電(分機218)，謝謝。</v>
      </c>
    </row>
    <row r="225" spans="1:31">
      <c r="A225" s="228" t="str">
        <f t="shared" ca="1" si="3"/>
        <v>224</v>
      </c>
      <c r="B225" s="229" t="str">
        <f>HYPERLINK("\\server\G(server)\00行政管理部共用區\@雜費登帳!!!\@收費系統\住民收費表\※收費表"&amp;名冊[[#This Row],[字號]]&amp;名冊[[#This Row],[住民]]&amp;".xlsm",名冊[[#This Row],[住民]])</f>
        <v>邱許瑞</v>
      </c>
      <c r="C225" s="190" t="s">
        <v>264</v>
      </c>
      <c r="D225" s="191" t="s">
        <v>651</v>
      </c>
      <c r="E225" s="192" t="s">
        <v>629</v>
      </c>
      <c r="F225" s="192" t="s">
        <v>1245</v>
      </c>
      <c r="G225" s="192" t="str">
        <f>IF(COUNTIF(名冊[[#This Row],[字號]],"1-*"),"龍祥精神護理之家",IF(COUNTIF(名冊[[#This Row],[字號]],"2-*"),"龍祥護理之家",IF(COUNTIF(名冊[[#This Row],[字號]],"3-*"),"龍祥長照中心")))</f>
        <v>龍祥長照中心</v>
      </c>
      <c r="H225" s="193"/>
      <c r="I225" s="194" t="s">
        <v>380</v>
      </c>
      <c r="J225" s="195">
        <v>50000</v>
      </c>
      <c r="K225" s="266">
        <v>33000</v>
      </c>
      <c r="L225" s="197">
        <v>0</v>
      </c>
      <c r="M225" s="231">
        <v>15470</v>
      </c>
      <c r="N225" s="197">
        <v>6128</v>
      </c>
      <c r="O225" s="197"/>
      <c r="P225" s="197">
        <v>0</v>
      </c>
      <c r="Q225" s="197">
        <v>0</v>
      </c>
      <c r="R225" s="234">
        <f>(名冊[[#This Row],[月費]]+名冊[[#This Row],[包月]]-名冊[[#This Row],[補助款]])+(名冊[[#This Row],[雜費]]+名冊[[#This Row],[雜費2]]+名冊[[#This Row],[積欠]])-名冊[[#This Row],[溢收]]</f>
        <v>23658</v>
      </c>
      <c r="S225" s="198"/>
      <c r="T225" s="197"/>
      <c r="U225" s="195">
        <v>17530</v>
      </c>
      <c r="V225" s="380" t="str">
        <f>IF(名冊[[#This Row],[家屬繳交金額]]-名冊[[#This Row],[合計]]&lt;=0,"-",名冊[[#This Row],[家屬繳交金額]]-名冊[[#This Row],[合計]])</f>
        <v>-</v>
      </c>
      <c r="W225" s="381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-6128</v>
      </c>
      <c r="X225" s="197"/>
      <c r="Y225" s="197"/>
      <c r="Z225" s="203"/>
      <c r="AA225" s="200"/>
      <c r="AB225" s="201" t="s">
        <v>225</v>
      </c>
      <c r="AC225" s="201" t="s">
        <v>226</v>
      </c>
      <c r="AD225" s="202"/>
      <c r="AE225" s="237" t="str">
        <f>"您好：通知"&amp;名冊[[#This Row],[姓名]]&amp;" 君於"&amp;名冊[[#This Row],[簡稱]]&amp;114&amp;"年"&amp;4&amp;"月月費" &amp;IF((AND(名冊[[#This Row],[積欠]]&gt;0,名冊[[#This Row],[合計]]&gt;0)),"(含欠費)","")&amp;"共"&amp;IF(名冊[[#This Row],[合計]]&lt;0," 溢收"&amp;-名冊[[#This Row],[合計]],名冊[[#This Row],[合計]])&amp;"元整，如有疑問請來電(分機218)，謝謝。"</f>
        <v>您好：通知邱許瑞 君於龍祥長照中心114年4月月費共23658元整，如有疑問請來電(分機218)，謝謝。</v>
      </c>
    </row>
    <row r="226" spans="1:31">
      <c r="A226" s="228" t="str">
        <f t="shared" ca="1" si="3"/>
        <v>225</v>
      </c>
      <c r="B226" s="269" t="str">
        <f>HYPERLINK("\\server\G(server)\00行政管理部共用區\@雜費登帳!!!\@收費系統\住民收費表\※收費表"&amp;名冊[[#This Row],[字號]]&amp;名冊[[#This Row],[住民]]&amp;".xlsm",名冊[[#This Row],[住民]])</f>
        <v>王蘇淑容</v>
      </c>
      <c r="C226" s="190" t="s">
        <v>373</v>
      </c>
      <c r="D226" s="191" t="s">
        <v>651</v>
      </c>
      <c r="E226" s="192" t="s">
        <v>963</v>
      </c>
      <c r="F226" s="192" t="s">
        <v>1246</v>
      </c>
      <c r="G226" s="192" t="str">
        <f>IF(COUNTIF(名冊[[#This Row],[字號]],"1-*"),"龍祥精神護理之家",IF(COUNTIF(名冊[[#This Row],[字號]],"2-*"),"龍祥護理之家",IF(COUNTIF(名冊[[#This Row],[字號]],"3-*"),"龍祥長照中心")))</f>
        <v>龍祥長照中心</v>
      </c>
      <c r="H226" s="193"/>
      <c r="I226" s="194" t="s">
        <v>380</v>
      </c>
      <c r="J226" s="195">
        <v>50000</v>
      </c>
      <c r="K226" s="196">
        <v>27500</v>
      </c>
      <c r="L226" s="197">
        <v>0</v>
      </c>
      <c r="M226" s="231">
        <v>15470</v>
      </c>
      <c r="N226" s="197">
        <v>1610</v>
      </c>
      <c r="O226" s="197"/>
      <c r="P226" s="197">
        <v>0</v>
      </c>
      <c r="Q226" s="197">
        <v>0</v>
      </c>
      <c r="R226" s="234">
        <f>(名冊[[#This Row],[月費]]+名冊[[#This Row],[包月]]-名冊[[#This Row],[補助款]])+(名冊[[#This Row],[雜費]]+名冊[[#This Row],[雜費2]]+名冊[[#This Row],[積欠]])-名冊[[#This Row],[溢收]]</f>
        <v>13640</v>
      </c>
      <c r="S226" s="198"/>
      <c r="T226" s="197"/>
      <c r="U226" s="195">
        <v>12030</v>
      </c>
      <c r="V226" s="380" t="str">
        <f>IF(名冊[[#This Row],[家屬繳交金額]]-名冊[[#This Row],[合計]]&lt;=0,"-",名冊[[#This Row],[家屬繳交金額]]-名冊[[#This Row],[合計]])</f>
        <v>-</v>
      </c>
      <c r="W226" s="381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-1610</v>
      </c>
      <c r="X226" s="197"/>
      <c r="Y226" s="197"/>
      <c r="Z226" s="203"/>
      <c r="AA226" s="200"/>
      <c r="AB226" s="201" t="s">
        <v>216</v>
      </c>
      <c r="AC226" s="201" t="s">
        <v>217</v>
      </c>
      <c r="AD226" s="202"/>
      <c r="AE226" s="237" t="str">
        <f>"您好：通知"&amp;名冊[[#This Row],[姓名]]&amp;" 君於"&amp;名冊[[#This Row],[簡稱]]&amp;114&amp;"年"&amp;4&amp;"月月費" &amp;IF((AND(名冊[[#This Row],[積欠]]&gt;0,名冊[[#This Row],[合計]]&gt;0)),"(含欠費)","")&amp;"共"&amp;IF(名冊[[#This Row],[合計]]&lt;0," 溢收"&amp;-名冊[[#This Row],[合計]],名冊[[#This Row],[合計]])&amp;"元整，如有疑問請來電(分機218)，謝謝。"</f>
        <v>您好：通知王蘇淑容 君於龍祥長照中心114年4月月費共13640元整，如有疑問請來電(分機218)，謝謝。</v>
      </c>
    </row>
    <row r="227" spans="1:31">
      <c r="A227" s="228" t="str">
        <f t="shared" ca="1" si="3"/>
        <v>226</v>
      </c>
      <c r="B227" s="229" t="str">
        <f>HYPERLINK("\\server\G(server)\00行政管理部共用區\@雜費登帳!!!\@收費系統\住民收費表\※收費表"&amp;名冊[[#This Row],[字號]]&amp;名冊[[#This Row],[住民]]&amp;".xlsm",名冊[[#This Row],[住民]])</f>
        <v>張俊業</v>
      </c>
      <c r="C227" s="190" t="s">
        <v>429</v>
      </c>
      <c r="D227" s="191" t="s">
        <v>651</v>
      </c>
      <c r="E227" s="211" t="s">
        <v>539</v>
      </c>
      <c r="F227" s="211" t="s">
        <v>1247</v>
      </c>
      <c r="G227" s="211" t="str">
        <f>IF(COUNTIF(名冊[[#This Row],[字號]],"1-*"),"龍祥精神護理之家",IF(COUNTIF(名冊[[#This Row],[字號]],"2-*"),"龍祥護理之家",IF(COUNTIF(名冊[[#This Row],[字號]],"3-*"),"龍祥長照中心")))</f>
        <v>龍祥長照中心</v>
      </c>
      <c r="H227" s="193"/>
      <c r="I227" s="194" t="s">
        <v>648</v>
      </c>
      <c r="J227" s="195">
        <v>50000</v>
      </c>
      <c r="K227" s="197">
        <v>32000</v>
      </c>
      <c r="L227" s="197">
        <v>0</v>
      </c>
      <c r="M227" s="232">
        <v>18785</v>
      </c>
      <c r="N227" s="197">
        <v>3209</v>
      </c>
      <c r="O227" s="197"/>
      <c r="P227" s="197">
        <v>0</v>
      </c>
      <c r="Q227" s="197">
        <v>0</v>
      </c>
      <c r="R227" s="234">
        <f>(名冊[[#This Row],[月費]]+名冊[[#This Row],[包月]]-名冊[[#This Row],[補助款]])+(名冊[[#This Row],[雜費]]+名冊[[#This Row],[雜費2]]+名冊[[#This Row],[積欠]])-名冊[[#This Row],[溢收]]</f>
        <v>16424</v>
      </c>
      <c r="S227" s="198"/>
      <c r="T227" s="197"/>
      <c r="U227" s="195">
        <v>13215</v>
      </c>
      <c r="V227" s="380" t="str">
        <f>IF(名冊[[#This Row],[家屬繳交金額]]-名冊[[#This Row],[合計]]&lt;=0,"-",名冊[[#This Row],[家屬繳交金額]]-名冊[[#This Row],[合計]])</f>
        <v>-</v>
      </c>
      <c r="W227" s="383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-3209</v>
      </c>
      <c r="X227" s="197"/>
      <c r="Y227" s="197"/>
      <c r="Z227" s="203"/>
      <c r="AA227" s="206"/>
      <c r="AB227" s="202" t="s">
        <v>430</v>
      </c>
      <c r="AC227" s="202"/>
      <c r="AD227" s="202"/>
      <c r="AE227" s="237" t="str">
        <f>"您好：通知"&amp;名冊[[#This Row],[姓名]]&amp;" 君於"&amp;名冊[[#This Row],[簡稱]]&amp;114&amp;"年"&amp;4&amp;"月月費" &amp;IF((AND(名冊[[#This Row],[積欠]]&gt;0,名冊[[#This Row],[合計]]&gt;0)),"(含欠費)","")&amp;"共"&amp;IF(名冊[[#This Row],[合計]]&lt;0," 溢收"&amp;-名冊[[#This Row],[合計]],名冊[[#This Row],[合計]])&amp;"元整，如有疑問請來電(分機218)，謝謝。"</f>
        <v>您好：通知張俊業 君於龍祥長照中心114年4月月費共16424元整，如有疑問請來電(分機218)，謝謝。</v>
      </c>
    </row>
    <row r="228" spans="1:31">
      <c r="A228" s="228" t="str">
        <f t="shared" ca="1" si="3"/>
        <v>227</v>
      </c>
      <c r="B228" s="230" t="str">
        <f>HYPERLINK("\\server\G(server)\00行政管理部共用區\@雜費登帳!!!\@收費系統\住民收費表\※收費表"&amp;名冊[[#This Row],[字號]]&amp;名冊[[#This Row],[住民]]&amp;".xlsm",名冊[[#This Row],[住民]])</f>
        <v>林徐寶玉</v>
      </c>
      <c r="C228" s="190" t="s">
        <v>698</v>
      </c>
      <c r="D228" s="191" t="s">
        <v>651</v>
      </c>
      <c r="E228" s="211" t="s">
        <v>680</v>
      </c>
      <c r="F228" s="211" t="s">
        <v>1248</v>
      </c>
      <c r="G228" s="211" t="str">
        <f>IF(COUNTIF(名冊[[#This Row],[字號]],"1-*"),"龍祥精神護理之家",IF(COUNTIF(名冊[[#This Row],[字號]],"2-*"),"龍祥護理之家",IF(COUNTIF(名冊[[#This Row],[字號]],"3-*"),"龍祥長照中心")))</f>
        <v>龍祥長照中心</v>
      </c>
      <c r="H228" s="193"/>
      <c r="I228" s="194" t="s">
        <v>694</v>
      </c>
      <c r="J228" s="195">
        <v>50000</v>
      </c>
      <c r="K228" s="197">
        <v>25000</v>
      </c>
      <c r="L228" s="197">
        <v>0</v>
      </c>
      <c r="M228" s="232">
        <v>15470</v>
      </c>
      <c r="N228" s="197">
        <v>14560</v>
      </c>
      <c r="O228" s="197"/>
      <c r="P228" s="197">
        <v>0</v>
      </c>
      <c r="Q228" s="197">
        <v>0</v>
      </c>
      <c r="R228" s="235">
        <f>(名冊[[#This Row],[月費]]+名冊[[#This Row],[包月]]-名冊[[#This Row],[補助款]])+(名冊[[#This Row],[雜費]]+名冊[[#This Row],[雜費2]]+名冊[[#This Row],[積欠]])-名冊[[#This Row],[溢收]]</f>
        <v>24090</v>
      </c>
      <c r="S228" s="198"/>
      <c r="T228" s="197"/>
      <c r="U228" s="195">
        <v>9530</v>
      </c>
      <c r="V228" s="380" t="str">
        <f>IF(名冊[[#This Row],[家屬繳交金額]]-名冊[[#This Row],[合計]]&lt;=0,"-",名冊[[#This Row],[家屬繳交金額]]-名冊[[#This Row],[合計]])</f>
        <v>-</v>
      </c>
      <c r="W228" s="383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-14560</v>
      </c>
      <c r="X228" s="197"/>
      <c r="Y228" s="197"/>
      <c r="Z228" s="203"/>
      <c r="AA228" s="206"/>
      <c r="AB228" s="202" t="s">
        <v>692</v>
      </c>
      <c r="AC228" s="202"/>
      <c r="AD228" s="202"/>
      <c r="AE228" s="237" t="str">
        <f>"您好：通知"&amp;名冊[[#This Row],[姓名]]&amp;" 君於"&amp;名冊[[#This Row],[簡稱]]&amp;114&amp;"年"&amp;4&amp;"月月費" &amp;IF((AND(名冊[[#This Row],[積欠]]&gt;0,名冊[[#This Row],[合計]]&gt;0)),"(含欠費)","")&amp;"共"&amp;IF(名冊[[#This Row],[合計]]&lt;0," 溢收"&amp;-名冊[[#This Row],[合計]],名冊[[#This Row],[合計]])&amp;"元整，如有疑問請來電(分機218)，謝謝。"</f>
        <v>您好：通知林徐寶玉 君於龍祥長照中心114年4月月費共24090元整，如有疑問請來電(分機218)，謝謝。</v>
      </c>
    </row>
    <row r="229" spans="1:31">
      <c r="A229" s="228" t="str">
        <f t="shared" ca="1" si="3"/>
        <v>228</v>
      </c>
      <c r="B229" s="230" t="str">
        <f>HYPERLINK("\\server\G(server)\00行政管理部共用區\@雜費登帳!!!\@收費系統\住民收費表\※收費表"&amp;名冊[[#This Row],[字號]]&amp;名冊[[#This Row],[住民]]&amp;".xlsm",名冊[[#This Row],[住民]])</f>
        <v>張鶴齡</v>
      </c>
      <c r="C229" s="190" t="s">
        <v>731</v>
      </c>
      <c r="D229" s="191" t="s">
        <v>651</v>
      </c>
      <c r="E229" s="211" t="s">
        <v>577</v>
      </c>
      <c r="F229" s="211" t="s">
        <v>1249</v>
      </c>
      <c r="G229" s="211" t="str">
        <f>IF(COUNTIF(名冊[[#This Row],[字號]],"1-*"),"龍祥精神護理之家",IF(COUNTIF(名冊[[#This Row],[字號]],"2-*"),"龍祥護理之家",IF(COUNTIF(名冊[[#This Row],[字號]],"3-*"),"龍祥長照中心")))</f>
        <v>龍祥長照中心</v>
      </c>
      <c r="H229" s="193"/>
      <c r="I229" s="194" t="s">
        <v>380</v>
      </c>
      <c r="J229" s="195">
        <v>50000</v>
      </c>
      <c r="K229" s="197">
        <v>32000</v>
      </c>
      <c r="L229" s="197">
        <v>0</v>
      </c>
      <c r="M229" s="232">
        <v>18785</v>
      </c>
      <c r="N229" s="197">
        <v>4630</v>
      </c>
      <c r="O229" s="197"/>
      <c r="P229" s="197">
        <v>0</v>
      </c>
      <c r="Q229" s="197">
        <v>0</v>
      </c>
      <c r="R229" s="235">
        <f>(名冊[[#This Row],[月費]]+名冊[[#This Row],[包月]]-名冊[[#This Row],[補助款]])+(名冊[[#This Row],[雜費]]+名冊[[#This Row],[雜費2]]+名冊[[#This Row],[積欠]])-名冊[[#This Row],[溢收]]</f>
        <v>17845</v>
      </c>
      <c r="S229" s="198"/>
      <c r="T229" s="197"/>
      <c r="U229" s="195">
        <v>13215</v>
      </c>
      <c r="V229" s="380" t="str">
        <f>IF(名冊[[#This Row],[家屬繳交金額]]-名冊[[#This Row],[合計]]&lt;=0,"-",名冊[[#This Row],[家屬繳交金額]]-名冊[[#This Row],[合計]])</f>
        <v>-</v>
      </c>
      <c r="W229" s="383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-4630</v>
      </c>
      <c r="X229" s="197"/>
      <c r="Y229" s="197"/>
      <c r="Z229" s="203"/>
      <c r="AA229" s="206"/>
      <c r="AB229" s="202" t="s">
        <v>732</v>
      </c>
      <c r="AC229" s="202"/>
      <c r="AD229" s="202"/>
      <c r="AE229" s="237" t="str">
        <f>"您好：通知"&amp;名冊[[#This Row],[姓名]]&amp;" 君於"&amp;名冊[[#This Row],[簡稱]]&amp;114&amp;"年"&amp;4&amp;"月月費" &amp;IF((AND(名冊[[#This Row],[積欠]]&gt;0,名冊[[#This Row],[合計]]&gt;0)),"(含欠費)","")&amp;"共"&amp;IF(名冊[[#This Row],[合計]]&lt;0," 溢收"&amp;-名冊[[#This Row],[合計]],名冊[[#This Row],[合計]])&amp;"元整，如有疑問請來電(分機218)，謝謝。"</f>
        <v>您好：通知張鶴齡 君於龍祥長照中心114年4月月費共17845元整，如有疑問請來電(分機218)，謝謝。</v>
      </c>
    </row>
    <row r="230" spans="1:31">
      <c r="A230" s="228" t="str">
        <f t="shared" ca="1" si="3"/>
        <v>229</v>
      </c>
      <c r="B230" s="229" t="str">
        <f>HYPERLINK("\\server\G(server)\00行政管理部共用區\@雜費登帳!!!\@收費系統\住民收費表\※收費表"&amp;名冊[[#This Row],[字號]]&amp;名冊[[#This Row],[住民]]&amp;".xlsm",名冊[[#This Row],[住民]])</f>
        <v>韓秋英</v>
      </c>
      <c r="C230" s="190" t="s">
        <v>869</v>
      </c>
      <c r="D230" s="214" t="s">
        <v>870</v>
      </c>
      <c r="E230" s="211" t="s">
        <v>683</v>
      </c>
      <c r="F230" s="211" t="s">
        <v>1250</v>
      </c>
      <c r="G230" s="211" t="str">
        <f>IF(COUNTIF(名冊[[#This Row],[字號]],"1-*"),"龍祥精神護理之家",IF(COUNTIF(名冊[[#This Row],[字號]],"2-*"),"龍祥護理之家",IF(COUNTIF(名冊[[#This Row],[字號]],"3-*"),"龍祥長照中心")))</f>
        <v>龍祥長照中心</v>
      </c>
      <c r="H230" s="193"/>
      <c r="I230" s="194" t="s">
        <v>446</v>
      </c>
      <c r="J230" s="195">
        <v>50000</v>
      </c>
      <c r="K230" s="197">
        <v>31000</v>
      </c>
      <c r="L230" s="197">
        <v>0</v>
      </c>
      <c r="M230" s="232">
        <v>24000</v>
      </c>
      <c r="N230" s="197">
        <v>13598</v>
      </c>
      <c r="O230" s="197"/>
      <c r="P230" s="197">
        <v>0</v>
      </c>
      <c r="Q230" s="197">
        <v>0</v>
      </c>
      <c r="R230" s="234">
        <f>(名冊[[#This Row],[月費]]+名冊[[#This Row],[包月]]-名冊[[#This Row],[補助款]])+(名冊[[#This Row],[雜費]]+名冊[[#This Row],[雜費2]]+名冊[[#This Row],[積欠]])-名冊[[#This Row],[溢收]]</f>
        <v>20598</v>
      </c>
      <c r="S230" s="198"/>
      <c r="T230" s="197"/>
      <c r="U230" s="195">
        <v>6000</v>
      </c>
      <c r="V230" s="380" t="str">
        <f>IF(名冊[[#This Row],[家屬繳交金額]]-名冊[[#This Row],[合計]]&lt;=0,"-",名冊[[#This Row],[家屬繳交金額]]-名冊[[#This Row],[合計]])</f>
        <v>-</v>
      </c>
      <c r="W230" s="383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-14598</v>
      </c>
      <c r="X230" s="197"/>
      <c r="Y230" s="197"/>
      <c r="Z230" s="212"/>
      <c r="AA230" s="206"/>
      <c r="AB230" s="202" t="s">
        <v>432</v>
      </c>
      <c r="AC230" s="202"/>
      <c r="AD230" s="202"/>
      <c r="AE230" s="237" t="str">
        <f>"您好：通知"&amp;名冊[[#This Row],[姓名]]&amp;" 君於"&amp;名冊[[#This Row],[簡稱]]&amp;114&amp;"年"&amp;4&amp;"月月費" &amp;IF((AND(名冊[[#This Row],[積欠]]&gt;0,名冊[[#This Row],[合計]]&gt;0)),"(含欠費)","")&amp;"共"&amp;IF(名冊[[#This Row],[合計]]&lt;0," 溢收"&amp;-名冊[[#This Row],[合計]],名冊[[#This Row],[合計]])&amp;"元整，如有疑問請來電(分機218)，謝謝。"</f>
        <v>您好：通知韓秋英 君於龍祥長照中心114年4月月費共20598元整，如有疑問請來電(分機218)，謝謝。</v>
      </c>
    </row>
    <row r="231" spans="1:31">
      <c r="A231" s="228" t="str">
        <f t="shared" ca="1" si="3"/>
        <v>230</v>
      </c>
      <c r="B231" s="229" t="str">
        <f>HYPERLINK("\\server\G(server)\00行政管理部共用區\@雜費登帳!!!\@收費系統\住民收費表\※收費表"&amp;名冊[[#This Row],[字號]]&amp;名冊[[#This Row],[住民]]&amp;".xlsm",名冊[[#This Row],[住民]])</f>
        <v>王玲娟</v>
      </c>
      <c r="C231" s="190" t="s">
        <v>981</v>
      </c>
      <c r="D231" s="214" t="s">
        <v>982</v>
      </c>
      <c r="E231" s="192" t="s">
        <v>573</v>
      </c>
      <c r="F231" s="192" t="s">
        <v>1251</v>
      </c>
      <c r="G231" s="192" t="str">
        <f>IF(COUNTIF(名冊[[#This Row],[字號]],"1-*"),"龍祥精神護理之家",IF(COUNTIF(名冊[[#This Row],[字號]],"2-*"),"龍祥護理之家",IF(COUNTIF(名冊[[#This Row],[字號]],"3-*"),"龍祥長照中心")))</f>
        <v>龍祥長照中心</v>
      </c>
      <c r="H231" s="193"/>
      <c r="I231" s="194" t="s">
        <v>380</v>
      </c>
      <c r="J231" s="195">
        <v>15000</v>
      </c>
      <c r="K231" s="196">
        <v>31000</v>
      </c>
      <c r="L231" s="197">
        <v>0</v>
      </c>
      <c r="M231" s="231">
        <v>18785</v>
      </c>
      <c r="N231" s="197">
        <v>3660</v>
      </c>
      <c r="O231" s="197"/>
      <c r="P231" s="197">
        <v>0</v>
      </c>
      <c r="Q231" s="197">
        <v>0</v>
      </c>
      <c r="R231" s="234">
        <f>(名冊[[#This Row],[月費]]+名冊[[#This Row],[包月]]-名冊[[#This Row],[補助款]])+(名冊[[#This Row],[雜費]]+名冊[[#This Row],[雜費2]]+名冊[[#This Row],[積欠]])-名冊[[#This Row],[溢收]]</f>
        <v>15875</v>
      </c>
      <c r="S231" s="198"/>
      <c r="T231" s="197"/>
      <c r="U231" s="195">
        <v>12215</v>
      </c>
      <c r="V231" s="380" t="str">
        <f>IF(名冊[[#This Row],[家屬繳交金額]]-名冊[[#This Row],[合計]]&lt;=0,"-",名冊[[#This Row],[家屬繳交金額]]-名冊[[#This Row],[合計]])</f>
        <v>-</v>
      </c>
      <c r="W231" s="381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-3660</v>
      </c>
      <c r="X231" s="197"/>
      <c r="Y231" s="197"/>
      <c r="Z231" s="203"/>
      <c r="AA231" s="200"/>
      <c r="AB231" s="201" t="s">
        <v>196</v>
      </c>
      <c r="AC231" s="201"/>
      <c r="AD231" s="202"/>
      <c r="AE231" s="237" t="str">
        <f>"您好：通知"&amp;名冊[[#This Row],[姓名]]&amp;" 君於"&amp;名冊[[#This Row],[簡稱]]&amp;114&amp;"年"&amp;4&amp;"月月費" &amp;IF((AND(名冊[[#This Row],[積欠]]&gt;0,名冊[[#This Row],[合計]]&gt;0)),"(含欠費)","")&amp;"共"&amp;IF(名冊[[#This Row],[合計]]&lt;0," 溢收"&amp;-名冊[[#This Row],[合計]],名冊[[#This Row],[合計]])&amp;"元整，如有疑問請來電(分機218)，謝謝。"</f>
        <v>您好：通知王玲娟 君於龍祥長照中心114年4月月費共15875元整，如有疑問請來電(分機218)，謝謝。</v>
      </c>
    </row>
    <row r="232" spans="1:31">
      <c r="A232" s="272" t="str">
        <f t="shared" ca="1" si="3"/>
        <v>231</v>
      </c>
      <c r="B232" s="271" t="str">
        <f>HYPERLINK("\\server\G(server)\00行政管理部共用區\@雜費登帳!!!\@收費系統\住民收費表\※收費表"&amp;名冊[[#This Row],[字號]]&amp;名冊[[#This Row],[住民]]&amp;".xlsm",名冊[[#This Row],[住民]])</f>
        <v>林順良</v>
      </c>
      <c r="C232" s="273" t="s">
        <v>1311</v>
      </c>
      <c r="D232" s="274" t="s">
        <v>651</v>
      </c>
      <c r="E232" s="275" t="s">
        <v>1310</v>
      </c>
      <c r="F232" s="275" t="s">
        <v>1312</v>
      </c>
      <c r="G232" s="275" t="str">
        <f>IF(COUNTIF(名冊[[#This Row],[字號]],"1-*"),"龍祥精神護理之家",IF(COUNTIF(名冊[[#This Row],[字號]],"2-*"),"龍祥護理之家",IF(COUNTIF(名冊[[#This Row],[字號]],"3-*"),"龍祥長照中心")))</f>
        <v>龍祥長照中心</v>
      </c>
      <c r="H232" s="295"/>
      <c r="I232" s="277" t="s">
        <v>1336</v>
      </c>
      <c r="J232" s="278">
        <v>50000</v>
      </c>
      <c r="K232" s="279">
        <v>33000</v>
      </c>
      <c r="L232" s="197">
        <v>0</v>
      </c>
      <c r="M232" s="280">
        <v>0</v>
      </c>
      <c r="N232" s="279">
        <v>10984</v>
      </c>
      <c r="O232" s="279"/>
      <c r="P232" s="279">
        <v>0</v>
      </c>
      <c r="Q232" s="279">
        <v>0</v>
      </c>
      <c r="R232" s="281">
        <f>(名冊[[#This Row],[月費]]+名冊[[#This Row],[包月]]-名冊[[#This Row],[補助款]])+(名冊[[#This Row],[雜費]]+名冊[[#This Row],[雜費2]]+名冊[[#This Row],[積欠]])-名冊[[#This Row],[溢收]]</f>
        <v>43984</v>
      </c>
      <c r="S232" s="282"/>
      <c r="T232" s="279"/>
      <c r="U232" s="278">
        <v>14215</v>
      </c>
      <c r="V232" s="288" t="str">
        <f>IF(名冊[[#This Row],[家屬繳交金額]]-名冊[[#This Row],[合計]]&lt;=0,"-",名冊[[#This Row],[家屬繳交金額]]-名冊[[#This Row],[合計]])</f>
        <v>-</v>
      </c>
      <c r="W232" s="379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-29769</v>
      </c>
      <c r="X232" s="279"/>
      <c r="Y232" s="279"/>
      <c r="Z232" s="294"/>
      <c r="AA232" s="283"/>
      <c r="AB232" s="284" t="s">
        <v>1327</v>
      </c>
      <c r="AC232" s="284" t="s">
        <v>1328</v>
      </c>
      <c r="AD232" s="284"/>
      <c r="AE232" s="285" t="str">
        <f>"您好：通知"&amp;名冊[[#This Row],[姓名]]&amp;" 君於"&amp;名冊[[#This Row],[簡稱]]&amp;114&amp;"年"&amp;4&amp;"月月費" &amp;IF((AND(名冊[[#This Row],[積欠]]&gt;0,名冊[[#This Row],[合計]]&gt;0)),"(含欠費)","")&amp;"共"&amp;IF(名冊[[#This Row],[合計]]&lt;0," 溢收"&amp;-名冊[[#This Row],[合計]],名冊[[#This Row],[合計]])&amp;"元整，如有疑問請來電(分機218)，謝謝。"</f>
        <v>您好：通知林順良 君於龍祥長照中心114年4月月費共43984元整，如有疑問請來電(分機218)，謝謝。</v>
      </c>
    </row>
    <row r="233" spans="1:31">
      <c r="A233" s="228" t="str">
        <f t="shared" ca="1" si="3"/>
        <v>232</v>
      </c>
      <c r="B233" s="229" t="str">
        <f>HYPERLINK("\\server\G(server)\00行政管理部共用區\@雜費登帳!!!\@收費系統\住民收費表\※收費表"&amp;名冊[[#This Row],[字號]]&amp;名冊[[#This Row],[住民]]&amp;".xlsm",名冊[[#This Row],[住民]])</f>
        <v>翁藝</v>
      </c>
      <c r="C233" s="190" t="s">
        <v>1420</v>
      </c>
      <c r="D233" s="191" t="s">
        <v>1421</v>
      </c>
      <c r="E233" s="192" t="s">
        <v>1419</v>
      </c>
      <c r="F233" s="192" t="s">
        <v>1422</v>
      </c>
      <c r="G233" s="192" t="str">
        <f>IF(COUNTIF(名冊[[#This Row],[字號]],"1-*"),"龍祥精神護理之家",IF(COUNTIF(名冊[[#This Row],[字號]],"2-*"),"龍祥護理之家",IF(COUNTIF(名冊[[#This Row],[字號]],"3-*"),"龍祥長照中心")))</f>
        <v>龍祥長照中心</v>
      </c>
      <c r="H233" s="193"/>
      <c r="I233" s="194" t="s">
        <v>380</v>
      </c>
      <c r="J233" s="195">
        <v>20000</v>
      </c>
      <c r="K233" s="196">
        <v>32000</v>
      </c>
      <c r="L233" s="197">
        <v>0</v>
      </c>
      <c r="M233" s="231">
        <v>15470</v>
      </c>
      <c r="N233" s="197">
        <v>1937</v>
      </c>
      <c r="O233" s="197"/>
      <c r="P233" s="197">
        <v>0</v>
      </c>
      <c r="Q233" s="197">
        <v>0</v>
      </c>
      <c r="R233" s="234">
        <f>(名冊[[#This Row],[月費]]+名冊[[#This Row],[包月]]-名冊[[#This Row],[補助款]])+(名冊[[#This Row],[雜費]]+名冊[[#This Row],[雜費2]]+名冊[[#This Row],[積欠]])-名冊[[#This Row],[溢收]]</f>
        <v>18467</v>
      </c>
      <c r="S233" s="198"/>
      <c r="T233" s="197"/>
      <c r="U233" s="195">
        <v>16530</v>
      </c>
      <c r="V233" s="380" t="str">
        <f>IF(名冊[[#This Row],[家屬繳交金額]]-名冊[[#This Row],[合計]]&lt;=0,"-",名冊[[#This Row],[家屬繳交金額]]-名冊[[#This Row],[合計]])</f>
        <v>-</v>
      </c>
      <c r="W233" s="381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-1937</v>
      </c>
      <c r="X233" s="197"/>
      <c r="Y233" s="197"/>
      <c r="Z233" s="203"/>
      <c r="AA233" s="200"/>
      <c r="AB233" s="201" t="s">
        <v>165</v>
      </c>
      <c r="AC233" s="201" t="s">
        <v>166</v>
      </c>
      <c r="AD233" s="202"/>
      <c r="AE233" s="237" t="str">
        <f>"您好：通知"&amp;名冊[[#This Row],[姓名]]&amp;" 君於"&amp;名冊[[#This Row],[簡稱]]&amp;114&amp;"年"&amp;4&amp;"月月費" &amp;IF((AND(名冊[[#This Row],[積欠]]&gt;0,名冊[[#This Row],[合計]]&gt;0)),"(含欠費)","")&amp;"共"&amp;IF(名冊[[#This Row],[合計]]&lt;0," 溢收"&amp;-名冊[[#This Row],[合計]],名冊[[#This Row],[合計]])&amp;"元整，如有疑問請來電(分機218)，謝謝。"</f>
        <v>您好：通知翁藝 君於龍祥長照中心114年4月月費共18467元整，如有疑問請來電(分機218)，謝謝。</v>
      </c>
    </row>
    <row r="234" spans="1:31">
      <c r="A234" s="228" t="str">
        <f t="shared" ca="1" si="3"/>
        <v>233</v>
      </c>
      <c r="B234" s="297" t="str">
        <f>HYPERLINK("\\server\G(server)\00行政管理部共用區\@雜費登帳!!!\@收費系統\住民收費表\※收費表"&amp;名冊[[#This Row],[字號]]&amp;名冊[[#This Row],[住民]]&amp;".xlsm",名冊[[#This Row],[住民]])</f>
        <v>鄧萍姬</v>
      </c>
      <c r="C234" s="298" t="s">
        <v>1494</v>
      </c>
      <c r="D234" s="308" t="s">
        <v>1495</v>
      </c>
      <c r="E234" s="319" t="s">
        <v>1493</v>
      </c>
      <c r="F234" s="319" t="s">
        <v>1496</v>
      </c>
      <c r="G234" s="319" t="str">
        <f>IF(COUNTIF(名冊[[#This Row],[字號]],"1-*"),"龍祥精神護理之家",IF(COUNTIF(名冊[[#This Row],[字號]],"2-*"),"龍祥護理之家",IF(COUNTIF(名冊[[#This Row],[字號]],"3-*"),"龍祥長照中心")))</f>
        <v>龍祥長照中心</v>
      </c>
      <c r="H234" s="320"/>
      <c r="I234" s="299" t="s">
        <v>1482</v>
      </c>
      <c r="J234" s="300">
        <v>50000</v>
      </c>
      <c r="K234" s="301">
        <v>29662</v>
      </c>
      <c r="L234" s="301">
        <v>0</v>
      </c>
      <c r="M234" s="302">
        <v>29662</v>
      </c>
      <c r="N234" s="301">
        <v>6480</v>
      </c>
      <c r="O234" s="301"/>
      <c r="P234" s="301">
        <v>59112</v>
      </c>
      <c r="Q234" s="301">
        <v>0</v>
      </c>
      <c r="R234" s="303">
        <f>(名冊[[#This Row],[月費]]+名冊[[#This Row],[包月]]-名冊[[#This Row],[補助款]])+(名冊[[#This Row],[雜費]]+名冊[[#This Row],[雜費2]]+名冊[[#This Row],[積欠]])-名冊[[#This Row],[溢收]]</f>
        <v>65592</v>
      </c>
      <c r="S234" s="312"/>
      <c r="T234" s="301"/>
      <c r="U234" s="300">
        <v>-59112</v>
      </c>
      <c r="V234" s="309" t="str">
        <f>IF(名冊[[#This Row],[家屬繳交金額]]-名冊[[#This Row],[合計]]&lt;=0,"-",名冊[[#This Row],[家屬繳交金額]]-名冊[[#This Row],[合計]])</f>
        <v>-</v>
      </c>
      <c r="W234" s="382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-124704</v>
      </c>
      <c r="X234" s="301"/>
      <c r="Y234" s="301"/>
      <c r="Z234" s="304" t="s">
        <v>2062</v>
      </c>
      <c r="AA234" s="206"/>
      <c r="AB234" s="202" t="s">
        <v>1476</v>
      </c>
      <c r="AC234" s="202"/>
      <c r="AD234" s="202"/>
      <c r="AE234" s="237" t="str">
        <f>"您好：通知"&amp;名冊[[#This Row],[姓名]]&amp;" 君於"&amp;名冊[[#This Row],[簡稱]]&amp;114&amp;"年"&amp;4&amp;"月月費" &amp;IF((AND(名冊[[#This Row],[積欠]]&gt;0,名冊[[#This Row],[合計]]&gt;0)),"(含欠費)","")&amp;"共"&amp;IF(名冊[[#This Row],[合計]]&lt;0," 溢收"&amp;-名冊[[#This Row],[合計]],名冊[[#This Row],[合計]])&amp;"元整，如有疑問請來電(分機218)，謝謝。"</f>
        <v>您好：通知鄧萍姬 君於龍祥長照中心114年4月月費(含欠費)共65592元整，如有疑問請來電(分機218)，謝謝。</v>
      </c>
    </row>
    <row r="235" spans="1:31">
      <c r="A235" s="228" t="str">
        <f t="shared" ca="1" si="3"/>
        <v>234</v>
      </c>
      <c r="B235" s="267" t="str">
        <f>HYPERLINK("\\server\G(server)\00行政管理部共用區\@雜費登帳!!!\@收費系統\住民收費表\※收費表"&amp;名冊[[#This Row],[字號]]&amp;名冊[[#This Row],[住民]]&amp;".xlsm",名冊[[#This Row],[住民]])</f>
        <v>廖王秋容</v>
      </c>
      <c r="C235" s="190" t="s">
        <v>1642</v>
      </c>
      <c r="D235" s="191" t="s">
        <v>651</v>
      </c>
      <c r="E235" s="211" t="s">
        <v>1656</v>
      </c>
      <c r="F235" s="211" t="s">
        <v>1643</v>
      </c>
      <c r="G235" s="211" t="str">
        <f>IF(COUNTIF(名冊[[#This Row],[字號]],"1-*"),"龍祥精神護理之家",IF(COUNTIF(名冊[[#This Row],[字號]],"2-*"),"龍祥護理之家",IF(COUNTIF(名冊[[#This Row],[字號]],"3-*"),"龍祥長照中心")))</f>
        <v>龍祥長照中心</v>
      </c>
      <c r="H235" s="213"/>
      <c r="I235" s="194" t="s">
        <v>1659</v>
      </c>
      <c r="J235" s="195">
        <v>50000</v>
      </c>
      <c r="K235" s="197">
        <v>33000</v>
      </c>
      <c r="L235" s="197">
        <v>0</v>
      </c>
      <c r="M235" s="232">
        <v>18785</v>
      </c>
      <c r="N235" s="197">
        <v>456</v>
      </c>
      <c r="O235" s="197"/>
      <c r="P235" s="197">
        <v>0</v>
      </c>
      <c r="Q235" s="197">
        <v>0</v>
      </c>
      <c r="R235" s="235">
        <f>(名冊[[#This Row],[月費]]+名冊[[#This Row],[包月]]-名冊[[#This Row],[補助款]])+(名冊[[#This Row],[雜費]]+名冊[[#This Row],[雜費2]]+名冊[[#This Row],[積欠]])-名冊[[#This Row],[溢收]]</f>
        <v>14671</v>
      </c>
      <c r="S235" s="198"/>
      <c r="T235" s="197"/>
      <c r="U235" s="195">
        <v>14215</v>
      </c>
      <c r="V235" s="380" t="str">
        <f>IF(名冊[[#This Row],[家屬繳交金額]]-名冊[[#This Row],[合計]]&lt;=0,"-",名冊[[#This Row],[家屬繳交金額]]-名冊[[#This Row],[合計]])</f>
        <v>-</v>
      </c>
      <c r="W235" s="383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-456</v>
      </c>
      <c r="X235" s="197"/>
      <c r="Y235" s="197"/>
      <c r="Z235" s="203"/>
      <c r="AA235" s="206"/>
      <c r="AB235" s="202" t="s">
        <v>1712</v>
      </c>
      <c r="AC235" s="202"/>
      <c r="AD235" s="202"/>
      <c r="AE235" s="237" t="str">
        <f>"您好：通知"&amp;名冊[[#This Row],[姓名]]&amp;" 君於"&amp;名冊[[#This Row],[簡稱]]&amp;114&amp;"年"&amp;4&amp;"月月費" &amp;IF((AND(名冊[[#This Row],[積欠]]&gt;0,名冊[[#This Row],[合計]]&gt;0)),"(含欠費)","")&amp;"共"&amp;IF(名冊[[#This Row],[合計]]&lt;0," 溢收"&amp;-名冊[[#This Row],[合計]],名冊[[#This Row],[合計]])&amp;"元整，如有疑問請來電(分機218)，謝謝。"</f>
        <v>您好：通知廖王秋容 君於龍祥長照中心114年4月月費共14671元整，如有疑問請來電(分機218)，謝謝。</v>
      </c>
    </row>
    <row r="236" spans="1:31">
      <c r="A236" s="228" t="str">
        <f t="shared" ca="1" si="3"/>
        <v>235</v>
      </c>
      <c r="B236" s="230" t="str">
        <f>HYPERLINK("\\server\G(server)\00行政管理部共用區\@雜費登帳!!!\@收費系統\住民收費表\※收費表"&amp;名冊[[#This Row],[字號]]&amp;名冊[[#This Row],[住民]]&amp;".xlsm",名冊[[#This Row],[住民]])</f>
        <v>曾妮妮</v>
      </c>
      <c r="C236" s="190" t="s">
        <v>1654</v>
      </c>
      <c r="D236" s="191" t="s">
        <v>651</v>
      </c>
      <c r="E236" s="211" t="s">
        <v>1652</v>
      </c>
      <c r="F236" s="211" t="s">
        <v>1655</v>
      </c>
      <c r="G236" s="211" t="str">
        <f>IF(COUNTIF(名冊[[#This Row],[字號]],"1-*"),"龍祥精神護理之家",IF(COUNTIF(名冊[[#This Row],[字號]],"2-*"),"龍祥護理之家",IF(COUNTIF(名冊[[#This Row],[字號]],"3-*"),"龍祥長照中心")))</f>
        <v>龍祥長照中心</v>
      </c>
      <c r="H236" s="213"/>
      <c r="I236" s="194" t="s">
        <v>1671</v>
      </c>
      <c r="J236" s="195">
        <v>50000</v>
      </c>
      <c r="K236" s="197">
        <v>32000</v>
      </c>
      <c r="L236" s="197">
        <v>0</v>
      </c>
      <c r="M236" s="232">
        <v>15470</v>
      </c>
      <c r="N236" s="197">
        <v>4500</v>
      </c>
      <c r="O236" s="197"/>
      <c r="P236" s="197">
        <v>0</v>
      </c>
      <c r="Q236" s="197">
        <v>0</v>
      </c>
      <c r="R236" s="235">
        <f>(名冊[[#This Row],[月費]]+名冊[[#This Row],[包月]]-名冊[[#This Row],[補助款]])+(名冊[[#This Row],[雜費]]+名冊[[#This Row],[雜費2]]+名冊[[#This Row],[積欠]])-名冊[[#This Row],[溢收]]</f>
        <v>21030</v>
      </c>
      <c r="S236" s="198"/>
      <c r="T236" s="197"/>
      <c r="U236" s="195">
        <v>16530</v>
      </c>
      <c r="V236" s="380" t="str">
        <f>IF(名冊[[#This Row],[家屬繳交金額]]-名冊[[#This Row],[合計]]&lt;=0,"-",名冊[[#This Row],[家屬繳交金額]]-名冊[[#This Row],[合計]])</f>
        <v>-</v>
      </c>
      <c r="W236" s="383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-4500</v>
      </c>
      <c r="X236" s="197"/>
      <c r="Y236" s="197"/>
      <c r="Z236" s="203"/>
      <c r="AA236" s="206"/>
      <c r="AB236" s="202" t="s">
        <v>1713</v>
      </c>
      <c r="AC236" s="202"/>
      <c r="AD236" s="202"/>
      <c r="AE236" s="237" t="str">
        <f>"您好：通知"&amp;名冊[[#This Row],[姓名]]&amp;" 君於"&amp;名冊[[#This Row],[簡稱]]&amp;114&amp;"年"&amp;4&amp;"月月費" &amp;IF((AND(名冊[[#This Row],[積欠]]&gt;0,名冊[[#This Row],[合計]]&gt;0)),"(含欠費)","")&amp;"共"&amp;IF(名冊[[#This Row],[合計]]&lt;0," 溢收"&amp;-名冊[[#This Row],[合計]],名冊[[#This Row],[合計]])&amp;"元整，如有疑問請來電(分機218)，謝謝。"</f>
        <v>您好：通知曾妮妮 君於龍祥長照中心114年4月月費共21030元整，如有疑問請來電(分機218)，謝謝。</v>
      </c>
    </row>
    <row r="237" spans="1:31">
      <c r="A237" s="228" t="str">
        <f t="shared" ca="1" si="3"/>
        <v>236</v>
      </c>
      <c r="B237" s="230" t="str">
        <f>HYPERLINK("\\server\G(server)\00行政管理部共用區\@雜費登帳!!!\@收費系統\住民收費表\※收費表"&amp;名冊[[#This Row],[字號]]&amp;名冊[[#This Row],[住民]]&amp;".xlsm",名冊[[#This Row],[住民]])</f>
        <v>鄒榮義</v>
      </c>
      <c r="C237" s="190" t="s">
        <v>1988</v>
      </c>
      <c r="D237" s="191" t="s">
        <v>651</v>
      </c>
      <c r="E237" s="211" t="s">
        <v>1075</v>
      </c>
      <c r="F237" s="211" t="s">
        <v>1207</v>
      </c>
      <c r="G237" s="211" t="str">
        <f>IF(COUNTIF(名冊[[#This Row],[字號]],"1-*"),"龍祥精神護理之家",IF(COUNTIF(名冊[[#This Row],[字號]],"2-*"),"龍祥護理之家",IF(COUNTIF(名冊[[#This Row],[字號]],"3-*"),"龍祥長照中心")))</f>
        <v>龍祥長照中心</v>
      </c>
      <c r="H237" s="213"/>
      <c r="I237" s="194"/>
      <c r="J237" s="195">
        <v>50000</v>
      </c>
      <c r="K237" s="197">
        <v>32000</v>
      </c>
      <c r="L237" s="197">
        <v>0</v>
      </c>
      <c r="M237" s="232">
        <v>18600</v>
      </c>
      <c r="N237" s="197">
        <v>5329</v>
      </c>
      <c r="O237" s="197"/>
      <c r="P237" s="197">
        <v>0</v>
      </c>
      <c r="Q237" s="197">
        <v>0</v>
      </c>
      <c r="R237" s="235">
        <f>(名冊[[#This Row],[月費]]+名冊[[#This Row],[包月]]-名冊[[#This Row],[補助款]])+(名冊[[#This Row],[雜費]]+名冊[[#This Row],[雜費2]]+名冊[[#This Row],[積欠]])-名冊[[#This Row],[溢收]]</f>
        <v>18729</v>
      </c>
      <c r="S237" s="198"/>
      <c r="T237" s="197"/>
      <c r="U237" s="195">
        <v>13400</v>
      </c>
      <c r="V237" s="380" t="str">
        <f>IF(名冊[[#This Row],[家屬繳交金額]]-名冊[[#This Row],[合計]]&lt;=0,"-",名冊[[#This Row],[家屬繳交金額]]-名冊[[#This Row],[合計]])</f>
        <v>-</v>
      </c>
      <c r="W237" s="383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-5329</v>
      </c>
      <c r="X237" s="197"/>
      <c r="Y237" s="197"/>
      <c r="Z237" s="203"/>
      <c r="AA237" s="206"/>
      <c r="AB237" s="202" t="s">
        <v>1989</v>
      </c>
      <c r="AC237" s="202"/>
      <c r="AD237" s="202"/>
      <c r="AE237" s="237" t="str">
        <f>"您好：通知"&amp;名冊[[#This Row],[姓名]]&amp;" 君於"&amp;名冊[[#This Row],[簡稱]]&amp;114&amp;"年"&amp;4&amp;"月月費" &amp;IF((AND(名冊[[#This Row],[積欠]]&gt;0,名冊[[#This Row],[合計]]&gt;0)),"(含欠費)","")&amp;"共"&amp;IF(名冊[[#This Row],[合計]]&lt;0," 溢收"&amp;-名冊[[#This Row],[合計]],名冊[[#This Row],[合計]])&amp;"元整，如有疑問請來電(分機218)，謝謝。"</f>
        <v>您好：通知鄒榮義 君於龍祥長照中心114年4月月費共18729元整，如有疑問請來電(分機218)，謝謝。</v>
      </c>
    </row>
    <row r="238" spans="1:31">
      <c r="A238" s="228" t="str">
        <f t="shared" ca="1" si="3"/>
        <v>237</v>
      </c>
      <c r="B238" s="230" t="str">
        <f>HYPERLINK("\\server\G(server)\00行政管理部共用區\@雜費登帳!!!\@收費系統\住民收費表\※收費表"&amp;名冊[[#This Row],[字號]]&amp;名冊[[#This Row],[住民]]&amp;".xlsm",名冊[[#This Row],[住民]])</f>
        <v>葉楊招坤</v>
      </c>
      <c r="C238" s="190" t="s">
        <v>1935</v>
      </c>
      <c r="D238" s="191" t="s">
        <v>651</v>
      </c>
      <c r="E238" s="211" t="s">
        <v>502</v>
      </c>
      <c r="F238" s="211" t="s">
        <v>1138</v>
      </c>
      <c r="G238" s="211" t="str">
        <f>IF(COUNTIF(名冊[[#This Row],[字號]],"1-*"),"龍祥精神護理之家",IF(COUNTIF(名冊[[#This Row],[字號]],"2-*"),"龍祥護理之家",IF(COUNTIF(名冊[[#This Row],[字號]],"3-*"),"龍祥長照中心")))</f>
        <v>龍祥長照中心</v>
      </c>
      <c r="H238" s="213"/>
      <c r="I238" s="194"/>
      <c r="J238" s="195">
        <v>30000</v>
      </c>
      <c r="K238" s="197">
        <v>33000</v>
      </c>
      <c r="L238" s="197">
        <v>0</v>
      </c>
      <c r="M238" s="232">
        <v>11050</v>
      </c>
      <c r="N238" s="197">
        <v>7468</v>
      </c>
      <c r="O238" s="197"/>
      <c r="P238" s="197">
        <v>0</v>
      </c>
      <c r="Q238" s="197">
        <v>0</v>
      </c>
      <c r="R238" s="235">
        <f>(名冊[[#This Row],[月費]]+名冊[[#This Row],[包月]]-名冊[[#This Row],[補助款]])+(名冊[[#This Row],[雜費]]+名冊[[#This Row],[雜費2]]+名冊[[#This Row],[積欠]])-名冊[[#This Row],[溢收]]</f>
        <v>29418</v>
      </c>
      <c r="S238" s="198"/>
      <c r="T238" s="197"/>
      <c r="U238" s="195">
        <v>21950</v>
      </c>
      <c r="V238" s="380" t="str">
        <f>IF(名冊[[#This Row],[家屬繳交金額]]-名冊[[#This Row],[合計]]&lt;=0,"-",名冊[[#This Row],[家屬繳交金額]]-名冊[[#This Row],[合計]])</f>
        <v>-</v>
      </c>
      <c r="W238" s="383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-7468</v>
      </c>
      <c r="X238" s="197"/>
      <c r="Y238" s="197"/>
      <c r="Z238" s="203"/>
      <c r="AA238" s="206"/>
      <c r="AB238" s="202" t="s">
        <v>1936</v>
      </c>
      <c r="AC238" s="202"/>
      <c r="AD238" s="202"/>
      <c r="AE238" s="237" t="str">
        <f>"您好：通知"&amp;名冊[[#This Row],[姓名]]&amp;" 君於"&amp;名冊[[#This Row],[簡稱]]&amp;114&amp;"年"&amp;4&amp;"月月費" &amp;IF((AND(名冊[[#This Row],[積欠]]&gt;0,名冊[[#This Row],[合計]]&gt;0)),"(含欠費)","")&amp;"共"&amp;IF(名冊[[#This Row],[合計]]&lt;0," 溢收"&amp;-名冊[[#This Row],[合計]],名冊[[#This Row],[合計]])&amp;"元整，如有疑問請來電(分機218)，謝謝。"</f>
        <v>您好：通知葉楊招坤 君於龍祥長照中心114年4月月費共29418元整，如有疑問請來電(分機218)，謝謝。</v>
      </c>
    </row>
    <row r="239" spans="1:31">
      <c r="A239" s="228" t="str">
        <f t="shared" ca="1" si="3"/>
        <v>238</v>
      </c>
      <c r="B239" s="230" t="str">
        <f>HYPERLINK("\\server\G(server)\00行政管理部共用區\@雜費登帳!!!\@收費系統\住民收費表\※收費表"&amp;名冊[[#This Row],[字號]]&amp;名冊[[#This Row],[住民]]&amp;".xlsm",名冊[[#This Row],[住民]])</f>
        <v>張春江</v>
      </c>
      <c r="C239" s="190" t="s">
        <v>1715</v>
      </c>
      <c r="D239" s="191" t="s">
        <v>1716</v>
      </c>
      <c r="E239" s="211" t="s">
        <v>1714</v>
      </c>
      <c r="F239" s="211" t="s">
        <v>1717</v>
      </c>
      <c r="G239" s="211" t="str">
        <f>IF(COUNTIF(名冊[[#This Row],[字號]],"1-*"),"龍祥精神護理之家",IF(COUNTIF(名冊[[#This Row],[字號]],"2-*"),"龍祥護理之家",IF(COUNTIF(名冊[[#This Row],[字號]],"3-*"),"龍祥長照中心")))</f>
        <v>龍祥長照中心</v>
      </c>
      <c r="H239" s="213"/>
      <c r="I239" s="194" t="s">
        <v>1575</v>
      </c>
      <c r="J239" s="195">
        <v>50000</v>
      </c>
      <c r="K239" s="197">
        <v>33000</v>
      </c>
      <c r="L239" s="197">
        <v>0</v>
      </c>
      <c r="M239" s="232">
        <v>6630</v>
      </c>
      <c r="N239" s="197">
        <v>8070</v>
      </c>
      <c r="O239" s="197"/>
      <c r="P239" s="197">
        <v>0</v>
      </c>
      <c r="Q239" s="197">
        <v>0</v>
      </c>
      <c r="R239" s="235">
        <f>(名冊[[#This Row],[月費]]+名冊[[#This Row],[包月]]-名冊[[#This Row],[補助款]])+(名冊[[#This Row],[雜費]]+名冊[[#This Row],[雜費2]]+名冊[[#This Row],[積欠]])-名冊[[#This Row],[溢收]]</f>
        <v>34440</v>
      </c>
      <c r="S239" s="198"/>
      <c r="T239" s="197"/>
      <c r="U239" s="195">
        <v>26370</v>
      </c>
      <c r="V239" s="380" t="str">
        <f>IF(名冊[[#This Row],[家屬繳交金額]]-名冊[[#This Row],[合計]]&lt;=0,"-",名冊[[#This Row],[家屬繳交金額]]-名冊[[#This Row],[合計]])</f>
        <v>-</v>
      </c>
      <c r="W239" s="383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-8070</v>
      </c>
      <c r="X239" s="197"/>
      <c r="Y239" s="197"/>
      <c r="Z239" s="203"/>
      <c r="AA239" s="206"/>
      <c r="AB239" s="202" t="s">
        <v>1509</v>
      </c>
      <c r="AC239" s="202"/>
      <c r="AD239" s="202"/>
      <c r="AE239" s="237" t="str">
        <f>"您好：通知"&amp;名冊[[#This Row],[姓名]]&amp;" 君於"&amp;名冊[[#This Row],[簡稱]]&amp;114&amp;"年"&amp;4&amp;"月月費" &amp;IF((AND(名冊[[#This Row],[積欠]]&gt;0,名冊[[#This Row],[合計]]&gt;0)),"(含欠費)","")&amp;"共"&amp;IF(名冊[[#This Row],[合計]]&lt;0," 溢收"&amp;-名冊[[#This Row],[合計]],名冊[[#This Row],[合計]])&amp;"元整，如有疑問請來電(分機218)，謝謝。"</f>
        <v>您好：通知張春江 君於龍祥長照中心114年4月月費共34440元整，如有疑問請來電(分機218)，謝謝。</v>
      </c>
    </row>
    <row r="240" spans="1:31">
      <c r="A240" s="228" t="str">
        <f t="shared" ca="1" si="3"/>
        <v>239</v>
      </c>
      <c r="B240" s="230" t="str">
        <f>HYPERLINK("\\server\G(server)\00行政管理部共用區\@雜費登帳!!!\@收費系統\住民收費表\※收費表"&amp;名冊[[#This Row],[字號]]&amp;名冊[[#This Row],[住民]]&amp;".xlsm",名冊[[#This Row],[住民]])</f>
        <v>游杰霖</v>
      </c>
      <c r="C240" s="190" t="s">
        <v>1719</v>
      </c>
      <c r="D240" s="191" t="s">
        <v>1720</v>
      </c>
      <c r="E240" s="211" t="s">
        <v>1718</v>
      </c>
      <c r="F240" s="211" t="s">
        <v>1721</v>
      </c>
      <c r="G240" s="211" t="str">
        <f>IF(COUNTIF(名冊[[#This Row],[字號]],"1-*"),"龍祥精神護理之家",IF(COUNTIF(名冊[[#This Row],[字號]],"2-*"),"龍祥護理之家",IF(COUNTIF(名冊[[#This Row],[字號]],"3-*"),"龍祥長照中心")))</f>
        <v>龍祥長照中心</v>
      </c>
      <c r="H240" s="213"/>
      <c r="I240" s="194"/>
      <c r="J240" s="195">
        <v>50000</v>
      </c>
      <c r="K240" s="197">
        <v>33000</v>
      </c>
      <c r="L240" s="197">
        <v>0</v>
      </c>
      <c r="M240" s="232">
        <v>0</v>
      </c>
      <c r="N240" s="197">
        <v>2736</v>
      </c>
      <c r="O240" s="197"/>
      <c r="P240" s="197">
        <v>0</v>
      </c>
      <c r="Q240" s="197">
        <v>0</v>
      </c>
      <c r="R240" s="235">
        <f>(名冊[[#This Row],[月費]]+名冊[[#This Row],[包月]]-名冊[[#This Row],[補助款]])+(名冊[[#This Row],[雜費]]+名冊[[#This Row],[雜費2]]+名冊[[#This Row],[積欠]])-名冊[[#This Row],[溢收]]</f>
        <v>35736</v>
      </c>
      <c r="S240" s="198"/>
      <c r="T240" s="197"/>
      <c r="U240" s="195">
        <v>33000</v>
      </c>
      <c r="V240" s="380" t="str">
        <f>IF(名冊[[#This Row],[家屬繳交金額]]-名冊[[#This Row],[合計]]&lt;=0,"-",名冊[[#This Row],[家屬繳交金額]]-名冊[[#This Row],[合計]])</f>
        <v>-</v>
      </c>
      <c r="W240" s="383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-2736</v>
      </c>
      <c r="X240" s="197"/>
      <c r="Y240" s="197"/>
      <c r="Z240" s="203"/>
      <c r="AA240" s="206"/>
      <c r="AB240" s="202" t="s">
        <v>1503</v>
      </c>
      <c r="AC240" s="202"/>
      <c r="AD240" s="202"/>
      <c r="AE240" s="237" t="str">
        <f>"您好：通知"&amp;名冊[[#This Row],[姓名]]&amp;" 君於"&amp;名冊[[#This Row],[簡稱]]&amp;114&amp;"年"&amp;4&amp;"月月費" &amp;IF((AND(名冊[[#This Row],[積欠]]&gt;0,名冊[[#This Row],[合計]]&gt;0)),"(含欠費)","")&amp;"共"&amp;IF(名冊[[#This Row],[合計]]&lt;0," 溢收"&amp;-名冊[[#This Row],[合計]],名冊[[#This Row],[合計]])&amp;"元整，如有疑問請來電(分機218)，謝謝。"</f>
        <v>您好：通知游杰霖 君於龍祥長照中心114年4月月費共35736元整，如有疑問請來電(分機218)，謝謝。</v>
      </c>
    </row>
    <row r="241" spans="1:31">
      <c r="A241" s="228" t="str">
        <f t="shared" ca="1" si="3"/>
        <v>240</v>
      </c>
      <c r="B241" s="297" t="str">
        <f>HYPERLINK("\\server\G(server)\00行政管理部共用區\@雜費登帳!!!\@收費系統\住民收費表\※收費表"&amp;名冊[[#This Row],[字號]]&amp;名冊[[#This Row],[住民]]&amp;".xlsm",名冊[[#This Row],[住民]])</f>
        <v>陳彭冬姜</v>
      </c>
      <c r="C241" s="298" t="s">
        <v>1801</v>
      </c>
      <c r="D241" s="308" t="s">
        <v>651</v>
      </c>
      <c r="E241" s="319" t="s">
        <v>1800</v>
      </c>
      <c r="F241" s="319" t="s">
        <v>1802</v>
      </c>
      <c r="G241" s="319" t="str">
        <f>IF(COUNTIF(名冊[[#This Row],[字號]],"1-*"),"龍祥精神護理之家",IF(COUNTIF(名冊[[#This Row],[字號]],"2-*"),"龍祥護理之家",IF(COUNTIF(名冊[[#This Row],[字號]],"3-*"),"龍祥長照中心")))</f>
        <v>龍祥長照中心</v>
      </c>
      <c r="H241" s="320"/>
      <c r="I241" s="299"/>
      <c r="J241" s="300">
        <v>50000</v>
      </c>
      <c r="K241" s="301">
        <v>35000</v>
      </c>
      <c r="L241" s="301">
        <v>0</v>
      </c>
      <c r="M241" s="302">
        <v>15028</v>
      </c>
      <c r="N241" s="301">
        <v>31096</v>
      </c>
      <c r="O241" s="301"/>
      <c r="P241" s="301">
        <v>10326</v>
      </c>
      <c r="Q241" s="301">
        <v>0</v>
      </c>
      <c r="R241" s="303">
        <f>(名冊[[#This Row],[月費]]+名冊[[#This Row],[包月]]-名冊[[#This Row],[補助款]])+(名冊[[#This Row],[雜費]]+名冊[[#This Row],[雜費2]]+名冊[[#This Row],[積欠]])-名冊[[#This Row],[溢收]]</f>
        <v>61394</v>
      </c>
      <c r="S241" s="312"/>
      <c r="T241" s="301"/>
      <c r="U241" s="300">
        <v>9646</v>
      </c>
      <c r="V241" s="309" t="str">
        <f>IF(名冊[[#This Row],[家屬繳交金額]]-名冊[[#This Row],[合計]]&lt;=0,"-",名冊[[#This Row],[家屬繳交金額]]-名冊[[#This Row],[合計]])</f>
        <v>-</v>
      </c>
      <c r="W241" s="382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-51748</v>
      </c>
      <c r="X241" s="301"/>
      <c r="Y241" s="301"/>
      <c r="Z241" s="327" t="s">
        <v>4331</v>
      </c>
      <c r="AA241" s="326"/>
      <c r="AB241" s="314" t="s">
        <v>1803</v>
      </c>
      <c r="AC241" s="314"/>
      <c r="AD241" s="314"/>
      <c r="AE241" s="237" t="str">
        <f>"您好：通知"&amp;名冊[[#This Row],[姓名]]&amp;" 君於"&amp;名冊[[#This Row],[簡稱]]&amp;114&amp;"年"&amp;4&amp;"月月費" &amp;IF((AND(名冊[[#This Row],[積欠]]&gt;0,名冊[[#This Row],[合計]]&gt;0)),"(含欠費)","")&amp;"共"&amp;IF(名冊[[#This Row],[合計]]&lt;0," 溢收"&amp;-名冊[[#This Row],[合計]],名冊[[#This Row],[合計]])&amp;"元整，如有疑問請來電(分機218)，謝謝。"</f>
        <v>您好：通知陳彭冬姜 君於龍祥長照中心114年4月月費(含欠費)共61394元整，如有疑問請來電(分機218)，謝謝。</v>
      </c>
    </row>
    <row r="242" spans="1:31">
      <c r="A242" s="228" t="str">
        <f t="shared" ca="1" si="3"/>
        <v>241</v>
      </c>
      <c r="B242" s="230" t="str">
        <f>HYPERLINK("\\server\G(server)\00行政管理部共用區\@雜費登帳!!!\@收費系統\住民收費表\※收費表"&amp;名冊[[#This Row],[字號]]&amp;名冊[[#This Row],[住民]]&amp;".xlsm",名冊[[#This Row],[住民]])</f>
        <v>袁憲芝</v>
      </c>
      <c r="C242" s="190" t="s">
        <v>1810</v>
      </c>
      <c r="D242" s="191" t="s">
        <v>651</v>
      </c>
      <c r="E242" s="211" t="s">
        <v>1809</v>
      </c>
      <c r="F242" s="211" t="s">
        <v>1934</v>
      </c>
      <c r="G242" s="211" t="str">
        <f>IF(COUNTIF(名冊[[#This Row],[字號]],"1-*"),"龍祥精神護理之家",IF(COUNTIF(名冊[[#This Row],[字號]],"2-*"),"龍祥護理之家",IF(COUNTIF(名冊[[#This Row],[字號]],"3-*"),"龍祥長照中心")))</f>
        <v>龍祥長照中心</v>
      </c>
      <c r="H242" s="213"/>
      <c r="I242" s="194"/>
      <c r="J242" s="195">
        <v>50000</v>
      </c>
      <c r="K242" s="197">
        <v>36000</v>
      </c>
      <c r="L242" s="197">
        <v>0</v>
      </c>
      <c r="M242" s="232">
        <v>13260</v>
      </c>
      <c r="N242" s="197">
        <v>3799</v>
      </c>
      <c r="O242" s="197"/>
      <c r="P242" s="197">
        <v>0</v>
      </c>
      <c r="Q242" s="197">
        <v>0</v>
      </c>
      <c r="R242" s="235">
        <f>(名冊[[#This Row],[月費]]+名冊[[#This Row],[包月]]-名冊[[#This Row],[補助款]])+(名冊[[#This Row],[雜費]]+名冊[[#This Row],[雜費2]]+名冊[[#This Row],[積欠]])-名冊[[#This Row],[溢收]]</f>
        <v>26539</v>
      </c>
      <c r="S242" s="198"/>
      <c r="T242" s="197"/>
      <c r="U242" s="195">
        <v>22740</v>
      </c>
      <c r="V242" s="380" t="str">
        <f>IF(名冊[[#This Row],[家屬繳交金額]]-名冊[[#This Row],[合計]]&lt;=0,"-",名冊[[#This Row],[家屬繳交金額]]-名冊[[#This Row],[合計]])</f>
        <v>-</v>
      </c>
      <c r="W242" s="383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-3799</v>
      </c>
      <c r="X242" s="197"/>
      <c r="Y242" s="197"/>
      <c r="Z242" s="203"/>
      <c r="AA242" s="206"/>
      <c r="AB242" s="202" t="s">
        <v>1811</v>
      </c>
      <c r="AC242" s="202"/>
      <c r="AD242" s="202"/>
      <c r="AE242" s="237" t="str">
        <f>"您好：通知"&amp;名冊[[#This Row],[姓名]]&amp;" 君於"&amp;名冊[[#This Row],[簡稱]]&amp;114&amp;"年"&amp;4&amp;"月月費" &amp;IF((AND(名冊[[#This Row],[積欠]]&gt;0,名冊[[#This Row],[合計]]&gt;0)),"(含欠費)","")&amp;"共"&amp;IF(名冊[[#This Row],[合計]]&lt;0," 溢收"&amp;-名冊[[#This Row],[合計]],名冊[[#This Row],[合計]])&amp;"元整，如有疑問請來電(分機218)，謝謝。"</f>
        <v>您好：通知袁憲芝 君於龍祥長照中心114年4月月費共26539元整，如有疑問請來電(分機218)，謝謝。</v>
      </c>
    </row>
    <row r="243" spans="1:31">
      <c r="A243" s="228" t="str">
        <f t="shared" ca="1" si="3"/>
        <v>242</v>
      </c>
      <c r="B243" s="271" t="str">
        <f>HYPERLINK("\\server\G(server)\00行政管理部共用區\@雜費登帳!!!\@收費系統\住民收費表\※收費表"&amp;名冊[[#This Row],[字號]]&amp;名冊[[#This Row],[住民]]&amp;".xlsm",名冊[[#This Row],[住民]])</f>
        <v>鄭陳月桂</v>
      </c>
      <c r="C243" s="190" t="s">
        <v>1892</v>
      </c>
      <c r="D243" s="191" t="s">
        <v>1893</v>
      </c>
      <c r="E243" s="211" t="s">
        <v>1890</v>
      </c>
      <c r="F243" s="211" t="s">
        <v>1894</v>
      </c>
      <c r="G243" s="211" t="str">
        <f>IF(COUNTIF(名冊[[#This Row],[字號]],"1-*"),"龍祥精神護理之家",IF(COUNTIF(名冊[[#This Row],[字號]],"2-*"),"龍祥護理之家",IF(COUNTIF(名冊[[#This Row],[字號]],"3-*"),"龍祥長照中心")))</f>
        <v>龍祥長照中心</v>
      </c>
      <c r="H243" s="193"/>
      <c r="I243" s="194" t="s">
        <v>446</v>
      </c>
      <c r="J243" s="195">
        <v>50000</v>
      </c>
      <c r="K243" s="197">
        <v>30000</v>
      </c>
      <c r="L243" s="197">
        <v>0</v>
      </c>
      <c r="M243" s="232">
        <v>24000</v>
      </c>
      <c r="N243" s="197">
        <v>-10090</v>
      </c>
      <c r="O243" s="197"/>
      <c r="P243" s="197">
        <v>0</v>
      </c>
      <c r="Q243" s="197">
        <v>0</v>
      </c>
      <c r="R243" s="235">
        <f>(名冊[[#This Row],[月費]]+名冊[[#This Row],[包月]]-名冊[[#This Row],[補助款]])+(名冊[[#This Row],[雜費]]+名冊[[#This Row],[雜費2]]+名冊[[#This Row],[積欠]])-名冊[[#This Row],[溢收]]</f>
        <v>-4090</v>
      </c>
      <c r="S243" s="198"/>
      <c r="T243" s="197"/>
      <c r="U243" s="195">
        <v>6000</v>
      </c>
      <c r="V243" s="380">
        <f>IF(名冊[[#This Row],[家屬繳交金額]]-名冊[[#This Row],[合計]]&lt;=0,"-",名冊[[#This Row],[家屬繳交金額]]-名冊[[#This Row],[合計]])</f>
        <v>10090</v>
      </c>
      <c r="W243" s="383" t="str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</v>
      </c>
      <c r="X243" s="197"/>
      <c r="Y243" s="197"/>
      <c r="Z243" s="203"/>
      <c r="AA243" s="206"/>
      <c r="AB243" s="202" t="s">
        <v>1040</v>
      </c>
      <c r="AC243" s="202"/>
      <c r="AD243" s="202"/>
      <c r="AE243" s="237" t="str">
        <f>"您好：通知"&amp;名冊[[#This Row],[姓名]]&amp;" 君於"&amp;名冊[[#This Row],[簡稱]]&amp;114&amp;"年"&amp;4&amp;"月月費" &amp;IF((AND(名冊[[#This Row],[積欠]]&gt;0,名冊[[#This Row],[合計]]&gt;0)),"(含欠費)","")&amp;"共"&amp;IF(名冊[[#This Row],[合計]]&lt;0," 溢收"&amp;-名冊[[#This Row],[合計]],名冊[[#This Row],[合計]])&amp;"元整，如有疑問請來電(分機218)，謝謝。"</f>
        <v>您好：通知鄭陳月桂 君於龍祥長照中心114年4月月費共 溢收4090元整，如有疑問請來電(分機218)，謝謝。</v>
      </c>
    </row>
    <row r="244" spans="1:31">
      <c r="A244" s="228" t="str">
        <f t="shared" ca="1" si="3"/>
        <v>243</v>
      </c>
      <c r="B244" s="271" t="str">
        <f>HYPERLINK("\\server\G(server)\00行政管理部共用區\@雜費登帳!!!\@收費系統\住民收費表\※收費表"&amp;名冊[[#This Row],[字號]]&amp;名冊[[#This Row],[住民]]&amp;".xlsm",名冊[[#This Row],[住民]])</f>
        <v>蕭王阿密</v>
      </c>
      <c r="C244" s="273" t="s">
        <v>1920</v>
      </c>
      <c r="D244" s="274" t="s">
        <v>651</v>
      </c>
      <c r="E244" s="275" t="s">
        <v>1914</v>
      </c>
      <c r="F244" s="275" t="s">
        <v>1921</v>
      </c>
      <c r="G244" s="275" t="str">
        <f>IF(COUNTIF(名冊[[#This Row],[字號]],"1-*"),"龍祥精神護理之家",IF(COUNTIF(名冊[[#This Row],[字號]],"2-*"),"龍祥護理之家",IF(COUNTIF(名冊[[#This Row],[字號]],"3-*"),"龍祥長照中心")))</f>
        <v>龍祥長照中心</v>
      </c>
      <c r="H244" s="295"/>
      <c r="I244" s="277"/>
      <c r="J244" s="278">
        <v>50000</v>
      </c>
      <c r="K244" s="279">
        <v>33000</v>
      </c>
      <c r="L244" s="279">
        <v>0</v>
      </c>
      <c r="M244" s="280">
        <v>18785</v>
      </c>
      <c r="N244" s="279">
        <v>3620</v>
      </c>
      <c r="O244" s="279"/>
      <c r="P244" s="279">
        <v>0</v>
      </c>
      <c r="Q244" s="279">
        <v>0</v>
      </c>
      <c r="R244" s="281">
        <f>(名冊[[#This Row],[月費]]+名冊[[#This Row],[包月]]-名冊[[#This Row],[補助款]])+(名冊[[#This Row],[雜費]]+名冊[[#This Row],[雜費2]]+名冊[[#This Row],[積欠]])-名冊[[#This Row],[溢收]]</f>
        <v>17835</v>
      </c>
      <c r="S244" s="282"/>
      <c r="T244" s="279"/>
      <c r="U244" s="278">
        <v>14215</v>
      </c>
      <c r="V244" s="288" t="str">
        <f>IF(名冊[[#This Row],[家屬繳交金額]]-名冊[[#This Row],[合計]]&lt;=0,"-",名冊[[#This Row],[家屬繳交金額]]-名冊[[#This Row],[合計]])</f>
        <v>-</v>
      </c>
      <c r="W244" s="379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-3620</v>
      </c>
      <c r="X244" s="279"/>
      <c r="Y244" s="279"/>
      <c r="Z244" s="294"/>
      <c r="AA244" s="283"/>
      <c r="AB244" s="284" t="s">
        <v>1922</v>
      </c>
      <c r="AC244" s="284"/>
      <c r="AD244" s="284"/>
      <c r="AE244" s="237" t="str">
        <f>"您好：通知"&amp;名冊[[#This Row],[姓名]]&amp;" 君於"&amp;名冊[[#This Row],[簡稱]]&amp;114&amp;"年"&amp;4&amp;"月月費" &amp;IF((AND(名冊[[#This Row],[積欠]]&gt;0,名冊[[#This Row],[合計]]&gt;0)),"(含欠費)","")&amp;"共"&amp;IF(名冊[[#This Row],[合計]]&lt;0," 溢收"&amp;-名冊[[#This Row],[合計]],名冊[[#This Row],[合計]])&amp;"元整，如有疑問請來電(分機218)，謝謝。"</f>
        <v>您好：通知蕭王阿密 君於龍祥長照中心114年4月月費共17835元整，如有疑問請來電(分機218)，謝謝。</v>
      </c>
    </row>
    <row r="245" spans="1:31">
      <c r="A245" s="228" t="str">
        <f t="shared" ca="1" si="3"/>
        <v>244</v>
      </c>
      <c r="B245" s="230" t="str">
        <f>HYPERLINK("\\server\G(server)\00行政管理部共用區\@雜費登帳!!!\@收費系統\住民收費表\※收費表"&amp;名冊[[#This Row],[字號]]&amp;名冊[[#This Row],[住民]]&amp;".xlsm",名冊[[#This Row],[住民]])</f>
        <v>王蘭玉</v>
      </c>
      <c r="C245" s="190" t="s">
        <v>1923</v>
      </c>
      <c r="D245" s="191" t="s">
        <v>651</v>
      </c>
      <c r="E245" s="211" t="s">
        <v>1913</v>
      </c>
      <c r="F245" s="211" t="s">
        <v>1924</v>
      </c>
      <c r="G245" s="211" t="str">
        <f>IF(COUNTIF(名冊[[#This Row],[字號]],"1-*"),"龍祥精神護理之家",IF(COUNTIF(名冊[[#This Row],[字號]],"2-*"),"龍祥護理之家",IF(COUNTIF(名冊[[#This Row],[字號]],"3-*"),"龍祥長照中心")))</f>
        <v>龍祥長照中心</v>
      </c>
      <c r="H245" s="213"/>
      <c r="I245" s="194"/>
      <c r="J245" s="195">
        <v>50000</v>
      </c>
      <c r="K245" s="197">
        <v>32000</v>
      </c>
      <c r="L245" s="197">
        <v>0</v>
      </c>
      <c r="M245" s="232">
        <v>18785</v>
      </c>
      <c r="N245" s="197">
        <v>6680</v>
      </c>
      <c r="O245" s="197"/>
      <c r="P245" s="197">
        <v>0</v>
      </c>
      <c r="Q245" s="197">
        <v>499</v>
      </c>
      <c r="R245" s="235">
        <f>(名冊[[#This Row],[月費]]+名冊[[#This Row],[包月]]-名冊[[#This Row],[補助款]])+(名冊[[#This Row],[雜費]]+名冊[[#This Row],[雜費2]]+名冊[[#This Row],[積欠]])-名冊[[#This Row],[溢收]]</f>
        <v>19396</v>
      </c>
      <c r="S245" s="198"/>
      <c r="T245" s="197"/>
      <c r="U245" s="195">
        <v>13714</v>
      </c>
      <c r="V245" s="380" t="str">
        <f>IF(名冊[[#This Row],[家屬繳交金額]]-名冊[[#This Row],[合計]]&lt;=0,"-",名冊[[#This Row],[家屬繳交金額]]-名冊[[#This Row],[合計]])</f>
        <v>-</v>
      </c>
      <c r="W245" s="383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-5682</v>
      </c>
      <c r="X245" s="197"/>
      <c r="Y245" s="197"/>
      <c r="Z245" s="203"/>
      <c r="AA245" s="206"/>
      <c r="AB245" s="202" t="s">
        <v>162</v>
      </c>
      <c r="AC245" s="202"/>
      <c r="AD245" s="202"/>
      <c r="AE245" s="237" t="str">
        <f>"您好：通知"&amp;名冊[[#This Row],[姓名]]&amp;" 君於"&amp;名冊[[#This Row],[簡稱]]&amp;114&amp;"年"&amp;4&amp;"月月費" &amp;IF((AND(名冊[[#This Row],[積欠]]&gt;0,名冊[[#This Row],[合計]]&gt;0)),"(含欠費)","")&amp;"共"&amp;IF(名冊[[#This Row],[合計]]&lt;0," 溢收"&amp;-名冊[[#This Row],[合計]],名冊[[#This Row],[合計]])&amp;"元整，如有疑問請來電(分機218)，謝謝。"</f>
        <v>您好：通知王蘭玉 君於龍祥長照中心114年4月月費共19396元整，如有疑問請來電(分機218)，謝謝。</v>
      </c>
    </row>
    <row r="246" spans="1:31">
      <c r="A246" s="228" t="str">
        <f t="shared" ca="1" si="3"/>
        <v>245</v>
      </c>
      <c r="B246" s="297" t="str">
        <f>HYPERLINK("\\server\G(server)\00行政管理部共用區\@雜費登帳!!!\@收費系統\住民收費表\※收費表"&amp;名冊[[#This Row],[字號]]&amp;名冊[[#This Row],[住民]]&amp;".xlsm",名冊[[#This Row],[住民]])</f>
        <v>李銀珍</v>
      </c>
      <c r="C246" s="298" t="s">
        <v>1984</v>
      </c>
      <c r="D246" s="308" t="s">
        <v>651</v>
      </c>
      <c r="E246" s="319" t="s">
        <v>1983</v>
      </c>
      <c r="F246" s="319" t="s">
        <v>1985</v>
      </c>
      <c r="G246" s="319" t="str">
        <f>IF(COUNTIF(名冊[[#This Row],[字號]],"1-*"),"龍祥精神護理之家",IF(COUNTIF(名冊[[#This Row],[字號]],"2-*"),"龍祥護理之家",IF(COUNTIF(名冊[[#This Row],[字號]],"3-*"),"龍祥長照中心")))</f>
        <v>龍祥長照中心</v>
      </c>
      <c r="H246" s="320"/>
      <c r="I246" s="299"/>
      <c r="J246" s="300" t="s">
        <v>1863</v>
      </c>
      <c r="K246" s="301">
        <v>34500</v>
      </c>
      <c r="L246" s="301">
        <v>0</v>
      </c>
      <c r="M246" s="302">
        <v>26000</v>
      </c>
      <c r="N246" s="301">
        <v>3330</v>
      </c>
      <c r="O246" s="301"/>
      <c r="P246" s="301">
        <v>15210</v>
      </c>
      <c r="Q246" s="301">
        <v>0</v>
      </c>
      <c r="R246" s="303">
        <f>(名冊[[#This Row],[月費]]+名冊[[#This Row],[包月]]-名冊[[#This Row],[補助款]])+(名冊[[#This Row],[雜費]]+名冊[[#This Row],[雜費2]]+名冊[[#This Row],[積欠]])-名冊[[#This Row],[溢收]]</f>
        <v>27040</v>
      </c>
      <c r="S246" s="312"/>
      <c r="T246" s="301"/>
      <c r="U246" s="300">
        <v>-6710</v>
      </c>
      <c r="V246" s="309" t="str">
        <f>IF(名冊[[#This Row],[家屬繳交金額]]-名冊[[#This Row],[合計]]&lt;=0,"-",名冊[[#This Row],[家屬繳交金額]]-名冊[[#This Row],[合計]])</f>
        <v>-</v>
      </c>
      <c r="W246" s="382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-33750</v>
      </c>
      <c r="X246" s="301"/>
      <c r="Y246" s="301"/>
      <c r="Z246" s="304" t="s">
        <v>2063</v>
      </c>
      <c r="AA246" s="326"/>
      <c r="AB246" s="314" t="s">
        <v>1986</v>
      </c>
      <c r="AC246" s="314"/>
      <c r="AD246" s="314"/>
      <c r="AE246" s="237" t="str">
        <f>"您好：通知"&amp;名冊[[#This Row],[姓名]]&amp;" 君於"&amp;名冊[[#This Row],[簡稱]]&amp;114&amp;"年"&amp;4&amp;"月月費" &amp;IF((AND(名冊[[#This Row],[積欠]]&gt;0,名冊[[#This Row],[合計]]&gt;0)),"(含欠費)","")&amp;"共"&amp;IF(名冊[[#This Row],[合計]]&lt;0," 溢收"&amp;-名冊[[#This Row],[合計]],名冊[[#This Row],[合計]])&amp;"元整，如有疑問請來電(分機218)，謝謝。"</f>
        <v>您好：通知李銀珍 君於龍祥長照中心114年4月月費(含欠費)共27040元整，如有疑問請來電(分機218)，謝謝。</v>
      </c>
    </row>
    <row r="247" spans="1:31">
      <c r="A247" s="228" t="str">
        <f t="shared" ca="1" si="3"/>
        <v>246</v>
      </c>
      <c r="B247" s="230" t="str">
        <f>HYPERLINK("\\server\G(server)\00行政管理部共用區\@雜費登帳!!!\@收費系統\住民收費表\※收費表"&amp;名冊[[#This Row],[字號]]&amp;名冊[[#This Row],[住民]]&amp;".xlsm",名冊[[#This Row],[住民]])</f>
        <v>何添棠</v>
      </c>
      <c r="C247" s="190" t="s">
        <v>2068</v>
      </c>
      <c r="D247" s="191" t="s">
        <v>651</v>
      </c>
      <c r="E247" s="211" t="s">
        <v>1264</v>
      </c>
      <c r="F247" s="211" t="s">
        <v>1161</v>
      </c>
      <c r="G247" s="211" t="str">
        <f>IF(COUNTIF(名冊[[#This Row],[字號]],"1-*"),"龍祥精神護理之家",IF(COUNTIF(名冊[[#This Row],[字號]],"2-*"),"龍祥護理之家",IF(COUNTIF(名冊[[#This Row],[字號]],"3-*"),"龍祥長照中心")))</f>
        <v>龍祥長照中心</v>
      </c>
      <c r="H247" s="213"/>
      <c r="I247" s="194"/>
      <c r="J247" s="195">
        <v>50000</v>
      </c>
      <c r="K247" s="197">
        <v>33000</v>
      </c>
      <c r="L247" s="197">
        <v>0</v>
      </c>
      <c r="M247" s="232">
        <v>22100</v>
      </c>
      <c r="N247" s="197">
        <v>-481</v>
      </c>
      <c r="O247" s="197"/>
      <c r="P247" s="197">
        <v>0</v>
      </c>
      <c r="Q247" s="197">
        <v>0</v>
      </c>
      <c r="R247" s="235">
        <f>(名冊[[#This Row],[月費]]+名冊[[#This Row],[包月]]-名冊[[#This Row],[補助款]])+(名冊[[#This Row],[雜費]]+名冊[[#This Row],[雜費2]]+名冊[[#This Row],[積欠]])-名冊[[#This Row],[溢收]]</f>
        <v>10419</v>
      </c>
      <c r="S247" s="198"/>
      <c r="T247" s="197"/>
      <c r="U247" s="195">
        <v>10900</v>
      </c>
      <c r="V247" s="380">
        <f>IF(名冊[[#This Row],[家屬繳交金額]]-名冊[[#This Row],[合計]]&lt;=0,"-",名冊[[#This Row],[家屬繳交金額]]-名冊[[#This Row],[合計]])</f>
        <v>481</v>
      </c>
      <c r="W247" s="383" t="str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</v>
      </c>
      <c r="X247" s="197"/>
      <c r="Y247" s="197"/>
      <c r="Z247" s="203"/>
      <c r="AA247" s="206"/>
      <c r="AB247" s="202" t="s">
        <v>2069</v>
      </c>
      <c r="AC247" s="202"/>
      <c r="AD247" s="202"/>
      <c r="AE247" s="237" t="str">
        <f>"您好：通知"&amp;名冊[[#This Row],[姓名]]&amp;" 君於"&amp;名冊[[#This Row],[簡稱]]&amp;114&amp;"年"&amp;4&amp;"月月費" &amp;IF((AND(名冊[[#This Row],[積欠]]&gt;0,名冊[[#This Row],[合計]]&gt;0)),"(含欠費)","")&amp;"共"&amp;IF(名冊[[#This Row],[合計]]&lt;0," 溢收"&amp;-名冊[[#This Row],[合計]],名冊[[#This Row],[合計]])&amp;"元整，如有疑問請來電(分機218)，謝謝。"</f>
        <v>您好：通知何添棠 君於龍祥長照中心114年4月月費共10419元整，如有疑問請來電(分機218)，謝謝。</v>
      </c>
    </row>
    <row r="248" spans="1:31">
      <c r="A248" s="228" t="str">
        <f t="shared" ca="1" si="3"/>
        <v>247</v>
      </c>
      <c r="B248" s="229" t="str">
        <f>HYPERLINK("\\server\G(server)\00行政管理部共用區\@雜費登帳!!!\@收費系統\住民收費表\※收費表"&amp;名冊[[#This Row],[字號]]&amp;名冊[[#This Row],[住民]]&amp;".xlsm",名冊[[#This Row],[住民]])</f>
        <v>羅守鏿</v>
      </c>
      <c r="C248" s="190" t="s">
        <v>2055</v>
      </c>
      <c r="D248" s="191" t="s">
        <v>2056</v>
      </c>
      <c r="E248" s="192" t="s">
        <v>1637</v>
      </c>
      <c r="F248" s="192" t="s">
        <v>2057</v>
      </c>
      <c r="G248" s="192" t="str">
        <f>IF(COUNTIF(名冊[[#This Row],[字號]],"1-*"),"龍祥精神護理之家",IF(COUNTIF(名冊[[#This Row],[字號]],"2-*"),"龍祥護理之家",IF(COUNTIF(名冊[[#This Row],[字號]],"3-*"),"龍祥長照中心")))</f>
        <v>龍祥長照中心</v>
      </c>
      <c r="H248" s="193"/>
      <c r="I248" s="194" t="s">
        <v>381</v>
      </c>
      <c r="J248" s="195">
        <v>30000</v>
      </c>
      <c r="K248" s="196">
        <v>33000</v>
      </c>
      <c r="L248" s="196">
        <v>0</v>
      </c>
      <c r="M248" s="231">
        <v>0</v>
      </c>
      <c r="N248" s="197">
        <v>-6251</v>
      </c>
      <c r="O248" s="197"/>
      <c r="P248" s="197">
        <v>0</v>
      </c>
      <c r="Q248" s="197">
        <v>0</v>
      </c>
      <c r="R248" s="234">
        <f>(名冊[[#This Row],[月費]]+名冊[[#This Row],[包月]]-名冊[[#This Row],[補助款]])+(名冊[[#This Row],[雜費]]+名冊[[#This Row],[雜費2]]+名冊[[#This Row],[積欠]])-名冊[[#This Row],[溢收]]</f>
        <v>26749</v>
      </c>
      <c r="S248" s="198"/>
      <c r="T248" s="197"/>
      <c r="U248" s="195">
        <v>33000</v>
      </c>
      <c r="V248" s="380">
        <f>IF(名冊[[#This Row],[家屬繳交金額]]-名冊[[#This Row],[合計]]&lt;=0,"-",名冊[[#This Row],[家屬繳交金額]]-名冊[[#This Row],[合計]])</f>
        <v>6251</v>
      </c>
      <c r="W248" s="381" t="str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</v>
      </c>
      <c r="X248" s="197"/>
      <c r="Y248" s="197"/>
      <c r="Z248" s="203"/>
      <c r="AA248" s="200"/>
      <c r="AB248" s="201" t="s">
        <v>197</v>
      </c>
      <c r="AC248" s="201"/>
      <c r="AD248" s="202"/>
      <c r="AE248" s="237" t="str">
        <f>"您好：通知"&amp;名冊[[#This Row],[姓名]]&amp;" 君於"&amp;名冊[[#This Row],[簡稱]]&amp;114&amp;"年"&amp;4&amp;"月月費" &amp;IF((AND(名冊[[#This Row],[積欠]]&gt;0,名冊[[#This Row],[合計]]&gt;0)),"(含欠費)","")&amp;"共"&amp;IF(名冊[[#This Row],[合計]]&lt;0," 溢收"&amp;-名冊[[#This Row],[合計]],名冊[[#This Row],[合計]])&amp;"元整，如有疑問請來電(分機218)，謝謝。"</f>
        <v>您好：通知羅守鏿 君於龍祥長照中心114年4月月費共26749元整，如有疑問請來電(分機218)，謝謝。</v>
      </c>
    </row>
    <row r="249" spans="1:31">
      <c r="A249" s="228" t="str">
        <f t="shared" ca="1" si="3"/>
        <v>248</v>
      </c>
      <c r="B249" s="230" t="str">
        <f>HYPERLINK("\\server\G(server)\00行政管理部共用區\@雜費登帳!!!\@收費系統\住民收費表\※收費表"&amp;名冊[[#This Row],[字號]]&amp;名冊[[#This Row],[住民]]&amp;".xlsm",名冊[[#This Row],[住民]])</f>
        <v>連克夫</v>
      </c>
      <c r="C249" s="190" t="s">
        <v>2103</v>
      </c>
      <c r="D249" s="191" t="s">
        <v>651</v>
      </c>
      <c r="E249" s="211" t="s">
        <v>1636</v>
      </c>
      <c r="F249" s="211" t="s">
        <v>1640</v>
      </c>
      <c r="G249" s="211" t="str">
        <f>IF(COUNTIF(名冊[[#This Row],[字號]],"1-*"),"龍祥精神護理之家",IF(COUNTIF(名冊[[#This Row],[字號]],"2-*"),"龍祥護理之家",IF(COUNTIF(名冊[[#This Row],[字號]],"3-*"),"龍祥長照中心")))</f>
        <v>龍祥長照中心</v>
      </c>
      <c r="H249" s="213"/>
      <c r="I249" s="194"/>
      <c r="J249" s="195">
        <v>50000</v>
      </c>
      <c r="K249" s="197">
        <v>33000</v>
      </c>
      <c r="L249" s="197">
        <v>0</v>
      </c>
      <c r="M249" s="232">
        <v>0</v>
      </c>
      <c r="N249" s="197">
        <v>-1550</v>
      </c>
      <c r="O249" s="197"/>
      <c r="P249" s="197">
        <v>0</v>
      </c>
      <c r="Q249" s="197">
        <v>0</v>
      </c>
      <c r="R249" s="235">
        <f>(名冊[[#This Row],[月費]]+名冊[[#This Row],[包月]]-名冊[[#This Row],[補助款]])+(名冊[[#This Row],[雜費]]+名冊[[#This Row],[雜費2]]+名冊[[#This Row],[積欠]])-名冊[[#This Row],[溢收]]</f>
        <v>31450</v>
      </c>
      <c r="S249" s="198"/>
      <c r="T249" s="197"/>
      <c r="U249" s="195">
        <v>33000</v>
      </c>
      <c r="V249" s="380">
        <f>IF(名冊[[#This Row],[家屬繳交金額]]-名冊[[#This Row],[合計]]&lt;=0,"-",名冊[[#This Row],[家屬繳交金額]]-名冊[[#This Row],[合計]])</f>
        <v>1550</v>
      </c>
      <c r="W249" s="383" t="str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</v>
      </c>
      <c r="X249" s="197"/>
      <c r="Y249" s="197"/>
      <c r="Z249" s="203"/>
      <c r="AA249" s="206"/>
      <c r="AB249" s="202" t="s">
        <v>1641</v>
      </c>
      <c r="AC249" s="202"/>
      <c r="AD249" s="202"/>
      <c r="AE249" s="237" t="str">
        <f>"您好：通知"&amp;名冊[[#This Row],[姓名]]&amp;" 君於"&amp;名冊[[#This Row],[簡稱]]&amp;114&amp;"年"&amp;4&amp;"月月費" &amp;IF((AND(名冊[[#This Row],[積欠]]&gt;0,名冊[[#This Row],[合計]]&gt;0)),"(含欠費)","")&amp;"共"&amp;IF(名冊[[#This Row],[合計]]&lt;0," 溢收"&amp;-名冊[[#This Row],[合計]],名冊[[#This Row],[合計]])&amp;"元整，如有疑問請來電(分機218)，謝謝。"</f>
        <v>您好：通知連克夫 君於龍祥長照中心114年4月月費共31450元整，如有疑問請來電(分機218)，謝謝。</v>
      </c>
    </row>
    <row r="250" spans="1:31">
      <c r="A250" s="228" t="str">
        <f t="shared" ca="1" si="3"/>
        <v>249</v>
      </c>
      <c r="B250" s="230" t="str">
        <f>HYPERLINK("\\server\G(server)\00行政管理部共用區\@雜費登帳!!!\@收費系統\住民收費表\※收費表"&amp;名冊[[#This Row],[字號]]&amp;名冊[[#This Row],[住民]]&amp;".xlsm",名冊[[#This Row],[住民]])</f>
        <v>李家祥</v>
      </c>
      <c r="C250" s="190" t="s">
        <v>2102</v>
      </c>
      <c r="D250" s="191" t="s">
        <v>651</v>
      </c>
      <c r="E250" s="211" t="s">
        <v>791</v>
      </c>
      <c r="F250" s="211" t="s">
        <v>1209</v>
      </c>
      <c r="G250" s="211" t="str">
        <f>IF(COUNTIF(名冊[[#This Row],[字號]],"1-*"),"龍祥精神護理之家",IF(COUNTIF(名冊[[#This Row],[字號]],"2-*"),"龍祥護理之家",IF(COUNTIF(名冊[[#This Row],[字號]],"3-*"),"龍祥長照中心")))</f>
        <v>龍祥長照中心</v>
      </c>
      <c r="H250" s="213"/>
      <c r="I250" s="194"/>
      <c r="J250" s="195">
        <v>50000</v>
      </c>
      <c r="K250" s="197">
        <v>34000</v>
      </c>
      <c r="L250" s="197">
        <v>0</v>
      </c>
      <c r="M250" s="232">
        <v>22100</v>
      </c>
      <c r="N250" s="197">
        <v>6999</v>
      </c>
      <c r="O250" s="197"/>
      <c r="P250" s="197">
        <v>0</v>
      </c>
      <c r="Q250" s="197">
        <v>0</v>
      </c>
      <c r="R250" s="235">
        <f>(名冊[[#This Row],[月費]]+名冊[[#This Row],[包月]]-名冊[[#This Row],[補助款]])+(名冊[[#This Row],[雜費]]+名冊[[#This Row],[雜費2]]+名冊[[#This Row],[積欠]])-名冊[[#This Row],[溢收]]</f>
        <v>18899</v>
      </c>
      <c r="S250" s="198"/>
      <c r="T250" s="197"/>
      <c r="U250" s="195">
        <v>11900</v>
      </c>
      <c r="V250" s="380" t="str">
        <f>IF(名冊[[#This Row],[家屬繳交金額]]-名冊[[#This Row],[合計]]&lt;=0,"-",名冊[[#This Row],[家屬繳交金額]]-名冊[[#This Row],[合計]])</f>
        <v>-</v>
      </c>
      <c r="W250" s="383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-6999</v>
      </c>
      <c r="X250" s="197"/>
      <c r="Y250" s="197"/>
      <c r="Z250" s="203"/>
      <c r="AA250" s="206"/>
      <c r="AB250" s="202" t="s">
        <v>792</v>
      </c>
      <c r="AC250" s="202"/>
      <c r="AD250" s="202"/>
      <c r="AE250" s="237" t="str">
        <f>"您好：通知"&amp;名冊[[#This Row],[姓名]]&amp;" 君於"&amp;名冊[[#This Row],[簡稱]]&amp;114&amp;"年"&amp;4&amp;"月月費" &amp;IF((AND(名冊[[#This Row],[積欠]]&gt;0,名冊[[#This Row],[合計]]&gt;0)),"(含欠費)","")&amp;"共"&amp;IF(名冊[[#This Row],[合計]]&lt;0," 溢收"&amp;-名冊[[#This Row],[合計]],名冊[[#This Row],[合計]])&amp;"元整，如有疑問請來電(分機218)，謝謝。"</f>
        <v>您好：通知李家祥 君於龍祥長照中心114年4月月費共18899元整，如有疑問請來電(分機218)，謝謝。</v>
      </c>
    </row>
    <row r="251" spans="1:31">
      <c r="A251" s="228" t="str">
        <f t="shared" ca="1" si="3"/>
        <v>250</v>
      </c>
      <c r="B251" s="230" t="str">
        <f>HYPERLINK("\\server\G(server)\00行政管理部共用區\@雜費登帳!!!\@收費系統\住民收費表\※收費表"&amp;名冊[[#This Row],[字號]]&amp;名冊[[#This Row],[住民]]&amp;".xlsm",名冊[[#This Row],[住民]])</f>
        <v>江秀鳳</v>
      </c>
      <c r="C251" s="190" t="s">
        <v>2111</v>
      </c>
      <c r="D251" s="191" t="s">
        <v>651</v>
      </c>
      <c r="E251" s="211" t="s">
        <v>2110</v>
      </c>
      <c r="F251" s="211" t="s">
        <v>2112</v>
      </c>
      <c r="G251" s="211" t="str">
        <f>IF(COUNTIF(名冊[[#This Row],[字號]],"1-*"),"龍祥精神護理之家",IF(COUNTIF(名冊[[#This Row],[字號]],"2-*"),"龍祥護理之家",IF(COUNTIF(名冊[[#This Row],[字號]],"3-*"),"龍祥長照中心")))</f>
        <v>龍祥長照中心</v>
      </c>
      <c r="H251" s="213"/>
      <c r="I251" s="194"/>
      <c r="J251" s="195">
        <v>50000</v>
      </c>
      <c r="K251" s="197">
        <v>34000</v>
      </c>
      <c r="L251" s="197">
        <v>0</v>
      </c>
      <c r="M251" s="232">
        <v>0</v>
      </c>
      <c r="N251" s="197">
        <v>2935</v>
      </c>
      <c r="O251" s="197"/>
      <c r="P251" s="197">
        <v>0</v>
      </c>
      <c r="Q251" s="197">
        <v>39981</v>
      </c>
      <c r="R251" s="235">
        <f>(名冊[[#This Row],[月費]]+名冊[[#This Row],[包月]]-名冊[[#This Row],[補助款]])+(名冊[[#This Row],[雜費]]+名冊[[#This Row],[雜費2]]+名冊[[#This Row],[積欠]])-名冊[[#This Row],[溢收]]</f>
        <v>-3046</v>
      </c>
      <c r="S251" s="198"/>
      <c r="T251" s="197"/>
      <c r="U251" s="195">
        <v>73981</v>
      </c>
      <c r="V251" s="380">
        <f>IF(名冊[[#This Row],[家屬繳交金額]]-名冊[[#This Row],[合計]]&lt;=0,"-",名冊[[#This Row],[家屬繳交金額]]-名冊[[#This Row],[合計]])</f>
        <v>77027</v>
      </c>
      <c r="W251" s="383" t="str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</v>
      </c>
      <c r="X251" s="197"/>
      <c r="Y251" s="197"/>
      <c r="Z251" s="203"/>
      <c r="AA251" s="206"/>
      <c r="AB251" s="202" t="s">
        <v>2091</v>
      </c>
      <c r="AC251" s="202"/>
      <c r="AD251" s="202"/>
      <c r="AE251" s="237" t="str">
        <f>"您好：通知"&amp;名冊[[#This Row],[姓名]]&amp;" 君於"&amp;名冊[[#This Row],[簡稱]]&amp;114&amp;"年"&amp;4&amp;"月月費" &amp;IF((AND(名冊[[#This Row],[積欠]]&gt;0,名冊[[#This Row],[合計]]&gt;0)),"(含欠費)","")&amp;"共"&amp;IF(名冊[[#This Row],[合計]]&lt;0," 溢收"&amp;-名冊[[#This Row],[合計]],名冊[[#This Row],[合計]])&amp;"元整，如有疑問請來電(分機218)，謝謝。"</f>
        <v>您好：通知江秀鳳 君於龍祥長照中心114年4月月費共 溢收3046元整，如有疑問請來電(分機218)，謝謝。</v>
      </c>
    </row>
    <row r="252" spans="1:31">
      <c r="A252" s="228" t="str">
        <f t="shared" ref="A252:A258" ca="1" si="4">(TEXT((SUBTOTAL(103,(INDIRECT("$B$2:$B"&amp;(ROW()))))),"000"))</f>
        <v>251</v>
      </c>
      <c r="B252" s="230" t="str">
        <f>HYPERLINK("\\server\G(server)\00行政管理部共用區\@雜費登帳!!!\@收費系統\住民收費表\※收費表"&amp;名冊[[#This Row],[字號]]&amp;名冊[[#This Row],[住民]]&amp;".xlsm",名冊[[#This Row],[住民]])</f>
        <v>羅玉金</v>
      </c>
      <c r="C252" s="190" t="s">
        <v>2135</v>
      </c>
      <c r="D252" s="191" t="s">
        <v>651</v>
      </c>
      <c r="E252" s="211" t="s">
        <v>2134</v>
      </c>
      <c r="F252" s="211" t="s">
        <v>2136</v>
      </c>
      <c r="G252" s="211" t="str">
        <f>IF(COUNTIF(名冊[[#This Row],[字號]],"1-*"),"龍祥精神護理之家",IF(COUNTIF(名冊[[#This Row],[字號]],"2-*"),"龍祥護理之家",IF(COUNTIF(名冊[[#This Row],[字號]],"3-*"),"龍祥長照中心")))</f>
        <v>龍祥長照中心</v>
      </c>
      <c r="H252" s="213"/>
      <c r="I252" s="194"/>
      <c r="J252" s="195">
        <v>50000</v>
      </c>
      <c r="K252" s="197">
        <v>34000</v>
      </c>
      <c r="L252" s="197">
        <v>0</v>
      </c>
      <c r="M252" s="232">
        <v>0</v>
      </c>
      <c r="N252" s="197">
        <v>500</v>
      </c>
      <c r="O252" s="197"/>
      <c r="P252" s="197">
        <v>0</v>
      </c>
      <c r="Q252" s="197">
        <v>0</v>
      </c>
      <c r="R252" s="235">
        <f>(名冊[[#This Row],[月費]]+名冊[[#This Row],[包月]]-名冊[[#This Row],[補助款]])+(名冊[[#This Row],[雜費]]+名冊[[#This Row],[雜費2]]+名冊[[#This Row],[積欠]])-名冊[[#This Row],[溢收]]</f>
        <v>34500</v>
      </c>
      <c r="S252" s="198"/>
      <c r="T252" s="197"/>
      <c r="U252" s="195">
        <v>34000</v>
      </c>
      <c r="V252" s="380" t="str">
        <f>IF(名冊[[#This Row],[家屬繳交金額]]-名冊[[#This Row],[合計]]&lt;=0,"-",名冊[[#This Row],[家屬繳交金額]]-名冊[[#This Row],[合計]])</f>
        <v>-</v>
      </c>
      <c r="W252" s="383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-500</v>
      </c>
      <c r="X252" s="197"/>
      <c r="Y252" s="197"/>
      <c r="Z252" s="203"/>
      <c r="AA252" s="206"/>
      <c r="AB252" s="202" t="s">
        <v>2137</v>
      </c>
      <c r="AC252" s="202"/>
      <c r="AD252" s="202"/>
      <c r="AE252" s="237" t="str">
        <f>"您好：通知"&amp;名冊[[#This Row],[姓名]]&amp;" 君於"&amp;名冊[[#This Row],[簡稱]]&amp;114&amp;"年"&amp;4&amp;"月月費" &amp;IF((AND(名冊[[#This Row],[積欠]]&gt;0,名冊[[#This Row],[合計]]&gt;0)),"(含欠費)","")&amp;"共"&amp;IF(名冊[[#This Row],[合計]]&lt;0," 溢收"&amp;-名冊[[#This Row],[合計]],名冊[[#This Row],[合計]])&amp;"元整，如有疑問請來電(分機218)，謝謝。"</f>
        <v>您好：通知羅玉金 君於龍祥長照中心114年4月月費共34500元整，如有疑問請來電(分機218)，謝謝。</v>
      </c>
    </row>
    <row r="253" spans="1:31">
      <c r="A253" s="228" t="str">
        <f t="shared" ca="1" si="4"/>
        <v>252</v>
      </c>
      <c r="B253" s="230" t="str">
        <f>HYPERLINK("\\server\G(server)\00行政管理部共用區\@雜費登帳!!!\@收費系統\住民收費表\※收費表"&amp;名冊[[#This Row],[字號]]&amp;名冊[[#This Row],[住民]]&amp;".xlsm",名冊[[#This Row],[住民]])</f>
        <v>謝志平</v>
      </c>
      <c r="C253" s="190" t="s">
        <v>2142</v>
      </c>
      <c r="D253" s="191" t="s">
        <v>651</v>
      </c>
      <c r="E253" s="211" t="s">
        <v>1696</v>
      </c>
      <c r="F253" s="211" t="s">
        <v>1697</v>
      </c>
      <c r="G253" s="211" t="str">
        <f>IF(COUNTIF(名冊[[#This Row],[字號]],"1-*"),"龍祥精神護理之家",IF(COUNTIF(名冊[[#This Row],[字號]],"2-*"),"龍祥護理之家",IF(COUNTIF(名冊[[#This Row],[字號]],"3-*"),"龍祥長照中心")))</f>
        <v>龍祥長照中心</v>
      </c>
      <c r="H253" s="213"/>
      <c r="I253" s="194"/>
      <c r="J253" s="195">
        <v>50000</v>
      </c>
      <c r="K253" s="197">
        <v>34000</v>
      </c>
      <c r="L253" s="197">
        <v>0</v>
      </c>
      <c r="M253" s="232">
        <v>22100</v>
      </c>
      <c r="N253" s="197">
        <v>4346</v>
      </c>
      <c r="O253" s="197"/>
      <c r="P253" s="197">
        <v>0</v>
      </c>
      <c r="Q253" s="197">
        <v>0</v>
      </c>
      <c r="R253" s="235">
        <f>(名冊[[#This Row],[月費]]+名冊[[#This Row],[包月]]-名冊[[#This Row],[補助款]])+(名冊[[#This Row],[雜費]]+名冊[[#This Row],[雜費2]]+名冊[[#This Row],[積欠]])-名冊[[#This Row],[溢收]]</f>
        <v>16246</v>
      </c>
      <c r="S253" s="198"/>
      <c r="T253" s="197"/>
      <c r="U253" s="195">
        <v>11900</v>
      </c>
      <c r="V253" s="380" t="str">
        <f>IF(名冊[[#This Row],[家屬繳交金額]]-名冊[[#This Row],[合計]]&lt;=0,"-",名冊[[#This Row],[家屬繳交金額]]-名冊[[#This Row],[合計]])</f>
        <v>-</v>
      </c>
      <c r="W253" s="383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-4346</v>
      </c>
      <c r="X253" s="197"/>
      <c r="Y253" s="197"/>
      <c r="Z253" s="203"/>
      <c r="AA253" s="206"/>
      <c r="AB253" s="202" t="s">
        <v>1698</v>
      </c>
      <c r="AC253" s="202"/>
      <c r="AD253" s="202"/>
      <c r="AE253" s="237" t="str">
        <f>"您好：通知"&amp;名冊[[#This Row],[姓名]]&amp;" 君於"&amp;名冊[[#This Row],[簡稱]]&amp;114&amp;"年"&amp;4&amp;"月月費" &amp;IF((AND(名冊[[#This Row],[積欠]]&gt;0,名冊[[#This Row],[合計]]&gt;0)),"(含欠費)","")&amp;"共"&amp;IF(名冊[[#This Row],[合計]]&lt;0," 溢收"&amp;-名冊[[#This Row],[合計]],名冊[[#This Row],[合計]])&amp;"元整，如有疑問請來電(分機218)，謝謝。"</f>
        <v>您好：通知謝志平 君於龍祥長照中心114年4月月費共16246元整，如有疑問請來電(分機218)，謝謝。</v>
      </c>
    </row>
    <row r="254" spans="1:31">
      <c r="A254" s="228" t="str">
        <f t="shared" ca="1" si="4"/>
        <v>253</v>
      </c>
      <c r="B254" s="230" t="str">
        <f>HYPERLINK("\\server\G(server)\00行政管理部共用區\@雜費登帳!!!\@收費系統\住民收費表\※收費表"&amp;名冊[[#This Row],[字號]]&amp;名冊[[#This Row],[住民]]&amp;".xlsm",名冊[[#This Row],[住民]])</f>
        <v>劉春蘭</v>
      </c>
      <c r="C254" s="190" t="s">
        <v>2140</v>
      </c>
      <c r="D254" s="191" t="s">
        <v>651</v>
      </c>
      <c r="E254" s="211" t="s">
        <v>1276</v>
      </c>
      <c r="F254" s="211" t="s">
        <v>1277</v>
      </c>
      <c r="G254" s="211" t="str">
        <f>IF(COUNTIF(名冊[[#This Row],[字號]],"1-*"),"龍祥精神護理之家",IF(COUNTIF(名冊[[#This Row],[字號]],"2-*"),"龍祥護理之家",IF(COUNTIF(名冊[[#This Row],[字號]],"3-*"),"龍祥長照中心")))</f>
        <v>龍祥長照中心</v>
      </c>
      <c r="H254" s="213"/>
      <c r="I254" s="194"/>
      <c r="J254" s="195">
        <v>50000</v>
      </c>
      <c r="K254" s="197">
        <v>34000</v>
      </c>
      <c r="L254" s="197">
        <v>0</v>
      </c>
      <c r="M254" s="232">
        <v>18785</v>
      </c>
      <c r="N254" s="197">
        <v>2889</v>
      </c>
      <c r="O254" s="197"/>
      <c r="P254" s="197">
        <v>0</v>
      </c>
      <c r="Q254" s="197">
        <v>0</v>
      </c>
      <c r="R254" s="235">
        <f>(名冊[[#This Row],[月費]]+名冊[[#This Row],[包月]]-名冊[[#This Row],[補助款]])+(名冊[[#This Row],[雜費]]+名冊[[#This Row],[雜費2]]+名冊[[#This Row],[積欠]])-名冊[[#This Row],[溢收]]</f>
        <v>18104</v>
      </c>
      <c r="S254" s="198"/>
      <c r="T254" s="197"/>
      <c r="U254" s="195">
        <v>15215</v>
      </c>
      <c r="V254" s="380" t="str">
        <f>IF(名冊[[#This Row],[家屬繳交金額]]-名冊[[#This Row],[合計]]&lt;=0,"-",名冊[[#This Row],[家屬繳交金額]]-名冊[[#This Row],[合計]])</f>
        <v>-</v>
      </c>
      <c r="W254" s="383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-2889</v>
      </c>
      <c r="X254" s="197"/>
      <c r="Y254" s="197"/>
      <c r="Z254" s="203"/>
      <c r="AA254" s="206"/>
      <c r="AB254" s="202" t="s">
        <v>2141</v>
      </c>
      <c r="AC254" s="202"/>
      <c r="AD254" s="202"/>
      <c r="AE254" s="237" t="str">
        <f>"您好：通知"&amp;名冊[[#This Row],[姓名]]&amp;" 君於"&amp;名冊[[#This Row],[簡稱]]&amp;114&amp;"年"&amp;4&amp;"月月費" &amp;IF((AND(名冊[[#This Row],[積欠]]&gt;0,名冊[[#This Row],[合計]]&gt;0)),"(含欠費)","")&amp;"共"&amp;IF(名冊[[#This Row],[合計]]&lt;0," 溢收"&amp;-名冊[[#This Row],[合計]],名冊[[#This Row],[合計]])&amp;"元整，如有疑問請來電(分機218)，謝謝。"</f>
        <v>您好：通知劉春蘭 君於龍祥長照中心114年4月月費共18104元整，如有疑問請來電(分機218)，謝謝。</v>
      </c>
    </row>
    <row r="255" spans="1:31">
      <c r="A255" s="228" t="str">
        <f t="shared" ca="1" si="4"/>
        <v>254</v>
      </c>
      <c r="B255" s="230" t="str">
        <f>HYPERLINK("\\server\G(server)\00行政管理部共用區\@雜費登帳!!!\@收費系統\住民收費表\※收費表"&amp;名冊[[#This Row],[字號]]&amp;名冊[[#This Row],[住民]]&amp;".xlsm",名冊[[#This Row],[住民]])</f>
        <v>李㨗卿</v>
      </c>
      <c r="C255" s="190" t="s">
        <v>2175</v>
      </c>
      <c r="D255" s="191" t="s">
        <v>651</v>
      </c>
      <c r="E255" s="211" t="s">
        <v>2197</v>
      </c>
      <c r="F255" s="211" t="s">
        <v>2176</v>
      </c>
      <c r="G255" s="211" t="str">
        <f>IF(COUNTIF(名冊[[#This Row],[字號]],"1-*"),"龍祥精神護理之家",IF(COUNTIF(名冊[[#This Row],[字號]],"2-*"),"龍祥護理之家",IF(COUNTIF(名冊[[#This Row],[字號]],"3-*"),"龍祥長照中心")))</f>
        <v>龍祥長照中心</v>
      </c>
      <c r="H255" s="213"/>
      <c r="I255" s="194"/>
      <c r="J255" s="195">
        <v>50000</v>
      </c>
      <c r="K255" s="197">
        <v>35000</v>
      </c>
      <c r="L255" s="197">
        <v>0</v>
      </c>
      <c r="M255" s="232">
        <v>0</v>
      </c>
      <c r="N255" s="197">
        <v>3499</v>
      </c>
      <c r="O255" s="197"/>
      <c r="P255" s="197">
        <v>0</v>
      </c>
      <c r="Q255" s="197">
        <v>0</v>
      </c>
      <c r="R255" s="235">
        <f>(名冊[[#This Row],[月費]]+名冊[[#This Row],[包月]]-名冊[[#This Row],[補助款]])+(名冊[[#This Row],[雜費]]+名冊[[#This Row],[雜費2]]+名冊[[#This Row],[積欠]])-名冊[[#This Row],[溢收]]</f>
        <v>38499</v>
      </c>
      <c r="S255" s="198"/>
      <c r="T255" s="197"/>
      <c r="U255" s="195">
        <v>35000</v>
      </c>
      <c r="V255" s="380" t="str">
        <f>IF(名冊[[#This Row],[家屬繳交金額]]-名冊[[#This Row],[合計]]&lt;=0,"-",名冊[[#This Row],[家屬繳交金額]]-名冊[[#This Row],[合計]])</f>
        <v>-</v>
      </c>
      <c r="W255" s="383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-3499</v>
      </c>
      <c r="X255" s="197"/>
      <c r="Y255" s="197"/>
      <c r="Z255" s="203"/>
      <c r="AA255" s="206"/>
      <c r="AB255" s="202" t="s">
        <v>2034</v>
      </c>
      <c r="AC255" s="202"/>
      <c r="AD255" s="202"/>
      <c r="AE255" s="237" t="str">
        <f>"您好：通知"&amp;名冊[[#This Row],[姓名]]&amp;" 君於"&amp;名冊[[#This Row],[簡稱]]&amp;114&amp;"年"&amp;4&amp;"月月費" &amp;IF((AND(名冊[[#This Row],[積欠]]&gt;0,名冊[[#This Row],[合計]]&gt;0)),"(含欠費)","")&amp;"共"&amp;IF(名冊[[#This Row],[合計]]&lt;0," 溢收"&amp;-名冊[[#This Row],[合計]],名冊[[#This Row],[合計]])&amp;"元整，如有疑問請來電(分機218)，謝謝。"</f>
        <v>您好：通知李㨗卿 君於龍祥長照中心114年4月月費共38499元整，如有疑問請來電(分機218)，謝謝。</v>
      </c>
    </row>
    <row r="256" spans="1:31">
      <c r="A256" s="228" t="str">
        <f t="shared" ca="1" si="4"/>
        <v>255</v>
      </c>
      <c r="B256" s="230" t="str">
        <f>HYPERLINK("\\server\G(server)\00行政管理部共用區\@雜費登帳!!!\@收費系統\住民收費表\※收費表"&amp;名冊[[#This Row],[字號]]&amp;名冊[[#This Row],[住民]]&amp;".xlsm",名冊[[#This Row],[住民]])</f>
        <v>吳崑山</v>
      </c>
      <c r="C256" s="190" t="s">
        <v>2190</v>
      </c>
      <c r="D256" s="191" t="s">
        <v>651</v>
      </c>
      <c r="E256" s="211" t="s">
        <v>2189</v>
      </c>
      <c r="F256" s="211" t="s">
        <v>2191</v>
      </c>
      <c r="G256" s="211" t="str">
        <f>IF(COUNTIF(名冊[[#This Row],[字號]],"1-*"),"龍祥精神護理之家",IF(COUNTIF(名冊[[#This Row],[字號]],"2-*"),"龍祥護理之家",IF(COUNTIF(名冊[[#This Row],[字號]],"3-*"),"龍祥長照中心")))</f>
        <v>龍祥長照中心</v>
      </c>
      <c r="H256" s="213"/>
      <c r="I256" s="194"/>
      <c r="J256" s="195">
        <v>50000</v>
      </c>
      <c r="K256" s="197">
        <v>35000</v>
      </c>
      <c r="L256" s="197">
        <v>0</v>
      </c>
      <c r="M256" s="232">
        <v>0</v>
      </c>
      <c r="N256" s="197">
        <v>1389</v>
      </c>
      <c r="O256" s="197"/>
      <c r="P256" s="197">
        <v>0</v>
      </c>
      <c r="Q256" s="197">
        <v>0</v>
      </c>
      <c r="R256" s="235">
        <f>(名冊[[#This Row],[月費]]+名冊[[#This Row],[包月]]-名冊[[#This Row],[補助款]])+(名冊[[#This Row],[雜費]]+名冊[[#This Row],[雜費2]]+名冊[[#This Row],[積欠]])-名冊[[#This Row],[溢收]]</f>
        <v>36389</v>
      </c>
      <c r="S256" s="198"/>
      <c r="T256" s="197"/>
      <c r="U256" s="195">
        <v>35000</v>
      </c>
      <c r="V256" s="380" t="str">
        <f>IF(名冊[[#This Row],[家屬繳交金額]]-名冊[[#This Row],[合計]]&lt;=0,"-",名冊[[#This Row],[家屬繳交金額]]-名冊[[#This Row],[合計]])</f>
        <v>-</v>
      </c>
      <c r="W256" s="383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-1389</v>
      </c>
      <c r="X256" s="197"/>
      <c r="Y256" s="197"/>
      <c r="Z256" s="203"/>
      <c r="AA256" s="206"/>
      <c r="AB256" s="202" t="s">
        <v>2192</v>
      </c>
      <c r="AC256" s="202"/>
      <c r="AD256" s="202"/>
      <c r="AE256" s="237" t="str">
        <f>"您好：通知"&amp;名冊[[#This Row],[姓名]]&amp;" 君於"&amp;名冊[[#This Row],[簡稱]]&amp;114&amp;"年"&amp;4&amp;"月月費" &amp;IF((AND(名冊[[#This Row],[積欠]]&gt;0,名冊[[#This Row],[合計]]&gt;0)),"(含欠費)","")&amp;"共"&amp;IF(名冊[[#This Row],[合計]]&lt;0," 溢收"&amp;-名冊[[#This Row],[合計]],名冊[[#This Row],[合計]])&amp;"元整，如有疑問請來電(分機218)，謝謝。"</f>
        <v>您好：通知吳崑山 君於龍祥長照中心114年4月月費共36389元整，如有疑問請來電(分機218)，謝謝。</v>
      </c>
    </row>
    <row r="257" spans="1:31">
      <c r="A257" s="228" t="str">
        <f t="shared" ca="1" si="4"/>
        <v>256</v>
      </c>
      <c r="B257" s="230" t="str">
        <f>HYPERLINK("\\server\G(server)\00行政管理部共用區\@雜費登帳!!!\@收費系統\住民收費表\※收費表"&amp;名冊[[#This Row],[字號]]&amp;名冊[[#This Row],[住民]]&amp;".xlsm",名冊[[#This Row],[住民]])</f>
        <v>賴吳淑英</v>
      </c>
      <c r="C257" s="190" t="s">
        <v>2221</v>
      </c>
      <c r="D257" s="191" t="s">
        <v>651</v>
      </c>
      <c r="E257" s="211" t="s">
        <v>2219</v>
      </c>
      <c r="F257" s="211" t="s">
        <v>2222</v>
      </c>
      <c r="G257" s="211" t="str">
        <f>IF(COUNTIF(名冊[[#This Row],[字號]],"1-*"),"龍祥精神護理之家",IF(COUNTIF(名冊[[#This Row],[字號]],"2-*"),"龍祥護理之家",IF(COUNTIF(名冊[[#This Row],[字號]],"3-*"),"龍祥長照中心")))</f>
        <v>龍祥長照中心</v>
      </c>
      <c r="H257" s="213"/>
      <c r="I257" s="194"/>
      <c r="J257" s="195">
        <v>50000</v>
      </c>
      <c r="K257" s="197">
        <v>36000</v>
      </c>
      <c r="L257" s="197">
        <v>0</v>
      </c>
      <c r="M257" s="232">
        <v>0</v>
      </c>
      <c r="N257" s="197">
        <v>3790</v>
      </c>
      <c r="O257" s="197"/>
      <c r="P257" s="197">
        <v>0</v>
      </c>
      <c r="Q257" s="197">
        <v>0</v>
      </c>
      <c r="R257" s="235">
        <f>(名冊[[#This Row],[月費]]+名冊[[#This Row],[包月]]-名冊[[#This Row],[補助款]])+(名冊[[#This Row],[雜費]]+名冊[[#This Row],[雜費2]]+名冊[[#This Row],[積欠]])-名冊[[#This Row],[溢收]]</f>
        <v>39790</v>
      </c>
      <c r="S257" s="198"/>
      <c r="T257" s="197"/>
      <c r="U257" s="195">
        <v>36000</v>
      </c>
      <c r="V257" s="380" t="str">
        <f>IF(名冊[[#This Row],[家屬繳交金額]]-名冊[[#This Row],[合計]]&lt;=0,"-",名冊[[#This Row],[家屬繳交金額]]-名冊[[#This Row],[合計]])</f>
        <v>-</v>
      </c>
      <c r="W257" s="383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-3790</v>
      </c>
      <c r="X257" s="197"/>
      <c r="Y257" s="197"/>
      <c r="Z257" s="203"/>
      <c r="AA257" s="206"/>
      <c r="AB257" s="202" t="s">
        <v>2223</v>
      </c>
      <c r="AC257" s="202"/>
      <c r="AD257" s="202"/>
      <c r="AE257" s="237" t="str">
        <f>"您好：通知"&amp;名冊[[#This Row],[姓名]]&amp;" 君於"&amp;名冊[[#This Row],[簡稱]]&amp;114&amp;"年"&amp;4&amp;"月月費" &amp;IF((AND(名冊[[#This Row],[積欠]]&gt;0,名冊[[#This Row],[合計]]&gt;0)),"(含欠費)","")&amp;"共"&amp;IF(名冊[[#This Row],[合計]]&lt;0," 溢收"&amp;-名冊[[#This Row],[合計]],名冊[[#This Row],[合計]])&amp;"元整，如有疑問請來電(分機218)，謝謝。"</f>
        <v>您好：通知賴吳淑英 君於龍祥長照中心114年4月月費共39790元整，如有疑問請來電(分機218)，謝謝。</v>
      </c>
    </row>
    <row r="258" spans="1:31">
      <c r="A258" s="357" t="str">
        <f t="shared" ca="1" si="4"/>
        <v>257</v>
      </c>
      <c r="B258" s="230" t="str">
        <f>HYPERLINK("\\server\G(server)\00行政管理部共用區\@雜費登帳!!!\@收費系統\住民收費表\※收費表"&amp;名冊[[#This Row],[字號]]&amp;名冊[[#This Row],[住民]]&amp;".xlsm",名冊[[#This Row],[住民]])</f>
        <v>李昌雄</v>
      </c>
      <c r="C258" s="358" t="s">
        <v>3423</v>
      </c>
      <c r="D258" s="359" t="s">
        <v>651</v>
      </c>
      <c r="E258" s="360" t="s">
        <v>860</v>
      </c>
      <c r="F258" s="361" t="s">
        <v>1236</v>
      </c>
      <c r="G258" s="361" t="str">
        <f>IF(COUNTIF(名冊[[#This Row],[字號]],"1-*"),"龍祥精神護理之家",IF(COUNTIF(名冊[[#This Row],[字號]],"2-*"),"龍祥護理之家",IF(COUNTIF(名冊[[#This Row],[字號]],"3-*"),"龍祥長照中心")))</f>
        <v>龍祥長照中心</v>
      </c>
      <c r="H258" s="362"/>
      <c r="I258" s="363"/>
      <c r="J258" s="364">
        <v>50000</v>
      </c>
      <c r="K258" s="365">
        <v>35000</v>
      </c>
      <c r="L258" s="365">
        <v>0</v>
      </c>
      <c r="M258" s="366">
        <v>12376</v>
      </c>
      <c r="N258" s="365">
        <v>2331</v>
      </c>
      <c r="O258" s="365"/>
      <c r="P258" s="365">
        <v>0</v>
      </c>
      <c r="Q258" s="367">
        <v>0</v>
      </c>
      <c r="R258" s="368">
        <f>(名冊[[#This Row],[月費]]+名冊[[#This Row],[包月]]-名冊[[#This Row],[補助款]])+(名冊[[#This Row],[雜費]]+名冊[[#This Row],[雜費2]]+名冊[[#This Row],[積欠]])-名冊[[#This Row],[溢收]]</f>
        <v>24955</v>
      </c>
      <c r="S258" s="369"/>
      <c r="T258" s="365"/>
      <c r="U258" s="364">
        <v>22624</v>
      </c>
      <c r="V258" s="384" t="str">
        <f>IF(名冊[[#This Row],[家屬繳交金額]]-名冊[[#This Row],[合計]]&lt;=0,"-",名冊[[#This Row],[家屬繳交金額]]-名冊[[#This Row],[合計]])</f>
        <v>-</v>
      </c>
      <c r="W258" s="385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-2331</v>
      </c>
      <c r="X258" s="365"/>
      <c r="Y258" s="365"/>
      <c r="Z258" s="370"/>
      <c r="AA258" s="371"/>
      <c r="AB258" s="372" t="s">
        <v>3424</v>
      </c>
      <c r="AC258" s="372"/>
      <c r="AD258" s="372"/>
      <c r="AE258" s="373" t="str">
        <f>"您好：通知"&amp;名冊[[#This Row],[姓名]]&amp;" 君於"&amp;名冊[[#This Row],[簡稱]]&amp;114&amp;"年"&amp;4&amp;"月月費" &amp;IF((AND(名冊[[#This Row],[積欠]]&gt;0,名冊[[#This Row],[合計]]&gt;0)),"(含欠費)","")&amp;"共"&amp;IF(名冊[[#This Row],[合計]]&lt;0," 溢收"&amp;-名冊[[#This Row],[合計]],名冊[[#This Row],[合計]])&amp;"元整，如有疑問請來電(分機218)，謝謝。"</f>
        <v>您好：通知李昌雄 君於龍祥長照中心114年4月月費共24955元整，如有疑問請來電(分機218)，謝謝。</v>
      </c>
    </row>
    <row r="259" spans="1:31">
      <c r="A259" s="357" t="str">
        <f ca="1">(TEXT((SUBTOTAL(103,(INDIRECT("$B$2:$B"&amp;(ROW()))))),"000"))</f>
        <v>258</v>
      </c>
      <c r="B259" s="230" t="str">
        <f>HYPERLINK("\\server\G(server)\00行政管理部共用區\@雜費登帳!!!\@收費系統\住民收費表\※收費表"&amp;名冊[[#This Row],[字號]]&amp;名冊[[#This Row],[住民]]&amp;".xlsm",名冊[[#This Row],[住民]])</f>
        <v>黃秀松</v>
      </c>
      <c r="C259" s="358" t="s">
        <v>4333</v>
      </c>
      <c r="D259" s="359" t="s">
        <v>681</v>
      </c>
      <c r="E259" s="360" t="s">
        <v>4258</v>
      </c>
      <c r="F259" s="361" t="s">
        <v>4334</v>
      </c>
      <c r="G259" s="361" t="str">
        <f>IF(COUNTIF(名冊[[#This Row],[字號]],"1-*"),"龍祥精神護理之家",IF(COUNTIF(名冊[[#This Row],[字號]],"2-*"),"龍祥護理之家",IF(COUNTIF(名冊[[#This Row],[字號]],"3-*"),"龍祥長照中心")))</f>
        <v>龍祥精神護理之家</v>
      </c>
      <c r="H259" s="362"/>
      <c r="I259" s="363"/>
      <c r="J259" s="364">
        <v>50000</v>
      </c>
      <c r="K259" s="365">
        <v>27000</v>
      </c>
      <c r="L259" s="365"/>
      <c r="M259" s="366"/>
      <c r="N259" s="365">
        <v>675</v>
      </c>
      <c r="O259" s="365"/>
      <c r="P259" s="365"/>
      <c r="Q259" s="367"/>
      <c r="R259" s="368">
        <f>(名冊[[#This Row],[月費]]+名冊[[#This Row],[包月]]-名冊[[#This Row],[補助款]])+(名冊[[#This Row],[雜費]]+名冊[[#This Row],[雜費2]]+名冊[[#This Row],[積欠]])-名冊[[#This Row],[溢收]]</f>
        <v>27675</v>
      </c>
      <c r="S259" s="369"/>
      <c r="T259" s="365"/>
      <c r="U259" s="364"/>
      <c r="V259" s="384" t="str">
        <f>IF(名冊[[#This Row],[家屬繳交金額]]-名冊[[#This Row],[合計]]&lt;=0,"-",名冊[[#This Row],[家屬繳交金額]]-名冊[[#This Row],[合計]])</f>
        <v>-</v>
      </c>
      <c r="W259" s="385">
        <f>IF(名冊[[#This Row],[家屬繳交金額]]-名冊[[#This Row],[合計]]&lt;0,IF(名冊[[#This Row],[家屬繳交金額]]-名冊[[#This Row],[合計]]+名冊[[#This Row],[優免]]=0,"-",名冊[[#This Row],[家屬繳交金額]]-名冊[[#This Row],[合計]]),"-")</f>
        <v>-27675</v>
      </c>
      <c r="X259" s="365"/>
      <c r="Y259" s="365"/>
      <c r="Z259" s="370"/>
      <c r="AA259" s="371"/>
      <c r="AB259" s="372" t="s">
        <v>4335</v>
      </c>
      <c r="AC259" s="372"/>
      <c r="AD259" s="372"/>
      <c r="AE259" s="373" t="str">
        <f>"您好：通知"&amp;名冊[[#This Row],[姓名]]&amp;" 君於"&amp;名冊[[#This Row],[簡稱]]&amp;114&amp;"年"&amp;4&amp;"月月費" &amp;IF((AND(名冊[[#This Row],[積欠]]&gt;0,名冊[[#This Row],[合計]]&gt;0)),"(含欠費)","")&amp;"共"&amp;IF(名冊[[#This Row],[合計]]&lt;0," 溢收"&amp;-名冊[[#This Row],[合計]],名冊[[#This Row],[合計]])&amp;"元整，如有疑問請來電(分機218)，謝謝。"</f>
        <v>您好：通知黃秀松 君於龍祥精神護理之家114年4月月費共27675元整，如有疑問請來電(分機218)，謝謝。</v>
      </c>
    </row>
  </sheetData>
  <sheetProtection formatCells="0" formatColumns="0" formatRows="0" insertColumns="0" insertRows="0" deleteColumns="0" deleteRows="0" sort="0" autoFilter="0"/>
  <phoneticPr fontId="39" type="noConversion"/>
  <conditionalFormatting sqref="A1:A1048576">
    <cfRule type="notContainsBlanks" dxfId="1179" priority="20">
      <formula>LEN(TRIM(A1))&gt;0</formula>
    </cfRule>
  </conditionalFormatting>
  <conditionalFormatting sqref="N1:N1048576">
    <cfRule type="expression" dxfId="1178" priority="16">
      <formula>$B1&lt;&gt;""</formula>
    </cfRule>
    <cfRule type="cellIs" dxfId="1177" priority="17" operator="lessThan">
      <formula>0</formula>
    </cfRule>
  </conditionalFormatting>
  <conditionalFormatting sqref="B199">
    <cfRule type="expression" dxfId="1176" priority="4">
      <formula>(COUNTIF(Z199,"ˇ"))&gt;0</formula>
    </cfRule>
  </conditionalFormatting>
  <hyperlinks>
    <hyperlink ref="Z198" r:id="rId1"/>
  </hyperlinks>
  <pageMargins left="0.7" right="0.7" top="0.75" bottom="0.75" header="0.3" footer="0.3"/>
  <pageSetup paperSize="9" orientation="landscape" r:id="rId2"/>
  <drawing r:id="rId3"/>
  <legacyDrawing r:id="rId4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4337" r:id="rId5" name="Button 1">
              <controlPr defaultSize="0" print="0" autoFill="0" autoPict="0" macro="[0]!新增住民資料">
                <anchor moveWithCells="1">
                  <from>
                    <xdr:col>1</xdr:col>
                    <xdr:colOff>31805</xdr:colOff>
                    <xdr:row>0</xdr:row>
                    <xdr:rowOff>31805</xdr:rowOff>
                  </from>
                  <to>
                    <xdr:col>1</xdr:col>
                    <xdr:colOff>206734</xdr:colOff>
                    <xdr:row>0</xdr:row>
                    <xdr:rowOff>190831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38" r:id="rId6" name="Button 2">
              <controlPr defaultSize="0" print="0" autoFill="0" autoPict="0" macro="[0]!月底結帳列印">
                <anchor moveWithCells="1">
                  <from>
                    <xdr:col>1</xdr:col>
                    <xdr:colOff>516835</xdr:colOff>
                    <xdr:row>0</xdr:row>
                    <xdr:rowOff>31805</xdr:rowOff>
                  </from>
                  <to>
                    <xdr:col>1</xdr:col>
                    <xdr:colOff>667910</xdr:colOff>
                    <xdr:row>0</xdr:row>
                    <xdr:rowOff>190831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39" r:id="rId7" name="Button 3">
              <controlPr defaultSize="0" print="0" autoFill="0" autoPict="0" macro="[0]!最新欠費更新">
                <anchor moveWithCells="1">
                  <from>
                    <xdr:col>25</xdr:col>
                    <xdr:colOff>31805</xdr:colOff>
                    <xdr:row>0</xdr:row>
                    <xdr:rowOff>31805</xdr:rowOff>
                  </from>
                  <to>
                    <xdr:col>25</xdr:col>
                    <xdr:colOff>500932</xdr:colOff>
                    <xdr:row>0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40" r:id="rId8" name="Button 4">
              <controlPr defaultSize="0" print="0" autoFill="0" autoPict="0" macro="[0]!月費通知">
                <anchor moveWithCells="1">
                  <from>
                    <xdr:col>31</xdr:col>
                    <xdr:colOff>87464</xdr:colOff>
                    <xdr:row>0</xdr:row>
                    <xdr:rowOff>31805</xdr:rowOff>
                  </from>
                  <to>
                    <xdr:col>32</xdr:col>
                    <xdr:colOff>429370</xdr:colOff>
                    <xdr:row>0</xdr:row>
                    <xdr:rowOff>190831</xdr:rowOff>
                  </to>
                </anchor>
              </controlPr>
            </control>
          </mc:Choice>
        </mc:AlternateContent>
      </controls>
    </mc:Choice>
  </mc:AlternateContent>
  <tableParts count="1">
    <tablePart r:id="rId9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工作表02">
    <tabColor rgb="FFFFFF00"/>
    <pageSetUpPr fitToPage="1"/>
  </sheetPr>
  <dimension ref="A1:M774"/>
  <sheetViews>
    <sheetView zoomScale="90" zoomScaleNormal="90" workbookViewId="0">
      <selection activeCell="E1" sqref="E1"/>
    </sheetView>
  </sheetViews>
  <sheetFormatPr defaultColWidth="9" defaultRowHeight="16.3"/>
  <cols>
    <col min="1" max="1" width="67.6640625" style="38" customWidth="1"/>
    <col min="2" max="2" width="9.77734375" style="38" customWidth="1"/>
    <col min="3" max="3" width="9.33203125" style="38" customWidth="1"/>
    <col min="4" max="4" width="7.21875" style="38" customWidth="1"/>
    <col min="5" max="5" width="8.109375" style="38" customWidth="1"/>
    <col min="6" max="6" width="9.88671875" style="38" customWidth="1"/>
    <col min="7" max="7" width="13.6640625" style="38" customWidth="1"/>
    <col min="8" max="10" width="9" style="38"/>
    <col min="11" max="11" width="10.33203125" style="38" bestFit="1" customWidth="1"/>
    <col min="12" max="16384" width="9" style="38"/>
  </cols>
  <sheetData>
    <row r="1" spans="1:13">
      <c r="A1" s="400" t="s">
        <v>84</v>
      </c>
      <c r="B1" s="38" t="s">
        <v>970</v>
      </c>
      <c r="C1" s="39" t="s">
        <v>643</v>
      </c>
      <c r="D1" s="40" t="str">
        <f>IFERROR(VLOOKUP(B1,名冊!$B:$E,2,0),"")</f>
        <v>2-175</v>
      </c>
      <c r="F1" s="409" t="str">
        <f>"月費"&amp;(IFERROR((INDEX(名冊[#All],MATCH($B$1,名冊[[#All],[姓名]],0),COLUMN(名冊[[#Headers],[月費]]))),""))&amp;" － 補助款"&amp;(IFERROR((INDEX(名冊[#All],MATCH($B$1,名冊[[#All],[姓名]],0),COLUMN(名冊[[#Headers],[補助款]]))),""))</f>
        <v>月費36000 － 補助款13176</v>
      </c>
      <c r="G1" s="409"/>
    </row>
    <row r="2" spans="1:13">
      <c r="F2" s="115" t="s">
        <v>448</v>
      </c>
      <c r="G2" s="116">
        <f t="array" ref="G2">(IFERROR((INDEX(名冊[#All],MATCH($B$1,名冊[[#All],[姓名]],0),COLUMN(名冊[[#Headers],[月費]]))),""))-(IFERROR((INDEX(名冊[#All],MATCH($B$1,名冊[[#All],[姓名]],0),COLUMN(名冊[[#Headers],[補助款]]))),""))</f>
        <v>22824</v>
      </c>
    </row>
    <row r="3" spans="1:13" ht="16.899999999999999" thickBot="1">
      <c r="A3" s="41" t="s">
        <v>87</v>
      </c>
      <c r="B3" s="41" t="s">
        <v>92</v>
      </c>
      <c r="C3" s="41" t="s">
        <v>93</v>
      </c>
      <c r="D3" s="41" t="s">
        <v>94</v>
      </c>
    </row>
    <row r="4" spans="1:13">
      <c r="A4" s="242" t="s">
        <v>3622</v>
      </c>
      <c r="B4" s="398">
        <v>1300</v>
      </c>
      <c r="C4" s="398">
        <v>350</v>
      </c>
      <c r="D4" s="398">
        <v>2400</v>
      </c>
      <c r="F4" s="411" t="s">
        <v>2280</v>
      </c>
      <c r="G4" s="412"/>
    </row>
    <row r="5" spans="1:13" ht="16.899999999999999" thickBot="1">
      <c r="A5" s="243" t="s">
        <v>3678</v>
      </c>
      <c r="B5" s="399">
        <v>200</v>
      </c>
      <c r="C5" s="399">
        <v>350</v>
      </c>
      <c r="D5" s="399">
        <v>0</v>
      </c>
      <c r="F5" s="42" t="s">
        <v>64</v>
      </c>
      <c r="G5" s="43" t="s">
        <v>113</v>
      </c>
    </row>
    <row r="6" spans="1:13">
      <c r="A6" s="243" t="s">
        <v>2506</v>
      </c>
      <c r="B6" s="399">
        <v>340</v>
      </c>
      <c r="C6" s="399">
        <v>0</v>
      </c>
      <c r="D6" s="399">
        <v>300</v>
      </c>
      <c r="F6" s="44" t="s">
        <v>66</v>
      </c>
      <c r="G6" s="50">
        <f>IFERROR(GETPIVOTDATA(" 費用 ",$A$3,"類別","醫療"),0)</f>
        <v>1300</v>
      </c>
      <c r="K6" s="175"/>
    </row>
    <row r="7" spans="1:13">
      <c r="A7" s="243" t="s">
        <v>3793</v>
      </c>
      <c r="B7" s="399">
        <v>50</v>
      </c>
      <c r="C7" s="399">
        <v>0</v>
      </c>
      <c r="D7" s="399">
        <v>0</v>
      </c>
      <c r="F7" s="45" t="s">
        <v>68</v>
      </c>
      <c r="G7" s="51">
        <f>IFERROR(GETPIVOTDATA(" 看護費 ",$A$3,"類別","醫療"),0)</f>
        <v>350</v>
      </c>
    </row>
    <row r="8" spans="1:13">
      <c r="A8" s="243" t="s">
        <v>3832</v>
      </c>
      <c r="B8" s="399">
        <v>180</v>
      </c>
      <c r="C8" s="399">
        <v>0</v>
      </c>
      <c r="D8" s="399">
        <v>300</v>
      </c>
      <c r="F8" s="45" t="s">
        <v>67</v>
      </c>
      <c r="G8" s="51">
        <f>IFERROR(GETPIVOTDATA(" 車資 ",$A$3,"類別","醫療"),0)</f>
        <v>2400</v>
      </c>
    </row>
    <row r="9" spans="1:13">
      <c r="A9" s="243" t="s">
        <v>3127</v>
      </c>
      <c r="B9" s="399">
        <v>340</v>
      </c>
      <c r="C9" s="399">
        <v>0</v>
      </c>
      <c r="D9" s="399">
        <v>300</v>
      </c>
      <c r="F9" s="45" t="s">
        <v>1291</v>
      </c>
      <c r="G9" s="51">
        <f>IFERROR(GETPIVOTDATA(" 費用 ",$A$3,"類別","耗材"),0)</f>
        <v>2668</v>
      </c>
    </row>
    <row r="10" spans="1:13">
      <c r="A10" s="243" t="s">
        <v>3924</v>
      </c>
      <c r="B10" s="399">
        <v>50</v>
      </c>
      <c r="C10" s="399">
        <v>0</v>
      </c>
      <c r="D10" s="399">
        <v>600</v>
      </c>
      <c r="F10" s="45" t="s">
        <v>65</v>
      </c>
      <c r="G10" s="51">
        <f>IFERROR(GETPIVOTDATA(" 費用 ",$A$3,"類別","其他"),0)</f>
        <v>48179</v>
      </c>
    </row>
    <row r="11" spans="1:13">
      <c r="A11" s="243" t="s">
        <v>3953</v>
      </c>
      <c r="B11" s="399">
        <v>140</v>
      </c>
      <c r="C11" s="399">
        <v>0</v>
      </c>
      <c r="D11" s="399">
        <v>300</v>
      </c>
      <c r="F11" s="48" t="s">
        <v>69</v>
      </c>
      <c r="G11" s="52">
        <f>IFERROR(GETPIVOTDATA(" 費用 ",$A$3,"類別","農會"),0)</f>
        <v>0</v>
      </c>
    </row>
    <row r="12" spans="1:13">
      <c r="A12" s="243" t="s">
        <v>3991</v>
      </c>
      <c r="B12" s="399">
        <v>0</v>
      </c>
      <c r="C12" s="399">
        <v>0</v>
      </c>
      <c r="D12" s="399">
        <v>600</v>
      </c>
      <c r="F12" s="418">
        <f>SUM(G6:G11)</f>
        <v>54897</v>
      </c>
      <c r="G12" s="419"/>
    </row>
    <row r="13" spans="1:13" ht="16.899999999999999" thickBot="1">
      <c r="A13" s="242" t="s">
        <v>684</v>
      </c>
      <c r="B13" s="398">
        <v>2668</v>
      </c>
      <c r="C13" s="399"/>
      <c r="D13" s="399"/>
      <c r="F13" s="49" t="s">
        <v>294</v>
      </c>
      <c r="G13" s="54" t="str">
        <f>IFERROR(GETPIVOTDATA(" 費用 ",$A$3,"類別","沖銷"),"-"&amp;0&amp;" ")</f>
        <v xml:space="preserve">-0 </v>
      </c>
    </row>
    <row r="14" spans="1:13">
      <c r="A14" s="243" t="s">
        <v>4092</v>
      </c>
      <c r="B14" s="399">
        <v>110</v>
      </c>
      <c r="C14" s="399"/>
      <c r="D14" s="399"/>
      <c r="F14" s="413">
        <f>IF(SUM(G6:G11,G13)&lt;0,"雜費 溢收 "&amp;TEXT((-SUM(G6:G11,G13)),"0_ ")&amp;"元",(SUM(G6:G11,G13)))</f>
        <v>54897</v>
      </c>
      <c r="G14" s="414"/>
    </row>
    <row r="15" spans="1:13" ht="16.899999999999999" thickBot="1">
      <c r="A15" s="243" t="s">
        <v>4157</v>
      </c>
      <c r="B15" s="399">
        <v>180</v>
      </c>
      <c r="C15" s="399"/>
      <c r="D15" s="399"/>
      <c r="F15" s="415"/>
      <c r="G15" s="416"/>
      <c r="M15" s="153"/>
    </row>
    <row r="16" spans="1:13">
      <c r="A16" s="243" t="s">
        <v>4102</v>
      </c>
      <c r="B16" s="399">
        <v>660</v>
      </c>
      <c r="C16" s="399"/>
      <c r="D16" s="399"/>
      <c r="F16" s="137">
        <f>(INDEX(名冊[#All],MATCH($B$1,名冊[[#All],[姓名]],0),COLUMN(名冊[[#Headers],[雜費]])))</f>
        <v>54897</v>
      </c>
      <c r="G16" s="53">
        <f>SUM(G6:G11,G13)</f>
        <v>54897</v>
      </c>
    </row>
    <row r="17" spans="1:7">
      <c r="A17" s="243" t="s">
        <v>4127</v>
      </c>
      <c r="B17" s="399">
        <v>1088</v>
      </c>
      <c r="C17" s="399"/>
      <c r="D17" s="399"/>
      <c r="F17" s="417">
        <f ca="1">NOW()</f>
        <v>45753.346625694445</v>
      </c>
      <c r="G17" s="417"/>
    </row>
    <row r="18" spans="1:7">
      <c r="A18" s="243" t="s">
        <v>4142</v>
      </c>
      <c r="B18" s="399">
        <v>630</v>
      </c>
      <c r="C18" s="399"/>
      <c r="D18" s="399"/>
      <c r="G18" s="137" t="s">
        <v>645</v>
      </c>
    </row>
    <row r="19" spans="1:7">
      <c r="A19" s="242" t="s">
        <v>689</v>
      </c>
      <c r="B19" s="398">
        <v>48179</v>
      </c>
      <c r="C19" s="399"/>
      <c r="D19" s="399"/>
      <c r="F19" s="410" t="s">
        <v>649</v>
      </c>
      <c r="G19" s="410"/>
    </row>
    <row r="20" spans="1:7">
      <c r="A20" s="243" t="s">
        <v>4181</v>
      </c>
      <c r="B20" s="399">
        <v>40</v>
      </c>
      <c r="C20" s="399"/>
      <c r="D20" s="399"/>
    </row>
    <row r="21" spans="1:7">
      <c r="A21" s="243" t="s">
        <v>4176</v>
      </c>
      <c r="B21" s="399">
        <v>2800</v>
      </c>
      <c r="C21" s="399"/>
      <c r="D21" s="399"/>
    </row>
    <row r="22" spans="1:7">
      <c r="A22" s="243" t="s">
        <v>4207</v>
      </c>
      <c r="B22" s="399">
        <v>100</v>
      </c>
      <c r="C22" s="399"/>
      <c r="D22" s="399"/>
    </row>
    <row r="23" spans="1:7">
      <c r="A23" s="243" t="s">
        <v>4228</v>
      </c>
      <c r="B23" s="399">
        <v>250</v>
      </c>
      <c r="C23" s="399"/>
      <c r="D23" s="399"/>
    </row>
    <row r="24" spans="1:7">
      <c r="A24" s="243" t="s">
        <v>4354</v>
      </c>
      <c r="B24" s="399">
        <v>44789</v>
      </c>
      <c r="C24" s="399"/>
      <c r="D24" s="399"/>
    </row>
    <row r="25" spans="1:7">
      <c r="A25" s="243" t="s">
        <v>4225</v>
      </c>
      <c r="B25" s="399">
        <v>200</v>
      </c>
      <c r="C25" s="399"/>
      <c r="D25" s="399"/>
    </row>
    <row r="26" spans="1:7">
      <c r="A26"/>
      <c r="B26"/>
      <c r="C26"/>
      <c r="D26"/>
    </row>
    <row r="27" spans="1:7">
      <c r="A27"/>
      <c r="B27"/>
      <c r="C27"/>
      <c r="D27"/>
    </row>
    <row r="28" spans="1:7">
      <c r="A28"/>
      <c r="B28"/>
      <c r="C28"/>
      <c r="D28"/>
    </row>
    <row r="29" spans="1:7">
      <c r="A29"/>
      <c r="B29"/>
      <c r="C29"/>
      <c r="D29"/>
    </row>
    <row r="30" spans="1:7">
      <c r="A30"/>
      <c r="B30"/>
      <c r="C30"/>
      <c r="D30"/>
    </row>
    <row r="31" spans="1:7">
      <c r="A31"/>
      <c r="B31"/>
      <c r="C31"/>
      <c r="D31"/>
    </row>
    <row r="32" spans="1:7">
      <c r="A32"/>
      <c r="B32"/>
      <c r="C32"/>
      <c r="D32"/>
    </row>
    <row r="33" spans="1:4">
      <c r="A33"/>
      <c r="B33"/>
      <c r="C33"/>
      <c r="D33"/>
    </row>
    <row r="34" spans="1:4">
      <c r="A34"/>
      <c r="B34"/>
      <c r="C34"/>
      <c r="D34"/>
    </row>
    <row r="35" spans="1:4">
      <c r="A35"/>
      <c r="B35"/>
      <c r="C35"/>
      <c r="D35"/>
    </row>
    <row r="36" spans="1:4">
      <c r="A36"/>
      <c r="B36"/>
      <c r="C36"/>
      <c r="D36"/>
    </row>
    <row r="37" spans="1:4">
      <c r="A37"/>
      <c r="B37"/>
      <c r="C37"/>
      <c r="D37"/>
    </row>
    <row r="38" spans="1:4">
      <c r="A38"/>
      <c r="B38"/>
      <c r="C38"/>
      <c r="D38"/>
    </row>
    <row r="39" spans="1:4">
      <c r="A39"/>
      <c r="B39"/>
      <c r="C39"/>
      <c r="D39"/>
    </row>
    <row r="40" spans="1:4">
      <c r="A40"/>
      <c r="B40"/>
      <c r="C40"/>
      <c r="D40"/>
    </row>
    <row r="41" spans="1:4">
      <c r="A41"/>
      <c r="B41"/>
      <c r="C41"/>
      <c r="D41"/>
    </row>
    <row r="42" spans="1:4">
      <c r="A42"/>
      <c r="B42"/>
      <c r="C42"/>
      <c r="D42"/>
    </row>
    <row r="43" spans="1:4">
      <c r="A43"/>
      <c r="B43"/>
      <c r="C43"/>
      <c r="D43"/>
    </row>
    <row r="44" spans="1:4">
      <c r="A44"/>
      <c r="B44"/>
      <c r="C44"/>
      <c r="D44"/>
    </row>
    <row r="45" spans="1:4">
      <c r="A45"/>
      <c r="B45"/>
      <c r="C45"/>
      <c r="D45"/>
    </row>
    <row r="46" spans="1:4">
      <c r="A46"/>
      <c r="B46"/>
      <c r="C46"/>
      <c r="D46"/>
    </row>
    <row r="47" spans="1:4">
      <c r="A47"/>
      <c r="B47"/>
      <c r="C47"/>
      <c r="D47"/>
    </row>
    <row r="48" spans="1:4">
      <c r="A48"/>
      <c r="B48"/>
      <c r="C48"/>
      <c r="D48"/>
    </row>
    <row r="49" spans="1:4">
      <c r="A49"/>
      <c r="B49"/>
      <c r="C49"/>
      <c r="D49"/>
    </row>
    <row r="50" spans="1:4">
      <c r="A50"/>
      <c r="B50"/>
      <c r="C50"/>
      <c r="D50"/>
    </row>
    <row r="51" spans="1:4">
      <c r="A51"/>
      <c r="B51"/>
      <c r="C51"/>
      <c r="D51"/>
    </row>
    <row r="52" spans="1:4">
      <c r="A52"/>
      <c r="B52"/>
      <c r="C52"/>
      <c r="D52"/>
    </row>
    <row r="53" spans="1:4">
      <c r="A53"/>
      <c r="B53"/>
      <c r="C53"/>
      <c r="D53"/>
    </row>
    <row r="54" spans="1:4">
      <c r="A54"/>
      <c r="B54"/>
      <c r="C54"/>
      <c r="D54"/>
    </row>
    <row r="55" spans="1:4">
      <c r="A55"/>
      <c r="B55"/>
      <c r="C55"/>
      <c r="D55"/>
    </row>
    <row r="56" spans="1:4">
      <c r="A56"/>
      <c r="B56"/>
      <c r="C56"/>
      <c r="D56"/>
    </row>
    <row r="57" spans="1:4">
      <c r="A57"/>
      <c r="B57"/>
      <c r="C57"/>
      <c r="D57"/>
    </row>
    <row r="58" spans="1:4">
      <c r="A58"/>
      <c r="B58"/>
      <c r="C58"/>
      <c r="D58"/>
    </row>
    <row r="59" spans="1:4">
      <c r="A59"/>
      <c r="B59"/>
      <c r="C59"/>
      <c r="D59"/>
    </row>
    <row r="60" spans="1:4">
      <c r="A60"/>
      <c r="B60"/>
      <c r="C60"/>
      <c r="D60"/>
    </row>
    <row r="61" spans="1:4">
      <c r="A61"/>
      <c r="B61"/>
      <c r="C61"/>
      <c r="D61"/>
    </row>
    <row r="62" spans="1:4">
      <c r="A62"/>
      <c r="B62"/>
      <c r="C62"/>
      <c r="D62"/>
    </row>
    <row r="63" spans="1:4">
      <c r="A63"/>
      <c r="B63"/>
      <c r="C63"/>
      <c r="D63"/>
    </row>
    <row r="64" spans="1:4">
      <c r="A64"/>
      <c r="B64"/>
      <c r="C64"/>
      <c r="D64"/>
    </row>
    <row r="65" spans="1:4">
      <c r="A65"/>
      <c r="B65"/>
      <c r="C65"/>
      <c r="D65"/>
    </row>
    <row r="66" spans="1:4">
      <c r="A66"/>
      <c r="B66"/>
      <c r="C66"/>
      <c r="D66"/>
    </row>
    <row r="67" spans="1:4">
      <c r="A67"/>
      <c r="B67"/>
      <c r="C67"/>
      <c r="D67"/>
    </row>
    <row r="68" spans="1:4">
      <c r="A68"/>
      <c r="B68"/>
      <c r="C68"/>
      <c r="D68"/>
    </row>
    <row r="69" spans="1:4">
      <c r="A69"/>
      <c r="B69"/>
      <c r="C69"/>
      <c r="D69"/>
    </row>
    <row r="70" spans="1:4">
      <c r="A70"/>
      <c r="B70"/>
      <c r="C70"/>
      <c r="D70"/>
    </row>
    <row r="71" spans="1:4">
      <c r="A71"/>
      <c r="B71"/>
      <c r="C71"/>
      <c r="D71"/>
    </row>
    <row r="72" spans="1:4">
      <c r="A72"/>
      <c r="B72"/>
      <c r="C72"/>
      <c r="D72"/>
    </row>
    <row r="73" spans="1:4">
      <c r="A73"/>
      <c r="B73"/>
      <c r="C73"/>
      <c r="D73"/>
    </row>
    <row r="74" spans="1:4">
      <c r="A74"/>
      <c r="B74"/>
      <c r="C74"/>
      <c r="D74"/>
    </row>
    <row r="75" spans="1:4">
      <c r="A75"/>
      <c r="B75"/>
      <c r="C75"/>
      <c r="D75"/>
    </row>
    <row r="76" spans="1:4">
      <c r="A76"/>
      <c r="B76"/>
      <c r="C76"/>
      <c r="D76"/>
    </row>
    <row r="77" spans="1:4">
      <c r="A77"/>
      <c r="B77"/>
      <c r="C77"/>
      <c r="D77"/>
    </row>
    <row r="78" spans="1:4">
      <c r="A78"/>
      <c r="B78"/>
      <c r="C78"/>
      <c r="D78"/>
    </row>
    <row r="79" spans="1:4">
      <c r="A79"/>
      <c r="B79"/>
      <c r="C79"/>
      <c r="D79"/>
    </row>
    <row r="80" spans="1:4">
      <c r="A80"/>
      <c r="B80"/>
      <c r="C80"/>
      <c r="D80"/>
    </row>
    <row r="81" spans="1:4">
      <c r="A81"/>
      <c r="B81"/>
      <c r="C81"/>
      <c r="D81"/>
    </row>
    <row r="82" spans="1:4">
      <c r="A82"/>
      <c r="B82"/>
      <c r="C82"/>
      <c r="D82"/>
    </row>
    <row r="83" spans="1:4">
      <c r="A83"/>
      <c r="B83"/>
      <c r="C83"/>
      <c r="D83"/>
    </row>
    <row r="84" spans="1:4">
      <c r="A84"/>
      <c r="B84"/>
      <c r="C84"/>
      <c r="D84"/>
    </row>
    <row r="85" spans="1:4">
      <c r="A85"/>
      <c r="B85"/>
      <c r="C85"/>
      <c r="D85"/>
    </row>
    <row r="86" spans="1:4">
      <c r="A86"/>
      <c r="B86"/>
      <c r="C86"/>
      <c r="D86"/>
    </row>
    <row r="87" spans="1:4">
      <c r="A87"/>
      <c r="B87"/>
      <c r="C87"/>
      <c r="D87"/>
    </row>
    <row r="88" spans="1:4">
      <c r="A88"/>
      <c r="B88"/>
      <c r="C88"/>
      <c r="D88"/>
    </row>
    <row r="89" spans="1:4">
      <c r="A89"/>
      <c r="B89"/>
      <c r="C89"/>
      <c r="D89"/>
    </row>
    <row r="90" spans="1:4">
      <c r="A90"/>
      <c r="B90"/>
      <c r="C90"/>
      <c r="D90"/>
    </row>
    <row r="91" spans="1:4">
      <c r="A91"/>
      <c r="B91"/>
      <c r="C91"/>
      <c r="D91"/>
    </row>
    <row r="92" spans="1:4">
      <c r="A92"/>
      <c r="B92"/>
      <c r="C92"/>
      <c r="D92"/>
    </row>
    <row r="93" spans="1:4">
      <c r="A93"/>
      <c r="B93"/>
      <c r="C93"/>
      <c r="D93"/>
    </row>
    <row r="94" spans="1:4">
      <c r="A94"/>
      <c r="B94"/>
      <c r="C94"/>
      <c r="D94"/>
    </row>
    <row r="95" spans="1:4">
      <c r="A95"/>
      <c r="B95"/>
      <c r="C95"/>
      <c r="D95"/>
    </row>
    <row r="96" spans="1:4">
      <c r="A96"/>
      <c r="B96"/>
      <c r="C96"/>
      <c r="D96"/>
    </row>
    <row r="97" spans="1:4">
      <c r="A97"/>
      <c r="B97"/>
      <c r="C97"/>
      <c r="D97"/>
    </row>
    <row r="98" spans="1:4">
      <c r="A98"/>
      <c r="B98"/>
      <c r="C98"/>
      <c r="D98"/>
    </row>
    <row r="99" spans="1:4">
      <c r="A99"/>
      <c r="B99"/>
      <c r="C99"/>
      <c r="D99"/>
    </row>
    <row r="100" spans="1:4">
      <c r="A100"/>
      <c r="B100"/>
      <c r="C100"/>
      <c r="D100"/>
    </row>
    <row r="101" spans="1:4">
      <c r="A101"/>
      <c r="B101"/>
      <c r="C101"/>
      <c r="D101"/>
    </row>
    <row r="102" spans="1:4">
      <c r="A102"/>
      <c r="B102"/>
      <c r="C102"/>
      <c r="D102"/>
    </row>
    <row r="103" spans="1:4">
      <c r="A103"/>
      <c r="B103"/>
      <c r="C103"/>
      <c r="D103"/>
    </row>
    <row r="104" spans="1:4">
      <c r="A104"/>
      <c r="B104"/>
      <c r="C104"/>
      <c r="D104"/>
    </row>
    <row r="105" spans="1:4">
      <c r="A105"/>
      <c r="B105"/>
      <c r="C105"/>
      <c r="D105"/>
    </row>
    <row r="106" spans="1:4">
      <c r="A106"/>
      <c r="B106"/>
      <c r="C106"/>
      <c r="D106"/>
    </row>
    <row r="107" spans="1:4">
      <c r="A107"/>
      <c r="B107"/>
      <c r="C107"/>
      <c r="D107"/>
    </row>
    <row r="108" spans="1:4">
      <c r="A108"/>
      <c r="B108"/>
      <c r="C108"/>
      <c r="D108"/>
    </row>
    <row r="109" spans="1:4">
      <c r="A109"/>
      <c r="B109"/>
      <c r="C109"/>
      <c r="D109"/>
    </row>
    <row r="110" spans="1:4">
      <c r="A110"/>
      <c r="B110"/>
      <c r="C110"/>
      <c r="D110"/>
    </row>
    <row r="111" spans="1:4">
      <c r="A111"/>
      <c r="B111"/>
      <c r="C111"/>
      <c r="D111"/>
    </row>
    <row r="112" spans="1:4">
      <c r="A112"/>
      <c r="B112"/>
      <c r="C112"/>
      <c r="D112"/>
    </row>
    <row r="113" spans="1:4">
      <c r="A113"/>
      <c r="B113"/>
      <c r="C113"/>
      <c r="D113"/>
    </row>
    <row r="114" spans="1:4">
      <c r="A114"/>
      <c r="B114"/>
      <c r="C114"/>
      <c r="D114"/>
    </row>
    <row r="115" spans="1:4">
      <c r="A115"/>
      <c r="B115"/>
      <c r="C115"/>
      <c r="D115"/>
    </row>
    <row r="116" spans="1:4">
      <c r="A116"/>
      <c r="B116"/>
      <c r="C116"/>
      <c r="D116"/>
    </row>
    <row r="117" spans="1:4">
      <c r="A117"/>
      <c r="B117"/>
      <c r="C117"/>
      <c r="D117"/>
    </row>
    <row r="118" spans="1:4">
      <c r="A118"/>
      <c r="B118"/>
      <c r="C118"/>
      <c r="D118"/>
    </row>
    <row r="119" spans="1:4">
      <c r="A119"/>
      <c r="B119"/>
      <c r="C119"/>
      <c r="D119"/>
    </row>
    <row r="120" spans="1:4">
      <c r="A120"/>
      <c r="B120"/>
      <c r="C120"/>
      <c r="D120"/>
    </row>
    <row r="121" spans="1:4">
      <c r="A121"/>
      <c r="B121"/>
      <c r="C121"/>
      <c r="D121"/>
    </row>
    <row r="122" spans="1:4">
      <c r="A122"/>
      <c r="B122"/>
      <c r="C122"/>
      <c r="D122"/>
    </row>
    <row r="123" spans="1:4">
      <c r="A123"/>
      <c r="B123"/>
      <c r="C123"/>
      <c r="D123"/>
    </row>
    <row r="124" spans="1:4">
      <c r="A124"/>
      <c r="B124"/>
      <c r="C124"/>
      <c r="D124"/>
    </row>
    <row r="125" spans="1:4">
      <c r="A125"/>
      <c r="B125"/>
      <c r="C125"/>
      <c r="D125"/>
    </row>
    <row r="126" spans="1:4">
      <c r="A126"/>
      <c r="B126"/>
      <c r="C126"/>
      <c r="D126"/>
    </row>
    <row r="127" spans="1:4">
      <c r="A127"/>
      <c r="B127"/>
      <c r="C127"/>
      <c r="D127"/>
    </row>
    <row r="128" spans="1:4">
      <c r="A128"/>
      <c r="B128"/>
      <c r="C128"/>
      <c r="D128"/>
    </row>
    <row r="129" spans="1:4">
      <c r="A129"/>
      <c r="B129"/>
      <c r="C129"/>
      <c r="D129"/>
    </row>
    <row r="130" spans="1:4">
      <c r="A130"/>
      <c r="B130"/>
      <c r="C130"/>
      <c r="D130"/>
    </row>
    <row r="131" spans="1:4">
      <c r="A131"/>
      <c r="B131"/>
      <c r="C131"/>
      <c r="D131"/>
    </row>
    <row r="132" spans="1:4">
      <c r="A132"/>
      <c r="B132"/>
      <c r="C132"/>
      <c r="D132"/>
    </row>
    <row r="133" spans="1:4">
      <c r="A133"/>
      <c r="B133"/>
      <c r="C133"/>
      <c r="D133"/>
    </row>
    <row r="134" spans="1:4">
      <c r="A134"/>
      <c r="B134"/>
      <c r="C134"/>
      <c r="D134"/>
    </row>
    <row r="135" spans="1:4">
      <c r="A135"/>
      <c r="B135"/>
      <c r="C135"/>
      <c r="D135"/>
    </row>
    <row r="136" spans="1:4">
      <c r="A136"/>
      <c r="B136"/>
      <c r="C136"/>
      <c r="D136"/>
    </row>
    <row r="137" spans="1:4">
      <c r="A137"/>
      <c r="B137"/>
      <c r="C137"/>
      <c r="D137"/>
    </row>
    <row r="138" spans="1:4">
      <c r="A138"/>
      <c r="B138"/>
      <c r="C138"/>
      <c r="D138"/>
    </row>
    <row r="139" spans="1:4">
      <c r="A139"/>
      <c r="B139"/>
      <c r="C139"/>
      <c r="D139"/>
    </row>
    <row r="140" spans="1:4">
      <c r="A140"/>
      <c r="B140"/>
      <c r="C140"/>
      <c r="D140"/>
    </row>
    <row r="141" spans="1:4">
      <c r="A141"/>
      <c r="B141"/>
      <c r="C141"/>
      <c r="D141"/>
    </row>
    <row r="142" spans="1:4">
      <c r="A142"/>
      <c r="B142"/>
      <c r="C142"/>
      <c r="D142"/>
    </row>
    <row r="143" spans="1:4">
      <c r="A143"/>
      <c r="B143"/>
      <c r="C143"/>
      <c r="D143"/>
    </row>
    <row r="144" spans="1:4">
      <c r="A144"/>
      <c r="B144"/>
      <c r="C144"/>
      <c r="D144"/>
    </row>
    <row r="145" spans="1:4">
      <c r="A145"/>
      <c r="B145"/>
      <c r="C145"/>
      <c r="D145"/>
    </row>
    <row r="146" spans="1:4">
      <c r="A146"/>
      <c r="B146"/>
      <c r="C146"/>
      <c r="D146"/>
    </row>
    <row r="147" spans="1:4">
      <c r="A147"/>
      <c r="B147"/>
      <c r="C147"/>
      <c r="D147"/>
    </row>
    <row r="148" spans="1:4">
      <c r="A148"/>
      <c r="B148"/>
      <c r="C148"/>
      <c r="D148"/>
    </row>
    <row r="149" spans="1:4">
      <c r="A149"/>
      <c r="B149"/>
      <c r="C149"/>
      <c r="D149"/>
    </row>
    <row r="150" spans="1:4">
      <c r="A150"/>
      <c r="B150"/>
      <c r="C150"/>
      <c r="D150"/>
    </row>
    <row r="151" spans="1:4">
      <c r="A151"/>
      <c r="B151"/>
      <c r="C151"/>
      <c r="D151"/>
    </row>
    <row r="152" spans="1:4">
      <c r="A152"/>
      <c r="B152"/>
      <c r="C152"/>
      <c r="D152"/>
    </row>
    <row r="153" spans="1:4">
      <c r="A153"/>
      <c r="B153"/>
      <c r="C153"/>
      <c r="D153"/>
    </row>
    <row r="154" spans="1:4">
      <c r="A154"/>
      <c r="B154"/>
      <c r="C154"/>
      <c r="D154"/>
    </row>
    <row r="155" spans="1:4">
      <c r="A155"/>
      <c r="B155"/>
      <c r="C155"/>
      <c r="D155"/>
    </row>
    <row r="156" spans="1:4">
      <c r="A156"/>
      <c r="B156"/>
      <c r="C156"/>
      <c r="D156"/>
    </row>
    <row r="157" spans="1:4">
      <c r="A157"/>
      <c r="B157"/>
      <c r="C157"/>
      <c r="D157"/>
    </row>
    <row r="158" spans="1:4">
      <c r="A158"/>
      <c r="B158"/>
      <c r="C158"/>
      <c r="D158"/>
    </row>
    <row r="159" spans="1:4">
      <c r="A159"/>
      <c r="B159"/>
      <c r="C159"/>
      <c r="D159"/>
    </row>
    <row r="160" spans="1:4">
      <c r="A160"/>
      <c r="B160"/>
      <c r="C160"/>
      <c r="D160"/>
    </row>
    <row r="161" spans="1:4">
      <c r="A161"/>
      <c r="B161"/>
      <c r="C161"/>
      <c r="D161"/>
    </row>
    <row r="162" spans="1:4">
      <c r="A162"/>
      <c r="B162"/>
      <c r="C162"/>
      <c r="D162"/>
    </row>
    <row r="163" spans="1:4">
      <c r="A163"/>
      <c r="B163"/>
      <c r="C163"/>
      <c r="D163"/>
    </row>
    <row r="164" spans="1:4">
      <c r="A164"/>
      <c r="B164"/>
      <c r="C164"/>
      <c r="D164"/>
    </row>
    <row r="165" spans="1:4">
      <c r="A165"/>
      <c r="B165"/>
      <c r="C165"/>
      <c r="D165"/>
    </row>
    <row r="166" spans="1:4">
      <c r="A166"/>
      <c r="B166"/>
      <c r="C166"/>
      <c r="D166"/>
    </row>
    <row r="167" spans="1:4">
      <c r="A167"/>
      <c r="B167"/>
      <c r="C167"/>
      <c r="D167"/>
    </row>
    <row r="168" spans="1:4">
      <c r="A168"/>
      <c r="B168"/>
      <c r="C168"/>
      <c r="D168"/>
    </row>
    <row r="169" spans="1:4">
      <c r="A169"/>
      <c r="B169"/>
      <c r="C169"/>
      <c r="D169"/>
    </row>
    <row r="170" spans="1:4">
      <c r="A170"/>
      <c r="B170"/>
      <c r="C170"/>
      <c r="D170"/>
    </row>
    <row r="171" spans="1:4">
      <c r="A171"/>
      <c r="B171"/>
      <c r="C171"/>
      <c r="D171"/>
    </row>
    <row r="172" spans="1:4">
      <c r="A172"/>
      <c r="B172"/>
      <c r="C172"/>
      <c r="D172"/>
    </row>
    <row r="173" spans="1:4">
      <c r="A173"/>
      <c r="B173"/>
      <c r="C173"/>
      <c r="D173"/>
    </row>
    <row r="174" spans="1:4">
      <c r="A174"/>
      <c r="B174"/>
      <c r="C174"/>
      <c r="D174"/>
    </row>
    <row r="175" spans="1:4">
      <c r="A175"/>
      <c r="B175"/>
      <c r="C175"/>
      <c r="D175"/>
    </row>
    <row r="176" spans="1:4">
      <c r="A176"/>
      <c r="B176"/>
      <c r="C176"/>
      <c r="D176"/>
    </row>
    <row r="177" spans="1:4">
      <c r="A177"/>
      <c r="B177"/>
      <c r="C177"/>
      <c r="D177"/>
    </row>
    <row r="178" spans="1:4">
      <c r="A178"/>
      <c r="B178"/>
      <c r="C178"/>
      <c r="D178"/>
    </row>
    <row r="179" spans="1:4">
      <c r="A179"/>
      <c r="B179"/>
      <c r="C179"/>
      <c r="D179"/>
    </row>
    <row r="180" spans="1:4">
      <c r="A180"/>
      <c r="B180"/>
      <c r="C180"/>
      <c r="D180"/>
    </row>
    <row r="181" spans="1:4">
      <c r="A181"/>
      <c r="B181"/>
      <c r="C181"/>
      <c r="D181"/>
    </row>
    <row r="182" spans="1:4">
      <c r="A182"/>
      <c r="B182"/>
      <c r="C182"/>
      <c r="D182"/>
    </row>
    <row r="183" spans="1:4">
      <c r="A183"/>
      <c r="B183"/>
      <c r="C183"/>
      <c r="D183"/>
    </row>
    <row r="184" spans="1:4">
      <c r="A184"/>
      <c r="B184"/>
      <c r="C184"/>
      <c r="D184"/>
    </row>
    <row r="185" spans="1:4">
      <c r="A185"/>
      <c r="B185"/>
      <c r="C185"/>
      <c r="D185"/>
    </row>
    <row r="186" spans="1:4">
      <c r="A186"/>
      <c r="B186"/>
      <c r="C186"/>
      <c r="D186"/>
    </row>
    <row r="187" spans="1:4">
      <c r="A187"/>
      <c r="B187"/>
      <c r="C187"/>
      <c r="D187"/>
    </row>
    <row r="188" spans="1:4">
      <c r="A188"/>
      <c r="B188"/>
      <c r="C188"/>
      <c r="D188"/>
    </row>
    <row r="189" spans="1:4">
      <c r="A189"/>
      <c r="B189"/>
      <c r="C189"/>
      <c r="D189"/>
    </row>
    <row r="190" spans="1:4">
      <c r="A190"/>
      <c r="B190"/>
      <c r="C190"/>
      <c r="D190"/>
    </row>
    <row r="191" spans="1:4">
      <c r="A191"/>
      <c r="B191"/>
      <c r="C191"/>
      <c r="D191"/>
    </row>
    <row r="192" spans="1:4">
      <c r="A192"/>
      <c r="B192"/>
      <c r="C192"/>
      <c r="D192"/>
    </row>
    <row r="193" spans="1:4">
      <c r="A193"/>
      <c r="B193"/>
      <c r="C193"/>
      <c r="D193"/>
    </row>
    <row r="194" spans="1:4">
      <c r="A194"/>
      <c r="B194"/>
      <c r="C194"/>
      <c r="D194"/>
    </row>
    <row r="195" spans="1:4">
      <c r="A195"/>
      <c r="B195"/>
      <c r="C195"/>
      <c r="D195"/>
    </row>
    <row r="196" spans="1:4">
      <c r="A196"/>
      <c r="B196"/>
      <c r="C196"/>
      <c r="D196"/>
    </row>
    <row r="197" spans="1:4">
      <c r="A197"/>
      <c r="B197"/>
      <c r="C197"/>
      <c r="D197"/>
    </row>
    <row r="198" spans="1:4">
      <c r="A198"/>
      <c r="B198"/>
      <c r="C198"/>
      <c r="D198"/>
    </row>
    <row r="199" spans="1:4">
      <c r="A199"/>
      <c r="B199"/>
      <c r="C199"/>
      <c r="D199"/>
    </row>
    <row r="200" spans="1:4">
      <c r="A200"/>
      <c r="B200"/>
      <c r="C200"/>
      <c r="D200"/>
    </row>
    <row r="201" spans="1:4">
      <c r="A201"/>
      <c r="B201"/>
      <c r="C201"/>
      <c r="D201"/>
    </row>
    <row r="202" spans="1:4">
      <c r="A202"/>
      <c r="B202"/>
      <c r="C202"/>
      <c r="D202"/>
    </row>
    <row r="203" spans="1:4">
      <c r="A203"/>
      <c r="B203"/>
      <c r="C203"/>
      <c r="D203"/>
    </row>
    <row r="204" spans="1:4">
      <c r="A204"/>
      <c r="B204"/>
      <c r="C204"/>
      <c r="D204"/>
    </row>
    <row r="205" spans="1:4">
      <c r="A205"/>
      <c r="B205"/>
      <c r="C205"/>
      <c r="D205"/>
    </row>
    <row r="206" spans="1:4">
      <c r="A206"/>
      <c r="B206"/>
      <c r="C206"/>
      <c r="D206"/>
    </row>
    <row r="207" spans="1:4">
      <c r="A207"/>
      <c r="B207"/>
      <c r="C207"/>
      <c r="D207"/>
    </row>
    <row r="208" spans="1:4">
      <c r="A208"/>
      <c r="B208"/>
      <c r="C208"/>
      <c r="D208"/>
    </row>
    <row r="209" spans="1:4">
      <c r="A209"/>
      <c r="B209"/>
      <c r="C209"/>
      <c r="D209"/>
    </row>
    <row r="210" spans="1:4">
      <c r="A210"/>
      <c r="B210"/>
      <c r="C210"/>
      <c r="D210"/>
    </row>
    <row r="211" spans="1:4">
      <c r="A211"/>
      <c r="B211"/>
      <c r="C211"/>
      <c r="D211"/>
    </row>
    <row r="212" spans="1:4">
      <c r="A212"/>
      <c r="B212"/>
      <c r="C212"/>
      <c r="D212"/>
    </row>
    <row r="213" spans="1:4">
      <c r="A213"/>
      <c r="B213"/>
      <c r="C213"/>
      <c r="D213"/>
    </row>
    <row r="214" spans="1:4">
      <c r="A214"/>
      <c r="B214"/>
      <c r="C214"/>
      <c r="D214"/>
    </row>
    <row r="215" spans="1:4">
      <c r="A215"/>
      <c r="B215"/>
      <c r="C215"/>
      <c r="D215"/>
    </row>
    <row r="216" spans="1:4">
      <c r="A216"/>
      <c r="B216"/>
      <c r="C216"/>
      <c r="D216"/>
    </row>
    <row r="217" spans="1:4">
      <c r="A217"/>
      <c r="B217"/>
      <c r="C217"/>
      <c r="D217"/>
    </row>
    <row r="218" spans="1:4">
      <c r="A218"/>
      <c r="B218"/>
      <c r="C218"/>
      <c r="D218"/>
    </row>
    <row r="219" spans="1:4">
      <c r="A219"/>
      <c r="B219"/>
      <c r="C219"/>
      <c r="D219"/>
    </row>
    <row r="220" spans="1:4">
      <c r="A220"/>
      <c r="B220"/>
      <c r="C220"/>
      <c r="D220"/>
    </row>
    <row r="221" spans="1:4">
      <c r="A221"/>
      <c r="B221"/>
      <c r="C221"/>
      <c r="D221"/>
    </row>
    <row r="222" spans="1:4">
      <c r="A222"/>
      <c r="B222"/>
      <c r="C222"/>
      <c r="D222"/>
    </row>
    <row r="223" spans="1:4">
      <c r="A223"/>
      <c r="B223"/>
      <c r="C223"/>
      <c r="D223"/>
    </row>
    <row r="224" spans="1:4">
      <c r="A224"/>
      <c r="B224"/>
      <c r="C224"/>
      <c r="D224"/>
    </row>
    <row r="225" spans="1:4">
      <c r="A225"/>
      <c r="B225"/>
      <c r="C225"/>
      <c r="D225"/>
    </row>
    <row r="226" spans="1:4">
      <c r="A226"/>
      <c r="B226"/>
      <c r="C226"/>
      <c r="D226"/>
    </row>
    <row r="227" spans="1:4">
      <c r="A227"/>
      <c r="B227"/>
      <c r="C227"/>
      <c r="D227"/>
    </row>
    <row r="228" spans="1:4">
      <c r="A228"/>
      <c r="B228"/>
      <c r="C228"/>
      <c r="D228"/>
    </row>
    <row r="229" spans="1:4">
      <c r="A229"/>
      <c r="B229"/>
      <c r="C229"/>
      <c r="D229"/>
    </row>
    <row r="230" spans="1:4">
      <c r="A230"/>
      <c r="B230"/>
      <c r="C230"/>
      <c r="D230"/>
    </row>
    <row r="231" spans="1:4">
      <c r="A231"/>
      <c r="B231"/>
      <c r="C231"/>
      <c r="D231"/>
    </row>
    <row r="232" spans="1:4">
      <c r="A232"/>
      <c r="B232"/>
      <c r="C232"/>
      <c r="D232"/>
    </row>
    <row r="233" spans="1:4">
      <c r="A233"/>
      <c r="B233"/>
      <c r="C233"/>
      <c r="D233"/>
    </row>
    <row r="234" spans="1:4">
      <c r="A234"/>
      <c r="B234"/>
      <c r="C234"/>
      <c r="D234"/>
    </row>
    <row r="235" spans="1:4">
      <c r="A235"/>
      <c r="B235"/>
      <c r="C235"/>
      <c r="D235"/>
    </row>
    <row r="236" spans="1:4">
      <c r="A236"/>
      <c r="B236"/>
      <c r="C236"/>
      <c r="D236"/>
    </row>
    <row r="237" spans="1:4">
      <c r="A237"/>
      <c r="B237"/>
      <c r="C237"/>
      <c r="D237"/>
    </row>
    <row r="238" spans="1:4">
      <c r="A238"/>
      <c r="B238"/>
      <c r="C238"/>
      <c r="D238"/>
    </row>
    <row r="239" spans="1:4">
      <c r="A239"/>
      <c r="B239"/>
      <c r="C239"/>
      <c r="D239"/>
    </row>
    <row r="240" spans="1:4">
      <c r="A240"/>
      <c r="B240"/>
      <c r="C240"/>
      <c r="D240"/>
    </row>
    <row r="241" spans="1:4">
      <c r="A241"/>
      <c r="B241"/>
      <c r="C241"/>
      <c r="D241"/>
    </row>
    <row r="242" spans="1:4">
      <c r="A242"/>
      <c r="B242"/>
      <c r="C242"/>
      <c r="D242"/>
    </row>
    <row r="243" spans="1:4">
      <c r="A243"/>
      <c r="B243"/>
      <c r="C243"/>
      <c r="D243"/>
    </row>
    <row r="244" spans="1:4">
      <c r="A244"/>
      <c r="B244"/>
      <c r="C244"/>
      <c r="D244"/>
    </row>
    <row r="245" spans="1:4">
      <c r="A245"/>
      <c r="B245"/>
      <c r="C245"/>
      <c r="D245"/>
    </row>
    <row r="246" spans="1:4">
      <c r="A246"/>
      <c r="B246"/>
      <c r="C246"/>
      <c r="D246"/>
    </row>
    <row r="247" spans="1:4">
      <c r="A247"/>
      <c r="B247"/>
      <c r="C247"/>
      <c r="D247"/>
    </row>
    <row r="248" spans="1:4">
      <c r="A248"/>
      <c r="B248"/>
      <c r="C248"/>
      <c r="D248"/>
    </row>
    <row r="249" spans="1:4">
      <c r="A249"/>
      <c r="B249"/>
      <c r="C249"/>
      <c r="D249"/>
    </row>
    <row r="250" spans="1:4">
      <c r="A250"/>
      <c r="B250"/>
      <c r="C250"/>
      <c r="D250"/>
    </row>
    <row r="251" spans="1:4">
      <c r="A251"/>
      <c r="B251"/>
      <c r="C251"/>
      <c r="D251"/>
    </row>
    <row r="252" spans="1:4">
      <c r="A252"/>
      <c r="B252"/>
      <c r="C252"/>
      <c r="D252"/>
    </row>
    <row r="253" spans="1:4">
      <c r="A253"/>
      <c r="B253"/>
      <c r="C253"/>
      <c r="D253"/>
    </row>
    <row r="254" spans="1:4">
      <c r="A254"/>
      <c r="B254"/>
      <c r="C254"/>
      <c r="D254"/>
    </row>
    <row r="255" spans="1:4">
      <c r="A255"/>
      <c r="B255"/>
      <c r="C255"/>
      <c r="D255"/>
    </row>
    <row r="256" spans="1:4">
      <c r="A256"/>
      <c r="B256"/>
      <c r="C256"/>
      <c r="D256"/>
    </row>
    <row r="257" spans="1:4">
      <c r="A257"/>
      <c r="B257"/>
      <c r="C257"/>
      <c r="D257"/>
    </row>
    <row r="258" spans="1:4">
      <c r="A258"/>
      <c r="B258"/>
      <c r="C258"/>
      <c r="D258"/>
    </row>
    <row r="259" spans="1:4">
      <c r="A259"/>
      <c r="B259"/>
      <c r="C259"/>
      <c r="D259"/>
    </row>
    <row r="260" spans="1:4">
      <c r="A260"/>
      <c r="B260"/>
      <c r="C260"/>
      <c r="D260"/>
    </row>
    <row r="261" spans="1:4">
      <c r="A261"/>
      <c r="B261"/>
      <c r="C261"/>
      <c r="D261"/>
    </row>
    <row r="262" spans="1:4">
      <c r="A262"/>
      <c r="B262"/>
      <c r="C262"/>
      <c r="D262"/>
    </row>
    <row r="263" spans="1:4">
      <c r="A263"/>
      <c r="B263"/>
      <c r="C263"/>
      <c r="D263"/>
    </row>
    <row r="264" spans="1:4">
      <c r="A264"/>
      <c r="B264"/>
      <c r="C264"/>
      <c r="D264"/>
    </row>
    <row r="265" spans="1:4">
      <c r="A265"/>
      <c r="B265"/>
      <c r="C265"/>
      <c r="D265"/>
    </row>
    <row r="266" spans="1:4">
      <c r="A266"/>
      <c r="B266"/>
      <c r="C266"/>
      <c r="D266"/>
    </row>
    <row r="267" spans="1:4">
      <c r="A267"/>
      <c r="B267"/>
      <c r="C267"/>
      <c r="D267"/>
    </row>
    <row r="268" spans="1:4">
      <c r="A268"/>
      <c r="B268"/>
      <c r="C268"/>
      <c r="D268"/>
    </row>
    <row r="269" spans="1:4">
      <c r="A269"/>
      <c r="B269"/>
      <c r="C269"/>
      <c r="D269"/>
    </row>
    <row r="270" spans="1:4">
      <c r="A270"/>
      <c r="B270"/>
      <c r="C270"/>
      <c r="D270"/>
    </row>
    <row r="271" spans="1:4">
      <c r="A271"/>
      <c r="B271"/>
      <c r="C271"/>
      <c r="D271"/>
    </row>
    <row r="272" spans="1:4">
      <c r="A272"/>
      <c r="B272"/>
      <c r="C272"/>
      <c r="D272"/>
    </row>
    <row r="273" spans="1:4">
      <c r="A273"/>
      <c r="B273"/>
      <c r="C273"/>
      <c r="D273"/>
    </row>
    <row r="274" spans="1:4">
      <c r="A274"/>
      <c r="B274"/>
      <c r="C274"/>
      <c r="D274"/>
    </row>
    <row r="275" spans="1:4">
      <c r="A275"/>
      <c r="B275"/>
      <c r="C275"/>
      <c r="D275"/>
    </row>
    <row r="276" spans="1:4">
      <c r="A276"/>
      <c r="B276"/>
      <c r="C276"/>
      <c r="D276"/>
    </row>
    <row r="277" spans="1:4">
      <c r="A277"/>
      <c r="B277"/>
      <c r="C277"/>
      <c r="D277"/>
    </row>
    <row r="278" spans="1:4">
      <c r="A278"/>
      <c r="B278"/>
      <c r="C278"/>
      <c r="D278"/>
    </row>
    <row r="279" spans="1:4">
      <c r="A279"/>
      <c r="B279"/>
      <c r="C279"/>
      <c r="D279"/>
    </row>
    <row r="280" spans="1:4">
      <c r="A280"/>
      <c r="B280"/>
      <c r="C280"/>
      <c r="D280"/>
    </row>
    <row r="281" spans="1:4">
      <c r="A281"/>
      <c r="B281"/>
      <c r="C281"/>
      <c r="D281"/>
    </row>
    <row r="282" spans="1:4">
      <c r="A282"/>
      <c r="B282"/>
      <c r="C282"/>
      <c r="D282"/>
    </row>
    <row r="283" spans="1:4">
      <c r="A283"/>
      <c r="B283"/>
      <c r="C283"/>
      <c r="D283"/>
    </row>
    <row r="284" spans="1:4">
      <c r="A284"/>
      <c r="B284"/>
      <c r="C284"/>
      <c r="D284"/>
    </row>
    <row r="285" spans="1:4">
      <c r="A285"/>
      <c r="B285"/>
      <c r="C285"/>
      <c r="D285"/>
    </row>
    <row r="286" spans="1:4">
      <c r="A286"/>
      <c r="B286"/>
      <c r="C286"/>
      <c r="D286"/>
    </row>
    <row r="287" spans="1:4">
      <c r="A287"/>
      <c r="B287"/>
      <c r="C287"/>
      <c r="D287"/>
    </row>
    <row r="288" spans="1:4">
      <c r="A288"/>
      <c r="B288"/>
      <c r="C288"/>
      <c r="D288"/>
    </row>
    <row r="289" spans="1:4">
      <c r="A289"/>
      <c r="B289"/>
      <c r="C289"/>
      <c r="D289"/>
    </row>
    <row r="290" spans="1:4">
      <c r="A290"/>
      <c r="B290"/>
      <c r="C290"/>
      <c r="D290"/>
    </row>
    <row r="291" spans="1:4">
      <c r="A291"/>
      <c r="B291"/>
      <c r="C291"/>
      <c r="D291"/>
    </row>
    <row r="292" spans="1:4">
      <c r="A292"/>
      <c r="B292"/>
      <c r="C292"/>
      <c r="D292"/>
    </row>
    <row r="293" spans="1:4">
      <c r="A293"/>
      <c r="B293"/>
      <c r="C293"/>
      <c r="D293"/>
    </row>
    <row r="294" spans="1:4">
      <c r="A294"/>
      <c r="B294"/>
      <c r="C294"/>
      <c r="D294"/>
    </row>
    <row r="295" spans="1:4">
      <c r="A295"/>
      <c r="B295"/>
      <c r="C295"/>
      <c r="D295"/>
    </row>
    <row r="296" spans="1:4">
      <c r="A296"/>
      <c r="B296"/>
      <c r="C296"/>
      <c r="D296"/>
    </row>
    <row r="297" spans="1:4">
      <c r="A297"/>
      <c r="B297"/>
      <c r="C297"/>
      <c r="D297"/>
    </row>
    <row r="298" spans="1:4">
      <c r="A298"/>
      <c r="B298"/>
      <c r="C298"/>
      <c r="D298"/>
    </row>
    <row r="299" spans="1:4">
      <c r="A299"/>
      <c r="B299"/>
      <c r="C299"/>
      <c r="D299"/>
    </row>
    <row r="300" spans="1:4">
      <c r="A300"/>
      <c r="B300"/>
      <c r="C300"/>
      <c r="D300"/>
    </row>
    <row r="301" spans="1:4">
      <c r="A301"/>
      <c r="B301"/>
      <c r="C301"/>
      <c r="D301"/>
    </row>
    <row r="302" spans="1:4">
      <c r="A302"/>
      <c r="B302"/>
      <c r="C302"/>
      <c r="D302"/>
    </row>
    <row r="303" spans="1:4">
      <c r="A303"/>
      <c r="B303"/>
      <c r="C303"/>
      <c r="D303"/>
    </row>
    <row r="304" spans="1:4">
      <c r="A304"/>
      <c r="B304"/>
      <c r="C304"/>
      <c r="D304"/>
    </row>
    <row r="305" spans="1:4">
      <c r="A305"/>
      <c r="B305"/>
      <c r="C305"/>
      <c r="D305"/>
    </row>
    <row r="306" spans="1:4">
      <c r="A306"/>
      <c r="B306"/>
      <c r="C306"/>
      <c r="D306"/>
    </row>
    <row r="307" spans="1:4">
      <c r="A307"/>
      <c r="B307"/>
      <c r="C307"/>
      <c r="D307"/>
    </row>
    <row r="308" spans="1:4">
      <c r="A308"/>
      <c r="B308"/>
      <c r="C308"/>
      <c r="D308"/>
    </row>
    <row r="309" spans="1:4">
      <c r="A309"/>
      <c r="B309"/>
      <c r="C309"/>
      <c r="D309"/>
    </row>
    <row r="310" spans="1:4">
      <c r="A310"/>
      <c r="B310"/>
      <c r="C310"/>
      <c r="D310"/>
    </row>
    <row r="311" spans="1:4">
      <c r="A311"/>
      <c r="B311"/>
      <c r="C311"/>
      <c r="D311"/>
    </row>
    <row r="312" spans="1:4">
      <c r="A312"/>
      <c r="B312"/>
      <c r="C312"/>
      <c r="D312"/>
    </row>
    <row r="313" spans="1:4">
      <c r="A313"/>
      <c r="B313"/>
      <c r="C313"/>
      <c r="D313"/>
    </row>
    <row r="314" spans="1:4">
      <c r="A314"/>
      <c r="B314"/>
      <c r="C314"/>
      <c r="D314"/>
    </row>
    <row r="315" spans="1:4">
      <c r="A315"/>
      <c r="B315"/>
      <c r="C315"/>
      <c r="D315"/>
    </row>
    <row r="316" spans="1:4">
      <c r="A316"/>
      <c r="B316"/>
      <c r="C316"/>
      <c r="D316"/>
    </row>
    <row r="317" spans="1:4">
      <c r="A317"/>
      <c r="B317"/>
      <c r="C317"/>
      <c r="D317"/>
    </row>
    <row r="318" spans="1:4">
      <c r="A318"/>
      <c r="B318"/>
      <c r="C318"/>
      <c r="D318"/>
    </row>
    <row r="319" spans="1:4">
      <c r="A319"/>
      <c r="B319"/>
      <c r="C319"/>
      <c r="D319"/>
    </row>
    <row r="320" spans="1:4">
      <c r="A320"/>
      <c r="B320"/>
      <c r="C320"/>
      <c r="D320"/>
    </row>
    <row r="321" spans="1:4">
      <c r="A321"/>
      <c r="B321"/>
      <c r="C321"/>
      <c r="D321"/>
    </row>
    <row r="322" spans="1:4">
      <c r="A322"/>
      <c r="B322"/>
      <c r="C322"/>
      <c r="D322"/>
    </row>
    <row r="323" spans="1:4">
      <c r="A323"/>
      <c r="B323"/>
      <c r="C323"/>
      <c r="D323"/>
    </row>
    <row r="324" spans="1:4">
      <c r="A324"/>
      <c r="B324"/>
      <c r="C324"/>
      <c r="D324"/>
    </row>
    <row r="325" spans="1:4">
      <c r="A325"/>
      <c r="B325"/>
      <c r="C325"/>
      <c r="D325"/>
    </row>
    <row r="326" spans="1:4">
      <c r="A326"/>
      <c r="B326"/>
      <c r="C326"/>
      <c r="D326"/>
    </row>
    <row r="327" spans="1:4">
      <c r="A327"/>
      <c r="B327"/>
      <c r="C327"/>
      <c r="D327"/>
    </row>
    <row r="328" spans="1:4">
      <c r="A328"/>
      <c r="B328"/>
      <c r="C328"/>
      <c r="D328"/>
    </row>
    <row r="329" spans="1:4">
      <c r="A329"/>
      <c r="B329"/>
      <c r="C329"/>
      <c r="D329"/>
    </row>
    <row r="330" spans="1:4">
      <c r="A330"/>
      <c r="B330"/>
      <c r="C330"/>
      <c r="D330"/>
    </row>
    <row r="331" spans="1:4">
      <c r="A331"/>
      <c r="B331"/>
      <c r="C331"/>
      <c r="D331"/>
    </row>
    <row r="332" spans="1:4">
      <c r="A332"/>
      <c r="B332"/>
      <c r="C332"/>
      <c r="D332"/>
    </row>
    <row r="333" spans="1:4">
      <c r="A333"/>
      <c r="B333"/>
      <c r="C333"/>
      <c r="D333"/>
    </row>
    <row r="334" spans="1:4">
      <c r="A334"/>
      <c r="B334"/>
      <c r="C334"/>
      <c r="D334"/>
    </row>
    <row r="335" spans="1:4">
      <c r="A335"/>
      <c r="B335"/>
      <c r="C335"/>
      <c r="D335"/>
    </row>
    <row r="336" spans="1:4">
      <c r="A336"/>
      <c r="B336"/>
      <c r="C336"/>
      <c r="D336"/>
    </row>
    <row r="337" spans="1:4">
      <c r="A337"/>
      <c r="B337"/>
      <c r="C337"/>
      <c r="D337"/>
    </row>
    <row r="338" spans="1:4">
      <c r="A338"/>
      <c r="B338"/>
      <c r="C338"/>
      <c r="D338"/>
    </row>
    <row r="339" spans="1:4">
      <c r="A339"/>
      <c r="B339"/>
      <c r="C339"/>
      <c r="D339"/>
    </row>
    <row r="340" spans="1:4">
      <c r="A340"/>
      <c r="B340"/>
      <c r="C340"/>
      <c r="D340"/>
    </row>
    <row r="341" spans="1:4">
      <c r="A341"/>
      <c r="B341"/>
      <c r="C341"/>
      <c r="D341"/>
    </row>
    <row r="342" spans="1:4">
      <c r="A342"/>
      <c r="B342"/>
      <c r="C342"/>
      <c r="D342"/>
    </row>
    <row r="343" spans="1:4">
      <c r="A343"/>
      <c r="B343"/>
      <c r="C343"/>
      <c r="D343"/>
    </row>
    <row r="344" spans="1:4">
      <c r="A344"/>
      <c r="B344"/>
      <c r="C344"/>
      <c r="D344"/>
    </row>
    <row r="345" spans="1:4">
      <c r="A345"/>
      <c r="B345"/>
      <c r="C345"/>
      <c r="D345"/>
    </row>
    <row r="346" spans="1:4">
      <c r="A346"/>
      <c r="B346"/>
      <c r="C346"/>
      <c r="D346"/>
    </row>
    <row r="347" spans="1:4">
      <c r="A347"/>
      <c r="B347"/>
      <c r="C347"/>
      <c r="D347"/>
    </row>
    <row r="348" spans="1:4">
      <c r="A348"/>
      <c r="B348"/>
      <c r="C348"/>
      <c r="D348"/>
    </row>
    <row r="349" spans="1:4">
      <c r="A349"/>
      <c r="B349"/>
      <c r="C349"/>
      <c r="D349"/>
    </row>
    <row r="350" spans="1:4">
      <c r="A350"/>
      <c r="B350"/>
      <c r="C350"/>
      <c r="D350"/>
    </row>
    <row r="351" spans="1:4">
      <c r="A351"/>
      <c r="B351"/>
      <c r="C351"/>
      <c r="D351"/>
    </row>
    <row r="352" spans="1:4">
      <c r="A352"/>
      <c r="B352"/>
      <c r="C352"/>
      <c r="D352"/>
    </row>
    <row r="353" spans="1:4">
      <c r="A353"/>
      <c r="B353"/>
      <c r="C353"/>
      <c r="D353"/>
    </row>
    <row r="354" spans="1:4">
      <c r="A354"/>
      <c r="B354"/>
      <c r="C354"/>
      <c r="D354"/>
    </row>
    <row r="355" spans="1:4">
      <c r="A355"/>
      <c r="B355"/>
      <c r="C355"/>
      <c r="D355"/>
    </row>
    <row r="356" spans="1:4">
      <c r="A356"/>
      <c r="B356"/>
      <c r="C356"/>
      <c r="D356"/>
    </row>
    <row r="357" spans="1:4">
      <c r="A357"/>
      <c r="B357"/>
      <c r="C357"/>
      <c r="D357"/>
    </row>
    <row r="358" spans="1:4">
      <c r="A358"/>
      <c r="B358"/>
      <c r="C358"/>
      <c r="D358"/>
    </row>
    <row r="359" spans="1:4">
      <c r="A359"/>
      <c r="B359"/>
      <c r="C359"/>
      <c r="D359"/>
    </row>
    <row r="360" spans="1:4">
      <c r="A360"/>
      <c r="B360"/>
      <c r="C360"/>
      <c r="D360"/>
    </row>
    <row r="361" spans="1:4">
      <c r="A361"/>
      <c r="B361"/>
      <c r="C361"/>
      <c r="D361"/>
    </row>
    <row r="362" spans="1:4">
      <c r="A362"/>
      <c r="B362"/>
      <c r="C362"/>
      <c r="D362"/>
    </row>
    <row r="363" spans="1:4">
      <c r="A363"/>
      <c r="B363"/>
      <c r="C363"/>
      <c r="D363"/>
    </row>
    <row r="364" spans="1:4">
      <c r="A364"/>
      <c r="B364"/>
      <c r="C364"/>
      <c r="D364"/>
    </row>
    <row r="365" spans="1:4">
      <c r="A365"/>
      <c r="B365"/>
      <c r="C365"/>
      <c r="D365"/>
    </row>
    <row r="366" spans="1:4">
      <c r="A366"/>
      <c r="B366"/>
      <c r="C366"/>
      <c r="D366"/>
    </row>
    <row r="367" spans="1:4">
      <c r="A367"/>
      <c r="B367"/>
      <c r="C367"/>
      <c r="D367"/>
    </row>
    <row r="368" spans="1:4">
      <c r="A368"/>
      <c r="B368"/>
      <c r="C368"/>
      <c r="D368"/>
    </row>
    <row r="369" spans="1:4">
      <c r="A369"/>
      <c r="B369"/>
      <c r="C369"/>
      <c r="D369"/>
    </row>
    <row r="370" spans="1:4">
      <c r="A370"/>
      <c r="B370"/>
      <c r="C370"/>
      <c r="D370"/>
    </row>
    <row r="371" spans="1:4">
      <c r="A371"/>
      <c r="B371"/>
      <c r="C371"/>
      <c r="D371"/>
    </row>
    <row r="372" spans="1:4">
      <c r="A372"/>
      <c r="B372"/>
      <c r="C372"/>
      <c r="D372"/>
    </row>
    <row r="373" spans="1:4">
      <c r="A373"/>
      <c r="B373"/>
      <c r="C373"/>
      <c r="D373"/>
    </row>
    <row r="374" spans="1:4">
      <c r="A374"/>
      <c r="B374"/>
      <c r="C374"/>
      <c r="D374"/>
    </row>
    <row r="375" spans="1:4">
      <c r="A375"/>
      <c r="B375"/>
      <c r="C375"/>
      <c r="D375"/>
    </row>
    <row r="376" spans="1:4">
      <c r="A376"/>
      <c r="B376"/>
      <c r="C376"/>
      <c r="D376"/>
    </row>
    <row r="377" spans="1:4">
      <c r="A377"/>
      <c r="B377"/>
      <c r="C377"/>
      <c r="D377"/>
    </row>
    <row r="378" spans="1:4">
      <c r="A378"/>
      <c r="B378"/>
      <c r="C378"/>
      <c r="D378"/>
    </row>
    <row r="379" spans="1:4">
      <c r="A379"/>
      <c r="B379"/>
      <c r="C379"/>
      <c r="D379"/>
    </row>
    <row r="380" spans="1:4">
      <c r="A380"/>
      <c r="B380"/>
      <c r="C380"/>
      <c r="D380"/>
    </row>
    <row r="381" spans="1:4">
      <c r="A381"/>
      <c r="B381"/>
      <c r="C381"/>
      <c r="D381"/>
    </row>
    <row r="382" spans="1:4">
      <c r="A382"/>
      <c r="B382"/>
      <c r="C382"/>
      <c r="D382"/>
    </row>
    <row r="383" spans="1:4">
      <c r="A383"/>
      <c r="B383"/>
      <c r="C383"/>
      <c r="D383"/>
    </row>
    <row r="384" spans="1:4">
      <c r="A384"/>
      <c r="B384"/>
      <c r="C384"/>
      <c r="D384"/>
    </row>
    <row r="385" spans="1:4">
      <c r="A385"/>
      <c r="B385"/>
      <c r="C385"/>
      <c r="D385"/>
    </row>
    <row r="386" spans="1:4">
      <c r="A386"/>
      <c r="B386"/>
      <c r="C386"/>
      <c r="D386"/>
    </row>
    <row r="387" spans="1:4">
      <c r="A387"/>
      <c r="B387"/>
      <c r="C387"/>
      <c r="D387"/>
    </row>
    <row r="388" spans="1:4">
      <c r="A388"/>
      <c r="B388"/>
      <c r="C388"/>
      <c r="D388"/>
    </row>
    <row r="389" spans="1:4">
      <c r="A389"/>
      <c r="B389"/>
      <c r="C389"/>
      <c r="D389"/>
    </row>
    <row r="390" spans="1:4">
      <c r="A390"/>
      <c r="B390"/>
      <c r="C390"/>
      <c r="D390"/>
    </row>
    <row r="391" spans="1:4">
      <c r="A391"/>
      <c r="B391"/>
      <c r="C391"/>
      <c r="D391"/>
    </row>
    <row r="392" spans="1:4">
      <c r="A392"/>
      <c r="B392"/>
      <c r="C392"/>
      <c r="D392"/>
    </row>
    <row r="393" spans="1:4">
      <c r="A393"/>
      <c r="B393"/>
      <c r="C393"/>
      <c r="D393"/>
    </row>
    <row r="394" spans="1:4">
      <c r="A394"/>
      <c r="B394"/>
      <c r="C394"/>
      <c r="D394"/>
    </row>
    <row r="395" spans="1:4">
      <c r="A395"/>
      <c r="B395"/>
      <c r="C395"/>
      <c r="D395"/>
    </row>
    <row r="396" spans="1:4">
      <c r="A396"/>
      <c r="B396"/>
      <c r="C396"/>
      <c r="D396"/>
    </row>
    <row r="397" spans="1:4">
      <c r="A397"/>
      <c r="B397"/>
      <c r="C397"/>
      <c r="D397"/>
    </row>
    <row r="398" spans="1:4">
      <c r="A398"/>
      <c r="B398"/>
      <c r="C398"/>
      <c r="D398"/>
    </row>
    <row r="399" spans="1:4">
      <c r="A399"/>
      <c r="B399"/>
      <c r="C399"/>
      <c r="D399"/>
    </row>
    <row r="400" spans="1:4">
      <c r="A400"/>
      <c r="B400"/>
      <c r="C400"/>
      <c r="D400"/>
    </row>
    <row r="401" spans="1:4">
      <c r="A401"/>
      <c r="B401"/>
      <c r="C401"/>
      <c r="D401"/>
    </row>
    <row r="402" spans="1:4">
      <c r="A402"/>
      <c r="B402"/>
      <c r="C402"/>
      <c r="D402"/>
    </row>
    <row r="403" spans="1:4">
      <c r="A403"/>
      <c r="B403"/>
      <c r="C403"/>
      <c r="D403"/>
    </row>
    <row r="404" spans="1:4">
      <c r="A404"/>
      <c r="B404"/>
      <c r="C404"/>
      <c r="D404"/>
    </row>
    <row r="405" spans="1:4">
      <c r="A405"/>
      <c r="B405"/>
      <c r="C405"/>
      <c r="D405"/>
    </row>
    <row r="406" spans="1:4">
      <c r="A406"/>
      <c r="B406"/>
      <c r="C406"/>
      <c r="D406"/>
    </row>
    <row r="407" spans="1:4">
      <c r="A407"/>
      <c r="B407"/>
      <c r="C407"/>
      <c r="D407"/>
    </row>
    <row r="408" spans="1:4">
      <c r="A408"/>
      <c r="B408"/>
      <c r="C408"/>
      <c r="D408"/>
    </row>
    <row r="409" spans="1:4">
      <c r="A409"/>
      <c r="B409"/>
      <c r="C409"/>
      <c r="D409"/>
    </row>
    <row r="410" spans="1:4">
      <c r="A410"/>
      <c r="B410"/>
      <c r="C410"/>
      <c r="D410"/>
    </row>
    <row r="411" spans="1:4">
      <c r="A411"/>
      <c r="B411"/>
      <c r="C411"/>
      <c r="D411"/>
    </row>
    <row r="412" spans="1:4">
      <c r="A412"/>
      <c r="B412"/>
      <c r="C412"/>
      <c r="D412"/>
    </row>
    <row r="413" spans="1:4">
      <c r="A413"/>
      <c r="B413"/>
      <c r="C413"/>
      <c r="D413"/>
    </row>
    <row r="414" spans="1:4">
      <c r="A414"/>
      <c r="B414"/>
      <c r="C414"/>
      <c r="D414"/>
    </row>
    <row r="415" spans="1:4">
      <c r="A415"/>
      <c r="B415"/>
      <c r="C415"/>
      <c r="D415"/>
    </row>
    <row r="416" spans="1:4">
      <c r="A416"/>
      <c r="B416"/>
      <c r="C416"/>
      <c r="D416"/>
    </row>
    <row r="417" spans="1:4">
      <c r="A417"/>
      <c r="B417"/>
      <c r="C417"/>
      <c r="D417"/>
    </row>
    <row r="418" spans="1:4">
      <c r="A418"/>
      <c r="B418"/>
      <c r="C418"/>
      <c r="D418"/>
    </row>
    <row r="419" spans="1:4">
      <c r="A419"/>
      <c r="B419"/>
      <c r="C419"/>
      <c r="D419"/>
    </row>
    <row r="420" spans="1:4">
      <c r="A420"/>
      <c r="B420"/>
      <c r="C420"/>
      <c r="D420"/>
    </row>
    <row r="421" spans="1:4">
      <c r="A421"/>
      <c r="B421"/>
      <c r="C421"/>
      <c r="D421"/>
    </row>
    <row r="422" spans="1:4">
      <c r="A422"/>
      <c r="B422"/>
      <c r="C422"/>
      <c r="D422"/>
    </row>
    <row r="423" spans="1:4">
      <c r="A423"/>
      <c r="B423"/>
      <c r="C423"/>
      <c r="D423"/>
    </row>
    <row r="424" spans="1:4">
      <c r="A424"/>
      <c r="B424"/>
      <c r="C424"/>
      <c r="D424"/>
    </row>
    <row r="425" spans="1:4">
      <c r="A425"/>
      <c r="B425"/>
      <c r="C425"/>
      <c r="D425"/>
    </row>
    <row r="426" spans="1:4">
      <c r="A426"/>
      <c r="B426"/>
      <c r="C426"/>
      <c r="D426"/>
    </row>
    <row r="427" spans="1:4">
      <c r="A427"/>
      <c r="B427"/>
      <c r="C427"/>
      <c r="D427"/>
    </row>
    <row r="428" spans="1:4">
      <c r="A428"/>
      <c r="B428"/>
      <c r="C428"/>
      <c r="D428"/>
    </row>
    <row r="429" spans="1:4">
      <c r="A429"/>
      <c r="B429"/>
      <c r="C429"/>
      <c r="D429"/>
    </row>
    <row r="430" spans="1:4">
      <c r="A430"/>
      <c r="B430"/>
      <c r="C430"/>
      <c r="D430"/>
    </row>
    <row r="431" spans="1:4">
      <c r="A431"/>
      <c r="B431"/>
      <c r="C431"/>
      <c r="D431"/>
    </row>
    <row r="432" spans="1:4">
      <c r="A432"/>
      <c r="B432"/>
      <c r="C432"/>
      <c r="D432"/>
    </row>
    <row r="433" spans="1:4">
      <c r="A433"/>
      <c r="B433"/>
      <c r="C433"/>
      <c r="D433"/>
    </row>
    <row r="434" spans="1:4">
      <c r="A434"/>
      <c r="B434"/>
      <c r="C434"/>
      <c r="D434"/>
    </row>
    <row r="435" spans="1:4">
      <c r="A435"/>
      <c r="B435"/>
      <c r="C435"/>
      <c r="D435"/>
    </row>
    <row r="436" spans="1:4">
      <c r="A436"/>
      <c r="B436"/>
      <c r="C436"/>
      <c r="D436"/>
    </row>
    <row r="437" spans="1:4">
      <c r="A437"/>
      <c r="B437"/>
      <c r="C437"/>
      <c r="D437"/>
    </row>
    <row r="438" spans="1:4">
      <c r="A438"/>
      <c r="B438"/>
      <c r="C438"/>
      <c r="D438"/>
    </row>
    <row r="439" spans="1:4">
      <c r="A439"/>
      <c r="B439"/>
      <c r="C439"/>
      <c r="D439"/>
    </row>
    <row r="440" spans="1:4">
      <c r="A440"/>
      <c r="B440"/>
      <c r="C440"/>
      <c r="D440"/>
    </row>
    <row r="441" spans="1:4">
      <c r="A441"/>
      <c r="B441"/>
      <c r="C441"/>
      <c r="D441"/>
    </row>
    <row r="442" spans="1:4">
      <c r="A442"/>
      <c r="B442"/>
      <c r="C442"/>
      <c r="D442"/>
    </row>
    <row r="443" spans="1:4">
      <c r="A443"/>
      <c r="B443"/>
      <c r="C443"/>
      <c r="D443"/>
    </row>
    <row r="444" spans="1:4">
      <c r="A444"/>
      <c r="B444"/>
      <c r="C444"/>
      <c r="D444"/>
    </row>
    <row r="445" spans="1:4">
      <c r="A445"/>
      <c r="B445"/>
      <c r="C445"/>
      <c r="D445"/>
    </row>
    <row r="446" spans="1:4">
      <c r="A446"/>
      <c r="B446"/>
      <c r="C446"/>
      <c r="D446"/>
    </row>
    <row r="447" spans="1:4">
      <c r="A447"/>
      <c r="B447"/>
      <c r="C447"/>
      <c r="D447"/>
    </row>
    <row r="448" spans="1:4">
      <c r="A448"/>
      <c r="B448"/>
      <c r="C448"/>
      <c r="D448"/>
    </row>
    <row r="449" spans="1:4">
      <c r="A449"/>
      <c r="B449"/>
      <c r="C449"/>
      <c r="D449"/>
    </row>
    <row r="450" spans="1:4">
      <c r="A450"/>
      <c r="B450"/>
      <c r="C450"/>
      <c r="D450"/>
    </row>
    <row r="451" spans="1:4">
      <c r="A451"/>
      <c r="B451"/>
      <c r="C451"/>
      <c r="D451"/>
    </row>
    <row r="452" spans="1:4">
      <c r="A452"/>
      <c r="B452"/>
      <c r="C452"/>
      <c r="D452"/>
    </row>
    <row r="453" spans="1:4">
      <c r="A453"/>
      <c r="B453"/>
      <c r="C453"/>
      <c r="D453"/>
    </row>
    <row r="454" spans="1:4">
      <c r="A454"/>
      <c r="B454"/>
      <c r="C454"/>
      <c r="D454"/>
    </row>
    <row r="455" spans="1:4">
      <c r="A455"/>
      <c r="B455"/>
      <c r="C455"/>
      <c r="D455"/>
    </row>
    <row r="456" spans="1:4">
      <c r="A456"/>
      <c r="B456"/>
      <c r="C456"/>
      <c r="D456"/>
    </row>
    <row r="457" spans="1:4">
      <c r="A457"/>
      <c r="B457"/>
      <c r="C457"/>
      <c r="D457"/>
    </row>
    <row r="458" spans="1:4">
      <c r="A458"/>
      <c r="B458"/>
      <c r="C458"/>
      <c r="D458"/>
    </row>
    <row r="459" spans="1:4">
      <c r="A459"/>
      <c r="B459"/>
      <c r="C459"/>
      <c r="D459"/>
    </row>
    <row r="460" spans="1:4">
      <c r="A460"/>
      <c r="B460"/>
      <c r="C460"/>
      <c r="D460"/>
    </row>
    <row r="461" spans="1:4">
      <c r="A461"/>
      <c r="B461"/>
      <c r="C461"/>
      <c r="D461"/>
    </row>
    <row r="462" spans="1:4">
      <c r="A462"/>
      <c r="B462"/>
      <c r="C462"/>
      <c r="D462"/>
    </row>
    <row r="463" spans="1:4">
      <c r="A463"/>
      <c r="B463"/>
      <c r="C463"/>
      <c r="D463"/>
    </row>
    <row r="464" spans="1:4">
      <c r="A464"/>
      <c r="B464"/>
      <c r="C464"/>
      <c r="D464"/>
    </row>
    <row r="465" spans="1:4">
      <c r="A465"/>
      <c r="B465"/>
      <c r="C465"/>
      <c r="D465"/>
    </row>
    <row r="466" spans="1:4">
      <c r="A466"/>
      <c r="B466"/>
      <c r="C466"/>
      <c r="D466"/>
    </row>
    <row r="467" spans="1:4">
      <c r="A467"/>
      <c r="B467"/>
      <c r="C467"/>
      <c r="D467"/>
    </row>
    <row r="468" spans="1:4">
      <c r="A468"/>
      <c r="B468"/>
      <c r="C468"/>
      <c r="D468"/>
    </row>
    <row r="469" spans="1:4">
      <c r="A469"/>
      <c r="B469"/>
      <c r="C469"/>
      <c r="D469"/>
    </row>
    <row r="470" spans="1:4">
      <c r="A470"/>
      <c r="B470"/>
      <c r="C470"/>
      <c r="D470"/>
    </row>
    <row r="471" spans="1:4">
      <c r="A471"/>
      <c r="B471"/>
      <c r="C471"/>
      <c r="D471"/>
    </row>
    <row r="472" spans="1:4">
      <c r="A472"/>
      <c r="B472"/>
      <c r="C472"/>
      <c r="D472"/>
    </row>
    <row r="473" spans="1:4">
      <c r="A473"/>
      <c r="B473"/>
      <c r="C473"/>
      <c r="D473"/>
    </row>
    <row r="474" spans="1:4">
      <c r="A474"/>
      <c r="B474"/>
      <c r="C474"/>
      <c r="D474"/>
    </row>
    <row r="475" spans="1:4">
      <c r="A475"/>
      <c r="B475"/>
      <c r="C475"/>
      <c r="D475"/>
    </row>
    <row r="476" spans="1:4">
      <c r="A476"/>
      <c r="B476"/>
      <c r="C476"/>
      <c r="D476"/>
    </row>
    <row r="477" spans="1:4">
      <c r="A477"/>
      <c r="B477"/>
      <c r="C477"/>
      <c r="D477"/>
    </row>
    <row r="478" spans="1:4">
      <c r="A478"/>
      <c r="B478"/>
      <c r="C478"/>
      <c r="D478"/>
    </row>
    <row r="479" spans="1:4">
      <c r="A479"/>
      <c r="B479"/>
      <c r="C479"/>
      <c r="D479"/>
    </row>
    <row r="480" spans="1:4">
      <c r="A480"/>
      <c r="B480"/>
      <c r="C480"/>
      <c r="D480"/>
    </row>
    <row r="481" spans="1:4">
      <c r="A481"/>
      <c r="B481"/>
      <c r="C481"/>
      <c r="D481"/>
    </row>
    <row r="482" spans="1:4">
      <c r="A482"/>
      <c r="B482"/>
      <c r="C482"/>
      <c r="D482"/>
    </row>
    <row r="483" spans="1:4">
      <c r="A483"/>
      <c r="B483"/>
      <c r="C483"/>
      <c r="D483"/>
    </row>
    <row r="484" spans="1:4">
      <c r="A484"/>
      <c r="B484"/>
      <c r="C484"/>
      <c r="D484"/>
    </row>
    <row r="485" spans="1:4">
      <c r="A485"/>
      <c r="B485"/>
      <c r="C485"/>
      <c r="D485"/>
    </row>
    <row r="486" spans="1:4">
      <c r="A486"/>
      <c r="B486"/>
      <c r="C486"/>
      <c r="D486"/>
    </row>
    <row r="487" spans="1:4">
      <c r="A487"/>
      <c r="B487"/>
      <c r="C487"/>
      <c r="D487"/>
    </row>
    <row r="488" spans="1:4">
      <c r="A488"/>
      <c r="B488"/>
      <c r="C488"/>
      <c r="D488"/>
    </row>
    <row r="489" spans="1:4">
      <c r="A489"/>
      <c r="B489"/>
      <c r="C489"/>
      <c r="D489"/>
    </row>
    <row r="490" spans="1:4">
      <c r="A490"/>
      <c r="B490"/>
      <c r="C490"/>
      <c r="D490"/>
    </row>
    <row r="491" spans="1:4">
      <c r="A491"/>
      <c r="B491"/>
      <c r="C491"/>
      <c r="D491"/>
    </row>
    <row r="492" spans="1:4">
      <c r="A492"/>
      <c r="B492"/>
      <c r="C492"/>
      <c r="D492"/>
    </row>
    <row r="493" spans="1:4">
      <c r="A493"/>
      <c r="B493"/>
      <c r="C493"/>
      <c r="D493"/>
    </row>
    <row r="494" spans="1:4">
      <c r="A494"/>
      <c r="B494"/>
      <c r="C494"/>
      <c r="D494"/>
    </row>
    <row r="495" spans="1:4">
      <c r="A495"/>
      <c r="B495"/>
      <c r="C495"/>
      <c r="D495"/>
    </row>
    <row r="496" spans="1:4">
      <c r="A496"/>
      <c r="B496"/>
      <c r="C496"/>
      <c r="D496"/>
    </row>
    <row r="497" spans="1:4">
      <c r="A497"/>
      <c r="B497"/>
      <c r="C497"/>
      <c r="D497"/>
    </row>
    <row r="498" spans="1:4">
      <c r="A498"/>
      <c r="B498"/>
      <c r="C498"/>
      <c r="D498"/>
    </row>
    <row r="499" spans="1:4">
      <c r="A499"/>
      <c r="B499"/>
      <c r="C499"/>
      <c r="D499"/>
    </row>
    <row r="500" spans="1:4">
      <c r="A500"/>
      <c r="B500"/>
      <c r="C500"/>
      <c r="D500"/>
    </row>
    <row r="501" spans="1:4">
      <c r="A501"/>
      <c r="B501"/>
      <c r="C501"/>
      <c r="D501"/>
    </row>
    <row r="502" spans="1:4">
      <c r="A502"/>
      <c r="B502"/>
      <c r="C502"/>
      <c r="D502"/>
    </row>
    <row r="503" spans="1:4">
      <c r="A503"/>
      <c r="B503"/>
      <c r="C503"/>
      <c r="D503"/>
    </row>
    <row r="504" spans="1:4">
      <c r="A504"/>
      <c r="B504"/>
      <c r="C504"/>
      <c r="D504"/>
    </row>
    <row r="505" spans="1:4">
      <c r="A505"/>
      <c r="B505"/>
      <c r="C505"/>
      <c r="D505"/>
    </row>
    <row r="506" spans="1:4">
      <c r="A506"/>
      <c r="B506"/>
      <c r="C506"/>
      <c r="D506"/>
    </row>
    <row r="507" spans="1:4">
      <c r="A507"/>
      <c r="B507"/>
      <c r="C507"/>
      <c r="D507"/>
    </row>
    <row r="508" spans="1:4">
      <c r="A508"/>
      <c r="B508"/>
      <c r="C508"/>
      <c r="D508"/>
    </row>
    <row r="509" spans="1:4">
      <c r="A509"/>
      <c r="B509"/>
      <c r="C509"/>
      <c r="D509"/>
    </row>
    <row r="510" spans="1:4">
      <c r="A510"/>
      <c r="B510"/>
      <c r="C510"/>
      <c r="D510"/>
    </row>
    <row r="511" spans="1:4">
      <c r="A511"/>
      <c r="B511"/>
      <c r="C511"/>
      <c r="D511"/>
    </row>
    <row r="512" spans="1:4">
      <c r="A512"/>
      <c r="B512"/>
      <c r="C512"/>
      <c r="D512"/>
    </row>
    <row r="513" spans="1:4">
      <c r="A513"/>
      <c r="B513"/>
      <c r="C513"/>
      <c r="D513"/>
    </row>
    <row r="514" spans="1:4">
      <c r="A514"/>
      <c r="B514"/>
      <c r="C514"/>
      <c r="D514"/>
    </row>
    <row r="515" spans="1:4">
      <c r="A515"/>
      <c r="B515"/>
      <c r="C515"/>
      <c r="D515"/>
    </row>
    <row r="516" spans="1:4">
      <c r="A516"/>
      <c r="B516"/>
      <c r="C516"/>
      <c r="D516"/>
    </row>
    <row r="517" spans="1:4">
      <c r="A517"/>
      <c r="B517"/>
      <c r="C517"/>
      <c r="D517"/>
    </row>
    <row r="518" spans="1:4">
      <c r="A518"/>
      <c r="B518"/>
      <c r="C518"/>
      <c r="D518"/>
    </row>
    <row r="519" spans="1:4">
      <c r="A519"/>
      <c r="B519"/>
      <c r="C519"/>
      <c r="D519"/>
    </row>
    <row r="520" spans="1:4">
      <c r="A520"/>
      <c r="B520"/>
      <c r="C520"/>
      <c r="D520"/>
    </row>
    <row r="521" spans="1:4">
      <c r="A521"/>
      <c r="B521"/>
      <c r="C521"/>
      <c r="D521"/>
    </row>
    <row r="522" spans="1:4">
      <c r="A522"/>
      <c r="B522"/>
      <c r="C522"/>
      <c r="D522"/>
    </row>
    <row r="523" spans="1:4">
      <c r="A523"/>
      <c r="B523"/>
      <c r="C523"/>
      <c r="D523"/>
    </row>
    <row r="524" spans="1:4">
      <c r="A524"/>
      <c r="B524"/>
      <c r="C524"/>
      <c r="D524"/>
    </row>
    <row r="525" spans="1:4">
      <c r="A525"/>
      <c r="B525"/>
      <c r="C525"/>
      <c r="D525"/>
    </row>
    <row r="526" spans="1:4">
      <c r="A526"/>
      <c r="B526"/>
      <c r="C526"/>
      <c r="D526"/>
    </row>
    <row r="527" spans="1:4">
      <c r="A527"/>
      <c r="B527"/>
      <c r="C527"/>
      <c r="D527"/>
    </row>
    <row r="528" spans="1:4">
      <c r="A528"/>
      <c r="B528"/>
      <c r="C528"/>
      <c r="D528"/>
    </row>
    <row r="529" spans="1:4">
      <c r="A529"/>
      <c r="B529"/>
      <c r="C529"/>
      <c r="D529"/>
    </row>
    <row r="530" spans="1:4">
      <c r="A530"/>
      <c r="B530"/>
      <c r="C530"/>
      <c r="D530"/>
    </row>
    <row r="531" spans="1:4">
      <c r="A531"/>
      <c r="B531"/>
      <c r="C531"/>
      <c r="D531"/>
    </row>
    <row r="532" spans="1:4">
      <c r="A532"/>
      <c r="B532"/>
      <c r="C532"/>
      <c r="D532"/>
    </row>
    <row r="533" spans="1:4">
      <c r="A533"/>
      <c r="B533"/>
      <c r="C533"/>
      <c r="D533"/>
    </row>
    <row r="534" spans="1:4">
      <c r="A534"/>
      <c r="B534"/>
      <c r="C534"/>
      <c r="D534"/>
    </row>
    <row r="535" spans="1:4">
      <c r="A535"/>
      <c r="B535"/>
      <c r="C535"/>
      <c r="D535"/>
    </row>
    <row r="536" spans="1:4">
      <c r="A536"/>
      <c r="B536"/>
      <c r="C536"/>
      <c r="D536"/>
    </row>
    <row r="537" spans="1:4">
      <c r="A537"/>
      <c r="B537"/>
      <c r="C537"/>
      <c r="D537"/>
    </row>
    <row r="538" spans="1:4">
      <c r="A538"/>
      <c r="B538"/>
      <c r="C538"/>
      <c r="D538"/>
    </row>
    <row r="539" spans="1:4">
      <c r="A539"/>
      <c r="B539"/>
      <c r="C539"/>
      <c r="D539"/>
    </row>
    <row r="540" spans="1:4">
      <c r="A540"/>
      <c r="B540"/>
      <c r="C540"/>
      <c r="D540"/>
    </row>
    <row r="541" spans="1:4">
      <c r="A541"/>
      <c r="B541"/>
      <c r="C541"/>
      <c r="D541"/>
    </row>
    <row r="542" spans="1:4">
      <c r="A542"/>
      <c r="B542"/>
      <c r="C542"/>
      <c r="D542"/>
    </row>
    <row r="543" spans="1:4">
      <c r="A543"/>
      <c r="B543"/>
      <c r="C543"/>
      <c r="D543"/>
    </row>
    <row r="544" spans="1:4">
      <c r="A544"/>
      <c r="B544"/>
      <c r="C544"/>
      <c r="D544"/>
    </row>
    <row r="545" spans="1:4">
      <c r="A545"/>
      <c r="B545"/>
      <c r="C545"/>
      <c r="D545"/>
    </row>
    <row r="546" spans="1:4">
      <c r="A546"/>
      <c r="B546"/>
      <c r="C546"/>
      <c r="D546"/>
    </row>
    <row r="547" spans="1:4">
      <c r="A547"/>
      <c r="B547"/>
      <c r="C547"/>
      <c r="D547"/>
    </row>
    <row r="548" spans="1:4">
      <c r="A548"/>
      <c r="B548"/>
      <c r="C548"/>
      <c r="D548"/>
    </row>
    <row r="549" spans="1:4">
      <c r="A549"/>
      <c r="B549"/>
      <c r="C549"/>
      <c r="D549"/>
    </row>
    <row r="550" spans="1:4">
      <c r="A550"/>
      <c r="B550"/>
      <c r="C550"/>
      <c r="D550"/>
    </row>
    <row r="551" spans="1:4">
      <c r="A551"/>
      <c r="B551"/>
      <c r="C551"/>
      <c r="D551"/>
    </row>
    <row r="552" spans="1:4">
      <c r="A552"/>
      <c r="B552"/>
      <c r="C552"/>
      <c r="D552"/>
    </row>
    <row r="553" spans="1:4">
      <c r="A553"/>
      <c r="B553"/>
      <c r="C553"/>
      <c r="D553"/>
    </row>
    <row r="554" spans="1:4">
      <c r="A554"/>
      <c r="B554"/>
      <c r="C554"/>
      <c r="D554"/>
    </row>
    <row r="555" spans="1:4">
      <c r="A555"/>
      <c r="B555"/>
      <c r="C555"/>
      <c r="D555"/>
    </row>
    <row r="556" spans="1:4">
      <c r="A556"/>
      <c r="B556"/>
      <c r="C556"/>
      <c r="D556"/>
    </row>
    <row r="557" spans="1:4">
      <c r="A557"/>
      <c r="B557"/>
      <c r="C557"/>
      <c r="D557"/>
    </row>
    <row r="558" spans="1:4">
      <c r="A558"/>
      <c r="B558"/>
      <c r="C558"/>
      <c r="D558"/>
    </row>
    <row r="559" spans="1:4">
      <c r="A559"/>
      <c r="B559"/>
      <c r="C559"/>
      <c r="D559"/>
    </row>
    <row r="560" spans="1:4">
      <c r="A560"/>
      <c r="B560"/>
      <c r="C560"/>
      <c r="D560"/>
    </row>
    <row r="561" spans="1:4">
      <c r="A561"/>
      <c r="B561"/>
      <c r="C561"/>
      <c r="D561"/>
    </row>
    <row r="562" spans="1:4">
      <c r="A562"/>
      <c r="B562"/>
      <c r="C562"/>
      <c r="D562"/>
    </row>
    <row r="563" spans="1:4">
      <c r="A563"/>
      <c r="B563"/>
      <c r="C563"/>
      <c r="D563"/>
    </row>
    <row r="564" spans="1:4">
      <c r="A564"/>
      <c r="B564"/>
      <c r="C564"/>
      <c r="D564"/>
    </row>
    <row r="565" spans="1:4">
      <c r="A565"/>
      <c r="B565"/>
      <c r="C565"/>
      <c r="D565"/>
    </row>
    <row r="566" spans="1:4">
      <c r="A566"/>
      <c r="B566"/>
      <c r="C566"/>
      <c r="D566"/>
    </row>
    <row r="567" spans="1:4">
      <c r="A567"/>
      <c r="B567"/>
      <c r="C567"/>
      <c r="D567"/>
    </row>
    <row r="568" spans="1:4">
      <c r="A568"/>
      <c r="B568"/>
      <c r="C568"/>
      <c r="D568"/>
    </row>
    <row r="569" spans="1:4">
      <c r="A569"/>
      <c r="B569"/>
      <c r="C569"/>
      <c r="D569"/>
    </row>
    <row r="570" spans="1:4">
      <c r="A570"/>
      <c r="B570"/>
      <c r="C570"/>
      <c r="D570"/>
    </row>
    <row r="571" spans="1:4">
      <c r="A571"/>
      <c r="B571"/>
      <c r="C571"/>
      <c r="D571"/>
    </row>
    <row r="572" spans="1:4">
      <c r="A572"/>
      <c r="B572"/>
      <c r="C572"/>
      <c r="D572"/>
    </row>
    <row r="573" spans="1:4">
      <c r="A573"/>
      <c r="B573"/>
      <c r="C573"/>
      <c r="D573"/>
    </row>
    <row r="574" spans="1:4">
      <c r="A574"/>
      <c r="B574"/>
      <c r="C574"/>
      <c r="D574"/>
    </row>
    <row r="575" spans="1:4">
      <c r="A575"/>
      <c r="B575"/>
      <c r="C575"/>
      <c r="D575"/>
    </row>
    <row r="576" spans="1:4">
      <c r="A576"/>
      <c r="B576"/>
      <c r="C576"/>
      <c r="D576"/>
    </row>
    <row r="577" spans="1:4">
      <c r="A577"/>
      <c r="B577"/>
      <c r="C577"/>
      <c r="D577"/>
    </row>
    <row r="578" spans="1:4">
      <c r="A578"/>
      <c r="B578"/>
      <c r="C578"/>
      <c r="D578"/>
    </row>
    <row r="579" spans="1:4">
      <c r="A579"/>
      <c r="B579"/>
      <c r="C579"/>
      <c r="D579"/>
    </row>
    <row r="580" spans="1:4">
      <c r="A580"/>
      <c r="B580"/>
      <c r="C580"/>
      <c r="D580"/>
    </row>
    <row r="581" spans="1:4">
      <c r="A581"/>
      <c r="B581"/>
      <c r="C581"/>
      <c r="D581"/>
    </row>
    <row r="582" spans="1:4">
      <c r="A582"/>
      <c r="B582"/>
      <c r="C582"/>
      <c r="D582"/>
    </row>
    <row r="583" spans="1:4">
      <c r="A583"/>
      <c r="B583"/>
      <c r="C583"/>
      <c r="D583"/>
    </row>
    <row r="584" spans="1:4">
      <c r="A584"/>
      <c r="B584"/>
      <c r="C584"/>
      <c r="D584"/>
    </row>
    <row r="585" spans="1:4">
      <c r="A585"/>
      <c r="B585"/>
      <c r="C585"/>
      <c r="D585"/>
    </row>
    <row r="586" spans="1:4">
      <c r="A586"/>
      <c r="B586"/>
      <c r="C586"/>
      <c r="D586"/>
    </row>
    <row r="587" spans="1:4">
      <c r="A587"/>
      <c r="B587"/>
      <c r="C587"/>
      <c r="D587"/>
    </row>
    <row r="588" spans="1:4">
      <c r="A588"/>
      <c r="B588"/>
      <c r="C588"/>
      <c r="D588"/>
    </row>
    <row r="589" spans="1:4">
      <c r="A589"/>
      <c r="B589"/>
      <c r="C589"/>
      <c r="D589"/>
    </row>
    <row r="590" spans="1:4">
      <c r="A590"/>
      <c r="B590"/>
      <c r="C590"/>
      <c r="D590"/>
    </row>
    <row r="591" spans="1:4">
      <c r="A591"/>
      <c r="B591"/>
      <c r="C591"/>
      <c r="D591"/>
    </row>
    <row r="592" spans="1:4">
      <c r="A592"/>
      <c r="B592"/>
      <c r="C592"/>
      <c r="D592"/>
    </row>
    <row r="593" spans="1:4">
      <c r="A593"/>
      <c r="B593"/>
      <c r="C593"/>
      <c r="D593"/>
    </row>
    <row r="594" spans="1:4">
      <c r="A594"/>
      <c r="B594"/>
      <c r="C594"/>
      <c r="D594"/>
    </row>
    <row r="595" spans="1:4">
      <c r="A595"/>
      <c r="B595"/>
      <c r="C595"/>
      <c r="D595"/>
    </row>
    <row r="596" spans="1:4">
      <c r="A596"/>
      <c r="B596"/>
      <c r="C596"/>
      <c r="D596"/>
    </row>
    <row r="597" spans="1:4">
      <c r="A597"/>
      <c r="B597"/>
      <c r="C597"/>
      <c r="D597"/>
    </row>
    <row r="598" spans="1:4">
      <c r="A598"/>
      <c r="B598"/>
      <c r="C598"/>
      <c r="D598"/>
    </row>
    <row r="599" spans="1:4">
      <c r="A599"/>
      <c r="B599"/>
      <c r="C599"/>
      <c r="D599"/>
    </row>
    <row r="600" spans="1:4">
      <c r="A600"/>
      <c r="B600"/>
      <c r="C600"/>
      <c r="D600"/>
    </row>
    <row r="601" spans="1:4">
      <c r="A601"/>
      <c r="B601"/>
      <c r="C601"/>
      <c r="D601"/>
    </row>
    <row r="602" spans="1:4">
      <c r="A602"/>
      <c r="B602"/>
      <c r="C602"/>
      <c r="D602"/>
    </row>
    <row r="603" spans="1:4">
      <c r="A603"/>
      <c r="B603"/>
      <c r="C603"/>
      <c r="D603"/>
    </row>
    <row r="604" spans="1:4">
      <c r="A604"/>
      <c r="B604"/>
      <c r="C604"/>
      <c r="D604"/>
    </row>
    <row r="605" spans="1:4">
      <c r="A605"/>
      <c r="B605"/>
      <c r="C605"/>
      <c r="D605"/>
    </row>
    <row r="606" spans="1:4">
      <c r="A606"/>
      <c r="B606"/>
      <c r="C606"/>
      <c r="D606"/>
    </row>
    <row r="607" spans="1:4">
      <c r="A607"/>
      <c r="B607"/>
      <c r="C607"/>
      <c r="D607"/>
    </row>
    <row r="608" spans="1:4">
      <c r="A608"/>
      <c r="B608"/>
      <c r="C608"/>
      <c r="D608"/>
    </row>
    <row r="609" spans="1:4">
      <c r="A609"/>
      <c r="B609"/>
      <c r="C609"/>
      <c r="D609"/>
    </row>
    <row r="610" spans="1:4">
      <c r="A610"/>
      <c r="B610"/>
      <c r="C610"/>
      <c r="D610"/>
    </row>
    <row r="611" spans="1:4">
      <c r="A611"/>
      <c r="B611"/>
      <c r="C611"/>
      <c r="D611"/>
    </row>
    <row r="612" spans="1:4">
      <c r="A612"/>
      <c r="B612"/>
      <c r="C612"/>
      <c r="D612"/>
    </row>
    <row r="613" spans="1:4">
      <c r="A613"/>
      <c r="B613"/>
      <c r="C613"/>
      <c r="D613"/>
    </row>
    <row r="614" spans="1:4">
      <c r="A614"/>
      <c r="B614"/>
      <c r="C614"/>
      <c r="D614"/>
    </row>
    <row r="615" spans="1:4">
      <c r="A615"/>
      <c r="B615"/>
      <c r="C615"/>
      <c r="D615"/>
    </row>
    <row r="616" spans="1:4">
      <c r="A616"/>
      <c r="B616"/>
      <c r="C616"/>
      <c r="D616"/>
    </row>
    <row r="617" spans="1:4">
      <c r="A617"/>
      <c r="B617"/>
      <c r="C617"/>
      <c r="D617"/>
    </row>
    <row r="618" spans="1:4">
      <c r="A618"/>
      <c r="B618"/>
      <c r="C618"/>
      <c r="D618"/>
    </row>
    <row r="619" spans="1:4">
      <c r="A619"/>
      <c r="B619"/>
      <c r="C619"/>
      <c r="D619"/>
    </row>
    <row r="620" spans="1:4">
      <c r="A620"/>
      <c r="B620"/>
      <c r="C620"/>
      <c r="D620"/>
    </row>
    <row r="621" spans="1:4">
      <c r="A621"/>
      <c r="B621"/>
      <c r="C621"/>
      <c r="D621"/>
    </row>
    <row r="622" spans="1:4">
      <c r="A622"/>
      <c r="B622"/>
      <c r="C622"/>
      <c r="D622"/>
    </row>
    <row r="623" spans="1:4">
      <c r="A623"/>
      <c r="B623"/>
      <c r="C623"/>
      <c r="D623"/>
    </row>
    <row r="624" spans="1:4">
      <c r="A624"/>
      <c r="B624"/>
      <c r="C624"/>
      <c r="D624"/>
    </row>
    <row r="625" spans="1:4">
      <c r="A625"/>
      <c r="B625"/>
      <c r="C625"/>
      <c r="D625"/>
    </row>
    <row r="626" spans="1:4">
      <c r="A626"/>
      <c r="B626"/>
      <c r="C626"/>
      <c r="D626"/>
    </row>
    <row r="627" spans="1:4">
      <c r="A627"/>
      <c r="B627"/>
      <c r="C627"/>
      <c r="D627"/>
    </row>
    <row r="628" spans="1:4">
      <c r="A628"/>
      <c r="B628"/>
      <c r="C628"/>
      <c r="D628"/>
    </row>
    <row r="629" spans="1:4">
      <c r="A629"/>
      <c r="B629"/>
      <c r="C629"/>
      <c r="D629"/>
    </row>
    <row r="630" spans="1:4">
      <c r="A630"/>
      <c r="B630"/>
      <c r="C630"/>
      <c r="D630"/>
    </row>
    <row r="631" spans="1:4">
      <c r="A631"/>
      <c r="B631"/>
      <c r="C631"/>
      <c r="D631"/>
    </row>
    <row r="632" spans="1:4">
      <c r="A632"/>
      <c r="B632"/>
      <c r="C632"/>
      <c r="D632"/>
    </row>
    <row r="633" spans="1:4">
      <c r="A633"/>
      <c r="B633"/>
      <c r="C633"/>
      <c r="D633"/>
    </row>
    <row r="634" spans="1:4">
      <c r="A634"/>
      <c r="B634"/>
      <c r="C634"/>
      <c r="D634"/>
    </row>
    <row r="635" spans="1:4">
      <c r="A635"/>
      <c r="B635"/>
      <c r="C635"/>
      <c r="D635"/>
    </row>
    <row r="636" spans="1:4">
      <c r="A636"/>
      <c r="B636"/>
      <c r="C636"/>
      <c r="D636"/>
    </row>
    <row r="637" spans="1:4">
      <c r="A637"/>
      <c r="B637"/>
      <c r="C637"/>
      <c r="D637"/>
    </row>
    <row r="638" spans="1:4">
      <c r="A638"/>
      <c r="B638"/>
      <c r="C638"/>
      <c r="D638"/>
    </row>
    <row r="639" spans="1:4">
      <c r="A639"/>
      <c r="B639"/>
      <c r="C639"/>
      <c r="D639"/>
    </row>
    <row r="640" spans="1:4">
      <c r="A640"/>
      <c r="B640"/>
      <c r="C640"/>
      <c r="D640"/>
    </row>
    <row r="641" spans="1:4">
      <c r="A641"/>
      <c r="B641"/>
      <c r="C641"/>
      <c r="D641"/>
    </row>
    <row r="642" spans="1:4">
      <c r="A642"/>
      <c r="B642"/>
      <c r="C642"/>
      <c r="D642"/>
    </row>
    <row r="643" spans="1:4">
      <c r="A643"/>
      <c r="B643"/>
      <c r="C643"/>
      <c r="D643"/>
    </row>
    <row r="644" spans="1:4">
      <c r="A644"/>
      <c r="B644"/>
      <c r="C644"/>
      <c r="D644"/>
    </row>
    <row r="645" spans="1:4">
      <c r="A645"/>
      <c r="B645"/>
      <c r="C645"/>
      <c r="D645"/>
    </row>
    <row r="646" spans="1:4">
      <c r="A646"/>
      <c r="B646"/>
      <c r="C646"/>
      <c r="D646"/>
    </row>
    <row r="647" spans="1:4">
      <c r="A647"/>
      <c r="B647"/>
      <c r="C647"/>
      <c r="D647"/>
    </row>
    <row r="648" spans="1:4">
      <c r="A648"/>
      <c r="B648"/>
      <c r="C648"/>
      <c r="D648"/>
    </row>
    <row r="649" spans="1:4">
      <c r="A649"/>
      <c r="B649"/>
      <c r="C649"/>
      <c r="D649"/>
    </row>
    <row r="650" spans="1:4">
      <c r="A650"/>
      <c r="B650"/>
      <c r="C650"/>
      <c r="D650"/>
    </row>
    <row r="651" spans="1:4">
      <c r="A651"/>
      <c r="B651"/>
      <c r="C651"/>
      <c r="D651"/>
    </row>
    <row r="652" spans="1:4">
      <c r="A652"/>
      <c r="B652"/>
      <c r="C652"/>
      <c r="D652"/>
    </row>
    <row r="653" spans="1:4">
      <c r="A653"/>
      <c r="B653"/>
      <c r="C653"/>
      <c r="D653"/>
    </row>
    <row r="654" spans="1:4">
      <c r="A654"/>
      <c r="B654"/>
      <c r="C654"/>
      <c r="D654"/>
    </row>
    <row r="655" spans="1:4">
      <c r="A655"/>
      <c r="B655"/>
      <c r="C655"/>
      <c r="D655"/>
    </row>
    <row r="656" spans="1:4">
      <c r="A656"/>
      <c r="B656"/>
      <c r="C656"/>
      <c r="D656"/>
    </row>
    <row r="657" spans="1:4">
      <c r="A657"/>
      <c r="B657"/>
      <c r="C657"/>
      <c r="D657"/>
    </row>
    <row r="658" spans="1:4">
      <c r="A658"/>
      <c r="B658"/>
      <c r="C658"/>
      <c r="D658"/>
    </row>
    <row r="659" spans="1:4">
      <c r="A659"/>
      <c r="B659"/>
      <c r="C659"/>
      <c r="D659"/>
    </row>
    <row r="660" spans="1:4">
      <c r="A660"/>
      <c r="B660"/>
      <c r="C660"/>
      <c r="D660"/>
    </row>
    <row r="661" spans="1:4">
      <c r="A661"/>
      <c r="B661"/>
      <c r="C661"/>
      <c r="D661"/>
    </row>
    <row r="662" spans="1:4">
      <c r="A662"/>
      <c r="B662"/>
      <c r="C662"/>
      <c r="D662"/>
    </row>
    <row r="663" spans="1:4">
      <c r="A663"/>
      <c r="B663"/>
      <c r="C663"/>
      <c r="D663"/>
    </row>
    <row r="664" spans="1:4">
      <c r="A664"/>
      <c r="B664"/>
      <c r="C664"/>
      <c r="D664"/>
    </row>
    <row r="665" spans="1:4">
      <c r="A665"/>
      <c r="B665"/>
      <c r="C665"/>
      <c r="D665"/>
    </row>
    <row r="666" spans="1:4">
      <c r="A666"/>
      <c r="B666"/>
      <c r="C666"/>
      <c r="D666"/>
    </row>
    <row r="667" spans="1:4">
      <c r="A667"/>
      <c r="B667"/>
      <c r="C667"/>
      <c r="D667"/>
    </row>
    <row r="668" spans="1:4">
      <c r="A668"/>
      <c r="B668"/>
      <c r="C668"/>
      <c r="D668"/>
    </row>
    <row r="669" spans="1:4">
      <c r="A669"/>
      <c r="B669"/>
      <c r="C669"/>
      <c r="D669"/>
    </row>
    <row r="670" spans="1:4">
      <c r="A670"/>
      <c r="B670"/>
      <c r="C670"/>
      <c r="D670"/>
    </row>
    <row r="671" spans="1:4">
      <c r="A671"/>
      <c r="B671"/>
      <c r="C671"/>
      <c r="D671"/>
    </row>
    <row r="672" spans="1:4">
      <c r="A672"/>
      <c r="B672"/>
      <c r="C672"/>
      <c r="D672"/>
    </row>
    <row r="673" spans="1:4">
      <c r="A673"/>
      <c r="B673"/>
      <c r="C673"/>
      <c r="D673"/>
    </row>
    <row r="674" spans="1:4">
      <c r="A674"/>
      <c r="B674"/>
      <c r="C674"/>
      <c r="D674"/>
    </row>
    <row r="675" spans="1:4">
      <c r="A675"/>
      <c r="B675"/>
      <c r="C675"/>
      <c r="D675"/>
    </row>
    <row r="676" spans="1:4">
      <c r="A676"/>
      <c r="B676"/>
      <c r="C676"/>
      <c r="D676"/>
    </row>
    <row r="677" spans="1:4">
      <c r="A677"/>
      <c r="B677"/>
      <c r="C677"/>
      <c r="D677"/>
    </row>
    <row r="678" spans="1:4">
      <c r="A678"/>
      <c r="B678"/>
      <c r="C678"/>
      <c r="D678"/>
    </row>
    <row r="679" spans="1:4">
      <c r="A679"/>
      <c r="B679"/>
      <c r="C679"/>
      <c r="D679"/>
    </row>
    <row r="680" spans="1:4">
      <c r="A680"/>
      <c r="B680"/>
      <c r="C680"/>
      <c r="D680"/>
    </row>
    <row r="681" spans="1:4">
      <c r="A681"/>
      <c r="B681"/>
      <c r="C681"/>
      <c r="D681"/>
    </row>
    <row r="682" spans="1:4">
      <c r="A682"/>
      <c r="B682"/>
      <c r="C682"/>
      <c r="D682"/>
    </row>
    <row r="683" spans="1:4">
      <c r="A683"/>
      <c r="B683"/>
      <c r="C683"/>
      <c r="D683"/>
    </row>
    <row r="684" spans="1:4">
      <c r="A684"/>
      <c r="B684"/>
      <c r="C684"/>
      <c r="D684"/>
    </row>
    <row r="685" spans="1:4">
      <c r="A685"/>
      <c r="B685"/>
      <c r="C685"/>
      <c r="D685"/>
    </row>
    <row r="686" spans="1:4">
      <c r="A686"/>
      <c r="B686"/>
      <c r="C686"/>
      <c r="D686"/>
    </row>
    <row r="687" spans="1:4">
      <c r="A687"/>
      <c r="B687"/>
      <c r="C687"/>
      <c r="D687"/>
    </row>
    <row r="688" spans="1:4">
      <c r="A688"/>
      <c r="B688"/>
      <c r="C688"/>
      <c r="D688"/>
    </row>
    <row r="689" spans="1:4">
      <c r="A689"/>
      <c r="B689"/>
      <c r="C689"/>
      <c r="D689"/>
    </row>
    <row r="690" spans="1:4">
      <c r="A690"/>
      <c r="B690"/>
      <c r="C690"/>
      <c r="D690"/>
    </row>
    <row r="691" spans="1:4">
      <c r="A691"/>
      <c r="B691"/>
      <c r="C691"/>
      <c r="D691"/>
    </row>
    <row r="692" spans="1:4">
      <c r="A692"/>
      <c r="B692"/>
      <c r="C692"/>
      <c r="D692"/>
    </row>
    <row r="693" spans="1:4">
      <c r="A693"/>
      <c r="B693"/>
      <c r="C693"/>
      <c r="D693"/>
    </row>
    <row r="694" spans="1:4">
      <c r="A694"/>
      <c r="B694"/>
      <c r="C694"/>
      <c r="D694"/>
    </row>
    <row r="695" spans="1:4">
      <c r="A695"/>
      <c r="B695"/>
      <c r="C695"/>
      <c r="D695"/>
    </row>
    <row r="696" spans="1:4">
      <c r="A696"/>
      <c r="B696"/>
      <c r="C696"/>
      <c r="D696"/>
    </row>
    <row r="697" spans="1:4">
      <c r="A697"/>
      <c r="B697"/>
      <c r="C697"/>
      <c r="D697"/>
    </row>
    <row r="698" spans="1:4">
      <c r="A698"/>
      <c r="B698"/>
      <c r="C698"/>
      <c r="D698"/>
    </row>
    <row r="699" spans="1:4">
      <c r="A699"/>
      <c r="B699"/>
      <c r="C699"/>
      <c r="D699"/>
    </row>
    <row r="700" spans="1:4">
      <c r="A700"/>
      <c r="B700"/>
      <c r="C700"/>
      <c r="D700"/>
    </row>
    <row r="701" spans="1:4">
      <c r="A701"/>
      <c r="B701"/>
      <c r="C701"/>
      <c r="D701"/>
    </row>
    <row r="702" spans="1:4">
      <c r="A702"/>
      <c r="B702"/>
      <c r="C702"/>
      <c r="D702"/>
    </row>
    <row r="703" spans="1:4">
      <c r="A703"/>
      <c r="B703"/>
      <c r="C703"/>
      <c r="D703"/>
    </row>
    <row r="704" spans="1:4">
      <c r="A704"/>
      <c r="B704"/>
      <c r="C704"/>
      <c r="D704"/>
    </row>
    <row r="705" spans="1:4">
      <c r="A705"/>
      <c r="B705"/>
      <c r="C705"/>
      <c r="D705"/>
    </row>
    <row r="706" spans="1:4">
      <c r="A706"/>
      <c r="B706"/>
      <c r="C706"/>
      <c r="D706"/>
    </row>
    <row r="707" spans="1:4">
      <c r="A707"/>
      <c r="B707"/>
      <c r="C707"/>
      <c r="D707"/>
    </row>
    <row r="708" spans="1:4">
      <c r="A708"/>
      <c r="B708"/>
      <c r="C708"/>
      <c r="D708"/>
    </row>
    <row r="709" spans="1:4">
      <c r="A709"/>
      <c r="B709"/>
      <c r="C709"/>
      <c r="D709"/>
    </row>
    <row r="710" spans="1:4">
      <c r="A710"/>
      <c r="B710"/>
      <c r="C710"/>
      <c r="D710"/>
    </row>
    <row r="711" spans="1:4">
      <c r="A711"/>
      <c r="B711"/>
      <c r="C711"/>
      <c r="D711"/>
    </row>
    <row r="712" spans="1:4">
      <c r="A712"/>
      <c r="B712"/>
      <c r="C712"/>
      <c r="D712"/>
    </row>
    <row r="713" spans="1:4">
      <c r="A713"/>
      <c r="B713"/>
      <c r="C713"/>
      <c r="D713"/>
    </row>
    <row r="714" spans="1:4">
      <c r="A714"/>
      <c r="B714"/>
      <c r="C714"/>
      <c r="D714"/>
    </row>
    <row r="715" spans="1:4">
      <c r="A715"/>
      <c r="B715"/>
      <c r="C715"/>
      <c r="D715"/>
    </row>
    <row r="716" spans="1:4">
      <c r="A716"/>
      <c r="B716"/>
      <c r="C716"/>
      <c r="D716"/>
    </row>
    <row r="717" spans="1:4">
      <c r="A717"/>
      <c r="B717"/>
      <c r="C717"/>
      <c r="D717"/>
    </row>
    <row r="718" spans="1:4">
      <c r="A718"/>
      <c r="B718"/>
      <c r="C718"/>
      <c r="D718"/>
    </row>
    <row r="719" spans="1:4">
      <c r="A719"/>
      <c r="B719"/>
      <c r="C719"/>
      <c r="D719"/>
    </row>
    <row r="720" spans="1:4">
      <c r="A720"/>
      <c r="B720"/>
      <c r="C720"/>
      <c r="D720"/>
    </row>
    <row r="721" spans="1:4">
      <c r="A721"/>
      <c r="B721"/>
      <c r="C721"/>
      <c r="D721"/>
    </row>
    <row r="722" spans="1:4">
      <c r="A722"/>
      <c r="B722"/>
      <c r="C722"/>
      <c r="D722"/>
    </row>
    <row r="723" spans="1:4">
      <c r="A723"/>
      <c r="B723"/>
      <c r="C723"/>
      <c r="D723"/>
    </row>
    <row r="724" spans="1:4">
      <c r="A724"/>
      <c r="B724"/>
      <c r="C724"/>
      <c r="D724"/>
    </row>
    <row r="725" spans="1:4">
      <c r="A725"/>
      <c r="B725"/>
      <c r="C725"/>
      <c r="D725"/>
    </row>
    <row r="726" spans="1:4">
      <c r="A726"/>
      <c r="B726"/>
      <c r="C726"/>
      <c r="D726"/>
    </row>
    <row r="727" spans="1:4">
      <c r="A727"/>
      <c r="B727"/>
      <c r="C727"/>
      <c r="D727"/>
    </row>
    <row r="728" spans="1:4">
      <c r="A728"/>
      <c r="B728"/>
      <c r="C728"/>
      <c r="D728"/>
    </row>
    <row r="729" spans="1:4">
      <c r="A729"/>
      <c r="B729"/>
      <c r="C729"/>
      <c r="D729"/>
    </row>
    <row r="730" spans="1:4">
      <c r="A730"/>
      <c r="B730"/>
      <c r="C730"/>
      <c r="D730"/>
    </row>
    <row r="731" spans="1:4">
      <c r="A731"/>
      <c r="B731"/>
      <c r="C731"/>
      <c r="D731"/>
    </row>
    <row r="732" spans="1:4">
      <c r="A732"/>
      <c r="B732"/>
      <c r="C732"/>
      <c r="D732"/>
    </row>
    <row r="733" spans="1:4">
      <c r="A733"/>
      <c r="B733"/>
      <c r="C733"/>
      <c r="D733"/>
    </row>
    <row r="734" spans="1:4">
      <c r="A734"/>
      <c r="B734"/>
      <c r="C734"/>
      <c r="D734"/>
    </row>
    <row r="735" spans="1:4">
      <c r="A735"/>
      <c r="B735"/>
      <c r="C735"/>
      <c r="D735"/>
    </row>
    <row r="736" spans="1:4">
      <c r="A736"/>
      <c r="B736"/>
      <c r="C736"/>
      <c r="D736"/>
    </row>
    <row r="737" spans="1:4">
      <c r="A737"/>
      <c r="B737"/>
      <c r="C737"/>
      <c r="D737"/>
    </row>
    <row r="738" spans="1:4">
      <c r="A738"/>
      <c r="B738"/>
      <c r="C738"/>
      <c r="D738"/>
    </row>
    <row r="739" spans="1:4">
      <c r="A739"/>
      <c r="B739"/>
      <c r="C739"/>
      <c r="D739"/>
    </row>
    <row r="740" spans="1:4">
      <c r="A740"/>
      <c r="B740"/>
      <c r="C740"/>
      <c r="D740"/>
    </row>
    <row r="741" spans="1:4">
      <c r="A741"/>
      <c r="B741"/>
      <c r="C741"/>
      <c r="D741"/>
    </row>
    <row r="742" spans="1:4">
      <c r="A742"/>
      <c r="B742"/>
      <c r="C742"/>
      <c r="D742"/>
    </row>
    <row r="743" spans="1:4">
      <c r="A743"/>
      <c r="B743"/>
      <c r="C743"/>
      <c r="D743"/>
    </row>
    <row r="744" spans="1:4">
      <c r="A744"/>
      <c r="B744"/>
      <c r="C744"/>
      <c r="D744"/>
    </row>
    <row r="745" spans="1:4">
      <c r="A745"/>
      <c r="B745"/>
      <c r="C745"/>
      <c r="D745"/>
    </row>
    <row r="746" spans="1:4">
      <c r="A746"/>
      <c r="B746"/>
      <c r="C746"/>
      <c r="D746"/>
    </row>
    <row r="747" spans="1:4">
      <c r="A747"/>
      <c r="B747"/>
      <c r="C747"/>
      <c r="D747"/>
    </row>
    <row r="748" spans="1:4">
      <c r="A748"/>
      <c r="B748"/>
      <c r="C748"/>
      <c r="D748"/>
    </row>
    <row r="749" spans="1:4">
      <c r="A749"/>
      <c r="B749"/>
      <c r="C749"/>
      <c r="D749"/>
    </row>
    <row r="750" spans="1:4">
      <c r="A750"/>
      <c r="B750"/>
      <c r="C750"/>
      <c r="D750"/>
    </row>
    <row r="751" spans="1:4">
      <c r="A751"/>
      <c r="B751"/>
      <c r="C751"/>
      <c r="D751"/>
    </row>
    <row r="752" spans="1:4">
      <c r="A752"/>
      <c r="B752"/>
      <c r="C752"/>
      <c r="D752"/>
    </row>
    <row r="753" spans="1:4">
      <c r="A753"/>
      <c r="B753"/>
      <c r="C753"/>
      <c r="D753"/>
    </row>
    <row r="754" spans="1:4">
      <c r="A754"/>
      <c r="B754"/>
      <c r="C754"/>
      <c r="D754"/>
    </row>
    <row r="755" spans="1:4">
      <c r="A755"/>
      <c r="B755"/>
      <c r="C755"/>
      <c r="D755"/>
    </row>
    <row r="756" spans="1:4">
      <c r="A756"/>
      <c r="B756"/>
      <c r="C756"/>
      <c r="D756"/>
    </row>
    <row r="757" spans="1:4">
      <c r="A757"/>
      <c r="B757"/>
      <c r="C757"/>
      <c r="D757"/>
    </row>
    <row r="758" spans="1:4">
      <c r="A758"/>
      <c r="B758"/>
      <c r="C758"/>
      <c r="D758"/>
    </row>
    <row r="759" spans="1:4">
      <c r="A759"/>
      <c r="B759"/>
      <c r="C759"/>
      <c r="D759"/>
    </row>
    <row r="760" spans="1:4">
      <c r="A760"/>
      <c r="B760"/>
      <c r="C760"/>
      <c r="D760"/>
    </row>
    <row r="761" spans="1:4">
      <c r="A761"/>
      <c r="B761"/>
      <c r="C761"/>
      <c r="D761"/>
    </row>
    <row r="762" spans="1:4">
      <c r="A762"/>
      <c r="B762"/>
      <c r="C762"/>
      <c r="D762"/>
    </row>
    <row r="763" spans="1:4">
      <c r="A763"/>
      <c r="B763"/>
      <c r="C763"/>
      <c r="D763"/>
    </row>
    <row r="764" spans="1:4">
      <c r="A764"/>
      <c r="B764"/>
      <c r="C764"/>
      <c r="D764"/>
    </row>
    <row r="765" spans="1:4">
      <c r="A765"/>
      <c r="B765"/>
      <c r="C765"/>
      <c r="D765"/>
    </row>
    <row r="766" spans="1:4">
      <c r="A766"/>
      <c r="B766"/>
      <c r="C766"/>
      <c r="D766"/>
    </row>
    <row r="767" spans="1:4">
      <c r="A767"/>
      <c r="B767"/>
      <c r="C767"/>
      <c r="D767"/>
    </row>
    <row r="768" spans="1:4">
      <c r="A768"/>
      <c r="B768"/>
      <c r="C768"/>
      <c r="D768"/>
    </row>
    <row r="769" spans="1:4">
      <c r="A769"/>
      <c r="B769"/>
      <c r="C769"/>
      <c r="D769"/>
    </row>
    <row r="770" spans="1:4">
      <c r="A770"/>
      <c r="B770"/>
      <c r="C770"/>
      <c r="D770"/>
    </row>
    <row r="771" spans="1:4">
      <c r="A771"/>
      <c r="B771"/>
      <c r="C771"/>
      <c r="D771"/>
    </row>
    <row r="772" spans="1:4">
      <c r="A772"/>
      <c r="B772"/>
      <c r="C772"/>
      <c r="D772"/>
    </row>
    <row r="773" spans="1:4">
      <c r="A773"/>
      <c r="B773"/>
      <c r="C773"/>
      <c r="D773"/>
    </row>
    <row r="774" spans="1:4">
      <c r="A774"/>
      <c r="B774"/>
      <c r="C774"/>
      <c r="D774"/>
    </row>
  </sheetData>
  <sheetProtection algorithmName="SHA-512" hashValue="Y/eUq4G/Egr69FMlTHqEKpMazKXnQXfsfo3OQiRmrLGrw5KcOZM4iO2Bmy7MfANo5yQc/6Ws3eSEC3b4VY5H9Q==" saltValue="iJVTtbtmVsNgnQagNqdG+Q==" spinCount="100000" sheet="1" objects="1" scenarios="1" pivotTables="0"/>
  <mergeCells count="6">
    <mergeCell ref="F1:G1"/>
    <mergeCell ref="F19:G19"/>
    <mergeCell ref="F4:G4"/>
    <mergeCell ref="F14:G15"/>
    <mergeCell ref="F17:G17"/>
    <mergeCell ref="F12:G12"/>
  </mergeCells>
  <phoneticPr fontId="36" type="noConversion"/>
  <conditionalFormatting sqref="F14:G15">
    <cfRule type="containsText" dxfId="1142" priority="4" operator="containsText" text="溢收">
      <formula>NOT(ISERROR(SEARCH("溢收",F14)))</formula>
    </cfRule>
  </conditionalFormatting>
  <conditionalFormatting sqref="G18 F19:G19">
    <cfRule type="expression" dxfId="1141" priority="2">
      <formula>$F$16&lt;&gt;$G$16</formula>
    </cfRule>
  </conditionalFormatting>
  <printOptions horizontalCentered="1"/>
  <pageMargins left="0.51181102362204722" right="0.51181102362204722" top="0.55118110236220474" bottom="0.55118110236220474" header="0.31496062992125984" footer="0.31496062992125984"/>
  <pageSetup paperSize="9" scale="95" orientation="portrait" r:id="rId2"/>
  <drawing r:id="rId3"/>
  <legacyDrawing r:id="rId4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5" name="Button 1">
              <controlPr defaultSize="0" print="0" autoFill="0" autoPict="0" macro="[0]!整合雜費資料">
                <anchor moveWithCells="1">
                  <from>
                    <xdr:col>7</xdr:col>
                    <xdr:colOff>182880</xdr:colOff>
                    <xdr:row>2</xdr:row>
                    <xdr:rowOff>182880</xdr:rowOff>
                  </from>
                  <to>
                    <xdr:col>9</xdr:col>
                    <xdr:colOff>373711</xdr:colOff>
                    <xdr:row>4</xdr:row>
                    <xdr:rowOff>87464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6" name="Button 8">
              <controlPr defaultSize="0" print="0" autoFill="0" autoPict="0" macro="[0]!雜費查詢表單">
                <anchor moveWithCells="1">
                  <from>
                    <xdr:col>7</xdr:col>
                    <xdr:colOff>182880</xdr:colOff>
                    <xdr:row>0</xdr:row>
                    <xdr:rowOff>111318</xdr:rowOff>
                  </from>
                  <to>
                    <xdr:col>8</xdr:col>
                    <xdr:colOff>540689</xdr:colOff>
                    <xdr:row>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7" name="Button 10">
              <controlPr defaultSize="0" print="0" autoFill="0" autoPict="0" macro="[0]!另創下月雜費">
                <anchor moveWithCells="1">
                  <from>
                    <xdr:col>7</xdr:col>
                    <xdr:colOff>143123</xdr:colOff>
                    <xdr:row>20</xdr:row>
                    <xdr:rowOff>31805</xdr:rowOff>
                  </from>
                  <to>
                    <xdr:col>9</xdr:col>
                    <xdr:colOff>326003</xdr:colOff>
                    <xdr:row>21</xdr:row>
                    <xdr:rowOff>87464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8" name="Button 15">
              <controlPr defaultSize="0" print="0" autoFill="0" autoPict="0" macro="[0]!列印登記雜費">
                <anchor moveWithCells="1">
                  <from>
                    <xdr:col>7</xdr:col>
                    <xdr:colOff>182880</xdr:colOff>
                    <xdr:row>13</xdr:row>
                    <xdr:rowOff>15903</xdr:rowOff>
                  </from>
                  <to>
                    <xdr:col>9</xdr:col>
                    <xdr:colOff>333955</xdr:colOff>
                    <xdr:row>14</xdr:row>
                    <xdr:rowOff>87464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9" name="Button 16">
              <controlPr defaultSize="0" print="0" autoFill="0" autoPict="0" macro="[0]!結帳修正登錄">
                <anchor moveWithCells="1">
                  <from>
                    <xdr:col>7</xdr:col>
                    <xdr:colOff>143123</xdr:colOff>
                    <xdr:row>15</xdr:row>
                    <xdr:rowOff>31805</xdr:rowOff>
                  </from>
                  <to>
                    <xdr:col>9</xdr:col>
                    <xdr:colOff>333955</xdr:colOff>
                    <xdr:row>16</xdr:row>
                    <xdr:rowOff>87464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0" name="Button 17">
              <controlPr defaultSize="0" print="0" autoFill="0" autoPict="0" macro="[0]!備份雜費檔案">
                <anchor moveWithCells="1">
                  <from>
                    <xdr:col>7</xdr:col>
                    <xdr:colOff>182880</xdr:colOff>
                    <xdr:row>10</xdr:row>
                    <xdr:rowOff>135172</xdr:rowOff>
                  </from>
                  <to>
                    <xdr:col>9</xdr:col>
                    <xdr:colOff>341906</xdr:colOff>
                    <xdr:row>11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1" name="Button 18">
              <controlPr defaultSize="0" print="0" autoFill="0" autoPict="0" macro="[0]!製作新年度帳">
                <anchor moveWithCells="1">
                  <from>
                    <xdr:col>7</xdr:col>
                    <xdr:colOff>143123</xdr:colOff>
                    <xdr:row>25</xdr:row>
                    <xdr:rowOff>111318</xdr:rowOff>
                  </from>
                  <to>
                    <xdr:col>9</xdr:col>
                    <xdr:colOff>326003</xdr:colOff>
                    <xdr:row>26</xdr:row>
                    <xdr:rowOff>151075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工作表03">
    <tabColor theme="3" tint="0.59999389629810485"/>
    <pageSetUpPr fitToPage="1"/>
  </sheetPr>
  <dimension ref="A1:N1041973"/>
  <sheetViews>
    <sheetView zoomScale="120" zoomScaleNormal="120" workbookViewId="0">
      <pane ySplit="1" topLeftCell="A41" activePane="bottomLeft" state="frozen"/>
      <selection pane="bottomLeft" activeCell="B751" sqref="B751"/>
    </sheetView>
  </sheetViews>
  <sheetFormatPr defaultRowHeight="16.3"/>
  <cols>
    <col min="1" max="1" width="8.33203125" style="86" customWidth="1"/>
    <col min="2" max="2" width="9.6640625" style="68" customWidth="1"/>
    <col min="3" max="3" width="7.33203125" style="9" customWidth="1"/>
    <col min="4" max="4" width="7.33203125" style="9" hidden="1" customWidth="1"/>
    <col min="5" max="5" width="33.33203125" style="33" customWidth="1"/>
    <col min="6" max="6" width="11.109375" style="33" hidden="1" customWidth="1"/>
    <col min="7" max="7" width="27.109375" style="89" hidden="1" customWidth="1"/>
    <col min="8" max="9" width="8.6640625" style="33" hidden="1" customWidth="1"/>
    <col min="10" max="12" width="8.6640625" style="90" customWidth="1"/>
    <col min="13" max="13" width="7.33203125" style="91" customWidth="1"/>
  </cols>
  <sheetData>
    <row r="1" spans="1:14">
      <c r="A1" s="81" t="s">
        <v>248</v>
      </c>
      <c r="B1" s="82" t="s">
        <v>392</v>
      </c>
      <c r="C1" s="83" t="s">
        <v>71</v>
      </c>
      <c r="D1" s="83" t="s">
        <v>82</v>
      </c>
      <c r="E1" s="81" t="s">
        <v>5</v>
      </c>
      <c r="F1" s="81" t="s">
        <v>259</v>
      </c>
      <c r="G1" s="84" t="s">
        <v>78</v>
      </c>
      <c r="H1" s="81" t="s">
        <v>97</v>
      </c>
      <c r="I1" s="81" t="s">
        <v>98</v>
      </c>
      <c r="J1" s="81" t="s">
        <v>4</v>
      </c>
      <c r="K1" s="81" t="s">
        <v>2</v>
      </c>
      <c r="L1" s="81" t="s">
        <v>3</v>
      </c>
      <c r="M1" s="85" t="s">
        <v>72</v>
      </c>
      <c r="N1" s="7">
        <f>COUNTIF(M:M,"缺")</f>
        <v>0</v>
      </c>
    </row>
    <row r="2" spans="1:14">
      <c r="A2" s="86" t="str">
        <f>IFERROR((INDEX(名冊[#All],MATCH(表格1[[#This Row],[姓名]],名冊[[#All],[姓名]],0),COLUMN(名冊[[#Headers],[字號]]))),"")</f>
        <v>2-196</v>
      </c>
      <c r="B2" s="264" t="s">
        <v>2387</v>
      </c>
      <c r="C2" s="9">
        <v>45694</v>
      </c>
      <c r="D2" s="9" t="str">
        <f>IF(表格1[[#This Row],[姓名]]&lt;&gt;"","醫療","")</f>
        <v>醫療</v>
      </c>
      <c r="E2" s="114" t="s">
        <v>2388</v>
      </c>
      <c r="F2" s="88"/>
      <c r="G2" s="33" t="str">
        <f>IF(表格1[[#This Row],[姓名]]&lt;&gt;"",TEXT(表格1[[#This Row],[日期]],"mm/dd;;")&amp;" "&amp;表格1[[#This Row],[項目]]&amp;表格1[[#This Row],[項目2]],"")</f>
        <v>02/06 804居家照護科</v>
      </c>
      <c r="J2" s="90">
        <v>0</v>
      </c>
      <c r="K2" s="90" t="s">
        <v>2573</v>
      </c>
      <c r="L2" s="90" t="s">
        <v>2574</v>
      </c>
      <c r="M2" s="91" t="str">
        <f>IF(表格1[編號]&lt;&gt;"",(IF(COUNTIF(表格1[[#This Row],[費用]:[車資]],"")&gt;0,"缺","")),"")</f>
        <v/>
      </c>
    </row>
    <row r="3" spans="1:14">
      <c r="A3" s="86" t="str">
        <f>IFERROR((INDEX(名冊[#All],MATCH(表格1[[#This Row],[姓名]],名冊[[#All],[姓名]],0),COLUMN(名冊[[#Headers],[字號]]))),"")</f>
        <v>1-716</v>
      </c>
      <c r="B3" s="264" t="s">
        <v>1678</v>
      </c>
      <c r="C3" s="9">
        <v>45706</v>
      </c>
      <c r="D3" s="9" t="str">
        <f>IF(表格1[[#This Row],[姓名]]&lt;&gt;"","醫療","")</f>
        <v>醫療</v>
      </c>
      <c r="E3" s="114" t="s">
        <v>2373</v>
      </c>
      <c r="F3" s="88"/>
      <c r="G3" s="33" t="str">
        <f>IF(表格1[[#This Row],[姓名]]&lt;&gt;"",TEXT(表格1[[#This Row],[日期]],"mm/dd;;")&amp;" "&amp;表格1[[#This Row],[項目]]&amp;表格1[[#This Row],[項目2]],"")</f>
        <v>02/18 804血液腫瘤科拿藥(上月車資已計)</v>
      </c>
      <c r="J3" s="90">
        <v>140</v>
      </c>
      <c r="K3" s="90" t="s">
        <v>2345</v>
      </c>
      <c r="L3" s="90" t="s">
        <v>2345</v>
      </c>
      <c r="M3" s="91" t="str">
        <f>IF(表格1[編號]&lt;&gt;"",(IF(COUNTIF(表格1[[#This Row],[費用]:[車資]],"")&gt;0,"缺","")),"")</f>
        <v/>
      </c>
    </row>
    <row r="4" spans="1:14">
      <c r="A4" s="86" t="str">
        <f>IFERROR((INDEX(名冊[#All],MATCH(表格1[[#This Row],[姓名]],名冊[[#All],[姓名]],0),COLUMN(名冊[[#Headers],[字號]]))),"")</f>
        <v>1-690</v>
      </c>
      <c r="B4" s="264" t="s">
        <v>2283</v>
      </c>
      <c r="C4" s="9">
        <v>45707</v>
      </c>
      <c r="D4" s="9" t="str">
        <f>IF(表格1[[#This Row],[姓名]]&lt;&gt;"","醫療","")</f>
        <v>醫療</v>
      </c>
      <c r="E4" s="114" t="s">
        <v>2301</v>
      </c>
      <c r="F4" s="88"/>
      <c r="G4" s="33" t="str">
        <f>IF(表格1[[#This Row],[姓名]]&lt;&gt;"",TEXT(表格1[[#This Row],[日期]],"mm/dd;;")&amp;" "&amp;表格1[[#This Row],[項目]]&amp;表格1[[#This Row],[項目2]],"")</f>
        <v>02/19 804腎臟內科拿藥(上月車資已計)</v>
      </c>
      <c r="J4" s="90">
        <v>0</v>
      </c>
      <c r="K4" s="90" t="s">
        <v>2297</v>
      </c>
      <c r="L4" s="90" t="s">
        <v>2297</v>
      </c>
      <c r="M4" s="91" t="str">
        <f>IF(表格1[編號]&lt;&gt;"",(IF(COUNTIF(表格1[[#This Row],[費用]:[車資]],"")&gt;0,"缺","")),"")</f>
        <v/>
      </c>
    </row>
    <row r="5" spans="1:14">
      <c r="A5" s="86" t="str">
        <f>IFERROR((INDEX(名冊[#All],MATCH(表格1[[#This Row],[姓名]],名冊[[#All],[姓名]],0),COLUMN(名冊[[#Headers],[字號]]))),"")</f>
        <v>1-764</v>
      </c>
      <c r="B5" s="264" t="s">
        <v>2170</v>
      </c>
      <c r="C5" s="9">
        <v>45707</v>
      </c>
      <c r="D5" s="9" t="str">
        <f>IF(表格1[[#This Row],[姓名]]&lt;&gt;"","醫療","")</f>
        <v>醫療</v>
      </c>
      <c r="E5" s="114" t="s">
        <v>2298</v>
      </c>
      <c r="F5" s="88"/>
      <c r="G5" s="33" t="str">
        <f>IF(表格1[[#This Row],[姓名]]&lt;&gt;"",TEXT(表格1[[#This Row],[日期]],"mm/dd;;")&amp;" "&amp;表格1[[#This Row],[項目]]&amp;表格1[[#This Row],[項目2]],"")</f>
        <v>02/19 804肝膽腸胃科(上月車資已計)</v>
      </c>
      <c r="J5" s="90" t="s">
        <v>3609</v>
      </c>
      <c r="K5" s="90">
        <v>350</v>
      </c>
      <c r="L5" s="90" t="s">
        <v>2297</v>
      </c>
      <c r="M5" s="91" t="str">
        <f>IF(表格1[編號]&lt;&gt;"",(IF(COUNTIF(表格1[[#This Row],[費用]:[車資]],"")&gt;0,"缺","")),"")</f>
        <v/>
      </c>
    </row>
    <row r="6" spans="1:14">
      <c r="A6" s="86" t="str">
        <f>IFERROR((INDEX(名冊[#All],MATCH(表格1[[#This Row],[姓名]],名冊[[#All],[姓名]],0),COLUMN(名冊[[#Headers],[字號]]))),"")</f>
        <v>3-533</v>
      </c>
      <c r="B6" s="264" t="s">
        <v>2072</v>
      </c>
      <c r="C6" s="9">
        <v>45707</v>
      </c>
      <c r="D6" s="9" t="str">
        <f>IF(表格1[[#This Row],[姓名]]&lt;&gt;"","醫療","")</f>
        <v>醫療</v>
      </c>
      <c r="E6" s="114" t="s">
        <v>2299</v>
      </c>
      <c r="F6" s="88"/>
      <c r="G6" s="33" t="str">
        <f>IF(表格1[[#This Row],[姓名]]&lt;&gt;"",TEXT(表格1[[#This Row],[日期]],"mm/dd;;")&amp;" "&amp;表格1[[#This Row],[項目]]&amp;表格1[[#This Row],[項目2]],"")</f>
        <v>02/19 804肝膽腸胃科(上月車資已計)</v>
      </c>
      <c r="J6" s="90">
        <v>200</v>
      </c>
      <c r="K6" s="90">
        <v>350</v>
      </c>
      <c r="L6" s="90" t="s">
        <v>2300</v>
      </c>
      <c r="M6" s="91" t="str">
        <f>IF(表格1[編號]&lt;&gt;"",(IF(COUNTIF(表格1[[#This Row],[費用]:[車資]],"")&gt;0,"缺","")),"")</f>
        <v/>
      </c>
    </row>
    <row r="7" spans="1:14">
      <c r="A7" s="86" t="str">
        <f>IFERROR((INDEX(名冊[#All],MATCH(表格1[[#This Row],[姓名]],名冊[[#All],[姓名]],0),COLUMN(名冊[[#Headers],[字號]]))),"")</f>
        <v>3-541</v>
      </c>
      <c r="B7" s="264" t="s">
        <v>1913</v>
      </c>
      <c r="C7" s="9">
        <v>45708</v>
      </c>
      <c r="D7" s="9" t="str">
        <f>IF(表格1[[#This Row],[姓名]]&lt;&gt;"","醫療","")</f>
        <v>醫療</v>
      </c>
      <c r="E7" s="114" t="s">
        <v>2298</v>
      </c>
      <c r="F7" s="88"/>
      <c r="G7" s="33" t="str">
        <f>IF(表格1[[#This Row],[姓名]]&lt;&gt;"",TEXT(表格1[[#This Row],[日期]],"mm/dd;;")&amp;" "&amp;表格1[[#This Row],[項目]]&amp;表格1[[#This Row],[項目2]],"")</f>
        <v>02/20 804肝膽腸胃科(上月車資已計)</v>
      </c>
      <c r="J7" s="90" t="s">
        <v>3609</v>
      </c>
      <c r="K7" s="90">
        <v>350</v>
      </c>
      <c r="L7" s="90" t="s">
        <v>2304</v>
      </c>
      <c r="M7" s="91" t="str">
        <f>IF(表格1[編號]&lt;&gt;"",(IF(COUNTIF(表格1[[#This Row],[費用]:[車資]],"")&gt;0,"缺","")),"")</f>
        <v/>
      </c>
    </row>
    <row r="8" spans="1:14">
      <c r="A8" s="86" t="str">
        <f>IFERROR((INDEX(名冊[#All],MATCH(表格1[[#This Row],[姓名]],名冊[[#All],[姓名]],0),COLUMN(名冊[[#Headers],[字號]]))),"")</f>
        <v>2-168</v>
      </c>
      <c r="B8" s="264" t="s">
        <v>1274</v>
      </c>
      <c r="C8" s="9">
        <v>45708</v>
      </c>
      <c r="D8" s="9" t="str">
        <f>IF(表格1[[#This Row],[姓名]]&lt;&gt;"","醫療","")</f>
        <v>醫療</v>
      </c>
      <c r="E8" s="114" t="s">
        <v>2302</v>
      </c>
      <c r="F8" s="88"/>
      <c r="G8" s="33" t="str">
        <f>IF(表格1[[#This Row],[姓名]]&lt;&gt;"",TEXT(表格1[[#This Row],[日期]],"mm/dd;;")&amp;" "&amp;表格1[[#This Row],[項目]]&amp;表格1[[#This Row],[項目2]],"")</f>
        <v>02/20 804腸胃內科(上月車資已計)</v>
      </c>
      <c r="J8" s="90">
        <v>0</v>
      </c>
      <c r="K8" s="90">
        <v>350</v>
      </c>
      <c r="L8" s="90" t="s">
        <v>2297</v>
      </c>
      <c r="M8" s="91" t="str">
        <f>IF(表格1[編號]&lt;&gt;"",(IF(COUNTIF(表格1[[#This Row],[費用]:[車資]],"")&gt;0,"缺","")),"")</f>
        <v/>
      </c>
    </row>
    <row r="9" spans="1:14">
      <c r="A9" s="86" t="str">
        <f>IFERROR((INDEX(名冊[#All],MATCH(表格1[[#This Row],[姓名]],名冊[[#All],[姓名]],0),COLUMN(名冊[[#Headers],[字號]]))),"")</f>
        <v>1-668</v>
      </c>
      <c r="B9" s="264" t="s">
        <v>1307</v>
      </c>
      <c r="C9" s="9">
        <v>45708</v>
      </c>
      <c r="D9" s="9" t="str">
        <f>IF(表格1[[#This Row],[姓名]]&lt;&gt;"","醫療","")</f>
        <v>醫療</v>
      </c>
      <c r="E9" s="114" t="s">
        <v>2311</v>
      </c>
      <c r="F9" s="88"/>
      <c r="G9" s="33" t="str">
        <f>IF(表格1[[#This Row],[姓名]]&lt;&gt;"",TEXT(表格1[[#This Row],[日期]],"mm/dd;;")&amp;" "&amp;表格1[[#This Row],[項目]]&amp;表格1[[#This Row],[項目2]],"")</f>
        <v>02/20 804風濕免疫科拿藥(上月車資已計)</v>
      </c>
      <c r="J9" s="90">
        <v>140</v>
      </c>
      <c r="K9" s="90" t="s">
        <v>2304</v>
      </c>
      <c r="L9" s="90" t="s">
        <v>2295</v>
      </c>
      <c r="M9" s="91" t="str">
        <f>IF(表格1[編號]&lt;&gt;"",(IF(COUNTIF(表格1[[#This Row],[費用]:[車資]],"")&gt;0,"缺","")),"")</f>
        <v/>
      </c>
    </row>
    <row r="10" spans="1:14">
      <c r="A10" s="86" t="str">
        <f>IFERROR((INDEX(名冊[#All],MATCH(表格1[[#This Row],[姓名]],名冊[[#All],[姓名]],0),COLUMN(名冊[[#Headers],[字號]]))),"")</f>
        <v>3-475</v>
      </c>
      <c r="B10" s="264" t="s">
        <v>2305</v>
      </c>
      <c r="C10" s="9">
        <v>45708</v>
      </c>
      <c r="D10" s="9" t="str">
        <f>IF(表格1[[#This Row],[姓名]]&lt;&gt;"","醫療","")</f>
        <v>醫療</v>
      </c>
      <c r="E10" s="114" t="s">
        <v>2307</v>
      </c>
      <c r="F10" s="88"/>
      <c r="G10" s="33" t="str">
        <f>IF(表格1[[#This Row],[姓名]]&lt;&gt;"",TEXT(表格1[[#This Row],[日期]],"mm/dd;;")&amp;" "&amp;表格1[[#This Row],[項目]]&amp;表格1[[#This Row],[項目2]],"")</f>
        <v>02/20 804眼科(上月車資已計)</v>
      </c>
      <c r="J10" s="90">
        <v>160</v>
      </c>
      <c r="K10" s="90">
        <v>350</v>
      </c>
      <c r="L10" s="90" t="s">
        <v>2297</v>
      </c>
      <c r="M10" s="91" t="str">
        <f>IF(表格1[編號]&lt;&gt;"",(IF(COUNTIF(表格1[[#This Row],[費用]:[車資]],"")&gt;0,"缺","")),"")</f>
        <v/>
      </c>
    </row>
    <row r="11" spans="1:14">
      <c r="A11" s="86" t="str">
        <f>IFERROR((INDEX(名冊[#All],MATCH(表格1[[#This Row],[姓名]],名冊[[#All],[姓名]],0),COLUMN(名冊[[#Headers],[字號]]))),"")</f>
        <v>1-660</v>
      </c>
      <c r="B11" s="264" t="s">
        <v>1278</v>
      </c>
      <c r="C11" s="9">
        <v>45708</v>
      </c>
      <c r="D11" s="9" t="str">
        <f>IF(表格1[[#This Row],[姓名]]&lt;&gt;"","醫療","")</f>
        <v>醫療</v>
      </c>
      <c r="E11" s="114" t="s">
        <v>2311</v>
      </c>
      <c r="F11" s="88"/>
      <c r="G11" s="33" t="str">
        <f>IF(表格1[[#This Row],[姓名]]&lt;&gt;"",TEXT(表格1[[#This Row],[日期]],"mm/dd;;")&amp;" "&amp;表格1[[#This Row],[項目]]&amp;表格1[[#This Row],[項目2]],"")</f>
        <v>02/20 804風濕免疫科拿藥(上月車資已計)</v>
      </c>
      <c r="J11" s="90">
        <v>140</v>
      </c>
      <c r="K11" s="90" t="s">
        <v>2313</v>
      </c>
      <c r="L11" s="90" t="s">
        <v>2314</v>
      </c>
      <c r="M11" s="91" t="str">
        <f>IF(表格1[編號]&lt;&gt;"",(IF(COUNTIF(表格1[[#This Row],[費用]:[車資]],"")&gt;0,"缺","")),"")</f>
        <v/>
      </c>
    </row>
    <row r="12" spans="1:14">
      <c r="A12" s="86" t="str">
        <f>IFERROR((INDEX(名冊[#All],MATCH(表格1[[#This Row],[姓名]],名冊[[#All],[姓名]],0),COLUMN(名冊[[#Headers],[字號]]))),"")</f>
        <v>3-532</v>
      </c>
      <c r="B12" s="395" t="s">
        <v>1764</v>
      </c>
      <c r="C12" s="9">
        <v>45708</v>
      </c>
      <c r="D12" s="9" t="str">
        <f>IF(表格1[[#This Row],[姓名]]&lt;&gt;"","醫療","")</f>
        <v>醫療</v>
      </c>
      <c r="E12" s="114" t="s">
        <v>2310</v>
      </c>
      <c r="F12" s="88"/>
      <c r="G12" s="33" t="str">
        <f>IF(表格1[[#This Row],[姓名]]&lt;&gt;"",TEXT(表格1[[#This Row],[日期]],"mm/dd;;")&amp;" "&amp;表格1[[#This Row],[項目]]&amp;表格1[[#This Row],[項目2]],"")</f>
        <v>02/20 804神經內科(上月車資已計)</v>
      </c>
      <c r="J12" s="90">
        <v>340</v>
      </c>
      <c r="K12" s="90">
        <v>350</v>
      </c>
      <c r="L12" s="90" t="s">
        <v>2297</v>
      </c>
      <c r="M12" s="91" t="str">
        <f>IF(表格1[編號]&lt;&gt;"",(IF(COUNTIF(表格1[[#This Row],[費用]:[車資]],"")&gt;0,"缺","")),"")</f>
        <v/>
      </c>
    </row>
    <row r="13" spans="1:14">
      <c r="A13" s="86" t="str">
        <f>IFERROR((INDEX(名冊[#All],MATCH(表格1[[#This Row],[姓名]],名冊[[#All],[姓名]],0),COLUMN(名冊[[#Headers],[字號]]))),"")</f>
        <v>3-532</v>
      </c>
      <c r="B13" s="395" t="s">
        <v>1764</v>
      </c>
      <c r="C13" s="9">
        <v>45708</v>
      </c>
      <c r="D13" s="9" t="str">
        <f>IF(表格1[[#This Row],[姓名]]&lt;&gt;"","醫療","")</f>
        <v>醫療</v>
      </c>
      <c r="E13" s="114" t="s">
        <v>2303</v>
      </c>
      <c r="F13" s="88"/>
      <c r="G13" s="33" t="str">
        <f>IF(表格1[[#This Row],[姓名]]&lt;&gt;"",TEXT(表格1[[#This Row],[日期]],"mm/dd;;")&amp;" "&amp;表格1[[#This Row],[項目]]&amp;表格1[[#This Row],[項目2]],"")</f>
        <v>02/20 804感染科(上月車資已計)</v>
      </c>
      <c r="J13" s="90">
        <v>140</v>
      </c>
      <c r="K13" s="90">
        <v>350</v>
      </c>
      <c r="L13" s="90" t="s">
        <v>2295</v>
      </c>
      <c r="M13" s="91" t="str">
        <f>IF(表格1[編號]&lt;&gt;"",(IF(COUNTIF(表格1[[#This Row],[費用]:[車資]],"")&gt;0,"缺","")),"")</f>
        <v/>
      </c>
    </row>
    <row r="14" spans="1:14">
      <c r="A14" s="86" t="str">
        <f>IFERROR((INDEX(名冊[#All],MATCH(表格1[[#This Row],[姓名]],名冊[[#All],[姓名]],0),COLUMN(名冊[[#Headers],[字號]]))),"")</f>
        <v>1-556</v>
      </c>
      <c r="B14" s="264" t="s">
        <v>540</v>
      </c>
      <c r="C14" s="9">
        <v>45708</v>
      </c>
      <c r="D14" s="9" t="str">
        <f>IF(表格1[[#This Row],[姓名]]&lt;&gt;"","醫療","")</f>
        <v>醫療</v>
      </c>
      <c r="E14" s="114" t="s">
        <v>2317</v>
      </c>
      <c r="F14" s="88"/>
      <c r="G14" s="33" t="str">
        <f>IF(表格1[[#This Row],[姓名]]&lt;&gt;"",TEXT(表格1[[#This Row],[日期]],"mm/dd;;")&amp;" "&amp;表格1[[#This Row],[項目]]&amp;表格1[[#This Row],[項目2]],"")</f>
        <v>02/20 804眼科</v>
      </c>
      <c r="J14" s="90">
        <v>340</v>
      </c>
      <c r="K14" s="90">
        <v>350</v>
      </c>
      <c r="L14" s="90">
        <v>600</v>
      </c>
      <c r="M14" s="91" t="str">
        <f>IF(表格1[編號]&lt;&gt;"",(IF(COUNTIF(表格1[[#This Row],[費用]:[車資]],"")&gt;0,"缺","")),"")</f>
        <v/>
      </c>
    </row>
    <row r="15" spans="1:14">
      <c r="A15" s="86" t="str">
        <f>IFERROR((INDEX(名冊[#All],MATCH(表格1[[#This Row],[姓名]],名冊[[#All],[姓名]],0),COLUMN(名冊[[#Headers],[字號]]))),"")</f>
        <v>1-541</v>
      </c>
      <c r="B15" s="264" t="s">
        <v>323</v>
      </c>
      <c r="C15" s="9">
        <v>45708</v>
      </c>
      <c r="D15" s="9" t="str">
        <f>IF(表格1[[#This Row],[姓名]]&lt;&gt;"","醫療","")</f>
        <v>醫療</v>
      </c>
      <c r="E15" s="114" t="s">
        <v>2319</v>
      </c>
      <c r="F15" s="88"/>
      <c r="G15" s="33" t="str">
        <f>IF(表格1[[#This Row],[姓名]]&lt;&gt;"",TEXT(表格1[[#This Row],[日期]],"mm/dd;;")&amp;" "&amp;表格1[[#This Row],[項目]]&amp;表格1[[#This Row],[項目2]],"")</f>
        <v>02/20 804內分泌科拿藥(上月車資已計)</v>
      </c>
      <c r="J15" s="90">
        <v>0</v>
      </c>
      <c r="K15" s="90" t="s">
        <v>2320</v>
      </c>
      <c r="L15" s="90" t="s">
        <v>2295</v>
      </c>
      <c r="M15" s="91" t="str">
        <f>IF(表格1[編號]&lt;&gt;"",(IF(COUNTIF(表格1[[#This Row],[費用]:[車資]],"")&gt;0,"缺","")),"")</f>
        <v/>
      </c>
    </row>
    <row r="16" spans="1:14">
      <c r="A16" s="86" t="str">
        <f>IFERROR((INDEX(名冊[#All],MATCH(表格1[[#This Row],[姓名]],名冊[[#All],[姓名]],0),COLUMN(名冊[[#Headers],[字號]]))),"")</f>
        <v>1-724</v>
      </c>
      <c r="B16" s="264" t="s">
        <v>1766</v>
      </c>
      <c r="C16" s="9">
        <v>45708</v>
      </c>
      <c r="D16" s="9" t="str">
        <f>IF(表格1[[#This Row],[姓名]]&lt;&gt;"","醫療","")</f>
        <v>醫療</v>
      </c>
      <c r="E16" s="114" t="s">
        <v>2308</v>
      </c>
      <c r="F16" s="88"/>
      <c r="G16" s="33" t="str">
        <f>IF(表格1[[#This Row],[姓名]]&lt;&gt;"",TEXT(表格1[[#This Row],[日期]],"mm/dd;;")&amp;" "&amp;表格1[[#This Row],[項目]]&amp;表格1[[#This Row],[項目2]],"")</f>
        <v>02/20 804內分泌科(上月車資已計)</v>
      </c>
      <c r="J16" s="90">
        <v>150</v>
      </c>
      <c r="K16" s="90">
        <v>350</v>
      </c>
      <c r="L16" s="90" t="s">
        <v>2309</v>
      </c>
      <c r="M16" s="91" t="str">
        <f>IF(表格1[編號]&lt;&gt;"",(IF(COUNTIF(表格1[[#This Row],[費用]:[車資]],"")&gt;0,"缺","")),"")</f>
        <v/>
      </c>
    </row>
    <row r="17" spans="1:13">
      <c r="A17" s="86" t="str">
        <f>IFERROR((INDEX(名冊[#All],MATCH(表格1[[#This Row],[姓名]],名冊[[#All],[姓名]],0),COLUMN(名冊[[#Headers],[字號]]))),"")</f>
        <v>1-550</v>
      </c>
      <c r="B17" s="264" t="s">
        <v>491</v>
      </c>
      <c r="C17" s="9">
        <v>45708</v>
      </c>
      <c r="D17" s="9" t="str">
        <f>IF(表格1[[#This Row],[姓名]]&lt;&gt;"","醫療","")</f>
        <v>醫療</v>
      </c>
      <c r="E17" s="114" t="s">
        <v>2296</v>
      </c>
      <c r="F17" s="88"/>
      <c r="G17" s="33" t="str">
        <f>IF(表格1[[#This Row],[姓名]]&lt;&gt;"",TEXT(表格1[[#This Row],[日期]],"mm/dd;;")&amp;" "&amp;表格1[[#This Row],[項目]]&amp;表格1[[#This Row],[項目2]],"")</f>
        <v>02/20 804急診後返回(夜間)(上月車資已計)</v>
      </c>
      <c r="J17" s="90" t="s">
        <v>2297</v>
      </c>
      <c r="K17" s="90">
        <v>600</v>
      </c>
      <c r="L17" s="90" t="s">
        <v>2295</v>
      </c>
      <c r="M17" s="91" t="str">
        <f>IF(表格1[編號]&lt;&gt;"",(IF(COUNTIF(表格1[[#This Row],[費用]:[車資]],"")&gt;0,"缺","")),"")</f>
        <v/>
      </c>
    </row>
    <row r="18" spans="1:13">
      <c r="A18" s="86" t="str">
        <f>IFERROR((INDEX(名冊[#All],MATCH(表格1[[#This Row],[姓名]],名冊[[#All],[姓名]],0),COLUMN(名冊[[#Headers],[字號]]))),"")</f>
        <v>1-296</v>
      </c>
      <c r="B18" s="264" t="s">
        <v>524</v>
      </c>
      <c r="C18" s="9">
        <v>45708</v>
      </c>
      <c r="D18" s="9" t="str">
        <f>IF(表格1[[#This Row],[姓名]]&lt;&gt;"","醫療","")</f>
        <v>醫療</v>
      </c>
      <c r="E18" s="114" t="s">
        <v>2312</v>
      </c>
      <c r="F18" s="88"/>
      <c r="G18" s="33" t="str">
        <f>IF(表格1[[#This Row],[姓名]]&lt;&gt;"",TEXT(表格1[[#This Row],[日期]],"mm/dd;;")&amp;" "&amp;表格1[[#This Row],[項目]]&amp;表格1[[#This Row],[項目2]],"")</f>
        <v>02/20 804風濕免疫科拿藥(上月車資已計)</v>
      </c>
      <c r="J18" s="90">
        <v>140</v>
      </c>
      <c r="K18" s="90" t="s">
        <v>2295</v>
      </c>
      <c r="L18" s="90" t="s">
        <v>2297</v>
      </c>
      <c r="M18" s="91" t="str">
        <f>IF(表格1[編號]&lt;&gt;"",(IF(COUNTIF(表格1[[#This Row],[費用]:[車資]],"")&gt;0,"缺","")),"")</f>
        <v/>
      </c>
    </row>
    <row r="19" spans="1:13">
      <c r="A19" s="86" t="str">
        <f>IFERROR((INDEX(名冊[#All],MATCH(表格1[[#This Row],[姓名]],名冊[[#All],[姓名]],0),COLUMN(名冊[[#Headers],[字號]]))),"")</f>
        <v>1-142</v>
      </c>
      <c r="B19" s="264" t="s">
        <v>8</v>
      </c>
      <c r="C19" s="9">
        <v>45708</v>
      </c>
      <c r="D19" s="9" t="str">
        <f>IF(表格1[[#This Row],[姓名]]&lt;&gt;"","醫療","")</f>
        <v>醫療</v>
      </c>
      <c r="E19" s="114" t="s">
        <v>2372</v>
      </c>
      <c r="F19" s="88"/>
      <c r="G19" s="33" t="str">
        <f>IF(表格1[[#This Row],[姓名]]&lt;&gt;"",TEXT(表格1[[#This Row],[日期]],"mm/dd;;")&amp;" "&amp;表格1[[#This Row],[項目]]&amp;表格1[[#This Row],[項目2]],"")</f>
        <v>02/20 804胸腔內科拿藥(上月車資已計)</v>
      </c>
      <c r="J19" s="90">
        <v>150</v>
      </c>
      <c r="K19" s="90" t="s">
        <v>2343</v>
      </c>
      <c r="L19" s="90" t="s">
        <v>2345</v>
      </c>
      <c r="M19" s="91" t="str">
        <f>IF(表格1[編號]&lt;&gt;"",(IF(COUNTIF(表格1[[#This Row],[費用]:[車資]],"")&gt;0,"缺","")),"")</f>
        <v/>
      </c>
    </row>
    <row r="20" spans="1:13">
      <c r="A20" s="86" t="str">
        <f>IFERROR((INDEX(名冊[#All],MATCH(表格1[[#This Row],[姓名]],名冊[[#All],[姓名]],0),COLUMN(名冊[[#Headers],[字號]]))),"")</f>
        <v>1-415</v>
      </c>
      <c r="B20" s="264" t="s">
        <v>495</v>
      </c>
      <c r="C20" s="9">
        <v>45709</v>
      </c>
      <c r="D20" s="9" t="str">
        <f>IF(表格1[[#This Row],[姓名]]&lt;&gt;"","醫療","")</f>
        <v>醫療</v>
      </c>
      <c r="E20" s="114" t="s">
        <v>2335</v>
      </c>
      <c r="F20" s="88"/>
      <c r="G20" s="33" t="str">
        <f>IF(表格1[[#This Row],[姓名]]&lt;&gt;"",TEXT(表格1[[#This Row],[日期]],"mm/dd;;")&amp;" "&amp;表格1[[#This Row],[項目]]&amp;表格1[[#This Row],[項目2]],"")</f>
        <v>02/21 804精神科拿藥(上月車資已計)</v>
      </c>
      <c r="J20" s="90">
        <v>90</v>
      </c>
      <c r="K20" s="90" t="s">
        <v>2294</v>
      </c>
      <c r="L20" s="90" t="s">
        <v>2294</v>
      </c>
      <c r="M20" s="91" t="str">
        <f>IF(表格1[編號]&lt;&gt;"",(IF(COUNTIF(表格1[[#This Row],[費用]:[車資]],"")&gt;0,"缺","")),"")</f>
        <v/>
      </c>
    </row>
    <row r="21" spans="1:13">
      <c r="A21" s="86" t="str">
        <f>IFERROR((INDEX(名冊[#All],MATCH(表格1[[#This Row],[姓名]],名冊[[#All],[姓名]],0),COLUMN(名冊[[#Headers],[字號]]))),"")</f>
        <v>1-690</v>
      </c>
      <c r="B21" s="264" t="s">
        <v>2283</v>
      </c>
      <c r="C21" s="9">
        <v>45709</v>
      </c>
      <c r="D21" s="9" t="str">
        <f>IF(表格1[[#This Row],[姓名]]&lt;&gt;"","醫療","")</f>
        <v>醫療</v>
      </c>
      <c r="E21" s="114" t="s">
        <v>2318</v>
      </c>
      <c r="F21" s="88"/>
      <c r="G21" s="33" t="str">
        <f>IF(表格1[[#This Row],[姓名]]&lt;&gt;"",TEXT(表格1[[#This Row],[日期]],"mm/dd;;")&amp;" "&amp;表格1[[#This Row],[項目]]&amp;表格1[[#This Row],[項目2]],"")</f>
        <v>02/21 804內分泌科拿藥(上月車資已計)</v>
      </c>
      <c r="J21" s="90">
        <v>0</v>
      </c>
      <c r="K21" s="90" t="s">
        <v>2297</v>
      </c>
      <c r="L21" s="90" t="s">
        <v>2304</v>
      </c>
      <c r="M21" s="91" t="str">
        <f>IF(表格1[編號]&lt;&gt;"",(IF(COUNTIF(表格1[[#This Row],[費用]:[車資]],"")&gt;0,"缺","")),"")</f>
        <v/>
      </c>
    </row>
    <row r="22" spans="1:13">
      <c r="A22" s="86" t="str">
        <f>IFERROR((INDEX(名冊[#All],MATCH(表格1[[#This Row],[姓名]],名冊[[#All],[姓名]],0),COLUMN(名冊[[#Headers],[字號]]))),"")</f>
        <v>1-636</v>
      </c>
      <c r="B22" s="264" t="s">
        <v>987</v>
      </c>
      <c r="C22" s="9">
        <v>45709</v>
      </c>
      <c r="D22" s="9" t="str">
        <f>IF(表格1[[#This Row],[姓名]]&lt;&gt;"","醫療","")</f>
        <v>醫療</v>
      </c>
      <c r="E22" s="114" t="s">
        <v>2335</v>
      </c>
      <c r="F22" s="88"/>
      <c r="G22" s="33" t="str">
        <f>IF(表格1[[#This Row],[姓名]]&lt;&gt;"",TEXT(表格1[[#This Row],[日期]],"mm/dd;;")&amp;" "&amp;表格1[[#This Row],[項目]]&amp;表格1[[#This Row],[項目2]],"")</f>
        <v>02/21 804精神科拿藥(上月車資已計)</v>
      </c>
      <c r="J22" s="90">
        <v>90</v>
      </c>
      <c r="K22" s="90" t="s">
        <v>2294</v>
      </c>
      <c r="L22" s="90" t="s">
        <v>2294</v>
      </c>
      <c r="M22" s="91" t="str">
        <f>IF(表格1[編號]&lt;&gt;"",(IF(COUNTIF(表格1[[#This Row],[費用]:[車資]],"")&gt;0,"缺","")),"")</f>
        <v/>
      </c>
    </row>
    <row r="23" spans="1:13">
      <c r="A23" s="86" t="str">
        <f>IFERROR((INDEX(名冊[#All],MATCH(表格1[[#This Row],[姓名]],名冊[[#All],[姓名]],0),COLUMN(名冊[[#Headers],[字號]]))),"")</f>
        <v>1-758</v>
      </c>
      <c r="B23" s="264" t="s">
        <v>2195</v>
      </c>
      <c r="C23" s="9">
        <v>45709</v>
      </c>
      <c r="D23" s="9" t="str">
        <f>IF(表格1[[#This Row],[姓名]]&lt;&gt;"","醫療","")</f>
        <v>醫療</v>
      </c>
      <c r="E23" s="114" t="s">
        <v>2335</v>
      </c>
      <c r="F23" s="88"/>
      <c r="G23" s="33" t="str">
        <f>IF(表格1[[#This Row],[姓名]]&lt;&gt;"",TEXT(表格1[[#This Row],[日期]],"mm/dd;;")&amp;" "&amp;表格1[[#This Row],[項目]]&amp;表格1[[#This Row],[項目2]],"")</f>
        <v>02/21 804精神科拿藥(上月車資已計)</v>
      </c>
      <c r="J23" s="90">
        <v>180</v>
      </c>
      <c r="K23" s="90" t="s">
        <v>2297</v>
      </c>
      <c r="L23" s="90" t="s">
        <v>2297</v>
      </c>
      <c r="M23" s="91" t="str">
        <f>IF(表格1[編號]&lt;&gt;"",(IF(COUNTIF(表格1[[#This Row],[費用]:[車資]],"")&gt;0,"缺","")),"")</f>
        <v/>
      </c>
    </row>
    <row r="24" spans="1:13">
      <c r="A24" s="86" t="str">
        <f>IFERROR((INDEX(名冊[#All],MATCH(表格1[[#This Row],[姓名]],名冊[[#All],[姓名]],0),COLUMN(名冊[[#Headers],[字號]]))),"")</f>
        <v>3-550</v>
      </c>
      <c r="B24" s="264" t="s">
        <v>791</v>
      </c>
      <c r="C24" s="9">
        <v>45709</v>
      </c>
      <c r="D24" s="9" t="str">
        <f>IF(表格1[[#This Row],[姓名]]&lt;&gt;"","醫療","")</f>
        <v>醫療</v>
      </c>
      <c r="E24" s="114" t="s">
        <v>2335</v>
      </c>
      <c r="F24" s="88"/>
      <c r="G24" s="33" t="str">
        <f>IF(表格1[[#This Row],[姓名]]&lt;&gt;"",TEXT(表格1[[#This Row],[日期]],"mm/dd;;")&amp;" "&amp;表格1[[#This Row],[項目]]&amp;表格1[[#This Row],[項目2]],"")</f>
        <v>02/21 804精神科拿藥(上月車資已計)</v>
      </c>
      <c r="J24" s="90">
        <v>90</v>
      </c>
      <c r="K24" s="90" t="s">
        <v>2294</v>
      </c>
      <c r="L24" s="90" t="s">
        <v>2294</v>
      </c>
      <c r="M24" s="91" t="str">
        <f>IF(表格1[編號]&lt;&gt;"",(IF(COUNTIF(表格1[[#This Row],[費用]:[車資]],"")&gt;0,"缺","")),"")</f>
        <v/>
      </c>
    </row>
    <row r="25" spans="1:13">
      <c r="A25" s="86" t="str">
        <f>IFERROR((INDEX(名冊[#All],MATCH(表格1[[#This Row],[姓名]],名冊[[#All],[姓名]],0),COLUMN(名冊[[#Headers],[字號]]))),"")</f>
        <v>2-198</v>
      </c>
      <c r="B25" s="264" t="s">
        <v>1063</v>
      </c>
      <c r="C25" s="9">
        <v>45709</v>
      </c>
      <c r="D25" s="9" t="str">
        <f>IF(表格1[[#This Row],[姓名]]&lt;&gt;"","醫療","")</f>
        <v>醫療</v>
      </c>
      <c r="E25" s="114" t="s">
        <v>2335</v>
      </c>
      <c r="F25" s="88"/>
      <c r="G25" s="33" t="str">
        <f>IF(表格1[[#This Row],[姓名]]&lt;&gt;"",TEXT(表格1[[#This Row],[日期]],"mm/dd;;")&amp;" "&amp;表格1[[#This Row],[項目]]&amp;表格1[[#This Row],[項目2]],"")</f>
        <v>02/21 804精神科拿藥(上月車資已計)</v>
      </c>
      <c r="J25" s="90">
        <v>90</v>
      </c>
      <c r="K25" s="90" t="s">
        <v>2294</v>
      </c>
      <c r="L25" s="90" t="s">
        <v>2294</v>
      </c>
      <c r="M25" s="91" t="str">
        <f>IF(表格1[編號]&lt;&gt;"",(IF(COUNTIF(表格1[[#This Row],[費用]:[車資]],"")&gt;0,"缺","")),"")</f>
        <v/>
      </c>
    </row>
    <row r="26" spans="1:13">
      <c r="A26" s="86" t="str">
        <f>IFERROR((INDEX(名冊[#All],MATCH(表格1[[#This Row],[姓名]],名冊[[#All],[姓名]],0),COLUMN(名冊[[#Headers],[字號]]))),"")</f>
        <v>3-555</v>
      </c>
      <c r="B26" s="264" t="s">
        <v>2025</v>
      </c>
      <c r="C26" s="9">
        <v>45709</v>
      </c>
      <c r="D26" s="9" t="str">
        <f>IF(表格1[[#This Row],[姓名]]&lt;&gt;"","醫療","")</f>
        <v>醫療</v>
      </c>
      <c r="E26" s="114" t="s">
        <v>2335</v>
      </c>
      <c r="F26" s="88"/>
      <c r="G26" s="33" t="str">
        <f>IF(表格1[[#This Row],[姓名]]&lt;&gt;"",TEXT(表格1[[#This Row],[日期]],"mm/dd;;")&amp;" "&amp;表格1[[#This Row],[項目]]&amp;表格1[[#This Row],[項目2]],"")</f>
        <v>02/21 804精神科拿藥(上月車資已計)</v>
      </c>
      <c r="J26" s="90">
        <v>180</v>
      </c>
      <c r="K26" s="90" t="s">
        <v>2294</v>
      </c>
      <c r="L26" s="90" t="s">
        <v>2294</v>
      </c>
      <c r="M26" s="91" t="str">
        <f>IF(表格1[編號]&lt;&gt;"",(IF(COUNTIF(表格1[[#This Row],[費用]:[車資]],"")&gt;0,"缺","")),"")</f>
        <v/>
      </c>
    </row>
    <row r="27" spans="1:13">
      <c r="A27" s="86" t="str">
        <f>IFERROR((INDEX(名冊[#All],MATCH(表格1[[#This Row],[姓名]],名冊[[#All],[姓名]],0),COLUMN(名冊[[#Headers],[字號]]))),"")</f>
        <v>1-748</v>
      </c>
      <c r="B27" s="264" t="s">
        <v>2006</v>
      </c>
      <c r="C27" s="9">
        <v>45709</v>
      </c>
      <c r="D27" s="9" t="str">
        <f>IF(表格1[[#This Row],[姓名]]&lt;&gt;"","醫療","")</f>
        <v>醫療</v>
      </c>
      <c r="E27" s="114" t="s">
        <v>2335</v>
      </c>
      <c r="F27" s="88"/>
      <c r="G27" s="33" t="str">
        <f>IF(表格1[[#This Row],[姓名]]&lt;&gt;"",TEXT(表格1[[#This Row],[日期]],"mm/dd;;")&amp;" "&amp;表格1[[#This Row],[項目]]&amp;表格1[[#This Row],[項目2]],"")</f>
        <v>02/21 804精神科拿藥(上月車資已計)</v>
      </c>
      <c r="J27" s="90">
        <v>340</v>
      </c>
      <c r="K27" s="90" t="s">
        <v>2313</v>
      </c>
      <c r="L27" s="90" t="s">
        <v>2297</v>
      </c>
      <c r="M27" s="91" t="str">
        <f>IF(表格1[編號]&lt;&gt;"",(IF(COUNTIF(表格1[[#This Row],[費用]:[車資]],"")&gt;0,"缺","")),"")</f>
        <v/>
      </c>
    </row>
    <row r="28" spans="1:13">
      <c r="A28" s="86" t="str">
        <f>IFERROR((INDEX(名冊[#All],MATCH(表格1[[#This Row],[姓名]],名冊[[#All],[姓名]],0),COLUMN(名冊[[#Headers],[字號]]))),"")</f>
        <v>1-571</v>
      </c>
      <c r="B28" s="264" t="s">
        <v>422</v>
      </c>
      <c r="C28" s="9">
        <v>45709</v>
      </c>
      <c r="D28" s="9" t="str">
        <f>IF(表格1[[#This Row],[姓名]]&lt;&gt;"","醫療","")</f>
        <v>醫療</v>
      </c>
      <c r="E28" s="114" t="s">
        <v>2315</v>
      </c>
      <c r="F28" s="88"/>
      <c r="G28" s="33" t="str">
        <f>IF(表格1[[#This Row],[姓名]]&lt;&gt;"",TEXT(表格1[[#This Row],[日期]],"mm/dd;;")&amp;" "&amp;表格1[[#This Row],[項目]]&amp;表格1[[#This Row],[項目2]],"")</f>
        <v>02/21 804眼科拿藥(上月車資已計)</v>
      </c>
      <c r="J28" s="90">
        <v>180</v>
      </c>
      <c r="K28" s="90" t="s">
        <v>2295</v>
      </c>
      <c r="L28" s="90" t="s">
        <v>2304</v>
      </c>
      <c r="M28" s="91" t="str">
        <f>IF(表格1[編號]&lt;&gt;"",(IF(COUNTIF(表格1[[#This Row],[費用]:[車資]],"")&gt;0,"缺","")),"")</f>
        <v/>
      </c>
    </row>
    <row r="29" spans="1:13">
      <c r="A29" s="86" t="str">
        <f>IFERROR((INDEX(名冊[#All],MATCH(表格1[[#This Row],[姓名]],名冊[[#All],[姓名]],0),COLUMN(名冊[[#Headers],[字號]]))),"")</f>
        <v>1-629</v>
      </c>
      <c r="B29" s="264" t="s">
        <v>921</v>
      </c>
      <c r="C29" s="9">
        <v>45709</v>
      </c>
      <c r="D29" s="9" t="str">
        <f>IF(表格1[[#This Row],[姓名]]&lt;&gt;"","醫療","")</f>
        <v>醫療</v>
      </c>
      <c r="E29" s="114" t="s">
        <v>2335</v>
      </c>
      <c r="F29" s="88"/>
      <c r="G29" s="33" t="str">
        <f>IF(表格1[[#This Row],[姓名]]&lt;&gt;"",TEXT(表格1[[#This Row],[日期]],"mm/dd;;")&amp;" "&amp;表格1[[#This Row],[項目]]&amp;表格1[[#This Row],[項目2]],"")</f>
        <v>02/21 804精神科拿藥(上月車資已計)</v>
      </c>
      <c r="J29" s="90">
        <v>104</v>
      </c>
      <c r="K29" s="90" t="s">
        <v>2295</v>
      </c>
      <c r="L29" s="90" t="s">
        <v>2295</v>
      </c>
      <c r="M29" s="91" t="str">
        <f>IF(表格1[編號]&lt;&gt;"",(IF(COUNTIF(表格1[[#This Row],[費用]:[車資]],"")&gt;0,"缺","")),"")</f>
        <v/>
      </c>
    </row>
    <row r="30" spans="1:13">
      <c r="A30" s="86" t="str">
        <f>IFERROR((INDEX(名冊[#All],MATCH(表格1[[#This Row],[姓名]],名冊[[#All],[姓名]],0),COLUMN(名冊[[#Headers],[字號]]))),"")</f>
        <v>1-624</v>
      </c>
      <c r="B30" s="264" t="s">
        <v>864</v>
      </c>
      <c r="C30" s="9">
        <v>45709</v>
      </c>
      <c r="D30" s="9" t="str">
        <f>IF(表格1[[#This Row],[姓名]]&lt;&gt;"","醫療","")</f>
        <v>醫療</v>
      </c>
      <c r="E30" s="114" t="s">
        <v>2335</v>
      </c>
      <c r="F30" s="88"/>
      <c r="G30" s="33" t="str">
        <f>IF(表格1[[#This Row],[姓名]]&lt;&gt;"",TEXT(表格1[[#This Row],[日期]],"mm/dd;;")&amp;" "&amp;表格1[[#This Row],[項目]]&amp;表格1[[#This Row],[項目2]],"")</f>
        <v>02/21 804精神科拿藥(上月車資已計)</v>
      </c>
      <c r="J30" s="90">
        <v>90</v>
      </c>
      <c r="K30" s="90" t="s">
        <v>2294</v>
      </c>
      <c r="L30" s="90" t="s">
        <v>2294</v>
      </c>
      <c r="M30" s="91" t="str">
        <f>IF(表格1[編號]&lt;&gt;"",(IF(COUNTIF(表格1[[#This Row],[費用]:[車資]],"")&gt;0,"缺","")),"")</f>
        <v/>
      </c>
    </row>
    <row r="31" spans="1:13">
      <c r="A31" s="86" t="str">
        <f>IFERROR((INDEX(名冊[#All],MATCH(表格1[[#This Row],[姓名]],名冊[[#All],[姓名]],0),COLUMN(名冊[[#Headers],[字號]]))),"")</f>
        <v>1-432</v>
      </c>
      <c r="B31" s="264" t="s">
        <v>613</v>
      </c>
      <c r="C31" s="9">
        <v>45709</v>
      </c>
      <c r="D31" s="9" t="str">
        <f>IF(表格1[[#This Row],[姓名]]&lt;&gt;"","醫療","")</f>
        <v>醫療</v>
      </c>
      <c r="E31" s="114" t="s">
        <v>2327</v>
      </c>
      <c r="F31" s="88"/>
      <c r="G31" s="33" t="str">
        <f>IF(表格1[[#This Row],[姓名]]&lt;&gt;"",TEXT(表格1[[#This Row],[日期]],"mm/dd;;")&amp;" "&amp;表格1[[#This Row],[項目]]&amp;表格1[[#This Row],[項目2]],"")</f>
        <v>02/21 804精神科(上月車資已計)</v>
      </c>
      <c r="J31" s="90">
        <v>90</v>
      </c>
      <c r="K31" s="90">
        <v>350</v>
      </c>
      <c r="L31" s="90" t="s">
        <v>2295</v>
      </c>
      <c r="M31" s="91" t="str">
        <f>IF(表格1[編號]&lt;&gt;"",(IF(COUNTIF(表格1[[#This Row],[費用]:[車資]],"")&gt;0,"缺","")),"")</f>
        <v/>
      </c>
    </row>
    <row r="32" spans="1:13">
      <c r="A32" s="86" t="str">
        <f>IFERROR((INDEX(名冊[#All],MATCH(表格1[[#This Row],[姓名]],名冊[[#All],[姓名]],0),COLUMN(名冊[[#Headers],[字號]]))),"")</f>
        <v>1-717</v>
      </c>
      <c r="B32" s="395" t="s">
        <v>1674</v>
      </c>
      <c r="C32" s="9">
        <v>45709</v>
      </c>
      <c r="D32" s="9" t="str">
        <f>IF(表格1[[#This Row],[姓名]]&lt;&gt;"","醫療","")</f>
        <v>醫療</v>
      </c>
      <c r="E32" s="114" t="s">
        <v>2322</v>
      </c>
      <c r="F32" s="88"/>
      <c r="G32" s="33" t="str">
        <f>IF(表格1[[#This Row],[姓名]]&lt;&gt;"",TEXT(表格1[[#This Row],[日期]],"mm/dd;;")&amp;" "&amp;表格1[[#This Row],[項目]]&amp;表格1[[#This Row],[項目2]],"")</f>
        <v>02/21 804心臟血管外科(上月車資已計)</v>
      </c>
      <c r="J32" s="90">
        <v>200</v>
      </c>
      <c r="K32" s="90">
        <v>350</v>
      </c>
      <c r="L32" s="90" t="s">
        <v>2323</v>
      </c>
      <c r="M32" s="91" t="str">
        <f>IF(表格1[編號]&lt;&gt;"",(IF(COUNTIF(表格1[[#This Row],[費用]:[車資]],"")&gt;0,"缺","")),"")</f>
        <v/>
      </c>
    </row>
    <row r="33" spans="1:13">
      <c r="A33" s="86" t="str">
        <f>IFERROR((INDEX(名冊[#All],MATCH(表格1[[#This Row],[姓名]],名冊[[#All],[姓名]],0),COLUMN(名冊[[#Headers],[字號]]))),"")</f>
        <v>1-717</v>
      </c>
      <c r="B33" s="395" t="s">
        <v>1674</v>
      </c>
      <c r="C33" s="9">
        <v>45709</v>
      </c>
      <c r="D33" s="9" t="str">
        <f>IF(表格1[[#This Row],[姓名]]&lt;&gt;"","醫療","")</f>
        <v>醫療</v>
      </c>
      <c r="E33" s="114" t="s">
        <v>2335</v>
      </c>
      <c r="F33" s="88"/>
      <c r="G33" s="33" t="str">
        <f>IF(表格1[[#This Row],[姓名]]&lt;&gt;"",TEXT(表格1[[#This Row],[日期]],"mm/dd;;")&amp;" "&amp;表格1[[#This Row],[項目]]&amp;表格1[[#This Row],[項目2]],"")</f>
        <v>02/21 804精神科拿藥(上月車資已計)</v>
      </c>
      <c r="J33" s="90">
        <v>90</v>
      </c>
      <c r="K33" s="90" t="s">
        <v>2294</v>
      </c>
      <c r="L33" s="90" t="s">
        <v>2294</v>
      </c>
      <c r="M33" s="91" t="str">
        <f>IF(表格1[編號]&lt;&gt;"",(IF(COUNTIF(表格1[[#This Row],[費用]:[車資]],"")&gt;0,"缺","")),"")</f>
        <v/>
      </c>
    </row>
    <row r="34" spans="1:13">
      <c r="A34" s="86" t="str">
        <f>IFERROR((INDEX(名冊[#All],MATCH(表格1[[#This Row],[姓名]],名冊[[#All],[姓名]],0),COLUMN(名冊[[#Headers],[字號]]))),"")</f>
        <v>3-454</v>
      </c>
      <c r="B34" s="264" t="s">
        <v>584</v>
      </c>
      <c r="C34" s="9">
        <v>45709</v>
      </c>
      <c r="D34" s="9" t="str">
        <f>IF(表格1[[#This Row],[姓名]]&lt;&gt;"","醫療","")</f>
        <v>醫療</v>
      </c>
      <c r="E34" s="114" t="s">
        <v>2335</v>
      </c>
      <c r="F34" s="88"/>
      <c r="G34" s="33" t="str">
        <f>IF(表格1[[#This Row],[姓名]]&lt;&gt;"",TEXT(表格1[[#This Row],[日期]],"mm/dd;;")&amp;" "&amp;表格1[[#This Row],[項目]]&amp;表格1[[#This Row],[項目2]],"")</f>
        <v>02/21 804精神科拿藥(上月車資已計)</v>
      </c>
      <c r="J34" s="90">
        <v>90</v>
      </c>
      <c r="K34" s="90" t="s">
        <v>2294</v>
      </c>
      <c r="L34" s="90" t="s">
        <v>2294</v>
      </c>
      <c r="M34" s="91" t="str">
        <f>IF(表格1[編號]&lt;&gt;"",(IF(COUNTIF(表格1[[#This Row],[費用]:[車資]],"")&gt;0,"缺","")),"")</f>
        <v/>
      </c>
    </row>
    <row r="35" spans="1:13">
      <c r="A35" s="86" t="str">
        <f>IFERROR((INDEX(名冊[#All],MATCH(表格1[[#This Row],[姓名]],名冊[[#All],[姓名]],0),COLUMN(名冊[[#Headers],[字號]]))),"")</f>
        <v>1-433</v>
      </c>
      <c r="B35" s="264" t="s">
        <v>533</v>
      </c>
      <c r="C35" s="9">
        <v>45709</v>
      </c>
      <c r="D35" s="9" t="str">
        <f>IF(表格1[[#This Row],[姓名]]&lt;&gt;"","醫療","")</f>
        <v>醫療</v>
      </c>
      <c r="E35" s="114" t="s">
        <v>2335</v>
      </c>
      <c r="F35" s="88"/>
      <c r="G35" s="33" t="str">
        <f>IF(表格1[[#This Row],[姓名]]&lt;&gt;"",TEXT(表格1[[#This Row],[日期]],"mm/dd;;")&amp;" "&amp;表格1[[#This Row],[項目]]&amp;表格1[[#This Row],[項目2]],"")</f>
        <v>02/21 804精神科拿藥(上月車資已計)</v>
      </c>
      <c r="J35" s="90">
        <v>90</v>
      </c>
      <c r="K35" s="90" t="s">
        <v>2294</v>
      </c>
      <c r="L35" s="90" t="s">
        <v>2294</v>
      </c>
      <c r="M35" s="91" t="str">
        <f>IF(表格1[編號]&lt;&gt;"",(IF(COUNTIF(表格1[[#This Row],[費用]:[車資]],"")&gt;0,"缺","")),"")</f>
        <v/>
      </c>
    </row>
    <row r="36" spans="1:13">
      <c r="A36" s="86" t="str">
        <f>IFERROR((INDEX(名冊[#All],MATCH(表格1[[#This Row],[姓名]],名冊[[#All],[姓名]],0),COLUMN(名冊[[#Headers],[字號]]))),"")</f>
        <v>1-464</v>
      </c>
      <c r="B36" s="264" t="s">
        <v>598</v>
      </c>
      <c r="C36" s="9">
        <v>45709</v>
      </c>
      <c r="D36" s="9" t="str">
        <f>IF(表格1[[#This Row],[姓名]]&lt;&gt;"","醫療","")</f>
        <v>醫療</v>
      </c>
      <c r="E36" s="114" t="s">
        <v>2306</v>
      </c>
      <c r="F36" s="88"/>
      <c r="G36" s="33" t="str">
        <f>IF(表格1[[#This Row],[姓名]]&lt;&gt;"",TEXT(表格1[[#This Row],[日期]],"mm/dd;;")&amp;" "&amp;表格1[[#This Row],[項目]]&amp;表格1[[#This Row],[項目2]],"")</f>
        <v>02/21 804眼科(上月車資已計)</v>
      </c>
      <c r="J36" s="90">
        <v>140</v>
      </c>
      <c r="K36" s="90">
        <v>350</v>
      </c>
      <c r="L36" s="90" t="s">
        <v>2304</v>
      </c>
      <c r="M36" s="91" t="str">
        <f>IF(表格1[編號]&lt;&gt;"",(IF(COUNTIF(表格1[[#This Row],[費用]:[車資]],"")&gt;0,"缺","")),"")</f>
        <v/>
      </c>
    </row>
    <row r="37" spans="1:13">
      <c r="A37" s="86" t="str">
        <f>IFERROR((INDEX(名冊[#All],MATCH(表格1[[#This Row],[姓名]],名冊[[#All],[姓名]],0),COLUMN(名冊[[#Headers],[字號]]))),"")</f>
        <v>1-402</v>
      </c>
      <c r="B37" s="264" t="s">
        <v>628</v>
      </c>
      <c r="C37" s="9">
        <v>45709</v>
      </c>
      <c r="D37" s="9" t="str">
        <f>IF(表格1[[#This Row],[姓名]]&lt;&gt;"","醫療","")</f>
        <v>醫療</v>
      </c>
      <c r="E37" s="114" t="s">
        <v>2335</v>
      </c>
      <c r="F37" s="88"/>
      <c r="G37" s="33" t="str">
        <f>IF(表格1[[#This Row],[姓名]]&lt;&gt;"",TEXT(表格1[[#This Row],[日期]],"mm/dd;;")&amp;" "&amp;表格1[[#This Row],[項目]]&amp;表格1[[#This Row],[項目2]],"")</f>
        <v>02/21 804精神科拿藥(上月車資已計)</v>
      </c>
      <c r="J37" s="90">
        <v>240</v>
      </c>
      <c r="K37" s="90" t="s">
        <v>2340</v>
      </c>
      <c r="L37" s="90" t="s">
        <v>2295</v>
      </c>
      <c r="M37" s="91" t="str">
        <f>IF(表格1[編號]&lt;&gt;"",(IF(COUNTIF(表格1[[#This Row],[費用]:[車資]],"")&gt;0,"缺","")),"")</f>
        <v/>
      </c>
    </row>
    <row r="38" spans="1:13">
      <c r="A38" s="86" t="str">
        <f>IFERROR((INDEX(名冊[#All],MATCH(表格1[[#This Row],[姓名]],名冊[[#All],[姓名]],0),COLUMN(名冊[[#Headers],[字號]]))),"")</f>
        <v>2-182</v>
      </c>
      <c r="B38" s="264" t="s">
        <v>1004</v>
      </c>
      <c r="C38" s="9">
        <v>45709</v>
      </c>
      <c r="D38" s="9" t="str">
        <f>IF(表格1[[#This Row],[姓名]]&lt;&gt;"","醫療","")</f>
        <v>醫療</v>
      </c>
      <c r="E38" s="114" t="s">
        <v>2337</v>
      </c>
      <c r="F38" s="88"/>
      <c r="G38" s="33" t="str">
        <f>IF(表格1[[#This Row],[姓名]]&lt;&gt;"",TEXT(表格1[[#This Row],[日期]],"mm/dd;;")&amp;" "&amp;表格1[[#This Row],[項目]]&amp;表格1[[#This Row],[項目2]],"")</f>
        <v>02/21 804精神科拿藥(上月車資已計)</v>
      </c>
      <c r="J38" s="90">
        <v>90</v>
      </c>
      <c r="K38" s="90" t="s">
        <v>2304</v>
      </c>
      <c r="L38" s="90" t="s">
        <v>2295</v>
      </c>
      <c r="M38" s="91" t="str">
        <f>IF(表格1[編號]&lt;&gt;"",(IF(COUNTIF(表格1[[#This Row],[費用]:[車資]],"")&gt;0,"缺","")),"")</f>
        <v/>
      </c>
    </row>
    <row r="39" spans="1:13">
      <c r="A39" s="86" t="str">
        <f>IFERROR((INDEX(名冊[#All],MATCH(表格1[[#This Row],[姓名]],名冊[[#All],[姓名]],0),COLUMN(名冊[[#Headers],[字號]]))),"")</f>
        <v>1-612</v>
      </c>
      <c r="B39" s="264" t="s">
        <v>785</v>
      </c>
      <c r="C39" s="9">
        <v>45709</v>
      </c>
      <c r="D39" s="9" t="str">
        <f>IF(表格1[[#This Row],[姓名]]&lt;&gt;"","醫療","")</f>
        <v>醫療</v>
      </c>
      <c r="E39" s="114" t="s">
        <v>2329</v>
      </c>
      <c r="F39" s="88"/>
      <c r="G39" s="33" t="str">
        <f>IF(表格1[[#This Row],[姓名]]&lt;&gt;"",TEXT(表格1[[#This Row],[日期]],"mm/dd;;")&amp;" "&amp;表格1[[#This Row],[項目]]&amp;表格1[[#This Row],[項目2]],"")</f>
        <v>02/21 804腦神經暨脊椎外科拿藥(上月車資已計)</v>
      </c>
      <c r="J39" s="90">
        <v>140</v>
      </c>
      <c r="K39" s="90" t="s">
        <v>2297</v>
      </c>
      <c r="L39" s="90" t="s">
        <v>2297</v>
      </c>
      <c r="M39" s="91" t="str">
        <f>IF(表格1[編號]&lt;&gt;"",(IF(COUNTIF(表格1[[#This Row],[費用]:[車資]],"")&gt;0,"缺","")),"")</f>
        <v/>
      </c>
    </row>
    <row r="40" spans="1:13">
      <c r="A40" s="86" t="str">
        <f>IFERROR((INDEX(名冊[#All],MATCH(表格1[[#This Row],[姓名]],名冊[[#All],[姓名]],0),COLUMN(名冊[[#Headers],[字號]]))),"")</f>
        <v>3-519</v>
      </c>
      <c r="B40" s="264" t="s">
        <v>1513</v>
      </c>
      <c r="C40" s="9">
        <v>45709</v>
      </c>
      <c r="D40" s="9" t="str">
        <f>IF(表格1[[#This Row],[姓名]]&lt;&gt;"","醫療","")</f>
        <v>醫療</v>
      </c>
      <c r="E40" s="114" t="s">
        <v>2335</v>
      </c>
      <c r="F40" s="88"/>
      <c r="G40" s="33" t="str">
        <f>IF(表格1[[#This Row],[姓名]]&lt;&gt;"",TEXT(表格1[[#This Row],[日期]],"mm/dd;;")&amp;" "&amp;表格1[[#This Row],[項目]]&amp;表格1[[#This Row],[項目2]],"")</f>
        <v>02/21 804精神科拿藥(上月車資已計)</v>
      </c>
      <c r="J40" s="90">
        <v>220</v>
      </c>
      <c r="K40" s="90" t="s">
        <v>2297</v>
      </c>
      <c r="L40" s="90" t="s">
        <v>2304</v>
      </c>
      <c r="M40" s="91" t="str">
        <f>IF(表格1[編號]&lt;&gt;"",(IF(COUNTIF(表格1[[#This Row],[費用]:[車資]],"")&gt;0,"缺","")),"")</f>
        <v/>
      </c>
    </row>
    <row r="41" spans="1:13">
      <c r="A41" s="86" t="str">
        <f>IFERROR((INDEX(名冊[#All],MATCH(表格1[[#This Row],[姓名]],名冊[[#All],[姓名]],0),COLUMN(名冊[[#Headers],[字號]]))),"")</f>
        <v>1-607</v>
      </c>
      <c r="B41" s="264" t="s">
        <v>750</v>
      </c>
      <c r="C41" s="9">
        <v>45709</v>
      </c>
      <c r="D41" s="9" t="str">
        <f>IF(表格1[[#This Row],[姓名]]&lt;&gt;"","醫療","")</f>
        <v>醫療</v>
      </c>
      <c r="E41" s="114" t="s">
        <v>2335</v>
      </c>
      <c r="F41" s="88"/>
      <c r="G41" s="33" t="str">
        <f>IF(表格1[[#This Row],[姓名]]&lt;&gt;"",TEXT(表格1[[#This Row],[日期]],"mm/dd;;")&amp;" "&amp;表格1[[#This Row],[項目]]&amp;表格1[[#This Row],[項目2]],"")</f>
        <v>02/21 804精神科拿藥(上月車資已計)</v>
      </c>
      <c r="J41" s="90">
        <v>280</v>
      </c>
      <c r="K41" s="90" t="s">
        <v>2294</v>
      </c>
      <c r="L41" s="90" t="s">
        <v>2294</v>
      </c>
      <c r="M41" s="91" t="str">
        <f>IF(表格1[編號]&lt;&gt;"",(IF(COUNTIF(表格1[[#This Row],[費用]:[車資]],"")&gt;0,"缺","")),"")</f>
        <v/>
      </c>
    </row>
    <row r="42" spans="1:13">
      <c r="A42" s="86" t="str">
        <f>IFERROR((INDEX(名冊[#All],MATCH(表格1[[#This Row],[姓名]],名冊[[#All],[姓名]],0),COLUMN(名冊[[#Headers],[字號]]))),"")</f>
        <v>1-685</v>
      </c>
      <c r="B42" s="264" t="s">
        <v>1451</v>
      </c>
      <c r="C42" s="9">
        <v>45709</v>
      </c>
      <c r="D42" s="9" t="str">
        <f>IF(表格1[[#This Row],[姓名]]&lt;&gt;"","醫療","")</f>
        <v>醫療</v>
      </c>
      <c r="E42" s="114" t="s">
        <v>2335</v>
      </c>
      <c r="F42" s="88"/>
      <c r="G42" s="33" t="str">
        <f>IF(表格1[[#This Row],[姓名]]&lt;&gt;"",TEXT(表格1[[#This Row],[日期]],"mm/dd;;")&amp;" "&amp;表格1[[#This Row],[項目]]&amp;表格1[[#This Row],[項目2]],"")</f>
        <v>02/21 804精神科拿藥(上月車資已計)</v>
      </c>
      <c r="J42" s="90">
        <v>90</v>
      </c>
      <c r="K42" s="90" t="s">
        <v>2294</v>
      </c>
      <c r="L42" s="90" t="s">
        <v>2294</v>
      </c>
      <c r="M42" s="91" t="str">
        <f>IF(表格1[編號]&lt;&gt;"",(IF(COUNTIF(表格1[[#This Row],[費用]:[車資]],"")&gt;0,"缺","")),"")</f>
        <v/>
      </c>
    </row>
    <row r="43" spans="1:13">
      <c r="A43" s="86" t="str">
        <f>IFERROR((INDEX(名冊[#All],MATCH(表格1[[#This Row],[姓名]],名冊[[#All],[姓名]],0),COLUMN(名冊[[#Headers],[字號]]))),"")</f>
        <v>1-200</v>
      </c>
      <c r="B43" s="264" t="s">
        <v>434</v>
      </c>
      <c r="C43" s="9">
        <v>45709</v>
      </c>
      <c r="D43" s="9" t="str">
        <f>IF(表格1[[#This Row],[姓名]]&lt;&gt;"","醫療","")</f>
        <v>醫療</v>
      </c>
      <c r="E43" s="114" t="s">
        <v>2330</v>
      </c>
      <c r="F43" s="88"/>
      <c r="G43" s="33" t="str">
        <f>IF(表格1[[#This Row],[姓名]]&lt;&gt;"",TEXT(表格1[[#This Row],[日期]],"mm/dd;;")&amp;" "&amp;表格1[[#This Row],[項目]]&amp;表格1[[#This Row],[項目2]],"")</f>
        <v>02/21 804心臟內科拿藥(上月車資已計)</v>
      </c>
      <c r="J43" s="90">
        <v>140</v>
      </c>
      <c r="K43" s="90" t="s">
        <v>2297</v>
      </c>
      <c r="L43" s="90" t="s">
        <v>2297</v>
      </c>
      <c r="M43" s="91" t="str">
        <f>IF(表格1[編號]&lt;&gt;"",(IF(COUNTIF(表格1[[#This Row],[費用]:[車資]],"")&gt;0,"缺","")),"")</f>
        <v/>
      </c>
    </row>
    <row r="44" spans="1:13">
      <c r="A44" s="86" t="str">
        <f>IFERROR((INDEX(名冊[#All],MATCH(表格1[[#This Row],[姓名]],名冊[[#All],[姓名]],0),COLUMN(名冊[[#Headers],[字號]]))),"")</f>
        <v>1-500</v>
      </c>
      <c r="B44" s="264" t="s">
        <v>525</v>
      </c>
      <c r="C44" s="9">
        <v>45709</v>
      </c>
      <c r="D44" s="9" t="str">
        <f>IF(表格1[[#This Row],[姓名]]&lt;&gt;"","醫療","")</f>
        <v>醫療</v>
      </c>
      <c r="E44" s="114" t="s">
        <v>2335</v>
      </c>
      <c r="F44" s="88"/>
      <c r="G44" s="33" t="str">
        <f>IF(表格1[[#This Row],[姓名]]&lt;&gt;"",TEXT(表格1[[#This Row],[日期]],"mm/dd;;")&amp;" "&amp;表格1[[#This Row],[項目]]&amp;表格1[[#This Row],[項目2]],"")</f>
        <v>02/21 804精神科拿藥(上月車資已計)</v>
      </c>
      <c r="J44" s="90">
        <v>90</v>
      </c>
      <c r="K44" s="90" t="s">
        <v>2294</v>
      </c>
      <c r="L44" s="90" t="s">
        <v>2294</v>
      </c>
      <c r="M44" s="91" t="str">
        <f>IF(表格1[編號]&lt;&gt;"",(IF(COUNTIF(表格1[[#This Row],[費用]:[車資]],"")&gt;0,"缺","")),"")</f>
        <v/>
      </c>
    </row>
    <row r="45" spans="1:13">
      <c r="A45" s="86" t="str">
        <f>IFERROR((INDEX(名冊[#All],MATCH(表格1[[#This Row],[姓名]],名冊[[#All],[姓名]],0),COLUMN(名冊[[#Headers],[字號]]))),"")</f>
        <v>1-687</v>
      </c>
      <c r="B45" s="264" t="s">
        <v>1467</v>
      </c>
      <c r="C45" s="9">
        <v>45709</v>
      </c>
      <c r="D45" s="9" t="str">
        <f>IF(表格1[[#This Row],[姓名]]&lt;&gt;"","醫療","")</f>
        <v>醫療</v>
      </c>
      <c r="E45" s="114" t="s">
        <v>2335</v>
      </c>
      <c r="F45" s="88"/>
      <c r="G45" s="33" t="str">
        <f>IF(表格1[[#This Row],[姓名]]&lt;&gt;"",TEXT(表格1[[#This Row],[日期]],"mm/dd;;")&amp;" "&amp;表格1[[#This Row],[項目]]&amp;表格1[[#This Row],[項目2]],"")</f>
        <v>02/21 804精神科拿藥(上月車資已計)</v>
      </c>
      <c r="J45" s="90">
        <v>90</v>
      </c>
      <c r="K45" s="90" t="s">
        <v>2294</v>
      </c>
      <c r="L45" s="90" t="s">
        <v>2294</v>
      </c>
      <c r="M45" s="91" t="str">
        <f>IF(表格1[編號]&lt;&gt;"",(IF(COUNTIF(表格1[[#This Row],[費用]:[車資]],"")&gt;0,"缺","")),"")</f>
        <v/>
      </c>
    </row>
    <row r="46" spans="1:13">
      <c r="A46" s="86" t="str">
        <f>IFERROR((INDEX(名冊[#All],MATCH(表格1[[#This Row],[姓名]],名冊[[#All],[姓名]],0),COLUMN(名冊[[#Headers],[字號]]))),"")</f>
        <v>1-757</v>
      </c>
      <c r="B46" s="264" t="s">
        <v>2096</v>
      </c>
      <c r="C46" s="9">
        <v>45709</v>
      </c>
      <c r="D46" s="9" t="str">
        <f>IF(表格1[[#This Row],[姓名]]&lt;&gt;"","醫療","")</f>
        <v>醫療</v>
      </c>
      <c r="E46" s="114" t="s">
        <v>2335</v>
      </c>
      <c r="F46" s="88"/>
      <c r="G46" s="33" t="str">
        <f>IF(表格1[[#This Row],[姓名]]&lt;&gt;"",TEXT(表格1[[#This Row],[日期]],"mm/dd;;")&amp;" "&amp;表格1[[#This Row],[項目]]&amp;表格1[[#This Row],[項目2]],"")</f>
        <v>02/21 804精神科拿藥(上月車資已計)</v>
      </c>
      <c r="J46" s="90">
        <v>340</v>
      </c>
      <c r="K46" s="90" t="s">
        <v>2294</v>
      </c>
      <c r="L46" s="90" t="s">
        <v>2294</v>
      </c>
      <c r="M46" s="91" t="str">
        <f>IF(表格1[編號]&lt;&gt;"",(IF(COUNTIF(表格1[[#This Row],[費用]:[車資]],"")&gt;0,"缺","")),"")</f>
        <v/>
      </c>
    </row>
    <row r="47" spans="1:13">
      <c r="A47" s="86" t="str">
        <f>IFERROR((INDEX(名冊[#All],MATCH(表格1[[#This Row],[姓名]],名冊[[#All],[姓名]],0),COLUMN(名冊[[#Headers],[字號]]))),"")</f>
        <v>3-549</v>
      </c>
      <c r="B47" s="264" t="s">
        <v>1636</v>
      </c>
      <c r="C47" s="9">
        <v>45709</v>
      </c>
      <c r="D47" s="9" t="str">
        <f>IF(表格1[[#This Row],[姓名]]&lt;&gt;"","醫療","")</f>
        <v>醫療</v>
      </c>
      <c r="E47" s="114" t="s">
        <v>2334</v>
      </c>
      <c r="F47" s="88"/>
      <c r="G47" s="33" t="str">
        <f>IF(表格1[[#This Row],[姓名]]&lt;&gt;"",TEXT(表格1[[#This Row],[日期]],"mm/dd;;")&amp;" "&amp;表格1[[#This Row],[項目]]&amp;表格1[[#This Row],[項目2]],"")</f>
        <v>02/21 804血液腫瘤科拿藥(上月車資已計)</v>
      </c>
      <c r="J47" s="90">
        <v>140</v>
      </c>
      <c r="K47" s="90" t="s">
        <v>2297</v>
      </c>
      <c r="L47" s="90" t="s">
        <v>2295</v>
      </c>
      <c r="M47" s="91" t="str">
        <f>IF(表格1[編號]&lt;&gt;"",(IF(COUNTIF(表格1[[#This Row],[費用]:[車資]],"")&gt;0,"缺","")),"")</f>
        <v/>
      </c>
    </row>
    <row r="48" spans="1:13">
      <c r="A48" s="86" t="str">
        <f>IFERROR((INDEX(名冊[#All],MATCH(表格1[[#This Row],[姓名]],名冊[[#All],[姓名]],0),COLUMN(名冊[[#Headers],[字號]]))),"")</f>
        <v>1-562</v>
      </c>
      <c r="B48" s="264" t="s">
        <v>504</v>
      </c>
      <c r="C48" s="9">
        <v>45709</v>
      </c>
      <c r="D48" s="9" t="str">
        <f>IF(表格1[[#This Row],[姓名]]&lt;&gt;"","醫療","")</f>
        <v>醫療</v>
      </c>
      <c r="E48" s="114" t="s">
        <v>2335</v>
      </c>
      <c r="F48" s="88"/>
      <c r="G48" s="33" t="str">
        <f>IF(表格1[[#This Row],[姓名]]&lt;&gt;"",TEXT(表格1[[#This Row],[日期]],"mm/dd;;")&amp;" "&amp;表格1[[#This Row],[項目]]&amp;表格1[[#This Row],[項目2]],"")</f>
        <v>02/21 804精神科拿藥(上月車資已計)</v>
      </c>
      <c r="J48" s="90">
        <v>340</v>
      </c>
      <c r="K48" s="90" t="s">
        <v>2304</v>
      </c>
      <c r="L48" s="90" t="s">
        <v>2295</v>
      </c>
      <c r="M48" s="91" t="str">
        <f>IF(表格1[編號]&lt;&gt;"",(IF(COUNTIF(表格1[[#This Row],[費用]:[車資]],"")&gt;0,"缺","")),"")</f>
        <v/>
      </c>
    </row>
    <row r="49" spans="1:13">
      <c r="A49" s="86" t="str">
        <f>IFERROR((INDEX(名冊[#All],MATCH(表格1[[#This Row],[姓名]],名冊[[#All],[姓名]],0),COLUMN(名冊[[#Headers],[字號]]))),"")</f>
        <v>1-720</v>
      </c>
      <c r="B49" s="264" t="s">
        <v>1742</v>
      </c>
      <c r="C49" s="9">
        <v>45709</v>
      </c>
      <c r="D49" s="9" t="str">
        <f>IF(表格1[[#This Row],[姓名]]&lt;&gt;"","醫療","")</f>
        <v>醫療</v>
      </c>
      <c r="E49" s="114" t="s">
        <v>2306</v>
      </c>
      <c r="F49" s="88"/>
      <c r="G49" s="33" t="str">
        <f>IF(表格1[[#This Row],[姓名]]&lt;&gt;"",TEXT(表格1[[#This Row],[日期]],"mm/dd;;")&amp;" "&amp;表格1[[#This Row],[項目]]&amp;表格1[[#This Row],[項目2]],"")</f>
        <v>02/21 804眼科(上月車資已計)</v>
      </c>
      <c r="J49" s="90">
        <v>140</v>
      </c>
      <c r="K49" s="90">
        <v>350</v>
      </c>
      <c r="L49" s="90" t="s">
        <v>2297</v>
      </c>
      <c r="M49" s="91" t="str">
        <f>IF(表格1[編號]&lt;&gt;"",(IF(COUNTIF(表格1[[#This Row],[費用]:[車資]],"")&gt;0,"缺","")),"")</f>
        <v/>
      </c>
    </row>
    <row r="50" spans="1:13">
      <c r="A50" s="86" t="str">
        <f>IFERROR((INDEX(名冊[#All],MATCH(表格1[[#This Row],[姓名]],名冊[[#All],[姓名]],0),COLUMN(名冊[[#Headers],[字號]]))),"")</f>
        <v>1-693</v>
      </c>
      <c r="B50" s="264" t="s">
        <v>1485</v>
      </c>
      <c r="C50" s="9">
        <v>45709</v>
      </c>
      <c r="D50" s="9" t="str">
        <f>IF(表格1[[#This Row],[姓名]]&lt;&gt;"","醫療","")</f>
        <v>醫療</v>
      </c>
      <c r="E50" s="114" t="s">
        <v>2325</v>
      </c>
      <c r="F50" s="88"/>
      <c r="G50" s="33" t="str">
        <f>IF(表格1[[#This Row],[姓名]]&lt;&gt;"",TEXT(表格1[[#This Row],[日期]],"mm/dd;;")&amp;" "&amp;表格1[[#This Row],[項目]]&amp;表格1[[#This Row],[項目2]],"")</f>
        <v>02/21 804抽血(上月車資已計)</v>
      </c>
      <c r="J50" s="90" t="s">
        <v>2295</v>
      </c>
      <c r="K50" s="90">
        <v>350</v>
      </c>
      <c r="L50" s="90" t="s">
        <v>2304</v>
      </c>
      <c r="M50" s="91" t="str">
        <f>IF(表格1[編號]&lt;&gt;"",(IF(COUNTIF(表格1[[#This Row],[費用]:[車資]],"")&gt;0,"缺","")),"")</f>
        <v/>
      </c>
    </row>
    <row r="51" spans="1:13">
      <c r="A51" s="86" t="str">
        <f>IFERROR((INDEX(名冊[#All],MATCH(表格1[[#This Row],[姓名]],名冊[[#All],[姓名]],0),COLUMN(名冊[[#Headers],[字號]]))),"")</f>
        <v>1-760</v>
      </c>
      <c r="B51" s="264" t="s">
        <v>2148</v>
      </c>
      <c r="C51" s="9">
        <v>45709</v>
      </c>
      <c r="D51" s="9" t="str">
        <f>IF(表格1[[#This Row],[姓名]]&lt;&gt;"","醫療","")</f>
        <v>醫療</v>
      </c>
      <c r="E51" s="114" t="s">
        <v>2326</v>
      </c>
      <c r="F51" s="88"/>
      <c r="G51" s="33" t="str">
        <f>IF(表格1[[#This Row],[姓名]]&lt;&gt;"",TEXT(表格1[[#This Row],[日期]],"mm/dd;;")&amp;" "&amp;表格1[[#This Row],[項目]]&amp;表格1[[#This Row],[項目2]],"")</f>
        <v>02/21 804精神科(上月車資已計)</v>
      </c>
      <c r="J51" s="90">
        <v>90</v>
      </c>
      <c r="K51" s="90">
        <v>350</v>
      </c>
      <c r="L51" s="90" t="s">
        <v>2294</v>
      </c>
      <c r="M51" s="91" t="str">
        <f>IF(表格1[編號]&lt;&gt;"",(IF(COUNTIF(表格1[[#This Row],[費用]:[車資]],"")&gt;0,"缺","")),"")</f>
        <v/>
      </c>
    </row>
    <row r="52" spans="1:13">
      <c r="A52" s="86" t="str">
        <f>IFERROR((INDEX(名冊[#All],MATCH(表格1[[#This Row],[姓名]],名冊[[#All],[姓名]],0),COLUMN(名冊[[#Headers],[字號]]))),"")</f>
        <v>3-462</v>
      </c>
      <c r="B52" s="264" t="s">
        <v>630</v>
      </c>
      <c r="C52" s="9">
        <v>45709</v>
      </c>
      <c r="D52" s="9" t="str">
        <f>IF(表格1[[#This Row],[姓名]]&lt;&gt;"","醫療","")</f>
        <v>醫療</v>
      </c>
      <c r="E52" s="114" t="s">
        <v>2326</v>
      </c>
      <c r="F52" s="88"/>
      <c r="G52" s="33" t="str">
        <f>IF(表格1[[#This Row],[姓名]]&lt;&gt;"",TEXT(表格1[[#This Row],[日期]],"mm/dd;;")&amp;" "&amp;表格1[[#This Row],[項目]]&amp;表格1[[#This Row],[項目2]],"")</f>
        <v>02/21 804精神科(上月車資已計)</v>
      </c>
      <c r="J52" s="90">
        <v>90</v>
      </c>
      <c r="K52" s="90">
        <v>350</v>
      </c>
      <c r="L52" s="90" t="s">
        <v>2294</v>
      </c>
      <c r="M52" s="91" t="str">
        <f>IF(表格1[編號]&lt;&gt;"",(IF(COUNTIF(表格1[[#This Row],[費用]:[車資]],"")&gt;0,"缺","")),"")</f>
        <v/>
      </c>
    </row>
    <row r="53" spans="1:13">
      <c r="A53" s="86" t="str">
        <f>IFERROR((INDEX(名冊[#All],MATCH(表格1[[#This Row],[姓名]],名冊[[#All],[姓名]],0),COLUMN(名冊[[#Headers],[字號]]))),"")</f>
        <v>1-731</v>
      </c>
      <c r="B53" s="264" t="s">
        <v>1812</v>
      </c>
      <c r="C53" s="9">
        <v>45709</v>
      </c>
      <c r="D53" s="9" t="str">
        <f>IF(表格1[[#This Row],[姓名]]&lt;&gt;"","醫療","")</f>
        <v>醫療</v>
      </c>
      <c r="E53" s="114" t="s">
        <v>2335</v>
      </c>
      <c r="F53" s="88"/>
      <c r="G53" s="33" t="str">
        <f>IF(表格1[[#This Row],[姓名]]&lt;&gt;"",TEXT(表格1[[#This Row],[日期]],"mm/dd;;")&amp;" "&amp;表格1[[#This Row],[項目]]&amp;表格1[[#This Row],[項目2]],"")</f>
        <v>02/21 804精神科拿藥(上月車資已計)</v>
      </c>
      <c r="J53" s="90">
        <v>340</v>
      </c>
      <c r="K53" s="90" t="s">
        <v>2344</v>
      </c>
      <c r="L53" s="90" t="s">
        <v>2345</v>
      </c>
      <c r="M53" s="91" t="str">
        <f>IF(表格1[編號]&lt;&gt;"",(IF(COUNTIF(表格1[[#This Row],[費用]:[車資]],"")&gt;0,"缺","")),"")</f>
        <v/>
      </c>
    </row>
    <row r="54" spans="1:13">
      <c r="A54" s="86" t="str">
        <f>IFERROR((INDEX(名冊[#All],MATCH(表格1[[#This Row],[姓名]],名冊[[#All],[姓名]],0),COLUMN(名冊[[#Headers],[字號]]))),"")</f>
        <v>1-450</v>
      </c>
      <c r="B54" s="264" t="s">
        <v>516</v>
      </c>
      <c r="C54" s="9">
        <v>45709</v>
      </c>
      <c r="D54" s="9" t="str">
        <f>IF(表格1[[#This Row],[姓名]]&lt;&gt;"","醫療","")</f>
        <v>醫療</v>
      </c>
      <c r="E54" s="114" t="s">
        <v>2335</v>
      </c>
      <c r="F54" s="88"/>
      <c r="G54" s="33" t="str">
        <f>IF(表格1[[#This Row],[姓名]]&lt;&gt;"",TEXT(表格1[[#This Row],[日期]],"mm/dd;;")&amp;" "&amp;表格1[[#This Row],[項目]]&amp;表格1[[#This Row],[項目2]],"")</f>
        <v>02/21 804精神科拿藥(上月車資已計)</v>
      </c>
      <c r="J54" s="90">
        <v>90</v>
      </c>
      <c r="K54" s="90" t="s">
        <v>2294</v>
      </c>
      <c r="L54" s="90" t="s">
        <v>2294</v>
      </c>
      <c r="M54" s="91" t="str">
        <f>IF(表格1[編號]&lt;&gt;"",(IF(COUNTIF(表格1[[#This Row],[費用]:[車資]],"")&gt;0,"缺","")),"")</f>
        <v/>
      </c>
    </row>
    <row r="55" spans="1:13">
      <c r="A55" s="86" t="str">
        <f>IFERROR((INDEX(名冊[#All],MATCH(表格1[[#This Row],[姓名]],名冊[[#All],[姓名]],0),COLUMN(名冊[[#Headers],[字號]]))),"")</f>
        <v>2-183</v>
      </c>
      <c r="B55" s="264" t="s">
        <v>501</v>
      </c>
      <c r="C55" s="9">
        <v>45709</v>
      </c>
      <c r="D55" s="9" t="str">
        <f>IF(表格1[[#This Row],[姓名]]&lt;&gt;"","醫療","")</f>
        <v>醫療</v>
      </c>
      <c r="E55" s="114" t="s">
        <v>2335</v>
      </c>
      <c r="F55" s="88"/>
      <c r="G55" s="33" t="str">
        <f>IF(表格1[[#This Row],[姓名]]&lt;&gt;"",TEXT(表格1[[#This Row],[日期]],"mm/dd;;")&amp;" "&amp;表格1[[#This Row],[項目]]&amp;表格1[[#This Row],[項目2]],"")</f>
        <v>02/21 804精神科拿藥(上月車資已計)</v>
      </c>
      <c r="J55" s="90">
        <v>140</v>
      </c>
      <c r="K55" s="90" t="s">
        <v>2295</v>
      </c>
      <c r="L55" s="90" t="s">
        <v>2304</v>
      </c>
      <c r="M55" s="91" t="str">
        <f>IF(表格1[編號]&lt;&gt;"",(IF(COUNTIF(表格1[[#This Row],[費用]:[車資]],"")&gt;0,"缺","")),"")</f>
        <v/>
      </c>
    </row>
    <row r="56" spans="1:13">
      <c r="A56" s="86" t="str">
        <f>IFERROR((INDEX(名冊[#All],MATCH(表格1[[#This Row],[姓名]],名冊[[#All],[姓名]],0),COLUMN(名冊[[#Headers],[字號]]))),"")</f>
        <v>1-596</v>
      </c>
      <c r="B56" s="264" t="s">
        <v>696</v>
      </c>
      <c r="C56" s="9">
        <v>45709</v>
      </c>
      <c r="D56" s="9" t="str">
        <f>IF(表格1[[#This Row],[姓名]]&lt;&gt;"","醫療","")</f>
        <v>醫療</v>
      </c>
      <c r="E56" s="114" t="s">
        <v>2335</v>
      </c>
      <c r="F56" s="88"/>
      <c r="G56" s="33" t="str">
        <f>IF(表格1[[#This Row],[姓名]]&lt;&gt;"",TEXT(表格1[[#This Row],[日期]],"mm/dd;;")&amp;" "&amp;表格1[[#This Row],[項目]]&amp;表格1[[#This Row],[項目2]],"")</f>
        <v>02/21 804精神科拿藥(上月車資已計)</v>
      </c>
      <c r="J56" s="90">
        <v>0</v>
      </c>
      <c r="K56" s="90" t="s">
        <v>2339</v>
      </c>
      <c r="L56" s="90" t="s">
        <v>2304</v>
      </c>
      <c r="M56" s="91" t="str">
        <f>IF(表格1[編號]&lt;&gt;"",(IF(COUNTIF(表格1[[#This Row],[費用]:[車資]],"")&gt;0,"缺","")),"")</f>
        <v/>
      </c>
    </row>
    <row r="57" spans="1:13">
      <c r="A57" s="86" t="str">
        <f>IFERROR((INDEX(名冊[#All],MATCH(表格1[[#This Row],[姓名]],名冊[[#All],[姓名]],0),COLUMN(名冊[[#Headers],[字號]]))),"")</f>
        <v>1-556</v>
      </c>
      <c r="B57" s="264" t="s">
        <v>540</v>
      </c>
      <c r="C57" s="9">
        <v>45709</v>
      </c>
      <c r="D57" s="9" t="str">
        <f>IF(表格1[[#This Row],[姓名]]&lt;&gt;"","醫療","")</f>
        <v>醫療</v>
      </c>
      <c r="E57" s="114" t="s">
        <v>2335</v>
      </c>
      <c r="F57" s="88"/>
      <c r="G57" s="33" t="str">
        <f>IF(表格1[[#This Row],[姓名]]&lt;&gt;"",TEXT(表格1[[#This Row],[日期]],"mm/dd;;")&amp;" "&amp;表格1[[#This Row],[項目]]&amp;表格1[[#This Row],[項目2]],"")</f>
        <v>02/21 804精神科拿藥(上月車資已計)</v>
      </c>
      <c r="J57" s="90">
        <v>90</v>
      </c>
      <c r="K57" s="90" t="s">
        <v>2294</v>
      </c>
      <c r="L57" s="90" t="s">
        <v>2294</v>
      </c>
      <c r="M57" s="91" t="str">
        <f>IF(表格1[編號]&lt;&gt;"",(IF(COUNTIF(表格1[[#This Row],[費用]:[車資]],"")&gt;0,"缺","")),"")</f>
        <v/>
      </c>
    </row>
    <row r="58" spans="1:13">
      <c r="A58" s="86" t="str">
        <f>IFERROR((INDEX(名冊[#All],MATCH(表格1[[#This Row],[姓名]],名冊[[#All],[姓名]],0),COLUMN(名冊[[#Headers],[字號]]))),"")</f>
        <v>1-541</v>
      </c>
      <c r="B58" s="395" t="s">
        <v>323</v>
      </c>
      <c r="C58" s="9">
        <v>45709</v>
      </c>
      <c r="D58" s="9" t="str">
        <f>IF(表格1[[#This Row],[姓名]]&lt;&gt;"","醫療","")</f>
        <v>醫療</v>
      </c>
      <c r="E58" s="114" t="s">
        <v>2321</v>
      </c>
      <c r="F58" s="88"/>
      <c r="G58" s="33" t="str">
        <f>IF(表格1[[#This Row],[姓名]]&lt;&gt;"",TEXT(表格1[[#This Row],[日期]],"mm/dd;;")&amp;" "&amp;表格1[[#This Row],[項目]]&amp;表格1[[#This Row],[項目2]],"")</f>
        <v>02/21 804泌尿外科(上月車資已計)</v>
      </c>
      <c r="J58" s="90">
        <v>0</v>
      </c>
      <c r="K58" s="90">
        <v>350</v>
      </c>
      <c r="L58" s="90" t="s">
        <v>2295</v>
      </c>
      <c r="M58" s="91" t="str">
        <f>IF(表格1[編號]&lt;&gt;"",(IF(COUNTIF(表格1[[#This Row],[費用]:[車資]],"")&gt;0,"缺","")),"")</f>
        <v/>
      </c>
    </row>
    <row r="59" spans="1:13">
      <c r="A59" s="86" t="str">
        <f>IFERROR((INDEX(名冊[#All],MATCH(表格1[[#This Row],[姓名]],名冊[[#All],[姓名]],0),COLUMN(名冊[[#Headers],[字號]]))),"")</f>
        <v>1-541</v>
      </c>
      <c r="B59" s="395" t="s">
        <v>323</v>
      </c>
      <c r="C59" s="9">
        <v>45709</v>
      </c>
      <c r="D59" s="9" t="str">
        <f>IF(表格1[[#This Row],[姓名]]&lt;&gt;"","醫療","")</f>
        <v>醫療</v>
      </c>
      <c r="E59" s="114" t="s">
        <v>2335</v>
      </c>
      <c r="F59" s="88"/>
      <c r="G59" s="33" t="str">
        <f>IF(表格1[[#This Row],[姓名]]&lt;&gt;"",TEXT(表格1[[#This Row],[日期]],"mm/dd;;")&amp;" "&amp;表格1[[#This Row],[項目]]&amp;表格1[[#This Row],[項目2]],"")</f>
        <v>02/21 804精神科拿藥(上月車資已計)</v>
      </c>
      <c r="J59" s="90">
        <v>0</v>
      </c>
      <c r="K59" s="90" t="s">
        <v>2294</v>
      </c>
      <c r="L59" s="90" t="s">
        <v>2294</v>
      </c>
      <c r="M59" s="91" t="str">
        <f>IF(表格1[編號]&lt;&gt;"",(IF(COUNTIF(表格1[[#This Row],[費用]:[車資]],"")&gt;0,"缺","")),"")</f>
        <v/>
      </c>
    </row>
    <row r="60" spans="1:13">
      <c r="A60" s="86" t="str">
        <f>IFERROR((INDEX(名冊[#All],MATCH(表格1[[#This Row],[姓名]],名冊[[#All],[姓名]],0),COLUMN(名冊[[#Headers],[字號]]))),"")</f>
        <v>1-724</v>
      </c>
      <c r="B60" s="264" t="s">
        <v>1766</v>
      </c>
      <c r="C60" s="9">
        <v>45709</v>
      </c>
      <c r="D60" s="9" t="str">
        <f>IF(表格1[[#This Row],[姓名]]&lt;&gt;"","醫療","")</f>
        <v>醫療</v>
      </c>
      <c r="E60" s="114" t="s">
        <v>2374</v>
      </c>
      <c r="F60" s="88"/>
      <c r="G60" s="33" t="str">
        <f>IF(表格1[[#This Row],[姓名]]&lt;&gt;"",TEXT(表格1[[#This Row],[日期]],"mm/dd;;")&amp;" "&amp;表格1[[#This Row],[項目]]&amp;表格1[[#This Row],[項目2]],"")</f>
        <v>02/21 804精神科拿藥(上月車資已計)</v>
      </c>
      <c r="J60" s="90">
        <v>150</v>
      </c>
      <c r="K60" s="90" t="s">
        <v>2344</v>
      </c>
      <c r="L60" s="90" t="s">
        <v>2345</v>
      </c>
      <c r="M60" s="91" t="str">
        <f>IF(表格1[編號]&lt;&gt;"",(IF(COUNTIF(表格1[[#This Row],[費用]:[車資]],"")&gt;0,"缺","")),"")</f>
        <v/>
      </c>
    </row>
    <row r="61" spans="1:13">
      <c r="A61" s="86" t="str">
        <f>IFERROR((INDEX(名冊[#All],MATCH(表格1[[#This Row],[姓名]],名冊[[#All],[姓名]],0),COLUMN(名冊[[#Headers],[字號]]))),"")</f>
        <v>1-354</v>
      </c>
      <c r="B61" s="264" t="s">
        <v>583</v>
      </c>
      <c r="C61" s="9">
        <v>45709</v>
      </c>
      <c r="D61" s="9" t="str">
        <f>IF(表格1[[#This Row],[姓名]]&lt;&gt;"","醫療","")</f>
        <v>醫療</v>
      </c>
      <c r="E61" s="114" t="s">
        <v>2315</v>
      </c>
      <c r="F61" s="88"/>
      <c r="G61" s="33" t="str">
        <f>IF(表格1[[#This Row],[姓名]]&lt;&gt;"",TEXT(表格1[[#This Row],[日期]],"mm/dd;;")&amp;" "&amp;表格1[[#This Row],[項目]]&amp;表格1[[#This Row],[項目2]],"")</f>
        <v>02/21 804眼科拿藥(上月車資已計)</v>
      </c>
      <c r="J61" s="90">
        <v>150</v>
      </c>
      <c r="K61" s="90" t="s">
        <v>2294</v>
      </c>
      <c r="L61" s="90" t="s">
        <v>2294</v>
      </c>
      <c r="M61" s="91" t="str">
        <f>IF(表格1[編號]&lt;&gt;"",(IF(COUNTIF(表格1[[#This Row],[費用]:[車資]],"")&gt;0,"缺","")),"")</f>
        <v/>
      </c>
    </row>
    <row r="62" spans="1:13">
      <c r="A62" s="86" t="str">
        <f>IFERROR((INDEX(名冊[#All],MATCH(表格1[[#This Row],[姓名]],名冊[[#All],[姓名]],0),COLUMN(名冊[[#Headers],[字號]]))),"")</f>
        <v>1-727</v>
      </c>
      <c r="B62" s="264" t="s">
        <v>1792</v>
      </c>
      <c r="C62" s="9">
        <v>45709</v>
      </c>
      <c r="D62" s="9" t="str">
        <f>IF(表格1[[#This Row],[姓名]]&lt;&gt;"","醫療","")</f>
        <v>醫療</v>
      </c>
      <c r="E62" s="114" t="s">
        <v>2335</v>
      </c>
      <c r="F62" s="88"/>
      <c r="G62" s="33" t="str">
        <f>IF(表格1[[#This Row],[姓名]]&lt;&gt;"",TEXT(表格1[[#This Row],[日期]],"mm/dd;;")&amp;" "&amp;表格1[[#This Row],[項目]]&amp;表格1[[#This Row],[項目2]],"")</f>
        <v>02/21 804精神科拿藥(上月車資已計)</v>
      </c>
      <c r="J62" s="90">
        <v>550</v>
      </c>
      <c r="K62" s="90" t="s">
        <v>2343</v>
      </c>
      <c r="L62" s="90" t="s">
        <v>2344</v>
      </c>
      <c r="M62" s="91" t="str">
        <f>IF(表格1[編號]&lt;&gt;"",(IF(COUNTIF(表格1[[#This Row],[費用]:[車資]],"")&gt;0,"缺","")),"")</f>
        <v/>
      </c>
    </row>
    <row r="63" spans="1:13">
      <c r="A63" s="86" t="str">
        <f>IFERROR((INDEX(名冊[#All],MATCH(表格1[[#This Row],[姓名]],名冊[[#All],[姓名]],0),COLUMN(名冊[[#Headers],[字號]]))),"")</f>
        <v>1-637</v>
      </c>
      <c r="B63" s="264" t="s">
        <v>990</v>
      </c>
      <c r="C63" s="9">
        <v>45709</v>
      </c>
      <c r="D63" s="9" t="str">
        <f>IF(表格1[[#This Row],[姓名]]&lt;&gt;"","醫療","")</f>
        <v>醫療</v>
      </c>
      <c r="E63" s="114" t="s">
        <v>2324</v>
      </c>
      <c r="F63" s="88"/>
      <c r="G63" s="33" t="str">
        <f>IF(表格1[[#This Row],[姓名]]&lt;&gt;"",TEXT(表格1[[#This Row],[日期]],"mm/dd;;")&amp;" "&amp;表格1[[#This Row],[項目]]&amp;表格1[[#This Row],[項目2]],"")</f>
        <v>02/21 804眼科(上月車資已計)</v>
      </c>
      <c r="J63" s="90">
        <v>240</v>
      </c>
      <c r="K63" s="90">
        <v>350</v>
      </c>
      <c r="L63" s="90" t="s">
        <v>2304</v>
      </c>
      <c r="M63" s="91" t="str">
        <f>IF(表格1[編號]&lt;&gt;"",(IF(COUNTIF(表格1[[#This Row],[費用]:[車資]],"")&gt;0,"缺","")),"")</f>
        <v/>
      </c>
    </row>
    <row r="64" spans="1:13">
      <c r="A64" s="86" t="str">
        <f>IFERROR((INDEX(名冊[#All],MATCH(表格1[[#This Row],[姓名]],名冊[[#All],[姓名]],0),COLUMN(名冊[[#Headers],[字號]]))),"")</f>
        <v>1-510</v>
      </c>
      <c r="B64" s="264" t="s">
        <v>520</v>
      </c>
      <c r="C64" s="9">
        <v>45709</v>
      </c>
      <c r="D64" s="9" t="str">
        <f>IF(表格1[[#This Row],[姓名]]&lt;&gt;"","醫療","")</f>
        <v>醫療</v>
      </c>
      <c r="E64" s="114" t="s">
        <v>2335</v>
      </c>
      <c r="F64" s="88"/>
      <c r="G64" s="33" t="str">
        <f>IF(表格1[[#This Row],[姓名]]&lt;&gt;"",TEXT(表格1[[#This Row],[日期]],"mm/dd;;")&amp;" "&amp;表格1[[#This Row],[項目]]&amp;表格1[[#This Row],[項目2]],"")</f>
        <v>02/21 804精神科拿藥(上月車資已計)</v>
      </c>
      <c r="J64" s="90">
        <v>90</v>
      </c>
      <c r="K64" s="90" t="s">
        <v>2294</v>
      </c>
      <c r="L64" s="90" t="s">
        <v>2294</v>
      </c>
      <c r="M64" s="91" t="str">
        <f>IF(表格1[編號]&lt;&gt;"",(IF(COUNTIF(表格1[[#This Row],[費用]:[車資]],"")&gt;0,"缺","")),"")</f>
        <v/>
      </c>
    </row>
    <row r="65" spans="1:13">
      <c r="A65" s="86" t="str">
        <f>IFERROR((INDEX(名冊[#All],MATCH(表格1[[#This Row],[姓名]],名冊[[#All],[姓名]],0),COLUMN(名冊[[#Headers],[字號]]))),"")</f>
        <v>3-528</v>
      </c>
      <c r="B65" s="264" t="s">
        <v>1075</v>
      </c>
      <c r="C65" s="9">
        <v>45709</v>
      </c>
      <c r="D65" s="9" t="str">
        <f>IF(表格1[[#This Row],[姓名]]&lt;&gt;"","醫療","")</f>
        <v>醫療</v>
      </c>
      <c r="E65" s="114" t="s">
        <v>2335</v>
      </c>
      <c r="F65" s="88"/>
      <c r="G65" s="33" t="str">
        <f>IF(表格1[[#This Row],[姓名]]&lt;&gt;"",TEXT(表格1[[#This Row],[日期]],"mm/dd;;")&amp;" "&amp;表格1[[#This Row],[項目]]&amp;表格1[[#This Row],[項目2]],"")</f>
        <v>02/21 804精神科拿藥(上月車資已計)</v>
      </c>
      <c r="J65" s="90">
        <v>280</v>
      </c>
      <c r="K65" s="90" t="s">
        <v>2313</v>
      </c>
      <c r="L65" s="90" t="s">
        <v>2295</v>
      </c>
      <c r="M65" s="91" t="str">
        <f>IF(表格1[編號]&lt;&gt;"",(IF(COUNTIF(表格1[[#This Row],[費用]:[車資]],"")&gt;0,"缺","")),"")</f>
        <v/>
      </c>
    </row>
    <row r="66" spans="1:13">
      <c r="A66" s="86" t="str">
        <f>IFERROR((INDEX(名冊[#All],MATCH(表格1[[#This Row],[姓名]],名冊[[#All],[姓名]],0),COLUMN(名冊[[#Headers],[字號]]))),"")</f>
        <v>1-508</v>
      </c>
      <c r="B66" s="264" t="s">
        <v>1065</v>
      </c>
      <c r="C66" s="9">
        <v>45709</v>
      </c>
      <c r="D66" s="9" t="str">
        <f>IF(表格1[[#This Row],[姓名]]&lt;&gt;"","醫療","")</f>
        <v>醫療</v>
      </c>
      <c r="E66" s="114" t="s">
        <v>2335</v>
      </c>
      <c r="F66" s="88"/>
      <c r="G66" s="33" t="str">
        <f>IF(表格1[[#This Row],[姓名]]&lt;&gt;"",TEXT(表格1[[#This Row],[日期]],"mm/dd;;")&amp;" "&amp;表格1[[#This Row],[項目]]&amp;表格1[[#This Row],[項目2]],"")</f>
        <v>02/21 804精神科拿藥(上月車資已計)</v>
      </c>
      <c r="J66" s="90">
        <v>90</v>
      </c>
      <c r="K66" s="90" t="s">
        <v>2294</v>
      </c>
      <c r="L66" s="90" t="s">
        <v>2294</v>
      </c>
      <c r="M66" s="91" t="str">
        <f>IF(表格1[編號]&lt;&gt;"",(IF(COUNTIF(表格1[[#This Row],[費用]:[車資]],"")&gt;0,"缺","")),"")</f>
        <v/>
      </c>
    </row>
    <row r="67" spans="1:13">
      <c r="A67" s="86" t="str">
        <f>IFERROR((INDEX(名冊[#All],MATCH(表格1[[#This Row],[姓名]],名冊[[#All],[姓名]],0),COLUMN(名冊[[#Headers],[字號]]))),"")</f>
        <v>1-531</v>
      </c>
      <c r="B67" s="395" t="s">
        <v>519</v>
      </c>
      <c r="C67" s="9">
        <v>45709</v>
      </c>
      <c r="D67" s="9" t="str">
        <f>IF(表格1[[#This Row],[姓名]]&lt;&gt;"","醫療","")</f>
        <v>醫療</v>
      </c>
      <c r="E67" s="114" t="s">
        <v>2332</v>
      </c>
      <c r="F67" s="88"/>
      <c r="G67" s="33" t="str">
        <f>IF(表格1[[#This Row],[姓名]]&lt;&gt;"",TEXT(表格1[[#This Row],[日期]],"mm/dd;;")&amp;" "&amp;表格1[[#This Row],[項目]]&amp;表格1[[#This Row],[項目2]],"")</f>
        <v>02/21 804眼科拿藥(上月車資已計)</v>
      </c>
      <c r="J67" s="90">
        <v>150</v>
      </c>
      <c r="K67" s="90" t="s">
        <v>2295</v>
      </c>
      <c r="L67" s="90" t="s">
        <v>2295</v>
      </c>
      <c r="M67" s="91" t="str">
        <f>IF(表格1[編號]&lt;&gt;"",(IF(COUNTIF(表格1[[#This Row],[費用]:[車資]],"")&gt;0,"缺","")),"")</f>
        <v/>
      </c>
    </row>
    <row r="68" spans="1:13">
      <c r="A68" s="86" t="str">
        <f>IFERROR((INDEX(名冊[#All],MATCH(表格1[[#This Row],[姓名]],名冊[[#All],[姓名]],0),COLUMN(名冊[[#Headers],[字號]]))),"")</f>
        <v>1-531</v>
      </c>
      <c r="B68" s="395" t="s">
        <v>519</v>
      </c>
      <c r="C68" s="9">
        <v>45709</v>
      </c>
      <c r="D68" s="9" t="str">
        <f>IF(表格1[[#This Row],[姓名]]&lt;&gt;"","醫療","")</f>
        <v>醫療</v>
      </c>
      <c r="E68" s="114" t="s">
        <v>2335</v>
      </c>
      <c r="F68" s="88"/>
      <c r="G68" s="33" t="str">
        <f>IF(表格1[[#This Row],[姓名]]&lt;&gt;"",TEXT(表格1[[#This Row],[日期]],"mm/dd;;")&amp;" "&amp;表格1[[#This Row],[項目]]&amp;表格1[[#This Row],[項目2]],"")</f>
        <v>02/21 804精神科拿藥(上月車資已計)</v>
      </c>
      <c r="J68" s="90">
        <v>90</v>
      </c>
      <c r="K68" s="90" t="s">
        <v>2294</v>
      </c>
      <c r="L68" s="90" t="s">
        <v>2294</v>
      </c>
      <c r="M68" s="91" t="str">
        <f>IF(表格1[編號]&lt;&gt;"",(IF(COUNTIF(表格1[[#This Row],[費用]:[車資]],"")&gt;0,"缺","")),"")</f>
        <v/>
      </c>
    </row>
    <row r="69" spans="1:13">
      <c r="A69" s="86" t="str">
        <f>IFERROR((INDEX(名冊[#All],MATCH(表格1[[#This Row],[姓名]],名冊[[#All],[姓名]],0),COLUMN(名冊[[#Headers],[字號]]))),"")</f>
        <v>1-550</v>
      </c>
      <c r="B69" s="264" t="s">
        <v>491</v>
      </c>
      <c r="C69" s="9">
        <v>45709</v>
      </c>
      <c r="D69" s="9" t="str">
        <f>IF(表格1[[#This Row],[姓名]]&lt;&gt;"","醫療","")</f>
        <v>醫療</v>
      </c>
      <c r="E69" s="114" t="s">
        <v>2318</v>
      </c>
      <c r="F69" s="88"/>
      <c r="G69" s="33" t="str">
        <f>IF(表格1[[#This Row],[姓名]]&lt;&gt;"",TEXT(表格1[[#This Row],[日期]],"mm/dd;;")&amp;" "&amp;表格1[[#This Row],[項目]]&amp;表格1[[#This Row],[項目2]],"")</f>
        <v>02/21 804內分泌科拿藥(上月車資已計)</v>
      </c>
      <c r="J69" s="90">
        <v>140</v>
      </c>
      <c r="K69" s="90" t="s">
        <v>2304</v>
      </c>
      <c r="L69" s="90" t="s">
        <v>2297</v>
      </c>
      <c r="M69" s="91" t="str">
        <f>IF(表格1[編號]&lt;&gt;"",(IF(COUNTIF(表格1[[#This Row],[費用]:[車資]],"")&gt;0,"缺","")),"")</f>
        <v/>
      </c>
    </row>
    <row r="70" spans="1:13">
      <c r="A70" s="86" t="str">
        <f>IFERROR((INDEX(名冊[#All],MATCH(表格1[[#This Row],[姓名]],名冊[[#All],[姓名]],0),COLUMN(名冊[[#Headers],[字號]]))),"")</f>
        <v>3-523</v>
      </c>
      <c r="B70" s="264" t="s">
        <v>1475</v>
      </c>
      <c r="C70" s="9">
        <v>45709</v>
      </c>
      <c r="D70" s="9" t="str">
        <f>IF(表格1[[#This Row],[姓名]]&lt;&gt;"","醫療","")</f>
        <v>醫療</v>
      </c>
      <c r="E70" s="114" t="s">
        <v>2335</v>
      </c>
      <c r="F70" s="88"/>
      <c r="G70" s="33" t="str">
        <f>IF(表格1[[#This Row],[姓名]]&lt;&gt;"",TEXT(表格1[[#This Row],[日期]],"mm/dd;;")&amp;" "&amp;表格1[[#This Row],[項目]]&amp;表格1[[#This Row],[項目2]],"")</f>
        <v>02/21 804精神科拿藥(上月車資已計)</v>
      </c>
      <c r="J70" s="90">
        <v>240</v>
      </c>
      <c r="K70" s="90" t="s">
        <v>2294</v>
      </c>
      <c r="L70" s="90" t="s">
        <v>2294</v>
      </c>
      <c r="M70" s="91" t="str">
        <f>IF(表格1[編號]&lt;&gt;"",(IF(COUNTIF(表格1[[#This Row],[費用]:[車資]],"")&gt;0,"缺","")),"")</f>
        <v/>
      </c>
    </row>
    <row r="71" spans="1:13">
      <c r="A71" s="86" t="str">
        <f>IFERROR((INDEX(名冊[#All],MATCH(表格1[[#This Row],[姓名]],名冊[[#All],[姓名]],0),COLUMN(名冊[[#Headers],[字號]]))),"")</f>
        <v>1-634</v>
      </c>
      <c r="B71" s="264" t="s">
        <v>967</v>
      </c>
      <c r="C71" s="9">
        <v>45709</v>
      </c>
      <c r="D71" s="9" t="str">
        <f>IF(表格1[[#This Row],[姓名]]&lt;&gt;"","醫療","")</f>
        <v>醫療</v>
      </c>
      <c r="E71" s="114" t="s">
        <v>2335</v>
      </c>
      <c r="F71" s="88"/>
      <c r="G71" s="33" t="str">
        <f>IF(表格1[[#This Row],[姓名]]&lt;&gt;"",TEXT(表格1[[#This Row],[日期]],"mm/dd;;")&amp;" "&amp;表格1[[#This Row],[項目]]&amp;表格1[[#This Row],[項目2]],"")</f>
        <v>02/21 804精神科拿藥(上月車資已計)</v>
      </c>
      <c r="J71" s="90">
        <v>90</v>
      </c>
      <c r="K71" s="90" t="s">
        <v>2294</v>
      </c>
      <c r="L71" s="90" t="s">
        <v>2294</v>
      </c>
      <c r="M71" s="91" t="str">
        <f>IF(表格1[編號]&lt;&gt;"",(IF(COUNTIF(表格1[[#This Row],[費用]:[車資]],"")&gt;0,"缺","")),"")</f>
        <v/>
      </c>
    </row>
    <row r="72" spans="1:13">
      <c r="A72" s="86" t="str">
        <f>IFERROR((INDEX(名冊[#All],MATCH(表格1[[#This Row],[姓名]],名冊[[#All],[姓名]],0),COLUMN(名冊[[#Headers],[字號]]))),"")</f>
        <v>1-740</v>
      </c>
      <c r="B72" s="264" t="s">
        <v>1907</v>
      </c>
      <c r="C72" s="9">
        <v>45709</v>
      </c>
      <c r="D72" s="9" t="str">
        <f>IF(表格1[[#This Row],[姓名]]&lt;&gt;"","醫療","")</f>
        <v>醫療</v>
      </c>
      <c r="E72" s="114" t="s">
        <v>2335</v>
      </c>
      <c r="F72" s="88"/>
      <c r="G72" s="33" t="str">
        <f>IF(表格1[[#This Row],[姓名]]&lt;&gt;"",TEXT(表格1[[#This Row],[日期]],"mm/dd;;")&amp;" "&amp;表格1[[#This Row],[項目]]&amp;表格1[[#This Row],[項目2]],"")</f>
        <v>02/21 804精神科拿藥(上月車資已計)</v>
      </c>
      <c r="J72" s="90">
        <v>90</v>
      </c>
      <c r="K72" s="90" t="s">
        <v>2294</v>
      </c>
      <c r="L72" s="90" t="s">
        <v>2294</v>
      </c>
      <c r="M72" s="91" t="str">
        <f>IF(表格1[編號]&lt;&gt;"",(IF(COUNTIF(表格1[[#This Row],[費用]:[車資]],"")&gt;0,"缺","")),"")</f>
        <v/>
      </c>
    </row>
    <row r="73" spans="1:13">
      <c r="A73" s="86" t="str">
        <f>IFERROR((INDEX(名冊[#All],MATCH(表格1[[#This Row],[姓名]],名冊[[#All],[姓名]],0),COLUMN(名冊[[#Headers],[字號]]))),"")</f>
        <v>1-728</v>
      </c>
      <c r="B73" s="264" t="s">
        <v>1796</v>
      </c>
      <c r="C73" s="9">
        <v>45709</v>
      </c>
      <c r="D73" s="9" t="str">
        <f>IF(表格1[[#This Row],[姓名]]&lt;&gt;"","醫療","")</f>
        <v>醫療</v>
      </c>
      <c r="E73" s="114" t="s">
        <v>2326</v>
      </c>
      <c r="F73" s="88"/>
      <c r="G73" s="33" t="str">
        <f>IF(表格1[[#This Row],[姓名]]&lt;&gt;"",TEXT(表格1[[#This Row],[日期]],"mm/dd;;")&amp;" "&amp;表格1[[#This Row],[項目]]&amp;表格1[[#This Row],[項目2]],"")</f>
        <v>02/21 804精神科(上月車資已計)</v>
      </c>
      <c r="J73" s="90">
        <v>90</v>
      </c>
      <c r="K73" s="90">
        <v>350</v>
      </c>
      <c r="L73" s="90" t="s">
        <v>2304</v>
      </c>
      <c r="M73" s="91" t="str">
        <f>IF(表格1[編號]&lt;&gt;"",(IF(COUNTIF(表格1[[#This Row],[費用]:[車資]],"")&gt;0,"缺","")),"")</f>
        <v/>
      </c>
    </row>
    <row r="74" spans="1:13">
      <c r="A74" s="86" t="str">
        <f>IFERROR((INDEX(名冊[#All],MATCH(表格1[[#This Row],[姓名]],名冊[[#All],[姓名]],0),COLUMN(名冊[[#Headers],[字號]]))),"")</f>
        <v>1-296</v>
      </c>
      <c r="B74" s="264" t="s">
        <v>524</v>
      </c>
      <c r="C74" s="9">
        <v>45709</v>
      </c>
      <c r="D74" s="9" t="str">
        <f>IF(表格1[[#This Row],[姓名]]&lt;&gt;"","醫療","")</f>
        <v>醫療</v>
      </c>
      <c r="E74" s="114" t="s">
        <v>2336</v>
      </c>
      <c r="F74" s="88"/>
      <c r="G74" s="33" t="str">
        <f>IF(表格1[[#This Row],[姓名]]&lt;&gt;"",TEXT(表格1[[#This Row],[日期]],"mm/dd;;")&amp;" "&amp;表格1[[#This Row],[項目]]&amp;表格1[[#This Row],[項目2]],"")</f>
        <v>02/21 804精神科拿藥(上月車資已計)</v>
      </c>
      <c r="J74" s="90">
        <v>90</v>
      </c>
      <c r="K74" s="90" t="s">
        <v>2295</v>
      </c>
      <c r="L74" s="90" t="s">
        <v>2297</v>
      </c>
      <c r="M74" s="91" t="str">
        <f>IF(表格1[編號]&lt;&gt;"",(IF(COUNTIF(表格1[[#This Row],[費用]:[車資]],"")&gt;0,"缺","")),"")</f>
        <v/>
      </c>
    </row>
    <row r="75" spans="1:13">
      <c r="A75" s="86" t="str">
        <f>IFERROR((INDEX(名冊[#All],MATCH(表格1[[#This Row],[姓名]],名冊[[#All],[姓名]],0),COLUMN(名冊[[#Headers],[字號]]))),"")</f>
        <v>1-580</v>
      </c>
      <c r="B75" s="264" t="s">
        <v>535</v>
      </c>
      <c r="C75" s="9">
        <v>45709</v>
      </c>
      <c r="D75" s="9" t="str">
        <f>IF(表格1[[#This Row],[姓名]]&lt;&gt;"","醫療","")</f>
        <v>醫療</v>
      </c>
      <c r="E75" s="114" t="s">
        <v>2335</v>
      </c>
      <c r="F75" s="88"/>
      <c r="G75" s="33" t="str">
        <f>IF(表格1[[#This Row],[姓名]]&lt;&gt;"",TEXT(表格1[[#This Row],[日期]],"mm/dd;;")&amp;" "&amp;表格1[[#This Row],[項目]]&amp;表格1[[#This Row],[項目2]],"")</f>
        <v>02/21 804精神科拿藥(上月車資已計)</v>
      </c>
      <c r="J75" s="90">
        <v>90</v>
      </c>
      <c r="K75" s="90" t="s">
        <v>2294</v>
      </c>
      <c r="L75" s="90" t="s">
        <v>2294</v>
      </c>
      <c r="M75" s="91" t="str">
        <f>IF(表格1[編號]&lt;&gt;"",(IF(COUNTIF(表格1[[#This Row],[費用]:[車資]],"")&gt;0,"缺","")),"")</f>
        <v/>
      </c>
    </row>
    <row r="76" spans="1:13">
      <c r="A76" s="86" t="str">
        <f>IFERROR((INDEX(名冊[#All],MATCH(表格1[[#This Row],[姓名]],名冊[[#All],[姓名]],0),COLUMN(名冊[[#Headers],[字號]]))),"")</f>
        <v>1-250</v>
      </c>
      <c r="B76" s="264" t="s">
        <v>499</v>
      </c>
      <c r="C76" s="9">
        <v>45709</v>
      </c>
      <c r="D76" s="9" t="str">
        <f>IF(表格1[[#This Row],[姓名]]&lt;&gt;"","醫療","")</f>
        <v>醫療</v>
      </c>
      <c r="E76" s="114" t="s">
        <v>2331</v>
      </c>
      <c r="F76" s="88"/>
      <c r="G76" s="33" t="str">
        <f>IF(表格1[[#This Row],[姓名]]&lt;&gt;"",TEXT(表格1[[#This Row],[日期]],"mm/dd;;")&amp;" "&amp;表格1[[#This Row],[項目]]&amp;表格1[[#This Row],[項目2]],"")</f>
        <v>02/21 804心臟內科拿藥(上月車資已計)</v>
      </c>
      <c r="J76" s="90">
        <v>140</v>
      </c>
      <c r="K76" s="90" t="s">
        <v>2297</v>
      </c>
      <c r="L76" s="90" t="s">
        <v>2295</v>
      </c>
      <c r="M76" s="91" t="str">
        <f>IF(表格1[編號]&lt;&gt;"",(IF(COUNTIF(表格1[[#This Row],[費用]:[車資]],"")&gt;0,"缺","")),"")</f>
        <v/>
      </c>
    </row>
    <row r="77" spans="1:13">
      <c r="A77" s="86" t="str">
        <f>IFERROR((INDEX(名冊[#All],MATCH(表格1[[#This Row],[姓名]],名冊[[#All],[姓名]],0),COLUMN(名冊[[#Headers],[字號]]))),"")</f>
        <v>1-755</v>
      </c>
      <c r="B77" s="264" t="s">
        <v>2088</v>
      </c>
      <c r="C77" s="9">
        <v>45709</v>
      </c>
      <c r="D77" s="9" t="str">
        <f>IF(表格1[[#This Row],[姓名]]&lt;&gt;"","醫療","")</f>
        <v>醫療</v>
      </c>
      <c r="E77" s="114" t="s">
        <v>2319</v>
      </c>
      <c r="F77" s="88"/>
      <c r="G77" s="33" t="str">
        <f>IF(表格1[[#This Row],[姓名]]&lt;&gt;"",TEXT(表格1[[#This Row],[日期]],"mm/dd;;")&amp;" "&amp;表格1[[#This Row],[項目]]&amp;表格1[[#This Row],[項目2]],"")</f>
        <v>02/21 804內分泌科拿藥(上月車資已計)</v>
      </c>
      <c r="J77" s="90">
        <v>140</v>
      </c>
      <c r="K77" s="90" t="s">
        <v>2295</v>
      </c>
      <c r="L77" s="90" t="s">
        <v>2304</v>
      </c>
      <c r="M77" s="91" t="str">
        <f>IF(表格1[編號]&lt;&gt;"",(IF(COUNTIF(表格1[[#This Row],[費用]:[車資]],"")&gt;0,"缺","")),"")</f>
        <v/>
      </c>
    </row>
    <row r="78" spans="1:13">
      <c r="A78" s="86" t="str">
        <f>IFERROR((INDEX(名冊[#All],MATCH(表格1[[#This Row],[姓名]],名冊[[#All],[姓名]],0),COLUMN(名冊[[#Headers],[字號]]))),"")</f>
        <v>1-756</v>
      </c>
      <c r="B78" s="264" t="s">
        <v>2084</v>
      </c>
      <c r="C78" s="9">
        <v>45710</v>
      </c>
      <c r="D78" s="9" t="str">
        <f>IF(表格1[[#This Row],[姓名]]&lt;&gt;"","醫療","")</f>
        <v>醫療</v>
      </c>
      <c r="E78" s="114" t="s">
        <v>2293</v>
      </c>
      <c r="F78" s="88"/>
      <c r="G78" s="33" t="str">
        <f>IF(表格1[[#This Row],[姓名]]&lt;&gt;"",TEXT(表格1[[#This Row],[日期]],"mm/dd;;")&amp;" "&amp;表格1[[#This Row],[項目]]&amp;表格1[[#This Row],[項目2]],"")</f>
        <v>02/22 804急診(上月車資已計)</v>
      </c>
      <c r="J78" s="90">
        <v>450</v>
      </c>
      <c r="K78" s="90">
        <v>500</v>
      </c>
      <c r="L78" s="90" t="s">
        <v>2295</v>
      </c>
      <c r="M78" s="91" t="str">
        <f>IF(表格1[編號]&lt;&gt;"",(IF(COUNTIF(表格1[[#This Row],[費用]:[車資]],"")&gt;0,"缺","")),"")</f>
        <v/>
      </c>
    </row>
    <row r="79" spans="1:13">
      <c r="A79" s="86" t="str">
        <f>IFERROR((INDEX(名冊[#All],MATCH(表格1[[#This Row],[姓名]],名冊[[#All],[姓名]],0),COLUMN(名冊[[#Headers],[字號]]))),"")</f>
        <v>2-193</v>
      </c>
      <c r="B79" s="264" t="s">
        <v>1996</v>
      </c>
      <c r="C79" s="9">
        <v>45712</v>
      </c>
      <c r="D79" s="9" t="str">
        <f>IF(表格1[[#This Row],[姓名]]&lt;&gt;"","醫療","")</f>
        <v>醫療</v>
      </c>
      <c r="E79" s="114" t="s">
        <v>2335</v>
      </c>
      <c r="F79" s="88"/>
      <c r="G79" s="33" t="str">
        <f>IF(表格1[[#This Row],[姓名]]&lt;&gt;"",TEXT(表格1[[#This Row],[日期]],"mm/dd;;")&amp;" "&amp;表格1[[#This Row],[項目]]&amp;表格1[[#This Row],[項目2]],"")</f>
        <v>02/24 804精神科拿藥(上月車資已計)</v>
      </c>
      <c r="J79" s="90">
        <v>90</v>
      </c>
      <c r="K79" s="90" t="s">
        <v>2294</v>
      </c>
      <c r="L79" s="90" t="s">
        <v>2294</v>
      </c>
      <c r="M79" s="91" t="str">
        <f>IF(表格1[編號]&lt;&gt;"",(IF(COUNTIF(表格1[[#This Row],[費用]:[車資]],"")&gt;0,"缺","")),"")</f>
        <v/>
      </c>
    </row>
    <row r="80" spans="1:13">
      <c r="A80" s="86" t="str">
        <f>IFERROR((INDEX(名冊[#All],MATCH(表格1[[#This Row],[姓名]],名冊[[#All],[姓名]],0),COLUMN(名冊[[#Headers],[字號]]))),"")</f>
        <v>1-690</v>
      </c>
      <c r="B80" s="264" t="s">
        <v>2283</v>
      </c>
      <c r="C80" s="9">
        <v>45712</v>
      </c>
      <c r="D80" s="9" t="str">
        <f>IF(表格1[[#This Row],[姓名]]&lt;&gt;"","醫療","")</f>
        <v>醫療</v>
      </c>
      <c r="E80" s="114" t="s">
        <v>2370</v>
      </c>
      <c r="F80" s="88"/>
      <c r="G80" s="33" t="str">
        <f>IF(表格1[[#This Row],[姓名]]&lt;&gt;"",TEXT(表格1[[#This Row],[日期]],"mm/dd;;")&amp;" "&amp;表格1[[#This Row],[項目]]&amp;表格1[[#This Row],[項目2]],"")</f>
        <v>02/24 804心臟內科拿藥(上月車資已計)</v>
      </c>
      <c r="J80" s="90">
        <v>0</v>
      </c>
      <c r="K80" s="90" t="s">
        <v>2346</v>
      </c>
      <c r="L80" s="90" t="s">
        <v>2345</v>
      </c>
      <c r="M80" s="91" t="str">
        <f>IF(表格1[編號]&lt;&gt;"",(IF(COUNTIF(表格1[[#This Row],[費用]:[車資]],"")&gt;0,"缺","")),"")</f>
        <v/>
      </c>
    </row>
    <row r="81" spans="1:13">
      <c r="A81" s="86" t="str">
        <f>IFERROR((INDEX(名冊[#All],MATCH(表格1[[#This Row],[姓名]],名冊[[#All],[姓名]],0),COLUMN(名冊[[#Headers],[字號]]))),"")</f>
        <v>3-551</v>
      </c>
      <c r="B81" s="264" t="s">
        <v>2110</v>
      </c>
      <c r="C81" s="9">
        <v>45712</v>
      </c>
      <c r="D81" s="9" t="str">
        <f>IF(表格1[[#This Row],[姓名]]&lt;&gt;"","醫療","")</f>
        <v>醫療</v>
      </c>
      <c r="E81" s="114" t="s">
        <v>2347</v>
      </c>
      <c r="F81" s="88"/>
      <c r="G81" s="33" t="str">
        <f>IF(表格1[[#This Row],[姓名]]&lt;&gt;"",TEXT(表格1[[#This Row],[日期]],"mm/dd;;")&amp;" "&amp;表格1[[#This Row],[項目]]&amp;表格1[[#This Row],[項目2]],"")</f>
        <v>02/24 804神經內科(上月車資已計)</v>
      </c>
      <c r="J81" s="90">
        <v>430</v>
      </c>
      <c r="K81" s="90">
        <v>350</v>
      </c>
      <c r="L81" s="90" t="s">
        <v>2343</v>
      </c>
      <c r="M81" s="91" t="str">
        <f>IF(表格1[編號]&lt;&gt;"",(IF(COUNTIF(表格1[[#This Row],[費用]:[車資]],"")&gt;0,"缺","")),"")</f>
        <v/>
      </c>
    </row>
    <row r="82" spans="1:13">
      <c r="A82" s="86" t="str">
        <f>IFERROR((INDEX(名冊[#All],MATCH(表格1[[#This Row],[姓名]],名冊[[#All],[姓名]],0),COLUMN(名冊[[#Headers],[字號]]))),"")</f>
        <v>1-761</v>
      </c>
      <c r="B82" s="395" t="s">
        <v>2156</v>
      </c>
      <c r="C82" s="9">
        <v>45712</v>
      </c>
      <c r="D82" s="9" t="str">
        <f>IF(表格1[[#This Row],[姓名]]&lt;&gt;"","醫療","")</f>
        <v>醫療</v>
      </c>
      <c r="E82" s="114" t="s">
        <v>2350</v>
      </c>
      <c r="F82" s="88"/>
      <c r="G82" s="33" t="str">
        <f>IF(表格1[[#This Row],[姓名]]&lt;&gt;"",TEXT(表格1[[#This Row],[日期]],"mm/dd;;")&amp;" "&amp;表格1[[#This Row],[項目]]&amp;表格1[[#This Row],[項目2]],"")</f>
        <v>02/24 804心臟內科(上月車資已計)</v>
      </c>
      <c r="J82" s="90">
        <v>140</v>
      </c>
      <c r="K82" s="90">
        <v>350</v>
      </c>
      <c r="L82" s="90" t="s">
        <v>2343</v>
      </c>
      <c r="M82" s="91" t="str">
        <f>IF(表格1[編號]&lt;&gt;"",(IF(COUNTIF(表格1[[#This Row],[費用]:[車資]],"")&gt;0,"缺","")),"")</f>
        <v/>
      </c>
    </row>
    <row r="83" spans="1:13">
      <c r="A83" s="86" t="str">
        <f>IFERROR((INDEX(名冊[#All],MATCH(表格1[[#This Row],[姓名]],名冊[[#All],[姓名]],0),COLUMN(名冊[[#Headers],[字號]]))),"")</f>
        <v>1-761</v>
      </c>
      <c r="B83" s="395" t="s">
        <v>2156</v>
      </c>
      <c r="C83" s="9">
        <v>45712</v>
      </c>
      <c r="D83" s="9" t="str">
        <f>IF(表格1[[#This Row],[姓名]]&lt;&gt;"","醫療","")</f>
        <v>醫療</v>
      </c>
      <c r="E83" s="114" t="s">
        <v>2326</v>
      </c>
      <c r="F83" s="88"/>
      <c r="G83" s="33" t="str">
        <f>IF(表格1[[#This Row],[姓名]]&lt;&gt;"",TEXT(表格1[[#This Row],[日期]],"mm/dd;;")&amp;" "&amp;表格1[[#This Row],[項目]]&amp;表格1[[#This Row],[項目2]],"")</f>
        <v>02/24 804精神科(上月車資已計)</v>
      </c>
      <c r="J83" s="90">
        <v>200</v>
      </c>
      <c r="K83" s="90">
        <v>350</v>
      </c>
      <c r="L83" s="90" t="s">
        <v>2346</v>
      </c>
      <c r="M83" s="91" t="str">
        <f>IF(表格1[編號]&lt;&gt;"",(IF(COUNTIF(表格1[[#This Row],[費用]:[車資]],"")&gt;0,"缺","")),"")</f>
        <v/>
      </c>
    </row>
    <row r="84" spans="1:13">
      <c r="A84" s="86" t="str">
        <f>IFERROR((INDEX(名冊[#All],MATCH(表格1[[#This Row],[姓名]],名冊[[#All],[姓名]],0),COLUMN(名冊[[#Headers],[字號]]))),"")</f>
        <v>1-714</v>
      </c>
      <c r="B84" s="264" t="s">
        <v>2357</v>
      </c>
      <c r="C84" s="9">
        <v>45712</v>
      </c>
      <c r="D84" s="9" t="str">
        <f>IF(表格1[[#This Row],[姓名]]&lt;&gt;"","醫療","")</f>
        <v>醫療</v>
      </c>
      <c r="E84" s="114" t="s">
        <v>2359</v>
      </c>
      <c r="F84" s="88"/>
      <c r="G84" s="33" t="str">
        <f>IF(表格1[[#This Row],[姓名]]&lt;&gt;"",TEXT(表格1[[#This Row],[日期]],"mm/dd;;")&amp;" "&amp;表格1[[#This Row],[項目]]&amp;表格1[[#This Row],[項目2]],"")</f>
        <v>02/24 804骨科(上月車資已計)</v>
      </c>
      <c r="J84" s="90">
        <v>200</v>
      </c>
      <c r="K84" s="90">
        <v>350</v>
      </c>
      <c r="L84" s="90" t="s">
        <v>2345</v>
      </c>
      <c r="M84" s="91" t="str">
        <f>IF(表格1[編號]&lt;&gt;"",(IF(COUNTIF(表格1[[#This Row],[費用]:[車資]],"")&gt;0,"缺","")),"")</f>
        <v/>
      </c>
    </row>
    <row r="85" spans="1:13">
      <c r="A85" s="86" t="str">
        <f>IFERROR((INDEX(名冊[#All],MATCH(表格1[[#This Row],[姓名]],名冊[[#All],[姓名]],0),COLUMN(名冊[[#Headers],[字號]]))),"")</f>
        <v>1-695</v>
      </c>
      <c r="B85" s="264" t="s">
        <v>1501</v>
      </c>
      <c r="C85" s="9">
        <v>45712</v>
      </c>
      <c r="D85" s="9" t="str">
        <f>IF(表格1[[#This Row],[姓名]]&lt;&gt;"","醫療","")</f>
        <v>醫療</v>
      </c>
      <c r="E85" s="114" t="s">
        <v>2335</v>
      </c>
      <c r="F85" s="88"/>
      <c r="G85" s="33" t="str">
        <f>IF(表格1[[#This Row],[姓名]]&lt;&gt;"",TEXT(表格1[[#This Row],[日期]],"mm/dd;;")&amp;" "&amp;表格1[[#This Row],[項目]]&amp;表格1[[#This Row],[項目2]],"")</f>
        <v>02/24 804精神科拿藥(上月車資已計)</v>
      </c>
      <c r="J85" s="90">
        <v>90</v>
      </c>
      <c r="K85" s="90" t="s">
        <v>2343</v>
      </c>
      <c r="L85" s="90" t="s">
        <v>2343</v>
      </c>
      <c r="M85" s="91" t="str">
        <f>IF(表格1[編號]&lt;&gt;"",(IF(COUNTIF(表格1[[#This Row],[費用]:[車資]],"")&gt;0,"缺","")),"")</f>
        <v/>
      </c>
    </row>
    <row r="86" spans="1:13">
      <c r="A86" s="86" t="str">
        <f>IFERROR((INDEX(名冊[#All],MATCH(表格1[[#This Row],[姓名]],名冊[[#All],[姓名]],0),COLUMN(名冊[[#Headers],[字號]]))),"")</f>
        <v>1-717</v>
      </c>
      <c r="B86" s="264" t="s">
        <v>1674</v>
      </c>
      <c r="C86" s="9">
        <v>45712</v>
      </c>
      <c r="D86" s="9" t="str">
        <f>IF(表格1[[#This Row],[姓名]]&lt;&gt;"","醫療","")</f>
        <v>醫療</v>
      </c>
      <c r="E86" s="114" t="s">
        <v>2318</v>
      </c>
      <c r="F86" s="88"/>
      <c r="G86" s="33" t="str">
        <f>IF(表格1[[#This Row],[姓名]]&lt;&gt;"",TEXT(表格1[[#This Row],[日期]],"mm/dd;;")&amp;" "&amp;表格1[[#This Row],[項目]]&amp;表格1[[#This Row],[項目2]],"")</f>
        <v>02/24 804內分泌科拿藥(上月車資已計)</v>
      </c>
      <c r="J86" s="90">
        <v>300</v>
      </c>
      <c r="K86" s="90" t="s">
        <v>2343</v>
      </c>
      <c r="L86" s="90" t="s">
        <v>2346</v>
      </c>
      <c r="M86" s="91" t="str">
        <f>IF(表格1[編號]&lt;&gt;"",(IF(COUNTIF(表格1[[#This Row],[費用]:[車資]],"")&gt;0,"缺","")),"")</f>
        <v/>
      </c>
    </row>
    <row r="87" spans="1:13">
      <c r="A87" s="86" t="str">
        <f>IFERROR((INDEX(名冊[#All],MATCH(表格1[[#This Row],[姓名]],名冊[[#All],[姓名]],0),COLUMN(名冊[[#Headers],[字號]]))),"")</f>
        <v>1-730</v>
      </c>
      <c r="B87" s="264" t="s">
        <v>1865</v>
      </c>
      <c r="C87" s="9">
        <v>45712</v>
      </c>
      <c r="D87" s="9" t="str">
        <f>IF(表格1[[#This Row],[姓名]]&lt;&gt;"","醫療","")</f>
        <v>醫療</v>
      </c>
      <c r="E87" s="114" t="s">
        <v>2353</v>
      </c>
      <c r="F87" s="88"/>
      <c r="G87" s="33" t="str">
        <f>IF(表格1[[#This Row],[姓名]]&lt;&gt;"",TEXT(表格1[[#This Row],[日期]],"mm/dd;;")&amp;" "&amp;表格1[[#This Row],[項目]]&amp;表格1[[#This Row],[項目2]],"")</f>
        <v>02/24 804胸腔內科(上月車資已計)</v>
      </c>
      <c r="J87" s="90">
        <v>40</v>
      </c>
      <c r="K87" s="90">
        <v>350</v>
      </c>
      <c r="L87" s="90" t="s">
        <v>2343</v>
      </c>
      <c r="M87" s="91" t="str">
        <f>IF(表格1[編號]&lt;&gt;"",(IF(COUNTIF(表格1[[#This Row],[費用]:[車資]],"")&gt;0,"缺","")),"")</f>
        <v/>
      </c>
    </row>
    <row r="88" spans="1:13">
      <c r="A88" s="86" t="str">
        <f>IFERROR((INDEX(名冊[#All],MATCH(表格1[[#This Row],[姓名]],名冊[[#All],[姓名]],0),COLUMN(名冊[[#Headers],[字號]]))),"")</f>
        <v>1-607</v>
      </c>
      <c r="B88" s="264" t="s">
        <v>750</v>
      </c>
      <c r="C88" s="9">
        <v>45712</v>
      </c>
      <c r="D88" s="9" t="str">
        <f>IF(表格1[[#This Row],[姓名]]&lt;&gt;"","醫療","")</f>
        <v>醫療</v>
      </c>
      <c r="E88" s="114" t="s">
        <v>2358</v>
      </c>
      <c r="F88" s="88"/>
      <c r="G88" s="33" t="str">
        <f>IF(表格1[[#This Row],[姓名]]&lt;&gt;"",TEXT(表格1[[#This Row],[日期]],"mm/dd;;")&amp;" "&amp;表格1[[#This Row],[項目]]&amp;表格1[[#This Row],[項目2]],"")</f>
        <v>02/24 804骨科(上月車資已計)</v>
      </c>
      <c r="J88" s="90">
        <v>180</v>
      </c>
      <c r="K88" s="90">
        <v>350</v>
      </c>
      <c r="L88" s="90" t="s">
        <v>2343</v>
      </c>
      <c r="M88" s="91" t="str">
        <f>IF(表格1[編號]&lt;&gt;"",(IF(COUNTIF(表格1[[#This Row],[費用]:[車資]],"")&gt;0,"缺","")),"")</f>
        <v/>
      </c>
    </row>
    <row r="89" spans="1:13">
      <c r="A89" s="86" t="str">
        <f>IFERROR((INDEX(名冊[#All],MATCH(表格1[[#This Row],[姓名]],名冊[[#All],[姓名]],0),COLUMN(名冊[[#Headers],[字號]]))),"")</f>
        <v>1-764</v>
      </c>
      <c r="B89" s="395" t="s">
        <v>2170</v>
      </c>
      <c r="C89" s="9">
        <v>45712</v>
      </c>
      <c r="D89" s="9" t="str">
        <f>IF(表格1[[#This Row],[姓名]]&lt;&gt;"","醫療","")</f>
        <v>醫療</v>
      </c>
      <c r="E89" s="114" t="s">
        <v>2348</v>
      </c>
      <c r="F89" s="88"/>
      <c r="G89" s="33" t="str">
        <f>IF(表格1[[#This Row],[姓名]]&lt;&gt;"",TEXT(表格1[[#This Row],[日期]],"mm/dd;;")&amp;" "&amp;表格1[[#This Row],[項目]]&amp;表格1[[#This Row],[項目2]],"")</f>
        <v>02/24 804血液腫瘤科(上月車資已計)</v>
      </c>
      <c r="J89" s="90">
        <v>90</v>
      </c>
      <c r="K89" s="90">
        <v>350</v>
      </c>
      <c r="L89" s="90" t="s">
        <v>2346</v>
      </c>
      <c r="M89" s="91" t="str">
        <f>IF(表格1[編號]&lt;&gt;"",(IF(COUNTIF(表格1[[#This Row],[費用]:[車資]],"")&gt;0,"缺","")),"")</f>
        <v/>
      </c>
    </row>
    <row r="90" spans="1:13">
      <c r="A90" s="86" t="str">
        <f>IFERROR((INDEX(名冊[#All],MATCH(表格1[[#This Row],[姓名]],名冊[[#All],[姓名]],0),COLUMN(名冊[[#Headers],[字號]]))),"")</f>
        <v>1-764</v>
      </c>
      <c r="B90" s="395" t="s">
        <v>2170</v>
      </c>
      <c r="C90" s="9">
        <v>45712</v>
      </c>
      <c r="D90" s="9" t="str">
        <f>IF(表格1[[#This Row],[姓名]]&lt;&gt;"","醫療","")</f>
        <v>醫療</v>
      </c>
      <c r="E90" s="114" t="s">
        <v>2362</v>
      </c>
      <c r="F90" s="88"/>
      <c r="G90" s="33" t="str">
        <f>IF(表格1[[#This Row],[姓名]]&lt;&gt;"",TEXT(表格1[[#This Row],[日期]],"mm/dd;;")&amp;" "&amp;表格1[[#This Row],[項目]]&amp;表格1[[#This Row],[項目2]],"")</f>
        <v>02/24 804精神科(人不去)(上月車資已計)</v>
      </c>
      <c r="J90" s="90">
        <v>90</v>
      </c>
      <c r="K90" s="90">
        <v>350</v>
      </c>
      <c r="L90" s="90" t="s">
        <v>2346</v>
      </c>
      <c r="M90" s="91" t="str">
        <f>IF(表格1[編號]&lt;&gt;"",(IF(COUNTIF(表格1[[#This Row],[費用]:[車資]],"")&gt;0,"缺","")),"")</f>
        <v/>
      </c>
    </row>
    <row r="91" spans="1:13">
      <c r="A91" s="86" t="str">
        <f>IFERROR((INDEX(名冊[#All],MATCH(表格1[[#This Row],[姓名]],名冊[[#All],[姓名]],0),COLUMN(名冊[[#Headers],[字號]]))),"")</f>
        <v>1-672</v>
      </c>
      <c r="B91" s="264" t="s">
        <v>1340</v>
      </c>
      <c r="C91" s="9">
        <v>45712</v>
      </c>
      <c r="D91" s="9" t="str">
        <f>IF(表格1[[#This Row],[姓名]]&lt;&gt;"","醫療","")</f>
        <v>醫療</v>
      </c>
      <c r="E91" s="114" t="s">
        <v>2367</v>
      </c>
      <c r="F91" s="88"/>
      <c r="G91" s="33" t="str">
        <f>IF(表格1[[#This Row],[姓名]]&lt;&gt;"",TEXT(表格1[[#This Row],[日期]],"mm/dd;;")&amp;" "&amp;表格1[[#This Row],[項目]]&amp;表格1[[#This Row],[項目2]],"")</f>
        <v>02/24 804精神科拿藥(上月車資已計)</v>
      </c>
      <c r="J91" s="90">
        <v>150</v>
      </c>
      <c r="K91" s="90" t="s">
        <v>2343</v>
      </c>
      <c r="L91" s="90" t="s">
        <v>2345</v>
      </c>
      <c r="M91" s="91" t="str">
        <f>IF(表格1[編號]&lt;&gt;"",(IF(COUNTIF(表格1[[#This Row],[費用]:[車資]],"")&gt;0,"缺","")),"")</f>
        <v/>
      </c>
    </row>
    <row r="92" spans="1:13">
      <c r="A92" s="86" t="str">
        <f>IFERROR((INDEX(名冊[#All],MATCH(表格1[[#This Row],[姓名]],名冊[[#All],[姓名]],0),COLUMN(名冊[[#Headers],[字號]]))),"")</f>
        <v>1-720</v>
      </c>
      <c r="B92" s="264" t="s">
        <v>1742</v>
      </c>
      <c r="C92" s="9">
        <v>45712</v>
      </c>
      <c r="D92" s="9" t="str">
        <f>IF(表格1[[#This Row],[姓名]]&lt;&gt;"","醫療","")</f>
        <v>醫療</v>
      </c>
      <c r="E92" s="114" t="s">
        <v>2319</v>
      </c>
      <c r="F92" s="88"/>
      <c r="G92" s="33" t="str">
        <f>IF(表格1[[#This Row],[姓名]]&lt;&gt;"",TEXT(表格1[[#This Row],[日期]],"mm/dd;;")&amp;" "&amp;表格1[[#This Row],[項目]]&amp;表格1[[#This Row],[項目2]],"")</f>
        <v>02/24 804內分泌科拿藥(上月車資已計)</v>
      </c>
      <c r="J92" s="90">
        <v>180</v>
      </c>
      <c r="K92" s="90" t="s">
        <v>2366</v>
      </c>
      <c r="L92" s="90" t="s">
        <v>2345</v>
      </c>
      <c r="M92" s="91" t="str">
        <f>IF(表格1[編號]&lt;&gt;"",(IF(COUNTIF(表格1[[#This Row],[費用]:[車資]],"")&gt;0,"缺","")),"")</f>
        <v/>
      </c>
    </row>
    <row r="93" spans="1:13">
      <c r="A93" s="86" t="str">
        <f>IFERROR((INDEX(名冊[#All],MATCH(表格1[[#This Row],[姓名]],名冊[[#All],[姓名]],0),COLUMN(名冊[[#Headers],[字號]]))),"")</f>
        <v>1-380</v>
      </c>
      <c r="B93" s="264" t="s">
        <v>587</v>
      </c>
      <c r="C93" s="9">
        <v>45712</v>
      </c>
      <c r="D93" s="9" t="str">
        <f>IF(表格1[[#This Row],[姓名]]&lt;&gt;"","醫療","")</f>
        <v>醫療</v>
      </c>
      <c r="E93" s="114" t="s">
        <v>2361</v>
      </c>
      <c r="F93" s="88"/>
      <c r="G93" s="33" t="str">
        <f>IF(表格1[[#This Row],[姓名]]&lt;&gt;"",TEXT(表格1[[#This Row],[日期]],"mm/dd;;")&amp;" "&amp;表格1[[#This Row],[項目]]&amp;表格1[[#This Row],[項目2]],"")</f>
        <v>02/24 804精神科(上月車資已計)</v>
      </c>
      <c r="J93" s="90">
        <v>90</v>
      </c>
      <c r="K93" s="90">
        <v>350</v>
      </c>
      <c r="L93" s="90" t="s">
        <v>2346</v>
      </c>
      <c r="M93" s="91" t="str">
        <f>IF(表格1[編號]&lt;&gt;"",(IF(COUNTIF(表格1[[#This Row],[費用]:[車資]],"")&gt;0,"缺","")),"")</f>
        <v/>
      </c>
    </row>
    <row r="94" spans="1:13">
      <c r="A94" s="86" t="str">
        <f>IFERROR((INDEX(名冊[#All],MATCH(表格1[[#This Row],[姓名]],名冊[[#All],[姓名]],0),COLUMN(名冊[[#Headers],[字號]]))),"")</f>
        <v>1-409</v>
      </c>
      <c r="B94" s="264" t="s">
        <v>2360</v>
      </c>
      <c r="C94" s="9">
        <v>45712</v>
      </c>
      <c r="D94" s="9" t="str">
        <f>IF(表格1[[#This Row],[姓名]]&lt;&gt;"","醫療","")</f>
        <v>醫療</v>
      </c>
      <c r="E94" s="114" t="s">
        <v>2358</v>
      </c>
      <c r="F94" s="88"/>
      <c r="G94" s="33" t="str">
        <f>IF(表格1[[#This Row],[姓名]]&lt;&gt;"",TEXT(表格1[[#This Row],[日期]],"mm/dd;;")&amp;" "&amp;表格1[[#This Row],[項目]]&amp;表格1[[#This Row],[項目2]],"")</f>
        <v>02/24 804骨科(上月車資已計)</v>
      </c>
      <c r="J94" s="90" t="s">
        <v>3610</v>
      </c>
      <c r="K94" s="90">
        <v>350</v>
      </c>
      <c r="L94" s="90" t="s">
        <v>2344</v>
      </c>
      <c r="M94" s="91" t="str">
        <f>IF(表格1[編號]&lt;&gt;"",(IF(COUNTIF(表格1[[#This Row],[費用]:[車資]],"")&gt;0,"缺","")),"")</f>
        <v/>
      </c>
    </row>
    <row r="95" spans="1:13">
      <c r="A95" s="86" t="str">
        <f>IFERROR((INDEX(名冊[#All],MATCH(表格1[[#This Row],[姓名]],名冊[[#All],[姓名]],0),COLUMN(名冊[[#Headers],[字號]]))),"")</f>
        <v>1-676</v>
      </c>
      <c r="B95" s="395" t="s">
        <v>1368</v>
      </c>
      <c r="C95" s="9">
        <v>45712</v>
      </c>
      <c r="D95" s="9" t="str">
        <f>IF(表格1[[#This Row],[姓名]]&lt;&gt;"","醫療","")</f>
        <v>醫療</v>
      </c>
      <c r="E95" s="114" t="s">
        <v>2364</v>
      </c>
      <c r="F95" s="88"/>
      <c r="G95" s="33" t="str">
        <f>IF(表格1[[#This Row],[姓名]]&lt;&gt;"",TEXT(表格1[[#This Row],[日期]],"mm/dd;;")&amp;" "&amp;表格1[[#This Row],[項目]]&amp;表格1[[#This Row],[項目2]],"")</f>
        <v>02/24 804腎臟內科拿藥(上月車資已計)</v>
      </c>
      <c r="J95" s="90">
        <v>150</v>
      </c>
      <c r="K95" s="90" t="s">
        <v>2346</v>
      </c>
      <c r="L95" s="90" t="s">
        <v>2344</v>
      </c>
      <c r="M95" s="91" t="str">
        <f>IF(表格1[編號]&lt;&gt;"",(IF(COUNTIF(表格1[[#This Row],[費用]:[車資]],"")&gt;0,"缺","")),"")</f>
        <v/>
      </c>
    </row>
    <row r="96" spans="1:13">
      <c r="A96" s="86" t="str">
        <f>IFERROR((INDEX(名冊[#All],MATCH(表格1[[#This Row],[姓名]],名冊[[#All],[姓名]],0),COLUMN(名冊[[#Headers],[字號]]))),"")</f>
        <v>1-676</v>
      </c>
      <c r="B96" s="395" t="s">
        <v>1368</v>
      </c>
      <c r="C96" s="9">
        <v>45712</v>
      </c>
      <c r="D96" s="9" t="str">
        <f>IF(表格1[[#This Row],[姓名]]&lt;&gt;"","醫療","")</f>
        <v>醫療</v>
      </c>
      <c r="E96" s="114" t="s">
        <v>2335</v>
      </c>
      <c r="F96" s="88"/>
      <c r="G96" s="33" t="str">
        <f>IF(表格1[[#This Row],[姓名]]&lt;&gt;"",TEXT(表格1[[#This Row],[日期]],"mm/dd;;")&amp;" "&amp;表格1[[#This Row],[項目]]&amp;表格1[[#This Row],[項目2]],"")</f>
        <v>02/24 804精神科拿藥(上月車資已計)</v>
      </c>
      <c r="J96" s="90">
        <v>90</v>
      </c>
      <c r="K96" s="90" t="s">
        <v>2294</v>
      </c>
      <c r="L96" s="90" t="s">
        <v>2294</v>
      </c>
      <c r="M96" s="91" t="str">
        <f>IF(表格1[編號]&lt;&gt;"",(IF(COUNTIF(表格1[[#This Row],[費用]:[車資]],"")&gt;0,"缺","")),"")</f>
        <v/>
      </c>
    </row>
    <row r="97" spans="1:13">
      <c r="A97" s="86" t="str">
        <f>IFERROR((INDEX(名冊[#All],MATCH(表格1[[#This Row],[姓名]],名冊[[#All],[姓名]],0),COLUMN(名冊[[#Headers],[字號]]))),"")</f>
        <v>1-676</v>
      </c>
      <c r="B97" s="395" t="s">
        <v>1368</v>
      </c>
      <c r="C97" s="9">
        <v>45712</v>
      </c>
      <c r="D97" s="9" t="str">
        <f>IF(表格1[[#This Row],[姓名]]&lt;&gt;"","醫療","")</f>
        <v>醫療</v>
      </c>
      <c r="E97" s="114" t="s">
        <v>2356</v>
      </c>
      <c r="F97" s="88"/>
      <c r="G97" s="33" t="str">
        <f>IF(表格1[[#This Row],[姓名]]&lt;&gt;"",TEXT(表格1[[#This Row],[日期]],"mm/dd;;")&amp;" "&amp;表格1[[#This Row],[項目]]&amp;表格1[[#This Row],[項目2]],"")</f>
        <v>02/24 804整形外科(上月車資已計)</v>
      </c>
      <c r="J97" s="90">
        <v>140</v>
      </c>
      <c r="K97" s="90">
        <v>350</v>
      </c>
      <c r="L97" s="90" t="s">
        <v>2343</v>
      </c>
      <c r="M97" s="91" t="str">
        <f>IF(表格1[編號]&lt;&gt;"",(IF(COUNTIF(表格1[[#This Row],[費用]:[車資]],"")&gt;0,"缺","")),"")</f>
        <v/>
      </c>
    </row>
    <row r="98" spans="1:13">
      <c r="A98" s="86" t="str">
        <f>IFERROR((INDEX(名冊[#All],MATCH(表格1[[#This Row],[姓名]],名冊[[#All],[姓名]],0),COLUMN(名冊[[#Headers],[字號]]))),"")</f>
        <v>1-701</v>
      </c>
      <c r="B98" s="264" t="s">
        <v>1514</v>
      </c>
      <c r="C98" s="9">
        <v>45712</v>
      </c>
      <c r="D98" s="9" t="str">
        <f>IF(表格1[[#This Row],[姓名]]&lt;&gt;"","醫療","")</f>
        <v>醫療</v>
      </c>
      <c r="E98" s="114" t="s">
        <v>2326</v>
      </c>
      <c r="F98" s="88"/>
      <c r="G98" s="33" t="str">
        <f>IF(表格1[[#This Row],[姓名]]&lt;&gt;"",TEXT(表格1[[#This Row],[日期]],"mm/dd;;")&amp;" "&amp;表格1[[#This Row],[項目]]&amp;表格1[[#This Row],[項目2]],"")</f>
        <v>02/24 804精神科(上月車資已計)</v>
      </c>
      <c r="J98" s="90">
        <v>90</v>
      </c>
      <c r="K98" s="90">
        <v>350</v>
      </c>
      <c r="L98" s="90" t="s">
        <v>2294</v>
      </c>
      <c r="M98" s="91" t="str">
        <f>IF(表格1[編號]&lt;&gt;"",(IF(COUNTIF(表格1[[#This Row],[費用]:[車資]],"")&gt;0,"缺","")),"")</f>
        <v/>
      </c>
    </row>
    <row r="99" spans="1:13">
      <c r="A99" s="86" t="str">
        <f>IFERROR((INDEX(名冊[#All],MATCH(表格1[[#This Row],[姓名]],名冊[[#All],[姓名]],0),COLUMN(名冊[[#Headers],[字號]]))),"")</f>
        <v>1-767</v>
      </c>
      <c r="B99" s="264" t="s">
        <v>2351</v>
      </c>
      <c r="C99" s="9">
        <v>45712</v>
      </c>
      <c r="D99" s="9" t="str">
        <f>IF(表格1[[#This Row],[姓名]]&lt;&gt;"","醫療","")</f>
        <v>醫療</v>
      </c>
      <c r="E99" s="114" t="s">
        <v>2349</v>
      </c>
      <c r="F99" s="88"/>
      <c r="G99" s="33" t="str">
        <f>IF(表格1[[#This Row],[姓名]]&lt;&gt;"",TEXT(表格1[[#This Row],[日期]],"mm/dd;;")&amp;" "&amp;表格1[[#This Row],[項目]]&amp;表格1[[#This Row],[項目2]],"")</f>
        <v>02/24 804心臟內科(上月車資已計)</v>
      </c>
      <c r="J99" s="90">
        <v>140</v>
      </c>
      <c r="K99" s="90">
        <v>350</v>
      </c>
      <c r="L99" s="90" t="s">
        <v>2294</v>
      </c>
      <c r="M99" s="91" t="str">
        <f>IF(表格1[編號]&lt;&gt;"",(IF(COUNTIF(表格1[[#This Row],[費用]:[車資]],"")&gt;0,"缺","")),"")</f>
        <v/>
      </c>
    </row>
    <row r="100" spans="1:13">
      <c r="A100" s="86" t="str">
        <f>IFERROR((INDEX(名冊[#All],MATCH(表格1[[#This Row],[姓名]],名冊[[#All],[姓名]],0),COLUMN(名冊[[#Headers],[字號]]))),"")</f>
        <v>2-175</v>
      </c>
      <c r="B100" s="264" t="s">
        <v>970</v>
      </c>
      <c r="C100" s="9">
        <v>45712</v>
      </c>
      <c r="D100" s="9" t="str">
        <f>IF(表格1[[#This Row],[姓名]]&lt;&gt;"","醫療","")</f>
        <v>醫療</v>
      </c>
      <c r="E100" s="114" t="s">
        <v>2354</v>
      </c>
      <c r="F100" s="88"/>
      <c r="G100" s="33" t="str">
        <f>IF(表格1[[#This Row],[姓名]]&lt;&gt;"",TEXT(表格1[[#This Row],[日期]],"mm/dd;;")&amp;" "&amp;表格1[[#This Row],[項目]]&amp;表格1[[#This Row],[項目2]],"")</f>
        <v>02/24 804胸腔內科(上月車資已計)</v>
      </c>
      <c r="J100" s="90">
        <v>200</v>
      </c>
      <c r="K100" s="90">
        <v>350</v>
      </c>
      <c r="L100" s="90" t="s">
        <v>2355</v>
      </c>
      <c r="M100" s="91" t="str">
        <f>IF(表格1[編號]&lt;&gt;"",(IF(COUNTIF(表格1[[#This Row],[費用]:[車資]],"")&gt;0,"缺","")),"")</f>
        <v/>
      </c>
    </row>
    <row r="101" spans="1:13">
      <c r="A101" s="86" t="str">
        <f>IFERROR((INDEX(名冊[#All],MATCH(表格1[[#This Row],[姓名]],名冊[[#All],[姓名]],0),COLUMN(名冊[[#Headers],[字號]]))),"")</f>
        <v>1-477</v>
      </c>
      <c r="B101" s="395" t="s">
        <v>521</v>
      </c>
      <c r="C101" s="9">
        <v>45712</v>
      </c>
      <c r="D101" s="9" t="str">
        <f>IF(表格1[[#This Row],[姓名]]&lt;&gt;"","醫療","")</f>
        <v>醫療</v>
      </c>
      <c r="E101" s="114" t="s">
        <v>2353</v>
      </c>
      <c r="F101" s="88"/>
      <c r="G101" s="33" t="str">
        <f>IF(表格1[[#This Row],[姓名]]&lt;&gt;"",TEXT(表格1[[#This Row],[日期]],"mm/dd;;")&amp;" "&amp;表格1[[#This Row],[項目]]&amp;表格1[[#This Row],[項目2]],"")</f>
        <v>02/24 804胸腔內科(上月車資已計)</v>
      </c>
      <c r="J101" s="90">
        <v>260</v>
      </c>
      <c r="K101" s="90">
        <v>350</v>
      </c>
      <c r="L101" s="90" t="s">
        <v>2344</v>
      </c>
      <c r="M101" s="91" t="str">
        <f>IF(表格1[編號]&lt;&gt;"",(IF(COUNTIF(表格1[[#This Row],[費用]:[車資]],"")&gt;0,"缺","")),"")</f>
        <v/>
      </c>
    </row>
    <row r="102" spans="1:13">
      <c r="A102" s="86" t="str">
        <f>IFERROR((INDEX(名冊[#All],MATCH(表格1[[#This Row],[姓名]],名冊[[#All],[姓名]],0),COLUMN(名冊[[#Headers],[字號]]))),"")</f>
        <v>1-477</v>
      </c>
      <c r="B102" s="395" t="s">
        <v>521</v>
      </c>
      <c r="C102" s="9">
        <v>45712</v>
      </c>
      <c r="D102" s="9" t="str">
        <f>IF(表格1[[#This Row],[姓名]]&lt;&gt;"","醫療","")</f>
        <v>醫療</v>
      </c>
      <c r="E102" s="114" t="s">
        <v>2365</v>
      </c>
      <c r="F102" s="88"/>
      <c r="G102" s="33" t="str">
        <f>IF(表格1[[#This Row],[姓名]]&lt;&gt;"",TEXT(表格1[[#This Row],[日期]],"mm/dd;;")&amp;" "&amp;表格1[[#This Row],[項目]]&amp;表格1[[#This Row],[項目2]],"")</f>
        <v>02/24 804腎臟內科拿藥(上月車資已計)</v>
      </c>
      <c r="J102" s="90">
        <v>140</v>
      </c>
      <c r="K102" s="90" t="s">
        <v>2343</v>
      </c>
      <c r="L102" s="90" t="s">
        <v>2346</v>
      </c>
      <c r="M102" s="91" t="str">
        <f>IF(表格1[編號]&lt;&gt;"",(IF(COUNTIF(表格1[[#This Row],[費用]:[車資]],"")&gt;0,"缺","")),"")</f>
        <v/>
      </c>
    </row>
    <row r="103" spans="1:13">
      <c r="A103" s="86" t="str">
        <f>IFERROR((INDEX(名冊[#All],MATCH(表格1[[#This Row],[姓名]],名冊[[#All],[姓名]],0),COLUMN(名冊[[#Headers],[字號]]))),"")</f>
        <v>1-477</v>
      </c>
      <c r="B103" s="395" t="s">
        <v>521</v>
      </c>
      <c r="C103" s="9">
        <v>45712</v>
      </c>
      <c r="D103" s="9" t="str">
        <f>IF(表格1[[#This Row],[姓名]]&lt;&gt;"","醫療","")</f>
        <v>醫療</v>
      </c>
      <c r="E103" s="114" t="s">
        <v>2335</v>
      </c>
      <c r="F103" s="88"/>
      <c r="G103" s="33" t="str">
        <f>IF(表格1[[#This Row],[姓名]]&lt;&gt;"",TEXT(表格1[[#This Row],[日期]],"mm/dd;;")&amp;" "&amp;表格1[[#This Row],[項目]]&amp;表格1[[#This Row],[項目2]],"")</f>
        <v>02/24 804精神科拿藥(上月車資已計)</v>
      </c>
      <c r="J103" s="90">
        <v>90</v>
      </c>
      <c r="K103" s="90" t="s">
        <v>2294</v>
      </c>
      <c r="L103" s="90" t="s">
        <v>2294</v>
      </c>
      <c r="M103" s="91" t="str">
        <f>IF(表格1[編號]&lt;&gt;"",(IF(COUNTIF(表格1[[#This Row],[費用]:[車資]],"")&gt;0,"缺","")),"")</f>
        <v/>
      </c>
    </row>
    <row r="104" spans="1:13">
      <c r="A104" s="86" t="str">
        <f>IFERROR((INDEX(名冊[#All],MATCH(表格1[[#This Row],[姓名]],名冊[[#All],[姓名]],0),COLUMN(名冊[[#Headers],[字號]]))),"")</f>
        <v>1-415</v>
      </c>
      <c r="B104" s="264" t="s">
        <v>495</v>
      </c>
      <c r="C104" s="9">
        <v>45713</v>
      </c>
      <c r="D104" s="9" t="str">
        <f>IF(表格1[[#This Row],[姓名]]&lt;&gt;"","醫療","")</f>
        <v>醫療</v>
      </c>
      <c r="E104" s="114" t="s">
        <v>2371</v>
      </c>
      <c r="F104" s="88"/>
      <c r="G104" s="33" t="str">
        <f>IF(表格1[[#This Row],[姓名]]&lt;&gt;"",TEXT(表格1[[#This Row],[日期]],"mm/dd;;")&amp;" "&amp;表格1[[#This Row],[項目]]&amp;表格1[[#This Row],[項目2]],"")</f>
        <v>02/25 804胸腔內科拿藥(上月車資已計)</v>
      </c>
      <c r="J104" s="90">
        <v>220</v>
      </c>
      <c r="K104" s="90" t="s">
        <v>2345</v>
      </c>
      <c r="L104" s="90" t="s">
        <v>2343</v>
      </c>
      <c r="M104" s="91" t="str">
        <f>IF(表格1[編號]&lt;&gt;"",(IF(COUNTIF(表格1[[#This Row],[費用]:[車資]],"")&gt;0,"缺","")),"")</f>
        <v/>
      </c>
    </row>
    <row r="105" spans="1:13">
      <c r="A105" s="86" t="str">
        <f>IFERROR((INDEX(名冊[#All],MATCH(表格1[[#This Row],[姓名]],名冊[[#All],[姓名]],0),COLUMN(名冊[[#Headers],[字號]]))),"")</f>
        <v>1-600</v>
      </c>
      <c r="B105" s="264" t="s">
        <v>726</v>
      </c>
      <c r="C105" s="9">
        <v>45713</v>
      </c>
      <c r="D105" s="9" t="str">
        <f>IF(表格1[[#This Row],[姓名]]&lt;&gt;"","醫療","")</f>
        <v>醫療</v>
      </c>
      <c r="E105" s="114" t="s">
        <v>2371</v>
      </c>
      <c r="F105" s="88"/>
      <c r="G105" s="33" t="str">
        <f>IF(表格1[[#This Row],[姓名]]&lt;&gt;"",TEXT(表格1[[#This Row],[日期]],"mm/dd;;")&amp;" "&amp;表格1[[#This Row],[項目]]&amp;表格1[[#This Row],[項目2]],"")</f>
        <v>02/25 804胸腔內科拿藥(上月車資已計)</v>
      </c>
      <c r="J105" s="90">
        <v>180</v>
      </c>
      <c r="K105" s="90" t="s">
        <v>2294</v>
      </c>
      <c r="L105" s="90" t="s">
        <v>2294</v>
      </c>
      <c r="M105" s="91" t="str">
        <f>IF(表格1[編號]&lt;&gt;"",(IF(COUNTIF(表格1[[#This Row],[費用]:[車資]],"")&gt;0,"缺","")),"")</f>
        <v/>
      </c>
    </row>
    <row r="106" spans="1:13">
      <c r="A106" s="86" t="str">
        <f>IFERROR((INDEX(名冊[#All],MATCH(表格1[[#This Row],[姓名]],名冊[[#All],[姓名]],0),COLUMN(名冊[[#Headers],[字號]]))),"")</f>
        <v>1-723</v>
      </c>
      <c r="B106" s="264" t="s">
        <v>1752</v>
      </c>
      <c r="C106" s="9">
        <v>45713</v>
      </c>
      <c r="D106" s="9" t="str">
        <f>IF(表格1[[#This Row],[姓名]]&lt;&gt;"","醫療","")</f>
        <v>醫療</v>
      </c>
      <c r="E106" s="114" t="s">
        <v>2382</v>
      </c>
      <c r="F106" s="88"/>
      <c r="G106" s="33" t="str">
        <f>IF(表格1[[#This Row],[姓名]]&lt;&gt;"",TEXT(表格1[[#This Row],[日期]],"mm/dd;;")&amp;" "&amp;表格1[[#This Row],[項目]]&amp;表格1[[#This Row],[項目2]],"")</f>
        <v>02/25 804胸腔內科拿藥(上月車資已計)</v>
      </c>
      <c r="J106" s="90">
        <v>0</v>
      </c>
      <c r="K106" s="90" t="s">
        <v>2344</v>
      </c>
      <c r="L106" s="90" t="s">
        <v>2346</v>
      </c>
      <c r="M106" s="91" t="str">
        <f>IF(表格1[編號]&lt;&gt;"",(IF(COUNTIF(表格1[[#This Row],[費用]:[車資]],"")&gt;0,"缺","")),"")</f>
        <v/>
      </c>
    </row>
    <row r="107" spans="1:13">
      <c r="A107" s="86" t="str">
        <f>IFERROR((INDEX(名冊[#All],MATCH(表格1[[#This Row],[姓名]],名冊[[#All],[姓名]],0),COLUMN(名冊[[#Headers],[字號]]))),"")</f>
        <v>2-118</v>
      </c>
      <c r="B107" s="264" t="s">
        <v>606</v>
      </c>
      <c r="C107" s="9">
        <v>45713</v>
      </c>
      <c r="D107" s="9" t="str">
        <f>IF(表格1[[#This Row],[姓名]]&lt;&gt;"","醫療","")</f>
        <v>醫療</v>
      </c>
      <c r="E107" s="114" t="s">
        <v>2380</v>
      </c>
      <c r="F107" s="88"/>
      <c r="G107" s="33" t="str">
        <f>IF(表格1[[#This Row],[姓名]]&lt;&gt;"",TEXT(表格1[[#This Row],[日期]],"mm/dd;;")&amp;" "&amp;表格1[[#This Row],[項目]]&amp;表格1[[#This Row],[項目2]],"")</f>
        <v>02/25 804心臟血管外科(上月車資已計)</v>
      </c>
      <c r="J107" s="90">
        <v>90</v>
      </c>
      <c r="K107" s="90">
        <v>350</v>
      </c>
      <c r="L107" s="90" t="s">
        <v>2345</v>
      </c>
      <c r="M107" s="91" t="str">
        <f>IF(表格1[編號]&lt;&gt;"",(IF(COUNTIF(表格1[[#This Row],[費用]:[車資]],"")&gt;0,"缺","")),"")</f>
        <v/>
      </c>
    </row>
    <row r="108" spans="1:13">
      <c r="A108" s="86" t="str">
        <f>IFERROR((INDEX(名冊[#All],MATCH(表格1[[#This Row],[姓名]],名冊[[#All],[姓名]],0),COLUMN(名冊[[#Headers],[字號]]))),"")</f>
        <v>2-197</v>
      </c>
      <c r="B108" s="264" t="s">
        <v>534</v>
      </c>
      <c r="C108" s="9">
        <v>45713</v>
      </c>
      <c r="D108" s="9" t="str">
        <f>IF(表格1[[#This Row],[姓名]]&lt;&gt;"","醫療","")</f>
        <v>醫療</v>
      </c>
      <c r="E108" s="114" t="s">
        <v>2377</v>
      </c>
      <c r="F108" s="88"/>
      <c r="G108" s="33" t="str">
        <f>IF(表格1[[#This Row],[姓名]]&lt;&gt;"",TEXT(表格1[[#This Row],[日期]],"mm/dd;;")&amp;" "&amp;表格1[[#This Row],[項目]]&amp;表格1[[#This Row],[項目2]],"")</f>
        <v>02/25 804胸腔內科(上月車資已計)</v>
      </c>
      <c r="J108" s="90">
        <v>0</v>
      </c>
      <c r="K108" s="90">
        <v>350</v>
      </c>
      <c r="L108" s="90" t="s">
        <v>2346</v>
      </c>
      <c r="M108" s="91" t="str">
        <f>IF(表格1[編號]&lt;&gt;"",(IF(COUNTIF(表格1[[#This Row],[費用]:[車資]],"")&gt;0,"缺","")),"")</f>
        <v/>
      </c>
    </row>
    <row r="109" spans="1:13">
      <c r="A109" s="86" t="str">
        <f>IFERROR((INDEX(名冊[#All],MATCH(表格1[[#This Row],[姓名]],名冊[[#All],[姓名]],0),COLUMN(名冊[[#Headers],[字號]]))),"")</f>
        <v>3-454</v>
      </c>
      <c r="B109" s="264" t="s">
        <v>584</v>
      </c>
      <c r="C109" s="9">
        <v>45713</v>
      </c>
      <c r="D109" s="9" t="str">
        <f>IF(表格1[[#This Row],[姓名]]&lt;&gt;"","醫療","")</f>
        <v>醫療</v>
      </c>
      <c r="E109" s="114" t="s">
        <v>2382</v>
      </c>
      <c r="F109" s="88"/>
      <c r="G109" s="33" t="str">
        <f>IF(表格1[[#This Row],[姓名]]&lt;&gt;"",TEXT(表格1[[#This Row],[日期]],"mm/dd;;")&amp;" "&amp;表格1[[#This Row],[項目]]&amp;表格1[[#This Row],[項目2]],"")</f>
        <v>02/25 804胸腔內科拿藥(上月車資已計)</v>
      </c>
      <c r="J109" s="90">
        <v>300</v>
      </c>
      <c r="K109" s="90" t="s">
        <v>2345</v>
      </c>
      <c r="L109" s="90" t="s">
        <v>2346</v>
      </c>
      <c r="M109" s="91" t="str">
        <f>IF(表格1[編號]&lt;&gt;"",(IF(COUNTIF(表格1[[#This Row],[費用]:[車資]],"")&gt;0,"缺","")),"")</f>
        <v/>
      </c>
    </row>
    <row r="110" spans="1:13">
      <c r="A110" s="86" t="str">
        <f>IFERROR((INDEX(名冊[#All],MATCH(表格1[[#This Row],[姓名]],名冊[[#All],[姓名]],0),COLUMN(名冊[[#Headers],[字號]]))),"")</f>
        <v>1-607</v>
      </c>
      <c r="B110" s="264" t="s">
        <v>750</v>
      </c>
      <c r="C110" s="9">
        <v>45713</v>
      </c>
      <c r="D110" s="9" t="str">
        <f>IF(表格1[[#This Row],[姓名]]&lt;&gt;"","醫療","")</f>
        <v>醫療</v>
      </c>
      <c r="E110" s="114" t="s">
        <v>2371</v>
      </c>
      <c r="F110" s="88"/>
      <c r="G110" s="33" t="str">
        <f>IF(表格1[[#This Row],[姓名]]&lt;&gt;"",TEXT(表格1[[#This Row],[日期]],"mm/dd;;")&amp;" "&amp;表格1[[#This Row],[項目]]&amp;表格1[[#This Row],[項目2]],"")</f>
        <v>02/25 804胸腔內科拿藥(上月車資已計)</v>
      </c>
      <c r="J110" s="90">
        <v>300</v>
      </c>
      <c r="K110" s="90" t="s">
        <v>2384</v>
      </c>
      <c r="L110" s="90" t="s">
        <v>2346</v>
      </c>
      <c r="M110" s="91" t="str">
        <f>IF(表格1[編號]&lt;&gt;"",(IF(COUNTIF(表格1[[#This Row],[費用]:[車資]],"")&gt;0,"缺","")),"")</f>
        <v/>
      </c>
    </row>
    <row r="111" spans="1:13">
      <c r="A111" s="86" t="str">
        <f>IFERROR((INDEX(名冊[#All],MATCH(表格1[[#This Row],[姓名]],名冊[[#All],[姓名]],0),COLUMN(名冊[[#Headers],[字號]]))),"")</f>
        <v>1-270</v>
      </c>
      <c r="B111" s="264" t="s">
        <v>612</v>
      </c>
      <c r="C111" s="9">
        <v>45713</v>
      </c>
      <c r="D111" s="9" t="str">
        <f>IF(表格1[[#This Row],[姓名]]&lt;&gt;"","醫療","")</f>
        <v>醫療</v>
      </c>
      <c r="E111" s="114" t="s">
        <v>2371</v>
      </c>
      <c r="F111" s="88"/>
      <c r="G111" s="33" t="str">
        <f>IF(表格1[[#This Row],[姓名]]&lt;&gt;"",TEXT(表格1[[#This Row],[日期]],"mm/dd;;")&amp;" "&amp;表格1[[#This Row],[項目]]&amp;表格1[[#This Row],[項目2]],"")</f>
        <v>02/25 804胸腔內科拿藥(上月車資已計)</v>
      </c>
      <c r="J111" s="90">
        <v>0</v>
      </c>
      <c r="K111" s="90" t="s">
        <v>2294</v>
      </c>
      <c r="L111" s="90" t="s">
        <v>2294</v>
      </c>
      <c r="M111" s="91" t="str">
        <f>IF(表格1[編號]&lt;&gt;"",(IF(COUNTIF(表格1[[#This Row],[費用]:[車資]],"")&gt;0,"缺","")),"")</f>
        <v/>
      </c>
    </row>
    <row r="112" spans="1:13">
      <c r="A112" s="86" t="str">
        <f>IFERROR((INDEX(名冊[#All],MATCH(表格1[[#This Row],[姓名]],名冊[[#All],[姓名]],0),COLUMN(名冊[[#Headers],[字號]]))),"")</f>
        <v>3-549</v>
      </c>
      <c r="B112" s="264" t="s">
        <v>1636</v>
      </c>
      <c r="C112" s="9">
        <v>45713</v>
      </c>
      <c r="D112" s="9" t="str">
        <f>IF(表格1[[#This Row],[姓名]]&lt;&gt;"","醫療","")</f>
        <v>醫療</v>
      </c>
      <c r="E112" s="114" t="s">
        <v>2376</v>
      </c>
      <c r="F112" s="88"/>
      <c r="G112" s="33" t="str">
        <f>IF(表格1[[#This Row],[姓名]]&lt;&gt;"",TEXT(表格1[[#This Row],[日期]],"mm/dd;;")&amp;" "&amp;表格1[[#This Row],[項目]]&amp;表格1[[#This Row],[項目2]],"")</f>
        <v>02/25 804胸腔內科(上月車資已計)</v>
      </c>
      <c r="J112" s="90">
        <v>260</v>
      </c>
      <c r="K112" s="90">
        <v>350</v>
      </c>
      <c r="L112" s="90" t="s">
        <v>2345</v>
      </c>
      <c r="M112" s="91" t="str">
        <f>IF(表格1[編號]&lt;&gt;"",(IF(COUNTIF(表格1[[#This Row],[費用]:[車資]],"")&gt;0,"缺","")),"")</f>
        <v/>
      </c>
    </row>
    <row r="113" spans="1:13">
      <c r="A113" s="86" t="str">
        <f>IFERROR((INDEX(名冊[#All],MATCH(表格1[[#This Row],[姓名]],名冊[[#All],[姓名]],0),COLUMN(名冊[[#Headers],[字號]]))),"")</f>
        <v>3-462</v>
      </c>
      <c r="B113" s="264" t="s">
        <v>630</v>
      </c>
      <c r="C113" s="9">
        <v>45713</v>
      </c>
      <c r="D113" s="9" t="str">
        <f>IF(表格1[[#This Row],[姓名]]&lt;&gt;"","醫療","")</f>
        <v>醫療</v>
      </c>
      <c r="E113" s="114" t="s">
        <v>2375</v>
      </c>
      <c r="F113" s="88"/>
      <c r="G113" s="33" t="str">
        <f>IF(表格1[[#This Row],[姓名]]&lt;&gt;"",TEXT(表格1[[#This Row],[日期]],"mm/dd;;")&amp;" "&amp;表格1[[#This Row],[項目]]&amp;表格1[[#This Row],[項目2]],"")</f>
        <v>02/25 804胸腔內科(上月車資已計)</v>
      </c>
      <c r="J113" s="90">
        <v>150</v>
      </c>
      <c r="K113" s="90">
        <v>350</v>
      </c>
      <c r="L113" s="90" t="s">
        <v>2344</v>
      </c>
      <c r="M113" s="91" t="str">
        <f>IF(表格1[編號]&lt;&gt;"",(IF(COUNTIF(表格1[[#This Row],[費用]:[車資]],"")&gt;0,"缺","")),"")</f>
        <v/>
      </c>
    </row>
    <row r="114" spans="1:13">
      <c r="A114" s="86" t="str">
        <f>IFERROR((INDEX(名冊[#All],MATCH(表格1[[#This Row],[姓名]],名冊[[#All],[姓名]],0),COLUMN(名冊[[#Headers],[字號]]))),"")</f>
        <v>1-670</v>
      </c>
      <c r="B114" s="264" t="s">
        <v>1339</v>
      </c>
      <c r="C114" s="9">
        <v>45713</v>
      </c>
      <c r="D114" s="9" t="str">
        <f>IF(表格1[[#This Row],[姓名]]&lt;&gt;"","醫療","")</f>
        <v>醫療</v>
      </c>
      <c r="E114" s="114" t="s">
        <v>2353</v>
      </c>
      <c r="F114" s="88"/>
      <c r="G114" s="33" t="str">
        <f>IF(表格1[[#This Row],[姓名]]&lt;&gt;"",TEXT(表格1[[#This Row],[日期]],"mm/dd;;")&amp;" "&amp;表格1[[#This Row],[項目]]&amp;表格1[[#This Row],[項目2]],"")</f>
        <v>02/25 804胸腔內科(上月車資已計)</v>
      </c>
      <c r="J114" s="90">
        <v>180</v>
      </c>
      <c r="K114" s="90">
        <v>350</v>
      </c>
      <c r="L114" s="90" t="s">
        <v>2346</v>
      </c>
      <c r="M114" s="91" t="str">
        <f>IF(表格1[編號]&lt;&gt;"",(IF(COUNTIF(表格1[[#This Row],[費用]:[車資]],"")&gt;0,"缺","")),"")</f>
        <v/>
      </c>
    </row>
    <row r="115" spans="1:13">
      <c r="A115" s="86" t="str">
        <f>IFERROR((INDEX(名冊[#All],MATCH(表格1[[#This Row],[姓名]],名冊[[#All],[姓名]],0),COLUMN(名冊[[#Headers],[字號]]))),"")</f>
        <v>1-682</v>
      </c>
      <c r="B115" s="264" t="s">
        <v>1434</v>
      </c>
      <c r="C115" s="9">
        <v>45713</v>
      </c>
      <c r="D115" s="9" t="str">
        <f>IF(表格1[[#This Row],[姓名]]&lt;&gt;"","醫療","")</f>
        <v>醫療</v>
      </c>
      <c r="E115" s="114" t="s">
        <v>2371</v>
      </c>
      <c r="F115" s="88"/>
      <c r="G115" s="33" t="str">
        <f>IF(表格1[[#This Row],[姓名]]&lt;&gt;"",TEXT(表格1[[#This Row],[日期]],"mm/dd;;")&amp;" "&amp;表格1[[#This Row],[項目]]&amp;表格1[[#This Row],[項目2]],"")</f>
        <v>02/25 804胸腔內科拿藥(上月車資已計)</v>
      </c>
      <c r="J115" s="90">
        <v>260</v>
      </c>
      <c r="K115" s="90" t="s">
        <v>2384</v>
      </c>
      <c r="L115" s="90" t="s">
        <v>2343</v>
      </c>
      <c r="M115" s="91" t="str">
        <f>IF(表格1[編號]&lt;&gt;"",(IF(COUNTIF(表格1[[#This Row],[費用]:[車資]],"")&gt;0,"缺","")),"")</f>
        <v/>
      </c>
    </row>
    <row r="116" spans="1:13">
      <c r="A116" s="86" t="str">
        <f>IFERROR((INDEX(名冊[#All],MATCH(表格1[[#This Row],[姓名]],名冊[[#All],[姓名]],0),COLUMN(名冊[[#Headers],[字號]]))),"")</f>
        <v>1-718</v>
      </c>
      <c r="B116" s="264" t="s">
        <v>1679</v>
      </c>
      <c r="C116" s="9">
        <v>45713</v>
      </c>
      <c r="D116" s="9" t="str">
        <f>IF(表格1[[#This Row],[姓名]]&lt;&gt;"","醫療","")</f>
        <v>醫療</v>
      </c>
      <c r="E116" s="114" t="s">
        <v>2378</v>
      </c>
      <c r="F116" s="88"/>
      <c r="G116" s="33" t="str">
        <f>IF(表格1[[#This Row],[姓名]]&lt;&gt;"",TEXT(表格1[[#This Row],[日期]],"mm/dd;;")&amp;" "&amp;表格1[[#This Row],[項目]]&amp;表格1[[#This Row],[項目2]],"")</f>
        <v>02/25 804胸腔內科(上月車資已計)</v>
      </c>
      <c r="J116" s="90">
        <v>200</v>
      </c>
      <c r="K116" s="90">
        <v>350</v>
      </c>
      <c r="L116" s="90" t="s">
        <v>2345</v>
      </c>
      <c r="M116" s="91" t="str">
        <f>IF(表格1[編號]&lt;&gt;"",(IF(COUNTIF(表格1[[#This Row],[費用]:[車資]],"")&gt;0,"缺","")),"")</f>
        <v/>
      </c>
    </row>
    <row r="117" spans="1:13">
      <c r="A117" s="86" t="str">
        <f>IFERROR((INDEX(名冊[#All],MATCH(表格1[[#This Row],[姓名]],名冊[[#All],[姓名]],0),COLUMN(名冊[[#Headers],[字號]]))),"")</f>
        <v>3-529</v>
      </c>
      <c r="B117" s="264" t="s">
        <v>502</v>
      </c>
      <c r="C117" s="9">
        <v>45713</v>
      </c>
      <c r="D117" s="9" t="str">
        <f>IF(表格1[[#This Row],[姓名]]&lt;&gt;"","醫療","")</f>
        <v>醫療</v>
      </c>
      <c r="E117" s="114" t="s">
        <v>2383</v>
      </c>
      <c r="F117" s="88"/>
      <c r="G117" s="33" t="str">
        <f>IF(表格1[[#This Row],[姓名]]&lt;&gt;"",TEXT(表格1[[#This Row],[日期]],"mm/dd;;")&amp;" "&amp;表格1[[#This Row],[項目]]&amp;表格1[[#This Row],[項目2]],"")</f>
        <v>02/25 804胸腔內科拿藥(上月車資已計)</v>
      </c>
      <c r="J117" s="90">
        <v>180</v>
      </c>
      <c r="K117" s="90" t="s">
        <v>2346</v>
      </c>
      <c r="L117" s="90" t="s">
        <v>2344</v>
      </c>
      <c r="M117" s="91" t="str">
        <f>IF(表格1[編號]&lt;&gt;"",(IF(COUNTIF(表格1[[#This Row],[費用]:[車資]],"")&gt;0,"缺","")),"")</f>
        <v/>
      </c>
    </row>
    <row r="118" spans="1:13">
      <c r="A118" s="86" t="str">
        <f>IFERROR((INDEX(名冊[#All],MATCH(表格1[[#This Row],[姓名]],名冊[[#All],[姓名]],0),COLUMN(名冊[[#Headers],[字號]]))),"")</f>
        <v>1-531</v>
      </c>
      <c r="B118" s="264" t="s">
        <v>519</v>
      </c>
      <c r="C118" s="9">
        <v>45713</v>
      </c>
      <c r="D118" s="9" t="str">
        <f>IF(表格1[[#This Row],[姓名]]&lt;&gt;"","醫療","")</f>
        <v>醫療</v>
      </c>
      <c r="E118" s="114" t="s">
        <v>2377</v>
      </c>
      <c r="F118" s="88"/>
      <c r="G118" s="33" t="str">
        <f>IF(表格1[[#This Row],[姓名]]&lt;&gt;"",TEXT(表格1[[#This Row],[日期]],"mm/dd;;")&amp;" "&amp;表格1[[#This Row],[項目]]&amp;表格1[[#This Row],[項目2]],"")</f>
        <v>02/25 804胸腔內科(上月車資已計)</v>
      </c>
      <c r="J118" s="90">
        <v>150</v>
      </c>
      <c r="K118" s="90">
        <v>350</v>
      </c>
      <c r="L118" s="90" t="s">
        <v>2346</v>
      </c>
      <c r="M118" s="91" t="str">
        <f>IF(表格1[編號]&lt;&gt;"",(IF(COUNTIF(表格1[[#This Row],[費用]:[車資]],"")&gt;0,"缺","")),"")</f>
        <v/>
      </c>
    </row>
    <row r="119" spans="1:13">
      <c r="A119" s="86" t="str">
        <f>IFERROR((INDEX(名冊[#All],MATCH(表格1[[#This Row],[姓名]],名冊[[#All],[姓名]],0),COLUMN(名冊[[#Headers],[字號]]))),"")</f>
        <v>1-634</v>
      </c>
      <c r="B119" s="264" t="s">
        <v>967</v>
      </c>
      <c r="C119" s="9">
        <v>45713</v>
      </c>
      <c r="D119" s="9" t="str">
        <f>IF(表格1[[#This Row],[姓名]]&lt;&gt;"","醫療","")</f>
        <v>醫療</v>
      </c>
      <c r="E119" s="114" t="s">
        <v>2377</v>
      </c>
      <c r="F119" s="88"/>
      <c r="G119" s="33" t="str">
        <f>IF(表格1[[#This Row],[姓名]]&lt;&gt;"",TEXT(表格1[[#This Row],[日期]],"mm/dd;;")&amp;" "&amp;表格1[[#This Row],[項目]]&amp;表格1[[#This Row],[項目2]],"")</f>
        <v>02/25 804胸腔內科(上月車資已計)</v>
      </c>
      <c r="J119" s="90">
        <v>280</v>
      </c>
      <c r="K119" s="90">
        <v>350</v>
      </c>
      <c r="L119" s="90" t="s">
        <v>2345</v>
      </c>
      <c r="M119" s="91" t="str">
        <f>IF(表格1[編號]&lt;&gt;"",(IF(COUNTIF(表格1[[#This Row],[費用]:[車資]],"")&gt;0,"缺","")),"")</f>
        <v/>
      </c>
    </row>
    <row r="120" spans="1:13">
      <c r="A120" s="86" t="str">
        <f>IFERROR((INDEX(名冊[#All],MATCH(表格1[[#This Row],[姓名]],名冊[[#All],[姓名]],0),COLUMN(名冊[[#Headers],[字號]]))),"")</f>
        <v>1-296</v>
      </c>
      <c r="B120" s="264" t="s">
        <v>524</v>
      </c>
      <c r="C120" s="9">
        <v>45713</v>
      </c>
      <c r="D120" s="9" t="str">
        <f>IF(表格1[[#This Row],[姓名]]&lt;&gt;"","醫療","")</f>
        <v>醫療</v>
      </c>
      <c r="E120" s="114" t="s">
        <v>2381</v>
      </c>
      <c r="F120" s="88"/>
      <c r="G120" s="33" t="str">
        <f>IF(表格1[[#This Row],[姓名]]&lt;&gt;"",TEXT(表格1[[#This Row],[日期]],"mm/dd;;")&amp;" "&amp;表格1[[#This Row],[項目]]&amp;表格1[[#This Row],[項目2]],"")</f>
        <v>02/25 804血液腫瘤科拿藥(上月車資已計)</v>
      </c>
      <c r="J120" s="90">
        <v>150</v>
      </c>
      <c r="K120" s="90" t="s">
        <v>2345</v>
      </c>
      <c r="L120" s="90" t="s">
        <v>2344</v>
      </c>
      <c r="M120" s="91" t="str">
        <f>IF(表格1[編號]&lt;&gt;"",(IF(COUNTIF(表格1[[#This Row],[費用]:[車資]],"")&gt;0,"缺","")),"")</f>
        <v/>
      </c>
    </row>
    <row r="121" spans="1:13">
      <c r="A121" s="86" t="str">
        <f>IFERROR((INDEX(名冊[#All],MATCH(表格1[[#This Row],[姓名]],名冊[[#All],[姓名]],0),COLUMN(名冊[[#Headers],[字號]]))),"")</f>
        <v>1-726</v>
      </c>
      <c r="B121" s="395" t="s">
        <v>2577</v>
      </c>
      <c r="C121" s="9">
        <v>45713</v>
      </c>
      <c r="D121" s="9" t="str">
        <f>IF(表格1[[#This Row],[姓名]]&lt;&gt;"","醫療","")</f>
        <v>醫療</v>
      </c>
      <c r="E121" s="114" t="s">
        <v>2580</v>
      </c>
      <c r="F121" s="88"/>
      <c r="G121" s="33" t="str">
        <f>IF(表格1[[#This Row],[姓名]]&lt;&gt;"",TEXT(表格1[[#This Row],[日期]],"mm/dd;;")&amp;" "&amp;表格1[[#This Row],[項目]]&amp;表格1[[#This Row],[項目2]],"")</f>
        <v>02/25 804心臟內科拿藥(上月車資已計)</v>
      </c>
      <c r="J121" s="90">
        <v>180</v>
      </c>
      <c r="K121" s="90" t="s">
        <v>2581</v>
      </c>
      <c r="L121" s="90" t="s">
        <v>2579</v>
      </c>
      <c r="M121" s="91" t="str">
        <f>IF(表格1[編號]&lt;&gt;"",(IF(COUNTIF(表格1[[#This Row],[費用]:[車資]],"")&gt;0,"缺","")),"")</f>
        <v/>
      </c>
    </row>
    <row r="122" spans="1:13">
      <c r="A122" s="86" t="str">
        <f>IFERROR((INDEX(名冊[#All],MATCH(表格1[[#This Row],[姓名]],名冊[[#All],[姓名]],0),COLUMN(名冊[[#Headers],[字號]]))),"")</f>
        <v>1-726</v>
      </c>
      <c r="B122" s="395" t="s">
        <v>1789</v>
      </c>
      <c r="C122" s="9">
        <v>45713</v>
      </c>
      <c r="D122" s="9" t="str">
        <f>IF(表格1[[#This Row],[姓名]]&lt;&gt;"","醫療","")</f>
        <v>醫療</v>
      </c>
      <c r="E122" s="114" t="s">
        <v>2582</v>
      </c>
      <c r="F122" s="88"/>
      <c r="G122" s="33" t="str">
        <f>IF(表格1[[#This Row],[姓名]]&lt;&gt;"",TEXT(表格1[[#This Row],[日期]],"mm/dd;;")&amp;" "&amp;表格1[[#This Row],[項目]]&amp;表格1[[#This Row],[項目2]],"")</f>
        <v>02/25 804胸腔內科(上月車資已計)</v>
      </c>
      <c r="J122" s="90">
        <v>220</v>
      </c>
      <c r="K122" s="90" t="s">
        <v>2579</v>
      </c>
      <c r="L122" s="90" t="s">
        <v>2581</v>
      </c>
      <c r="M122" s="91" t="str">
        <f>IF(表格1[編號]&lt;&gt;"",(IF(COUNTIF(表格1[[#This Row],[費用]:[車資]],"")&gt;0,"缺","")),"")</f>
        <v/>
      </c>
    </row>
    <row r="123" spans="1:13">
      <c r="A123" s="86" t="str">
        <f>IFERROR((INDEX(名冊[#All],MATCH(表格1[[#This Row],[姓名]],名冊[[#All],[姓名]],0),COLUMN(名冊[[#Headers],[字號]]))),"")</f>
        <v>1-726</v>
      </c>
      <c r="B123" s="395" t="s">
        <v>2577</v>
      </c>
      <c r="C123" s="9">
        <v>45713</v>
      </c>
      <c r="D123" s="9" t="str">
        <f>IF(表格1[[#This Row],[姓名]]&lt;&gt;"","醫療","")</f>
        <v>醫療</v>
      </c>
      <c r="E123" s="114" t="s">
        <v>2578</v>
      </c>
      <c r="F123" s="88"/>
      <c r="G123" s="33" t="str">
        <f>IF(表格1[[#This Row],[姓名]]&lt;&gt;"",TEXT(表格1[[#This Row],[日期]],"mm/dd;;")&amp;" "&amp;表格1[[#This Row],[項目]]&amp;表格1[[#This Row],[項目2]],"")</f>
        <v>02/25 804腎臟內科(上月車資已計)</v>
      </c>
      <c r="J123" s="90">
        <v>140</v>
      </c>
      <c r="K123" s="90">
        <v>350</v>
      </c>
      <c r="L123" s="90" t="s">
        <v>2579</v>
      </c>
      <c r="M123" s="91" t="str">
        <f>IF(表格1[編號]&lt;&gt;"",(IF(COUNTIF(表格1[[#This Row],[費用]:[車資]],"")&gt;0,"缺","")),"")</f>
        <v/>
      </c>
    </row>
    <row r="124" spans="1:13">
      <c r="A124" s="86" t="str">
        <f>IFERROR((INDEX(名冊[#All],MATCH(表格1[[#This Row],[姓名]],名冊[[#All],[姓名]],0),COLUMN(名冊[[#Headers],[字號]]))),"")</f>
        <v>1-167</v>
      </c>
      <c r="B124" s="264" t="s">
        <v>271</v>
      </c>
      <c r="C124" s="9">
        <v>45713</v>
      </c>
      <c r="D124" s="9" t="str">
        <f>IF(表格1[[#This Row],[姓名]]&lt;&gt;"","醫療","")</f>
        <v>醫療</v>
      </c>
      <c r="E124" s="114" t="s">
        <v>2386</v>
      </c>
      <c r="F124" s="88"/>
      <c r="G124" s="33" t="str">
        <f>IF(表格1[[#This Row],[姓名]]&lt;&gt;"",TEXT(表格1[[#This Row],[日期]],"mm/dd;;")&amp;" "&amp;表格1[[#This Row],[項目]]&amp;表格1[[#This Row],[項目2]],"")</f>
        <v>02/25 804泌尿外科拿藥(上月車資已計)</v>
      </c>
      <c r="J124" s="90">
        <v>140</v>
      </c>
      <c r="K124" s="90" t="s">
        <v>2346</v>
      </c>
      <c r="L124" s="90" t="s">
        <v>2344</v>
      </c>
      <c r="M124" s="91" t="str">
        <f>IF(表格1[編號]&lt;&gt;"",(IF(COUNTIF(表格1[[#This Row],[費用]:[車資]],"")&gt;0,"缺","")),"")</f>
        <v/>
      </c>
    </row>
    <row r="125" spans="1:13">
      <c r="A125" s="86" t="str">
        <f>IFERROR((INDEX(名冊[#All],MATCH(表格1[[#This Row],[姓名]],名冊[[#All],[姓名]],0),COLUMN(名冊[[#Headers],[字號]]))),"")</f>
        <v>3-507</v>
      </c>
      <c r="B125" s="264" t="s">
        <v>966</v>
      </c>
      <c r="C125" s="9">
        <v>45713</v>
      </c>
      <c r="D125" s="9" t="str">
        <f>IF(表格1[[#This Row],[姓名]]&lt;&gt;"","醫療","")</f>
        <v>醫療</v>
      </c>
      <c r="E125" s="114" t="s">
        <v>2372</v>
      </c>
      <c r="F125" s="88"/>
      <c r="G125" s="33" t="str">
        <f>IF(表格1[[#This Row],[姓名]]&lt;&gt;"",TEXT(表格1[[#This Row],[日期]],"mm/dd;;")&amp;" "&amp;表格1[[#This Row],[項目]]&amp;表格1[[#This Row],[項目2]],"")</f>
        <v>02/25 804胸腔內科拿藥(上月車資已計)</v>
      </c>
      <c r="J125" s="90">
        <v>0</v>
      </c>
      <c r="K125" s="90" t="s">
        <v>2384</v>
      </c>
      <c r="L125" s="90" t="s">
        <v>2344</v>
      </c>
      <c r="M125" s="91" t="str">
        <f>IF(表格1[編號]&lt;&gt;"",(IF(COUNTIF(表格1[[#This Row],[費用]:[車資]],"")&gt;0,"缺","")),"")</f>
        <v/>
      </c>
    </row>
    <row r="126" spans="1:13">
      <c r="A126" s="86" t="str">
        <f>IFERROR((INDEX(名冊[#All],MATCH(表格1[[#This Row],[姓名]],名冊[[#All],[姓名]],0),COLUMN(名冊[[#Headers],[字號]]))),"")</f>
        <v>1-756</v>
      </c>
      <c r="B126" s="264" t="s">
        <v>2084</v>
      </c>
      <c r="C126" s="9">
        <v>45713</v>
      </c>
      <c r="D126" s="9" t="str">
        <f>IF(表格1[[#This Row],[姓名]]&lt;&gt;"","醫療","")</f>
        <v>醫療</v>
      </c>
      <c r="E126" s="114" t="s">
        <v>2379</v>
      </c>
      <c r="F126" s="88"/>
      <c r="G126" s="33" t="str">
        <f>IF(表格1[[#This Row],[姓名]]&lt;&gt;"",TEXT(表格1[[#This Row],[日期]],"mm/dd;;")&amp;" "&amp;表格1[[#This Row],[項目]]&amp;表格1[[#This Row],[項目2]],"")</f>
        <v>02/25 804胸腔內科(上月車資已計)</v>
      </c>
      <c r="J126" s="90">
        <v>150</v>
      </c>
      <c r="K126" s="90">
        <v>350</v>
      </c>
      <c r="L126" s="90" t="s">
        <v>2345</v>
      </c>
      <c r="M126" s="91" t="str">
        <f>IF(表格1[編號]&lt;&gt;"",(IF(COUNTIF(表格1[[#This Row],[費用]:[車資]],"")&gt;0,"缺","")),"")</f>
        <v/>
      </c>
    </row>
    <row r="127" spans="1:13">
      <c r="A127" s="86" t="str">
        <f>IFERROR((INDEX(名冊[#All],MATCH(表格1[[#This Row],[姓名]],名冊[[#All],[姓名]],0),COLUMN(名冊[[#Headers],[字號]]))),"")</f>
        <v>2-140</v>
      </c>
      <c r="B127" s="264" t="s">
        <v>2432</v>
      </c>
      <c r="C127" s="9">
        <v>45714</v>
      </c>
      <c r="D127" s="9" t="str">
        <f>IF(表格1[[#This Row],[姓名]]&lt;&gt;"","醫療","")</f>
        <v>醫療</v>
      </c>
      <c r="E127" s="114" t="s">
        <v>2434</v>
      </c>
      <c r="F127" s="88"/>
      <c r="G127" s="33" t="str">
        <f>IF(表格1[[#This Row],[姓名]]&lt;&gt;"",TEXT(表格1[[#This Row],[日期]],"mm/dd;;")&amp;" "&amp;表格1[[#This Row],[項目]]&amp;表格1[[#This Row],[項目2]],"")</f>
        <v>02/26 龍敏內科</v>
      </c>
      <c r="J127" s="90">
        <v>0</v>
      </c>
      <c r="K127" s="90">
        <v>0</v>
      </c>
      <c r="L127" s="90">
        <v>600</v>
      </c>
      <c r="M127" s="91" t="str">
        <f>IF(表格1[編號]&lt;&gt;"",(IF(COUNTIF(表格1[[#This Row],[費用]:[車資]],"")&gt;0,"缺","")),"")</f>
        <v/>
      </c>
    </row>
    <row r="128" spans="1:13">
      <c r="A128" s="86" t="str">
        <f>IFERROR((INDEX(名冊[#All],MATCH(表格1[[#This Row],[姓名]],名冊[[#All],[姓名]],0),COLUMN(名冊[[#Headers],[字號]]))),"")</f>
        <v>1-629</v>
      </c>
      <c r="B128" s="264" t="s">
        <v>921</v>
      </c>
      <c r="C128" s="9">
        <v>45714</v>
      </c>
      <c r="D128" s="9" t="str">
        <f>IF(表格1[[#This Row],[姓名]]&lt;&gt;"","醫療","")</f>
        <v>醫療</v>
      </c>
      <c r="E128" s="114" t="s">
        <v>2444</v>
      </c>
      <c r="F128" s="88"/>
      <c r="G128" s="33" t="str">
        <f>IF(表格1[[#This Row],[姓名]]&lt;&gt;"",TEXT(表格1[[#This Row],[日期]],"mm/dd;;")&amp;" "&amp;表格1[[#This Row],[項目]]&amp;表格1[[#This Row],[項目2]],"")</f>
        <v>02/26 804腎臟內科拿藥</v>
      </c>
      <c r="J128" s="90">
        <v>140</v>
      </c>
      <c r="K128" s="90">
        <v>0</v>
      </c>
      <c r="L128" s="90">
        <v>300</v>
      </c>
      <c r="M128" s="91" t="str">
        <f>IF(表格1[編號]&lt;&gt;"",(IF(COUNTIF(表格1[[#This Row],[費用]:[車資]],"")&gt;0,"缺","")),"")</f>
        <v/>
      </c>
    </row>
    <row r="129" spans="1:13">
      <c r="A129" s="86" t="str">
        <f>IFERROR((INDEX(名冊[#All],MATCH(表格1[[#This Row],[姓名]],名冊[[#All],[姓名]],0),COLUMN(名冊[[#Headers],[字號]]))),"")</f>
        <v>1-530</v>
      </c>
      <c r="B129" s="264" t="s">
        <v>2430</v>
      </c>
      <c r="C129" s="9">
        <v>45714</v>
      </c>
      <c r="D129" s="9" t="str">
        <f>IF(表格1[[#This Row],[姓名]]&lt;&gt;"","醫療","")</f>
        <v>醫療</v>
      </c>
      <c r="E129" s="114" t="s">
        <v>2431</v>
      </c>
      <c r="F129" s="88"/>
      <c r="G129" s="33" t="str">
        <f>IF(表格1[[#This Row],[姓名]]&lt;&gt;"",TEXT(表格1[[#This Row],[日期]],"mm/dd;;")&amp;" "&amp;表格1[[#This Row],[項目]]&amp;表格1[[#This Row],[項目2]],"")</f>
        <v>02/26 804皮膚科(人不去)</v>
      </c>
      <c r="J129" s="90">
        <v>160</v>
      </c>
      <c r="K129" s="90">
        <v>350</v>
      </c>
      <c r="L129" s="90">
        <v>300</v>
      </c>
      <c r="M129" s="91" t="str">
        <f>IF(表格1[編號]&lt;&gt;"",(IF(COUNTIF(表格1[[#This Row],[費用]:[車資]],"")&gt;0,"缺","")),"")</f>
        <v/>
      </c>
    </row>
    <row r="130" spans="1:13">
      <c r="A130" s="86" t="str">
        <f>IFERROR((INDEX(名冊[#All],MATCH(表格1[[#This Row],[姓名]],名冊[[#All],[姓名]],0),COLUMN(名冊[[#Headers],[字號]]))),"")</f>
        <v>1-500</v>
      </c>
      <c r="B130" s="264" t="s">
        <v>525</v>
      </c>
      <c r="C130" s="9">
        <v>45714</v>
      </c>
      <c r="D130" s="9" t="str">
        <f>IF(表格1[[#This Row],[姓名]]&lt;&gt;"","醫療","")</f>
        <v>醫療</v>
      </c>
      <c r="E130" s="114" t="s">
        <v>2443</v>
      </c>
      <c r="F130" s="88"/>
      <c r="G130" s="33" t="str">
        <f>IF(表格1[[#This Row],[姓名]]&lt;&gt;"",TEXT(表格1[[#This Row],[日期]],"mm/dd;;")&amp;" "&amp;表格1[[#This Row],[項目]]&amp;表格1[[#This Row],[項目2]],"")</f>
        <v>02/26 804胸腔內科拿藥</v>
      </c>
      <c r="J130" s="90">
        <v>150</v>
      </c>
      <c r="K130" s="90">
        <v>0</v>
      </c>
      <c r="L130" s="90">
        <v>300</v>
      </c>
      <c r="M130" s="91" t="str">
        <f>IF(表格1[編號]&lt;&gt;"",(IF(COUNTIF(表格1[[#This Row],[費用]:[車資]],"")&gt;0,"缺","")),"")</f>
        <v/>
      </c>
    </row>
    <row r="131" spans="1:13">
      <c r="A131" s="86" t="str">
        <f>IFERROR((INDEX(名冊[#All],MATCH(表格1[[#This Row],[姓名]],名冊[[#All],[姓名]],0),COLUMN(名冊[[#Headers],[字號]]))),"")</f>
        <v>2-160</v>
      </c>
      <c r="B131" s="264" t="s">
        <v>2435</v>
      </c>
      <c r="C131" s="9">
        <v>45714</v>
      </c>
      <c r="D131" s="9" t="str">
        <f>IF(表格1[[#This Row],[姓名]]&lt;&gt;"","醫療","")</f>
        <v>醫療</v>
      </c>
      <c r="E131" s="114" t="s">
        <v>2433</v>
      </c>
      <c r="F131" s="88"/>
      <c r="G131" s="33" t="str">
        <f>IF(表格1[[#This Row],[姓名]]&lt;&gt;"",TEXT(表格1[[#This Row],[日期]],"mm/dd;;")&amp;" "&amp;表格1[[#This Row],[項目]]&amp;表格1[[#This Row],[項目2]],"")</f>
        <v>02/26 龍敏內科</v>
      </c>
      <c r="J131" s="90">
        <v>0</v>
      </c>
      <c r="K131" s="90">
        <v>0</v>
      </c>
      <c r="L131" s="90">
        <v>600</v>
      </c>
      <c r="M131" s="91" t="str">
        <f>IF(表格1[編號]&lt;&gt;"",(IF(COUNTIF(表格1[[#This Row],[費用]:[車資]],"")&gt;0,"缺","")),"")</f>
        <v/>
      </c>
    </row>
    <row r="132" spans="1:13">
      <c r="A132" s="86" t="str">
        <f>IFERROR((INDEX(名冊[#All],MATCH(表格1[[#This Row],[姓名]],名冊[[#All],[姓名]],0),COLUMN(名冊[[#Headers],[字號]]))),"")</f>
        <v>1-693</v>
      </c>
      <c r="B132" s="264" t="s">
        <v>2437</v>
      </c>
      <c r="C132" s="9">
        <v>45714</v>
      </c>
      <c r="D132" s="9" t="str">
        <f>IF(表格1[[#This Row],[姓名]]&lt;&gt;"","醫療","")</f>
        <v>醫療</v>
      </c>
      <c r="E132" s="114" t="s">
        <v>2438</v>
      </c>
      <c r="F132" s="88"/>
      <c r="G132" s="33" t="str">
        <f>IF(表格1[[#This Row],[姓名]]&lt;&gt;"",TEXT(表格1[[#This Row],[日期]],"mm/dd;;")&amp;" "&amp;表格1[[#This Row],[項目]]&amp;表格1[[#This Row],[項目2]],"")</f>
        <v>02/26 804神經內科拿藥</v>
      </c>
      <c r="J132" s="90">
        <v>140</v>
      </c>
      <c r="K132" s="90">
        <v>0</v>
      </c>
      <c r="L132" s="90">
        <v>300</v>
      </c>
      <c r="M132" s="91" t="str">
        <f>IF(表格1[編號]&lt;&gt;"",(IF(COUNTIF(表格1[[#This Row],[費用]:[車資]],"")&gt;0,"缺","")),"")</f>
        <v/>
      </c>
    </row>
    <row r="133" spans="1:13">
      <c r="A133" s="86" t="str">
        <f>IFERROR((INDEX(名冊[#All],MATCH(表格1[[#This Row],[姓名]],名冊[[#All],[姓名]],0),COLUMN(名冊[[#Headers],[字號]]))),"")</f>
        <v>2-183</v>
      </c>
      <c r="B133" s="264" t="s">
        <v>501</v>
      </c>
      <c r="C133" s="9">
        <v>45714</v>
      </c>
      <c r="D133" s="9" t="str">
        <f>IF(表格1[[#This Row],[姓名]]&lt;&gt;"","醫療","")</f>
        <v>醫療</v>
      </c>
      <c r="E133" s="114" t="s">
        <v>2441</v>
      </c>
      <c r="F133" s="88"/>
      <c r="G133" s="33" t="str">
        <f>IF(表格1[[#This Row],[姓名]]&lt;&gt;"",TEXT(表格1[[#This Row],[日期]],"mm/dd;;")&amp;" "&amp;表格1[[#This Row],[項目]]&amp;表格1[[#This Row],[項目2]],"")</f>
        <v>02/26 804肝膽腸胃科拿藥</v>
      </c>
      <c r="J133" s="90">
        <v>140</v>
      </c>
      <c r="K133" s="90">
        <v>0</v>
      </c>
      <c r="L133" s="90">
        <v>300</v>
      </c>
      <c r="M133" s="91" t="str">
        <f>IF(表格1[編號]&lt;&gt;"",(IF(COUNTIF(表格1[[#This Row],[費用]:[車資]],"")&gt;0,"缺","")),"")</f>
        <v/>
      </c>
    </row>
    <row r="134" spans="1:13">
      <c r="A134" s="86" t="str">
        <f>IFERROR((INDEX(名冊[#All],MATCH(表格1[[#This Row],[姓名]],名冊[[#All],[姓名]],0),COLUMN(名冊[[#Headers],[字號]]))),"")</f>
        <v>1-541</v>
      </c>
      <c r="B134" s="395" t="s">
        <v>2439</v>
      </c>
      <c r="C134" s="9">
        <v>45714</v>
      </c>
      <c r="D134" s="9" t="str">
        <f>IF(表格1[[#This Row],[姓名]]&lt;&gt;"","醫療","")</f>
        <v>醫療</v>
      </c>
      <c r="E134" s="114" t="s">
        <v>2440</v>
      </c>
      <c r="F134" s="88"/>
      <c r="G134" s="33" t="str">
        <f>IF(表格1[[#This Row],[姓名]]&lt;&gt;"",TEXT(表格1[[#This Row],[日期]],"mm/dd;;")&amp;" "&amp;表格1[[#This Row],[項目]]&amp;表格1[[#This Row],[項目2]],"")</f>
        <v>02/26 804一般外科拿藥</v>
      </c>
      <c r="J134" s="90">
        <v>0</v>
      </c>
      <c r="K134" s="90">
        <v>0</v>
      </c>
      <c r="L134" s="90">
        <v>300</v>
      </c>
      <c r="M134" s="91" t="str">
        <f>IF(表格1[編號]&lt;&gt;"",(IF(COUNTIF(表格1[[#This Row],[費用]:[車資]],"")&gt;0,"缺","")),"")</f>
        <v/>
      </c>
    </row>
    <row r="135" spans="1:13">
      <c r="A135" s="86" t="str">
        <f>IFERROR((INDEX(名冊[#All],MATCH(表格1[[#This Row],[姓名]],名冊[[#All],[姓名]],0),COLUMN(名冊[[#Headers],[字號]]))),"")</f>
        <v>1-541</v>
      </c>
      <c r="B135" s="395" t="s">
        <v>323</v>
      </c>
      <c r="C135" s="9">
        <v>45714</v>
      </c>
      <c r="D135" s="9" t="str">
        <f>IF(表格1[[#This Row],[姓名]]&lt;&gt;"","醫療","")</f>
        <v>醫療</v>
      </c>
      <c r="E135" s="114" t="s">
        <v>2442</v>
      </c>
      <c r="F135" s="88"/>
      <c r="G135" s="33" t="str">
        <f>IF(表格1[[#This Row],[姓名]]&lt;&gt;"",TEXT(表格1[[#This Row],[日期]],"mm/dd;;")&amp;" "&amp;表格1[[#This Row],[項目]]&amp;表格1[[#This Row],[項目2]],"")</f>
        <v>02/26 804肝膽腸胃科拿藥</v>
      </c>
      <c r="J135" s="90">
        <v>0</v>
      </c>
      <c r="K135" s="90">
        <v>0</v>
      </c>
      <c r="L135" s="90">
        <v>0</v>
      </c>
      <c r="M135" s="91" t="str">
        <f>IF(表格1[編號]&lt;&gt;"",(IF(COUNTIF(表格1[[#This Row],[費用]:[車資]],"")&gt;0,"缺","")),"")</f>
        <v/>
      </c>
    </row>
    <row r="136" spans="1:13">
      <c r="A136" s="86" t="str">
        <f>IFERROR((INDEX(名冊[#All],MATCH(表格1[[#This Row],[姓名]],名冊[[#All],[姓名]],0),COLUMN(名冊[[#Headers],[字號]]))),"")</f>
        <v>1-667</v>
      </c>
      <c r="B136" s="264" t="s">
        <v>2428</v>
      </c>
      <c r="C136" s="9">
        <v>45714</v>
      </c>
      <c r="D136" s="9" t="str">
        <f>IF(表格1[[#This Row],[姓名]]&lt;&gt;"","醫療","")</f>
        <v>醫療</v>
      </c>
      <c r="E136" s="114" t="s">
        <v>2429</v>
      </c>
      <c r="F136" s="88"/>
      <c r="G136" s="33" t="str">
        <f>IF(表格1[[#This Row],[姓名]]&lt;&gt;"",TEXT(表格1[[#This Row],[日期]],"mm/dd;;")&amp;" "&amp;表格1[[#This Row],[項目]]&amp;表格1[[#This Row],[項目2]],"")</f>
        <v>02/26 804胸腔內科</v>
      </c>
      <c r="J136" s="90">
        <v>180</v>
      </c>
      <c r="K136" s="90">
        <v>350</v>
      </c>
      <c r="L136" s="90">
        <v>600</v>
      </c>
      <c r="M136" s="91" t="str">
        <f>IF(表格1[編號]&lt;&gt;"",(IF(COUNTIF(表格1[[#This Row],[費用]:[車資]],"")&gt;0,"缺","")),"")</f>
        <v/>
      </c>
    </row>
    <row r="137" spans="1:13">
      <c r="A137" s="86" t="str">
        <f>IFERROR((INDEX(名冊[#All],MATCH(表格1[[#This Row],[姓名]],名冊[[#All],[姓名]],0),COLUMN(名冊[[#Headers],[字號]]))),"")</f>
        <v>1-767</v>
      </c>
      <c r="B137" s="264" t="s">
        <v>2426</v>
      </c>
      <c r="C137" s="9">
        <v>45714</v>
      </c>
      <c r="D137" s="9" t="str">
        <f>IF(表格1[[#This Row],[姓名]]&lt;&gt;"","醫療","")</f>
        <v>醫療</v>
      </c>
      <c r="E137" s="114" t="s">
        <v>2427</v>
      </c>
      <c r="F137" s="88"/>
      <c r="G137" s="33" t="str">
        <f>IF(表格1[[#This Row],[姓名]]&lt;&gt;"",TEXT(表格1[[#This Row],[日期]],"mm/dd;;")&amp;" "&amp;表格1[[#This Row],[項目]]&amp;表格1[[#This Row],[項目2]],"")</f>
        <v>02/26 804骨科</v>
      </c>
      <c r="J137" s="90">
        <v>5495</v>
      </c>
      <c r="K137" s="90">
        <v>350</v>
      </c>
      <c r="L137" s="90">
        <v>600</v>
      </c>
      <c r="M137" s="91" t="str">
        <f>IF(表格1[編號]&lt;&gt;"",(IF(COUNTIF(表格1[[#This Row],[費用]:[車資]],"")&gt;0,"缺","")),"")</f>
        <v/>
      </c>
    </row>
    <row r="138" spans="1:13">
      <c r="A138" s="86" t="str">
        <f>IFERROR((INDEX(名冊[#All],MATCH(表格1[[#This Row],[姓名]],名冊[[#All],[姓名]],0),COLUMN(名冊[[#Headers],[字號]]))),"")</f>
        <v>3-554</v>
      </c>
      <c r="B138" s="264" t="s">
        <v>1276</v>
      </c>
      <c r="C138" s="9">
        <v>45714</v>
      </c>
      <c r="D138" s="9" t="str">
        <f>IF(表格1[[#This Row],[姓名]]&lt;&gt;"","醫療","")</f>
        <v>醫療</v>
      </c>
      <c r="E138" s="114" t="s">
        <v>2445</v>
      </c>
      <c r="F138" s="88"/>
      <c r="G138" s="33" t="str">
        <f>IF(表格1[[#This Row],[姓名]]&lt;&gt;"",TEXT(表格1[[#This Row],[日期]],"mm/dd;;")&amp;" "&amp;表格1[[#This Row],[項目]]&amp;表格1[[#This Row],[項目2]],"")</f>
        <v>02/26 804內分泌科拿藥</v>
      </c>
      <c r="J138" s="90">
        <v>0</v>
      </c>
      <c r="K138" s="90">
        <v>0</v>
      </c>
      <c r="L138" s="90">
        <v>300</v>
      </c>
      <c r="M138" s="91" t="str">
        <f>IF(表格1[編號]&lt;&gt;"",(IF(COUNTIF(表格1[[#This Row],[費用]:[車資]],"")&gt;0,"缺","")),"")</f>
        <v/>
      </c>
    </row>
    <row r="139" spans="1:13">
      <c r="A139" s="388" t="str">
        <f>IFERROR((INDEX(名冊[#All],MATCH(表格1[[#This Row],[姓名]],名冊[[#All],[姓名]],0),COLUMN(名冊[[#Headers],[字號]]))),"")</f>
        <v>2-185</v>
      </c>
      <c r="B139" s="264" t="s">
        <v>3585</v>
      </c>
      <c r="C139" s="339">
        <v>45715</v>
      </c>
      <c r="D139" s="339" t="str">
        <f>IF(表格1[[#This Row],[姓名]]&lt;&gt;"","醫療","")</f>
        <v>醫療</v>
      </c>
      <c r="E139" s="389" t="s">
        <v>3586</v>
      </c>
      <c r="F139" s="390"/>
      <c r="G139" s="344" t="str">
        <f>IF(表格1[[#This Row],[姓名]]&lt;&gt;"",TEXT(表格1[[#This Row],[日期]],"mm/dd;;")&amp;" "&amp;表格1[[#This Row],[項目]]&amp;表格1[[#This Row],[項目2]],"")</f>
        <v>02/27 804急診(夜間)</v>
      </c>
      <c r="H139" s="344"/>
      <c r="I139" s="344"/>
      <c r="J139" s="391">
        <v>385</v>
      </c>
      <c r="K139" s="90">
        <v>16650</v>
      </c>
      <c r="L139" s="90">
        <v>1200</v>
      </c>
      <c r="M139" s="392" t="str">
        <f>IF(表格1[編號]&lt;&gt;"",(IF(COUNTIF(表格1[[#This Row],[費用]:[車資]],"")&gt;0,"缺","")),"")</f>
        <v/>
      </c>
    </row>
    <row r="140" spans="1:13">
      <c r="A140" s="86" t="str">
        <f>IFERROR((INDEX(名冊[#All],MATCH(表格1[[#This Row],[姓名]],名冊[[#All],[姓名]],0),COLUMN(名冊[[#Headers],[字號]]))),"")</f>
        <v>3-546</v>
      </c>
      <c r="B140" s="264" t="s">
        <v>1264</v>
      </c>
      <c r="C140" s="9">
        <v>45715</v>
      </c>
      <c r="D140" s="9" t="str">
        <f>IF(表格1[[#This Row],[姓名]]&lt;&gt;"","醫療","")</f>
        <v>醫療</v>
      </c>
      <c r="E140" s="114" t="s">
        <v>2446</v>
      </c>
      <c r="F140" s="88"/>
      <c r="G140" s="33" t="str">
        <f>IF(表格1[[#This Row],[姓名]]&lt;&gt;"",TEXT(表格1[[#This Row],[日期]],"mm/dd;;")&amp;" "&amp;表格1[[#This Row],[項目]]&amp;表格1[[#This Row],[項目2]],"")</f>
        <v>02/27 龍敏出院疥瘡投藥/車資</v>
      </c>
      <c r="J140" s="90">
        <v>300</v>
      </c>
      <c r="K140" s="90" t="s">
        <v>3611</v>
      </c>
      <c r="L140" s="90">
        <v>600</v>
      </c>
      <c r="M140" s="91" t="str">
        <f>IF(表格1[編號]&lt;&gt;"",(IF(COUNTIF(表格1[[#This Row],[費用]:[車資]],"")&gt;0,"缺","")),"")</f>
        <v/>
      </c>
    </row>
    <row r="141" spans="1:13">
      <c r="A141" s="86" t="str">
        <f>IFERROR((INDEX(名冊[#All],MATCH(表格1[[#This Row],[姓名]],名冊[[#All],[姓名]],0),COLUMN(名冊[[#Headers],[字號]]))),"")</f>
        <v>2-155</v>
      </c>
      <c r="B141" s="264" t="s">
        <v>2452</v>
      </c>
      <c r="C141" s="9">
        <v>45715</v>
      </c>
      <c r="D141" s="9" t="str">
        <f>IF(表格1[[#This Row],[姓名]]&lt;&gt;"","醫療","")</f>
        <v>醫療</v>
      </c>
      <c r="E141" s="114" t="s">
        <v>2453</v>
      </c>
      <c r="F141" s="88"/>
      <c r="G141" s="33" t="str">
        <f>IF(表格1[[#This Row],[姓名]]&lt;&gt;"",TEXT(表格1[[#This Row],[日期]],"mm/dd;;")&amp;" "&amp;表格1[[#This Row],[項目]]&amp;表格1[[#This Row],[項目2]],"")</f>
        <v>02/27 804外科</v>
      </c>
      <c r="J141" s="90">
        <v>140</v>
      </c>
      <c r="K141" s="90">
        <v>350</v>
      </c>
      <c r="L141" s="90">
        <v>600</v>
      </c>
      <c r="M141" s="91" t="str">
        <f>IF(表格1[編號]&lt;&gt;"",(IF(COUNTIF(表格1[[#This Row],[費用]:[車資]],"")&gt;0,"缺","")),"")</f>
        <v/>
      </c>
    </row>
    <row r="142" spans="1:13">
      <c r="A142" s="86" t="str">
        <f>IFERROR((INDEX(名冊[#All],MATCH(表格1[[#This Row],[姓名]],名冊[[#All],[姓名]],0),COLUMN(名冊[[#Headers],[字號]]))),"")</f>
        <v>3-470</v>
      </c>
      <c r="B142" s="264" t="s">
        <v>564</v>
      </c>
      <c r="C142" s="9">
        <v>45715</v>
      </c>
      <c r="D142" s="9" t="str">
        <f>IF(表格1[[#This Row],[姓名]]&lt;&gt;"","醫療","")</f>
        <v>醫療</v>
      </c>
      <c r="E142" s="114" t="s">
        <v>2447</v>
      </c>
      <c r="F142" s="88"/>
      <c r="G142" s="33" t="str">
        <f>IF(表格1[[#This Row],[姓名]]&lt;&gt;"",TEXT(表格1[[#This Row],[日期]],"mm/dd;;")&amp;" "&amp;表格1[[#This Row],[項目]]&amp;表格1[[#This Row],[項目2]],"")</f>
        <v>02/27 804出院疥瘡投藥/車資</v>
      </c>
      <c r="J142" s="90">
        <v>300</v>
      </c>
      <c r="K142" s="90" t="s">
        <v>3610</v>
      </c>
      <c r="L142" s="90">
        <v>600</v>
      </c>
      <c r="M142" s="91" t="str">
        <f>IF(表格1[編號]&lt;&gt;"",(IF(COUNTIF(表格1[[#This Row],[費用]:[車資]],"")&gt;0,"缺","")),"")</f>
        <v/>
      </c>
    </row>
    <row r="143" spans="1:13">
      <c r="A143" s="86" t="str">
        <f>IFERROR((INDEX(名冊[#All],MATCH(表格1[[#This Row],[姓名]],名冊[[#All],[姓名]],0),COLUMN(名冊[[#Headers],[字號]]))),"")</f>
        <v>3-555</v>
      </c>
      <c r="B143" s="264" t="s">
        <v>2025</v>
      </c>
      <c r="C143" s="9">
        <v>45715</v>
      </c>
      <c r="D143" s="9" t="str">
        <f>IF(表格1[[#This Row],[姓名]]&lt;&gt;"","醫療","")</f>
        <v>醫療</v>
      </c>
      <c r="E143" s="114" t="s">
        <v>2369</v>
      </c>
      <c r="F143" s="88"/>
      <c r="G143" s="33" t="str">
        <f>IF(表格1[[#This Row],[姓名]]&lt;&gt;"",TEXT(表格1[[#This Row],[日期]],"mm/dd;;")&amp;" "&amp;表格1[[#This Row],[項目]]&amp;表格1[[#This Row],[項目2]],"")</f>
        <v>02/27 804心臟內科拿藥</v>
      </c>
      <c r="J143" s="90">
        <v>140</v>
      </c>
      <c r="K143" s="90">
        <v>0</v>
      </c>
      <c r="L143" s="90">
        <v>300</v>
      </c>
      <c r="M143" s="91" t="str">
        <f>IF(表格1[編號]&lt;&gt;"",(IF(COUNTIF(表格1[[#This Row],[費用]:[車資]],"")&gt;0,"缺","")),"")</f>
        <v/>
      </c>
    </row>
    <row r="144" spans="1:13">
      <c r="A144" s="86" t="str">
        <f>IFERROR((INDEX(名冊[#All],MATCH(表格1[[#This Row],[姓名]],名冊[[#All],[姓名]],0),COLUMN(名冊[[#Headers],[字號]]))),"")</f>
        <v>1-764</v>
      </c>
      <c r="B144" s="264" t="s">
        <v>2170</v>
      </c>
      <c r="C144" s="9">
        <v>45715</v>
      </c>
      <c r="D144" s="9" t="str">
        <f>IF(表格1[[#This Row],[姓名]]&lt;&gt;"","醫療","")</f>
        <v>醫療</v>
      </c>
      <c r="E144" s="114" t="s">
        <v>2451</v>
      </c>
      <c r="F144" s="88"/>
      <c r="G144" s="33" t="str">
        <f>IF(表格1[[#This Row],[姓名]]&lt;&gt;"",TEXT(表格1[[#This Row],[日期]],"mm/dd;;")&amp;" "&amp;表格1[[#This Row],[項目]]&amp;表格1[[#This Row],[項目2]],"")</f>
        <v>02/27 804家醫科</v>
      </c>
      <c r="J144" s="90">
        <v>90</v>
      </c>
      <c r="K144" s="90">
        <v>350</v>
      </c>
      <c r="L144" s="90">
        <v>600</v>
      </c>
      <c r="M144" s="91" t="str">
        <f>IF(表格1[編號]&lt;&gt;"",(IF(COUNTIF(表格1[[#This Row],[費用]:[車資]],"")&gt;0,"缺","")),"")</f>
        <v/>
      </c>
    </row>
    <row r="145" spans="1:13">
      <c r="A145" s="86" t="str">
        <f>IFERROR((INDEX(名冊[#All],MATCH(表格1[[#This Row],[姓名]],名冊[[#All],[姓名]],0),COLUMN(名冊[[#Headers],[字號]]))),"")</f>
        <v>3-461</v>
      </c>
      <c r="B145" s="264" t="s">
        <v>581</v>
      </c>
      <c r="C145" s="9">
        <v>45715</v>
      </c>
      <c r="D145" s="9" t="str">
        <f>IF(表格1[[#This Row],[姓名]]&lt;&gt;"","醫療","")</f>
        <v>醫療</v>
      </c>
      <c r="E145" s="114" t="s">
        <v>2454</v>
      </c>
      <c r="F145" s="88"/>
      <c r="G145" s="33" t="str">
        <f>IF(表格1[[#This Row],[姓名]]&lt;&gt;"",TEXT(表格1[[#This Row],[日期]],"mm/dd;;")&amp;" "&amp;表格1[[#This Row],[項目]]&amp;表格1[[#This Row],[項目2]],"")</f>
        <v>02/27 804心臟內科拿藥</v>
      </c>
      <c r="J145" s="90">
        <v>410</v>
      </c>
      <c r="K145" s="90">
        <v>0</v>
      </c>
      <c r="L145" s="90">
        <v>300</v>
      </c>
      <c r="M145" s="91" t="str">
        <f>IF(表格1[編號]&lt;&gt;"",(IF(COUNTIF(表格1[[#This Row],[費用]:[車資]],"")&gt;0,"缺","")),"")</f>
        <v/>
      </c>
    </row>
    <row r="146" spans="1:13">
      <c r="A146" s="86" t="str">
        <f>IFERROR((INDEX(名冊[#All],MATCH(表格1[[#This Row],[姓名]],名冊[[#All],[姓名]],0),COLUMN(名冊[[#Headers],[字號]]))),"")</f>
        <v>1-541</v>
      </c>
      <c r="B146" s="264" t="s">
        <v>323</v>
      </c>
      <c r="C146" s="9">
        <v>45715</v>
      </c>
      <c r="D146" s="9" t="str">
        <f>IF(表格1[[#This Row],[姓名]]&lt;&gt;"","醫療","")</f>
        <v>醫療</v>
      </c>
      <c r="E146" s="114" t="s">
        <v>2448</v>
      </c>
      <c r="F146" s="88"/>
      <c r="G146" s="33" t="str">
        <f>IF(表格1[[#This Row],[姓名]]&lt;&gt;"",TEXT(表格1[[#This Row],[日期]],"mm/dd;;")&amp;" "&amp;表格1[[#This Row],[項目]]&amp;表格1[[#This Row],[項目2]],"")</f>
        <v>02/27 804內分泌科</v>
      </c>
      <c r="J146" s="90">
        <v>0</v>
      </c>
      <c r="K146" s="90">
        <v>350</v>
      </c>
      <c r="L146" s="90">
        <v>600</v>
      </c>
      <c r="M146" s="91" t="str">
        <f>IF(表格1[編號]&lt;&gt;"",(IF(COUNTIF(表格1[[#This Row],[費用]:[車資]],"")&gt;0,"缺","")),"")</f>
        <v/>
      </c>
    </row>
    <row r="147" spans="1:13">
      <c r="A147" s="86" t="str">
        <f>IFERROR((INDEX(名冊[#All],MATCH(表格1[[#This Row],[姓名]],名冊[[#All],[姓名]],0),COLUMN(名冊[[#Headers],[字號]]))),"")</f>
        <v>1-762</v>
      </c>
      <c r="B147" s="264" t="s">
        <v>2166</v>
      </c>
      <c r="C147" s="9">
        <v>45715</v>
      </c>
      <c r="D147" s="9" t="str">
        <f>IF(表格1[[#This Row],[姓名]]&lt;&gt;"","醫療","")</f>
        <v>醫療</v>
      </c>
      <c r="E147" s="114" t="s">
        <v>2449</v>
      </c>
      <c r="F147" s="88"/>
      <c r="G147" s="33" t="str">
        <f>IF(表格1[[#This Row],[姓名]]&lt;&gt;"",TEXT(表格1[[#This Row],[日期]],"mm/dd;;")&amp;" "&amp;表格1[[#This Row],[項目]]&amp;表格1[[#This Row],[項目2]],"")</f>
        <v>02/27 桃療精神科</v>
      </c>
      <c r="J147" s="90">
        <v>0</v>
      </c>
      <c r="K147" s="90" t="s">
        <v>2599</v>
      </c>
      <c r="L147" s="90">
        <v>1000</v>
      </c>
      <c r="M147" s="91" t="str">
        <f>IF(表格1[編號]&lt;&gt;"",(IF(COUNTIF(表格1[[#This Row],[費用]:[車資]],"")&gt;0,"缺","")),"")</f>
        <v/>
      </c>
    </row>
    <row r="148" spans="1:13">
      <c r="A148" s="86" t="str">
        <f>IFERROR((INDEX(名冊[#All],MATCH(表格1[[#This Row],[姓名]],名冊[[#All],[姓名]],0),COLUMN(名冊[[#Headers],[字號]]))),"")</f>
        <v>1-726</v>
      </c>
      <c r="B148" s="264" t="s">
        <v>1789</v>
      </c>
      <c r="C148" s="9">
        <v>45715</v>
      </c>
      <c r="D148" s="9" t="str">
        <f>IF(表格1[[#This Row],[姓名]]&lt;&gt;"","醫療","")</f>
        <v>醫療</v>
      </c>
      <c r="E148" s="114" t="s">
        <v>2450</v>
      </c>
      <c r="F148" s="88"/>
      <c r="G148" s="33" t="str">
        <f>IF(表格1[[#This Row],[姓名]]&lt;&gt;"",TEXT(表格1[[#This Row],[日期]],"mm/dd;;")&amp;" "&amp;表格1[[#This Row],[項目]]&amp;表格1[[#This Row],[項目2]],"")</f>
        <v>02/27 804肝膽腸胃科</v>
      </c>
      <c r="J148" s="90">
        <v>160</v>
      </c>
      <c r="K148" s="90">
        <v>350</v>
      </c>
      <c r="L148" s="90">
        <v>600</v>
      </c>
      <c r="M148" s="91" t="str">
        <f>IF(表格1[編號]&lt;&gt;"",(IF(COUNTIF(表格1[[#This Row],[費用]:[車資]],"")&gt;0,"缺","")),"")</f>
        <v/>
      </c>
    </row>
    <row r="149" spans="1:13">
      <c r="A149" s="86" t="str">
        <f>IFERROR((INDEX(名冊[#All],MATCH(表格1[[#This Row],[姓名]],名冊[[#All],[姓名]],0),COLUMN(名冊[[#Headers],[字號]]))),"")</f>
        <v>2-195</v>
      </c>
      <c r="B149" s="264" t="s">
        <v>2597</v>
      </c>
      <c r="C149" s="9">
        <v>45716</v>
      </c>
      <c r="D149" s="9" t="str">
        <f>IF(表格1[[#This Row],[姓名]]&lt;&gt;"","醫療","")</f>
        <v>醫療</v>
      </c>
      <c r="E149" s="114" t="s">
        <v>2595</v>
      </c>
      <c r="F149" s="88"/>
      <c r="G149" s="33" t="str">
        <f>IF(表格1[[#This Row],[姓名]]&lt;&gt;"",TEXT(表格1[[#This Row],[日期]],"mm/dd;;")&amp;" "&amp;表格1[[#This Row],[項目]]&amp;表格1[[#This Row],[項目2]],"")</f>
        <v>02/28 龍敏內科</v>
      </c>
      <c r="J149" s="90">
        <v>0</v>
      </c>
      <c r="K149" s="90" t="s">
        <v>2579</v>
      </c>
      <c r="L149" s="90">
        <v>600</v>
      </c>
      <c r="M149" s="91" t="str">
        <f>IF(表格1[編號]&lt;&gt;"",(IF(COUNTIF(表格1[[#This Row],[費用]:[車資]],"")&gt;0,"缺","")),"")</f>
        <v/>
      </c>
    </row>
    <row r="150" spans="1:13">
      <c r="A150" s="86" t="str">
        <f>IFERROR((INDEX(名冊[#All],MATCH(表格1[[#This Row],[姓名]],名冊[[#All],[姓名]],0),COLUMN(名冊[[#Headers],[字號]]))),"")</f>
        <v>3-547</v>
      </c>
      <c r="B150" s="264" t="s">
        <v>2594</v>
      </c>
      <c r="C150" s="9">
        <v>45716</v>
      </c>
      <c r="D150" s="9" t="str">
        <f>IF(表格1[[#This Row],[姓名]]&lt;&gt;"","醫療","")</f>
        <v>醫療</v>
      </c>
      <c r="E150" s="114" t="s">
        <v>2595</v>
      </c>
      <c r="F150" s="88"/>
      <c r="G150" s="33" t="str">
        <f>IF(表格1[[#This Row],[姓名]]&lt;&gt;"",TEXT(表格1[[#This Row],[日期]],"mm/dd;;")&amp;" "&amp;表格1[[#This Row],[項目]]&amp;表格1[[#This Row],[項目2]],"")</f>
        <v>02/28 龍敏內科</v>
      </c>
      <c r="J150" s="90">
        <v>160</v>
      </c>
      <c r="K150" s="90">
        <v>0</v>
      </c>
      <c r="L150" s="90">
        <v>600</v>
      </c>
      <c r="M150" s="91" t="str">
        <f>IF(表格1[編號]&lt;&gt;"",(IF(COUNTIF(表格1[[#This Row],[費用]:[車資]],"")&gt;0,"缺","")),"")</f>
        <v/>
      </c>
    </row>
    <row r="151" spans="1:13">
      <c r="A151" s="86" t="str">
        <f>IFERROR((INDEX(名冊[#All],MATCH(表格1[[#This Row],[姓名]],名冊[[#All],[姓名]],0),COLUMN(名冊[[#Headers],[字號]]))),"")</f>
        <v>3-551</v>
      </c>
      <c r="B151" s="264" t="s">
        <v>2466</v>
      </c>
      <c r="C151" s="9">
        <v>45719</v>
      </c>
      <c r="D151" s="9" t="str">
        <f>IF(表格1[[#This Row],[姓名]]&lt;&gt;"","醫療","")</f>
        <v>醫療</v>
      </c>
      <c r="E151" s="114" t="s">
        <v>2467</v>
      </c>
      <c r="F151" s="88"/>
      <c r="G151" s="33" t="str">
        <f>IF(表格1[[#This Row],[姓名]]&lt;&gt;"",TEXT(表格1[[#This Row],[日期]],"mm/dd;;")&amp;" "&amp;表格1[[#This Row],[項目]]&amp;表格1[[#This Row],[項目2]],"")</f>
        <v>03/03 804神經內科</v>
      </c>
      <c r="J151" s="90">
        <v>690</v>
      </c>
      <c r="K151" s="90">
        <v>350</v>
      </c>
      <c r="L151" s="90">
        <v>600</v>
      </c>
      <c r="M151" s="91" t="str">
        <f>IF(表格1[編號]&lt;&gt;"",(IF(COUNTIF(表格1[[#This Row],[費用]:[車資]],"")&gt;0,"缺","")),"")</f>
        <v/>
      </c>
    </row>
    <row r="152" spans="1:13">
      <c r="A152" s="86" t="str">
        <f>IFERROR((INDEX(名冊[#All],MATCH(表格1[[#This Row],[姓名]],名冊[[#All],[姓名]],0),COLUMN(名冊[[#Headers],[字號]]))),"")</f>
        <v>3-546</v>
      </c>
      <c r="B152" s="264" t="s">
        <v>2461</v>
      </c>
      <c r="C152" s="9">
        <v>45719</v>
      </c>
      <c r="D152" s="9" t="str">
        <f>IF(表格1[[#This Row],[姓名]]&lt;&gt;"","醫療","")</f>
        <v>醫療</v>
      </c>
      <c r="E152" s="114" t="s">
        <v>2462</v>
      </c>
      <c r="F152" s="88"/>
      <c r="G152" s="33" t="str">
        <f>IF(表格1[[#This Row],[姓名]]&lt;&gt;"",TEXT(表格1[[#This Row],[日期]],"mm/dd;;")&amp;" "&amp;表格1[[#This Row],[項目]]&amp;表格1[[#This Row],[項目2]],"")</f>
        <v>03/03 804胸腔內科</v>
      </c>
      <c r="J152" s="90">
        <v>150</v>
      </c>
      <c r="K152" s="90">
        <v>350</v>
      </c>
      <c r="L152" s="90">
        <v>600</v>
      </c>
      <c r="M152" s="91" t="str">
        <f>IF(表格1[編號]&lt;&gt;"",(IF(COUNTIF(表格1[[#This Row],[費用]:[車資]],"")&gt;0,"缺","")),"")</f>
        <v/>
      </c>
    </row>
    <row r="153" spans="1:13">
      <c r="A153" s="86" t="str">
        <f>IFERROR((INDEX(名冊[#All],MATCH(表格1[[#This Row],[姓名]],名冊[[#All],[姓名]],0),COLUMN(名冊[[#Headers],[字號]]))),"")</f>
        <v>1-761</v>
      </c>
      <c r="B153" s="264" t="s">
        <v>2474</v>
      </c>
      <c r="C153" s="9">
        <v>45719</v>
      </c>
      <c r="D153" s="9" t="str">
        <f>IF(表格1[[#This Row],[姓名]]&lt;&gt;"","醫療","")</f>
        <v>醫療</v>
      </c>
      <c r="E153" s="114" t="s">
        <v>2475</v>
      </c>
      <c r="F153" s="88"/>
      <c r="G153" s="33" t="str">
        <f>IF(表格1[[#This Row],[姓名]]&lt;&gt;"",TEXT(表格1[[#This Row],[日期]],"mm/dd;;")&amp;" "&amp;表格1[[#This Row],[項目]]&amp;表格1[[#This Row],[項目2]],"")</f>
        <v>03/03 804精神科</v>
      </c>
      <c r="J153" s="90">
        <v>180</v>
      </c>
      <c r="K153" s="90">
        <v>350</v>
      </c>
      <c r="L153" s="90">
        <v>600</v>
      </c>
      <c r="M153" s="91" t="str">
        <f>IF(表格1[編號]&lt;&gt;"",(IF(COUNTIF(表格1[[#This Row],[費用]:[車資]],"")&gt;0,"缺","")),"")</f>
        <v/>
      </c>
    </row>
    <row r="154" spans="1:13">
      <c r="A154" s="86" t="str">
        <f>IFERROR((INDEX(名冊[#All],MATCH(表格1[[#This Row],[姓名]],名冊[[#All],[姓名]],0),COLUMN(名冊[[#Headers],[字號]]))),"")</f>
        <v>3-556</v>
      </c>
      <c r="B154" s="264" t="s">
        <v>2503</v>
      </c>
      <c r="C154" s="9">
        <v>45719</v>
      </c>
      <c r="D154" s="9" t="str">
        <f>IF(表格1[[#This Row],[姓名]]&lt;&gt;"","醫療","")</f>
        <v>醫療</v>
      </c>
      <c r="E154" s="114" t="s">
        <v>2504</v>
      </c>
      <c r="F154" s="88"/>
      <c r="G154" s="33" t="str">
        <f>IF(表格1[[#This Row],[姓名]]&lt;&gt;"",TEXT(表格1[[#This Row],[日期]],"mm/dd;;")&amp;" "&amp;表格1[[#This Row],[項目]]&amp;表格1[[#This Row],[項目2]],"")</f>
        <v>03/03 804精神科拿藥</v>
      </c>
      <c r="J154" s="90">
        <v>140</v>
      </c>
      <c r="K154" s="90">
        <v>0</v>
      </c>
      <c r="L154" s="90">
        <v>300</v>
      </c>
      <c r="M154" s="91" t="str">
        <f>IF(表格1[編號]&lt;&gt;"",(IF(COUNTIF(表格1[[#This Row],[費用]:[車資]],"")&gt;0,"缺","")),"")</f>
        <v/>
      </c>
    </row>
    <row r="155" spans="1:13">
      <c r="A155" s="86" t="str">
        <f>IFERROR((INDEX(名冊[#All],MATCH(表格1[[#This Row],[姓名]],名冊[[#All],[姓名]],0),COLUMN(名冊[[#Headers],[字號]]))),"")</f>
        <v>1-748</v>
      </c>
      <c r="B155" s="264" t="s">
        <v>2463</v>
      </c>
      <c r="C155" s="9">
        <v>45719</v>
      </c>
      <c r="D155" s="9" t="str">
        <f>IF(表格1[[#This Row],[姓名]]&lt;&gt;"","醫療","")</f>
        <v>醫療</v>
      </c>
      <c r="E155" s="114" t="s">
        <v>2464</v>
      </c>
      <c r="F155" s="88"/>
      <c r="G155" s="33" t="str">
        <f>IF(表格1[[#This Row],[姓名]]&lt;&gt;"",TEXT(表格1[[#This Row],[日期]],"mm/dd;;")&amp;" "&amp;表格1[[#This Row],[項目]]&amp;表格1[[#This Row],[項目2]],"")</f>
        <v>03/03 804骨科</v>
      </c>
      <c r="J155" s="90">
        <v>160</v>
      </c>
      <c r="K155" s="90">
        <v>350</v>
      </c>
      <c r="L155" s="90">
        <v>600</v>
      </c>
      <c r="M155" s="91" t="str">
        <f>IF(表格1[編號]&lt;&gt;"",(IF(COUNTIF(表格1[[#This Row],[費用]:[車資]],"")&gt;0,"缺","")),"")</f>
        <v/>
      </c>
    </row>
    <row r="156" spans="1:13">
      <c r="A156" s="86" t="str">
        <f>IFERROR((INDEX(名冊[#All],MATCH(表格1[[#This Row],[姓名]],名冊[[#All],[姓名]],0),COLUMN(名冊[[#Headers],[字號]]))),"")</f>
        <v>1-698</v>
      </c>
      <c r="B156" s="264" t="s">
        <v>2483</v>
      </c>
      <c r="C156" s="9">
        <v>45719</v>
      </c>
      <c r="D156" s="9" t="str">
        <f>IF(表格1[[#This Row],[姓名]]&lt;&gt;"","醫療","")</f>
        <v>醫療</v>
      </c>
      <c r="E156" s="114" t="s">
        <v>2484</v>
      </c>
      <c r="F156" s="88"/>
      <c r="G156" s="33" t="str">
        <f>IF(表格1[[#This Row],[姓名]]&lt;&gt;"",TEXT(表格1[[#This Row],[日期]],"mm/dd;;")&amp;" "&amp;表格1[[#This Row],[項目]]&amp;表格1[[#This Row],[項目2]],"")</f>
        <v>03/03 804精神科</v>
      </c>
      <c r="J156" s="90">
        <v>140</v>
      </c>
      <c r="K156" s="90">
        <v>350</v>
      </c>
      <c r="L156" s="90">
        <v>600</v>
      </c>
      <c r="M156" s="91" t="str">
        <f>IF(表格1[編號]&lt;&gt;"",(IF(COUNTIF(表格1[[#This Row],[費用]:[車資]],"")&gt;0,"缺","")),"")</f>
        <v/>
      </c>
    </row>
    <row r="157" spans="1:13">
      <c r="A157" s="86" t="str">
        <f>IFERROR((INDEX(名冊[#All],MATCH(表格1[[#This Row],[姓名]],名冊[[#All],[姓名]],0),COLUMN(名冊[[#Headers],[字號]]))),"")</f>
        <v>1-624</v>
      </c>
      <c r="B157" s="264" t="s">
        <v>2583</v>
      </c>
      <c r="C157" s="9">
        <v>45719</v>
      </c>
      <c r="D157" s="9" t="str">
        <f>IF(表格1[[#This Row],[姓名]]&lt;&gt;"","醫療","")</f>
        <v>醫療</v>
      </c>
      <c r="E157" s="114" t="s">
        <v>2584</v>
      </c>
      <c r="F157" s="88"/>
      <c r="G157" s="33" t="str">
        <f>IF(表格1[[#This Row],[姓名]]&lt;&gt;"",TEXT(表格1[[#This Row],[日期]],"mm/dd;;")&amp;" "&amp;表格1[[#This Row],[項目]]&amp;表格1[[#This Row],[項目2]],"")</f>
        <v>03/03 804送檢車資</v>
      </c>
      <c r="J157" s="90" t="s">
        <v>2294</v>
      </c>
      <c r="K157" s="90" t="s">
        <v>2294</v>
      </c>
      <c r="L157" s="90">
        <v>320</v>
      </c>
      <c r="M157" s="91" t="str">
        <f>IF(表格1[編號]&lt;&gt;"",(IF(COUNTIF(表格1[[#This Row],[費用]:[車資]],"")&gt;0,"缺","")),"")</f>
        <v/>
      </c>
    </row>
    <row r="158" spans="1:13">
      <c r="A158" s="86" t="str">
        <f>IFERROR((INDEX(名冊[#All],MATCH(表格1[[#This Row],[姓名]],名冊[[#All],[姓名]],0),COLUMN(名冊[[#Headers],[字號]]))),"")</f>
        <v>1-743</v>
      </c>
      <c r="B158" s="264" t="s">
        <v>2497</v>
      </c>
      <c r="C158" s="9">
        <v>45719</v>
      </c>
      <c r="D158" s="9" t="str">
        <f>IF(表格1[[#This Row],[姓名]]&lt;&gt;"","醫療","")</f>
        <v>醫療</v>
      </c>
      <c r="E158" s="114" t="s">
        <v>2504</v>
      </c>
      <c r="F158" s="88"/>
      <c r="G158" s="33" t="str">
        <f>IF(表格1[[#This Row],[姓名]]&lt;&gt;"",TEXT(表格1[[#This Row],[日期]],"mm/dd;;")&amp;" "&amp;表格1[[#This Row],[項目]]&amp;表格1[[#This Row],[項目2]],"")</f>
        <v>03/03 804精神科拿藥</v>
      </c>
      <c r="J158" s="90">
        <v>450</v>
      </c>
      <c r="K158" s="90">
        <v>0</v>
      </c>
      <c r="L158" s="90">
        <v>300</v>
      </c>
      <c r="M158" s="91" t="str">
        <f>IF(表格1[編號]&lt;&gt;"",(IF(COUNTIF(表格1[[#This Row],[費用]:[車資]],"")&gt;0,"缺","")),"")</f>
        <v/>
      </c>
    </row>
    <row r="159" spans="1:13">
      <c r="A159" s="86" t="str">
        <f>IFERROR((INDEX(名冊[#All],MATCH(表格1[[#This Row],[姓名]],名冊[[#All],[姓名]],0),COLUMN(名冊[[#Headers],[字號]]))),"")</f>
        <v>1-768</v>
      </c>
      <c r="B159" s="264" t="s">
        <v>2457</v>
      </c>
      <c r="C159" s="9">
        <v>45719</v>
      </c>
      <c r="D159" s="9" t="str">
        <f>IF(表格1[[#This Row],[姓名]]&lt;&gt;"","醫療","")</f>
        <v>醫療</v>
      </c>
      <c r="E159" s="114" t="s">
        <v>2459</v>
      </c>
      <c r="F159" s="88"/>
      <c r="G159" s="33" t="str">
        <f>IF(表格1[[#This Row],[姓名]]&lt;&gt;"",TEXT(表格1[[#This Row],[日期]],"mm/dd;;")&amp;" "&amp;表格1[[#This Row],[項目]]&amp;表格1[[#This Row],[項目2]],"")</f>
        <v>03/03 804胸腔內科</v>
      </c>
      <c r="J159" s="90">
        <v>180</v>
      </c>
      <c r="K159" s="90">
        <v>350</v>
      </c>
      <c r="L159" s="90">
        <v>600</v>
      </c>
      <c r="M159" s="91" t="str">
        <f>IF(表格1[編號]&lt;&gt;"",(IF(COUNTIF(表格1[[#This Row],[費用]:[車資]],"")&gt;0,"缺","")),"")</f>
        <v/>
      </c>
    </row>
    <row r="160" spans="1:13">
      <c r="A160" s="86" t="str">
        <f>IFERROR((INDEX(名冊[#All],MATCH(表格1[[#This Row],[姓名]],名冊[[#All],[姓名]],0),COLUMN(名冊[[#Headers],[字號]]))),"")</f>
        <v>2-130</v>
      </c>
      <c r="B160" s="264" t="s">
        <v>2485</v>
      </c>
      <c r="C160" s="9">
        <v>45719</v>
      </c>
      <c r="D160" s="9" t="str">
        <f>IF(表格1[[#This Row],[姓名]]&lt;&gt;"","醫療","")</f>
        <v>醫療</v>
      </c>
      <c r="E160" s="114" t="s">
        <v>2486</v>
      </c>
      <c r="F160" s="88"/>
      <c r="G160" s="33" t="str">
        <f>IF(表格1[[#This Row],[姓名]]&lt;&gt;"",TEXT(表格1[[#This Row],[日期]],"mm/dd;;")&amp;" "&amp;表格1[[#This Row],[項目]]&amp;表格1[[#This Row],[項目2]],"")</f>
        <v>03/03 804精神科(鑑定)</v>
      </c>
      <c r="J160" s="90">
        <v>140</v>
      </c>
      <c r="K160" s="90">
        <v>350</v>
      </c>
      <c r="L160" s="90">
        <v>600</v>
      </c>
      <c r="M160" s="91" t="str">
        <f>IF(表格1[編號]&lt;&gt;"",(IF(COUNTIF(表格1[[#This Row],[費用]:[車資]],"")&gt;0,"缺","")),"")</f>
        <v/>
      </c>
    </row>
    <row r="161" spans="1:13">
      <c r="A161" s="86" t="str">
        <f>IFERROR((INDEX(名冊[#All],MATCH(表格1[[#This Row],[姓名]],名冊[[#All],[姓名]],0),COLUMN(名冊[[#Headers],[字號]]))),"")</f>
        <v>1-766</v>
      </c>
      <c r="B161" s="264" t="s">
        <v>2481</v>
      </c>
      <c r="C161" s="9">
        <v>45719</v>
      </c>
      <c r="D161" s="9" t="str">
        <f>IF(表格1[[#This Row],[姓名]]&lt;&gt;"","醫療","")</f>
        <v>醫療</v>
      </c>
      <c r="E161" s="114" t="s">
        <v>2482</v>
      </c>
      <c r="F161" s="88"/>
      <c r="G161" s="33" t="str">
        <f>IF(表格1[[#This Row],[姓名]]&lt;&gt;"",TEXT(表格1[[#This Row],[日期]],"mm/dd;;")&amp;" "&amp;表格1[[#This Row],[項目]]&amp;表格1[[#This Row],[項目2]],"")</f>
        <v>03/03 804精神科</v>
      </c>
      <c r="J161" s="90">
        <v>340</v>
      </c>
      <c r="K161" s="90">
        <v>350</v>
      </c>
      <c r="L161" s="90">
        <v>600</v>
      </c>
      <c r="M161" s="91" t="str">
        <f>IF(表格1[編號]&lt;&gt;"",(IF(COUNTIF(表格1[[#This Row],[費用]:[車資]],"")&gt;0,"缺","")),"")</f>
        <v/>
      </c>
    </row>
    <row r="162" spans="1:13">
      <c r="A162" s="86" t="str">
        <f>IFERROR((INDEX(名冊[#All],MATCH(表格1[[#This Row],[姓名]],名冊[[#All],[姓名]],0),COLUMN(名冊[[#Headers],[字號]]))),"")</f>
        <v>1-764</v>
      </c>
      <c r="B162" s="264" t="s">
        <v>2502</v>
      </c>
      <c r="C162" s="9">
        <v>45719</v>
      </c>
      <c r="D162" s="9" t="str">
        <f>IF(表格1[[#This Row],[姓名]]&lt;&gt;"","醫療","")</f>
        <v>醫療</v>
      </c>
      <c r="E162" s="114" t="s">
        <v>2504</v>
      </c>
      <c r="F162" s="88"/>
      <c r="G162" s="33" t="str">
        <f>IF(表格1[[#This Row],[姓名]]&lt;&gt;"",TEXT(表格1[[#This Row],[日期]],"mm/dd;;")&amp;" "&amp;表格1[[#This Row],[項目]]&amp;表格1[[#This Row],[項目2]],"")</f>
        <v>03/03 804精神科拿藥</v>
      </c>
      <c r="J162" s="90">
        <v>90</v>
      </c>
      <c r="K162" s="90">
        <v>0</v>
      </c>
      <c r="L162" s="90">
        <v>300</v>
      </c>
      <c r="M162" s="91" t="str">
        <f>IF(表格1[編號]&lt;&gt;"",(IF(COUNTIF(表格1[[#This Row],[費用]:[車資]],"")&gt;0,"缺","")),"")</f>
        <v/>
      </c>
    </row>
    <row r="163" spans="1:13">
      <c r="A163" s="86" t="str">
        <f>IFERROR((INDEX(名冊[#All],MATCH(表格1[[#This Row],[姓名]],名冊[[#All],[姓名]],0),COLUMN(名冊[[#Headers],[字號]]))),"")</f>
        <v>3-505</v>
      </c>
      <c r="B163" s="264" t="s">
        <v>2488</v>
      </c>
      <c r="C163" s="9">
        <v>45719</v>
      </c>
      <c r="D163" s="9" t="str">
        <f>IF(表格1[[#This Row],[姓名]]&lt;&gt;"","醫療","")</f>
        <v>醫療</v>
      </c>
      <c r="E163" s="114" t="s">
        <v>2490</v>
      </c>
      <c r="F163" s="88"/>
      <c r="G163" s="33" t="str">
        <f>IF(表格1[[#This Row],[姓名]]&lt;&gt;"",TEXT(表格1[[#This Row],[日期]],"mm/dd;;")&amp;" "&amp;表格1[[#This Row],[項目]]&amp;表格1[[#This Row],[項目2]],"")</f>
        <v>03/03 龍敏內科拿藥</v>
      </c>
      <c r="J163" s="90">
        <v>50</v>
      </c>
      <c r="K163" s="90">
        <v>0</v>
      </c>
      <c r="L163" s="90">
        <v>300</v>
      </c>
      <c r="M163" s="91" t="str">
        <f>IF(表格1[編號]&lt;&gt;"",(IF(COUNTIF(表格1[[#This Row],[費用]:[車資]],"")&gt;0,"缺","")),"")</f>
        <v/>
      </c>
    </row>
    <row r="164" spans="1:13">
      <c r="A164" s="86" t="str">
        <f>IFERROR((INDEX(名冊[#All],MATCH(表格1[[#This Row],[姓名]],名冊[[#All],[姓名]],0),COLUMN(名冊[[#Headers],[字號]]))),"")</f>
        <v>1-380</v>
      </c>
      <c r="B164" s="264" t="s">
        <v>2494</v>
      </c>
      <c r="C164" s="9">
        <v>45719</v>
      </c>
      <c r="D164" s="9" t="str">
        <f>IF(表格1[[#This Row],[姓名]]&lt;&gt;"","醫療","")</f>
        <v>醫療</v>
      </c>
      <c r="E164" s="114" t="s">
        <v>2504</v>
      </c>
      <c r="F164" s="88"/>
      <c r="G164" s="33" t="str">
        <f>IF(表格1[[#This Row],[姓名]]&lt;&gt;"",TEXT(表格1[[#This Row],[日期]],"mm/dd;;")&amp;" "&amp;表格1[[#This Row],[項目]]&amp;表格1[[#This Row],[項目2]],"")</f>
        <v>03/03 804精神科拿藥</v>
      </c>
      <c r="J164" s="90">
        <v>90</v>
      </c>
      <c r="K164" s="90">
        <v>0</v>
      </c>
      <c r="L164" s="90">
        <v>300</v>
      </c>
      <c r="M164" s="91" t="str">
        <f>IF(表格1[編號]&lt;&gt;"",(IF(COUNTIF(表格1[[#This Row],[費用]:[車資]],"")&gt;0,"缺","")),"")</f>
        <v/>
      </c>
    </row>
    <row r="165" spans="1:13">
      <c r="A165" s="86" t="str">
        <f>IFERROR((INDEX(名冊[#All],MATCH(表格1[[#This Row],[姓名]],名冊[[#All],[姓名]],0),COLUMN(名冊[[#Headers],[字號]]))),"")</f>
        <v>1-760</v>
      </c>
      <c r="B165" s="264" t="s">
        <v>2465</v>
      </c>
      <c r="C165" s="9">
        <v>45719</v>
      </c>
      <c r="D165" s="9" t="str">
        <f>IF(表格1[[#This Row],[姓名]]&lt;&gt;"","醫療","")</f>
        <v>醫療</v>
      </c>
      <c r="E165" s="114" t="s">
        <v>3274</v>
      </c>
      <c r="F165" s="88"/>
      <c r="G165" s="33" t="str">
        <f>IF(表格1[[#This Row],[姓名]]&lt;&gt;"",TEXT(表格1[[#This Row],[日期]],"mm/dd;;")&amp;" "&amp;表格1[[#This Row],[項目]]&amp;表格1[[#This Row],[項目2]],"")</f>
        <v>03/03 804心臟血管外科</v>
      </c>
      <c r="J165" s="90">
        <v>160</v>
      </c>
      <c r="K165" s="90">
        <v>350</v>
      </c>
      <c r="L165" s="90">
        <v>600</v>
      </c>
      <c r="M165" s="91" t="str">
        <f>IF(表格1[編號]&lt;&gt;"",(IF(COUNTIF(表格1[[#This Row],[費用]:[車資]],"")&gt;0,"缺","")),"")</f>
        <v/>
      </c>
    </row>
    <row r="166" spans="1:13">
      <c r="A166" s="86" t="str">
        <f>IFERROR((INDEX(名冊[#All],MATCH(表格1[[#This Row],[姓名]],名冊[[#All],[姓名]],0),COLUMN(名冊[[#Headers],[字號]]))),"")</f>
        <v>1-676</v>
      </c>
      <c r="B166" s="264" t="s">
        <v>3272</v>
      </c>
      <c r="C166" s="9">
        <v>45719</v>
      </c>
      <c r="D166" s="9" t="str">
        <f>IF(表格1[[#This Row],[姓名]]&lt;&gt;"","醫療","")</f>
        <v>醫療</v>
      </c>
      <c r="E166" s="114" t="s">
        <v>3273</v>
      </c>
      <c r="F166" s="88"/>
      <c r="G166" s="33" t="str">
        <f>IF(表格1[[#This Row],[姓名]]&lt;&gt;"",TEXT(表格1[[#This Row],[日期]],"mm/dd;;")&amp;" "&amp;表格1[[#This Row],[項目]]&amp;表格1[[#This Row],[項目2]],"")</f>
        <v>03/03 804精神科(人不去)</v>
      </c>
      <c r="J166" s="90">
        <v>90</v>
      </c>
      <c r="K166" s="90">
        <v>350</v>
      </c>
      <c r="L166" s="90">
        <v>300</v>
      </c>
      <c r="M166" s="91" t="str">
        <f>IF(表格1[編號]&lt;&gt;"",(IF(COUNTIF(表格1[[#This Row],[費用]:[車資]],"")&gt;0,"缺","")),"")</f>
        <v/>
      </c>
    </row>
    <row r="167" spans="1:13">
      <c r="A167" s="86" t="str">
        <f>IFERROR((INDEX(名冊[#All],MATCH(表格1[[#This Row],[姓名]],名冊[[#All],[姓名]],0),COLUMN(名冊[[#Headers],[字號]]))),"")</f>
        <v>1-556</v>
      </c>
      <c r="B167" s="264" t="s">
        <v>2472</v>
      </c>
      <c r="C167" s="9">
        <v>45719</v>
      </c>
      <c r="D167" s="9" t="str">
        <f>IF(表格1[[#This Row],[姓名]]&lt;&gt;"","醫療","")</f>
        <v>醫療</v>
      </c>
      <c r="E167" s="114" t="s">
        <v>2473</v>
      </c>
      <c r="F167" s="88"/>
      <c r="G167" s="33" t="str">
        <f>IF(表格1[[#This Row],[姓名]]&lt;&gt;"",TEXT(表格1[[#This Row],[日期]],"mm/dd;;")&amp;" "&amp;表格1[[#This Row],[項目]]&amp;表格1[[#This Row],[項目2]],"")</f>
        <v>03/03 804腸胃內科</v>
      </c>
      <c r="J167" s="90">
        <v>410</v>
      </c>
      <c r="K167" s="90">
        <v>350</v>
      </c>
      <c r="L167" s="90">
        <v>600</v>
      </c>
      <c r="M167" s="91" t="str">
        <f>IF(表格1[編號]&lt;&gt;"",(IF(COUNTIF(表格1[[#This Row],[費用]:[車資]],"")&gt;0,"缺","")),"")</f>
        <v/>
      </c>
    </row>
    <row r="168" spans="1:13">
      <c r="A168" s="86" t="str">
        <f>IFERROR((INDEX(名冊[#All],MATCH(表格1[[#This Row],[姓名]],名冊[[#All],[姓名]],0),COLUMN(名冊[[#Headers],[字號]]))),"")</f>
        <v>3-533</v>
      </c>
      <c r="B168" s="264" t="s">
        <v>2501</v>
      </c>
      <c r="C168" s="9">
        <v>45719</v>
      </c>
      <c r="D168" s="9" t="str">
        <f>IF(表格1[[#This Row],[姓名]]&lt;&gt;"","醫療","")</f>
        <v>醫療</v>
      </c>
      <c r="E168" s="114" t="s">
        <v>2504</v>
      </c>
      <c r="F168" s="88"/>
      <c r="G168" s="33" t="str">
        <f>IF(表格1[[#This Row],[姓名]]&lt;&gt;"",TEXT(表格1[[#This Row],[日期]],"mm/dd;;")&amp;" "&amp;表格1[[#This Row],[項目]]&amp;表格1[[#This Row],[項目2]],"")</f>
        <v>03/03 804精神科拿藥</v>
      </c>
      <c r="J168" s="90">
        <v>340</v>
      </c>
      <c r="K168" s="90">
        <v>0</v>
      </c>
      <c r="L168" s="90">
        <v>300</v>
      </c>
      <c r="M168" s="91" t="str">
        <f>IF(表格1[編號]&lt;&gt;"",(IF(COUNTIF(表格1[[#This Row],[費用]:[車資]],"")&gt;0,"缺","")),"")</f>
        <v/>
      </c>
    </row>
    <row r="169" spans="1:13">
      <c r="A169" s="86" t="str">
        <f>IFERROR((INDEX(名冊[#All],MATCH(表格1[[#This Row],[姓名]],名冊[[#All],[姓名]],0),COLUMN(名冊[[#Headers],[字號]]))),"")</f>
        <v>1-606</v>
      </c>
      <c r="B169" s="264" t="s">
        <v>2491</v>
      </c>
      <c r="C169" s="9">
        <v>45719</v>
      </c>
      <c r="D169" s="9" t="str">
        <f>IF(表格1[[#This Row],[姓名]]&lt;&gt;"","醫療","")</f>
        <v>醫療</v>
      </c>
      <c r="E169" s="114" t="s">
        <v>2489</v>
      </c>
      <c r="F169" s="88"/>
      <c r="G169" s="33" t="str">
        <f>IF(表格1[[#This Row],[姓名]]&lt;&gt;"",TEXT(表格1[[#This Row],[日期]],"mm/dd;;")&amp;" "&amp;表格1[[#This Row],[項目]]&amp;表格1[[#This Row],[項目2]],"")</f>
        <v>03/03 龍敏內科拿藥</v>
      </c>
      <c r="J169" s="90">
        <v>0</v>
      </c>
      <c r="K169" s="90">
        <v>0</v>
      </c>
      <c r="L169" s="90">
        <v>300</v>
      </c>
      <c r="M169" s="91" t="str">
        <f>IF(表格1[編號]&lt;&gt;"",(IF(COUNTIF(表格1[[#This Row],[費用]:[車資]],"")&gt;0,"缺","")),"")</f>
        <v/>
      </c>
    </row>
    <row r="170" spans="1:13">
      <c r="A170" s="86" t="str">
        <f>IFERROR((INDEX(名冊[#All],MATCH(表格1[[#This Row],[姓名]],名冊[[#All],[姓名]],0),COLUMN(名冊[[#Headers],[字號]]))),"")</f>
        <v>1-510</v>
      </c>
      <c r="B170" s="264" t="s">
        <v>2460</v>
      </c>
      <c r="C170" s="9">
        <v>45719</v>
      </c>
      <c r="D170" s="9" t="str">
        <f>IF(表格1[[#This Row],[姓名]]&lt;&gt;"","醫療","")</f>
        <v>醫療</v>
      </c>
      <c r="E170" s="114" t="s">
        <v>2459</v>
      </c>
      <c r="F170" s="88"/>
      <c r="G170" s="33" t="str">
        <f>IF(表格1[[#This Row],[姓名]]&lt;&gt;"",TEXT(表格1[[#This Row],[日期]],"mm/dd;;")&amp;" "&amp;表格1[[#This Row],[項目]]&amp;表格1[[#This Row],[項目2]],"")</f>
        <v>03/03 804胸腔內科</v>
      </c>
      <c r="J170" s="90">
        <v>150</v>
      </c>
      <c r="K170" s="90">
        <v>350</v>
      </c>
      <c r="L170" s="90">
        <v>600</v>
      </c>
      <c r="M170" s="91" t="str">
        <f>IF(表格1[編號]&lt;&gt;"",(IF(COUNTIF(表格1[[#This Row],[費用]:[車資]],"")&gt;0,"缺","")),"")</f>
        <v/>
      </c>
    </row>
    <row r="171" spans="1:13">
      <c r="A171" s="86" t="str">
        <f>IFERROR((INDEX(名冊[#All],MATCH(表格1[[#This Row],[姓名]],名冊[[#All],[姓名]],0),COLUMN(名冊[[#Headers],[字號]]))),"")</f>
        <v>1-667</v>
      </c>
      <c r="B171" s="264" t="s">
        <v>2478</v>
      </c>
      <c r="C171" s="9">
        <v>45719</v>
      </c>
      <c r="D171" s="9" t="str">
        <f>IF(表格1[[#This Row],[姓名]]&lt;&gt;"","醫療","")</f>
        <v>醫療</v>
      </c>
      <c r="E171" s="114" t="s">
        <v>2475</v>
      </c>
      <c r="F171" s="88"/>
      <c r="G171" s="33" t="str">
        <f>IF(表格1[[#This Row],[姓名]]&lt;&gt;"",TEXT(表格1[[#This Row],[日期]],"mm/dd;;")&amp;" "&amp;表格1[[#This Row],[項目]]&amp;表格1[[#This Row],[項目2]],"")</f>
        <v>03/03 804精神科</v>
      </c>
      <c r="J171" s="90">
        <v>90</v>
      </c>
      <c r="K171" s="90">
        <v>350</v>
      </c>
      <c r="L171" s="90">
        <v>600</v>
      </c>
      <c r="M171" s="91" t="str">
        <f>IF(表格1[編號]&lt;&gt;"",(IF(COUNTIF(表格1[[#This Row],[費用]:[車資]],"")&gt;0,"缺","")),"")</f>
        <v/>
      </c>
    </row>
    <row r="172" spans="1:13">
      <c r="A172" s="86" t="str">
        <f>IFERROR((INDEX(名冊[#All],MATCH(表格1[[#This Row],[姓名]],名冊[[#All],[姓名]],0),COLUMN(名冊[[#Headers],[字號]]))),"")</f>
        <v>1-767</v>
      </c>
      <c r="B172" s="264" t="s">
        <v>2476</v>
      </c>
      <c r="C172" s="9">
        <v>45719</v>
      </c>
      <c r="D172" s="9" t="str">
        <f>IF(表格1[[#This Row],[姓名]]&lt;&gt;"","醫療","")</f>
        <v>醫療</v>
      </c>
      <c r="E172" s="114" t="s">
        <v>2477</v>
      </c>
      <c r="F172" s="88"/>
      <c r="G172" s="33" t="str">
        <f>IF(表格1[[#This Row],[姓名]]&lt;&gt;"",TEXT(表格1[[#This Row],[日期]],"mm/dd;;")&amp;" "&amp;表格1[[#This Row],[項目]]&amp;表格1[[#This Row],[項目2]],"")</f>
        <v>03/03 804精神科</v>
      </c>
      <c r="J172" s="90">
        <v>90</v>
      </c>
      <c r="K172" s="90">
        <v>350</v>
      </c>
      <c r="L172" s="90">
        <v>600</v>
      </c>
      <c r="M172" s="91" t="str">
        <f>IF(表格1[編號]&lt;&gt;"",(IF(COUNTIF(表格1[[#This Row],[費用]:[車資]],"")&gt;0,"缺","")),"")</f>
        <v/>
      </c>
    </row>
    <row r="173" spans="1:13">
      <c r="A173" s="86" t="str">
        <f>IFERROR((INDEX(名冊[#All],MATCH(表格1[[#This Row],[姓名]],名冊[[#All],[姓名]],0),COLUMN(名冊[[#Headers],[字號]]))),"")</f>
        <v>1-754</v>
      </c>
      <c r="B173" s="264" t="s">
        <v>2493</v>
      </c>
      <c r="C173" s="9">
        <v>45719</v>
      </c>
      <c r="D173" s="9" t="str">
        <f>IF(表格1[[#This Row],[姓名]]&lt;&gt;"","醫療","")</f>
        <v>醫療</v>
      </c>
      <c r="E173" s="114" t="s">
        <v>2505</v>
      </c>
      <c r="F173" s="88"/>
      <c r="G173" s="33" t="str">
        <f>IF(表格1[[#This Row],[姓名]]&lt;&gt;"",TEXT(表格1[[#This Row],[日期]],"mm/dd;;")&amp;" "&amp;表格1[[#This Row],[項目]]&amp;表格1[[#This Row],[項目2]],"")</f>
        <v>03/03 804精神科拿藥</v>
      </c>
      <c r="J173" s="90">
        <v>410</v>
      </c>
      <c r="K173" s="90">
        <v>0</v>
      </c>
      <c r="L173" s="90">
        <v>300</v>
      </c>
      <c r="M173" s="91" t="str">
        <f>IF(表格1[編號]&lt;&gt;"",(IF(COUNTIF(表格1[[#This Row],[費用]:[車資]],"")&gt;0,"缺","")),"")</f>
        <v/>
      </c>
    </row>
    <row r="174" spans="1:13">
      <c r="A174" s="86" t="str">
        <f>IFERROR((INDEX(名冊[#All],MATCH(表格1[[#This Row],[姓名]],名冊[[#All],[姓名]],0),COLUMN(名冊[[#Headers],[字號]]))),"")</f>
        <v>1-550</v>
      </c>
      <c r="B174" s="264" t="s">
        <v>2470</v>
      </c>
      <c r="C174" s="9">
        <v>45719</v>
      </c>
      <c r="D174" s="9" t="str">
        <f>IF(表格1[[#This Row],[姓名]]&lt;&gt;"","醫療","")</f>
        <v>醫療</v>
      </c>
      <c r="E174" s="114" t="s">
        <v>2471</v>
      </c>
      <c r="F174" s="88"/>
      <c r="G174" s="33" t="str">
        <f>IF(表格1[[#This Row],[姓名]]&lt;&gt;"",TEXT(表格1[[#This Row],[日期]],"mm/dd;;")&amp;" "&amp;表格1[[#This Row],[項目]]&amp;表格1[[#This Row],[項目2]],"")</f>
        <v>03/03 龍敏復健科(批價)</v>
      </c>
      <c r="J174" s="90">
        <v>50</v>
      </c>
      <c r="K174" s="90">
        <v>0</v>
      </c>
      <c r="L174" s="90">
        <v>0</v>
      </c>
      <c r="M174" s="91" t="str">
        <f>IF(表格1[編號]&lt;&gt;"",(IF(COUNTIF(表格1[[#This Row],[費用]:[車資]],"")&gt;0,"缺","")),"")</f>
        <v/>
      </c>
    </row>
    <row r="175" spans="1:13">
      <c r="A175" s="86" t="str">
        <f>IFERROR((INDEX(名冊[#All],MATCH(表格1[[#This Row],[姓名]],名冊[[#All],[姓名]],0),COLUMN(名冊[[#Headers],[字號]]))),"")</f>
        <v>2-175</v>
      </c>
      <c r="B175" s="264" t="s">
        <v>2499</v>
      </c>
      <c r="C175" s="9">
        <v>45719</v>
      </c>
      <c r="D175" s="9" t="str">
        <f>IF(表格1[[#This Row],[姓名]]&lt;&gt;"","醫療","")</f>
        <v>醫療</v>
      </c>
      <c r="E175" s="114" t="s">
        <v>2504</v>
      </c>
      <c r="F175" s="88"/>
      <c r="G175" s="33" t="str">
        <f>IF(表格1[[#This Row],[姓名]]&lt;&gt;"",TEXT(表格1[[#This Row],[日期]],"mm/dd;;")&amp;" "&amp;表格1[[#This Row],[項目]]&amp;表格1[[#This Row],[項目2]],"")</f>
        <v>03/03 804精神科拿藥</v>
      </c>
      <c r="J175" s="90">
        <v>340</v>
      </c>
      <c r="K175" s="90">
        <v>0</v>
      </c>
      <c r="L175" s="90">
        <v>300</v>
      </c>
      <c r="M175" s="91" t="str">
        <f>IF(表格1[編號]&lt;&gt;"",(IF(COUNTIF(表格1[[#This Row],[費用]:[車資]],"")&gt;0,"缺","")),"")</f>
        <v/>
      </c>
    </row>
    <row r="176" spans="1:13">
      <c r="A176" s="86" t="str">
        <f>IFERROR((INDEX(名冊[#All],MATCH(表格1[[#This Row],[姓名]],名冊[[#All],[姓名]],0),COLUMN(名冊[[#Headers],[字號]]))),"")</f>
        <v>2-194</v>
      </c>
      <c r="B176" s="264" t="s">
        <v>2598</v>
      </c>
      <c r="C176" s="9">
        <v>45719</v>
      </c>
      <c r="D176" s="9" t="str">
        <f>IF(表格1[[#This Row],[姓名]]&lt;&gt;"","醫療","")</f>
        <v>醫療</v>
      </c>
      <c r="E176" s="114" t="s">
        <v>2586</v>
      </c>
      <c r="F176" s="88"/>
      <c r="G176" s="33" t="str">
        <f>IF(表格1[[#This Row],[姓名]]&lt;&gt;"",TEXT(表格1[[#This Row],[日期]],"mm/dd;;")&amp;" "&amp;表格1[[#This Row],[項目]]&amp;表格1[[#This Row],[項目2]],"")</f>
        <v>03/03 804送檢車資</v>
      </c>
      <c r="J176" s="90" t="s">
        <v>2304</v>
      </c>
      <c r="K176" s="90" t="s">
        <v>2304</v>
      </c>
      <c r="L176" s="90">
        <v>320</v>
      </c>
      <c r="M176" s="91" t="str">
        <f>IF(表格1[編號]&lt;&gt;"",(IF(COUNTIF(表格1[[#This Row],[費用]:[車資]],"")&gt;0,"缺","")),"")</f>
        <v/>
      </c>
    </row>
    <row r="177" spans="1:13">
      <c r="A177" s="86" t="str">
        <f>IFERROR((INDEX(名冊[#All],MATCH(表格1[[#This Row],[姓名]],名冊[[#All],[姓名]],0),COLUMN(名冊[[#Headers],[字號]]))),"")</f>
        <v>1-765</v>
      </c>
      <c r="B177" s="395" t="s">
        <v>2487</v>
      </c>
      <c r="C177" s="9">
        <v>45719</v>
      </c>
      <c r="D177" s="9" t="str">
        <f>IF(表格1[[#This Row],[姓名]]&lt;&gt;"","醫療","")</f>
        <v>醫療</v>
      </c>
      <c r="E177" s="114" t="s">
        <v>2459</v>
      </c>
      <c r="F177" s="88"/>
      <c r="G177" s="33" t="str">
        <f>IF(表格1[[#This Row],[姓名]]&lt;&gt;"",TEXT(表格1[[#This Row],[日期]],"mm/dd;;")&amp;" "&amp;表格1[[#This Row],[項目]]&amp;表格1[[#This Row],[項目2]],"")</f>
        <v>03/03 804胸腔內科</v>
      </c>
      <c r="J177" s="90">
        <v>180</v>
      </c>
      <c r="K177" s="90" t="s">
        <v>3609</v>
      </c>
      <c r="L177" s="90">
        <v>0</v>
      </c>
      <c r="M177" s="91" t="str">
        <f>IF(表格1[編號]&lt;&gt;"",(IF(COUNTIF(表格1[[#This Row],[費用]:[車資]],"")&gt;0,"缺","")),"")</f>
        <v/>
      </c>
    </row>
    <row r="178" spans="1:13">
      <c r="A178" s="86" t="str">
        <f>IFERROR((INDEX(名冊[#All],MATCH(表格1[[#This Row],[姓名]],名冊[[#All],[姓名]],0),COLUMN(名冊[[#Headers],[字號]]))),"")</f>
        <v>1-765</v>
      </c>
      <c r="B178" s="395" t="s">
        <v>2479</v>
      </c>
      <c r="C178" s="9">
        <v>45719</v>
      </c>
      <c r="D178" s="9" t="str">
        <f>IF(表格1[[#This Row],[姓名]]&lt;&gt;"","醫療","")</f>
        <v>醫療</v>
      </c>
      <c r="E178" s="114" t="s">
        <v>2480</v>
      </c>
      <c r="F178" s="88"/>
      <c r="G178" s="33" t="str">
        <f>IF(表格1[[#This Row],[姓名]]&lt;&gt;"",TEXT(表格1[[#This Row],[日期]],"mm/dd;;")&amp;" "&amp;表格1[[#This Row],[項目]]&amp;表格1[[#This Row],[項目2]],"")</f>
        <v>03/03 804精神科</v>
      </c>
      <c r="J178" s="90">
        <v>200</v>
      </c>
      <c r="K178" s="90">
        <v>350</v>
      </c>
      <c r="L178" s="90">
        <v>600</v>
      </c>
      <c r="M178" s="91" t="str">
        <f>IF(表格1[編號]&lt;&gt;"",(IF(COUNTIF(表格1[[#This Row],[費用]:[車資]],"")&gt;0,"缺","")),"")</f>
        <v/>
      </c>
    </row>
    <row r="179" spans="1:13">
      <c r="A179" s="86" t="str">
        <f>IFERROR((INDEX(名冊[#All],MATCH(表格1[[#This Row],[姓名]],名冊[[#All],[姓名]],0),COLUMN(名冊[[#Headers],[字號]]))),"")</f>
        <v>3-553</v>
      </c>
      <c r="B179" s="264" t="s">
        <v>2500</v>
      </c>
      <c r="C179" s="9">
        <v>45719</v>
      </c>
      <c r="D179" s="9" t="str">
        <f>IF(表格1[[#This Row],[姓名]]&lt;&gt;"","醫療","")</f>
        <v>醫療</v>
      </c>
      <c r="E179" s="114" t="s">
        <v>2504</v>
      </c>
      <c r="F179" s="88"/>
      <c r="G179" s="33" t="str">
        <f>IF(表格1[[#This Row],[姓名]]&lt;&gt;"",TEXT(表格1[[#This Row],[日期]],"mm/dd;;")&amp;" "&amp;表格1[[#This Row],[項目]]&amp;表格1[[#This Row],[項目2]],"")</f>
        <v>03/03 804精神科拿藥</v>
      </c>
      <c r="J179" s="90">
        <v>90</v>
      </c>
      <c r="K179" s="90">
        <v>0</v>
      </c>
      <c r="L179" s="90">
        <v>300</v>
      </c>
      <c r="M179" s="91" t="str">
        <f>IF(表格1[編號]&lt;&gt;"",(IF(COUNTIF(表格1[[#This Row],[費用]:[車資]],"")&gt;0,"缺","")),"")</f>
        <v/>
      </c>
    </row>
    <row r="180" spans="1:13">
      <c r="A180" s="86" t="str">
        <f>IFERROR((INDEX(名冊[#All],MATCH(表格1[[#This Row],[姓名]],名冊[[#All],[姓名]],0),COLUMN(名冊[[#Headers],[字號]]))),"")</f>
        <v>2-199</v>
      </c>
      <c r="B180" s="264" t="s">
        <v>2498</v>
      </c>
      <c r="C180" s="9">
        <v>45719</v>
      </c>
      <c r="D180" s="9" t="str">
        <f>IF(表格1[[#This Row],[姓名]]&lt;&gt;"","醫療","")</f>
        <v>醫療</v>
      </c>
      <c r="E180" s="114" t="s">
        <v>2504</v>
      </c>
      <c r="F180" s="88"/>
      <c r="G180" s="33" t="str">
        <f>IF(表格1[[#This Row],[姓名]]&lt;&gt;"",TEXT(表格1[[#This Row],[日期]],"mm/dd;;")&amp;" "&amp;表格1[[#This Row],[項目]]&amp;表格1[[#This Row],[項目2]],"")</f>
        <v>03/03 804精神科拿藥</v>
      </c>
      <c r="J180" s="90">
        <v>90</v>
      </c>
      <c r="K180" s="90">
        <v>0</v>
      </c>
      <c r="L180" s="90">
        <v>300</v>
      </c>
      <c r="M180" s="91" t="str">
        <f>IF(表格1[編號]&lt;&gt;"",(IF(COUNTIF(表格1[[#This Row],[費用]:[車資]],"")&gt;0,"缺","")),"")</f>
        <v/>
      </c>
    </row>
    <row r="181" spans="1:13">
      <c r="A181" s="86" t="str">
        <f>IFERROR((INDEX(名冊[#All],MATCH(表格1[[#This Row],[姓名]],名冊[[#All],[姓名]],0),COLUMN(名冊[[#Headers],[字號]]))),"")</f>
        <v>1-752</v>
      </c>
      <c r="B181" s="264" t="s">
        <v>2496</v>
      </c>
      <c r="C181" s="9">
        <v>45719</v>
      </c>
      <c r="D181" s="9" t="str">
        <f>IF(表格1[[#This Row],[姓名]]&lt;&gt;"","醫療","")</f>
        <v>醫療</v>
      </c>
      <c r="E181" s="114" t="s">
        <v>2504</v>
      </c>
      <c r="F181" s="88"/>
      <c r="G181" s="33" t="str">
        <f>IF(表格1[[#This Row],[姓名]]&lt;&gt;"",TEXT(表格1[[#This Row],[日期]],"mm/dd;;")&amp;" "&amp;表格1[[#This Row],[項目]]&amp;表格1[[#This Row],[項目2]],"")</f>
        <v>03/03 804精神科拿藥</v>
      </c>
      <c r="J181" s="90">
        <v>90</v>
      </c>
      <c r="K181" s="90">
        <v>0</v>
      </c>
      <c r="L181" s="90">
        <v>300</v>
      </c>
      <c r="M181" s="91" t="str">
        <f>IF(表格1[編號]&lt;&gt;"",(IF(COUNTIF(表格1[[#This Row],[費用]:[車資]],"")&gt;0,"缺","")),"")</f>
        <v/>
      </c>
    </row>
    <row r="182" spans="1:13">
      <c r="A182" s="86" t="str">
        <f>IFERROR((INDEX(名冊[#All],MATCH(表格1[[#This Row],[姓名]],名冊[[#All],[姓名]],0),COLUMN(名冊[[#Headers],[字號]]))),"")</f>
        <v>1-726</v>
      </c>
      <c r="B182" s="264" t="s">
        <v>2455</v>
      </c>
      <c r="C182" s="9">
        <v>45719</v>
      </c>
      <c r="D182" s="9" t="str">
        <f>IF(表格1[[#This Row],[姓名]]&lt;&gt;"","醫療","")</f>
        <v>醫療</v>
      </c>
      <c r="E182" s="114" t="s">
        <v>2456</v>
      </c>
      <c r="F182" s="88"/>
      <c r="G182" s="33" t="str">
        <f>IF(表格1[[#This Row],[姓名]]&lt;&gt;"",TEXT(表格1[[#This Row],[日期]],"mm/dd;;")&amp;" "&amp;表格1[[#This Row],[項目]]&amp;表格1[[#This Row],[項目2]],"")</f>
        <v>03/03 804電腦斷層攝影檢查</v>
      </c>
      <c r="J182" s="90" t="s">
        <v>3612</v>
      </c>
      <c r="K182" s="90">
        <v>350</v>
      </c>
      <c r="L182" s="90">
        <v>600</v>
      </c>
      <c r="M182" s="91" t="str">
        <f>IF(表格1[編號]&lt;&gt;"",(IF(COUNTIF(表格1[[#This Row],[費用]:[車資]],"")&gt;0,"缺","")),"")</f>
        <v/>
      </c>
    </row>
    <row r="183" spans="1:13">
      <c r="A183" s="86" t="str">
        <f>IFERROR((INDEX(名冊[#All],MATCH(表格1[[#This Row],[姓名]],名冊[[#All],[姓名]],0),COLUMN(名冊[[#Headers],[字號]]))),"")</f>
        <v>1-755</v>
      </c>
      <c r="B183" s="264" t="s">
        <v>2495</v>
      </c>
      <c r="C183" s="9">
        <v>45719</v>
      </c>
      <c r="D183" s="9" t="str">
        <f>IF(表格1[[#This Row],[姓名]]&lt;&gt;"","醫療","")</f>
        <v>醫療</v>
      </c>
      <c r="E183" s="114" t="s">
        <v>2504</v>
      </c>
      <c r="F183" s="88"/>
      <c r="G183" s="33" t="str">
        <f>IF(表格1[[#This Row],[姓名]]&lt;&gt;"",TEXT(表格1[[#This Row],[日期]],"mm/dd;;")&amp;" "&amp;表格1[[#This Row],[項目]]&amp;表格1[[#This Row],[項目2]],"")</f>
        <v>03/03 804精神科拿藥</v>
      </c>
      <c r="J183" s="90">
        <v>320</v>
      </c>
      <c r="K183" s="90">
        <v>0</v>
      </c>
      <c r="L183" s="90">
        <v>300</v>
      </c>
      <c r="M183" s="91" t="str">
        <f>IF(表格1[編號]&lt;&gt;"",(IF(COUNTIF(表格1[[#This Row],[費用]:[車資]],"")&gt;0,"缺","")),"")</f>
        <v/>
      </c>
    </row>
    <row r="184" spans="1:13">
      <c r="A184" s="86" t="str">
        <f>IFERROR((INDEX(名冊[#All],MATCH(表格1[[#This Row],[姓名]],名冊[[#All],[姓名]],0),COLUMN(名冊[[#Headers],[字號]]))),"")</f>
        <v>1-761</v>
      </c>
      <c r="B184" s="395" t="s">
        <v>2156</v>
      </c>
      <c r="C184" s="9">
        <v>45720</v>
      </c>
      <c r="D184" s="9" t="str">
        <f>IF(表格1[[#This Row],[姓名]]&lt;&gt;"","醫療","")</f>
        <v>醫療</v>
      </c>
      <c r="E184" s="114" t="s">
        <v>2511</v>
      </c>
      <c r="F184" s="88"/>
      <c r="G184" s="33" t="str">
        <f>IF(表格1[[#This Row],[姓名]]&lt;&gt;"",TEXT(表格1[[#This Row],[日期]],"mm/dd;;")&amp;" "&amp;表格1[[#This Row],[項目]]&amp;表格1[[#This Row],[項目2]],"")</f>
        <v>03/04 804泌尿外科</v>
      </c>
      <c r="J184" s="90">
        <v>160</v>
      </c>
      <c r="K184" s="90" t="s">
        <v>3613</v>
      </c>
      <c r="L184" s="90">
        <v>0</v>
      </c>
      <c r="M184" s="91" t="str">
        <f>IF(表格1[編號]&lt;&gt;"",(IF(COUNTIF(表格1[[#This Row],[費用]:[車資]],"")&gt;0,"缺","")),"")</f>
        <v/>
      </c>
    </row>
    <row r="185" spans="1:13">
      <c r="A185" s="86" t="str">
        <f>IFERROR((INDEX(名冊[#All],MATCH(表格1[[#This Row],[姓名]],名冊[[#All],[姓名]],0),COLUMN(名冊[[#Headers],[字號]]))),"")</f>
        <v>1-761</v>
      </c>
      <c r="B185" s="395" t="s">
        <v>2156</v>
      </c>
      <c r="C185" s="9">
        <v>45720</v>
      </c>
      <c r="D185" s="9" t="str">
        <f>IF(表格1[[#This Row],[姓名]]&lt;&gt;"","醫療","")</f>
        <v>醫療</v>
      </c>
      <c r="E185" s="114" t="s">
        <v>2458</v>
      </c>
      <c r="F185" s="88"/>
      <c r="G185" s="33" t="str">
        <f>IF(表格1[[#This Row],[姓名]]&lt;&gt;"",TEXT(表格1[[#This Row],[日期]],"mm/dd;;")&amp;" "&amp;表格1[[#This Row],[項目]]&amp;表格1[[#This Row],[項目2]],"")</f>
        <v>03/04 804胸腔內科</v>
      </c>
      <c r="J185" s="90">
        <v>200</v>
      </c>
      <c r="K185" s="90">
        <v>350</v>
      </c>
      <c r="L185" s="90">
        <v>600</v>
      </c>
      <c r="M185" s="91" t="str">
        <f>IF(表格1[編號]&lt;&gt;"",(IF(COUNTIF(表格1[[#This Row],[費用]:[車資]],"")&gt;0,"缺","")),"")</f>
        <v/>
      </c>
    </row>
    <row r="186" spans="1:13">
      <c r="A186" s="86" t="str">
        <f>IFERROR((INDEX(名冊[#All],MATCH(表格1[[#This Row],[姓名]],名冊[[#All],[姓名]],0),COLUMN(名冊[[#Headers],[字號]]))),"")</f>
        <v>1-629</v>
      </c>
      <c r="B186" s="264" t="s">
        <v>2596</v>
      </c>
      <c r="C186" s="9">
        <v>45720</v>
      </c>
      <c r="D186" s="9" t="str">
        <f>IF(表格1[[#This Row],[姓名]]&lt;&gt;"","醫療","")</f>
        <v>醫療</v>
      </c>
      <c r="E186" s="114" t="s">
        <v>2586</v>
      </c>
      <c r="F186" s="88"/>
      <c r="G186" s="33" t="str">
        <f>IF(表格1[[#This Row],[姓名]]&lt;&gt;"",TEXT(表格1[[#This Row],[日期]],"mm/dd;;")&amp;" "&amp;表格1[[#This Row],[項目]]&amp;表格1[[#This Row],[項目2]],"")</f>
        <v>03/04 804送檢車資</v>
      </c>
      <c r="J186" s="90" t="s">
        <v>2304</v>
      </c>
      <c r="K186" s="90" t="s">
        <v>2304</v>
      </c>
      <c r="L186" s="90">
        <v>320</v>
      </c>
      <c r="M186" s="91" t="str">
        <f>IF(表格1[編號]&lt;&gt;"",(IF(COUNTIF(表格1[[#This Row],[費用]:[車資]],"")&gt;0,"缺","")),"")</f>
        <v/>
      </c>
    </row>
    <row r="187" spans="1:13">
      <c r="A187" s="86" t="str">
        <f>IFERROR((INDEX(名冊[#All],MATCH(表格1[[#This Row],[姓名]],名冊[[#All],[姓名]],0),COLUMN(名冊[[#Headers],[字號]]))),"")</f>
        <v>1-022</v>
      </c>
      <c r="B187" s="264" t="s">
        <v>2521</v>
      </c>
      <c r="C187" s="9">
        <v>45720</v>
      </c>
      <c r="D187" s="9" t="str">
        <f>IF(表格1[[#This Row],[姓名]]&lt;&gt;"","醫療","")</f>
        <v>醫療</v>
      </c>
      <c r="E187" s="114" t="s">
        <v>2522</v>
      </c>
      <c r="F187" s="88"/>
      <c r="G187" s="33" t="str">
        <f>IF(表格1[[#This Row],[姓名]]&lt;&gt;"",TEXT(表格1[[#This Row],[日期]],"mm/dd;;")&amp;" "&amp;表格1[[#This Row],[項目]]&amp;表格1[[#This Row],[項目2]],"")</f>
        <v>03/04 804胸腔內科拿藥</v>
      </c>
      <c r="J187" s="90">
        <v>150</v>
      </c>
      <c r="K187" s="90">
        <v>0</v>
      </c>
      <c r="L187" s="90">
        <v>300</v>
      </c>
      <c r="M187" s="91" t="str">
        <f>IF(表格1[編號]&lt;&gt;"",(IF(COUNTIF(表格1[[#This Row],[費用]:[車資]],"")&gt;0,"缺","")),"")</f>
        <v/>
      </c>
    </row>
    <row r="188" spans="1:13">
      <c r="A188" s="86" t="str">
        <f>IFERROR((INDEX(名冊[#All],MATCH(表格1[[#This Row],[姓名]],名冊[[#All],[姓名]],0),COLUMN(名冊[[#Headers],[字號]]))),"")</f>
        <v>1-730</v>
      </c>
      <c r="B188" s="264" t="s">
        <v>2519</v>
      </c>
      <c r="C188" s="9">
        <v>45720</v>
      </c>
      <c r="D188" s="9" t="str">
        <f>IF(表格1[[#This Row],[姓名]]&lt;&gt;"","醫療","")</f>
        <v>醫療</v>
      </c>
      <c r="E188" s="114" t="s">
        <v>2520</v>
      </c>
      <c r="F188" s="88"/>
      <c r="G188" s="33" t="str">
        <f>IF(表格1[[#This Row],[姓名]]&lt;&gt;"",TEXT(表格1[[#This Row],[日期]],"mm/dd;;")&amp;" "&amp;表格1[[#This Row],[項目]]&amp;表格1[[#This Row],[項目2]],"")</f>
        <v>03/04 804心臟內科拿藥</v>
      </c>
      <c r="J188" s="90">
        <v>40</v>
      </c>
      <c r="K188" s="90">
        <v>0</v>
      </c>
      <c r="L188" s="90">
        <v>300</v>
      </c>
      <c r="M188" s="91" t="str">
        <f>IF(表格1[編號]&lt;&gt;"",(IF(COUNTIF(表格1[[#This Row],[費用]:[車資]],"")&gt;0,"缺","")),"")</f>
        <v/>
      </c>
    </row>
    <row r="189" spans="1:13">
      <c r="A189" s="86" t="str">
        <f>IFERROR((INDEX(名冊[#All],MATCH(表格1[[#This Row],[姓名]],名冊[[#All],[姓名]],0),COLUMN(名冊[[#Headers],[字號]]))),"")</f>
        <v>1-612</v>
      </c>
      <c r="B189" s="264" t="s">
        <v>2514</v>
      </c>
      <c r="C189" s="9">
        <v>45720</v>
      </c>
      <c r="D189" s="9" t="str">
        <f>IF(表格1[[#This Row],[姓名]]&lt;&gt;"","醫療","")</f>
        <v>醫療</v>
      </c>
      <c r="E189" s="114" t="s">
        <v>2516</v>
      </c>
      <c r="F189" s="88"/>
      <c r="G189" s="33" t="str">
        <f>IF(表格1[[#This Row],[姓名]]&lt;&gt;"",TEXT(表格1[[#This Row],[日期]],"mm/dd;;")&amp;" "&amp;表格1[[#This Row],[項目]]&amp;表格1[[#This Row],[項目2]],"")</f>
        <v>03/04 804泌尿外科拿藥</v>
      </c>
      <c r="J189" s="90">
        <v>140</v>
      </c>
      <c r="K189" s="90">
        <v>0</v>
      </c>
      <c r="L189" s="90">
        <v>300</v>
      </c>
      <c r="M189" s="91" t="str">
        <f>IF(表格1[編號]&lt;&gt;"",(IF(COUNTIF(表格1[[#This Row],[費用]:[車資]],"")&gt;0,"缺","")),"")</f>
        <v/>
      </c>
    </row>
    <row r="190" spans="1:13">
      <c r="A190" s="86" t="str">
        <f>IFERROR((INDEX(名冊[#All],MATCH(表格1[[#This Row],[姓名]],名冊[[#All],[姓名]],0),COLUMN(名冊[[#Headers],[字號]]))),"")</f>
        <v>3-462</v>
      </c>
      <c r="B190" s="264" t="s">
        <v>630</v>
      </c>
      <c r="C190" s="9">
        <v>45720</v>
      </c>
      <c r="D190" s="9" t="str">
        <f>IF(表格1[[#This Row],[姓名]]&lt;&gt;"","醫療","")</f>
        <v>醫療</v>
      </c>
      <c r="E190" s="114" t="s">
        <v>2458</v>
      </c>
      <c r="F190" s="88"/>
      <c r="G190" s="33" t="str">
        <f>IF(表格1[[#This Row],[姓名]]&lt;&gt;"",TEXT(表格1[[#This Row],[日期]],"mm/dd;;")&amp;" "&amp;表格1[[#This Row],[項目]]&amp;表格1[[#This Row],[項目2]],"")</f>
        <v>03/04 804胸腔內科</v>
      </c>
      <c r="J190" s="90">
        <v>150</v>
      </c>
      <c r="K190" s="90">
        <v>350</v>
      </c>
      <c r="L190" s="90">
        <v>600</v>
      </c>
      <c r="M190" s="91" t="str">
        <f>IF(表格1[編號]&lt;&gt;"",(IF(COUNTIF(表格1[[#This Row],[費用]:[車資]],"")&gt;0,"缺","")),"")</f>
        <v/>
      </c>
    </row>
    <row r="191" spans="1:13">
      <c r="A191" s="86" t="str">
        <f>IFERROR((INDEX(名冊[#All],MATCH(表格1[[#This Row],[姓名]],名冊[[#All],[姓名]],0),COLUMN(名冊[[#Headers],[字號]]))),"")</f>
        <v>2-183</v>
      </c>
      <c r="B191" s="264" t="s">
        <v>501</v>
      </c>
      <c r="C191" s="9">
        <v>45720</v>
      </c>
      <c r="D191" s="9" t="str">
        <f>IF(表格1[[#This Row],[姓名]]&lt;&gt;"","醫療","")</f>
        <v>醫療</v>
      </c>
      <c r="E191" s="114" t="s">
        <v>2509</v>
      </c>
      <c r="F191" s="88"/>
      <c r="G191" s="33" t="str">
        <f>IF(表格1[[#This Row],[姓名]]&lt;&gt;"",TEXT(表格1[[#This Row],[日期]],"mm/dd;;")&amp;" "&amp;表格1[[#This Row],[項目]]&amp;表格1[[#This Row],[項目2]],"")</f>
        <v>03/04 804胸腔內科</v>
      </c>
      <c r="J191" s="90">
        <v>200</v>
      </c>
      <c r="K191" s="90">
        <v>350</v>
      </c>
      <c r="L191" s="90">
        <v>600</v>
      </c>
      <c r="M191" s="91" t="str">
        <f>IF(表格1[編號]&lt;&gt;"",(IF(COUNTIF(表格1[[#This Row],[費用]:[車資]],"")&gt;0,"缺","")),"")</f>
        <v/>
      </c>
    </row>
    <row r="192" spans="1:13">
      <c r="A192" s="86" t="str">
        <f>IFERROR((INDEX(名冊[#All],MATCH(表格1[[#This Row],[姓名]],名冊[[#All],[姓名]],0),COLUMN(名冊[[#Headers],[字號]]))),"")</f>
        <v>1-676</v>
      </c>
      <c r="B192" s="264" t="s">
        <v>1368</v>
      </c>
      <c r="C192" s="9">
        <v>45720</v>
      </c>
      <c r="D192" s="9" t="str">
        <f>IF(表格1[[#This Row],[姓名]]&lt;&gt;"","醫療","")</f>
        <v>醫療</v>
      </c>
      <c r="E192" s="114" t="s">
        <v>2458</v>
      </c>
      <c r="F192" s="88"/>
      <c r="G192" s="33" t="str">
        <f>IF(表格1[[#This Row],[姓名]]&lt;&gt;"",TEXT(表格1[[#This Row],[日期]],"mm/dd;;")&amp;" "&amp;表格1[[#This Row],[項目]]&amp;表格1[[#This Row],[項目2]],"")</f>
        <v>03/04 804胸腔內科</v>
      </c>
      <c r="J192" s="90">
        <v>150</v>
      </c>
      <c r="K192" s="90">
        <v>350</v>
      </c>
      <c r="L192" s="90">
        <v>600</v>
      </c>
      <c r="M192" s="91" t="str">
        <f>IF(表格1[編號]&lt;&gt;"",(IF(COUNTIF(表格1[[#This Row],[費用]:[車資]],"")&gt;0,"缺","")),"")</f>
        <v/>
      </c>
    </row>
    <row r="193" spans="1:13">
      <c r="A193" s="86" t="str">
        <f>IFERROR((INDEX(名冊[#All],MATCH(表格1[[#This Row],[姓名]],名冊[[#All],[姓名]],0),COLUMN(名冊[[#Headers],[字號]]))),"")</f>
        <v>1-670</v>
      </c>
      <c r="B193" s="264" t="s">
        <v>1339</v>
      </c>
      <c r="C193" s="9">
        <v>45720</v>
      </c>
      <c r="D193" s="9" t="str">
        <f>IF(表格1[[#This Row],[姓名]]&lt;&gt;"","醫療","")</f>
        <v>醫療</v>
      </c>
      <c r="E193" s="114" t="s">
        <v>2458</v>
      </c>
      <c r="F193" s="88"/>
      <c r="G193" s="33" t="str">
        <f>IF(表格1[[#This Row],[姓名]]&lt;&gt;"",TEXT(表格1[[#This Row],[日期]],"mm/dd;;")&amp;" "&amp;表格1[[#This Row],[項目]]&amp;表格1[[#This Row],[項目2]],"")</f>
        <v>03/04 804胸腔內科</v>
      </c>
      <c r="J193" s="90">
        <v>300</v>
      </c>
      <c r="K193" s="90">
        <v>350</v>
      </c>
      <c r="L193" s="90">
        <v>600</v>
      </c>
      <c r="M193" s="91" t="str">
        <f>IF(表格1[編號]&lt;&gt;"",(IF(COUNTIF(表格1[[#This Row],[費用]:[車資]],"")&gt;0,"缺","")),"")</f>
        <v/>
      </c>
    </row>
    <row r="194" spans="1:13">
      <c r="A194" s="86" t="str">
        <f>IFERROR((INDEX(名冊[#All],MATCH(表格1[[#This Row],[姓名]],名冊[[#All],[姓名]],0),COLUMN(名冊[[#Headers],[字號]]))),"")</f>
        <v>1-667</v>
      </c>
      <c r="B194" s="264" t="s">
        <v>2478</v>
      </c>
      <c r="C194" s="9">
        <v>45720</v>
      </c>
      <c r="D194" s="9" t="str">
        <f>IF(表格1[[#This Row],[姓名]]&lt;&gt;"","醫療","")</f>
        <v>醫療</v>
      </c>
      <c r="E194" s="114" t="s">
        <v>2513</v>
      </c>
      <c r="F194" s="88"/>
      <c r="G194" s="33" t="str">
        <f>IF(表格1[[#This Row],[姓名]]&lt;&gt;"",TEXT(表格1[[#This Row],[日期]],"mm/dd;;")&amp;" "&amp;表格1[[#This Row],[項目]]&amp;表格1[[#This Row],[項目2]],"")</f>
        <v>03/04 龍敏神經科</v>
      </c>
      <c r="J194" s="90">
        <v>196</v>
      </c>
      <c r="K194" s="90">
        <v>0</v>
      </c>
      <c r="L194" s="90">
        <v>600</v>
      </c>
      <c r="M194" s="91" t="str">
        <f>IF(表格1[編號]&lt;&gt;"",(IF(COUNTIF(表格1[[#This Row],[費用]:[車資]],"")&gt;0,"缺","")),"")</f>
        <v/>
      </c>
    </row>
    <row r="195" spans="1:13">
      <c r="A195" s="86" t="str">
        <f>IFERROR((INDEX(名冊[#All],MATCH(表格1[[#This Row],[姓名]],名冊[[#All],[姓名]],0),COLUMN(名冊[[#Headers],[字號]]))),"")</f>
        <v>1-486</v>
      </c>
      <c r="B195" s="264" t="s">
        <v>530</v>
      </c>
      <c r="C195" s="9">
        <v>45720</v>
      </c>
      <c r="D195" s="9" t="str">
        <f>IF(表格1[[#This Row],[姓名]]&lt;&gt;"","醫療","")</f>
        <v>醫療</v>
      </c>
      <c r="E195" s="114" t="s">
        <v>2458</v>
      </c>
      <c r="F195" s="88"/>
      <c r="G195" s="33" t="str">
        <f>IF(表格1[[#This Row],[姓名]]&lt;&gt;"",TEXT(表格1[[#This Row],[日期]],"mm/dd;;")&amp;" "&amp;表格1[[#This Row],[項目]]&amp;表格1[[#This Row],[項目2]],"")</f>
        <v>03/04 804胸腔內科</v>
      </c>
      <c r="J195" s="90">
        <v>150</v>
      </c>
      <c r="K195" s="90">
        <v>350</v>
      </c>
      <c r="L195" s="90">
        <v>600</v>
      </c>
      <c r="M195" s="91" t="str">
        <f>IF(表格1[編號]&lt;&gt;"",(IF(COUNTIF(表格1[[#This Row],[費用]:[車資]],"")&gt;0,"缺","")),"")</f>
        <v/>
      </c>
    </row>
    <row r="196" spans="1:13">
      <c r="A196" s="86" t="str">
        <f>IFERROR((INDEX(名冊[#All],MATCH(表格1[[#This Row],[姓名]],名冊[[#All],[姓名]],0),COLUMN(名冊[[#Headers],[字號]]))),"")</f>
        <v>1-634</v>
      </c>
      <c r="B196" s="264" t="s">
        <v>2517</v>
      </c>
      <c r="C196" s="9">
        <v>45720</v>
      </c>
      <c r="D196" s="9" t="str">
        <f>IF(表格1[[#This Row],[姓名]]&lt;&gt;"","醫療","")</f>
        <v>醫療</v>
      </c>
      <c r="E196" s="114" t="s">
        <v>2515</v>
      </c>
      <c r="F196" s="88"/>
      <c r="G196" s="33" t="str">
        <f>IF(表格1[[#This Row],[姓名]]&lt;&gt;"",TEXT(表格1[[#This Row],[日期]],"mm/dd;;")&amp;" "&amp;表格1[[#This Row],[項目]]&amp;表格1[[#This Row],[項目2]],"")</f>
        <v>03/04 804泌尿外科拿藥</v>
      </c>
      <c r="J196" s="90">
        <v>140</v>
      </c>
      <c r="K196" s="90">
        <v>0</v>
      </c>
      <c r="L196" s="90">
        <v>300</v>
      </c>
      <c r="M196" s="91" t="str">
        <f>IF(表格1[編號]&lt;&gt;"",(IF(COUNTIF(表格1[[#This Row],[費用]:[車資]],"")&gt;0,"缺","")),"")</f>
        <v/>
      </c>
    </row>
    <row r="197" spans="1:13">
      <c r="A197" s="86" t="str">
        <f>IFERROR((INDEX(名冊[#All],MATCH(表格1[[#This Row],[姓名]],名冊[[#All],[姓名]],0),COLUMN(名冊[[#Headers],[字號]]))),"")</f>
        <v>1-765</v>
      </c>
      <c r="B197" s="264" t="s">
        <v>2423</v>
      </c>
      <c r="C197" s="9">
        <v>45720</v>
      </c>
      <c r="D197" s="9" t="str">
        <f>IF(表格1[[#This Row],[姓名]]&lt;&gt;"","醫療","")</f>
        <v>醫療</v>
      </c>
      <c r="E197" s="114" t="s">
        <v>2508</v>
      </c>
      <c r="F197" s="88"/>
      <c r="G197" s="33" t="str">
        <f>IF(表格1[[#This Row],[姓名]]&lt;&gt;"",TEXT(表格1[[#This Row],[日期]],"mm/dd;;")&amp;" "&amp;表格1[[#This Row],[項目]]&amp;表格1[[#This Row],[項目2]],"")</f>
        <v>03/04 804腎臟內科</v>
      </c>
      <c r="J197" s="90">
        <v>140</v>
      </c>
      <c r="K197" s="90">
        <v>350</v>
      </c>
      <c r="L197" s="90">
        <v>600</v>
      </c>
      <c r="M197" s="91" t="str">
        <f>IF(表格1[編號]&lt;&gt;"",(IF(COUNTIF(表格1[[#This Row],[費用]:[車資]],"")&gt;0,"缺","")),"")</f>
        <v/>
      </c>
    </row>
    <row r="198" spans="1:13">
      <c r="A198" s="86" t="str">
        <f>IFERROR((INDEX(名冊[#All],MATCH(表格1[[#This Row],[姓名]],名冊[[#All],[姓名]],0),COLUMN(名冊[[#Headers],[字號]]))),"")</f>
        <v>1-769</v>
      </c>
      <c r="B198" s="264" t="s">
        <v>2507</v>
      </c>
      <c r="C198" s="9">
        <v>45720</v>
      </c>
      <c r="D198" s="9" t="str">
        <f>IF(表格1[[#This Row],[姓名]]&lt;&gt;"","醫療","")</f>
        <v>醫療</v>
      </c>
      <c r="E198" s="114" t="s">
        <v>2477</v>
      </c>
      <c r="F198" s="88"/>
      <c r="G198" s="33" t="str">
        <f>IF(表格1[[#This Row],[姓名]]&lt;&gt;"",TEXT(表格1[[#This Row],[日期]],"mm/dd;;")&amp;" "&amp;表格1[[#This Row],[項目]]&amp;表格1[[#This Row],[項目2]],"")</f>
        <v>03/04 804精神科</v>
      </c>
      <c r="J198" s="90">
        <v>90</v>
      </c>
      <c r="K198" s="90">
        <v>350</v>
      </c>
      <c r="L198" s="90">
        <v>600</v>
      </c>
      <c r="M198" s="91" t="str">
        <f>IF(表格1[編號]&lt;&gt;"",(IF(COUNTIF(表格1[[#This Row],[費用]:[車資]],"")&gt;0,"缺","")),"")</f>
        <v/>
      </c>
    </row>
    <row r="199" spans="1:13">
      <c r="A199" s="86" t="str">
        <f>IFERROR((INDEX(名冊[#All],MATCH(表格1[[#This Row],[姓名]],名冊[[#All],[姓名]],0),COLUMN(名冊[[#Headers],[字號]]))),"")</f>
        <v>1-636</v>
      </c>
      <c r="B199" s="264" t="s">
        <v>987</v>
      </c>
      <c r="C199" s="9">
        <v>45721</v>
      </c>
      <c r="D199" s="9" t="str">
        <f>IF(表格1[[#This Row],[姓名]]&lt;&gt;"","醫療","")</f>
        <v>醫療</v>
      </c>
      <c r="E199" s="114" t="s">
        <v>2512</v>
      </c>
      <c r="F199" s="88"/>
      <c r="G199" s="33" t="str">
        <f>IF(表格1[[#This Row],[姓名]]&lt;&gt;"",TEXT(表格1[[#This Row],[日期]],"mm/dd;;")&amp;" "&amp;表格1[[#This Row],[項目]]&amp;表格1[[#This Row],[項目2]],"")</f>
        <v>03/05 804出院疥瘡投藥/車資</v>
      </c>
      <c r="J199" s="90">
        <v>300</v>
      </c>
      <c r="K199" s="90" t="s">
        <v>3613</v>
      </c>
      <c r="L199" s="90">
        <v>600</v>
      </c>
      <c r="M199" s="91" t="str">
        <f>IF(表格1[編號]&lt;&gt;"",(IF(COUNTIF(表格1[[#This Row],[費用]:[車資]],"")&gt;0,"缺","")),"")</f>
        <v/>
      </c>
    </row>
    <row r="200" spans="1:13">
      <c r="A200" s="86" t="str">
        <f>IFERROR((INDEX(名冊[#All],MATCH(表格1[[#This Row],[姓名]],名冊[[#All],[姓名]],0),COLUMN(名冊[[#Headers],[字號]]))),"")</f>
        <v>1-761</v>
      </c>
      <c r="B200" s="264" t="s">
        <v>2156</v>
      </c>
      <c r="C200" s="9">
        <v>45721</v>
      </c>
      <c r="D200" s="9" t="str">
        <f>IF(表格1[[#This Row],[姓名]]&lt;&gt;"","醫療","")</f>
        <v>醫療</v>
      </c>
      <c r="E200" s="114" t="s">
        <v>2527</v>
      </c>
      <c r="F200" s="88"/>
      <c r="G200" s="33" t="str">
        <f>IF(表格1[[#This Row],[姓名]]&lt;&gt;"",TEXT(表格1[[#This Row],[日期]],"mm/dd;;")&amp;" "&amp;表格1[[#This Row],[項目]]&amp;表格1[[#This Row],[項目2]],"")</f>
        <v>03/05 804風濕免疫科(人不去)</v>
      </c>
      <c r="J200" s="90">
        <v>140</v>
      </c>
      <c r="K200" s="90">
        <v>350</v>
      </c>
      <c r="L200" s="90">
        <v>300</v>
      </c>
      <c r="M200" s="91" t="str">
        <f>IF(表格1[編號]&lt;&gt;"",(IF(COUNTIF(表格1[[#This Row],[費用]:[車資]],"")&gt;0,"缺","")),"")</f>
        <v/>
      </c>
    </row>
    <row r="201" spans="1:13">
      <c r="A201" s="86" t="str">
        <f>IFERROR((INDEX(名冊[#All],MATCH(表格1[[#This Row],[姓名]],名冊[[#All],[姓名]],0),COLUMN(名冊[[#Headers],[字號]]))),"")</f>
        <v>3-470</v>
      </c>
      <c r="B201" s="264" t="s">
        <v>564</v>
      </c>
      <c r="C201" s="9">
        <v>45721</v>
      </c>
      <c r="D201" s="9" t="str">
        <f>IF(表格1[[#This Row],[姓名]]&lt;&gt;"","醫療","")</f>
        <v>醫療</v>
      </c>
      <c r="E201" s="114" t="s">
        <v>2525</v>
      </c>
      <c r="F201" s="88"/>
      <c r="G201" s="33" t="str">
        <f>IF(表格1[[#This Row],[姓名]]&lt;&gt;"",TEXT(表格1[[#This Row],[日期]],"mm/dd;;")&amp;" "&amp;表格1[[#This Row],[項目]]&amp;表格1[[#This Row],[項目2]],"")</f>
        <v>03/05 804肝膽腸胃科</v>
      </c>
      <c r="J201" s="90">
        <v>180</v>
      </c>
      <c r="K201" s="90">
        <v>350</v>
      </c>
      <c r="L201" s="90">
        <v>600</v>
      </c>
      <c r="M201" s="91" t="str">
        <f>IF(表格1[編號]&lt;&gt;"",(IF(COUNTIF(表格1[[#This Row],[費用]:[車資]],"")&gt;0,"缺","")),"")</f>
        <v/>
      </c>
    </row>
    <row r="202" spans="1:13">
      <c r="A202" s="86" t="str">
        <f>IFERROR((INDEX(名冊[#All],MATCH(表格1[[#This Row],[姓名]],名冊[[#All],[姓名]],0),COLUMN(名冊[[#Headers],[字號]]))),"")</f>
        <v>1-716</v>
      </c>
      <c r="B202" s="264" t="s">
        <v>1678</v>
      </c>
      <c r="C202" s="9">
        <v>45721</v>
      </c>
      <c r="D202" s="9" t="str">
        <f>IF(表格1[[#This Row],[姓名]]&lt;&gt;"","醫療","")</f>
        <v>醫療</v>
      </c>
      <c r="E202" s="114" t="s">
        <v>2508</v>
      </c>
      <c r="F202" s="88"/>
      <c r="G202" s="33" t="str">
        <f>IF(表格1[[#This Row],[姓名]]&lt;&gt;"",TEXT(表格1[[#This Row],[日期]],"mm/dd;;")&amp;" "&amp;表格1[[#This Row],[項目]]&amp;表格1[[#This Row],[項目2]],"")</f>
        <v>03/05 804腎臟內科</v>
      </c>
      <c r="J202" s="90">
        <v>140</v>
      </c>
      <c r="K202" s="90">
        <v>350</v>
      </c>
      <c r="L202" s="90">
        <v>600</v>
      </c>
      <c r="M202" s="91" t="str">
        <f>IF(表格1[編號]&lt;&gt;"",(IF(COUNTIF(表格1[[#This Row],[費用]:[車資]],"")&gt;0,"缺","")),"")</f>
        <v/>
      </c>
    </row>
    <row r="203" spans="1:13">
      <c r="A203" s="86" t="str">
        <f>IFERROR((INDEX(名冊[#All],MATCH(表格1[[#This Row],[姓名]],名冊[[#All],[姓名]],0),COLUMN(名冊[[#Headers],[字號]]))),"")</f>
        <v>3-555</v>
      </c>
      <c r="B203" s="264" t="s">
        <v>2025</v>
      </c>
      <c r="C203" s="9">
        <v>45721</v>
      </c>
      <c r="D203" s="9" t="str">
        <f>IF(表格1[[#This Row],[姓名]]&lt;&gt;"","醫療","")</f>
        <v>醫療</v>
      </c>
      <c r="E203" s="114" t="s">
        <v>2532</v>
      </c>
      <c r="F203" s="88"/>
      <c r="G203" s="33" t="str">
        <f>IF(表格1[[#This Row],[姓名]]&lt;&gt;"",TEXT(表格1[[#This Row],[日期]],"mm/dd;;")&amp;" "&amp;表格1[[#This Row],[項目]]&amp;表格1[[#This Row],[項目2]],"")</f>
        <v>03/05 804腦神經季脊椎外科拿藥</v>
      </c>
      <c r="J203" s="90">
        <v>160</v>
      </c>
      <c r="K203" s="90">
        <v>0</v>
      </c>
      <c r="L203" s="90">
        <v>300</v>
      </c>
      <c r="M203" s="91" t="str">
        <f>IF(表格1[編號]&lt;&gt;"",(IF(COUNTIF(表格1[[#This Row],[費用]:[車資]],"")&gt;0,"缺","")),"")</f>
        <v/>
      </c>
    </row>
    <row r="204" spans="1:13">
      <c r="A204" s="86" t="str">
        <f>IFERROR((INDEX(名冊[#All],MATCH(表格1[[#This Row],[姓名]],名冊[[#All],[姓名]],0),COLUMN(名冊[[#Headers],[字號]]))),"")</f>
        <v>3-452</v>
      </c>
      <c r="B204" s="264" t="s">
        <v>561</v>
      </c>
      <c r="C204" s="9">
        <v>45721</v>
      </c>
      <c r="D204" s="9" t="str">
        <f>IF(表格1[[#This Row],[姓名]]&lt;&gt;"","醫療","")</f>
        <v>醫療</v>
      </c>
      <c r="E204" s="114" t="s">
        <v>2535</v>
      </c>
      <c r="F204" s="88"/>
      <c r="G204" s="33" t="str">
        <f>IF(表格1[[#This Row],[姓名]]&lt;&gt;"",TEXT(表格1[[#This Row],[日期]],"mm/dd;;")&amp;" "&amp;表格1[[#This Row],[項目]]&amp;表格1[[#This Row],[項目2]],"")</f>
        <v>03/05 804內分泌科拿藥</v>
      </c>
      <c r="J204" s="90">
        <v>150</v>
      </c>
      <c r="K204" s="90">
        <v>0</v>
      </c>
      <c r="L204" s="90">
        <v>300</v>
      </c>
      <c r="M204" s="91" t="str">
        <f>IF(表格1[編號]&lt;&gt;"",(IF(COUNTIF(表格1[[#This Row],[費用]:[車資]],"")&gt;0,"缺","")),"")</f>
        <v/>
      </c>
    </row>
    <row r="205" spans="1:13">
      <c r="A205" s="86" t="str">
        <f>IFERROR((INDEX(名冊[#All],MATCH(表格1[[#This Row],[姓名]],名冊[[#All],[姓名]],0),COLUMN(名冊[[#Headers],[字號]]))),"")</f>
        <v>1-668</v>
      </c>
      <c r="B205" s="264" t="s">
        <v>1307</v>
      </c>
      <c r="C205" s="9">
        <v>45721</v>
      </c>
      <c r="D205" s="9" t="str">
        <f>IF(表格1[[#This Row],[姓名]]&lt;&gt;"","醫療","")</f>
        <v>醫療</v>
      </c>
      <c r="E205" s="114" t="s">
        <v>2536</v>
      </c>
      <c r="F205" s="88"/>
      <c r="G205" s="33" t="str">
        <f>IF(表格1[[#This Row],[姓名]]&lt;&gt;"",TEXT(表格1[[#This Row],[日期]],"mm/dd;;")&amp;" "&amp;表格1[[#This Row],[項目]]&amp;表格1[[#This Row],[項目2]],"")</f>
        <v>03/05 804內分泌科拿藥</v>
      </c>
      <c r="J205" s="90">
        <v>200</v>
      </c>
      <c r="K205" s="90">
        <v>0</v>
      </c>
      <c r="L205" s="90">
        <v>300</v>
      </c>
      <c r="M205" s="91" t="str">
        <f>IF(表格1[編號]&lt;&gt;"",(IF(COUNTIF(表格1[[#This Row],[費用]:[車資]],"")&gt;0,"缺","")),"")</f>
        <v/>
      </c>
    </row>
    <row r="206" spans="1:13">
      <c r="A206" s="86" t="str">
        <f>IFERROR((INDEX(名冊[#All],MATCH(表格1[[#This Row],[姓名]],名冊[[#All],[姓名]],0),COLUMN(名冊[[#Headers],[字號]]))),"")</f>
        <v>1-695</v>
      </c>
      <c r="B206" s="264" t="s">
        <v>1501</v>
      </c>
      <c r="C206" s="9">
        <v>45721</v>
      </c>
      <c r="D206" s="9" t="str">
        <f>IF(表格1[[#This Row],[姓名]]&lt;&gt;"","醫療","")</f>
        <v>醫療</v>
      </c>
      <c r="E206" s="114" t="s">
        <v>2534</v>
      </c>
      <c r="F206" s="88"/>
      <c r="G206" s="33" t="str">
        <f>IF(表格1[[#This Row],[姓名]]&lt;&gt;"",TEXT(表格1[[#This Row],[日期]],"mm/dd;;")&amp;" "&amp;表格1[[#This Row],[項目]]&amp;表格1[[#This Row],[項目2]],"")</f>
        <v>03/05 804泌尿外科拿藥</v>
      </c>
      <c r="J206" s="90">
        <v>140</v>
      </c>
      <c r="K206" s="90">
        <v>0</v>
      </c>
      <c r="L206" s="90">
        <v>300</v>
      </c>
      <c r="M206" s="91" t="str">
        <f>IF(表格1[編號]&lt;&gt;"",(IF(COUNTIF(表格1[[#This Row],[費用]:[車資]],"")&gt;0,"缺","")),"")</f>
        <v/>
      </c>
    </row>
    <row r="207" spans="1:13">
      <c r="A207" s="86" t="str">
        <f>IFERROR((INDEX(名冊[#All],MATCH(表格1[[#This Row],[姓名]],名冊[[#All],[姓名]],0),COLUMN(名冊[[#Headers],[字號]]))),"")</f>
        <v>1-585</v>
      </c>
      <c r="B207" s="264" t="s">
        <v>985</v>
      </c>
      <c r="C207" s="9">
        <v>45721</v>
      </c>
      <c r="D207" s="9" t="str">
        <f>IF(表格1[[#This Row],[姓名]]&lt;&gt;"","醫療","")</f>
        <v>醫療</v>
      </c>
      <c r="E207" s="114" t="s">
        <v>2537</v>
      </c>
      <c r="F207" s="88"/>
      <c r="G207" s="33" t="str">
        <f>IF(表格1[[#This Row],[姓名]]&lt;&gt;"",TEXT(表格1[[#This Row],[日期]],"mm/dd;;")&amp;" "&amp;表格1[[#This Row],[項目]]&amp;表格1[[#This Row],[項目2]],"")</f>
        <v>03/05 804心臟內科拿藥</v>
      </c>
      <c r="J207" s="90">
        <v>150</v>
      </c>
      <c r="K207" s="90">
        <v>0</v>
      </c>
      <c r="L207" s="90">
        <v>300</v>
      </c>
      <c r="M207" s="91" t="str">
        <f>IF(表格1[編號]&lt;&gt;"",(IF(COUNTIF(表格1[[#This Row],[費用]:[車資]],"")&gt;0,"缺","")),"")</f>
        <v/>
      </c>
    </row>
    <row r="208" spans="1:13">
      <c r="A208" s="86" t="str">
        <f>IFERROR((INDEX(名冊[#All],MATCH(表格1[[#This Row],[姓名]],名冊[[#All],[姓名]],0),COLUMN(名冊[[#Headers],[字號]]))),"")</f>
        <v>1-612</v>
      </c>
      <c r="B208" s="264" t="s">
        <v>785</v>
      </c>
      <c r="C208" s="9">
        <v>45721</v>
      </c>
      <c r="D208" s="9" t="str">
        <f>IF(表格1[[#This Row],[姓名]]&lt;&gt;"","醫療","")</f>
        <v>醫療</v>
      </c>
      <c r="E208" s="114" t="s">
        <v>2528</v>
      </c>
      <c r="F208" s="88"/>
      <c r="G208" s="33" t="str">
        <f>IF(表格1[[#This Row],[姓名]]&lt;&gt;"",TEXT(表格1[[#This Row],[日期]],"mm/dd;;")&amp;" "&amp;表格1[[#This Row],[項目]]&amp;表格1[[#This Row],[項目2]],"")</f>
        <v>03/05 804肝膽腸胃科</v>
      </c>
      <c r="J208" s="90">
        <v>140</v>
      </c>
      <c r="K208" s="90">
        <v>350</v>
      </c>
      <c r="L208" s="90">
        <v>600</v>
      </c>
      <c r="M208" s="91" t="str">
        <f>IF(表格1[編號]&lt;&gt;"",(IF(COUNTIF(表格1[[#This Row],[費用]:[車資]],"")&gt;0,"缺","")),"")</f>
        <v/>
      </c>
    </row>
    <row r="209" spans="1:13">
      <c r="A209" s="86" t="str">
        <f>IFERROR((INDEX(名冊[#All],MATCH(表格1[[#This Row],[姓名]],名冊[[#All],[姓名]],0),COLUMN(名冊[[#Headers],[字號]]))),"")</f>
        <v>1-766</v>
      </c>
      <c r="B209" s="264" t="s">
        <v>2481</v>
      </c>
      <c r="C209" s="9">
        <v>45721</v>
      </c>
      <c r="D209" s="9" t="str">
        <f>IF(表格1[[#This Row],[姓名]]&lt;&gt;"","醫療","")</f>
        <v>醫療</v>
      </c>
      <c r="E209" s="114" t="s">
        <v>2542</v>
      </c>
      <c r="F209" s="88"/>
      <c r="G209" s="33" t="str">
        <f>IF(表格1[[#This Row],[姓名]]&lt;&gt;"",TEXT(表格1[[#This Row],[日期]],"mm/dd;;")&amp;" "&amp;表格1[[#This Row],[項目]]&amp;表格1[[#This Row],[項目2]],"")</f>
        <v>03/05 804急診後返回</v>
      </c>
      <c r="J209" s="90">
        <v>1048</v>
      </c>
      <c r="K209" s="90">
        <v>3000</v>
      </c>
      <c r="L209" s="90">
        <v>600</v>
      </c>
      <c r="M209" s="91" t="str">
        <f>IF(表格1[編號]&lt;&gt;"",(IF(COUNTIF(表格1[[#This Row],[費用]:[車資]],"")&gt;0,"缺","")),"")</f>
        <v/>
      </c>
    </row>
    <row r="210" spans="1:13">
      <c r="A210" s="86" t="str">
        <f>IFERROR((INDEX(名冊[#All],MATCH(表格1[[#This Row],[姓名]],名冊[[#All],[姓名]],0),COLUMN(名冊[[#Headers],[字號]]))),"")</f>
        <v>3-461</v>
      </c>
      <c r="B210" s="264" t="s">
        <v>581</v>
      </c>
      <c r="C210" s="9">
        <v>45721</v>
      </c>
      <c r="D210" s="9" t="str">
        <f>IF(表格1[[#This Row],[姓名]]&lt;&gt;"","醫療","")</f>
        <v>醫療</v>
      </c>
      <c r="E210" s="114" t="s">
        <v>2533</v>
      </c>
      <c r="F210" s="88"/>
      <c r="G210" s="33" t="str">
        <f>IF(表格1[[#This Row],[姓名]]&lt;&gt;"",TEXT(表格1[[#This Row],[日期]],"mm/dd;;")&amp;" "&amp;表格1[[#This Row],[項目]]&amp;表格1[[#This Row],[項目2]],"")</f>
        <v>03/05 804腦神經季脊椎外科拿藥</v>
      </c>
      <c r="J210" s="90">
        <v>430</v>
      </c>
      <c r="K210" s="90">
        <v>0</v>
      </c>
      <c r="L210" s="90">
        <v>300</v>
      </c>
      <c r="M210" s="91" t="str">
        <f>IF(表格1[編號]&lt;&gt;"",(IF(COUNTIF(表格1[[#This Row],[費用]:[車資]],"")&gt;0,"缺","")),"")</f>
        <v/>
      </c>
    </row>
    <row r="211" spans="1:13">
      <c r="A211" s="86" t="str">
        <f>IFERROR((INDEX(名冊[#All],MATCH(表格1[[#This Row],[姓名]],名冊[[#All],[姓名]],0),COLUMN(名冊[[#Headers],[字號]]))),"")</f>
        <v>1-672</v>
      </c>
      <c r="B211" s="264" t="s">
        <v>2529</v>
      </c>
      <c r="C211" s="9">
        <v>45721</v>
      </c>
      <c r="D211" s="9" t="str">
        <f>IF(表格1[[#This Row],[姓名]]&lt;&gt;"","醫療","")</f>
        <v>醫療</v>
      </c>
      <c r="E211" s="114" t="s">
        <v>2490</v>
      </c>
      <c r="F211" s="88"/>
      <c r="G211" s="33" t="str">
        <f>IF(表格1[[#This Row],[姓名]]&lt;&gt;"",TEXT(表格1[[#This Row],[日期]],"mm/dd;;")&amp;" "&amp;表格1[[#This Row],[項目]]&amp;表格1[[#This Row],[項目2]],"")</f>
        <v>03/05 龍敏內科拿藥</v>
      </c>
      <c r="J211" s="90">
        <v>120</v>
      </c>
      <c r="K211" s="90">
        <v>0</v>
      </c>
      <c r="L211" s="90">
        <v>300</v>
      </c>
      <c r="M211" s="91" t="str">
        <f>IF(表格1[編號]&lt;&gt;"",(IF(COUNTIF(表格1[[#This Row],[費用]:[車資]],"")&gt;0,"缺","")),"")</f>
        <v/>
      </c>
    </row>
    <row r="212" spans="1:13">
      <c r="A212" s="86" t="str">
        <f>IFERROR((INDEX(名冊[#All],MATCH(表格1[[#This Row],[姓名]],名冊[[#All],[姓名]],0),COLUMN(名冊[[#Headers],[字號]]))),"")</f>
        <v>1-380</v>
      </c>
      <c r="B212" s="264" t="s">
        <v>2530</v>
      </c>
      <c r="C212" s="9">
        <v>45721</v>
      </c>
      <c r="D212" s="9" t="str">
        <f>IF(表格1[[#This Row],[姓名]]&lt;&gt;"","醫療","")</f>
        <v>醫療</v>
      </c>
      <c r="E212" s="114" t="s">
        <v>2531</v>
      </c>
      <c r="F212" s="88"/>
      <c r="G212" s="33" t="str">
        <f>IF(表格1[[#This Row],[姓名]]&lt;&gt;"",TEXT(表格1[[#This Row],[日期]],"mm/dd;;")&amp;" "&amp;表格1[[#This Row],[項目]]&amp;表格1[[#This Row],[項目2]],"")</f>
        <v>03/05 804泌尿外科拿藥</v>
      </c>
      <c r="J212" s="90">
        <v>160</v>
      </c>
      <c r="K212" s="90">
        <v>0</v>
      </c>
      <c r="L212" s="90">
        <v>300</v>
      </c>
      <c r="M212" s="91" t="str">
        <f>IF(表格1[編號]&lt;&gt;"",(IF(COUNTIF(表格1[[#This Row],[費用]:[車資]],"")&gt;0,"缺","")),"")</f>
        <v/>
      </c>
    </row>
    <row r="213" spans="1:13">
      <c r="A213" s="86" t="str">
        <f>IFERROR((INDEX(名冊[#All],MATCH(表格1[[#This Row],[姓名]],名冊[[#All],[姓名]],0),COLUMN(名冊[[#Headers],[字號]]))),"")</f>
        <v>1-058</v>
      </c>
      <c r="B213" s="264" t="s">
        <v>2585</v>
      </c>
      <c r="C213" s="9">
        <v>45721</v>
      </c>
      <c r="D213" s="9" t="str">
        <f>IF(表格1[[#This Row],[姓名]]&lt;&gt;"","醫療","")</f>
        <v>醫療</v>
      </c>
      <c r="E213" s="114" t="s">
        <v>2586</v>
      </c>
      <c r="F213" s="88"/>
      <c r="G213" s="33" t="str">
        <f>IF(表格1[[#This Row],[姓名]]&lt;&gt;"",TEXT(表格1[[#This Row],[日期]],"mm/dd;;")&amp;" "&amp;表格1[[#This Row],[項目]]&amp;表格1[[#This Row],[項目2]],"")</f>
        <v>03/05 804送檢車資</v>
      </c>
      <c r="J213" s="90" t="s">
        <v>2294</v>
      </c>
      <c r="K213" s="90" t="s">
        <v>2294</v>
      </c>
      <c r="L213" s="90">
        <v>320</v>
      </c>
      <c r="M213" s="91" t="str">
        <f>IF(表格1[編號]&lt;&gt;"",(IF(COUNTIF(表格1[[#This Row],[費用]:[車資]],"")&gt;0,"缺","")),"")</f>
        <v/>
      </c>
    </row>
    <row r="214" spans="1:13">
      <c r="A214" s="86" t="str">
        <f>IFERROR((INDEX(名冊[#All],MATCH(表格1[[#This Row],[姓名]],名冊[[#All],[姓名]],0),COLUMN(名冊[[#Headers],[字號]]))),"")</f>
        <v>1-676</v>
      </c>
      <c r="B214" s="264" t="s">
        <v>2571</v>
      </c>
      <c r="C214" s="9">
        <v>45721</v>
      </c>
      <c r="D214" s="9" t="str">
        <f>IF(表格1[[#This Row],[姓名]]&lt;&gt;"","醫療","")</f>
        <v>醫療</v>
      </c>
      <c r="E214" s="114" t="s">
        <v>2572</v>
      </c>
      <c r="F214" s="88"/>
      <c r="G214" s="33" t="str">
        <f>IF(表格1[[#This Row],[姓名]]&lt;&gt;"",TEXT(表格1[[#This Row],[日期]],"mm/dd;;")&amp;" "&amp;表格1[[#This Row],[項目]]&amp;表格1[[#This Row],[項目2]],"")</f>
        <v>03/05 804急診後返回</v>
      </c>
      <c r="J214" s="90" t="s">
        <v>3610</v>
      </c>
      <c r="K214" s="90" t="s">
        <v>3609</v>
      </c>
      <c r="L214" s="90">
        <v>600</v>
      </c>
      <c r="M214" s="91" t="str">
        <f>IF(表格1[編號]&lt;&gt;"",(IF(COUNTIF(表格1[[#This Row],[費用]:[車資]],"")&gt;0,"缺","")),"")</f>
        <v/>
      </c>
    </row>
    <row r="215" spans="1:13">
      <c r="A215" s="86" t="str">
        <f>IFERROR((INDEX(名冊[#All],MATCH(表格1[[#This Row],[姓名]],名冊[[#All],[姓名]],0),COLUMN(名冊[[#Headers],[字號]]))),"")</f>
        <v>1-715</v>
      </c>
      <c r="B215" s="264" t="s">
        <v>1653</v>
      </c>
      <c r="C215" s="9">
        <v>45721</v>
      </c>
      <c r="D215" s="9" t="str">
        <f>IF(表格1[[#This Row],[姓名]]&lt;&gt;"","醫療","")</f>
        <v>醫療</v>
      </c>
      <c r="E215" s="114" t="s">
        <v>2467</v>
      </c>
      <c r="F215" s="88"/>
      <c r="G215" s="33" t="str">
        <f>IF(表格1[[#This Row],[姓名]]&lt;&gt;"",TEXT(表格1[[#This Row],[日期]],"mm/dd;;")&amp;" "&amp;表格1[[#This Row],[項目]]&amp;表格1[[#This Row],[項目2]],"")</f>
        <v>03/05 804神經內科</v>
      </c>
      <c r="J215" s="90">
        <v>340</v>
      </c>
      <c r="K215" s="90">
        <v>350</v>
      </c>
      <c r="L215" s="90">
        <v>600</v>
      </c>
      <c r="M215" s="91" t="str">
        <f>IF(表格1[編號]&lt;&gt;"",(IF(COUNTIF(表格1[[#This Row],[費用]:[車資]],"")&gt;0,"缺","")),"")</f>
        <v/>
      </c>
    </row>
    <row r="216" spans="1:13">
      <c r="A216" s="86" t="str">
        <f>IFERROR((INDEX(名冊[#All],MATCH(表格1[[#This Row],[姓名]],名冊[[#All],[姓名]],0),COLUMN(名冊[[#Headers],[字號]]))),"")</f>
        <v>1-510</v>
      </c>
      <c r="B216" s="264" t="s">
        <v>2591</v>
      </c>
      <c r="C216" s="9">
        <v>45721</v>
      </c>
      <c r="D216" s="9" t="str">
        <f>IF(表格1[[#This Row],[姓名]]&lt;&gt;"","醫療","")</f>
        <v>醫療</v>
      </c>
      <c r="E216" s="114" t="s">
        <v>2586</v>
      </c>
      <c r="F216" s="88"/>
      <c r="G216" s="33" t="str">
        <f>IF(表格1[[#This Row],[姓名]]&lt;&gt;"",TEXT(表格1[[#This Row],[日期]],"mm/dd;;")&amp;" "&amp;表格1[[#This Row],[項目]]&amp;表格1[[#This Row],[項目2]],"")</f>
        <v>03/05 804送檢車資</v>
      </c>
      <c r="J216" s="90" t="s">
        <v>2294</v>
      </c>
      <c r="K216" s="90" t="s">
        <v>2294</v>
      </c>
      <c r="L216" s="90">
        <v>320</v>
      </c>
      <c r="M216" s="91" t="str">
        <f>IF(表格1[編號]&lt;&gt;"",(IF(COUNTIF(表格1[[#This Row],[費用]:[車資]],"")&gt;0,"缺","")),"")</f>
        <v/>
      </c>
    </row>
    <row r="217" spans="1:13">
      <c r="A217" s="86" t="str">
        <f>IFERROR((INDEX(名冊[#All],MATCH(表格1[[#This Row],[姓名]],名冊[[#All],[姓名]],0),COLUMN(名冊[[#Headers],[字號]]))),"")</f>
        <v>1-667</v>
      </c>
      <c r="B217" s="264" t="s">
        <v>1298</v>
      </c>
      <c r="C217" s="9">
        <v>45721</v>
      </c>
      <c r="D217" s="9" t="str">
        <f>IF(表格1[[#This Row],[姓名]]&lt;&gt;"","醫療","")</f>
        <v>醫療</v>
      </c>
      <c r="E217" s="114" t="s">
        <v>2523</v>
      </c>
      <c r="F217" s="88"/>
      <c r="G217" s="33" t="str">
        <f>IF(表格1[[#This Row],[姓名]]&lt;&gt;"",TEXT(表格1[[#This Row],[日期]],"mm/dd;;")&amp;" "&amp;表格1[[#This Row],[項目]]&amp;表格1[[#This Row],[項目2]],"")</f>
        <v>03/05 804眼科</v>
      </c>
      <c r="J217" s="90">
        <v>140</v>
      </c>
      <c r="K217" s="90">
        <v>350</v>
      </c>
      <c r="L217" s="90">
        <v>600</v>
      </c>
      <c r="M217" s="91" t="str">
        <f>IF(表格1[編號]&lt;&gt;"",(IF(COUNTIF(表格1[[#This Row],[費用]:[車資]],"")&gt;0,"缺","")),"")</f>
        <v/>
      </c>
    </row>
    <row r="218" spans="1:13">
      <c r="A218" s="86" t="str">
        <f>IFERROR((INDEX(名冊[#All],MATCH(表格1[[#This Row],[姓名]],名冊[[#All],[姓名]],0),COLUMN(名冊[[#Headers],[字號]]))),"")</f>
        <v>2-201</v>
      </c>
      <c r="B218" s="264" t="s">
        <v>2526</v>
      </c>
      <c r="C218" s="9">
        <v>45721</v>
      </c>
      <c r="D218" s="9" t="str">
        <f>IF(表格1[[#This Row],[姓名]]&lt;&gt;"","醫療","")</f>
        <v>醫療</v>
      </c>
      <c r="E218" s="114" t="s">
        <v>2477</v>
      </c>
      <c r="F218" s="88"/>
      <c r="G218" s="33" t="str">
        <f>IF(表格1[[#This Row],[姓名]]&lt;&gt;"",TEXT(表格1[[#This Row],[日期]],"mm/dd;;")&amp;" "&amp;表格1[[#This Row],[項目]]&amp;表格1[[#This Row],[項目2]],"")</f>
        <v>03/05 804精神科</v>
      </c>
      <c r="J218" s="90">
        <v>90</v>
      </c>
      <c r="K218" s="90">
        <v>350</v>
      </c>
      <c r="L218" s="90">
        <v>600</v>
      </c>
      <c r="M218" s="91" t="str">
        <f>IF(表格1[編號]&lt;&gt;"",(IF(COUNTIF(表格1[[#This Row],[費用]:[車資]],"")&gt;0,"缺","")),"")</f>
        <v/>
      </c>
    </row>
    <row r="219" spans="1:13">
      <c r="A219" s="86" t="str">
        <f>IFERROR((INDEX(名冊[#All],MATCH(表格1[[#This Row],[姓名]],名冊[[#All],[姓名]],0),COLUMN(名冊[[#Headers],[字號]]))),"")</f>
        <v>1-765</v>
      </c>
      <c r="B219" s="264" t="s">
        <v>2587</v>
      </c>
      <c r="C219" s="9">
        <v>45721</v>
      </c>
      <c r="D219" s="9" t="str">
        <f>IF(表格1[[#This Row],[姓名]]&lt;&gt;"","醫療","")</f>
        <v>醫療</v>
      </c>
      <c r="E219" s="114" t="s">
        <v>2588</v>
      </c>
      <c r="F219" s="88"/>
      <c r="G219" s="33" t="str">
        <f>IF(表格1[[#This Row],[姓名]]&lt;&gt;"",TEXT(表格1[[#This Row],[日期]],"mm/dd;;")&amp;" "&amp;表格1[[#This Row],[項目]]&amp;表格1[[#This Row],[項目2]],"")</f>
        <v>03/05 804送檢車資</v>
      </c>
      <c r="J219" s="90" t="s">
        <v>2294</v>
      </c>
      <c r="K219" s="90" t="s">
        <v>2294</v>
      </c>
      <c r="L219" s="90">
        <v>300</v>
      </c>
      <c r="M219" s="91" t="str">
        <f>IF(表格1[編號]&lt;&gt;"",(IF(COUNTIF(表格1[[#This Row],[費用]:[車資]],"")&gt;0,"缺","")),"")</f>
        <v/>
      </c>
    </row>
    <row r="220" spans="1:13">
      <c r="A220" s="86" t="str">
        <f>IFERROR((INDEX(名冊[#All],MATCH(表格1[[#This Row],[姓名]],名冊[[#All],[姓名]],0),COLUMN(名冊[[#Headers],[字號]]))),"")</f>
        <v>1-296</v>
      </c>
      <c r="B220" s="264" t="s">
        <v>524</v>
      </c>
      <c r="C220" s="9">
        <v>45721</v>
      </c>
      <c r="D220" s="9" t="str">
        <f>IF(表格1[[#This Row],[姓名]]&lt;&gt;"","醫療","")</f>
        <v>醫療</v>
      </c>
      <c r="E220" s="114" t="s">
        <v>2369</v>
      </c>
      <c r="F220" s="88"/>
      <c r="G220" s="33" t="str">
        <f>IF(表格1[[#This Row],[姓名]]&lt;&gt;"",TEXT(表格1[[#This Row],[日期]],"mm/dd;;")&amp;" "&amp;表格1[[#This Row],[項目]]&amp;表格1[[#This Row],[項目2]],"")</f>
        <v>03/05 804心臟內科拿藥</v>
      </c>
      <c r="J220" s="90">
        <v>150</v>
      </c>
      <c r="K220" s="90">
        <v>0</v>
      </c>
      <c r="L220" s="90">
        <v>300</v>
      </c>
      <c r="M220" s="91" t="str">
        <f>IF(表格1[編號]&lt;&gt;"",(IF(COUNTIF(表格1[[#This Row],[費用]:[車資]],"")&gt;0,"缺","")),"")</f>
        <v/>
      </c>
    </row>
    <row r="221" spans="1:13">
      <c r="A221" s="86" t="str">
        <f>IFERROR((INDEX(名冊[#All],MATCH(表格1[[#This Row],[姓名]],名冊[[#All],[姓名]],0),COLUMN(名冊[[#Headers],[字號]]))),"")</f>
        <v>1-755</v>
      </c>
      <c r="B221" s="264" t="s">
        <v>2088</v>
      </c>
      <c r="C221" s="9">
        <v>45721</v>
      </c>
      <c r="D221" s="9" t="str">
        <f>IF(表格1[[#This Row],[姓名]]&lt;&gt;"","醫療","")</f>
        <v>醫療</v>
      </c>
      <c r="E221" s="114" t="s">
        <v>2524</v>
      </c>
      <c r="F221" s="88"/>
      <c r="G221" s="33" t="str">
        <f>IF(表格1[[#This Row],[姓名]]&lt;&gt;"",TEXT(表格1[[#This Row],[日期]],"mm/dd;;")&amp;" "&amp;表格1[[#This Row],[項目]]&amp;表格1[[#This Row],[項目2]],"")</f>
        <v>03/05 804肝膽腸胃科</v>
      </c>
      <c r="J221" s="90">
        <v>140</v>
      </c>
      <c r="K221" s="90">
        <v>350</v>
      </c>
      <c r="L221" s="90">
        <v>600</v>
      </c>
      <c r="M221" s="91" t="str">
        <f>IF(表格1[編號]&lt;&gt;"",(IF(COUNTIF(表格1[[#This Row],[費用]:[車資]],"")&gt;0,"缺","")),"")</f>
        <v/>
      </c>
    </row>
    <row r="222" spans="1:13">
      <c r="A222" s="86" t="str">
        <f>IFERROR((INDEX(名冊[#All],MATCH(表格1[[#This Row],[姓名]],名冊[[#All],[姓名]],0),COLUMN(名冊[[#Headers],[字號]]))),"")</f>
        <v>2-198</v>
      </c>
      <c r="B222" s="264" t="s">
        <v>2543</v>
      </c>
      <c r="C222" s="9">
        <v>45722</v>
      </c>
      <c r="D222" s="9" t="str">
        <f>IF(表格1[[#This Row],[姓名]]&lt;&gt;"","醫療","")</f>
        <v>醫療</v>
      </c>
      <c r="E222" s="114" t="s">
        <v>2544</v>
      </c>
      <c r="F222" s="88"/>
      <c r="G222" s="33" t="str">
        <f>IF(表格1[[#This Row],[姓名]]&lt;&gt;"",TEXT(表格1[[#This Row],[日期]],"mm/dd;;")&amp;" "&amp;表格1[[#This Row],[項目]]&amp;表格1[[#This Row],[項目2]],"")</f>
        <v>03/06 804肝膽腸胃科拿藥</v>
      </c>
      <c r="J222" s="90">
        <v>180</v>
      </c>
      <c r="K222" s="90">
        <v>0</v>
      </c>
      <c r="L222" s="90">
        <v>300</v>
      </c>
      <c r="M222" s="91" t="str">
        <f>IF(表格1[編號]&lt;&gt;"",(IF(COUNTIF(表格1[[#This Row],[費用]:[車資]],"")&gt;0,"缺","")),"")</f>
        <v/>
      </c>
    </row>
    <row r="223" spans="1:13">
      <c r="A223" s="86" t="str">
        <f>IFERROR((INDEX(名冊[#All],MATCH(表格1[[#This Row],[姓名]],名冊[[#All],[姓名]],0),COLUMN(名冊[[#Headers],[字號]]))),"")</f>
        <v>3-519</v>
      </c>
      <c r="B223" s="264" t="s">
        <v>2545</v>
      </c>
      <c r="C223" s="9">
        <v>45722</v>
      </c>
      <c r="D223" s="9" t="str">
        <f>IF(表格1[[#This Row],[姓名]]&lt;&gt;"","醫療","")</f>
        <v>醫療</v>
      </c>
      <c r="E223" s="114" t="s">
        <v>2546</v>
      </c>
      <c r="F223" s="88"/>
      <c r="G223" s="33" t="str">
        <f>IF(表格1[[#This Row],[姓名]]&lt;&gt;"",TEXT(表格1[[#This Row],[日期]],"mm/dd;;")&amp;" "&amp;表格1[[#This Row],[項目]]&amp;表格1[[#This Row],[項目2]],"")</f>
        <v>03/06 804心臟內科拿藥</v>
      </c>
      <c r="J223" s="90">
        <v>140</v>
      </c>
      <c r="K223" s="90">
        <v>0</v>
      </c>
      <c r="L223" s="90">
        <v>300</v>
      </c>
      <c r="M223" s="91" t="str">
        <f>IF(表格1[編號]&lt;&gt;"",(IF(COUNTIF(表格1[[#This Row],[費用]:[車資]],"")&gt;0,"缺","")),"")</f>
        <v/>
      </c>
    </row>
    <row r="224" spans="1:13">
      <c r="A224" s="86" t="str">
        <f>IFERROR((INDEX(名冊[#All],MATCH(表格1[[#This Row],[姓名]],名冊[[#All],[姓名]],0),COLUMN(名冊[[#Headers],[字號]]))),"")</f>
        <v>1-522</v>
      </c>
      <c r="B224" s="264" t="s">
        <v>2547</v>
      </c>
      <c r="C224" s="9">
        <v>45722</v>
      </c>
      <c r="D224" s="9" t="str">
        <f>IF(表格1[[#This Row],[姓名]]&lt;&gt;"","醫療","")</f>
        <v>醫療</v>
      </c>
      <c r="E224" s="114" t="s">
        <v>2520</v>
      </c>
      <c r="F224" s="88"/>
      <c r="G224" s="33" t="str">
        <f>IF(表格1[[#This Row],[姓名]]&lt;&gt;"",TEXT(表格1[[#This Row],[日期]],"mm/dd;;")&amp;" "&amp;表格1[[#This Row],[項目]]&amp;表格1[[#This Row],[項目2]],"")</f>
        <v>03/06 804心臟內科拿藥</v>
      </c>
      <c r="J224" s="90">
        <v>140</v>
      </c>
      <c r="K224" s="90">
        <v>0</v>
      </c>
      <c r="L224" s="90">
        <v>300</v>
      </c>
      <c r="M224" s="91" t="str">
        <f>IF(表格1[編號]&lt;&gt;"",(IF(COUNTIF(表格1[[#This Row],[費用]:[車資]],"")&gt;0,"缺","")),"")</f>
        <v/>
      </c>
    </row>
    <row r="225" spans="1:13">
      <c r="A225" s="86" t="str">
        <f>IFERROR((INDEX(名冊[#All],MATCH(表格1[[#This Row],[姓名]],名冊[[#All],[姓名]],0),COLUMN(名冊[[#Headers],[字號]]))),"")</f>
        <v>1-671</v>
      </c>
      <c r="B225" s="264" t="s">
        <v>2540</v>
      </c>
      <c r="C225" s="9">
        <v>45722</v>
      </c>
      <c r="D225" s="9" t="str">
        <f>IF(表格1[[#This Row],[姓名]]&lt;&gt;"","醫療","")</f>
        <v>醫療</v>
      </c>
      <c r="E225" s="114" t="s">
        <v>2541</v>
      </c>
      <c r="F225" s="88"/>
      <c r="G225" s="33" t="str">
        <f>IF(表格1[[#This Row],[姓名]]&lt;&gt;"",TEXT(表格1[[#This Row],[日期]],"mm/dd;;")&amp;" "&amp;表格1[[#This Row],[項目]]&amp;表格1[[#This Row],[項目2]],"")</f>
        <v>03/06 804眼科</v>
      </c>
      <c r="J225" s="90">
        <v>200</v>
      </c>
      <c r="K225" s="90">
        <v>350</v>
      </c>
      <c r="L225" s="90">
        <v>600</v>
      </c>
      <c r="M225" s="91" t="str">
        <f>IF(表格1[編號]&lt;&gt;"",(IF(COUNTIF(表格1[[#This Row],[費用]:[車資]],"")&gt;0,"缺","")),"")</f>
        <v/>
      </c>
    </row>
    <row r="226" spans="1:13">
      <c r="A226" s="86" t="str">
        <f>IFERROR((INDEX(名冊[#All],MATCH(表格1[[#This Row],[姓名]],名冊[[#All],[姓名]],0),COLUMN(名冊[[#Headers],[字號]]))),"")</f>
        <v>1-675</v>
      </c>
      <c r="B226" s="264" t="s">
        <v>2589</v>
      </c>
      <c r="C226" s="9">
        <v>45722</v>
      </c>
      <c r="D226" s="9" t="str">
        <f>IF(表格1[[#This Row],[姓名]]&lt;&gt;"","醫療","")</f>
        <v>醫療</v>
      </c>
      <c r="E226" s="114" t="s">
        <v>2590</v>
      </c>
      <c r="F226" s="88"/>
      <c r="G226" s="33" t="str">
        <f>IF(表格1[[#This Row],[姓名]]&lt;&gt;"",TEXT(表格1[[#This Row],[日期]],"mm/dd;;")&amp;" "&amp;表格1[[#This Row],[項目]]&amp;表格1[[#This Row],[項目2]],"")</f>
        <v>03/06 804送檢車資</v>
      </c>
      <c r="J226" s="90" t="s">
        <v>2294</v>
      </c>
      <c r="K226" s="90" t="s">
        <v>2294</v>
      </c>
      <c r="L226" s="90">
        <v>320</v>
      </c>
      <c r="M226" s="91" t="str">
        <f>IF(表格1[編號]&lt;&gt;"",(IF(COUNTIF(表格1[[#This Row],[費用]:[車資]],"")&gt;0,"缺","")),"")</f>
        <v/>
      </c>
    </row>
    <row r="227" spans="1:13">
      <c r="A227" s="86" t="str">
        <f>IFERROR((INDEX(名冊[#All],MATCH(表格1[[#This Row],[姓名]],名冊[[#All],[姓名]],0),COLUMN(名冊[[#Headers],[字號]]))),"")</f>
        <v>2-200</v>
      </c>
      <c r="B227" s="264" t="s">
        <v>2538</v>
      </c>
      <c r="C227" s="9">
        <v>45722</v>
      </c>
      <c r="D227" s="9" t="str">
        <f>IF(表格1[[#This Row],[姓名]]&lt;&gt;"","醫療","")</f>
        <v>醫療</v>
      </c>
      <c r="E227" s="114" t="s">
        <v>2539</v>
      </c>
      <c r="F227" s="88"/>
      <c r="G227" s="33" t="str">
        <f>IF(表格1[[#This Row],[姓名]]&lt;&gt;"",TEXT(表格1[[#This Row],[日期]],"mm/dd;;")&amp;" "&amp;表格1[[#This Row],[項目]]&amp;表格1[[#This Row],[項目2]],"")</f>
        <v>03/06 804感染科</v>
      </c>
      <c r="J227" s="90">
        <v>150</v>
      </c>
      <c r="K227" s="90">
        <v>350</v>
      </c>
      <c r="L227" s="90">
        <v>600</v>
      </c>
      <c r="M227" s="91" t="str">
        <f>IF(表格1[編號]&lt;&gt;"",(IF(COUNTIF(表格1[[#This Row],[費用]:[車資]],"")&gt;0,"缺","")),"")</f>
        <v/>
      </c>
    </row>
    <row r="228" spans="1:13">
      <c r="A228" s="86" t="str">
        <f>IFERROR((INDEX(名冊[#All],MATCH(表格1[[#This Row],[姓名]],名冊[[#All],[姓名]],0),COLUMN(名冊[[#Headers],[字號]]))),"")</f>
        <v>1-415</v>
      </c>
      <c r="B228" s="264" t="s">
        <v>495</v>
      </c>
      <c r="C228" s="9">
        <v>45723</v>
      </c>
      <c r="D228" s="9" t="str">
        <f>IF(表格1[[#This Row],[姓名]]&lt;&gt;"","醫療","")</f>
        <v>醫療</v>
      </c>
      <c r="E228" s="114" t="s">
        <v>2504</v>
      </c>
      <c r="F228" s="88"/>
      <c r="G228" s="33" t="str">
        <f>IF(表格1[[#This Row],[姓名]]&lt;&gt;"",TEXT(表格1[[#This Row],[日期]],"mm/dd;;")&amp;" "&amp;表格1[[#This Row],[項目]]&amp;表格1[[#This Row],[項目2]],"")</f>
        <v>03/07 804精神科拿藥</v>
      </c>
      <c r="J228" s="90">
        <v>90</v>
      </c>
      <c r="K228" s="90">
        <v>0</v>
      </c>
      <c r="L228" s="90">
        <v>300</v>
      </c>
      <c r="M228" s="91" t="str">
        <f>IF(表格1[編號]&lt;&gt;"",(IF(COUNTIF(表格1[[#This Row],[費用]:[車資]],"")&gt;0,"缺","")),"")</f>
        <v/>
      </c>
    </row>
    <row r="229" spans="1:13">
      <c r="A229" s="86" t="str">
        <f>IFERROR((INDEX(名冊[#All],MATCH(表格1[[#This Row],[姓名]],名冊[[#All],[姓名]],0),COLUMN(名冊[[#Headers],[字號]]))),"")</f>
        <v>1-526</v>
      </c>
      <c r="B229" s="264" t="s">
        <v>2592</v>
      </c>
      <c r="C229" s="9">
        <v>45723</v>
      </c>
      <c r="D229" s="9" t="str">
        <f>IF(表格1[[#This Row],[姓名]]&lt;&gt;"","醫療","")</f>
        <v>醫療</v>
      </c>
      <c r="E229" s="114" t="s">
        <v>2586</v>
      </c>
      <c r="F229" s="88"/>
      <c r="G229" s="33" t="str">
        <f>IF(表格1[[#This Row],[姓名]]&lt;&gt;"",TEXT(表格1[[#This Row],[日期]],"mm/dd;;")&amp;" "&amp;表格1[[#This Row],[項目]]&amp;表格1[[#This Row],[項目2]],"")</f>
        <v>03/07 804送檢車資</v>
      </c>
      <c r="J229" s="90" t="s">
        <v>2294</v>
      </c>
      <c r="K229" s="90" t="s">
        <v>2294</v>
      </c>
      <c r="L229" s="90">
        <v>320</v>
      </c>
      <c r="M229" s="91" t="str">
        <f>IF(表格1[編號]&lt;&gt;"",(IF(COUNTIF(表格1[[#This Row],[費用]:[車資]],"")&gt;0,"缺","")),"")</f>
        <v/>
      </c>
    </row>
    <row r="230" spans="1:13">
      <c r="A230" s="86" t="str">
        <f>IFERROR((INDEX(名冊[#All],MATCH(表格1[[#This Row],[姓名]],名冊[[#All],[姓名]],0),COLUMN(名冊[[#Headers],[字號]]))),"")</f>
        <v>1-636</v>
      </c>
      <c r="B230" s="264" t="s">
        <v>987</v>
      </c>
      <c r="C230" s="9">
        <v>45723</v>
      </c>
      <c r="D230" s="9" t="str">
        <f>IF(表格1[[#This Row],[姓名]]&lt;&gt;"","醫療","")</f>
        <v>醫療</v>
      </c>
      <c r="E230" s="114" t="s">
        <v>2504</v>
      </c>
      <c r="F230" s="88"/>
      <c r="G230" s="33" t="str">
        <f>IF(表格1[[#This Row],[姓名]]&lt;&gt;"",TEXT(表格1[[#This Row],[日期]],"mm/dd;;")&amp;" "&amp;表格1[[#This Row],[項目]]&amp;表格1[[#This Row],[項目2]],"")</f>
        <v>03/07 804精神科拿藥</v>
      </c>
      <c r="J230" s="90">
        <v>150</v>
      </c>
      <c r="K230" s="90">
        <v>0</v>
      </c>
      <c r="L230" s="90">
        <v>300</v>
      </c>
      <c r="M230" s="91" t="str">
        <f>IF(表格1[編號]&lt;&gt;"",(IF(COUNTIF(表格1[[#This Row],[費用]:[車資]],"")&gt;0,"缺","")),"")</f>
        <v/>
      </c>
    </row>
    <row r="231" spans="1:13">
      <c r="A231" s="86" t="str">
        <f>IFERROR((INDEX(名冊[#All],MATCH(表格1[[#This Row],[姓名]],名冊[[#All],[姓名]],0),COLUMN(名冊[[#Headers],[字號]]))),"")</f>
        <v>1-758</v>
      </c>
      <c r="B231" s="264" t="s">
        <v>2195</v>
      </c>
      <c r="C231" s="9">
        <v>45723</v>
      </c>
      <c r="D231" s="9" t="str">
        <f>IF(表格1[[#This Row],[姓名]]&lt;&gt;"","醫療","")</f>
        <v>醫療</v>
      </c>
      <c r="E231" s="114" t="s">
        <v>2504</v>
      </c>
      <c r="F231" s="88"/>
      <c r="G231" s="33" t="str">
        <f>IF(表格1[[#This Row],[姓名]]&lt;&gt;"",TEXT(表格1[[#This Row],[日期]],"mm/dd;;")&amp;" "&amp;表格1[[#This Row],[項目]]&amp;表格1[[#This Row],[項目2]],"")</f>
        <v>03/07 804精神科拿藥</v>
      </c>
      <c r="J231" s="90">
        <v>200</v>
      </c>
      <c r="K231" s="90">
        <v>0</v>
      </c>
      <c r="L231" s="90">
        <v>300</v>
      </c>
      <c r="M231" s="91" t="str">
        <f>IF(表格1[編號]&lt;&gt;"",(IF(COUNTIF(表格1[[#This Row],[費用]:[車資]],"")&gt;0,"缺","")),"")</f>
        <v/>
      </c>
    </row>
    <row r="232" spans="1:13">
      <c r="A232" s="86" t="str">
        <f>IFERROR((INDEX(名冊[#All],MATCH(表格1[[#This Row],[姓名]],名冊[[#All],[姓名]],0),COLUMN(名冊[[#Headers],[字號]]))),"")</f>
        <v>3-546</v>
      </c>
      <c r="B232" s="264" t="s">
        <v>2461</v>
      </c>
      <c r="C232" s="9">
        <v>45723</v>
      </c>
      <c r="D232" s="9" t="str">
        <f>IF(表格1[[#This Row],[姓名]]&lt;&gt;"","醫療","")</f>
        <v>醫療</v>
      </c>
      <c r="E232" s="114" t="s">
        <v>2558</v>
      </c>
      <c r="F232" s="88"/>
      <c r="G232" s="33" t="str">
        <f>IF(表格1[[#This Row],[姓名]]&lt;&gt;"",TEXT(表格1[[#This Row],[日期]],"mm/dd;;")&amp;" "&amp;表格1[[#This Row],[項目]]&amp;表格1[[#This Row],[項目2]],"")</f>
        <v>03/07 804急診</v>
      </c>
      <c r="J232" s="90" t="s">
        <v>3610</v>
      </c>
      <c r="K232" s="90" t="s">
        <v>3611</v>
      </c>
      <c r="L232" s="90">
        <v>600</v>
      </c>
      <c r="M232" s="91" t="str">
        <f>IF(表格1[編號]&lt;&gt;"",(IF(COUNTIF(表格1[[#This Row],[費用]:[車資]],"")&gt;0,"缺","")),"")</f>
        <v/>
      </c>
    </row>
    <row r="233" spans="1:13">
      <c r="A233" s="86" t="str">
        <f>IFERROR((INDEX(名冊[#All],MATCH(表格1[[#This Row],[姓名]],名冊[[#All],[姓名]],0),COLUMN(名冊[[#Headers],[字號]]))),"")</f>
        <v>3-550</v>
      </c>
      <c r="B233" s="264" t="s">
        <v>791</v>
      </c>
      <c r="C233" s="9">
        <v>45723</v>
      </c>
      <c r="D233" s="9" t="str">
        <f>IF(表格1[[#This Row],[姓名]]&lt;&gt;"","醫療","")</f>
        <v>醫療</v>
      </c>
      <c r="E233" s="114" t="s">
        <v>2504</v>
      </c>
      <c r="F233" s="88"/>
      <c r="G233" s="33" t="str">
        <f>IF(表格1[[#This Row],[姓名]]&lt;&gt;"",TEXT(表格1[[#This Row],[日期]],"mm/dd;;")&amp;" "&amp;表格1[[#This Row],[項目]]&amp;表格1[[#This Row],[項目2]],"")</f>
        <v>03/07 804精神科拿藥</v>
      </c>
      <c r="J233" s="90">
        <v>10</v>
      </c>
      <c r="K233" s="90">
        <v>0</v>
      </c>
      <c r="L233" s="90">
        <v>300</v>
      </c>
      <c r="M233" s="91" t="str">
        <f>IF(表格1[編號]&lt;&gt;"",(IF(COUNTIF(表格1[[#This Row],[費用]:[車資]],"")&gt;0,"缺","")),"")</f>
        <v/>
      </c>
    </row>
    <row r="234" spans="1:13">
      <c r="A234" s="86" t="str">
        <f>IFERROR((INDEX(名冊[#All],MATCH(表格1[[#This Row],[姓名]],名冊[[#All],[姓名]],0),COLUMN(名冊[[#Headers],[字號]]))),"")</f>
        <v>2-198</v>
      </c>
      <c r="B234" s="264" t="s">
        <v>1063</v>
      </c>
      <c r="C234" s="9">
        <v>45723</v>
      </c>
      <c r="D234" s="9" t="str">
        <f>IF(表格1[[#This Row],[姓名]]&lt;&gt;"","醫療","")</f>
        <v>醫療</v>
      </c>
      <c r="E234" s="114" t="s">
        <v>2504</v>
      </c>
      <c r="F234" s="88"/>
      <c r="G234" s="33" t="str">
        <f>IF(表格1[[#This Row],[姓名]]&lt;&gt;"",TEXT(表格1[[#This Row],[日期]],"mm/dd;;")&amp;" "&amp;表格1[[#This Row],[項目]]&amp;表格1[[#This Row],[項目2]],"")</f>
        <v>03/07 804精神科拿藥</v>
      </c>
      <c r="J234" s="90">
        <v>90</v>
      </c>
      <c r="K234" s="90">
        <v>0</v>
      </c>
      <c r="L234" s="90">
        <v>300</v>
      </c>
      <c r="M234" s="91" t="str">
        <f>IF(表格1[編號]&lt;&gt;"",(IF(COUNTIF(表格1[[#This Row],[費用]:[車資]],"")&gt;0,"缺","")),"")</f>
        <v/>
      </c>
    </row>
    <row r="235" spans="1:13">
      <c r="A235" s="86" t="str">
        <f>IFERROR((INDEX(名冊[#All],MATCH(表格1[[#This Row],[姓名]],名冊[[#All],[姓名]],0),COLUMN(名冊[[#Headers],[字號]]))),"")</f>
        <v>3-555</v>
      </c>
      <c r="B235" s="264" t="s">
        <v>2025</v>
      </c>
      <c r="C235" s="9">
        <v>45723</v>
      </c>
      <c r="D235" s="9" t="str">
        <f>IF(表格1[[#This Row],[姓名]]&lt;&gt;"","醫療","")</f>
        <v>醫療</v>
      </c>
      <c r="E235" s="114" t="s">
        <v>2504</v>
      </c>
      <c r="F235" s="88"/>
      <c r="G235" s="33" t="str">
        <f>IF(表格1[[#This Row],[姓名]]&lt;&gt;"",TEXT(表格1[[#This Row],[日期]],"mm/dd;;")&amp;" "&amp;表格1[[#This Row],[項目]]&amp;表格1[[#This Row],[項目2]],"")</f>
        <v>03/07 804精神科拿藥</v>
      </c>
      <c r="J235" s="90">
        <v>160</v>
      </c>
      <c r="K235" s="90">
        <v>0</v>
      </c>
      <c r="L235" s="90">
        <v>300</v>
      </c>
      <c r="M235" s="91" t="str">
        <f>IF(表格1[編號]&lt;&gt;"",(IF(COUNTIF(表格1[[#This Row],[費用]:[車資]],"")&gt;0,"缺","")),"")</f>
        <v/>
      </c>
    </row>
    <row r="236" spans="1:13">
      <c r="A236" s="86" t="str">
        <f>IFERROR((INDEX(名冊[#All],MATCH(表格1[[#This Row],[姓名]],名冊[[#All],[姓名]],0),COLUMN(名冊[[#Headers],[字號]]))),"")</f>
        <v>1-748</v>
      </c>
      <c r="B236" s="264" t="s">
        <v>2006</v>
      </c>
      <c r="C236" s="9">
        <v>45723</v>
      </c>
      <c r="D236" s="9" t="str">
        <f>IF(表格1[[#This Row],[姓名]]&lt;&gt;"","醫療","")</f>
        <v>醫療</v>
      </c>
      <c r="E236" s="114" t="s">
        <v>2504</v>
      </c>
      <c r="F236" s="88"/>
      <c r="G236" s="33" t="str">
        <f>IF(表格1[[#This Row],[姓名]]&lt;&gt;"",TEXT(表格1[[#This Row],[日期]],"mm/dd;;")&amp;" "&amp;表格1[[#This Row],[項目]]&amp;表格1[[#This Row],[項目2]],"")</f>
        <v>03/07 804精神科拿藥</v>
      </c>
      <c r="J236" s="90">
        <v>340</v>
      </c>
      <c r="K236" s="90">
        <v>0</v>
      </c>
      <c r="L236" s="90">
        <v>300</v>
      </c>
      <c r="M236" s="91" t="str">
        <f>IF(表格1[編號]&lt;&gt;"",(IF(COUNTIF(表格1[[#This Row],[費用]:[車資]],"")&gt;0,"缺","")),"")</f>
        <v/>
      </c>
    </row>
    <row r="237" spans="1:13">
      <c r="A237" s="86" t="str">
        <f>IFERROR((INDEX(名冊[#All],MATCH(表格1[[#This Row],[姓名]],名冊[[#All],[姓名]],0),COLUMN(名冊[[#Headers],[字號]]))),"")</f>
        <v>1-629</v>
      </c>
      <c r="B237" s="264" t="s">
        <v>921</v>
      </c>
      <c r="C237" s="9">
        <v>45723</v>
      </c>
      <c r="D237" s="9" t="str">
        <f>IF(表格1[[#This Row],[姓名]]&lt;&gt;"","醫療","")</f>
        <v>醫療</v>
      </c>
      <c r="E237" s="114" t="s">
        <v>2504</v>
      </c>
      <c r="F237" s="88"/>
      <c r="G237" s="33" t="str">
        <f>IF(表格1[[#This Row],[姓名]]&lt;&gt;"",TEXT(表格1[[#This Row],[日期]],"mm/dd;;")&amp;" "&amp;表格1[[#This Row],[項目]]&amp;表格1[[#This Row],[項目2]],"")</f>
        <v>03/07 804精神科拿藥</v>
      </c>
      <c r="J237" s="90">
        <v>104</v>
      </c>
      <c r="K237" s="90">
        <v>0</v>
      </c>
      <c r="L237" s="90">
        <v>300</v>
      </c>
      <c r="M237" s="91" t="str">
        <f>IF(表格1[編號]&lt;&gt;"",(IF(COUNTIF(表格1[[#This Row],[費用]:[車資]],"")&gt;0,"缺","")),"")</f>
        <v/>
      </c>
    </row>
    <row r="238" spans="1:13">
      <c r="A238" s="86" t="str">
        <f>IFERROR((INDEX(名冊[#All],MATCH(表格1[[#This Row],[姓名]],名冊[[#All],[姓名]],0),COLUMN(名冊[[#Headers],[字號]]))),"")</f>
        <v>1-624</v>
      </c>
      <c r="B238" s="264" t="s">
        <v>864</v>
      </c>
      <c r="C238" s="9">
        <v>45723</v>
      </c>
      <c r="D238" s="9" t="str">
        <f>IF(表格1[[#This Row],[姓名]]&lt;&gt;"","醫療","")</f>
        <v>醫療</v>
      </c>
      <c r="E238" s="114" t="s">
        <v>2504</v>
      </c>
      <c r="F238" s="88"/>
      <c r="G238" s="33" t="str">
        <f>IF(表格1[[#This Row],[姓名]]&lt;&gt;"",TEXT(表格1[[#This Row],[日期]],"mm/dd;;")&amp;" "&amp;表格1[[#This Row],[項目]]&amp;表格1[[#This Row],[項目2]],"")</f>
        <v>03/07 804精神科拿藥</v>
      </c>
      <c r="J238" s="90">
        <v>90</v>
      </c>
      <c r="K238" s="90">
        <v>0</v>
      </c>
      <c r="L238" s="90">
        <v>300</v>
      </c>
      <c r="M238" s="91" t="str">
        <f>IF(表格1[編號]&lt;&gt;"",(IF(COUNTIF(表格1[[#This Row],[費用]:[車資]],"")&gt;0,"缺","")),"")</f>
        <v/>
      </c>
    </row>
    <row r="239" spans="1:13">
      <c r="A239" s="86" t="str">
        <f>IFERROR((INDEX(名冊[#All],MATCH(表格1[[#This Row],[姓名]],名冊[[#All],[姓名]],0),COLUMN(名冊[[#Headers],[字號]]))),"")</f>
        <v>1-432</v>
      </c>
      <c r="B239" s="395" t="s">
        <v>613</v>
      </c>
      <c r="C239" s="9">
        <v>45723</v>
      </c>
      <c r="D239" s="9" t="str">
        <f>IF(表格1[[#This Row],[姓名]]&lt;&gt;"","醫療","")</f>
        <v>醫療</v>
      </c>
      <c r="E239" s="114" t="s">
        <v>2369</v>
      </c>
      <c r="F239" s="88"/>
      <c r="G239" s="33" t="str">
        <f>IF(表格1[[#This Row],[姓名]]&lt;&gt;"",TEXT(表格1[[#This Row],[日期]],"mm/dd;;")&amp;" "&amp;表格1[[#This Row],[項目]]&amp;表格1[[#This Row],[項目2]],"")</f>
        <v>03/07 804心臟內科拿藥</v>
      </c>
      <c r="J239" s="90">
        <v>220</v>
      </c>
      <c r="K239" s="90">
        <v>0</v>
      </c>
      <c r="L239" s="90">
        <v>0</v>
      </c>
      <c r="M239" s="91" t="str">
        <f>IF(表格1[編號]&lt;&gt;"",(IF(COUNTIF(表格1[[#This Row],[費用]:[車資]],"")&gt;0,"缺","")),"")</f>
        <v/>
      </c>
    </row>
    <row r="240" spans="1:13">
      <c r="A240" s="86" t="str">
        <f>IFERROR((INDEX(名冊[#All],MATCH(表格1[[#This Row],[姓名]],名冊[[#All],[姓名]],0),COLUMN(名冊[[#Headers],[字號]]))),"")</f>
        <v>1-432</v>
      </c>
      <c r="B240" s="395" t="s">
        <v>613</v>
      </c>
      <c r="C240" s="9">
        <v>45723</v>
      </c>
      <c r="D240" s="9" t="str">
        <f>IF(表格1[[#This Row],[姓名]]&lt;&gt;"","醫療","")</f>
        <v>醫療</v>
      </c>
      <c r="E240" s="114" t="s">
        <v>2504</v>
      </c>
      <c r="F240" s="88"/>
      <c r="G240" s="33" t="str">
        <f>IF(表格1[[#This Row],[姓名]]&lt;&gt;"",TEXT(表格1[[#This Row],[日期]],"mm/dd;;")&amp;" "&amp;表格1[[#This Row],[項目]]&amp;表格1[[#This Row],[項目2]],"")</f>
        <v>03/07 804精神科拿藥</v>
      </c>
      <c r="J240" s="90">
        <v>90</v>
      </c>
      <c r="K240" s="90">
        <v>0</v>
      </c>
      <c r="L240" s="90">
        <v>300</v>
      </c>
      <c r="M240" s="91" t="str">
        <f>IF(表格1[編號]&lt;&gt;"",(IF(COUNTIF(表格1[[#This Row],[費用]:[車資]],"")&gt;0,"缺","")),"")</f>
        <v/>
      </c>
    </row>
    <row r="241" spans="1:13">
      <c r="A241" s="86" t="str">
        <f>IFERROR((INDEX(名冊[#All],MATCH(表格1[[#This Row],[姓名]],名冊[[#All],[姓名]],0),COLUMN(名冊[[#Headers],[字號]]))),"")</f>
        <v>1-717</v>
      </c>
      <c r="B241" s="264" t="s">
        <v>1674</v>
      </c>
      <c r="C241" s="9">
        <v>45723</v>
      </c>
      <c r="D241" s="9" t="str">
        <f>IF(表格1[[#This Row],[姓名]]&lt;&gt;"","醫療","")</f>
        <v>醫療</v>
      </c>
      <c r="E241" s="114" t="s">
        <v>2504</v>
      </c>
      <c r="F241" s="88"/>
      <c r="G241" s="33" t="str">
        <f>IF(表格1[[#This Row],[姓名]]&lt;&gt;"",TEXT(表格1[[#This Row],[日期]],"mm/dd;;")&amp;" "&amp;表格1[[#This Row],[項目]]&amp;表格1[[#This Row],[項目2]],"")</f>
        <v>03/07 804精神科拿藥</v>
      </c>
      <c r="J241" s="90">
        <v>150</v>
      </c>
      <c r="K241" s="90">
        <v>0</v>
      </c>
      <c r="L241" s="90">
        <v>300</v>
      </c>
      <c r="M241" s="91" t="str">
        <f>IF(表格1[編號]&lt;&gt;"",(IF(COUNTIF(表格1[[#This Row],[費用]:[車資]],"")&gt;0,"缺","")),"")</f>
        <v/>
      </c>
    </row>
    <row r="242" spans="1:13">
      <c r="A242" s="86" t="str">
        <f>IFERROR((INDEX(名冊[#All],MATCH(表格1[[#This Row],[姓名]],名冊[[#All],[姓名]],0),COLUMN(名冊[[#Headers],[字號]]))),"")</f>
        <v>3-454</v>
      </c>
      <c r="B242" s="264" t="s">
        <v>584</v>
      </c>
      <c r="C242" s="9">
        <v>45723</v>
      </c>
      <c r="D242" s="9" t="str">
        <f>IF(表格1[[#This Row],[姓名]]&lt;&gt;"","醫療","")</f>
        <v>醫療</v>
      </c>
      <c r="E242" s="114" t="s">
        <v>2504</v>
      </c>
      <c r="F242" s="88"/>
      <c r="G242" s="33" t="str">
        <f>IF(表格1[[#This Row],[姓名]]&lt;&gt;"",TEXT(表格1[[#This Row],[日期]],"mm/dd;;")&amp;" "&amp;表格1[[#This Row],[項目]]&amp;表格1[[#This Row],[項目2]],"")</f>
        <v>03/07 804精神科拿藥</v>
      </c>
      <c r="J242" s="90">
        <v>90</v>
      </c>
      <c r="K242" s="90">
        <v>0</v>
      </c>
      <c r="L242" s="90">
        <v>300</v>
      </c>
      <c r="M242" s="91" t="str">
        <f>IF(表格1[編號]&lt;&gt;"",(IF(COUNTIF(表格1[[#This Row],[費用]:[車資]],"")&gt;0,"缺","")),"")</f>
        <v/>
      </c>
    </row>
    <row r="243" spans="1:13">
      <c r="A243" s="86" t="str">
        <f>IFERROR((INDEX(名冊[#All],MATCH(表格1[[#This Row],[姓名]],名冊[[#All],[姓名]],0),COLUMN(名冊[[#Headers],[字號]]))),"")</f>
        <v>1-561</v>
      </c>
      <c r="B243" s="264" t="s">
        <v>617</v>
      </c>
      <c r="C243" s="9">
        <v>45723</v>
      </c>
      <c r="D243" s="9" t="str">
        <f>IF(表格1[[#This Row],[姓名]]&lt;&gt;"","醫療","")</f>
        <v>醫療</v>
      </c>
      <c r="E243" s="114" t="s">
        <v>2504</v>
      </c>
      <c r="F243" s="88"/>
      <c r="G243" s="33" t="str">
        <f>IF(表格1[[#This Row],[姓名]]&lt;&gt;"",TEXT(表格1[[#This Row],[日期]],"mm/dd;;")&amp;" "&amp;表格1[[#This Row],[項目]]&amp;表格1[[#This Row],[項目2]],"")</f>
        <v>03/07 804精神科拿藥</v>
      </c>
      <c r="J243" s="90">
        <v>90</v>
      </c>
      <c r="K243" s="90">
        <v>0</v>
      </c>
      <c r="L243" s="90">
        <v>300</v>
      </c>
      <c r="M243" s="91" t="str">
        <f>IF(表格1[編號]&lt;&gt;"",(IF(COUNTIF(表格1[[#This Row],[費用]:[車資]],"")&gt;0,"缺","")),"")</f>
        <v/>
      </c>
    </row>
    <row r="244" spans="1:13">
      <c r="A244" s="86" t="str">
        <f>IFERROR((INDEX(名冊[#All],MATCH(表格1[[#This Row],[姓名]],名冊[[#All],[姓名]],0),COLUMN(名冊[[#Headers],[字號]]))),"")</f>
        <v>1-745</v>
      </c>
      <c r="B244" s="264" t="s">
        <v>2563</v>
      </c>
      <c r="C244" s="9">
        <v>45723</v>
      </c>
      <c r="D244" s="9" t="str">
        <f>IF(表格1[[#This Row],[姓名]]&lt;&gt;"","醫療","")</f>
        <v>醫療</v>
      </c>
      <c r="E244" s="114" t="s">
        <v>2564</v>
      </c>
      <c r="F244" s="88"/>
      <c r="G244" s="33" t="str">
        <f>IF(表格1[[#This Row],[姓名]]&lt;&gt;"",TEXT(表格1[[#This Row],[日期]],"mm/dd;;")&amp;" "&amp;表格1[[#This Row],[項目]]&amp;表格1[[#This Row],[項目2]],"")</f>
        <v>03/07 804神經內科拿藥</v>
      </c>
      <c r="J244" s="90">
        <v>180</v>
      </c>
      <c r="K244" s="90">
        <v>350</v>
      </c>
      <c r="L244" s="90">
        <v>600</v>
      </c>
      <c r="M244" s="91" t="str">
        <f>IF(表格1[編號]&lt;&gt;"",(IF(COUNTIF(表格1[[#This Row],[費用]:[車資]],"")&gt;0,"缺","")),"")</f>
        <v/>
      </c>
    </row>
    <row r="245" spans="1:13">
      <c r="A245" s="86" t="str">
        <f>IFERROR((INDEX(名冊[#All],MATCH(表格1[[#This Row],[姓名]],名冊[[#All],[姓名]],0),COLUMN(名冊[[#Headers],[字號]]))),"")</f>
        <v>1-402</v>
      </c>
      <c r="B245" s="264" t="s">
        <v>628</v>
      </c>
      <c r="C245" s="9">
        <v>45723</v>
      </c>
      <c r="D245" s="9" t="str">
        <f>IF(表格1[[#This Row],[姓名]]&lt;&gt;"","醫療","")</f>
        <v>醫療</v>
      </c>
      <c r="E245" s="114" t="s">
        <v>2504</v>
      </c>
      <c r="F245" s="88"/>
      <c r="G245" s="33" t="str">
        <f>IF(表格1[[#This Row],[姓名]]&lt;&gt;"",TEXT(表格1[[#This Row],[日期]],"mm/dd;;")&amp;" "&amp;表格1[[#This Row],[項目]]&amp;表格1[[#This Row],[項目2]],"")</f>
        <v>03/07 804精神科拿藥</v>
      </c>
      <c r="J245" s="90">
        <v>240</v>
      </c>
      <c r="K245" s="90">
        <v>0</v>
      </c>
      <c r="L245" s="90">
        <v>300</v>
      </c>
      <c r="M245" s="91" t="str">
        <f>IF(表格1[編號]&lt;&gt;"",(IF(COUNTIF(表格1[[#This Row],[費用]:[車資]],"")&gt;0,"缺","")),"")</f>
        <v/>
      </c>
    </row>
    <row r="246" spans="1:13">
      <c r="A246" s="86" t="str">
        <f>IFERROR((INDEX(名冊[#All],MATCH(表格1[[#This Row],[姓名]],名冊[[#All],[姓名]],0),COLUMN(名冊[[#Headers],[字號]]))),"")</f>
        <v>2-182</v>
      </c>
      <c r="B246" s="264" t="s">
        <v>1004</v>
      </c>
      <c r="C246" s="9">
        <v>45723</v>
      </c>
      <c r="D246" s="9" t="str">
        <f>IF(表格1[[#This Row],[姓名]]&lt;&gt;"","醫療","")</f>
        <v>醫療</v>
      </c>
      <c r="E246" s="114" t="s">
        <v>2504</v>
      </c>
      <c r="F246" s="88"/>
      <c r="G246" s="33" t="str">
        <f>IF(表格1[[#This Row],[姓名]]&lt;&gt;"",TEXT(表格1[[#This Row],[日期]],"mm/dd;;")&amp;" "&amp;表格1[[#This Row],[項目]]&amp;表格1[[#This Row],[項目2]],"")</f>
        <v>03/07 804精神科拿藥</v>
      </c>
      <c r="J246" s="90">
        <v>90</v>
      </c>
      <c r="K246" s="90">
        <v>0</v>
      </c>
      <c r="L246" s="90">
        <v>300</v>
      </c>
      <c r="M246" s="91" t="str">
        <f>IF(表格1[編號]&lt;&gt;"",(IF(COUNTIF(表格1[[#This Row],[費用]:[車資]],"")&gt;0,"缺","")),"")</f>
        <v/>
      </c>
    </row>
    <row r="247" spans="1:13">
      <c r="A247" s="86" t="str">
        <f>IFERROR((INDEX(名冊[#All],MATCH(表格1[[#This Row],[姓名]],名冊[[#All],[姓名]],0),COLUMN(名冊[[#Headers],[字號]]))),"")</f>
        <v>1-530</v>
      </c>
      <c r="B247" s="264" t="s">
        <v>531</v>
      </c>
      <c r="C247" s="9">
        <v>45723</v>
      </c>
      <c r="D247" s="9" t="str">
        <f>IF(表格1[[#This Row],[姓名]]&lt;&gt;"","醫療","")</f>
        <v>醫療</v>
      </c>
      <c r="E247" s="114" t="s">
        <v>2504</v>
      </c>
      <c r="F247" s="88"/>
      <c r="G247" s="33" t="str">
        <f>IF(表格1[[#This Row],[姓名]]&lt;&gt;"",TEXT(表格1[[#This Row],[日期]],"mm/dd;;")&amp;" "&amp;表格1[[#This Row],[項目]]&amp;表格1[[#This Row],[項目2]],"")</f>
        <v>03/07 804精神科拿藥</v>
      </c>
      <c r="J247" s="90">
        <v>90</v>
      </c>
      <c r="K247" s="90">
        <v>0</v>
      </c>
      <c r="L247" s="90">
        <v>300</v>
      </c>
      <c r="M247" s="91" t="str">
        <f>IF(表格1[編號]&lt;&gt;"",(IF(COUNTIF(表格1[[#This Row],[費用]:[車資]],"")&gt;0,"缺","")),"")</f>
        <v/>
      </c>
    </row>
    <row r="248" spans="1:13">
      <c r="A248" s="86" t="str">
        <f>IFERROR((INDEX(名冊[#All],MATCH(表格1[[#This Row],[姓名]],名冊[[#All],[姓名]],0),COLUMN(名冊[[#Headers],[字號]]))),"")</f>
        <v>3-519</v>
      </c>
      <c r="B248" s="264" t="s">
        <v>1513</v>
      </c>
      <c r="C248" s="9">
        <v>45723</v>
      </c>
      <c r="D248" s="9" t="str">
        <f>IF(表格1[[#This Row],[姓名]]&lt;&gt;"","醫療","")</f>
        <v>醫療</v>
      </c>
      <c r="E248" s="114" t="s">
        <v>2504</v>
      </c>
      <c r="F248" s="88"/>
      <c r="G248" s="33" t="str">
        <f>IF(表格1[[#This Row],[姓名]]&lt;&gt;"",TEXT(表格1[[#This Row],[日期]],"mm/dd;;")&amp;" "&amp;表格1[[#This Row],[項目]]&amp;表格1[[#This Row],[項目2]],"")</f>
        <v>03/07 804精神科拿藥</v>
      </c>
      <c r="J248" s="90">
        <v>90</v>
      </c>
      <c r="K248" s="90">
        <v>0</v>
      </c>
      <c r="L248" s="90">
        <v>300</v>
      </c>
      <c r="M248" s="91" t="str">
        <f>IF(表格1[編號]&lt;&gt;"",(IF(COUNTIF(表格1[[#This Row],[費用]:[車資]],"")&gt;0,"缺","")),"")</f>
        <v/>
      </c>
    </row>
    <row r="249" spans="1:13">
      <c r="A249" s="86" t="str">
        <f>IFERROR((INDEX(名冊[#All],MATCH(表格1[[#This Row],[姓名]],名冊[[#All],[姓名]],0),COLUMN(名冊[[#Headers],[字號]]))),"")</f>
        <v>1-607</v>
      </c>
      <c r="B249" s="264" t="s">
        <v>750</v>
      </c>
      <c r="C249" s="9">
        <v>45723</v>
      </c>
      <c r="D249" s="9" t="str">
        <f>IF(表格1[[#This Row],[姓名]]&lt;&gt;"","醫療","")</f>
        <v>醫療</v>
      </c>
      <c r="E249" s="114" t="s">
        <v>2504</v>
      </c>
      <c r="F249" s="88"/>
      <c r="G249" s="33" t="str">
        <f>IF(表格1[[#This Row],[姓名]]&lt;&gt;"",TEXT(表格1[[#This Row],[日期]],"mm/dd;;")&amp;" "&amp;表格1[[#This Row],[項目]]&amp;表格1[[#This Row],[項目2]],"")</f>
        <v>03/07 804精神科拿藥</v>
      </c>
      <c r="J249" s="90">
        <v>280</v>
      </c>
      <c r="K249" s="90">
        <v>0</v>
      </c>
      <c r="L249" s="90">
        <v>300</v>
      </c>
      <c r="M249" s="91" t="str">
        <f>IF(表格1[編號]&lt;&gt;"",(IF(COUNTIF(表格1[[#This Row],[費用]:[車資]],"")&gt;0,"缺","")),"")</f>
        <v/>
      </c>
    </row>
    <row r="250" spans="1:13">
      <c r="A250" s="86" t="str">
        <f>IFERROR((INDEX(名冊[#All],MATCH(表格1[[#This Row],[姓名]],名冊[[#All],[姓名]],0),COLUMN(名冊[[#Headers],[字號]]))),"")</f>
        <v>1-685</v>
      </c>
      <c r="B250" s="264" t="s">
        <v>1451</v>
      </c>
      <c r="C250" s="9">
        <v>45723</v>
      </c>
      <c r="D250" s="9" t="str">
        <f>IF(表格1[[#This Row],[姓名]]&lt;&gt;"","醫療","")</f>
        <v>醫療</v>
      </c>
      <c r="E250" s="114" t="s">
        <v>2504</v>
      </c>
      <c r="F250" s="88"/>
      <c r="G250" s="33" t="str">
        <f>IF(表格1[[#This Row],[姓名]]&lt;&gt;"",TEXT(表格1[[#This Row],[日期]],"mm/dd;;")&amp;" "&amp;表格1[[#This Row],[項目]]&amp;表格1[[#This Row],[項目2]],"")</f>
        <v>03/07 804精神科拿藥</v>
      </c>
      <c r="J250" s="90">
        <v>90</v>
      </c>
      <c r="K250" s="90">
        <v>0</v>
      </c>
      <c r="L250" s="90">
        <v>300</v>
      </c>
      <c r="M250" s="91" t="str">
        <f>IF(表格1[編號]&lt;&gt;"",(IF(COUNTIF(表格1[[#This Row],[費用]:[車資]],"")&gt;0,"缺","")),"")</f>
        <v/>
      </c>
    </row>
    <row r="251" spans="1:13">
      <c r="A251" s="86" t="str">
        <f>IFERROR((INDEX(名冊[#All],MATCH(表格1[[#This Row],[姓名]],名冊[[#All],[姓名]],0),COLUMN(名冊[[#Headers],[字號]]))),"")</f>
        <v>1-766</v>
      </c>
      <c r="B251" s="264" t="s">
        <v>2552</v>
      </c>
      <c r="C251" s="9">
        <v>45723</v>
      </c>
      <c r="D251" s="9" t="str">
        <f>IF(表格1[[#This Row],[姓名]]&lt;&gt;"","醫療","")</f>
        <v>醫療</v>
      </c>
      <c r="E251" s="114" t="s">
        <v>2554</v>
      </c>
      <c r="F251" s="88"/>
      <c r="G251" s="33" t="str">
        <f>IF(表格1[[#This Row],[姓名]]&lt;&gt;"",TEXT(表格1[[#This Row],[日期]],"mm/dd;;")&amp;" "&amp;表格1[[#This Row],[項目]]&amp;表格1[[#This Row],[項目2]],"")</f>
        <v>03/07 804整形外科</v>
      </c>
      <c r="J251" s="90">
        <v>140</v>
      </c>
      <c r="K251" s="90">
        <v>350</v>
      </c>
      <c r="L251" s="90">
        <v>600</v>
      </c>
      <c r="M251" s="91" t="str">
        <f>IF(表格1[編號]&lt;&gt;"",(IF(COUNTIF(表格1[[#This Row],[費用]:[車資]],"")&gt;0,"缺","")),"")</f>
        <v/>
      </c>
    </row>
    <row r="252" spans="1:13">
      <c r="A252" s="86" t="str">
        <f>IFERROR((INDEX(名冊[#All],MATCH(表格1[[#This Row],[姓名]],名冊[[#All],[姓名]],0),COLUMN(名冊[[#Headers],[字號]]))),"")</f>
        <v>3-505</v>
      </c>
      <c r="B252" s="264" t="s">
        <v>577</v>
      </c>
      <c r="C252" s="9">
        <v>45723</v>
      </c>
      <c r="D252" s="9" t="str">
        <f>IF(表格1[[#This Row],[姓名]]&lt;&gt;"","醫療","")</f>
        <v>醫療</v>
      </c>
      <c r="E252" s="114" t="s">
        <v>2504</v>
      </c>
      <c r="F252" s="88"/>
      <c r="G252" s="33" t="str">
        <f>IF(表格1[[#This Row],[姓名]]&lt;&gt;"",TEXT(表格1[[#This Row],[日期]],"mm/dd;;")&amp;" "&amp;表格1[[#This Row],[項目]]&amp;表格1[[#This Row],[項目2]],"")</f>
        <v>03/07 804精神科拿藥</v>
      </c>
      <c r="J252" s="90">
        <v>90</v>
      </c>
      <c r="K252" s="90">
        <v>0</v>
      </c>
      <c r="L252" s="90">
        <v>300</v>
      </c>
      <c r="M252" s="91" t="str">
        <f>IF(表格1[編號]&lt;&gt;"",(IF(COUNTIF(表格1[[#This Row],[費用]:[車資]],"")&gt;0,"缺","")),"")</f>
        <v/>
      </c>
    </row>
    <row r="253" spans="1:13">
      <c r="A253" s="86" t="str">
        <f>IFERROR((INDEX(名冊[#All],MATCH(表格1[[#This Row],[姓名]],名冊[[#All],[姓名]],0),COLUMN(名冊[[#Headers],[字號]]))),"")</f>
        <v>1-757</v>
      </c>
      <c r="B253" s="264" t="s">
        <v>2096</v>
      </c>
      <c r="C253" s="9">
        <v>45723</v>
      </c>
      <c r="D253" s="9" t="str">
        <f>IF(表格1[[#This Row],[姓名]]&lt;&gt;"","醫療","")</f>
        <v>醫療</v>
      </c>
      <c r="E253" s="114" t="s">
        <v>2504</v>
      </c>
      <c r="F253" s="88"/>
      <c r="G253" s="33" t="str">
        <f>IF(表格1[[#This Row],[姓名]]&lt;&gt;"",TEXT(表格1[[#This Row],[日期]],"mm/dd;;")&amp;" "&amp;表格1[[#This Row],[項目]]&amp;表格1[[#This Row],[項目2]],"")</f>
        <v>03/07 804精神科拿藥</v>
      </c>
      <c r="J253" s="90">
        <v>340</v>
      </c>
      <c r="K253" s="90">
        <v>0</v>
      </c>
      <c r="L253" s="90">
        <v>300</v>
      </c>
      <c r="M253" s="91" t="str">
        <f>IF(表格1[編號]&lt;&gt;"",(IF(COUNTIF(表格1[[#This Row],[費用]:[車資]],"")&gt;0,"缺","")),"")</f>
        <v/>
      </c>
    </row>
    <row r="254" spans="1:13">
      <c r="A254" s="86" t="str">
        <f>IFERROR((INDEX(名冊[#All],MATCH(表格1[[#This Row],[姓名]],名冊[[#All],[姓名]],0),COLUMN(名冊[[#Headers],[字號]]))),"")</f>
        <v>1-562</v>
      </c>
      <c r="B254" s="264" t="s">
        <v>504</v>
      </c>
      <c r="C254" s="9">
        <v>45723</v>
      </c>
      <c r="D254" s="9" t="str">
        <f>IF(表格1[[#This Row],[姓名]]&lt;&gt;"","醫療","")</f>
        <v>醫療</v>
      </c>
      <c r="E254" s="114" t="s">
        <v>2504</v>
      </c>
      <c r="F254" s="88"/>
      <c r="G254" s="33" t="str">
        <f>IF(表格1[[#This Row],[姓名]]&lt;&gt;"",TEXT(表格1[[#This Row],[日期]],"mm/dd;;")&amp;" "&amp;表格1[[#This Row],[項目]]&amp;表格1[[#This Row],[項目2]],"")</f>
        <v>03/07 804精神科拿藥</v>
      </c>
      <c r="J254" s="90">
        <v>340</v>
      </c>
      <c r="K254" s="90">
        <v>0</v>
      </c>
      <c r="L254" s="90">
        <v>300</v>
      </c>
      <c r="M254" s="91" t="str">
        <f>IF(表格1[編號]&lt;&gt;"",(IF(COUNTIF(表格1[[#This Row],[費用]:[車資]],"")&gt;0,"缺","")),"")</f>
        <v/>
      </c>
    </row>
    <row r="255" spans="1:13">
      <c r="A255" s="86" t="str">
        <f>IFERROR((INDEX(名冊[#All],MATCH(表格1[[#This Row],[姓名]],名冊[[#All],[姓名]],0),COLUMN(名冊[[#Headers],[字號]]))),"")</f>
        <v>1-760</v>
      </c>
      <c r="B255" s="264" t="s">
        <v>2555</v>
      </c>
      <c r="C255" s="9">
        <v>45723</v>
      </c>
      <c r="D255" s="9" t="str">
        <f>IF(表格1[[#This Row],[姓名]]&lt;&gt;"","醫療","")</f>
        <v>醫療</v>
      </c>
      <c r="E255" s="114" t="s">
        <v>2553</v>
      </c>
      <c r="F255" s="88"/>
      <c r="G255" s="33" t="str">
        <f>IF(表格1[[#This Row],[姓名]]&lt;&gt;"",TEXT(表格1[[#This Row],[日期]],"mm/dd;;")&amp;" "&amp;表格1[[#This Row],[項目]]&amp;表格1[[#This Row],[項目2]],"")</f>
        <v>03/07 804整形外科</v>
      </c>
      <c r="J255" s="90">
        <v>140</v>
      </c>
      <c r="K255" s="90">
        <v>350</v>
      </c>
      <c r="L255" s="90">
        <v>600</v>
      </c>
      <c r="M255" s="91" t="str">
        <f>IF(表格1[編號]&lt;&gt;"",(IF(COUNTIF(表格1[[#This Row],[費用]:[車資]],"")&gt;0,"缺","")),"")</f>
        <v/>
      </c>
    </row>
    <row r="256" spans="1:13">
      <c r="A256" s="86" t="str">
        <f>IFERROR((INDEX(名冊[#All],MATCH(表格1[[#This Row],[姓名]],名冊[[#All],[姓名]],0),COLUMN(名冊[[#Headers],[字號]]))),"")</f>
        <v>3-462</v>
      </c>
      <c r="B256" s="264" t="s">
        <v>630</v>
      </c>
      <c r="C256" s="9">
        <v>45723</v>
      </c>
      <c r="D256" s="9" t="str">
        <f>IF(表格1[[#This Row],[姓名]]&lt;&gt;"","醫療","")</f>
        <v>醫療</v>
      </c>
      <c r="E256" s="114" t="s">
        <v>2504</v>
      </c>
      <c r="F256" s="88"/>
      <c r="G256" s="33" t="str">
        <f>IF(表格1[[#This Row],[姓名]]&lt;&gt;"",TEXT(表格1[[#This Row],[日期]],"mm/dd;;")&amp;" "&amp;表格1[[#This Row],[項目]]&amp;表格1[[#This Row],[項目2]],"")</f>
        <v>03/07 804精神科拿藥</v>
      </c>
      <c r="J256" s="90">
        <v>90</v>
      </c>
      <c r="K256" s="90">
        <v>0</v>
      </c>
      <c r="L256" s="90">
        <v>300</v>
      </c>
      <c r="M256" s="91" t="str">
        <f>IF(表格1[編號]&lt;&gt;"",(IF(COUNTIF(表格1[[#This Row],[費用]:[車資]],"")&gt;0,"缺","")),"")</f>
        <v/>
      </c>
    </row>
    <row r="257" spans="1:13">
      <c r="A257" s="86" t="str">
        <f>IFERROR((INDEX(名冊[#All],MATCH(表格1[[#This Row],[姓名]],名冊[[#All],[姓名]],0),COLUMN(名冊[[#Headers],[字號]]))),"")</f>
        <v>1-596</v>
      </c>
      <c r="B257" s="264" t="s">
        <v>696</v>
      </c>
      <c r="C257" s="9">
        <v>45723</v>
      </c>
      <c r="D257" s="9" t="str">
        <f>IF(表格1[[#This Row],[姓名]]&lt;&gt;"","醫療","")</f>
        <v>醫療</v>
      </c>
      <c r="E257" s="114" t="s">
        <v>2504</v>
      </c>
      <c r="F257" s="88"/>
      <c r="G257" s="33" t="str">
        <f>IF(表格1[[#This Row],[姓名]]&lt;&gt;"",TEXT(表格1[[#This Row],[日期]],"mm/dd;;")&amp;" "&amp;表格1[[#This Row],[項目]]&amp;表格1[[#This Row],[項目2]],"")</f>
        <v>03/07 804精神科拿藥</v>
      </c>
      <c r="J257" s="90">
        <v>0</v>
      </c>
      <c r="K257" s="90">
        <v>0</v>
      </c>
      <c r="L257" s="90">
        <v>300</v>
      </c>
      <c r="M257" s="91" t="str">
        <f>IF(表格1[編號]&lt;&gt;"",(IF(COUNTIF(表格1[[#This Row],[費用]:[車資]],"")&gt;0,"缺","")),"")</f>
        <v/>
      </c>
    </row>
    <row r="258" spans="1:13">
      <c r="A258" s="86" t="str">
        <f>IFERROR((INDEX(名冊[#All],MATCH(表格1[[#This Row],[姓名]],名冊[[#All],[姓名]],0),COLUMN(名冊[[#Headers],[字號]]))),"")</f>
        <v>1-556</v>
      </c>
      <c r="B258" s="264" t="s">
        <v>540</v>
      </c>
      <c r="C258" s="9">
        <v>45723</v>
      </c>
      <c r="D258" s="9" t="str">
        <f>IF(表格1[[#This Row],[姓名]]&lt;&gt;"","醫療","")</f>
        <v>醫療</v>
      </c>
      <c r="E258" s="114" t="s">
        <v>2504</v>
      </c>
      <c r="F258" s="88"/>
      <c r="G258" s="33" t="str">
        <f>IF(表格1[[#This Row],[姓名]]&lt;&gt;"",TEXT(表格1[[#This Row],[日期]],"mm/dd;;")&amp;" "&amp;表格1[[#This Row],[項目]]&amp;表格1[[#This Row],[項目2]],"")</f>
        <v>03/07 804精神科拿藥</v>
      </c>
      <c r="J258" s="90">
        <v>90</v>
      </c>
      <c r="K258" s="90">
        <v>0</v>
      </c>
      <c r="L258" s="90">
        <v>300</v>
      </c>
      <c r="M258" s="91" t="str">
        <f>IF(表格1[編號]&lt;&gt;"",(IF(COUNTIF(表格1[[#This Row],[費用]:[車資]],"")&gt;0,"缺","")),"")</f>
        <v/>
      </c>
    </row>
    <row r="259" spans="1:13">
      <c r="A259" s="86" t="str">
        <f>IFERROR((INDEX(名冊[#All],MATCH(表格1[[#This Row],[姓名]],名冊[[#All],[姓名]],0),COLUMN(名冊[[#Headers],[字號]]))),"")</f>
        <v>2-147</v>
      </c>
      <c r="B259" s="264" t="s">
        <v>2557</v>
      </c>
      <c r="C259" s="9">
        <v>45723</v>
      </c>
      <c r="D259" s="9" t="str">
        <f>IF(表格1[[#This Row],[姓名]]&lt;&gt;"","醫療","")</f>
        <v>醫療</v>
      </c>
      <c r="E259" s="114" t="s">
        <v>2551</v>
      </c>
      <c r="F259" s="88"/>
      <c r="G259" s="33" t="str">
        <f>IF(表格1[[#This Row],[姓名]]&lt;&gt;"",TEXT(表格1[[#This Row],[日期]],"mm/dd;;")&amp;" "&amp;表格1[[#This Row],[項目]]&amp;表格1[[#This Row],[項目2]],"")</f>
        <v>03/07 龍敏內科</v>
      </c>
      <c r="J259" s="90">
        <v>0</v>
      </c>
      <c r="K259" s="90" t="s">
        <v>2600</v>
      </c>
      <c r="L259" s="90">
        <v>600</v>
      </c>
      <c r="M259" s="91" t="str">
        <f>IF(表格1[編號]&lt;&gt;"",(IF(COUNTIF(表格1[[#This Row],[費用]:[車資]],"")&gt;0,"缺","")),"")</f>
        <v/>
      </c>
    </row>
    <row r="260" spans="1:13">
      <c r="A260" s="86" t="str">
        <f>IFERROR((INDEX(名冊[#All],MATCH(表格1[[#This Row],[姓名]],名冊[[#All],[姓名]],0),COLUMN(名冊[[#Headers],[字號]]))),"")</f>
        <v>1-724</v>
      </c>
      <c r="B260" s="264" t="s">
        <v>1766</v>
      </c>
      <c r="C260" s="9">
        <v>45723</v>
      </c>
      <c r="D260" s="9" t="str">
        <f>IF(表格1[[#This Row],[姓名]]&lt;&gt;"","醫療","")</f>
        <v>醫療</v>
      </c>
      <c r="E260" s="114" t="s">
        <v>2504</v>
      </c>
      <c r="F260" s="88"/>
      <c r="G260" s="33" t="str">
        <f>IF(表格1[[#This Row],[姓名]]&lt;&gt;"",TEXT(表格1[[#This Row],[日期]],"mm/dd;;")&amp;" "&amp;表格1[[#This Row],[項目]]&amp;表格1[[#This Row],[項目2]],"")</f>
        <v>03/07 804精神科拿藥</v>
      </c>
      <c r="J260" s="90">
        <v>90</v>
      </c>
      <c r="K260" s="90">
        <v>0</v>
      </c>
      <c r="L260" s="90">
        <v>300</v>
      </c>
      <c r="M260" s="91" t="str">
        <f>IF(表格1[編號]&lt;&gt;"",(IF(COUNTIF(表格1[[#This Row],[費用]:[車資]],"")&gt;0,"缺","")),"")</f>
        <v/>
      </c>
    </row>
    <row r="261" spans="1:13">
      <c r="A261" s="86" t="str">
        <f>IFERROR((INDEX(名冊[#All],MATCH(表格1[[#This Row],[姓名]],名冊[[#All],[姓名]],0),COLUMN(名冊[[#Headers],[字號]]))),"")</f>
        <v>1-727</v>
      </c>
      <c r="B261" s="264" t="s">
        <v>1792</v>
      </c>
      <c r="C261" s="9">
        <v>45723</v>
      </c>
      <c r="D261" s="9" t="str">
        <f>IF(表格1[[#This Row],[姓名]]&lt;&gt;"","醫療","")</f>
        <v>醫療</v>
      </c>
      <c r="E261" s="114" t="s">
        <v>2504</v>
      </c>
      <c r="F261" s="88"/>
      <c r="G261" s="33" t="str">
        <f>IF(表格1[[#This Row],[姓名]]&lt;&gt;"",TEXT(表格1[[#This Row],[日期]],"mm/dd;;")&amp;" "&amp;表格1[[#This Row],[項目]]&amp;表格1[[#This Row],[項目2]],"")</f>
        <v>03/07 804精神科拿藥</v>
      </c>
      <c r="J261" s="90">
        <v>550</v>
      </c>
      <c r="K261" s="90">
        <v>0</v>
      </c>
      <c r="L261" s="90">
        <v>300</v>
      </c>
      <c r="M261" s="91" t="str">
        <f>IF(表格1[編號]&lt;&gt;"",(IF(COUNTIF(表格1[[#This Row],[費用]:[車資]],"")&gt;0,"缺","")),"")</f>
        <v/>
      </c>
    </row>
    <row r="262" spans="1:13">
      <c r="A262" s="86" t="str">
        <f>IFERROR((INDEX(名冊[#All],MATCH(表格1[[#This Row],[姓名]],名冊[[#All],[姓名]],0),COLUMN(名冊[[#Headers],[字號]]))),"")</f>
        <v>1-637</v>
      </c>
      <c r="B262" s="264" t="s">
        <v>2561</v>
      </c>
      <c r="C262" s="9">
        <v>45723</v>
      </c>
      <c r="D262" s="9" t="str">
        <f>IF(表格1[[#This Row],[姓名]]&lt;&gt;"","醫療","")</f>
        <v>醫療</v>
      </c>
      <c r="E262" s="114" t="s">
        <v>2559</v>
      </c>
      <c r="F262" s="88"/>
      <c r="G262" s="33" t="str">
        <f>IF(表格1[[#This Row],[姓名]]&lt;&gt;"",TEXT(表格1[[#This Row],[日期]],"mm/dd;;")&amp;" "&amp;表格1[[#This Row],[項目]]&amp;表格1[[#This Row],[項目2]],"")</f>
        <v>03/07 804精神科拿藥</v>
      </c>
      <c r="J262" s="90">
        <v>340</v>
      </c>
      <c r="K262" s="90">
        <v>0</v>
      </c>
      <c r="L262" s="90">
        <v>300</v>
      </c>
      <c r="M262" s="91" t="str">
        <f>IF(表格1[編號]&lt;&gt;"",(IF(COUNTIF(表格1[[#This Row],[費用]:[車資]],"")&gt;0,"缺","")),"")</f>
        <v/>
      </c>
    </row>
    <row r="263" spans="1:13">
      <c r="A263" s="86" t="str">
        <f>IFERROR((INDEX(名冊[#All],MATCH(表格1[[#This Row],[姓名]],名冊[[#All],[姓名]],0),COLUMN(名冊[[#Headers],[字號]]))),"")</f>
        <v>1-510</v>
      </c>
      <c r="B263" s="264" t="s">
        <v>520</v>
      </c>
      <c r="C263" s="9">
        <v>45723</v>
      </c>
      <c r="D263" s="9" t="str">
        <f>IF(表格1[[#This Row],[姓名]]&lt;&gt;"","醫療","")</f>
        <v>醫療</v>
      </c>
      <c r="E263" s="114" t="s">
        <v>2504</v>
      </c>
      <c r="F263" s="88"/>
      <c r="G263" s="33" t="str">
        <f>IF(表格1[[#This Row],[姓名]]&lt;&gt;"",TEXT(表格1[[#This Row],[日期]],"mm/dd;;")&amp;" "&amp;表格1[[#This Row],[項目]]&amp;表格1[[#This Row],[項目2]],"")</f>
        <v>03/07 804精神科拿藥</v>
      </c>
      <c r="J263" s="90">
        <v>90</v>
      </c>
      <c r="K263" s="90">
        <v>0</v>
      </c>
      <c r="L263" s="90">
        <v>300</v>
      </c>
      <c r="M263" s="91" t="str">
        <f>IF(表格1[編號]&lt;&gt;"",(IF(COUNTIF(表格1[[#This Row],[費用]:[車資]],"")&gt;0,"缺","")),"")</f>
        <v/>
      </c>
    </row>
    <row r="264" spans="1:13">
      <c r="A264" s="86" t="str">
        <f>IFERROR((INDEX(名冊[#All],MATCH(表格1[[#This Row],[姓名]],名冊[[#All],[姓名]],0),COLUMN(名冊[[#Headers],[字號]]))),"")</f>
        <v>3-529</v>
      </c>
      <c r="B264" s="264" t="s">
        <v>502</v>
      </c>
      <c r="C264" s="9">
        <v>45723</v>
      </c>
      <c r="D264" s="9" t="str">
        <f>IF(表格1[[#This Row],[姓名]]&lt;&gt;"","醫療","")</f>
        <v>醫療</v>
      </c>
      <c r="E264" s="114" t="s">
        <v>2504</v>
      </c>
      <c r="F264" s="88"/>
      <c r="G264" s="33" t="str">
        <f>IF(表格1[[#This Row],[姓名]]&lt;&gt;"",TEXT(表格1[[#This Row],[日期]],"mm/dd;;")&amp;" "&amp;表格1[[#This Row],[項目]]&amp;表格1[[#This Row],[項目2]],"")</f>
        <v>03/07 804精神科拿藥</v>
      </c>
      <c r="J264" s="90">
        <v>90</v>
      </c>
      <c r="K264" s="90">
        <v>0</v>
      </c>
      <c r="L264" s="90">
        <v>300</v>
      </c>
      <c r="M264" s="91" t="str">
        <f>IF(表格1[編號]&lt;&gt;"",(IF(COUNTIF(表格1[[#This Row],[費用]:[車資]],"")&gt;0,"缺","")),"")</f>
        <v/>
      </c>
    </row>
    <row r="265" spans="1:13">
      <c r="A265" s="86" t="str">
        <f>IFERROR((INDEX(名冊[#All],MATCH(表格1[[#This Row],[姓名]],名冊[[#All],[姓名]],0),COLUMN(名冊[[#Headers],[字號]]))),"")</f>
        <v>2-195</v>
      </c>
      <c r="B265" s="264" t="s">
        <v>2550</v>
      </c>
      <c r="C265" s="9">
        <v>45723</v>
      </c>
      <c r="D265" s="9" t="str">
        <f>IF(表格1[[#This Row],[姓名]]&lt;&gt;"","醫療","")</f>
        <v>醫療</v>
      </c>
      <c r="E265" s="114" t="s">
        <v>2551</v>
      </c>
      <c r="F265" s="88"/>
      <c r="G265" s="33" t="str">
        <f>IF(表格1[[#This Row],[姓名]]&lt;&gt;"",TEXT(表格1[[#This Row],[日期]],"mm/dd;;")&amp;" "&amp;表格1[[#This Row],[項目]]&amp;表格1[[#This Row],[項目2]],"")</f>
        <v>03/07 龍敏內科</v>
      </c>
      <c r="J265" s="90">
        <v>0</v>
      </c>
      <c r="K265" s="90" t="s">
        <v>2599</v>
      </c>
      <c r="L265" s="90">
        <v>600</v>
      </c>
      <c r="M265" s="91" t="str">
        <f>IF(表格1[編號]&lt;&gt;"",(IF(COUNTIF(表格1[[#This Row],[費用]:[車資]],"")&gt;0,"缺","")),"")</f>
        <v/>
      </c>
    </row>
    <row r="266" spans="1:13">
      <c r="A266" s="86" t="str">
        <f>IFERROR((INDEX(名冊[#All],MATCH(表格1[[#This Row],[姓名]],名冊[[#All],[姓名]],0),COLUMN(名冊[[#Headers],[字號]]))),"")</f>
        <v>3-528</v>
      </c>
      <c r="B266" s="264" t="s">
        <v>2548</v>
      </c>
      <c r="C266" s="9">
        <v>45723</v>
      </c>
      <c r="D266" s="9" t="str">
        <f>IF(表格1[[#This Row],[姓名]]&lt;&gt;"","醫療","")</f>
        <v>醫療</v>
      </c>
      <c r="E266" s="114" t="s">
        <v>2482</v>
      </c>
      <c r="F266" s="88"/>
      <c r="G266" s="33" t="str">
        <f>IF(表格1[[#This Row],[姓名]]&lt;&gt;"",TEXT(表格1[[#This Row],[日期]],"mm/dd;;")&amp;" "&amp;表格1[[#This Row],[項目]]&amp;表格1[[#This Row],[項目2]],"")</f>
        <v>03/07 804精神科</v>
      </c>
      <c r="J266" s="90">
        <v>180</v>
      </c>
      <c r="K266" s="90">
        <v>350</v>
      </c>
      <c r="L266" s="90">
        <v>600</v>
      </c>
      <c r="M266" s="91" t="str">
        <f>IF(表格1[編號]&lt;&gt;"",(IF(COUNTIF(表格1[[#This Row],[費用]:[車資]],"")&gt;0,"缺","")),"")</f>
        <v/>
      </c>
    </row>
    <row r="267" spans="1:13">
      <c r="A267" s="86" t="str">
        <f>IFERROR((INDEX(名冊[#All],MATCH(表格1[[#This Row],[姓名]],名冊[[#All],[姓名]],0),COLUMN(名冊[[#Headers],[字號]]))),"")</f>
        <v>1-531</v>
      </c>
      <c r="B267" s="264" t="s">
        <v>519</v>
      </c>
      <c r="C267" s="9">
        <v>45723</v>
      </c>
      <c r="D267" s="9" t="str">
        <f>IF(表格1[[#This Row],[姓名]]&lt;&gt;"","醫療","")</f>
        <v>醫療</v>
      </c>
      <c r="E267" s="114" t="s">
        <v>2504</v>
      </c>
      <c r="F267" s="88"/>
      <c r="G267" s="33" t="str">
        <f>IF(表格1[[#This Row],[姓名]]&lt;&gt;"",TEXT(表格1[[#This Row],[日期]],"mm/dd;;")&amp;" "&amp;表格1[[#This Row],[項目]]&amp;表格1[[#This Row],[項目2]],"")</f>
        <v>03/07 804精神科拿藥</v>
      </c>
      <c r="J267" s="90">
        <v>90</v>
      </c>
      <c r="K267" s="90">
        <v>0</v>
      </c>
      <c r="L267" s="90">
        <v>300</v>
      </c>
      <c r="M267" s="91" t="str">
        <f>IF(表格1[編號]&lt;&gt;"",(IF(COUNTIF(表格1[[#This Row],[費用]:[車資]],"")&gt;0,"缺","")),"")</f>
        <v/>
      </c>
    </row>
    <row r="268" spans="1:13">
      <c r="A268" s="86" t="str">
        <f>IFERROR((INDEX(名冊[#All],MATCH(表格1[[#This Row],[姓名]],名冊[[#All],[姓名]],0),COLUMN(名冊[[#Headers],[字號]]))),"")</f>
        <v>2-200</v>
      </c>
      <c r="B268" s="264" t="s">
        <v>2549</v>
      </c>
      <c r="C268" s="9">
        <v>45723</v>
      </c>
      <c r="D268" s="9" t="str">
        <f>IF(表格1[[#This Row],[姓名]]&lt;&gt;"","醫療","")</f>
        <v>醫療</v>
      </c>
      <c r="E268" s="114" t="s">
        <v>3089</v>
      </c>
      <c r="F268" s="88"/>
      <c r="G268" s="33" t="str">
        <f>IF(表格1[[#This Row],[姓名]]&lt;&gt;"",TEXT(表格1[[#This Row],[日期]],"mm/dd;;")&amp;" "&amp;表格1[[#This Row],[項目]]&amp;表格1[[#This Row],[項目2]],"")</f>
        <v>03/07 804精神科</v>
      </c>
      <c r="J268" s="90">
        <v>90</v>
      </c>
      <c r="K268" s="90">
        <v>350</v>
      </c>
      <c r="L268" s="90">
        <v>600</v>
      </c>
      <c r="M268" s="91" t="str">
        <f>IF(表格1[編號]&lt;&gt;"",(IF(COUNTIF(表格1[[#This Row],[費用]:[車資]],"")&gt;0,"缺","")),"")</f>
        <v/>
      </c>
    </row>
    <row r="269" spans="1:13">
      <c r="A269" s="388" t="str">
        <f>IFERROR((INDEX(名冊[#All],MATCH(表格1[[#This Row],[姓名]],名冊[[#All],[姓名]],0),COLUMN(名冊[[#Headers],[字號]]))),"")</f>
        <v>1-023</v>
      </c>
      <c r="B269" s="264" t="s">
        <v>3551</v>
      </c>
      <c r="C269" s="339">
        <v>45723</v>
      </c>
      <c r="D269" s="339" t="str">
        <f>IF(表格1[[#This Row],[姓名]]&lt;&gt;"","醫療","")</f>
        <v>醫療</v>
      </c>
      <c r="E269" s="389" t="s">
        <v>3546</v>
      </c>
      <c r="F269" s="390"/>
      <c r="G269" s="344" t="str">
        <f>IF(表格1[[#This Row],[姓名]]&lt;&gt;"",TEXT(表格1[[#This Row],[日期]],"mm/dd;;")&amp;" "&amp;表格1[[#This Row],[項目]]&amp;表格1[[#This Row],[項目2]],"")</f>
        <v>03/07 804送檢車資</v>
      </c>
      <c r="H269" s="344"/>
      <c r="I269" s="344"/>
      <c r="J269" s="391" t="s">
        <v>2294</v>
      </c>
      <c r="K269" s="90" t="s">
        <v>2294</v>
      </c>
      <c r="L269" s="90">
        <v>320</v>
      </c>
      <c r="M269" s="392" t="str">
        <f>IF(表格1[編號]&lt;&gt;"",(IF(COUNTIF(表格1[[#This Row],[費用]:[車資]],"")&gt;0,"缺","")),"")</f>
        <v/>
      </c>
    </row>
    <row r="270" spans="1:13">
      <c r="A270" s="86" t="str">
        <f>IFERROR((INDEX(名冊[#All],MATCH(表格1[[#This Row],[姓名]],名冊[[#All],[姓名]],0),COLUMN(名冊[[#Headers],[字號]]))),"")</f>
        <v>3-523</v>
      </c>
      <c r="B270" s="264" t="s">
        <v>1475</v>
      </c>
      <c r="C270" s="9">
        <v>45723</v>
      </c>
      <c r="D270" s="9" t="str">
        <f>IF(表格1[[#This Row],[姓名]]&lt;&gt;"","醫療","")</f>
        <v>醫療</v>
      </c>
      <c r="E270" s="114" t="s">
        <v>2504</v>
      </c>
      <c r="F270" s="88"/>
      <c r="G270" s="33" t="str">
        <f>IF(表格1[[#This Row],[姓名]]&lt;&gt;"",TEXT(表格1[[#This Row],[日期]],"mm/dd;;")&amp;" "&amp;表格1[[#This Row],[項目]]&amp;表格1[[#This Row],[項目2]],"")</f>
        <v>03/07 804精神科拿藥</v>
      </c>
      <c r="J270" s="90">
        <v>180</v>
      </c>
      <c r="K270" s="90">
        <v>0</v>
      </c>
      <c r="L270" s="90">
        <v>300</v>
      </c>
      <c r="M270" s="91" t="str">
        <f>IF(表格1[編號]&lt;&gt;"",(IF(COUNTIF(表格1[[#This Row],[費用]:[車資]],"")&gt;0,"缺","")),"")</f>
        <v/>
      </c>
    </row>
    <row r="271" spans="1:13">
      <c r="A271" s="86" t="str">
        <f>IFERROR((INDEX(名冊[#All],MATCH(表格1[[#This Row],[姓名]],名冊[[#All],[姓名]],0),COLUMN(名冊[[#Headers],[字號]]))),"")</f>
        <v>1-634</v>
      </c>
      <c r="B271" s="264" t="s">
        <v>967</v>
      </c>
      <c r="C271" s="9">
        <v>45723</v>
      </c>
      <c r="D271" s="9" t="str">
        <f>IF(表格1[[#This Row],[姓名]]&lt;&gt;"","醫療","")</f>
        <v>醫療</v>
      </c>
      <c r="E271" s="114" t="s">
        <v>2504</v>
      </c>
      <c r="F271" s="88"/>
      <c r="G271" s="33" t="str">
        <f>IF(表格1[[#This Row],[姓名]]&lt;&gt;"",TEXT(表格1[[#This Row],[日期]],"mm/dd;;")&amp;" "&amp;表格1[[#This Row],[項目]]&amp;表格1[[#This Row],[項目2]],"")</f>
        <v>03/07 804精神科拿藥</v>
      </c>
      <c r="J271" s="90">
        <v>90</v>
      </c>
      <c r="K271" s="90">
        <v>0</v>
      </c>
      <c r="L271" s="90">
        <v>300</v>
      </c>
      <c r="M271" s="91" t="str">
        <f>IF(表格1[編號]&lt;&gt;"",(IF(COUNTIF(表格1[[#This Row],[費用]:[車資]],"")&gt;0,"缺","")),"")</f>
        <v/>
      </c>
    </row>
    <row r="272" spans="1:13">
      <c r="A272" s="86" t="str">
        <f>IFERROR((INDEX(名冊[#All],MATCH(表格1[[#This Row],[姓名]],名冊[[#All],[姓名]],0),COLUMN(名冊[[#Headers],[字號]]))),"")</f>
        <v>1-740</v>
      </c>
      <c r="B272" s="264" t="s">
        <v>1907</v>
      </c>
      <c r="C272" s="9">
        <v>45723</v>
      </c>
      <c r="D272" s="9" t="str">
        <f>IF(表格1[[#This Row],[姓名]]&lt;&gt;"","醫療","")</f>
        <v>醫療</v>
      </c>
      <c r="E272" s="114" t="s">
        <v>2504</v>
      </c>
      <c r="F272" s="88"/>
      <c r="G272" s="33" t="str">
        <f>IF(表格1[[#This Row],[姓名]]&lt;&gt;"",TEXT(表格1[[#This Row],[日期]],"mm/dd;;")&amp;" "&amp;表格1[[#This Row],[項目]]&amp;表格1[[#This Row],[項目2]],"")</f>
        <v>03/07 804精神科拿藥</v>
      </c>
      <c r="J272" s="90">
        <v>90</v>
      </c>
      <c r="K272" s="90">
        <v>0</v>
      </c>
      <c r="L272" s="90">
        <v>300</v>
      </c>
      <c r="M272" s="91" t="str">
        <f>IF(表格1[編號]&lt;&gt;"",(IF(COUNTIF(表格1[[#This Row],[費用]:[車資]],"")&gt;0,"缺","")),"")</f>
        <v/>
      </c>
    </row>
    <row r="273" spans="1:13">
      <c r="A273" s="86" t="str">
        <f>IFERROR((INDEX(名冊[#All],MATCH(表格1[[#This Row],[姓名]],名冊[[#All],[姓名]],0),COLUMN(名冊[[#Headers],[字號]]))),"")</f>
        <v>1-728</v>
      </c>
      <c r="B273" s="264" t="s">
        <v>1796</v>
      </c>
      <c r="C273" s="9">
        <v>45723</v>
      </c>
      <c r="D273" s="9" t="str">
        <f>IF(表格1[[#This Row],[姓名]]&lt;&gt;"","醫療","")</f>
        <v>醫療</v>
      </c>
      <c r="E273" s="114" t="s">
        <v>2504</v>
      </c>
      <c r="F273" s="88"/>
      <c r="G273" s="33" t="str">
        <f>IF(表格1[[#This Row],[姓名]]&lt;&gt;"",TEXT(表格1[[#This Row],[日期]],"mm/dd;;")&amp;" "&amp;表格1[[#This Row],[項目]]&amp;表格1[[#This Row],[項目2]],"")</f>
        <v>03/07 804精神科拿藥</v>
      </c>
      <c r="J273" s="90">
        <v>90</v>
      </c>
      <c r="K273" s="90">
        <v>0</v>
      </c>
      <c r="L273" s="90">
        <v>300</v>
      </c>
      <c r="M273" s="91" t="str">
        <f>IF(表格1[編號]&lt;&gt;"",(IF(COUNTIF(表格1[[#This Row],[費用]:[車資]],"")&gt;0,"缺","")),"")</f>
        <v/>
      </c>
    </row>
    <row r="274" spans="1:13">
      <c r="A274" s="86" t="str">
        <f>IFERROR((INDEX(名冊[#All],MATCH(表格1[[#This Row],[姓名]],名冊[[#All],[姓名]],0),COLUMN(名冊[[#Headers],[字號]]))),"")</f>
        <v>1-700</v>
      </c>
      <c r="B274" s="264" t="s">
        <v>1510</v>
      </c>
      <c r="C274" s="9">
        <v>45723</v>
      </c>
      <c r="D274" s="9" t="str">
        <f>IF(表格1[[#This Row],[姓名]]&lt;&gt;"","醫療","")</f>
        <v>醫療</v>
      </c>
      <c r="E274" s="114" t="s">
        <v>2562</v>
      </c>
      <c r="F274" s="88"/>
      <c r="G274" s="33" t="str">
        <f>IF(表格1[[#This Row],[姓名]]&lt;&gt;"",TEXT(表格1[[#This Row],[日期]],"mm/dd;;")&amp;" "&amp;表格1[[#This Row],[項目]]&amp;表格1[[#This Row],[項目2]],"")</f>
        <v>03/07 804心臟內科拿藥</v>
      </c>
      <c r="J274" s="90">
        <v>90</v>
      </c>
      <c r="K274" s="90">
        <v>0</v>
      </c>
      <c r="L274" s="90">
        <v>300</v>
      </c>
      <c r="M274" s="91" t="str">
        <f>IF(表格1[編號]&lt;&gt;"",(IF(COUNTIF(表格1[[#This Row],[費用]:[車資]],"")&gt;0,"缺","")),"")</f>
        <v/>
      </c>
    </row>
    <row r="275" spans="1:13">
      <c r="A275" s="86" t="str">
        <f>IFERROR((INDEX(名冊[#All],MATCH(表格1[[#This Row],[姓名]],名冊[[#All],[姓名]],0),COLUMN(名冊[[#Headers],[字號]]))),"")</f>
        <v>1-748</v>
      </c>
      <c r="B275" s="264" t="s">
        <v>2463</v>
      </c>
      <c r="C275" s="9">
        <v>45724</v>
      </c>
      <c r="D275" s="9" t="str">
        <f>IF(表格1[[#This Row],[姓名]]&lt;&gt;"","醫療","")</f>
        <v>醫療</v>
      </c>
      <c r="E275" s="114" t="s">
        <v>2568</v>
      </c>
      <c r="F275" s="88"/>
      <c r="G275" s="33" t="str">
        <f>IF(表格1[[#This Row],[姓名]]&lt;&gt;"",TEXT(表格1[[#This Row],[日期]],"mm/dd;;")&amp;" "&amp;表格1[[#This Row],[項目]]&amp;表格1[[#This Row],[項目2]],"")</f>
        <v>03/08 五福診所拿藥</v>
      </c>
      <c r="J275" s="90" t="s">
        <v>3609</v>
      </c>
      <c r="K275" s="90">
        <v>0</v>
      </c>
      <c r="L275" s="90">
        <v>300</v>
      </c>
      <c r="M275" s="91" t="str">
        <f>IF(表格1[編號]&lt;&gt;"",(IF(COUNTIF(表格1[[#This Row],[費用]:[車資]],"")&gt;0,"缺","")),"")</f>
        <v/>
      </c>
    </row>
    <row r="276" spans="1:13">
      <c r="A276" s="86" t="str">
        <f>IFERROR((INDEX(名冊[#All],MATCH(表格1[[#This Row],[姓名]],名冊[[#All],[姓名]],0),COLUMN(名冊[[#Headers],[字號]]))),"")</f>
        <v>1-561</v>
      </c>
      <c r="B276" s="264" t="s">
        <v>2593</v>
      </c>
      <c r="C276" s="9">
        <v>45724</v>
      </c>
      <c r="D276" s="9" t="str">
        <f>IF(表格1[[#This Row],[姓名]]&lt;&gt;"","醫療","")</f>
        <v>醫療</v>
      </c>
      <c r="E276" s="114" t="s">
        <v>2586</v>
      </c>
      <c r="F276" s="88"/>
      <c r="G276" s="33" t="str">
        <f>IF(表格1[[#This Row],[姓名]]&lt;&gt;"",TEXT(表格1[[#This Row],[日期]],"mm/dd;;")&amp;" "&amp;表格1[[#This Row],[項目]]&amp;表格1[[#This Row],[項目2]],"")</f>
        <v>03/08 804送檢車資</v>
      </c>
      <c r="J276" s="90" t="s">
        <v>2294</v>
      </c>
      <c r="K276" s="90" t="s">
        <v>2294</v>
      </c>
      <c r="L276" s="90">
        <v>320</v>
      </c>
      <c r="M276" s="91" t="str">
        <f>IF(表格1[編號]&lt;&gt;"",(IF(COUNTIF(表格1[[#This Row],[費用]:[車資]],"")&gt;0,"缺","")),"")</f>
        <v/>
      </c>
    </row>
    <row r="277" spans="1:13">
      <c r="A277" s="86" t="str">
        <f>IFERROR((INDEX(名冊[#All],MATCH(表格1[[#This Row],[姓名]],名冊[[#All],[姓名]],0),COLUMN(名冊[[#Headers],[字號]]))),"")</f>
        <v>1-768</v>
      </c>
      <c r="B277" s="264" t="s">
        <v>2569</v>
      </c>
      <c r="C277" s="9">
        <v>45724</v>
      </c>
      <c r="D277" s="9" t="str">
        <f>IF(表格1[[#This Row],[姓名]]&lt;&gt;"","醫療","")</f>
        <v>醫療</v>
      </c>
      <c r="E277" s="114" t="s">
        <v>2567</v>
      </c>
      <c r="F277" s="88"/>
      <c r="G277" s="33" t="str">
        <f>IF(表格1[[#This Row],[姓名]]&lt;&gt;"",TEXT(表格1[[#This Row],[日期]],"mm/dd;;")&amp;" "&amp;表格1[[#This Row],[項目]]&amp;表格1[[#This Row],[項目2]],"")</f>
        <v>03/08 五福診所拿藥</v>
      </c>
      <c r="J277" s="90" t="s">
        <v>3610</v>
      </c>
      <c r="K277" s="90">
        <v>0</v>
      </c>
      <c r="L277" s="90">
        <v>300</v>
      </c>
      <c r="M277" s="91" t="str">
        <f>IF(表格1[編號]&lt;&gt;"",(IF(COUNTIF(表格1[[#This Row],[費用]:[車資]],"")&gt;0,"缺","")),"")</f>
        <v/>
      </c>
    </row>
    <row r="278" spans="1:13">
      <c r="A278" s="86" t="str">
        <f>IFERROR((INDEX(名冊[#All],MATCH(表格1[[#This Row],[姓名]],名冊[[#All],[姓名]],0),COLUMN(名冊[[#Headers],[字號]]))),"")</f>
        <v>1-409</v>
      </c>
      <c r="B278" s="264" t="s">
        <v>2565</v>
      </c>
      <c r="C278" s="9">
        <v>45724</v>
      </c>
      <c r="D278" s="9" t="str">
        <f>IF(表格1[[#This Row],[姓名]]&lt;&gt;"","醫療","")</f>
        <v>醫療</v>
      </c>
      <c r="E278" s="114" t="s">
        <v>2566</v>
      </c>
      <c r="F278" s="88"/>
      <c r="G278" s="33" t="str">
        <f>IF(表格1[[#This Row],[姓名]]&lt;&gt;"",TEXT(表格1[[#This Row],[日期]],"mm/dd;;")&amp;" "&amp;表格1[[#This Row],[項目]]&amp;表格1[[#This Row],[項目2]],"")</f>
        <v>03/08 龍欣耳鼻喉科</v>
      </c>
      <c r="J278" s="90">
        <v>100</v>
      </c>
      <c r="K278" s="90" t="s">
        <v>3497</v>
      </c>
      <c r="L278" s="90">
        <v>600</v>
      </c>
      <c r="M278" s="91" t="str">
        <f>IF(表格1[編號]&lt;&gt;"",(IF(COUNTIF(表格1[[#This Row],[費用]:[車資]],"")&gt;0,"缺","")),"")</f>
        <v/>
      </c>
    </row>
    <row r="279" spans="1:13">
      <c r="A279" s="86" t="str">
        <f>IFERROR((INDEX(名冊[#All],MATCH(表格1[[#This Row],[姓名]],名冊[[#All],[姓名]],0),COLUMN(名冊[[#Headers],[字號]]))),"")</f>
        <v>1-415</v>
      </c>
      <c r="B279" s="264" t="s">
        <v>2879</v>
      </c>
      <c r="C279" s="9">
        <v>45726</v>
      </c>
      <c r="D279" s="9" t="str">
        <f>IF(表格1[[#This Row],[姓名]]&lt;&gt;"","醫療","")</f>
        <v>醫療</v>
      </c>
      <c r="E279" s="114" t="s">
        <v>2875</v>
      </c>
      <c r="F279" s="88"/>
      <c r="G279" s="33" t="str">
        <f>IF(表格1[[#This Row],[姓名]]&lt;&gt;"",TEXT(表格1[[#This Row],[日期]],"mm/dd;;")&amp;" "&amp;表格1[[#This Row],[項目]]&amp;表格1[[#This Row],[項目2]],"")</f>
        <v>03/10 龍敏復健科(批價)</v>
      </c>
      <c r="J279" s="90">
        <v>50</v>
      </c>
      <c r="K279" s="90">
        <v>0</v>
      </c>
      <c r="L279" s="90">
        <v>0</v>
      </c>
      <c r="M279" s="91" t="str">
        <f>IF(表格1[編號]&lt;&gt;"",(IF(COUNTIF(表格1[[#This Row],[費用]:[車資]],"")&gt;0,"缺","")),"")</f>
        <v/>
      </c>
    </row>
    <row r="280" spans="1:13">
      <c r="A280" s="86" t="str">
        <f>IFERROR((INDEX(名冊[#All],MATCH(表格1[[#This Row],[姓名]],名冊[[#All],[姓名]],0),COLUMN(名冊[[#Headers],[字號]]))),"")</f>
        <v>2-193</v>
      </c>
      <c r="B280" s="264" t="s">
        <v>2924</v>
      </c>
      <c r="C280" s="9">
        <v>45726</v>
      </c>
      <c r="D280" s="9" t="str">
        <f>IF(表格1[[#This Row],[姓名]]&lt;&gt;"","醫療","")</f>
        <v>醫療</v>
      </c>
      <c r="E280" s="114" t="s">
        <v>2504</v>
      </c>
      <c r="F280" s="88"/>
      <c r="G280" s="33" t="str">
        <f>IF(表格1[[#This Row],[姓名]]&lt;&gt;"",TEXT(表格1[[#This Row],[日期]],"mm/dd;;")&amp;" "&amp;表格1[[#This Row],[項目]]&amp;表格1[[#This Row],[項目2]],"")</f>
        <v>03/10 804精神科拿藥</v>
      </c>
      <c r="J280" s="90">
        <v>90</v>
      </c>
      <c r="K280" s="90">
        <v>0</v>
      </c>
      <c r="L280" s="90">
        <v>300</v>
      </c>
      <c r="M280" s="91" t="str">
        <f>IF(表格1[編號]&lt;&gt;"",(IF(COUNTIF(表格1[[#This Row],[費用]:[車資]],"")&gt;0,"缺","")),"")</f>
        <v/>
      </c>
    </row>
    <row r="281" spans="1:13">
      <c r="A281" s="86" t="str">
        <f>IFERROR((INDEX(名冊[#All],MATCH(表格1[[#This Row],[姓名]],名冊[[#All],[姓名]],0),COLUMN(名冊[[#Headers],[字號]]))),"")</f>
        <v>3-546</v>
      </c>
      <c r="B281" s="264" t="s">
        <v>2913</v>
      </c>
      <c r="C281" s="9">
        <v>45726</v>
      </c>
      <c r="D281" s="9" t="str">
        <f>IF(表格1[[#This Row],[姓名]]&lt;&gt;"","醫療","")</f>
        <v>醫療</v>
      </c>
      <c r="E281" s="114" t="s">
        <v>2907</v>
      </c>
      <c r="F281" s="88"/>
      <c r="G281" s="33" t="str">
        <f>IF(表格1[[#This Row],[姓名]]&lt;&gt;"",TEXT(表格1[[#This Row],[日期]],"mm/dd;;")&amp;" "&amp;表格1[[#This Row],[項目]]&amp;表格1[[#This Row],[項目2]],"")</f>
        <v>03/10 804精神科</v>
      </c>
      <c r="J281" s="90">
        <v>90</v>
      </c>
      <c r="K281" s="90">
        <v>350</v>
      </c>
      <c r="L281" s="90">
        <v>600</v>
      </c>
      <c r="M281" s="91" t="str">
        <f>IF(表格1[編號]&lt;&gt;"",(IF(COUNTIF(表格1[[#This Row],[費用]:[車資]],"")&gt;0,"缺","")),"")</f>
        <v/>
      </c>
    </row>
    <row r="282" spans="1:13">
      <c r="A282" s="86" t="str">
        <f>IFERROR((INDEX(名冊[#All],MATCH(表格1[[#This Row],[姓名]],名冊[[#All],[姓名]],0),COLUMN(名冊[[#Headers],[字號]]))),"")</f>
        <v>1-761</v>
      </c>
      <c r="B282" s="264" t="s">
        <v>2914</v>
      </c>
      <c r="C282" s="9">
        <v>45726</v>
      </c>
      <c r="D282" s="9" t="str">
        <f>IF(表格1[[#This Row],[姓名]]&lt;&gt;"","醫療","")</f>
        <v>醫療</v>
      </c>
      <c r="E282" s="114" t="s">
        <v>2907</v>
      </c>
      <c r="F282" s="88"/>
      <c r="G282" s="33" t="str">
        <f>IF(表格1[[#This Row],[姓名]]&lt;&gt;"",TEXT(表格1[[#This Row],[日期]],"mm/dd;;")&amp;" "&amp;表格1[[#This Row],[項目]]&amp;表格1[[#This Row],[項目2]],"")</f>
        <v>03/10 804精神科</v>
      </c>
      <c r="J282" s="90">
        <v>220</v>
      </c>
      <c r="K282" s="90">
        <v>350</v>
      </c>
      <c r="L282" s="90">
        <v>600</v>
      </c>
      <c r="M282" s="91" t="str">
        <f>IF(表格1[編號]&lt;&gt;"",(IF(COUNTIF(表格1[[#This Row],[費用]:[車資]],"")&gt;0,"缺","")),"")</f>
        <v/>
      </c>
    </row>
    <row r="283" spans="1:13">
      <c r="A283" s="86" t="str">
        <f>IFERROR((INDEX(名冊[#All],MATCH(表格1[[#This Row],[姓名]],名冊[[#All],[姓名]],0),COLUMN(名冊[[#Headers],[字號]]))),"")</f>
        <v>1-542</v>
      </c>
      <c r="B283" s="264" t="s">
        <v>2874</v>
      </c>
      <c r="C283" s="9">
        <v>45726</v>
      </c>
      <c r="D283" s="9" t="str">
        <f>IF(表格1[[#This Row],[姓名]]&lt;&gt;"","醫療","")</f>
        <v>醫療</v>
      </c>
      <c r="E283" s="114" t="s">
        <v>2876</v>
      </c>
      <c r="F283" s="88"/>
      <c r="G283" s="33" t="str">
        <f>IF(表格1[[#This Row],[姓名]]&lt;&gt;"",TEXT(表格1[[#This Row],[日期]],"mm/dd;;")&amp;" "&amp;表格1[[#This Row],[項目]]&amp;表格1[[#This Row],[項目2]],"")</f>
        <v>03/10 龍敏復健科(批價)</v>
      </c>
      <c r="J283" s="90">
        <v>0</v>
      </c>
      <c r="K283" s="90">
        <v>0</v>
      </c>
      <c r="L283" s="90">
        <v>0</v>
      </c>
      <c r="M283" s="91" t="str">
        <f>IF(表格1[編號]&lt;&gt;"",(IF(COUNTIF(表格1[[#This Row],[費用]:[車資]],"")&gt;0,"缺","")),"")</f>
        <v/>
      </c>
    </row>
    <row r="284" spans="1:13">
      <c r="A284" s="86" t="str">
        <f>IFERROR((INDEX(名冊[#All],MATCH(表格1[[#This Row],[姓名]],名冊[[#All],[姓名]],0),COLUMN(名冊[[#Headers],[字號]]))),"")</f>
        <v>1-725</v>
      </c>
      <c r="B284" s="264" t="s">
        <v>2900</v>
      </c>
      <c r="C284" s="9">
        <v>45726</v>
      </c>
      <c r="D284" s="9" t="str">
        <f>IF(表格1[[#This Row],[姓名]]&lt;&gt;"","醫療","")</f>
        <v>醫療</v>
      </c>
      <c r="E284" s="114" t="s">
        <v>2901</v>
      </c>
      <c r="F284" s="88"/>
      <c r="G284" s="33" t="str">
        <f>IF(表格1[[#This Row],[姓名]]&lt;&gt;"",TEXT(表格1[[#This Row],[日期]],"mm/dd;;")&amp;" "&amp;表格1[[#This Row],[項目]]&amp;表格1[[#This Row],[項目2]],"")</f>
        <v>03/10 804胸腔內科</v>
      </c>
      <c r="J284" s="90">
        <v>180</v>
      </c>
      <c r="K284" s="90">
        <v>350</v>
      </c>
      <c r="L284" s="90">
        <v>600</v>
      </c>
      <c r="M284" s="91" t="str">
        <f>IF(表格1[編號]&lt;&gt;"",(IF(COUNTIF(表格1[[#This Row],[費用]:[車資]],"")&gt;0,"缺","")),"")</f>
        <v/>
      </c>
    </row>
    <row r="285" spans="1:13">
      <c r="A285" s="86" t="str">
        <f>IFERROR((INDEX(名冊[#All],MATCH(表格1[[#This Row],[姓名]],名冊[[#All],[姓名]],0),COLUMN(名冊[[#Headers],[字號]]))),"")</f>
        <v>2-140</v>
      </c>
      <c r="B285" s="264" t="s">
        <v>2904</v>
      </c>
      <c r="C285" s="9">
        <v>45726</v>
      </c>
      <c r="D285" s="9" t="str">
        <f>IF(表格1[[#This Row],[姓名]]&lt;&gt;"","醫療","")</f>
        <v>醫療</v>
      </c>
      <c r="E285" s="114" t="s">
        <v>2905</v>
      </c>
      <c r="F285" s="88"/>
      <c r="G285" s="33" t="str">
        <f>IF(表格1[[#This Row],[姓名]]&lt;&gt;"",TEXT(表格1[[#This Row],[日期]],"mm/dd;;")&amp;" "&amp;表格1[[#This Row],[項目]]&amp;表格1[[#This Row],[項目2]],"")</f>
        <v>03/10 龍敏出院疥瘡投藥/車資</v>
      </c>
      <c r="J285" s="90">
        <v>300</v>
      </c>
      <c r="K285" s="90" t="s">
        <v>3611</v>
      </c>
      <c r="L285" s="90">
        <v>600</v>
      </c>
      <c r="M285" s="91" t="str">
        <f>IF(表格1[編號]&lt;&gt;"",(IF(COUNTIF(表格1[[#This Row],[費用]:[車資]],"")&gt;0,"缺","")),"")</f>
        <v/>
      </c>
    </row>
    <row r="286" spans="1:13">
      <c r="A286" s="86" t="str">
        <f>IFERROR((INDEX(名冊[#All],MATCH(表格1[[#This Row],[姓名]],名冊[[#All],[姓名]],0),COLUMN(名冊[[#Headers],[字號]]))),"")</f>
        <v>1-683</v>
      </c>
      <c r="B286" s="264" t="s">
        <v>2922</v>
      </c>
      <c r="C286" s="9">
        <v>45726</v>
      </c>
      <c r="D286" s="9" t="str">
        <f>IF(表格1[[#This Row],[姓名]]&lt;&gt;"","醫療","")</f>
        <v>醫療</v>
      </c>
      <c r="E286" s="114" t="s">
        <v>2504</v>
      </c>
      <c r="F286" s="88"/>
      <c r="G286" s="33" t="str">
        <f>IF(表格1[[#This Row],[姓名]]&lt;&gt;"",TEXT(表格1[[#This Row],[日期]],"mm/dd;;")&amp;" "&amp;表格1[[#This Row],[項目]]&amp;表格1[[#This Row],[項目2]],"")</f>
        <v>03/10 804精神科拿藥</v>
      </c>
      <c r="J286" s="90">
        <v>90</v>
      </c>
      <c r="K286" s="90">
        <v>0</v>
      </c>
      <c r="L286" s="90">
        <v>300</v>
      </c>
      <c r="M286" s="91" t="str">
        <f>IF(表格1[編號]&lt;&gt;"",(IF(COUNTIF(表格1[[#This Row],[費用]:[車資]],"")&gt;0,"缺","")),"")</f>
        <v/>
      </c>
    </row>
    <row r="287" spans="1:13">
      <c r="A287" s="86" t="str">
        <f>IFERROR((INDEX(名冊[#All],MATCH(表格1[[#This Row],[姓名]],名冊[[#All],[姓名]],0),COLUMN(名冊[[#Headers],[字號]]))),"")</f>
        <v>1-585</v>
      </c>
      <c r="B287" s="264" t="s">
        <v>2926</v>
      </c>
      <c r="C287" s="9">
        <v>45726</v>
      </c>
      <c r="D287" s="9" t="str">
        <f>IF(表格1[[#This Row],[姓名]]&lt;&gt;"","醫療","")</f>
        <v>醫療</v>
      </c>
      <c r="E287" s="114" t="s">
        <v>2504</v>
      </c>
      <c r="F287" s="88"/>
      <c r="G287" s="33" t="str">
        <f>IF(表格1[[#This Row],[姓名]]&lt;&gt;"",TEXT(表格1[[#This Row],[日期]],"mm/dd;;")&amp;" "&amp;表格1[[#This Row],[項目]]&amp;表格1[[#This Row],[項目2]],"")</f>
        <v>03/10 804精神科拿藥</v>
      </c>
      <c r="J287" s="90">
        <v>90</v>
      </c>
      <c r="K287" s="90">
        <v>0</v>
      </c>
      <c r="L287" s="90">
        <v>300</v>
      </c>
      <c r="M287" s="91" t="str">
        <f>IF(表格1[編號]&lt;&gt;"",(IF(COUNTIF(表格1[[#This Row],[費用]:[車資]],"")&gt;0,"缺","")),"")</f>
        <v/>
      </c>
    </row>
    <row r="288" spans="1:13">
      <c r="A288" s="86" t="str">
        <f>IFERROR((INDEX(名冊[#All],MATCH(表格1[[#This Row],[姓名]],名冊[[#All],[姓名]],0),COLUMN(名冊[[#Headers],[字號]]))),"")</f>
        <v>3-537</v>
      </c>
      <c r="B288" s="264" t="s">
        <v>2884</v>
      </c>
      <c r="C288" s="9">
        <v>45726</v>
      </c>
      <c r="D288" s="9" t="str">
        <f>IF(表格1[[#This Row],[姓名]]&lt;&gt;"","醫療","")</f>
        <v>醫療</v>
      </c>
      <c r="E288" s="114" t="s">
        <v>2885</v>
      </c>
      <c r="F288" s="88"/>
      <c r="G288" s="33" t="str">
        <f>IF(表格1[[#This Row],[姓名]]&lt;&gt;"",TEXT(表格1[[#This Row],[日期]],"mm/dd;;")&amp;" "&amp;表格1[[#This Row],[項目]]&amp;表格1[[#This Row],[項目2]],"")</f>
        <v>03/10 龍敏復健科</v>
      </c>
      <c r="J288" s="90">
        <v>0</v>
      </c>
      <c r="K288" s="90">
        <v>0</v>
      </c>
      <c r="L288" s="90">
        <v>0</v>
      </c>
      <c r="M288" s="91" t="str">
        <f>IF(表格1[編號]&lt;&gt;"",(IF(COUNTIF(表格1[[#This Row],[費用]:[車資]],"")&gt;0,"缺","")),"")</f>
        <v/>
      </c>
    </row>
    <row r="289" spans="1:13">
      <c r="A289" s="86" t="str">
        <f>IFERROR((INDEX(名冊[#All],MATCH(表格1[[#This Row],[姓名]],名冊[[#All],[姓名]],0),COLUMN(名冊[[#Headers],[字號]]))),"")</f>
        <v>1-766</v>
      </c>
      <c r="B289" s="264" t="s">
        <v>2906</v>
      </c>
      <c r="C289" s="9">
        <v>45726</v>
      </c>
      <c r="D289" s="9" t="str">
        <f>IF(表格1[[#This Row],[姓名]]&lt;&gt;"","醫療","")</f>
        <v>醫療</v>
      </c>
      <c r="E289" s="114" t="s">
        <v>2908</v>
      </c>
      <c r="F289" s="88"/>
      <c r="G289" s="33" t="str">
        <f>IF(表格1[[#This Row],[姓名]]&lt;&gt;"",TEXT(表格1[[#This Row],[日期]],"mm/dd;;")&amp;" "&amp;表格1[[#This Row],[項目]]&amp;表格1[[#This Row],[項目2]],"")</f>
        <v>03/10 804精神科</v>
      </c>
      <c r="J289" s="90">
        <v>340</v>
      </c>
      <c r="K289" s="90">
        <v>350</v>
      </c>
      <c r="L289" s="90">
        <v>600</v>
      </c>
      <c r="M289" s="91" t="str">
        <f>IF(表格1[編號]&lt;&gt;"",(IF(COUNTIF(表格1[[#This Row],[費用]:[車資]],"")&gt;0,"缺","")),"")</f>
        <v/>
      </c>
    </row>
    <row r="290" spans="1:13">
      <c r="A290" s="86" t="str">
        <f>IFERROR((INDEX(名冊[#All],MATCH(表格1[[#This Row],[姓名]],名冊[[#All],[姓名]],0),COLUMN(名冊[[#Headers],[字號]]))),"")</f>
        <v>1-200</v>
      </c>
      <c r="B290" s="264" t="s">
        <v>2883</v>
      </c>
      <c r="C290" s="9">
        <v>45726</v>
      </c>
      <c r="D290" s="9" t="str">
        <f>IF(表格1[[#This Row],[姓名]]&lt;&gt;"","醫療","")</f>
        <v>醫療</v>
      </c>
      <c r="E290" s="114" t="s">
        <v>2875</v>
      </c>
      <c r="F290" s="88"/>
      <c r="G290" s="33" t="str">
        <f>IF(表格1[[#This Row],[姓名]]&lt;&gt;"",TEXT(表格1[[#This Row],[日期]],"mm/dd;;")&amp;" "&amp;表格1[[#This Row],[項目]]&amp;表格1[[#This Row],[項目2]],"")</f>
        <v>03/10 龍敏復健科(批價)</v>
      </c>
      <c r="J290" s="90">
        <v>50</v>
      </c>
      <c r="K290" s="90">
        <v>0</v>
      </c>
      <c r="L290" s="90">
        <v>0</v>
      </c>
      <c r="M290" s="91" t="str">
        <f>IF(表格1[編號]&lt;&gt;"",(IF(COUNTIF(表格1[[#This Row],[費用]:[車資]],"")&gt;0,"缺","")),"")</f>
        <v/>
      </c>
    </row>
    <row r="291" spans="1:13">
      <c r="A291" s="86" t="str">
        <f>IFERROR((INDEX(名冊[#All],MATCH(表格1[[#This Row],[姓名]],名冊[[#All],[姓名]],0),COLUMN(名冊[[#Headers],[字號]]))),"")</f>
        <v>1-500</v>
      </c>
      <c r="B291" s="264" t="s">
        <v>2916</v>
      </c>
      <c r="C291" s="9">
        <v>45726</v>
      </c>
      <c r="D291" s="9" t="str">
        <f>IF(表格1[[#This Row],[姓名]]&lt;&gt;"","醫療","")</f>
        <v>醫療</v>
      </c>
      <c r="E291" s="114" t="s">
        <v>2917</v>
      </c>
      <c r="F291" s="88"/>
      <c r="G291" s="33" t="str">
        <f>IF(表格1[[#This Row],[姓名]]&lt;&gt;"",TEXT(表格1[[#This Row],[日期]],"mm/dd;;")&amp;" "&amp;表格1[[#This Row],[項目]]&amp;表格1[[#This Row],[項目2]],"")</f>
        <v>03/10 804精神科(人不去)</v>
      </c>
      <c r="J291" s="90">
        <v>90</v>
      </c>
      <c r="K291" s="90">
        <v>350</v>
      </c>
      <c r="L291" s="90">
        <v>300</v>
      </c>
      <c r="M291" s="91" t="str">
        <f>IF(表格1[編號]&lt;&gt;"",(IF(COUNTIF(表格1[[#This Row],[費用]:[車資]],"")&gt;0,"缺","")),"")</f>
        <v/>
      </c>
    </row>
    <row r="292" spans="1:13">
      <c r="A292" s="86" t="str">
        <f>IFERROR((INDEX(名冊[#All],MATCH(表格1[[#This Row],[姓名]],名冊[[#All],[姓名]],0),COLUMN(名冊[[#Headers],[字號]]))),"")</f>
        <v>1-687</v>
      </c>
      <c r="B292" s="264" t="s">
        <v>2894</v>
      </c>
      <c r="C292" s="9">
        <v>45726</v>
      </c>
      <c r="D292" s="9" t="str">
        <f>IF(表格1[[#This Row],[姓名]]&lt;&gt;"","醫療","")</f>
        <v>醫療</v>
      </c>
      <c r="E292" s="114" t="s">
        <v>2895</v>
      </c>
      <c r="F292" s="88"/>
      <c r="G292" s="33" t="str">
        <f>IF(表格1[[#This Row],[姓名]]&lt;&gt;"",TEXT(表格1[[#This Row],[日期]],"mm/dd;;")&amp;" "&amp;表格1[[#This Row],[項目]]&amp;表格1[[#This Row],[項目2]],"")</f>
        <v>03/10 804感染科</v>
      </c>
      <c r="J292" s="90">
        <v>180</v>
      </c>
      <c r="K292" s="90">
        <v>350</v>
      </c>
      <c r="L292" s="90">
        <v>600</v>
      </c>
      <c r="M292" s="91" t="str">
        <f>IF(表格1[編號]&lt;&gt;"",(IF(COUNTIF(表格1[[#This Row],[費用]:[車資]],"")&gt;0,"缺","")),"")</f>
        <v/>
      </c>
    </row>
    <row r="293" spans="1:13">
      <c r="A293" s="86" t="str">
        <f>IFERROR((INDEX(名冊[#All],MATCH(表格1[[#This Row],[姓名]],名冊[[#All],[姓名]],0),COLUMN(名冊[[#Headers],[字號]]))),"")</f>
        <v>2-160</v>
      </c>
      <c r="B293" s="264" t="s">
        <v>2920</v>
      </c>
      <c r="C293" s="9">
        <v>45726</v>
      </c>
      <c r="D293" s="9" t="str">
        <f>IF(表格1[[#This Row],[姓名]]&lt;&gt;"","醫療","")</f>
        <v>醫療</v>
      </c>
      <c r="E293" s="114" t="s">
        <v>2921</v>
      </c>
      <c r="F293" s="88"/>
      <c r="G293" s="33" t="str">
        <f>IF(表格1[[#This Row],[姓名]]&lt;&gt;"",TEXT(表格1[[#This Row],[日期]],"mm/dd;;")&amp;" "&amp;表格1[[#This Row],[項目]]&amp;表格1[[#This Row],[項目2]],"")</f>
        <v>03/10 804精神科拿藥</v>
      </c>
      <c r="J293" s="90">
        <v>0</v>
      </c>
      <c r="K293" s="90">
        <v>0</v>
      </c>
      <c r="L293" s="90">
        <v>300</v>
      </c>
      <c r="M293" s="91" t="str">
        <f>IF(表格1[編號]&lt;&gt;"",(IF(COUNTIF(表格1[[#This Row],[費用]:[車資]],"")&gt;0,"缺","")),"")</f>
        <v/>
      </c>
    </row>
    <row r="294" spans="1:13">
      <c r="A294" s="86" t="str">
        <f>IFERROR((INDEX(名冊[#All],MATCH(表格1[[#This Row],[姓名]],名冊[[#All],[姓名]],0),COLUMN(名冊[[#Headers],[字號]]))),"")</f>
        <v>2-183</v>
      </c>
      <c r="B294" s="395" t="s">
        <v>2930</v>
      </c>
      <c r="C294" s="9">
        <v>45726</v>
      </c>
      <c r="D294" s="9" t="str">
        <f>IF(表格1[[#This Row],[姓名]]&lt;&gt;"","醫療","")</f>
        <v>醫療</v>
      </c>
      <c r="E294" s="114" t="s">
        <v>2931</v>
      </c>
      <c r="F294" s="88"/>
      <c r="G294" s="33" t="str">
        <f>IF(表格1[[#This Row],[姓名]]&lt;&gt;"",TEXT(表格1[[#This Row],[日期]],"mm/dd;;")&amp;" "&amp;表格1[[#This Row],[項目]]&amp;表格1[[#This Row],[項目2]],"")</f>
        <v>03/10 804內分泌科拿藥</v>
      </c>
      <c r="J294" s="90">
        <v>140</v>
      </c>
      <c r="K294" s="90">
        <v>0</v>
      </c>
      <c r="L294" s="90">
        <v>0</v>
      </c>
      <c r="M294" s="91" t="str">
        <f>IF(表格1[編號]&lt;&gt;"",(IF(COUNTIF(表格1[[#This Row],[費用]:[車資]],"")&gt;0,"缺","")),"")</f>
        <v/>
      </c>
    </row>
    <row r="295" spans="1:13">
      <c r="A295" s="86" t="str">
        <f>IFERROR((INDEX(名冊[#All],MATCH(表格1[[#This Row],[姓名]],名冊[[#All],[姓名]],0),COLUMN(名冊[[#Headers],[字號]]))),"")</f>
        <v>2-183</v>
      </c>
      <c r="B295" s="395" t="s">
        <v>2886</v>
      </c>
      <c r="C295" s="9">
        <v>45726</v>
      </c>
      <c r="D295" s="9" t="str">
        <f>IF(表格1[[#This Row],[姓名]]&lt;&gt;"","醫療","")</f>
        <v>醫療</v>
      </c>
      <c r="E295" s="114" t="s">
        <v>2887</v>
      </c>
      <c r="F295" s="88"/>
      <c r="G295" s="33" t="str">
        <f>IF(表格1[[#This Row],[姓名]]&lt;&gt;"",TEXT(表格1[[#This Row],[日期]],"mm/dd;;")&amp;" "&amp;表格1[[#This Row],[項目]]&amp;表格1[[#This Row],[項目2]],"")</f>
        <v>03/10 804電腦斷層攝影檢查</v>
      </c>
      <c r="J295" s="90" t="s">
        <v>3611</v>
      </c>
      <c r="K295" s="90">
        <v>350</v>
      </c>
      <c r="L295" s="90">
        <v>600</v>
      </c>
      <c r="M295" s="91" t="str">
        <f>IF(表格1[編號]&lt;&gt;"",(IF(COUNTIF(表格1[[#This Row],[費用]:[車資]],"")&gt;0,"缺","")),"")</f>
        <v/>
      </c>
    </row>
    <row r="296" spans="1:13">
      <c r="A296" s="86" t="str">
        <f>IFERROR((INDEX(名冊[#All],MATCH(表格1[[#This Row],[姓名]],名冊[[#All],[姓名]],0),COLUMN(名冊[[#Headers],[字號]]))),"")</f>
        <v>1-676</v>
      </c>
      <c r="B296" s="395" t="s">
        <v>1368</v>
      </c>
      <c r="C296" s="9">
        <v>45726</v>
      </c>
      <c r="D296" s="9" t="str">
        <f>IF(表格1[[#This Row],[姓名]]&lt;&gt;"","醫療","")</f>
        <v>醫療</v>
      </c>
      <c r="E296" s="114" t="s">
        <v>2898</v>
      </c>
      <c r="F296" s="88"/>
      <c r="G296" s="33" t="str">
        <f>IF(表格1[[#This Row],[姓名]]&lt;&gt;"",TEXT(表格1[[#This Row],[日期]],"mm/dd;;")&amp;" "&amp;表格1[[#This Row],[項目]]&amp;表格1[[#This Row],[項目2]],"")</f>
        <v>03/10 804心臟內科</v>
      </c>
      <c r="J296" s="90">
        <v>140</v>
      </c>
      <c r="K296" s="90" t="s">
        <v>3612</v>
      </c>
      <c r="L296" s="90">
        <v>0</v>
      </c>
      <c r="M296" s="91" t="str">
        <f>IF(表格1[編號]&lt;&gt;"",(IF(COUNTIF(表格1[[#This Row],[費用]:[車資]],"")&gt;0,"缺","")),"")</f>
        <v/>
      </c>
    </row>
    <row r="297" spans="1:13">
      <c r="A297" s="86" t="str">
        <f>IFERROR((INDEX(名冊[#All],MATCH(表格1[[#This Row],[姓名]],名冊[[#All],[姓名]],0),COLUMN(名冊[[#Headers],[字號]]))),"")</f>
        <v>1-676</v>
      </c>
      <c r="B297" s="395" t="s">
        <v>2896</v>
      </c>
      <c r="C297" s="9">
        <v>45726</v>
      </c>
      <c r="D297" s="9" t="str">
        <f>IF(表格1[[#This Row],[姓名]]&lt;&gt;"","醫療","")</f>
        <v>醫療</v>
      </c>
      <c r="E297" s="114" t="s">
        <v>2897</v>
      </c>
      <c r="F297" s="88"/>
      <c r="G297" s="33" t="str">
        <f>IF(表格1[[#This Row],[姓名]]&lt;&gt;"",TEXT(表格1[[#This Row],[日期]],"mm/dd;;")&amp;" "&amp;表格1[[#This Row],[項目]]&amp;表格1[[#This Row],[項目2]],"")</f>
        <v>03/10 804血液腫瘤科</v>
      </c>
      <c r="J297" s="90">
        <v>140</v>
      </c>
      <c r="K297" s="90">
        <v>350</v>
      </c>
      <c r="L297" s="90">
        <v>600</v>
      </c>
      <c r="M297" s="91" t="str">
        <f>IF(表格1[編號]&lt;&gt;"",(IF(COUNTIF(表格1[[#This Row],[費用]:[車資]],"")&gt;0,"缺","")),"")</f>
        <v/>
      </c>
    </row>
    <row r="298" spans="1:13">
      <c r="A298" s="86" t="str">
        <f>IFERROR((INDEX(名冊[#All],MATCH(表格1[[#This Row],[姓名]],名冊[[#All],[姓名]],0),COLUMN(名冊[[#Headers],[字號]]))),"")</f>
        <v>1-676</v>
      </c>
      <c r="B298" s="395" t="s">
        <v>1368</v>
      </c>
      <c r="C298" s="9">
        <v>45726</v>
      </c>
      <c r="D298" s="9" t="str">
        <f>IF(表格1[[#This Row],[姓名]]&lt;&gt;"","醫療","")</f>
        <v>醫療</v>
      </c>
      <c r="E298" s="114" t="s">
        <v>2899</v>
      </c>
      <c r="F298" s="88"/>
      <c r="G298" s="33" t="str">
        <f>IF(表格1[[#This Row],[姓名]]&lt;&gt;"",TEXT(表格1[[#This Row],[日期]],"mm/dd;;")&amp;" "&amp;表格1[[#This Row],[項目]]&amp;表格1[[#This Row],[項目2]],"")</f>
        <v>03/10 804腎臟內科</v>
      </c>
      <c r="J298" s="90">
        <v>140</v>
      </c>
      <c r="K298" s="90" t="s">
        <v>3609</v>
      </c>
      <c r="L298" s="90">
        <v>0</v>
      </c>
      <c r="M298" s="91" t="str">
        <f>IF(表格1[編號]&lt;&gt;"",(IF(COUNTIF(表格1[[#This Row],[費用]:[車資]],"")&gt;0,"缺","")),"")</f>
        <v/>
      </c>
    </row>
    <row r="299" spans="1:13">
      <c r="A299" s="86" t="str">
        <f>IFERROR((INDEX(名冊[#All],MATCH(表格1[[#This Row],[姓名]],名冊[[#All],[姓名]],0),COLUMN(名冊[[#Headers],[字號]]))),"")</f>
        <v>1-676</v>
      </c>
      <c r="B299" s="395" t="s">
        <v>2928</v>
      </c>
      <c r="C299" s="9">
        <v>45726</v>
      </c>
      <c r="D299" s="9" t="str">
        <f>IF(表格1[[#This Row],[姓名]]&lt;&gt;"","醫療","")</f>
        <v>醫療</v>
      </c>
      <c r="E299" s="114" t="s">
        <v>2504</v>
      </c>
      <c r="F299" s="88"/>
      <c r="G299" s="33" t="str">
        <f>IF(表格1[[#This Row],[姓名]]&lt;&gt;"",TEXT(表格1[[#This Row],[日期]],"mm/dd;;")&amp;" "&amp;表格1[[#This Row],[項目]]&amp;表格1[[#This Row],[項目2]],"")</f>
        <v>03/10 804精神科拿藥</v>
      </c>
      <c r="J299" s="90">
        <v>90</v>
      </c>
      <c r="K299" s="90">
        <v>0</v>
      </c>
      <c r="L299" s="90">
        <v>0</v>
      </c>
      <c r="M299" s="91" t="str">
        <f>IF(表格1[編號]&lt;&gt;"",(IF(COUNTIF(表格1[[#This Row],[費用]:[車資]],"")&gt;0,"缺","")),"")</f>
        <v/>
      </c>
    </row>
    <row r="300" spans="1:13">
      <c r="A300" s="86" t="str">
        <f>IFERROR((INDEX(名冊[#All],MATCH(表格1[[#This Row],[姓名]],名冊[[#All],[姓名]],0),COLUMN(名冊[[#Headers],[字號]]))),"")</f>
        <v>2-147</v>
      </c>
      <c r="B300" s="264" t="s">
        <v>2902</v>
      </c>
      <c r="C300" s="9">
        <v>45726</v>
      </c>
      <c r="D300" s="9" t="str">
        <f>IF(表格1[[#This Row],[姓名]]&lt;&gt;"","醫療","")</f>
        <v>醫療</v>
      </c>
      <c r="E300" s="114" t="s">
        <v>2903</v>
      </c>
      <c r="F300" s="88"/>
      <c r="G300" s="33" t="str">
        <f>IF(表格1[[#This Row],[姓名]]&lt;&gt;"",TEXT(表格1[[#This Row],[日期]],"mm/dd;;")&amp;" "&amp;表格1[[#This Row],[項目]]&amp;表格1[[#This Row],[項目2]],"")</f>
        <v>03/10 龍敏住院</v>
      </c>
      <c r="J300" s="90" t="s">
        <v>3609</v>
      </c>
      <c r="K300" s="90" t="s">
        <v>3610</v>
      </c>
      <c r="L300" s="90">
        <v>600</v>
      </c>
      <c r="M300" s="91" t="str">
        <f>IF(表格1[編號]&lt;&gt;"",(IF(COUNTIF(表格1[[#This Row],[費用]:[車資]],"")&gt;0,"缺","")),"")</f>
        <v/>
      </c>
    </row>
    <row r="301" spans="1:13">
      <c r="A301" s="86" t="str">
        <f>IFERROR((INDEX(名冊[#All],MATCH(表格1[[#This Row],[姓名]],名冊[[#All],[姓名]],0),COLUMN(名冊[[#Headers],[字號]]))),"")</f>
        <v>1-354</v>
      </c>
      <c r="B301" s="264" t="s">
        <v>2925</v>
      </c>
      <c r="C301" s="9">
        <v>45726</v>
      </c>
      <c r="D301" s="9" t="str">
        <f>IF(表格1[[#This Row],[姓名]]&lt;&gt;"","醫療","")</f>
        <v>醫療</v>
      </c>
      <c r="E301" s="114" t="s">
        <v>2504</v>
      </c>
      <c r="F301" s="88"/>
      <c r="G301" s="33" t="str">
        <f>IF(表格1[[#This Row],[姓名]]&lt;&gt;"",TEXT(表格1[[#This Row],[日期]],"mm/dd;;")&amp;" "&amp;表格1[[#This Row],[項目]]&amp;表格1[[#This Row],[項目2]],"")</f>
        <v>03/10 804精神科拿藥</v>
      </c>
      <c r="J301" s="90">
        <v>150</v>
      </c>
      <c r="K301" s="90">
        <v>0</v>
      </c>
      <c r="L301" s="90">
        <v>300</v>
      </c>
      <c r="M301" s="91" t="str">
        <f>IF(表格1[編號]&lt;&gt;"",(IF(COUNTIF(表格1[[#This Row],[費用]:[車資]],"")&gt;0,"缺","")),"")</f>
        <v/>
      </c>
    </row>
    <row r="302" spans="1:13">
      <c r="A302" s="86" t="str">
        <f>IFERROR((INDEX(名冊[#All],MATCH(表格1[[#This Row],[姓名]],名冊[[#All],[姓名]],0),COLUMN(名冊[[#Headers],[字號]]))),"")</f>
        <v>1-637</v>
      </c>
      <c r="B302" s="264" t="s">
        <v>2882</v>
      </c>
      <c r="C302" s="9">
        <v>45726</v>
      </c>
      <c r="D302" s="9" t="str">
        <f>IF(表格1[[#This Row],[姓名]]&lt;&gt;"","醫療","")</f>
        <v>醫療</v>
      </c>
      <c r="E302" s="114" t="s">
        <v>2875</v>
      </c>
      <c r="F302" s="88"/>
      <c r="G302" s="33" t="str">
        <f>IF(表格1[[#This Row],[姓名]]&lt;&gt;"",TEXT(表格1[[#This Row],[日期]],"mm/dd;;")&amp;" "&amp;表格1[[#This Row],[項目]]&amp;表格1[[#This Row],[項目2]],"")</f>
        <v>03/10 龍敏復健科(批價)</v>
      </c>
      <c r="J302" s="90">
        <v>50</v>
      </c>
      <c r="K302" s="90">
        <v>0</v>
      </c>
      <c r="L302" s="90">
        <v>0</v>
      </c>
      <c r="M302" s="91" t="str">
        <f>IF(表格1[編號]&lt;&gt;"",(IF(COUNTIF(表格1[[#This Row],[費用]:[車資]],"")&gt;0,"缺","")),"")</f>
        <v/>
      </c>
    </row>
    <row r="303" spans="1:13">
      <c r="A303" s="86" t="str">
        <f>IFERROR((INDEX(名冊[#All],MATCH(表格1[[#This Row],[姓名]],名冊[[#All],[姓名]],0),COLUMN(名冊[[#Headers],[字號]]))),"")</f>
        <v>1-667</v>
      </c>
      <c r="B303" s="264" t="s">
        <v>2880</v>
      </c>
      <c r="C303" s="9">
        <v>45726</v>
      </c>
      <c r="D303" s="9" t="str">
        <f>IF(表格1[[#This Row],[姓名]]&lt;&gt;"","醫療","")</f>
        <v>醫療</v>
      </c>
      <c r="E303" s="114" t="s">
        <v>2875</v>
      </c>
      <c r="F303" s="88"/>
      <c r="G303" s="33" t="str">
        <f>IF(表格1[[#This Row],[姓名]]&lt;&gt;"",TEXT(表格1[[#This Row],[日期]],"mm/dd;;")&amp;" "&amp;表格1[[#This Row],[項目]]&amp;表格1[[#This Row],[項目2]],"")</f>
        <v>03/10 龍敏復健科(批價)</v>
      </c>
      <c r="J303" s="90">
        <v>50</v>
      </c>
      <c r="K303" s="90">
        <v>0</v>
      </c>
      <c r="L303" s="90">
        <v>0</v>
      </c>
      <c r="M303" s="91" t="str">
        <f>IF(表格1[編號]&lt;&gt;"",(IF(COUNTIF(表格1[[#This Row],[費用]:[車資]],"")&gt;0,"缺","")),"")</f>
        <v/>
      </c>
    </row>
    <row r="304" spans="1:13">
      <c r="A304" s="86" t="str">
        <f>IFERROR((INDEX(名冊[#All],MATCH(表格1[[#This Row],[姓名]],名冊[[#All],[姓名]],0),COLUMN(名冊[[#Headers],[字號]]))),"")</f>
        <v>1-767</v>
      </c>
      <c r="B304" s="264" t="s">
        <v>2911</v>
      </c>
      <c r="C304" s="9">
        <v>45726</v>
      </c>
      <c r="D304" s="9" t="str">
        <f>IF(表格1[[#This Row],[姓名]]&lt;&gt;"","醫療","")</f>
        <v>醫療</v>
      </c>
      <c r="E304" s="114" t="s">
        <v>2912</v>
      </c>
      <c r="F304" s="88"/>
      <c r="G304" s="33" t="str">
        <f>IF(表格1[[#This Row],[姓名]]&lt;&gt;"",TEXT(表格1[[#This Row],[日期]],"mm/dd;;")&amp;" "&amp;表格1[[#This Row],[項目]]&amp;表格1[[#This Row],[項目2]],"")</f>
        <v>03/10 804精神科</v>
      </c>
      <c r="J304" s="90">
        <v>90</v>
      </c>
      <c r="K304" s="90">
        <v>350</v>
      </c>
      <c r="L304" s="90">
        <v>600</v>
      </c>
      <c r="M304" s="91" t="str">
        <f>IF(表格1[編號]&lt;&gt;"",(IF(COUNTIF(表格1[[#This Row],[費用]:[車資]],"")&gt;0,"缺","")),"")</f>
        <v/>
      </c>
    </row>
    <row r="305" spans="1:13">
      <c r="A305" s="388" t="str">
        <f>IFERROR((INDEX(名冊[#All],MATCH(表格1[[#This Row],[姓名]],名冊[[#All],[姓名]],0),COLUMN(名冊[[#Headers],[字號]]))),"")</f>
        <v>1-651</v>
      </c>
      <c r="B305" s="264" t="s">
        <v>3547</v>
      </c>
      <c r="C305" s="339">
        <v>45726</v>
      </c>
      <c r="D305" s="339" t="str">
        <f>IF(表格1[[#This Row],[姓名]]&lt;&gt;"","醫療","")</f>
        <v>醫療</v>
      </c>
      <c r="E305" s="389" t="s">
        <v>3548</v>
      </c>
      <c r="F305" s="390"/>
      <c r="G305" s="344" t="str">
        <f>IF(表格1[[#This Row],[姓名]]&lt;&gt;"",TEXT(表格1[[#This Row],[日期]],"mm/dd;;")&amp;" "&amp;表格1[[#This Row],[項目]]&amp;表格1[[#This Row],[項目2]],"")</f>
        <v>03/10 龍敏送檢車資</v>
      </c>
      <c r="H305" s="344"/>
      <c r="I305" s="344"/>
      <c r="J305" s="391" t="s">
        <v>2294</v>
      </c>
      <c r="K305" s="90" t="s">
        <v>2294</v>
      </c>
      <c r="L305" s="90">
        <v>320</v>
      </c>
      <c r="M305" s="392" t="str">
        <f>IF(表格1[編號]&lt;&gt;"",(IF(COUNTIF(表格1[[#This Row],[費用]:[車資]],"")&gt;0,"缺","")),"")</f>
        <v/>
      </c>
    </row>
    <row r="306" spans="1:13">
      <c r="A306" s="86" t="str">
        <f>IFERROR((INDEX(名冊[#All],MATCH(表格1[[#This Row],[姓名]],名冊[[#All],[姓名]],0),COLUMN(名冊[[#Headers],[字號]]))),"")</f>
        <v>2-175</v>
      </c>
      <c r="B306" s="264" t="s">
        <v>2878</v>
      </c>
      <c r="C306" s="9">
        <v>45726</v>
      </c>
      <c r="D306" s="9" t="str">
        <f>IF(表格1[[#This Row],[姓名]]&lt;&gt;"","醫療","")</f>
        <v>醫療</v>
      </c>
      <c r="E306" s="114" t="s">
        <v>2875</v>
      </c>
      <c r="F306" s="88"/>
      <c r="G306" s="33" t="str">
        <f>IF(表格1[[#This Row],[姓名]]&lt;&gt;"",TEXT(表格1[[#This Row],[日期]],"mm/dd;;")&amp;" "&amp;表格1[[#This Row],[項目]]&amp;表格1[[#This Row],[項目2]],"")</f>
        <v>03/10 龍敏復健科(批價)</v>
      </c>
      <c r="J306" s="90">
        <v>50</v>
      </c>
      <c r="K306" s="90">
        <v>0</v>
      </c>
      <c r="L306" s="90">
        <v>0</v>
      </c>
      <c r="M306" s="91" t="str">
        <f>IF(表格1[編號]&lt;&gt;"",(IF(COUNTIF(表格1[[#This Row],[費用]:[車資]],"")&gt;0,"缺","")),"")</f>
        <v/>
      </c>
    </row>
    <row r="307" spans="1:13">
      <c r="A307" s="86" t="str">
        <f>IFERROR((INDEX(名冊[#All],MATCH(表格1[[#This Row],[姓名]],名冊[[#All],[姓名]],0),COLUMN(名冊[[#Headers],[字號]]))),"")</f>
        <v>2-194</v>
      </c>
      <c r="B307" s="264" t="s">
        <v>2881</v>
      </c>
      <c r="C307" s="9">
        <v>45726</v>
      </c>
      <c r="D307" s="9" t="str">
        <f>IF(表格1[[#This Row],[姓名]]&lt;&gt;"","醫療","")</f>
        <v>醫療</v>
      </c>
      <c r="E307" s="114" t="s">
        <v>2875</v>
      </c>
      <c r="F307" s="88"/>
      <c r="G307" s="33" t="str">
        <f>IF(表格1[[#This Row],[姓名]]&lt;&gt;"",TEXT(表格1[[#This Row],[日期]],"mm/dd;;")&amp;" "&amp;表格1[[#This Row],[項目]]&amp;表格1[[#This Row],[項目2]],"")</f>
        <v>03/10 龍敏復健科(批價)</v>
      </c>
      <c r="J307" s="90">
        <v>50</v>
      </c>
      <c r="K307" s="90">
        <v>0</v>
      </c>
      <c r="L307" s="90">
        <v>0</v>
      </c>
      <c r="M307" s="91" t="str">
        <f>IF(表格1[編號]&lt;&gt;"",(IF(COUNTIF(表格1[[#This Row],[費用]:[車資]],"")&gt;0,"缺","")),"")</f>
        <v/>
      </c>
    </row>
    <row r="308" spans="1:13">
      <c r="A308" s="86" t="str">
        <f>IFERROR((INDEX(名冊[#All],MATCH(表格1[[#This Row],[姓名]],名冊[[#All],[姓名]],0),COLUMN(名冊[[#Headers],[字號]]))),"")</f>
        <v>1-740</v>
      </c>
      <c r="B308" s="264" t="s">
        <v>2877</v>
      </c>
      <c r="C308" s="9">
        <v>45726</v>
      </c>
      <c r="D308" s="9" t="str">
        <f>IF(表格1[[#This Row],[姓名]]&lt;&gt;"","醫療","")</f>
        <v>醫療</v>
      </c>
      <c r="E308" s="114" t="s">
        <v>2875</v>
      </c>
      <c r="F308" s="88"/>
      <c r="G308" s="33" t="str">
        <f>IF(表格1[[#This Row],[姓名]]&lt;&gt;"",TEXT(表格1[[#This Row],[日期]],"mm/dd;;")&amp;" "&amp;表格1[[#This Row],[項目]]&amp;表格1[[#This Row],[項目2]],"")</f>
        <v>03/10 龍敏復健科(批價)</v>
      </c>
      <c r="J308" s="90">
        <v>50</v>
      </c>
      <c r="K308" s="90">
        <v>0</v>
      </c>
      <c r="L308" s="90">
        <v>0</v>
      </c>
      <c r="M308" s="91" t="str">
        <f>IF(表格1[編號]&lt;&gt;"",(IF(COUNTIF(表格1[[#This Row],[費用]:[車資]],"")&gt;0,"缺","")),"")</f>
        <v/>
      </c>
    </row>
    <row r="309" spans="1:13">
      <c r="A309" s="86" t="str">
        <f>IFERROR((INDEX(名冊[#All],MATCH(表格1[[#This Row],[姓名]],名冊[[#All],[姓名]],0),COLUMN(名冊[[#Headers],[字號]]))),"")</f>
        <v>1-765</v>
      </c>
      <c r="B309" s="395" t="s">
        <v>2423</v>
      </c>
      <c r="C309" s="9">
        <v>45726</v>
      </c>
      <c r="D309" s="9" t="str">
        <f>IF(表格1[[#This Row],[姓名]]&lt;&gt;"","醫療","")</f>
        <v>醫療</v>
      </c>
      <c r="E309" s="114" t="s">
        <v>2901</v>
      </c>
      <c r="F309" s="88"/>
      <c r="G309" s="33" t="str">
        <f>IF(表格1[[#This Row],[姓名]]&lt;&gt;"",TEXT(表格1[[#This Row],[日期]],"mm/dd;;")&amp;" "&amp;表格1[[#This Row],[項目]]&amp;表格1[[#This Row],[項目2]],"")</f>
        <v>03/10 804胸腔內科</v>
      </c>
      <c r="J309" s="90">
        <v>180</v>
      </c>
      <c r="K309" s="90" t="s">
        <v>3609</v>
      </c>
      <c r="L309" s="90">
        <v>0</v>
      </c>
      <c r="M309" s="91" t="str">
        <f>IF(表格1[編號]&lt;&gt;"",(IF(COUNTIF(表格1[[#This Row],[費用]:[車資]],"")&gt;0,"缺","")),"")</f>
        <v/>
      </c>
    </row>
    <row r="310" spans="1:13">
      <c r="A310" s="86" t="str">
        <f>IFERROR((INDEX(名冊[#All],MATCH(表格1[[#This Row],[姓名]],名冊[[#All],[姓名]],0),COLUMN(名冊[[#Headers],[字號]]))),"")</f>
        <v>1-765</v>
      </c>
      <c r="B310" s="395" t="s">
        <v>2909</v>
      </c>
      <c r="C310" s="9">
        <v>45726</v>
      </c>
      <c r="D310" s="9" t="str">
        <f>IF(表格1[[#This Row],[姓名]]&lt;&gt;"","醫療","")</f>
        <v>醫療</v>
      </c>
      <c r="E310" s="114" t="s">
        <v>2910</v>
      </c>
      <c r="F310" s="88"/>
      <c r="G310" s="33" t="str">
        <f>IF(表格1[[#This Row],[姓名]]&lt;&gt;"",TEXT(表格1[[#This Row],[日期]],"mm/dd;;")&amp;" "&amp;表格1[[#This Row],[項目]]&amp;表格1[[#This Row],[項目2]],"")</f>
        <v>03/10 804精神科</v>
      </c>
      <c r="J310" s="90">
        <v>260</v>
      </c>
      <c r="K310" s="90">
        <v>350</v>
      </c>
      <c r="L310" s="90">
        <v>600</v>
      </c>
      <c r="M310" s="91" t="str">
        <f>IF(表格1[編號]&lt;&gt;"",(IF(COUNTIF(表格1[[#This Row],[費用]:[車資]],"")&gt;0,"缺","")),"")</f>
        <v/>
      </c>
    </row>
    <row r="311" spans="1:13">
      <c r="A311" s="86" t="str">
        <f>IFERROR((INDEX(名冊[#All],MATCH(表格1[[#This Row],[姓名]],名冊[[#All],[姓名]],0),COLUMN(名冊[[#Headers],[字號]]))),"")</f>
        <v>1-737</v>
      </c>
      <c r="B311" s="264" t="s">
        <v>2923</v>
      </c>
      <c r="C311" s="9">
        <v>45726</v>
      </c>
      <c r="D311" s="9" t="str">
        <f>IF(表格1[[#This Row],[姓名]]&lt;&gt;"","醫療","")</f>
        <v>醫療</v>
      </c>
      <c r="E311" s="114" t="s">
        <v>2504</v>
      </c>
      <c r="F311" s="88"/>
      <c r="G311" s="33" t="str">
        <f>IF(表格1[[#This Row],[姓名]]&lt;&gt;"",TEXT(表格1[[#This Row],[日期]],"mm/dd;;")&amp;" "&amp;表格1[[#This Row],[項目]]&amp;表格1[[#This Row],[項目2]],"")</f>
        <v>03/10 804精神科拿藥</v>
      </c>
      <c r="J311" s="90">
        <v>340</v>
      </c>
      <c r="K311" s="90">
        <v>0</v>
      </c>
      <c r="L311" s="90">
        <v>300</v>
      </c>
      <c r="M311" s="91" t="str">
        <f>IF(表格1[編號]&lt;&gt;"",(IF(COUNTIF(表格1[[#This Row],[費用]:[車資]],"")&gt;0,"缺","")),"")</f>
        <v/>
      </c>
    </row>
    <row r="312" spans="1:13">
      <c r="A312" s="86" t="str">
        <f>IFERROR((INDEX(名冊[#All],MATCH(表格1[[#This Row],[姓名]],名冊[[#All],[姓名]],0),COLUMN(名冊[[#Headers],[字號]]))),"")</f>
        <v>1-700</v>
      </c>
      <c r="B312" s="264" t="s">
        <v>2888</v>
      </c>
      <c r="C312" s="9">
        <v>45726</v>
      </c>
      <c r="D312" s="9" t="str">
        <f>IF(表格1[[#This Row],[姓名]]&lt;&gt;"","醫療","")</f>
        <v>醫療</v>
      </c>
      <c r="E312" s="114" t="s">
        <v>2889</v>
      </c>
      <c r="F312" s="88"/>
      <c r="G312" s="33" t="str">
        <f>IF(表格1[[#This Row],[姓名]]&lt;&gt;"",TEXT(表格1[[#This Row],[日期]],"mm/dd;;")&amp;" "&amp;表格1[[#This Row],[項目]]&amp;表格1[[#This Row],[項目2]],"")</f>
        <v>03/10 804胸腔內科</v>
      </c>
      <c r="J312" s="90">
        <v>180</v>
      </c>
      <c r="K312" s="90">
        <v>350</v>
      </c>
      <c r="L312" s="90">
        <v>600</v>
      </c>
      <c r="M312" s="91" t="str">
        <f>IF(表格1[編號]&lt;&gt;"",(IF(COUNTIF(表格1[[#This Row],[費用]:[車資]],"")&gt;0,"缺","")),"")</f>
        <v/>
      </c>
    </row>
    <row r="313" spans="1:13">
      <c r="A313" s="86" t="str">
        <f>IFERROR((INDEX(名冊[#All],MATCH(表格1[[#This Row],[姓名]],名冊[[#All],[姓名]],0),COLUMN(名冊[[#Headers],[字號]]))),"")</f>
        <v>1-769</v>
      </c>
      <c r="B313" s="395" t="s">
        <v>2892</v>
      </c>
      <c r="C313" s="9">
        <v>45726</v>
      </c>
      <c r="D313" s="9" t="str">
        <f>IF(表格1[[#This Row],[姓名]]&lt;&gt;"","醫療","")</f>
        <v>醫療</v>
      </c>
      <c r="E313" s="114" t="s">
        <v>2893</v>
      </c>
      <c r="F313" s="88"/>
      <c r="G313" s="33" t="str">
        <f>IF(表格1[[#This Row],[姓名]]&lt;&gt;"",TEXT(表格1[[#This Row],[日期]],"mm/dd;;")&amp;" "&amp;表格1[[#This Row],[項目]]&amp;表格1[[#This Row],[項目2]],"")</f>
        <v>03/10 804內分泌科</v>
      </c>
      <c r="J313" s="90">
        <v>280</v>
      </c>
      <c r="K313" s="90">
        <v>350</v>
      </c>
      <c r="L313" s="90">
        <v>0</v>
      </c>
      <c r="M313" s="91" t="str">
        <f>IF(表格1[編號]&lt;&gt;"",(IF(COUNTIF(表格1[[#This Row],[費用]:[車資]],"")&gt;0,"缺","")),"")</f>
        <v/>
      </c>
    </row>
    <row r="314" spans="1:13">
      <c r="A314" s="86" t="str">
        <f>IFERROR((INDEX(名冊[#All],MATCH(表格1[[#This Row],[姓名]],名冊[[#All],[姓名]],0),COLUMN(名冊[[#Headers],[字號]]))),"")</f>
        <v>1-769</v>
      </c>
      <c r="B314" s="395" t="s">
        <v>2890</v>
      </c>
      <c r="C314" s="9">
        <v>45726</v>
      </c>
      <c r="D314" s="9" t="str">
        <f>IF(表格1[[#This Row],[姓名]]&lt;&gt;"","醫療","")</f>
        <v>醫療</v>
      </c>
      <c r="E314" s="114" t="s">
        <v>2891</v>
      </c>
      <c r="F314" s="88"/>
      <c r="G314" s="33" t="str">
        <f>IF(表格1[[#This Row],[姓名]]&lt;&gt;"",TEXT(表格1[[#This Row],[日期]],"mm/dd;;")&amp;" "&amp;表格1[[#This Row],[項目]]&amp;表格1[[#This Row],[項目2]],"")</f>
        <v>03/10 804神經內科</v>
      </c>
      <c r="J314" s="90" t="s">
        <v>3610</v>
      </c>
      <c r="K314" s="90">
        <v>350</v>
      </c>
      <c r="L314" s="90">
        <v>600</v>
      </c>
      <c r="M314" s="91" t="str">
        <f>IF(表格1[編號]&lt;&gt;"",(IF(COUNTIF(表格1[[#This Row],[費用]:[車資]],"")&gt;0,"缺","")),"")</f>
        <v/>
      </c>
    </row>
    <row r="315" spans="1:13">
      <c r="A315" s="86" t="str">
        <f>IFERROR((INDEX(名冊[#All],MATCH(表格1[[#This Row],[姓名]],名冊[[#All],[姓名]],0),COLUMN(名冊[[#Headers],[字號]]))),"")</f>
        <v>1-142</v>
      </c>
      <c r="B315" s="264" t="s">
        <v>2918</v>
      </c>
      <c r="C315" s="9">
        <v>45726</v>
      </c>
      <c r="D315" s="9" t="str">
        <f>IF(表格1[[#This Row],[姓名]]&lt;&gt;"","醫療","")</f>
        <v>醫療</v>
      </c>
      <c r="E315" s="114" t="s">
        <v>2919</v>
      </c>
      <c r="F315" s="88"/>
      <c r="G315" s="33" t="str">
        <f>IF(表格1[[#This Row],[姓名]]&lt;&gt;"",TEXT(表格1[[#This Row],[日期]],"mm/dd;;")&amp;" "&amp;表格1[[#This Row],[項目]]&amp;表格1[[#This Row],[項目2]],"")</f>
        <v>03/10 804骨科</v>
      </c>
      <c r="J315" s="90">
        <v>150</v>
      </c>
      <c r="K315" s="90">
        <v>350</v>
      </c>
      <c r="L315" s="90">
        <v>600</v>
      </c>
      <c r="M315" s="91" t="str">
        <f>IF(表格1[編號]&lt;&gt;"",(IF(COUNTIF(表格1[[#This Row],[費用]:[車資]],"")&gt;0,"缺","")),"")</f>
        <v/>
      </c>
    </row>
    <row r="316" spans="1:13">
      <c r="A316" s="86" t="str">
        <f>IFERROR((INDEX(名冊[#All],MATCH(表格1[[#This Row],[姓名]],名冊[[#All],[姓名]],0),COLUMN(名冊[[#Headers],[字號]]))),"")</f>
        <v>1-477</v>
      </c>
      <c r="B316" s="264" t="s">
        <v>2927</v>
      </c>
      <c r="C316" s="9">
        <v>45726</v>
      </c>
      <c r="D316" s="9" t="str">
        <f>IF(表格1[[#This Row],[姓名]]&lt;&gt;"","醫療","")</f>
        <v>醫療</v>
      </c>
      <c r="E316" s="114" t="s">
        <v>2504</v>
      </c>
      <c r="F316" s="88"/>
      <c r="G316" s="33" t="str">
        <f>IF(表格1[[#This Row],[姓名]]&lt;&gt;"",TEXT(表格1[[#This Row],[日期]],"mm/dd;;")&amp;" "&amp;表格1[[#This Row],[項目]]&amp;表格1[[#This Row],[項目2]],"")</f>
        <v>03/10 804精神科拿藥</v>
      </c>
      <c r="J316" s="90">
        <v>90</v>
      </c>
      <c r="K316" s="90">
        <v>0</v>
      </c>
      <c r="L316" s="90">
        <v>300</v>
      </c>
      <c r="M316" s="91" t="str">
        <f>IF(表格1[編號]&lt;&gt;"",(IF(COUNTIF(表格1[[#This Row],[費用]:[車資]],"")&gt;0,"缺","")),"")</f>
        <v/>
      </c>
    </row>
    <row r="317" spans="1:13">
      <c r="A317" s="86" t="str">
        <f>IFERROR((INDEX(名冊[#All],MATCH(表格1[[#This Row],[姓名]],名冊[[#All],[姓名]],0),COLUMN(名冊[[#Headers],[字號]]))),"")</f>
        <v>1-636</v>
      </c>
      <c r="B317" s="264" t="s">
        <v>2947</v>
      </c>
      <c r="C317" s="9">
        <v>45727</v>
      </c>
      <c r="D317" s="9" t="str">
        <f>IF(表格1[[#This Row],[姓名]]&lt;&gt;"","醫療","")</f>
        <v>醫療</v>
      </c>
      <c r="E317" s="114" t="s">
        <v>2458</v>
      </c>
      <c r="F317" s="88"/>
      <c r="G317" s="33" t="str">
        <f>IF(表格1[[#This Row],[姓名]]&lt;&gt;"",TEXT(表格1[[#This Row],[日期]],"mm/dd;;")&amp;" "&amp;表格1[[#This Row],[項目]]&amp;表格1[[#This Row],[項目2]],"")</f>
        <v>03/11 804胸腔內科</v>
      </c>
      <c r="J317" s="90">
        <v>150</v>
      </c>
      <c r="K317" s="90">
        <v>350</v>
      </c>
      <c r="L317" s="90">
        <v>600</v>
      </c>
      <c r="M317" s="91" t="str">
        <f>IF(表格1[編號]&lt;&gt;"",(IF(COUNTIF(表格1[[#This Row],[費用]:[車資]],"")&gt;0,"缺","")),"")</f>
        <v/>
      </c>
    </row>
    <row r="318" spans="1:13">
      <c r="A318" s="86" t="str">
        <f>IFERROR((INDEX(名冊[#All],MATCH(表格1[[#This Row],[姓名]],名冊[[#All],[姓名]],0),COLUMN(名冊[[#Headers],[字號]]))),"")</f>
        <v>3-546</v>
      </c>
      <c r="B318" s="264" t="s">
        <v>2945</v>
      </c>
      <c r="C318" s="9">
        <v>45727</v>
      </c>
      <c r="D318" s="9" t="str">
        <f>IF(表格1[[#This Row],[姓名]]&lt;&gt;"","醫療","")</f>
        <v>醫療</v>
      </c>
      <c r="E318" s="114" t="s">
        <v>2458</v>
      </c>
      <c r="F318" s="88"/>
      <c r="G318" s="33" t="str">
        <f>IF(表格1[[#This Row],[姓名]]&lt;&gt;"",TEXT(表格1[[#This Row],[日期]],"mm/dd;;")&amp;" "&amp;表格1[[#This Row],[項目]]&amp;表格1[[#This Row],[項目2]],"")</f>
        <v>03/11 804胸腔內科</v>
      </c>
      <c r="J318" s="90">
        <v>150</v>
      </c>
      <c r="K318" s="90">
        <v>350</v>
      </c>
      <c r="L318" s="90">
        <v>600</v>
      </c>
      <c r="M318" s="91" t="str">
        <f>IF(表格1[編號]&lt;&gt;"",(IF(COUNTIF(表格1[[#This Row],[費用]:[車資]],"")&gt;0,"缺","")),"")</f>
        <v/>
      </c>
    </row>
    <row r="319" spans="1:13">
      <c r="A319" s="86" t="str">
        <f>IFERROR((INDEX(名冊[#All],MATCH(表格1[[#This Row],[姓名]],名冊[[#All],[姓名]],0),COLUMN(名冊[[#Headers],[字號]]))),"")</f>
        <v>1-761</v>
      </c>
      <c r="B319" s="395" t="s">
        <v>2937</v>
      </c>
      <c r="C319" s="9">
        <v>45727</v>
      </c>
      <c r="D319" s="9" t="str">
        <f>IF(表格1[[#This Row],[姓名]]&lt;&gt;"","醫療","")</f>
        <v>醫療</v>
      </c>
      <c r="E319" s="114" t="s">
        <v>2938</v>
      </c>
      <c r="F319" s="88"/>
      <c r="G319" s="33" t="str">
        <f>IF(表格1[[#This Row],[姓名]]&lt;&gt;"",TEXT(表格1[[#This Row],[日期]],"mm/dd;;")&amp;" "&amp;表格1[[#This Row],[項目]]&amp;表格1[[#This Row],[項目2]],"")</f>
        <v>03/11 804抽血</v>
      </c>
      <c r="J319" s="90">
        <v>0</v>
      </c>
      <c r="K319" s="90">
        <v>350</v>
      </c>
      <c r="L319" s="90">
        <v>600</v>
      </c>
      <c r="M319" s="91" t="str">
        <f>IF(表格1[編號]&lt;&gt;"",(IF(COUNTIF(表格1[[#This Row],[費用]:[車資]],"")&gt;0,"缺","")),"")</f>
        <v/>
      </c>
    </row>
    <row r="320" spans="1:13">
      <c r="A320" s="86" t="str">
        <f>IFERROR((INDEX(名冊[#All],MATCH(表格1[[#This Row],[姓名]],名冊[[#All],[姓名]],0),COLUMN(名冊[[#Headers],[字號]]))),"")</f>
        <v>1-761</v>
      </c>
      <c r="B320" s="395" t="s">
        <v>2156</v>
      </c>
      <c r="C320" s="9">
        <v>45727</v>
      </c>
      <c r="D320" s="9" t="str">
        <f>IF(表格1[[#This Row],[姓名]]&lt;&gt;"","醫療","")</f>
        <v>醫療</v>
      </c>
      <c r="E320" s="114" t="s">
        <v>2939</v>
      </c>
      <c r="F320" s="88"/>
      <c r="G320" s="33" t="str">
        <f>IF(表格1[[#This Row],[姓名]]&lt;&gt;"",TEXT(表格1[[#This Row],[日期]],"mm/dd;;")&amp;" "&amp;表格1[[#This Row],[項目]]&amp;表格1[[#This Row],[項目2]],"")</f>
        <v>03/11 804泌尿外科</v>
      </c>
      <c r="J320" s="90">
        <v>140</v>
      </c>
      <c r="K320" s="90" t="s">
        <v>3611</v>
      </c>
      <c r="L320" s="90">
        <v>0</v>
      </c>
      <c r="M320" s="91" t="str">
        <f>IF(表格1[編號]&lt;&gt;"",(IF(COUNTIF(表格1[[#This Row],[費用]:[車資]],"")&gt;0,"缺","")),"")</f>
        <v/>
      </c>
    </row>
    <row r="321" spans="1:13">
      <c r="A321" s="86" t="str">
        <f>IFERROR((INDEX(名冊[#All],MATCH(表格1[[#This Row],[姓名]],名冊[[#All],[姓名]],0),COLUMN(名冊[[#Headers],[字號]]))),"")</f>
        <v>1-725</v>
      </c>
      <c r="B321" s="264" t="s">
        <v>2950</v>
      </c>
      <c r="C321" s="9">
        <v>45727</v>
      </c>
      <c r="D321" s="9" t="str">
        <f>IF(表格1[[#This Row],[姓名]]&lt;&gt;"","醫療","")</f>
        <v>醫療</v>
      </c>
      <c r="E321" s="114" t="s">
        <v>2951</v>
      </c>
      <c r="F321" s="88"/>
      <c r="G321" s="33" t="str">
        <f>IF(表格1[[#This Row],[姓名]]&lt;&gt;"",TEXT(表格1[[#This Row],[日期]],"mm/dd;;")&amp;" "&amp;表格1[[#This Row],[項目]]&amp;表格1[[#This Row],[項目2]],"")</f>
        <v>03/11 804心臟內科(人不去)</v>
      </c>
      <c r="J321" s="90">
        <v>140</v>
      </c>
      <c r="K321" s="90">
        <v>350</v>
      </c>
      <c r="L321" s="90">
        <v>300</v>
      </c>
      <c r="M321" s="91" t="str">
        <f>IF(表格1[編號]&lt;&gt;"",(IF(COUNTIF(表格1[[#This Row],[費用]:[車資]],"")&gt;0,"缺","")),"")</f>
        <v/>
      </c>
    </row>
    <row r="322" spans="1:13">
      <c r="A322" s="86" t="str">
        <f>IFERROR((INDEX(名冊[#All],MATCH(表格1[[#This Row],[姓名]],名冊[[#All],[姓名]],0),COLUMN(名冊[[#Headers],[字號]]))),"")</f>
        <v>1-748</v>
      </c>
      <c r="B322" s="264" t="s">
        <v>2948</v>
      </c>
      <c r="C322" s="9">
        <v>45727</v>
      </c>
      <c r="D322" s="9" t="str">
        <f>IF(表格1[[#This Row],[姓名]]&lt;&gt;"","醫療","")</f>
        <v>醫療</v>
      </c>
      <c r="E322" s="114" t="s">
        <v>2458</v>
      </c>
      <c r="F322" s="88"/>
      <c r="G322" s="33" t="str">
        <f>IF(表格1[[#This Row],[姓名]]&lt;&gt;"",TEXT(表格1[[#This Row],[日期]],"mm/dd;;")&amp;" "&amp;表格1[[#This Row],[項目]]&amp;表格1[[#This Row],[項目2]],"")</f>
        <v>03/11 804胸腔內科</v>
      </c>
      <c r="J322" s="90">
        <v>180</v>
      </c>
      <c r="K322" s="90">
        <v>350</v>
      </c>
      <c r="L322" s="90">
        <v>600</v>
      </c>
      <c r="M322" s="91" t="str">
        <f>IF(表格1[編號]&lt;&gt;"",(IF(COUNTIF(表格1[[#This Row],[費用]:[車資]],"")&gt;0,"缺","")),"")</f>
        <v/>
      </c>
    </row>
    <row r="323" spans="1:13">
      <c r="A323" s="86" t="str">
        <f>IFERROR((INDEX(名冊[#All],MATCH(表格1[[#This Row],[姓名]],名冊[[#All],[姓名]],0),COLUMN(名冊[[#Headers],[字號]]))),"")</f>
        <v>1-629</v>
      </c>
      <c r="B323" s="264" t="s">
        <v>2962</v>
      </c>
      <c r="C323" s="9">
        <v>45727</v>
      </c>
      <c r="D323" s="9" t="str">
        <f>IF(表格1[[#This Row],[姓名]]&lt;&gt;"","醫療","")</f>
        <v>醫療</v>
      </c>
      <c r="E323" s="114" t="s">
        <v>2964</v>
      </c>
      <c r="F323" s="88"/>
      <c r="G323" s="33" t="str">
        <f>IF(表格1[[#This Row],[姓名]]&lt;&gt;"",TEXT(表格1[[#This Row],[日期]],"mm/dd;;")&amp;" "&amp;表格1[[#This Row],[項目]]&amp;表格1[[#This Row],[項目2]],"")</f>
        <v>03/11 804胸腔內科拿藥</v>
      </c>
      <c r="J323" s="90">
        <v>200</v>
      </c>
      <c r="K323" s="90">
        <v>0</v>
      </c>
      <c r="L323" s="90">
        <v>300</v>
      </c>
      <c r="M323" s="91" t="str">
        <f>IF(表格1[編號]&lt;&gt;"",(IF(COUNTIF(表格1[[#This Row],[費用]:[車資]],"")&gt;0,"缺","")),"")</f>
        <v/>
      </c>
    </row>
    <row r="324" spans="1:13">
      <c r="A324" s="86" t="str">
        <f>IFERROR((INDEX(名冊[#All],MATCH(表格1[[#This Row],[姓名]],名冊[[#All],[姓名]],0),COLUMN(名冊[[#Headers],[字號]]))),"")</f>
        <v>1-698</v>
      </c>
      <c r="B324" s="264" t="s">
        <v>2956</v>
      </c>
      <c r="C324" s="9">
        <v>45727</v>
      </c>
      <c r="D324" s="9" t="str">
        <f>IF(表格1[[#This Row],[姓名]]&lt;&gt;"","醫療","")</f>
        <v>醫療</v>
      </c>
      <c r="E324" s="114" t="s">
        <v>2957</v>
      </c>
      <c r="F324" s="88"/>
      <c r="G324" s="33" t="str">
        <f>IF(表格1[[#This Row],[姓名]]&lt;&gt;"",TEXT(表格1[[#This Row],[日期]],"mm/dd;;")&amp;" "&amp;表格1[[#This Row],[項目]]&amp;表格1[[#This Row],[項目2]],"")</f>
        <v>03/11 804耳鼻喉科(鑑定)</v>
      </c>
      <c r="J324" s="90">
        <v>2873</v>
      </c>
      <c r="K324" s="90">
        <v>350</v>
      </c>
      <c r="L324" s="90">
        <v>600</v>
      </c>
      <c r="M324" s="91" t="str">
        <f>IF(表格1[編號]&lt;&gt;"",(IF(COUNTIF(表格1[[#This Row],[費用]:[車資]],"")&gt;0,"缺","")),"")</f>
        <v/>
      </c>
    </row>
    <row r="325" spans="1:13">
      <c r="A325" s="86" t="str">
        <f>IFERROR((INDEX(名冊[#All],MATCH(表格1[[#This Row],[姓名]],名冊[[#All],[姓名]],0),COLUMN(名冊[[#Headers],[字號]]))),"")</f>
        <v>3-518</v>
      </c>
      <c r="B325" s="264" t="s">
        <v>2971</v>
      </c>
      <c r="C325" s="9">
        <v>45727</v>
      </c>
      <c r="D325" s="9" t="str">
        <f>IF(表格1[[#This Row],[姓名]]&lt;&gt;"","醫療","")</f>
        <v>醫療</v>
      </c>
      <c r="E325" s="114" t="s">
        <v>2972</v>
      </c>
      <c r="F325" s="88"/>
      <c r="G325" s="33" t="str">
        <f>IF(表格1[[#This Row],[姓名]]&lt;&gt;"",TEXT(表格1[[#This Row],[日期]],"mm/dd;;")&amp;" "&amp;表格1[[#This Row],[項目]]&amp;表格1[[#This Row],[項目2]],"")</f>
        <v>03/11 804泌尿外科拿藥</v>
      </c>
      <c r="J325" s="90">
        <v>0</v>
      </c>
      <c r="K325" s="90">
        <v>0</v>
      </c>
      <c r="L325" s="90">
        <v>300</v>
      </c>
      <c r="M325" s="91" t="str">
        <f>IF(表格1[編號]&lt;&gt;"",(IF(COUNTIF(表格1[[#This Row],[費用]:[車資]],"")&gt;0,"缺","")),"")</f>
        <v/>
      </c>
    </row>
    <row r="326" spans="1:13">
      <c r="A326" s="86" t="str">
        <f>IFERROR((INDEX(名冊[#All],MATCH(表格1[[#This Row],[姓名]],名冊[[#All],[姓名]],0),COLUMN(名冊[[#Headers],[字號]]))),"")</f>
        <v>1-768</v>
      </c>
      <c r="B326" s="264" t="s">
        <v>2944</v>
      </c>
      <c r="C326" s="9">
        <v>45727</v>
      </c>
      <c r="D326" s="9" t="str">
        <f>IF(表格1[[#This Row],[姓名]]&lt;&gt;"","醫療","")</f>
        <v>醫療</v>
      </c>
      <c r="E326" s="114" t="s">
        <v>2458</v>
      </c>
      <c r="F326" s="88"/>
      <c r="G326" s="33" t="str">
        <f>IF(表格1[[#This Row],[姓名]]&lt;&gt;"",TEXT(表格1[[#This Row],[日期]],"mm/dd;;")&amp;" "&amp;表格1[[#This Row],[項目]]&amp;表格1[[#This Row],[項目2]],"")</f>
        <v>03/11 804胸腔內科</v>
      </c>
      <c r="J326" s="90">
        <v>150</v>
      </c>
      <c r="K326" s="90">
        <v>350</v>
      </c>
      <c r="L326" s="90">
        <v>600</v>
      </c>
      <c r="M326" s="91" t="str">
        <f>IF(表格1[編號]&lt;&gt;"",(IF(COUNTIF(表格1[[#This Row],[費用]:[車資]],"")&gt;0,"缺","")),"")</f>
        <v/>
      </c>
    </row>
    <row r="327" spans="1:13">
      <c r="A327" s="86" t="str">
        <f>IFERROR((INDEX(名冊[#All],MATCH(表格1[[#This Row],[姓名]],名冊[[#All],[姓名]],0),COLUMN(名冊[[#Headers],[字號]]))),"")</f>
        <v>1-402</v>
      </c>
      <c r="B327" s="264" t="s">
        <v>2965</v>
      </c>
      <c r="C327" s="9">
        <v>45727</v>
      </c>
      <c r="D327" s="9" t="str">
        <f>IF(表格1[[#This Row],[姓名]]&lt;&gt;"","醫療","")</f>
        <v>醫療</v>
      </c>
      <c r="E327" s="114" t="s">
        <v>2963</v>
      </c>
      <c r="F327" s="88"/>
      <c r="G327" s="33" t="str">
        <f>IF(表格1[[#This Row],[姓名]]&lt;&gt;"",TEXT(表格1[[#This Row],[日期]],"mm/dd;;")&amp;" "&amp;表格1[[#This Row],[項目]]&amp;表格1[[#This Row],[項目2]],"")</f>
        <v>03/11 804胸腔內科拿藥</v>
      </c>
      <c r="J327" s="90">
        <v>240</v>
      </c>
      <c r="K327" s="90">
        <v>0</v>
      </c>
      <c r="L327" s="90">
        <v>300</v>
      </c>
      <c r="M327" s="91" t="str">
        <f>IF(表格1[編號]&lt;&gt;"",(IF(COUNTIF(表格1[[#This Row],[費用]:[車資]],"")&gt;0,"缺","")),"")</f>
        <v/>
      </c>
    </row>
    <row r="328" spans="1:13">
      <c r="A328" s="86" t="str">
        <f>IFERROR((INDEX(名冊[#All],MATCH(表格1[[#This Row],[姓名]],名冊[[#All],[姓名]],0),COLUMN(名冊[[#Headers],[字號]]))),"")</f>
        <v>1-585</v>
      </c>
      <c r="B328" s="264" t="s">
        <v>2969</v>
      </c>
      <c r="C328" s="9">
        <v>45727</v>
      </c>
      <c r="D328" s="9" t="str">
        <f>IF(表格1[[#This Row],[姓名]]&lt;&gt;"","醫療","")</f>
        <v>醫療</v>
      </c>
      <c r="E328" s="114" t="s">
        <v>2970</v>
      </c>
      <c r="F328" s="88"/>
      <c r="G328" s="33" t="str">
        <f>IF(表格1[[#This Row],[姓名]]&lt;&gt;"",TEXT(表格1[[#This Row],[日期]],"mm/dd;;")&amp;" "&amp;表格1[[#This Row],[項目]]&amp;表格1[[#This Row],[項目2]],"")</f>
        <v>03/11 804神經內科拿藥</v>
      </c>
      <c r="J328" s="90">
        <v>150</v>
      </c>
      <c r="K328" s="90">
        <v>0</v>
      </c>
      <c r="L328" s="90">
        <v>300</v>
      </c>
      <c r="M328" s="91" t="str">
        <f>IF(表格1[編號]&lt;&gt;"",(IF(COUNTIF(表格1[[#This Row],[費用]:[車資]],"")&gt;0,"缺","")),"")</f>
        <v/>
      </c>
    </row>
    <row r="329" spans="1:13">
      <c r="A329" s="86" t="str">
        <f>IFERROR((INDEX(名冊[#All],MATCH(表格1[[#This Row],[姓名]],名冊[[#All],[姓名]],0),COLUMN(名冊[[#Headers],[字號]]))),"")</f>
        <v>3-495</v>
      </c>
      <c r="B329" s="264" t="s">
        <v>2946</v>
      </c>
      <c r="C329" s="9">
        <v>45727</v>
      </c>
      <c r="D329" s="9" t="str">
        <f>IF(表格1[[#This Row],[姓名]]&lt;&gt;"","醫療","")</f>
        <v>醫療</v>
      </c>
      <c r="E329" s="114" t="s">
        <v>2458</v>
      </c>
      <c r="F329" s="88"/>
      <c r="G329" s="33" t="str">
        <f>IF(表格1[[#This Row],[姓名]]&lt;&gt;"",TEXT(表格1[[#This Row],[日期]],"mm/dd;;")&amp;" "&amp;表格1[[#This Row],[項目]]&amp;表格1[[#This Row],[項目2]],"")</f>
        <v>03/11 804胸腔內科</v>
      </c>
      <c r="J329" s="90">
        <v>200</v>
      </c>
      <c r="K329" s="90">
        <v>350</v>
      </c>
      <c r="L329" s="90">
        <v>600</v>
      </c>
      <c r="M329" s="91" t="str">
        <f>IF(表格1[編號]&lt;&gt;"",(IF(COUNTIF(表格1[[#This Row],[費用]:[車資]],"")&gt;0,"缺","")),"")</f>
        <v/>
      </c>
    </row>
    <row r="330" spans="1:13">
      <c r="A330" s="86" t="str">
        <f>IFERROR((INDEX(名冊[#All],MATCH(表格1[[#This Row],[姓名]],名冊[[#All],[姓名]],0),COLUMN(名冊[[#Headers],[字號]]))),"")</f>
        <v>1-742</v>
      </c>
      <c r="B330" s="264" t="s">
        <v>2940</v>
      </c>
      <c r="C330" s="9">
        <v>45727</v>
      </c>
      <c r="D330" s="9" t="str">
        <f>IF(表格1[[#This Row],[姓名]]&lt;&gt;"","醫療","")</f>
        <v>醫療</v>
      </c>
      <c r="E330" s="114" t="s">
        <v>2941</v>
      </c>
      <c r="F330" s="88"/>
      <c r="G330" s="33" t="str">
        <f>IF(表格1[[#This Row],[姓名]]&lt;&gt;"",TEXT(表格1[[#This Row],[日期]],"mm/dd;;")&amp;" "&amp;表格1[[#This Row],[項目]]&amp;表格1[[#This Row],[項目2]],"")</f>
        <v>03/11 804牙科</v>
      </c>
      <c r="J330" s="90">
        <v>150</v>
      </c>
      <c r="K330" s="90">
        <v>350</v>
      </c>
      <c r="L330" s="90">
        <v>600</v>
      </c>
      <c r="M330" s="91" t="str">
        <f>IF(表格1[編號]&lt;&gt;"",(IF(COUNTIF(表格1[[#This Row],[費用]:[車資]],"")&gt;0,"缺","")),"")</f>
        <v/>
      </c>
    </row>
    <row r="331" spans="1:13">
      <c r="A331" s="86" t="str">
        <f>IFERROR((INDEX(名冊[#All],MATCH(表格1[[#This Row],[姓名]],名冊[[#All],[姓名]],0),COLUMN(名冊[[#Headers],[字號]]))),"")</f>
        <v>2-160</v>
      </c>
      <c r="B331" s="264" t="s">
        <v>2973</v>
      </c>
      <c r="C331" s="9">
        <v>45727</v>
      </c>
      <c r="D331" s="9" t="str">
        <f>IF(表格1[[#This Row],[姓名]]&lt;&gt;"","醫療","")</f>
        <v>醫療</v>
      </c>
      <c r="E331" s="114" t="s">
        <v>2515</v>
      </c>
      <c r="F331" s="88"/>
      <c r="G331" s="33" t="str">
        <f>IF(表格1[[#This Row],[姓名]]&lt;&gt;"",TEXT(表格1[[#This Row],[日期]],"mm/dd;;")&amp;" "&amp;表格1[[#This Row],[項目]]&amp;表格1[[#This Row],[項目2]],"")</f>
        <v>03/11 804泌尿外科拿藥</v>
      </c>
      <c r="J331" s="90">
        <v>0</v>
      </c>
      <c r="K331" s="90">
        <v>0</v>
      </c>
      <c r="L331" s="90">
        <v>300</v>
      </c>
      <c r="M331" s="91" t="str">
        <f>IF(表格1[編號]&lt;&gt;"",(IF(COUNTIF(表格1[[#This Row],[費用]:[車資]],"")&gt;0,"缺","")),"")</f>
        <v/>
      </c>
    </row>
    <row r="332" spans="1:13">
      <c r="A332" s="86" t="str">
        <f>IFERROR((INDEX(名冊[#All],MATCH(表格1[[#This Row],[姓名]],名冊[[#All],[姓名]],0),COLUMN(名冊[[#Headers],[字號]]))),"")</f>
        <v>3-549</v>
      </c>
      <c r="B332" s="264" t="s">
        <v>2933</v>
      </c>
      <c r="C332" s="9">
        <v>45727</v>
      </c>
      <c r="D332" s="9" t="str">
        <f>IF(表格1[[#This Row],[姓名]]&lt;&gt;"","醫療","")</f>
        <v>醫療</v>
      </c>
      <c r="E332" s="114" t="s">
        <v>2934</v>
      </c>
      <c r="F332" s="88"/>
      <c r="G332" s="33" t="str">
        <f>IF(表格1[[#This Row],[姓名]]&lt;&gt;"",TEXT(表格1[[#This Row],[日期]],"mm/dd;;")&amp;" "&amp;表格1[[#This Row],[項目]]&amp;表格1[[#This Row],[項目2]],"")</f>
        <v>03/11 804出院疥瘡投藥/車資</v>
      </c>
      <c r="J332" s="90">
        <v>300</v>
      </c>
      <c r="K332" s="90" t="s">
        <v>3611</v>
      </c>
      <c r="L332" s="90">
        <v>600</v>
      </c>
      <c r="M332" s="91" t="str">
        <f>IF(表格1[編號]&lt;&gt;"",(IF(COUNTIF(表格1[[#This Row],[費用]:[車資]],"")&gt;0,"缺","")),"")</f>
        <v/>
      </c>
    </row>
    <row r="333" spans="1:13">
      <c r="A333" s="86" t="str">
        <f>IFERROR((INDEX(名冊[#All],MATCH(表格1[[#This Row],[姓名]],名冊[[#All],[姓名]],0),COLUMN(名冊[[#Headers],[字號]]))),"")</f>
        <v>1-632</v>
      </c>
      <c r="B333" s="264" t="s">
        <v>2966</v>
      </c>
      <c r="C333" s="9">
        <v>45727</v>
      </c>
      <c r="D333" s="9" t="str">
        <f>IF(表格1[[#This Row],[姓名]]&lt;&gt;"","醫療","")</f>
        <v>醫療</v>
      </c>
      <c r="E333" s="114" t="s">
        <v>2963</v>
      </c>
      <c r="F333" s="88"/>
      <c r="G333" s="33" t="str">
        <f>IF(表格1[[#This Row],[姓名]]&lt;&gt;"",TEXT(表格1[[#This Row],[日期]],"mm/dd;;")&amp;" "&amp;表格1[[#This Row],[項目]]&amp;表格1[[#This Row],[項目2]],"")</f>
        <v>03/11 804胸腔內科拿藥</v>
      </c>
      <c r="J333" s="90">
        <v>240</v>
      </c>
      <c r="K333" s="90">
        <v>0</v>
      </c>
      <c r="L333" s="90">
        <v>300</v>
      </c>
      <c r="M333" s="91" t="str">
        <f>IF(表格1[編號]&lt;&gt;"",(IF(COUNTIF(表格1[[#This Row],[費用]:[車資]],"")&gt;0,"缺","")),"")</f>
        <v/>
      </c>
    </row>
    <row r="334" spans="1:13">
      <c r="A334" s="86" t="str">
        <f>IFERROR((INDEX(名冊[#All],MATCH(表格1[[#This Row],[姓名]],名冊[[#All],[姓名]],0),COLUMN(名冊[[#Headers],[字號]]))),"")</f>
        <v>1-409</v>
      </c>
      <c r="B334" s="264" t="s">
        <v>2960</v>
      </c>
      <c r="C334" s="9">
        <v>45727</v>
      </c>
      <c r="D334" s="9" t="str">
        <f>IF(表格1[[#This Row],[姓名]]&lt;&gt;"","醫療","")</f>
        <v>醫療</v>
      </c>
      <c r="E334" s="114" t="s">
        <v>2961</v>
      </c>
      <c r="F334" s="88"/>
      <c r="G334" s="33" t="str">
        <f>IF(表格1[[#This Row],[姓名]]&lt;&gt;"",TEXT(表格1[[#This Row],[日期]],"mm/dd;;")&amp;" "&amp;表格1[[#This Row],[項目]]&amp;表格1[[#This Row],[項目2]],"")</f>
        <v>03/11 804血液腫瘤科拿藥</v>
      </c>
      <c r="J334" s="90">
        <v>0</v>
      </c>
      <c r="K334" s="90">
        <v>0</v>
      </c>
      <c r="L334" s="90">
        <v>300</v>
      </c>
      <c r="M334" s="91" t="str">
        <f>IF(表格1[編號]&lt;&gt;"",(IF(COUNTIF(表格1[[#This Row],[費用]:[車資]],"")&gt;0,"缺","")),"")</f>
        <v/>
      </c>
    </row>
    <row r="335" spans="1:13">
      <c r="A335" s="86" t="str">
        <f>IFERROR((INDEX(名冊[#All],MATCH(表格1[[#This Row],[姓名]],名冊[[#All],[姓名]],0),COLUMN(名冊[[#Headers],[字號]]))),"")</f>
        <v>1-596</v>
      </c>
      <c r="B335" s="264" t="s">
        <v>2967</v>
      </c>
      <c r="C335" s="9">
        <v>45727</v>
      </c>
      <c r="D335" s="9" t="str">
        <f>IF(表格1[[#This Row],[姓名]]&lt;&gt;"","醫療","")</f>
        <v>醫療</v>
      </c>
      <c r="E335" s="114" t="s">
        <v>2963</v>
      </c>
      <c r="F335" s="88"/>
      <c r="G335" s="33" t="str">
        <f>IF(表格1[[#This Row],[姓名]]&lt;&gt;"",TEXT(表格1[[#This Row],[日期]],"mm/dd;;")&amp;" "&amp;表格1[[#This Row],[項目]]&amp;表格1[[#This Row],[項目2]],"")</f>
        <v>03/11 804胸腔內科拿藥</v>
      </c>
      <c r="J335" s="90">
        <v>0</v>
      </c>
      <c r="K335" s="90">
        <v>0</v>
      </c>
      <c r="L335" s="90">
        <v>300</v>
      </c>
      <c r="M335" s="91" t="str">
        <f>IF(表格1[編號]&lt;&gt;"",(IF(COUNTIF(表格1[[#This Row],[費用]:[車資]],"")&gt;0,"缺","")),"")</f>
        <v/>
      </c>
    </row>
    <row r="336" spans="1:13">
      <c r="A336" s="86" t="str">
        <f>IFERROR((INDEX(名冊[#All],MATCH(表格1[[#This Row],[姓名]],名冊[[#All],[姓名]],0),COLUMN(名冊[[#Headers],[字號]]))),"")</f>
        <v>2-202</v>
      </c>
      <c r="B336" s="264" t="s">
        <v>2932</v>
      </c>
      <c r="C336" s="9">
        <v>45727</v>
      </c>
      <c r="D336" s="9" t="str">
        <f>IF(表格1[[#This Row],[姓名]]&lt;&gt;"","醫療","")</f>
        <v>醫療</v>
      </c>
      <c r="E336" s="114" t="s">
        <v>3614</v>
      </c>
      <c r="F336" s="88"/>
      <c r="G336" s="33" t="str">
        <f>IF(表格1[[#This Row],[姓名]]&lt;&gt;"",TEXT(表格1[[#This Row],[日期]],"mm/dd;;")&amp;" "&amp;表格1[[#This Row],[項目]]&amp;表格1[[#This Row],[項目2]],"")</f>
        <v>03/11 804接出院新入住</v>
      </c>
      <c r="J336" s="90" t="s">
        <v>3609</v>
      </c>
      <c r="K336" s="90" t="s">
        <v>3611</v>
      </c>
      <c r="L336" s="90">
        <v>600</v>
      </c>
      <c r="M336" s="91" t="str">
        <f>IF(表格1[編號]&lt;&gt;"",(IF(COUNTIF(表格1[[#This Row],[費用]:[車資]],"")&gt;0,"缺","")),"")</f>
        <v/>
      </c>
    </row>
    <row r="337" spans="1:13">
      <c r="A337" s="388" t="str">
        <f>IFERROR((INDEX(名冊[#All],MATCH(表格1[[#This Row],[姓名]],名冊[[#All],[姓名]],0),COLUMN(名冊[[#Headers],[字號]]))),"")</f>
        <v>1-541</v>
      </c>
      <c r="B337" s="264" t="s">
        <v>3545</v>
      </c>
      <c r="C337" s="339">
        <v>45727</v>
      </c>
      <c r="D337" s="339" t="str">
        <f>IF(表格1[[#This Row],[姓名]]&lt;&gt;"","醫療","")</f>
        <v>醫療</v>
      </c>
      <c r="E337" s="389" t="s">
        <v>3546</v>
      </c>
      <c r="F337" s="390"/>
      <c r="G337" s="344" t="str">
        <f>IF(表格1[[#This Row],[姓名]]&lt;&gt;"",TEXT(表格1[[#This Row],[日期]],"mm/dd;;")&amp;" "&amp;表格1[[#This Row],[項目]]&amp;表格1[[#This Row],[項目2]],"")</f>
        <v>03/11 804送檢車資</v>
      </c>
      <c r="H337" s="344"/>
      <c r="I337" s="344"/>
      <c r="J337" s="391" t="s">
        <v>2294</v>
      </c>
      <c r="K337" s="90" t="s">
        <v>2294</v>
      </c>
      <c r="L337" s="90">
        <v>320</v>
      </c>
      <c r="M337" s="392" t="str">
        <f>IF(表格1[編號]&lt;&gt;"",(IF(COUNTIF(表格1[[#This Row],[費用]:[車資]],"")&gt;0,"缺","")),"")</f>
        <v/>
      </c>
    </row>
    <row r="338" spans="1:13">
      <c r="A338" s="86" t="str">
        <f>IFERROR((INDEX(名冊[#All],MATCH(表格1[[#This Row],[姓名]],名冊[[#All],[姓名]],0),COLUMN(名冊[[#Headers],[字號]]))),"")</f>
        <v>2-190</v>
      </c>
      <c r="B338" s="264" t="s">
        <v>2936</v>
      </c>
      <c r="C338" s="9">
        <v>45727</v>
      </c>
      <c r="D338" s="9" t="str">
        <f>IF(表格1[[#This Row],[姓名]]&lt;&gt;"","醫療","")</f>
        <v>醫療</v>
      </c>
      <c r="E338" s="114" t="s">
        <v>2905</v>
      </c>
      <c r="F338" s="88"/>
      <c r="G338" s="33" t="str">
        <f>IF(表格1[[#This Row],[姓名]]&lt;&gt;"",TEXT(表格1[[#This Row],[日期]],"mm/dd;;")&amp;" "&amp;表格1[[#This Row],[項目]]&amp;表格1[[#This Row],[項目2]],"")</f>
        <v>03/11 龍敏出院疥瘡投藥/車資</v>
      </c>
      <c r="J338" s="90">
        <v>300</v>
      </c>
      <c r="K338" s="90" t="s">
        <v>3610</v>
      </c>
      <c r="L338" s="90">
        <v>600</v>
      </c>
      <c r="M338" s="91" t="str">
        <f>IF(表格1[編號]&lt;&gt;"",(IF(COUNTIF(表格1[[#This Row],[費用]:[車資]],"")&gt;0,"缺","")),"")</f>
        <v/>
      </c>
    </row>
    <row r="339" spans="1:13">
      <c r="A339" s="86" t="str">
        <f>IFERROR((INDEX(名冊[#All],MATCH(表格1[[#This Row],[姓名]],名冊[[#All],[姓名]],0),COLUMN(名冊[[#Headers],[字號]]))),"")</f>
        <v>1-510</v>
      </c>
      <c r="B339" s="264" t="s">
        <v>2942</v>
      </c>
      <c r="C339" s="9">
        <v>45727</v>
      </c>
      <c r="D339" s="9" t="str">
        <f>IF(表格1[[#This Row],[姓名]]&lt;&gt;"","醫療","")</f>
        <v>醫療</v>
      </c>
      <c r="E339" s="114" t="s">
        <v>2943</v>
      </c>
      <c r="F339" s="88"/>
      <c r="G339" s="33" t="str">
        <f>IF(表格1[[#This Row],[姓名]]&lt;&gt;"",TEXT(表格1[[#This Row],[日期]],"mm/dd;;")&amp;" "&amp;表格1[[#This Row],[項目]]&amp;表格1[[#This Row],[項目2]],"")</f>
        <v>03/11 804胸腔內科</v>
      </c>
      <c r="J339" s="90">
        <v>150</v>
      </c>
      <c r="K339" s="90">
        <v>350</v>
      </c>
      <c r="L339" s="90">
        <v>600</v>
      </c>
      <c r="M339" s="91" t="str">
        <f>IF(表格1[編號]&lt;&gt;"",(IF(COUNTIF(表格1[[#This Row],[費用]:[車資]],"")&gt;0,"缺","")),"")</f>
        <v/>
      </c>
    </row>
    <row r="340" spans="1:13">
      <c r="A340" s="388" t="str">
        <f>IFERROR((INDEX(名冊[#All],MATCH(表格1[[#This Row],[姓名]],名冊[[#All],[姓名]],0),COLUMN(名冊[[#Headers],[字號]]))),"")</f>
        <v>2-201</v>
      </c>
      <c r="B340" s="264" t="s">
        <v>3532</v>
      </c>
      <c r="C340" s="339">
        <v>45727</v>
      </c>
      <c r="D340" s="339" t="str">
        <f>IF(表格1[[#This Row],[姓名]]&lt;&gt;"","醫療","")</f>
        <v>醫療</v>
      </c>
      <c r="E340" s="389" t="s">
        <v>3531</v>
      </c>
      <c r="F340" s="390"/>
      <c r="G340" s="344" t="str">
        <f>IF(表格1[[#This Row],[姓名]]&lt;&gt;"",TEXT(表格1[[#This Row],[日期]],"mm/dd;;")&amp;" "&amp;表格1[[#This Row],[項目]]&amp;表格1[[#This Row],[項目2]],"")</f>
        <v>03/11 804急診</v>
      </c>
      <c r="H340" s="344"/>
      <c r="I340" s="344"/>
      <c r="J340" s="391">
        <v>450</v>
      </c>
      <c r="K340" s="90">
        <v>4050</v>
      </c>
      <c r="L340" s="90">
        <v>600</v>
      </c>
      <c r="M340" s="392" t="str">
        <f>IF(表格1[編號]&lt;&gt;"",(IF(COUNTIF(表格1[[#This Row],[費用]:[車資]],"")&gt;0,"缺","")),"")</f>
        <v/>
      </c>
    </row>
    <row r="341" spans="1:13">
      <c r="A341" s="86" t="str">
        <f>IFERROR((INDEX(名冊[#All],MATCH(表格1[[#This Row],[姓名]],名冊[[#All],[姓名]],0),COLUMN(名冊[[#Headers],[字號]]))),"")</f>
        <v>2-175</v>
      </c>
      <c r="B341" s="264" t="s">
        <v>2958</v>
      </c>
      <c r="C341" s="9">
        <v>45727</v>
      </c>
      <c r="D341" s="9" t="str">
        <f>IF(表格1[[#This Row],[姓名]]&lt;&gt;"","醫療","")</f>
        <v>醫療</v>
      </c>
      <c r="E341" s="114" t="s">
        <v>2959</v>
      </c>
      <c r="F341" s="88"/>
      <c r="G341" s="33" t="str">
        <f>IF(表格1[[#This Row],[姓名]]&lt;&gt;"",TEXT(表格1[[#This Row],[日期]],"mm/dd;;")&amp;" "&amp;表格1[[#This Row],[項目]]&amp;表格1[[#This Row],[項目2]],"")</f>
        <v>03/11 804心臟血管外科拿藥</v>
      </c>
      <c r="J341" s="90">
        <v>180</v>
      </c>
      <c r="K341" s="90">
        <v>0</v>
      </c>
      <c r="L341" s="90">
        <v>300</v>
      </c>
      <c r="M341" s="91" t="str">
        <f>IF(表格1[編號]&lt;&gt;"",(IF(COUNTIF(表格1[[#This Row],[費用]:[車資]],"")&gt;0,"缺","")),"")</f>
        <v/>
      </c>
    </row>
    <row r="342" spans="1:13">
      <c r="A342" s="86" t="str">
        <f>IFERROR((INDEX(名冊[#All],MATCH(表格1[[#This Row],[姓名]],名冊[[#All],[姓名]],0),COLUMN(名冊[[#Headers],[字號]]))),"")</f>
        <v>1-765</v>
      </c>
      <c r="B342" s="264" t="s">
        <v>2909</v>
      </c>
      <c r="C342" s="9">
        <v>45727</v>
      </c>
      <c r="D342" s="9" t="str">
        <f>IF(表格1[[#This Row],[姓名]]&lt;&gt;"","醫療","")</f>
        <v>醫療</v>
      </c>
      <c r="E342" s="114" t="s">
        <v>2954</v>
      </c>
      <c r="F342" s="88"/>
      <c r="G342" s="33" t="str">
        <f>IF(表格1[[#This Row],[姓名]]&lt;&gt;"",TEXT(表格1[[#This Row],[日期]],"mm/dd;;")&amp;" "&amp;表格1[[#This Row],[項目]]&amp;表格1[[#This Row],[項目2]],"")</f>
        <v>03/11 804腎臟內科</v>
      </c>
      <c r="J342" s="90">
        <v>152</v>
      </c>
      <c r="K342" s="90">
        <v>350</v>
      </c>
      <c r="L342" s="90">
        <v>600</v>
      </c>
      <c r="M342" s="91" t="str">
        <f>IF(表格1[編號]&lt;&gt;"",(IF(COUNTIF(表格1[[#This Row],[費用]:[車資]],"")&gt;0,"缺","")),"")</f>
        <v/>
      </c>
    </row>
    <row r="343" spans="1:13">
      <c r="A343" s="86" t="str">
        <f>IFERROR((INDEX(名冊[#All],MATCH(表格1[[#This Row],[姓名]],名冊[[#All],[姓名]],0),COLUMN(名冊[[#Headers],[字號]]))),"")</f>
        <v>1-769</v>
      </c>
      <c r="B343" s="395" t="s">
        <v>2892</v>
      </c>
      <c r="C343" s="9">
        <v>45727</v>
      </c>
      <c r="D343" s="9" t="str">
        <f>IF(表格1[[#This Row],[姓名]]&lt;&gt;"","醫療","")</f>
        <v>醫療</v>
      </c>
      <c r="E343" s="114" t="s">
        <v>2952</v>
      </c>
      <c r="F343" s="88"/>
      <c r="G343" s="33" t="str">
        <f>IF(表格1[[#This Row],[姓名]]&lt;&gt;"",TEXT(表格1[[#This Row],[日期]],"mm/dd;;")&amp;" "&amp;表格1[[#This Row],[項目]]&amp;表格1[[#This Row],[項目2]],"")</f>
        <v>03/11 804心臟內科</v>
      </c>
      <c r="J343" s="90">
        <v>200</v>
      </c>
      <c r="K343" s="90">
        <v>350</v>
      </c>
      <c r="L343" s="90">
        <v>600</v>
      </c>
      <c r="M343" s="91" t="str">
        <f>IF(表格1[編號]&lt;&gt;"",(IF(COUNTIF(表格1[[#This Row],[費用]:[車資]],"")&gt;0,"缺","")),"")</f>
        <v/>
      </c>
    </row>
    <row r="344" spans="1:13">
      <c r="A344" s="86" t="str">
        <f>IFERROR((INDEX(名冊[#All],MATCH(表格1[[#This Row],[姓名]],名冊[[#All],[姓名]],0),COLUMN(名冊[[#Headers],[字號]]))),"")</f>
        <v>1-769</v>
      </c>
      <c r="B344" s="395" t="s">
        <v>2507</v>
      </c>
      <c r="C344" s="9">
        <v>45727</v>
      </c>
      <c r="D344" s="9" t="str">
        <f>IF(表格1[[#This Row],[姓名]]&lt;&gt;"","醫療","")</f>
        <v>醫療</v>
      </c>
      <c r="E344" s="114" t="s">
        <v>2953</v>
      </c>
      <c r="F344" s="88"/>
      <c r="G344" s="33" t="str">
        <f>IF(表格1[[#This Row],[姓名]]&lt;&gt;"",TEXT(表格1[[#This Row],[日期]],"mm/dd;;")&amp;" "&amp;表格1[[#This Row],[項目]]&amp;表格1[[#This Row],[項目2]],"")</f>
        <v>03/11 804血液腫瘤科</v>
      </c>
      <c r="J344" s="90">
        <v>140</v>
      </c>
      <c r="K344" s="90" t="s">
        <v>3610</v>
      </c>
      <c r="L344" s="90">
        <v>0</v>
      </c>
      <c r="M344" s="91" t="str">
        <f>IF(表格1[編號]&lt;&gt;"",(IF(COUNTIF(表格1[[#This Row],[費用]:[車資]],"")&gt;0,"缺","")),"")</f>
        <v/>
      </c>
    </row>
    <row r="345" spans="1:13">
      <c r="A345" s="86" t="str">
        <f>IFERROR((INDEX(名冊[#All],MATCH(表格1[[#This Row],[姓名]],名冊[[#All],[姓名]],0),COLUMN(名冊[[#Headers],[字號]]))),"")</f>
        <v>1-769</v>
      </c>
      <c r="B345" s="395" t="s">
        <v>2890</v>
      </c>
      <c r="C345" s="9">
        <v>45727</v>
      </c>
      <c r="D345" s="9" t="str">
        <f>IF(表格1[[#This Row],[姓名]]&lt;&gt;"","醫療","")</f>
        <v>醫療</v>
      </c>
      <c r="E345" s="114" t="s">
        <v>2955</v>
      </c>
      <c r="F345" s="88"/>
      <c r="G345" s="33" t="str">
        <f>IF(表格1[[#This Row],[姓名]]&lt;&gt;"",TEXT(表格1[[#This Row],[日期]],"mm/dd;;")&amp;" "&amp;表格1[[#This Row],[項目]]&amp;表格1[[#This Row],[項目2]],"")</f>
        <v>03/11 804肝膽腸胃科(下午)</v>
      </c>
      <c r="J345" s="90">
        <v>140</v>
      </c>
      <c r="K345" s="90">
        <v>350</v>
      </c>
      <c r="L345" s="90">
        <v>600</v>
      </c>
      <c r="M345" s="91" t="str">
        <f>IF(表格1[編號]&lt;&gt;"",(IF(COUNTIF(表格1[[#This Row],[費用]:[車資]],"")&gt;0,"缺","")),"")</f>
        <v/>
      </c>
    </row>
    <row r="346" spans="1:13">
      <c r="A346" s="86" t="str">
        <f>IFERROR((INDEX(名冊[#All],MATCH(表格1[[#This Row],[姓名]],名冊[[#All],[姓名]],0),COLUMN(名冊[[#Headers],[字號]]))),"")</f>
        <v>1-769</v>
      </c>
      <c r="B346" s="395" t="s">
        <v>2507</v>
      </c>
      <c r="C346" s="9">
        <v>45727</v>
      </c>
      <c r="D346" s="9" t="str">
        <f>IF(表格1[[#This Row],[姓名]]&lt;&gt;"","醫療","")</f>
        <v>醫療</v>
      </c>
      <c r="E346" s="114" t="s">
        <v>2908</v>
      </c>
      <c r="F346" s="88"/>
      <c r="G346" s="33" t="str">
        <f>IF(表格1[[#This Row],[姓名]]&lt;&gt;"",TEXT(表格1[[#This Row],[日期]],"mm/dd;;")&amp;" "&amp;表格1[[#This Row],[項目]]&amp;表格1[[#This Row],[項目2]],"")</f>
        <v>03/11 804精神科</v>
      </c>
      <c r="J346" s="90">
        <v>90</v>
      </c>
      <c r="K346" s="90" t="s">
        <v>3610</v>
      </c>
      <c r="L346" s="90">
        <v>0</v>
      </c>
      <c r="M346" s="91" t="str">
        <f>IF(表格1[編號]&lt;&gt;"",(IF(COUNTIF(表格1[[#This Row],[費用]:[車資]],"")&gt;0,"缺","")),"")</f>
        <v/>
      </c>
    </row>
    <row r="347" spans="1:13">
      <c r="A347" s="86" t="str">
        <f>IFERROR((INDEX(名冊[#All],MATCH(表格1[[#This Row],[姓名]],名冊[[#All],[姓名]],0),COLUMN(名冊[[#Headers],[字號]]))),"")</f>
        <v>1-708</v>
      </c>
      <c r="B347" s="264" t="s">
        <v>2935</v>
      </c>
      <c r="C347" s="9">
        <v>45727</v>
      </c>
      <c r="D347" s="9" t="str">
        <f>IF(表格1[[#This Row],[姓名]]&lt;&gt;"","醫療","")</f>
        <v>醫療</v>
      </c>
      <c r="E347" s="114" t="s">
        <v>2934</v>
      </c>
      <c r="F347" s="88"/>
      <c r="G347" s="33" t="str">
        <f>IF(表格1[[#This Row],[姓名]]&lt;&gt;"",TEXT(表格1[[#This Row],[日期]],"mm/dd;;")&amp;" "&amp;表格1[[#This Row],[項目]]&amp;表格1[[#This Row],[項目2]],"")</f>
        <v>03/11 804出院疥瘡投藥/車資</v>
      </c>
      <c r="J347" s="90">
        <v>300</v>
      </c>
      <c r="K347" s="90" t="s">
        <v>3609</v>
      </c>
      <c r="L347" s="90">
        <v>600</v>
      </c>
      <c r="M347" s="91" t="str">
        <f>IF(表格1[編號]&lt;&gt;"",(IF(COUNTIF(表格1[[#This Row],[費用]:[車資]],"")&gt;0,"缺","")),"")</f>
        <v/>
      </c>
    </row>
    <row r="348" spans="1:13">
      <c r="A348" s="86" t="str">
        <f>IFERROR((INDEX(名冊[#All],MATCH(表格1[[#This Row],[姓名]],名冊[[#All],[姓名]],0),COLUMN(名冊[[#Headers],[字號]]))),"")</f>
        <v>1-636</v>
      </c>
      <c r="B348" s="264" t="s">
        <v>2987</v>
      </c>
      <c r="C348" s="9">
        <v>45728</v>
      </c>
      <c r="D348" s="9" t="str">
        <f>IF(表格1[[#This Row],[姓名]]&lt;&gt;"","醫療","")</f>
        <v>醫療</v>
      </c>
      <c r="E348" s="114" t="s">
        <v>2988</v>
      </c>
      <c r="F348" s="88"/>
      <c r="G348" s="33" t="str">
        <f>IF(表格1[[#This Row],[姓名]]&lt;&gt;"",TEXT(表格1[[#This Row],[日期]],"mm/dd;;")&amp;" "&amp;表格1[[#This Row],[項目]]&amp;表格1[[#This Row],[項目2]],"")</f>
        <v>03/12 804肝膽腸胃科</v>
      </c>
      <c r="J348" s="90">
        <v>250</v>
      </c>
      <c r="K348" s="90">
        <v>350</v>
      </c>
      <c r="L348" s="90">
        <v>600</v>
      </c>
      <c r="M348" s="91" t="str">
        <f>IF(表格1[編號]&lt;&gt;"",(IF(COUNTIF(表格1[[#This Row],[費用]:[車資]],"")&gt;0,"缺","")),"")</f>
        <v/>
      </c>
    </row>
    <row r="349" spans="1:13">
      <c r="A349" s="86" t="str">
        <f>IFERROR((INDEX(名冊[#All],MATCH(表格1[[#This Row],[姓名]],名冊[[#All],[姓名]],0),COLUMN(名冊[[#Headers],[字號]]))),"")</f>
        <v>1-698</v>
      </c>
      <c r="B349" s="264" t="s">
        <v>2993</v>
      </c>
      <c r="C349" s="9">
        <v>45728</v>
      </c>
      <c r="D349" s="9" t="str">
        <f>IF(表格1[[#This Row],[姓名]]&lt;&gt;"","醫療","")</f>
        <v>醫療</v>
      </c>
      <c r="E349" s="114" t="s">
        <v>2994</v>
      </c>
      <c r="F349" s="88"/>
      <c r="G349" s="33" t="str">
        <f>IF(表格1[[#This Row],[姓名]]&lt;&gt;"",TEXT(表格1[[#This Row],[日期]],"mm/dd;;")&amp;" "&amp;表格1[[#This Row],[項目]]&amp;表格1[[#This Row],[項目2]],"")</f>
        <v>03/12 804耳鼻喉科(鑑定)</v>
      </c>
      <c r="J349" s="90" t="s">
        <v>3609</v>
      </c>
      <c r="K349" s="90">
        <v>350</v>
      </c>
      <c r="L349" s="90">
        <v>600</v>
      </c>
      <c r="M349" s="91" t="str">
        <f>IF(表格1[編號]&lt;&gt;"",(IF(COUNTIF(表格1[[#This Row],[費用]:[車資]],"")&gt;0,"缺","")),"")</f>
        <v/>
      </c>
    </row>
    <row r="350" spans="1:13">
      <c r="A350" s="86" t="str">
        <f>IFERROR((INDEX(名冊[#All],MATCH(表格1[[#This Row],[姓名]],名冊[[#All],[姓名]],0),COLUMN(名冊[[#Headers],[字號]]))),"")</f>
        <v>1-695</v>
      </c>
      <c r="B350" s="264" t="s">
        <v>2999</v>
      </c>
      <c r="C350" s="9">
        <v>45728</v>
      </c>
      <c r="D350" s="9" t="str">
        <f>IF(表格1[[#This Row],[姓名]]&lt;&gt;"","醫療","")</f>
        <v>醫療</v>
      </c>
      <c r="E350" s="114" t="s">
        <v>3000</v>
      </c>
      <c r="F350" s="88"/>
      <c r="G350" s="33" t="str">
        <f>IF(表格1[[#This Row],[姓名]]&lt;&gt;"",TEXT(表格1[[#This Row],[日期]],"mm/dd;;")&amp;" "&amp;表格1[[#This Row],[項目]]&amp;表格1[[#This Row],[項目2]],"")</f>
        <v>03/12 804一般外科拿藥</v>
      </c>
      <c r="J350" s="90">
        <v>140</v>
      </c>
      <c r="K350" s="90">
        <v>0</v>
      </c>
      <c r="L350" s="90">
        <v>300</v>
      </c>
      <c r="M350" s="91" t="str">
        <f>IF(表格1[編號]&lt;&gt;"",(IF(COUNTIF(表格1[[#This Row],[費用]:[車資]],"")&gt;0,"缺","")),"")</f>
        <v/>
      </c>
    </row>
    <row r="351" spans="1:13">
      <c r="A351" s="86" t="str">
        <f>IFERROR((INDEX(名冊[#All],MATCH(表格1[[#This Row],[姓名]],名冊[[#All],[姓名]],0),COLUMN(名冊[[#Headers],[字號]]))),"")</f>
        <v>2-197</v>
      </c>
      <c r="B351" s="264" t="s">
        <v>2984</v>
      </c>
      <c r="C351" s="9">
        <v>45728</v>
      </c>
      <c r="D351" s="9" t="str">
        <f>IF(表格1[[#This Row],[姓名]]&lt;&gt;"","醫療","")</f>
        <v>醫療</v>
      </c>
      <c r="E351" s="114" t="s">
        <v>2985</v>
      </c>
      <c r="F351" s="88"/>
      <c r="G351" s="33" t="str">
        <f>IF(表格1[[#This Row],[姓名]]&lt;&gt;"",TEXT(表格1[[#This Row],[日期]],"mm/dd;;")&amp;" "&amp;表格1[[#This Row],[項目]]&amp;表格1[[#This Row],[項目2]],"")</f>
        <v>03/12 804抽血</v>
      </c>
      <c r="J351" s="90">
        <v>0</v>
      </c>
      <c r="K351" s="90">
        <v>350</v>
      </c>
      <c r="L351" s="90">
        <v>600</v>
      </c>
      <c r="M351" s="91" t="str">
        <f>IF(表格1[編號]&lt;&gt;"",(IF(COUNTIF(表格1[[#This Row],[費用]:[車資]],"")&gt;0,"缺","")),"")</f>
        <v/>
      </c>
    </row>
    <row r="352" spans="1:13">
      <c r="A352" s="86" t="str">
        <f>IFERROR((INDEX(名冊[#All],MATCH(表格1[[#This Row],[姓名]],名冊[[#All],[姓名]],0),COLUMN(名冊[[#Headers],[字號]]))),"")</f>
        <v>1-561</v>
      </c>
      <c r="B352" s="264" t="s">
        <v>2997</v>
      </c>
      <c r="C352" s="9">
        <v>45728</v>
      </c>
      <c r="D352" s="9" t="str">
        <f>IF(表格1[[#This Row],[姓名]]&lt;&gt;"","醫療","")</f>
        <v>醫療</v>
      </c>
      <c r="E352" s="114" t="s">
        <v>2998</v>
      </c>
      <c r="F352" s="88"/>
      <c r="G352" s="33" t="str">
        <f>IF(表格1[[#This Row],[姓名]]&lt;&gt;"",TEXT(表格1[[#This Row],[日期]],"mm/dd;;")&amp;" "&amp;表格1[[#This Row],[項目]]&amp;表格1[[#This Row],[項目2]],"")</f>
        <v>03/12 804心臟內科拿藥</v>
      </c>
      <c r="J352" s="90">
        <v>140</v>
      </c>
      <c r="K352" s="90">
        <v>0</v>
      </c>
      <c r="L352" s="90">
        <v>300</v>
      </c>
      <c r="M352" s="91" t="str">
        <f>IF(表格1[編號]&lt;&gt;"",(IF(COUNTIF(表格1[[#This Row],[費用]:[車資]],"")&gt;0,"缺","")),"")</f>
        <v/>
      </c>
    </row>
    <row r="353" spans="1:13">
      <c r="A353" s="86" t="str">
        <f>IFERROR((INDEX(名冊[#All],MATCH(表格1[[#This Row],[姓名]],名冊[[#All],[姓名]],0),COLUMN(名冊[[#Headers],[字號]]))),"")</f>
        <v>1-710</v>
      </c>
      <c r="B353" s="264" t="s">
        <v>2978</v>
      </c>
      <c r="C353" s="9">
        <v>45728</v>
      </c>
      <c r="D353" s="9" t="str">
        <f>IF(表格1[[#This Row],[姓名]]&lt;&gt;"","醫療","")</f>
        <v>醫療</v>
      </c>
      <c r="E353" s="114" t="s">
        <v>2875</v>
      </c>
      <c r="F353" s="88"/>
      <c r="G353" s="33" t="str">
        <f>IF(表格1[[#This Row],[姓名]]&lt;&gt;"",TEXT(表格1[[#This Row],[日期]],"mm/dd;;")&amp;" "&amp;表格1[[#This Row],[項目]]&amp;表格1[[#This Row],[項目2]],"")</f>
        <v>03/12 龍敏復健科(批價)</v>
      </c>
      <c r="J353" s="90">
        <v>50</v>
      </c>
      <c r="K353" s="90">
        <v>0</v>
      </c>
      <c r="L353" s="90">
        <v>0</v>
      </c>
      <c r="M353" s="91" t="str">
        <f>IF(表格1[編號]&lt;&gt;"",(IF(COUNTIF(表格1[[#This Row],[費用]:[車資]],"")&gt;0,"缺","")),"")</f>
        <v/>
      </c>
    </row>
    <row r="354" spans="1:13">
      <c r="A354" s="86" t="str">
        <f>IFERROR((INDEX(名冊[#All],MATCH(表格1[[#This Row],[姓名]],名冊[[#All],[姓名]],0),COLUMN(名冊[[#Headers],[字號]]))),"")</f>
        <v>1-685</v>
      </c>
      <c r="B354" s="264" t="s">
        <v>2995</v>
      </c>
      <c r="C354" s="9">
        <v>45728</v>
      </c>
      <c r="D354" s="9" t="str">
        <f>IF(表格1[[#This Row],[姓名]]&lt;&gt;"","醫療","")</f>
        <v>醫療</v>
      </c>
      <c r="E354" s="114" t="s">
        <v>2996</v>
      </c>
      <c r="F354" s="88"/>
      <c r="G354" s="33" t="str">
        <f>IF(表格1[[#This Row],[姓名]]&lt;&gt;"",TEXT(表格1[[#This Row],[日期]],"mm/dd;;")&amp;" "&amp;表格1[[#This Row],[項目]]&amp;表格1[[#This Row],[項目2]],"")</f>
        <v>03/12 804急診</v>
      </c>
      <c r="J354" s="90" t="s">
        <v>3610</v>
      </c>
      <c r="K354" s="90" t="s">
        <v>3612</v>
      </c>
      <c r="L354" s="90">
        <v>600</v>
      </c>
      <c r="M354" s="91" t="str">
        <f>IF(表格1[編號]&lt;&gt;"",(IF(COUNTIF(表格1[[#This Row],[費用]:[車資]],"")&gt;0,"缺","")),"")</f>
        <v/>
      </c>
    </row>
    <row r="355" spans="1:13">
      <c r="A355" s="86" t="str">
        <f>IFERROR((INDEX(名冊[#All],MATCH(表格1[[#This Row],[姓名]],名冊[[#All],[姓名]],0),COLUMN(名冊[[#Headers],[字號]]))),"")</f>
        <v>2-165</v>
      </c>
      <c r="B355" s="264" t="s">
        <v>2980</v>
      </c>
      <c r="C355" s="9">
        <v>45728</v>
      </c>
      <c r="D355" s="9" t="str">
        <f>IF(表格1[[#This Row],[姓名]]&lt;&gt;"","醫療","")</f>
        <v>醫療</v>
      </c>
      <c r="E355" s="114" t="s">
        <v>2981</v>
      </c>
      <c r="F355" s="88"/>
      <c r="G355" s="33" t="str">
        <f>IF(表格1[[#This Row],[姓名]]&lt;&gt;"",TEXT(表格1[[#This Row],[日期]],"mm/dd;;")&amp;" "&amp;表格1[[#This Row],[項目]]&amp;表格1[[#This Row],[項目2]],"")</f>
        <v>03/12 龍敏出院疥瘡投藥/車資</v>
      </c>
      <c r="J355" s="90">
        <v>300</v>
      </c>
      <c r="K355" s="90" t="s">
        <v>3609</v>
      </c>
      <c r="L355" s="90">
        <v>600</v>
      </c>
      <c r="M355" s="91" t="str">
        <f>IF(表格1[編號]&lt;&gt;"",(IF(COUNTIF(表格1[[#This Row],[費用]:[車資]],"")&gt;0,"缺","")),"")</f>
        <v/>
      </c>
    </row>
    <row r="356" spans="1:13">
      <c r="A356" s="86" t="str">
        <f>IFERROR((INDEX(名冊[#All],MATCH(表格1[[#This Row],[姓名]],名冊[[#All],[姓名]],0),COLUMN(名冊[[#Headers],[字號]]))),"")</f>
        <v>3-535</v>
      </c>
      <c r="B356" s="264" t="s">
        <v>2982</v>
      </c>
      <c r="C356" s="9">
        <v>45728</v>
      </c>
      <c r="D356" s="9" t="str">
        <f>IF(表格1[[#This Row],[姓名]]&lt;&gt;"","醫療","")</f>
        <v>醫療</v>
      </c>
      <c r="E356" s="114" t="s">
        <v>2983</v>
      </c>
      <c r="F356" s="88"/>
      <c r="G356" s="33" t="str">
        <f>IF(表格1[[#This Row],[姓名]]&lt;&gt;"",TEXT(表格1[[#This Row],[日期]],"mm/dd;;")&amp;" "&amp;表格1[[#This Row],[項目]]&amp;表格1[[#This Row],[項目2]],"")</f>
        <v>03/12 龍敏風濕免疫科</v>
      </c>
      <c r="J356" s="90">
        <v>0</v>
      </c>
      <c r="K356" s="90">
        <v>0</v>
      </c>
      <c r="L356" s="90">
        <v>600</v>
      </c>
      <c r="M356" s="91" t="str">
        <f>IF(表格1[編號]&lt;&gt;"",(IF(COUNTIF(表格1[[#This Row],[費用]:[車資]],"")&gt;0,"缺","")),"")</f>
        <v/>
      </c>
    </row>
    <row r="357" spans="1:13">
      <c r="A357" s="86" t="str">
        <f>IFERROR((INDEX(名冊[#All],MATCH(表格1[[#This Row],[姓名]],名冊[[#All],[姓名]],0),COLUMN(名冊[[#Headers],[字號]]))),"")</f>
        <v>1-676</v>
      </c>
      <c r="B357" s="264" t="s">
        <v>2896</v>
      </c>
      <c r="C357" s="9">
        <v>45728</v>
      </c>
      <c r="D357" s="9" t="str">
        <f>IF(表格1[[#This Row],[姓名]]&lt;&gt;"","醫療","")</f>
        <v>醫療</v>
      </c>
      <c r="E357" s="114" t="s">
        <v>2986</v>
      </c>
      <c r="F357" s="88"/>
      <c r="G357" s="33" t="str">
        <f>IF(表格1[[#This Row],[姓名]]&lt;&gt;"",TEXT(表格1[[#This Row],[日期]],"mm/dd;;")&amp;" "&amp;表格1[[#This Row],[項目]]&amp;表格1[[#This Row],[項目2]],"")</f>
        <v>03/12 804心電圖檢查</v>
      </c>
      <c r="J357" s="90">
        <v>0</v>
      </c>
      <c r="K357" s="90">
        <v>350</v>
      </c>
      <c r="L357" s="90">
        <v>600</v>
      </c>
      <c r="M357" s="91" t="str">
        <f>IF(表格1[編號]&lt;&gt;"",(IF(COUNTIF(表格1[[#This Row],[費用]:[車資]],"")&gt;0,"缺","")),"")</f>
        <v/>
      </c>
    </row>
    <row r="358" spans="1:13">
      <c r="A358" s="86" t="str">
        <f>IFERROR((INDEX(名冊[#All],MATCH(表格1[[#This Row],[姓名]],名冊[[#All],[姓名]],0),COLUMN(名冊[[#Headers],[字號]]))),"")</f>
        <v>2-202</v>
      </c>
      <c r="B358" s="264" t="s">
        <v>2989</v>
      </c>
      <c r="C358" s="9">
        <v>45728</v>
      </c>
      <c r="D358" s="9" t="str">
        <f>IF(表格1[[#This Row],[姓名]]&lt;&gt;"","醫療","")</f>
        <v>醫療</v>
      </c>
      <c r="E358" s="114" t="s">
        <v>2990</v>
      </c>
      <c r="F358" s="88"/>
      <c r="G358" s="33" t="str">
        <f>IF(表格1[[#This Row],[姓名]]&lt;&gt;"",TEXT(表格1[[#This Row],[日期]],"mm/dd;;")&amp;" "&amp;表格1[[#This Row],[項目]]&amp;表格1[[#This Row],[項目2]],"")</f>
        <v>03/12 804整形外科</v>
      </c>
      <c r="J358" s="90">
        <v>180</v>
      </c>
      <c r="K358" s="90">
        <v>350</v>
      </c>
      <c r="L358" s="90">
        <v>600</v>
      </c>
      <c r="M358" s="91" t="str">
        <f>IF(表格1[編號]&lt;&gt;"",(IF(COUNTIF(表格1[[#This Row],[費用]:[車資]],"")&gt;0,"缺","")),"")</f>
        <v/>
      </c>
    </row>
    <row r="359" spans="1:13">
      <c r="A359" s="86" t="str">
        <f>IFERROR((INDEX(名冊[#All],MATCH(表格1[[#This Row],[姓名]],名冊[[#All],[姓名]],0),COLUMN(名冊[[#Headers],[字號]]))),"")</f>
        <v>1-724</v>
      </c>
      <c r="B359" s="264" t="s">
        <v>2979</v>
      </c>
      <c r="C359" s="9">
        <v>45728</v>
      </c>
      <c r="D359" s="9" t="str">
        <f>IF(表格1[[#This Row],[姓名]]&lt;&gt;"","醫療","")</f>
        <v>醫療</v>
      </c>
      <c r="E359" s="114" t="s">
        <v>2875</v>
      </c>
      <c r="F359" s="88"/>
      <c r="G359" s="33" t="str">
        <f>IF(表格1[[#This Row],[姓名]]&lt;&gt;"",TEXT(表格1[[#This Row],[日期]],"mm/dd;;")&amp;" "&amp;表格1[[#This Row],[項目]]&amp;表格1[[#This Row],[項目2]],"")</f>
        <v>03/12 龍敏復健科(批價)</v>
      </c>
      <c r="J359" s="90">
        <v>0</v>
      </c>
      <c r="K359" s="90">
        <v>0</v>
      </c>
      <c r="L359" s="90">
        <v>0</v>
      </c>
      <c r="M359" s="91" t="str">
        <f>IF(表格1[編號]&lt;&gt;"",(IF(COUNTIF(表格1[[#This Row],[費用]:[車資]],"")&gt;0,"缺","")),"")</f>
        <v/>
      </c>
    </row>
    <row r="360" spans="1:13">
      <c r="A360" s="86" t="str">
        <f>IFERROR((INDEX(名冊[#All],MATCH(表格1[[#This Row],[姓名]],名冊[[#All],[姓名]],0),COLUMN(名冊[[#Headers],[字號]]))),"")</f>
        <v>3-557</v>
      </c>
      <c r="B360" s="264" t="s">
        <v>2991</v>
      </c>
      <c r="C360" s="9">
        <v>45728</v>
      </c>
      <c r="D360" s="9" t="str">
        <f>IF(表格1[[#This Row],[姓名]]&lt;&gt;"","醫療","")</f>
        <v>醫療</v>
      </c>
      <c r="E360" s="114" t="s">
        <v>2992</v>
      </c>
      <c r="F360" s="88"/>
      <c r="G360" s="33" t="str">
        <f>IF(表格1[[#This Row],[姓名]]&lt;&gt;"",TEXT(表格1[[#This Row],[日期]],"mm/dd;;")&amp;" "&amp;表格1[[#This Row],[項目]]&amp;表格1[[#This Row],[項目2]],"")</f>
        <v>03/12 804內分泌科</v>
      </c>
      <c r="J360" s="90">
        <v>490</v>
      </c>
      <c r="K360" s="90">
        <v>350</v>
      </c>
      <c r="L360" s="90">
        <v>600</v>
      </c>
      <c r="M360" s="91" t="str">
        <f>IF(表格1[編號]&lt;&gt;"",(IF(COUNTIF(表格1[[#This Row],[費用]:[車資]],"")&gt;0,"缺","")),"")</f>
        <v/>
      </c>
    </row>
    <row r="361" spans="1:13">
      <c r="A361" s="86" t="str">
        <f>IFERROR((INDEX(名冊[#All],MATCH(表格1[[#This Row],[姓名]],名冊[[#All],[姓名]],0),COLUMN(名冊[[#Headers],[字號]]))),"")</f>
        <v>1-706</v>
      </c>
      <c r="B361" s="264" t="s">
        <v>2975</v>
      </c>
      <c r="C361" s="9">
        <v>45728</v>
      </c>
      <c r="D361" s="9" t="str">
        <f>IF(表格1[[#This Row],[姓名]]&lt;&gt;"","醫療","")</f>
        <v>醫療</v>
      </c>
      <c r="E361" s="114" t="s">
        <v>2875</v>
      </c>
      <c r="F361" s="88"/>
      <c r="G361" s="33" t="str">
        <f>IF(表格1[[#This Row],[姓名]]&lt;&gt;"",TEXT(表格1[[#This Row],[日期]],"mm/dd;;")&amp;" "&amp;表格1[[#This Row],[項目]]&amp;表格1[[#This Row],[項目2]],"")</f>
        <v>03/12 龍敏復健科(批價)</v>
      </c>
      <c r="J361" s="90">
        <v>80</v>
      </c>
      <c r="K361" s="90">
        <v>0</v>
      </c>
      <c r="L361" s="90">
        <v>0</v>
      </c>
      <c r="M361" s="91" t="str">
        <f>IF(表格1[編號]&lt;&gt;"",(IF(COUNTIF(表格1[[#This Row],[費用]:[車資]],"")&gt;0,"缺","")),"")</f>
        <v/>
      </c>
    </row>
    <row r="362" spans="1:13">
      <c r="A362" s="86" t="str">
        <f>IFERROR((INDEX(名冊[#All],MATCH(表格1[[#This Row],[姓名]],名冊[[#All],[姓名]],0),COLUMN(名冊[[#Headers],[字號]]))),"")</f>
        <v>1-707</v>
      </c>
      <c r="B362" s="264" t="s">
        <v>2976</v>
      </c>
      <c r="C362" s="9">
        <v>45728</v>
      </c>
      <c r="D362" s="9" t="str">
        <f>IF(表格1[[#This Row],[姓名]]&lt;&gt;"","醫療","")</f>
        <v>醫療</v>
      </c>
      <c r="E362" s="114" t="s">
        <v>2875</v>
      </c>
      <c r="F362" s="88"/>
      <c r="G362" s="33" t="str">
        <f>IF(表格1[[#This Row],[姓名]]&lt;&gt;"",TEXT(表格1[[#This Row],[日期]],"mm/dd;;")&amp;" "&amp;表格1[[#This Row],[項目]]&amp;表格1[[#This Row],[項目2]],"")</f>
        <v>03/12 龍敏復健科(批價)</v>
      </c>
      <c r="J362" s="90">
        <v>0</v>
      </c>
      <c r="K362" s="90">
        <v>0</v>
      </c>
      <c r="L362" s="90">
        <v>0</v>
      </c>
      <c r="M362" s="91" t="str">
        <f>IF(表格1[編號]&lt;&gt;"",(IF(COUNTIF(表格1[[#This Row],[費用]:[車資]],"")&gt;0,"缺","")),"")</f>
        <v/>
      </c>
    </row>
    <row r="363" spans="1:13">
      <c r="A363" s="86" t="str">
        <f>IFERROR((INDEX(名冊[#All],MATCH(表格1[[#This Row],[姓名]],名冊[[#All],[姓名]],0),COLUMN(名冊[[#Headers],[字號]]))),"")</f>
        <v>1-709</v>
      </c>
      <c r="B363" s="264" t="s">
        <v>2977</v>
      </c>
      <c r="C363" s="9">
        <v>45728</v>
      </c>
      <c r="D363" s="9" t="str">
        <f>IF(表格1[[#This Row],[姓名]]&lt;&gt;"","醫療","")</f>
        <v>醫療</v>
      </c>
      <c r="E363" s="114" t="s">
        <v>2875</v>
      </c>
      <c r="F363" s="88"/>
      <c r="G363" s="33" t="str">
        <f>IF(表格1[[#This Row],[姓名]]&lt;&gt;"",TEXT(表格1[[#This Row],[日期]],"mm/dd;;")&amp;" "&amp;表格1[[#This Row],[項目]]&amp;表格1[[#This Row],[項目2]],"")</f>
        <v>03/12 龍敏復健科(批價)</v>
      </c>
      <c r="J363" s="90">
        <v>50</v>
      </c>
      <c r="K363" s="90">
        <v>0</v>
      </c>
      <c r="L363" s="90">
        <v>0</v>
      </c>
      <c r="M363" s="91" t="str">
        <f>IF(表格1[編號]&lt;&gt;"",(IF(COUNTIF(表格1[[#This Row],[費用]:[車資]],"")&gt;0,"缺","")),"")</f>
        <v/>
      </c>
    </row>
    <row r="364" spans="1:13">
      <c r="A364" s="86" t="str">
        <f>IFERROR((INDEX(名冊[#All],MATCH(表格1[[#This Row],[姓名]],名冊[[#All],[姓名]],0),COLUMN(名冊[[#Headers],[字號]]))),"")</f>
        <v>3-512</v>
      </c>
      <c r="B364" s="264" t="s">
        <v>3024</v>
      </c>
      <c r="C364" s="9">
        <v>45729</v>
      </c>
      <c r="D364" s="9" t="str">
        <f>IF(表格1[[#This Row],[姓名]]&lt;&gt;"","醫療","")</f>
        <v>醫療</v>
      </c>
      <c r="E364" s="114" t="s">
        <v>3025</v>
      </c>
      <c r="F364" s="88"/>
      <c r="G364" s="33" t="str">
        <f>IF(表格1[[#This Row],[姓名]]&lt;&gt;"",TEXT(表格1[[#This Row],[日期]],"mm/dd;;")&amp;" "&amp;表格1[[#This Row],[項目]]&amp;表格1[[#This Row],[項目2]],"")</f>
        <v>03/13 804心臟內科拿藥</v>
      </c>
      <c r="J364" s="90">
        <v>140</v>
      </c>
      <c r="K364" s="90">
        <v>0</v>
      </c>
      <c r="L364" s="90">
        <v>300</v>
      </c>
      <c r="M364" s="91" t="str">
        <f>IF(表格1[編號]&lt;&gt;"",(IF(COUNTIF(表格1[[#This Row],[費用]:[車資]],"")&gt;0,"缺","")),"")</f>
        <v/>
      </c>
    </row>
    <row r="365" spans="1:13">
      <c r="A365" s="86" t="str">
        <f>IFERROR((INDEX(名冊[#All],MATCH(表格1[[#This Row],[姓名]],名冊[[#All],[姓名]],0),COLUMN(名冊[[#Headers],[字號]]))),"")</f>
        <v>1-346</v>
      </c>
      <c r="B365" s="264" t="s">
        <v>3018</v>
      </c>
      <c r="C365" s="9">
        <v>45729</v>
      </c>
      <c r="D365" s="9" t="str">
        <f>IF(表格1[[#This Row],[姓名]]&lt;&gt;"","醫療","")</f>
        <v>醫療</v>
      </c>
      <c r="E365" s="114" t="s">
        <v>3019</v>
      </c>
      <c r="F365" s="88"/>
      <c r="G365" s="33" t="str">
        <f>IF(表格1[[#This Row],[姓名]]&lt;&gt;"",TEXT(表格1[[#This Row],[日期]],"mm/dd;;")&amp;" "&amp;表格1[[#This Row],[項目]]&amp;表格1[[#This Row],[項目2]],"")</f>
        <v>03/13 桃療精神科(鑑定)</v>
      </c>
      <c r="J365" s="90">
        <v>0</v>
      </c>
      <c r="K365" s="90">
        <v>0</v>
      </c>
      <c r="L365" s="90">
        <v>1000</v>
      </c>
      <c r="M365" s="91" t="str">
        <f>IF(表格1[編號]&lt;&gt;"",(IF(COUNTIF(表格1[[#This Row],[費用]:[車資]],"")&gt;0,"缺","")),"")</f>
        <v/>
      </c>
    </row>
    <row r="366" spans="1:13">
      <c r="A366" s="86" t="str">
        <f>IFERROR((INDEX(名冊[#All],MATCH(表格1[[#This Row],[姓名]],名冊[[#All],[姓名]],0),COLUMN(名冊[[#Headers],[字號]]))),"")</f>
        <v>2-185</v>
      </c>
      <c r="B366" s="264" t="s">
        <v>3020</v>
      </c>
      <c r="C366" s="9">
        <v>45729</v>
      </c>
      <c r="D366" s="9" t="str">
        <f>IF(表格1[[#This Row],[姓名]]&lt;&gt;"","醫療","")</f>
        <v>醫療</v>
      </c>
      <c r="E366" s="114" t="s">
        <v>3021</v>
      </c>
      <c r="F366" s="88"/>
      <c r="G366" s="33" t="str">
        <f>IF(表格1[[#This Row],[姓名]]&lt;&gt;"",TEXT(表格1[[#This Row],[日期]],"mm/dd;;")&amp;" "&amp;表格1[[#This Row],[項目]]&amp;表格1[[#This Row],[項目2]],"")</f>
        <v>03/13 804出院疥瘡投藥/車資</v>
      </c>
      <c r="J366" s="90">
        <v>300</v>
      </c>
      <c r="K366" s="90" t="s">
        <v>3613</v>
      </c>
      <c r="L366" s="90">
        <v>600</v>
      </c>
      <c r="M366" s="91" t="str">
        <f>IF(表格1[編號]&lt;&gt;"",(IF(COUNTIF(表格1[[#This Row],[費用]:[車資]],"")&gt;0,"缺","")),"")</f>
        <v/>
      </c>
    </row>
    <row r="367" spans="1:13">
      <c r="A367" s="86" t="str">
        <f>IFERROR((INDEX(名冊[#All],MATCH(表格1[[#This Row],[姓名]],名冊[[#All],[姓名]],0),COLUMN(名冊[[#Headers],[字號]]))),"")</f>
        <v>2-168</v>
      </c>
      <c r="B367" s="264" t="s">
        <v>3033</v>
      </c>
      <c r="C367" s="9">
        <v>45729</v>
      </c>
      <c r="D367" s="9" t="str">
        <f>IF(表格1[[#This Row],[姓名]]&lt;&gt;"","醫療","")</f>
        <v>醫療</v>
      </c>
      <c r="E367" s="114" t="s">
        <v>3034</v>
      </c>
      <c r="F367" s="88"/>
      <c r="G367" s="33" t="str">
        <f>IF(表格1[[#This Row],[姓名]]&lt;&gt;"",TEXT(表格1[[#This Row],[日期]],"mm/dd;;")&amp;" "&amp;表格1[[#This Row],[項目]]&amp;表格1[[#This Row],[項目2]],"")</f>
        <v>03/13 804肝膽腸胃科拿藥</v>
      </c>
      <c r="J367" s="90">
        <v>0</v>
      </c>
      <c r="K367" s="90">
        <v>0</v>
      </c>
      <c r="L367" s="90">
        <v>300</v>
      </c>
      <c r="M367" s="91" t="str">
        <f>IF(表格1[編號]&lt;&gt;"",(IF(COUNTIF(表格1[[#This Row],[費用]:[車資]],"")&gt;0,"缺","")),"")</f>
        <v/>
      </c>
    </row>
    <row r="368" spans="1:13">
      <c r="A368" s="388" t="str">
        <f>IFERROR((INDEX(名冊[#All],MATCH(表格1[[#This Row],[姓名]],名冊[[#All],[姓名]],0),COLUMN(名冊[[#Headers],[字號]]))),"")</f>
        <v>1-748</v>
      </c>
      <c r="B368" s="264" t="s">
        <v>3580</v>
      </c>
      <c r="C368" s="339">
        <v>45729</v>
      </c>
      <c r="D368" s="339" t="str">
        <f>IF(表格1[[#This Row],[姓名]]&lt;&gt;"","醫療","")</f>
        <v>醫療</v>
      </c>
      <c r="E368" s="389" t="s">
        <v>3581</v>
      </c>
      <c r="F368" s="390"/>
      <c r="G368" s="344" t="str">
        <f>IF(表格1[[#This Row],[姓名]]&lt;&gt;"",TEXT(表格1[[#This Row],[日期]],"mm/dd;;")&amp;" "&amp;表格1[[#This Row],[項目]]&amp;表格1[[#This Row],[項目2]],"")</f>
        <v>03/13 804送檢車資</v>
      </c>
      <c r="H368" s="344"/>
      <c r="I368" s="344"/>
      <c r="J368" s="391" t="s">
        <v>2294</v>
      </c>
      <c r="K368" s="90" t="s">
        <v>2294</v>
      </c>
      <c r="L368" s="90">
        <v>320</v>
      </c>
      <c r="M368" s="392" t="str">
        <f>IF(表格1[編號]&lt;&gt;"",(IF(COUNTIF(表格1[[#This Row],[費用]:[車資]],"")&gt;0,"缺","")),"")</f>
        <v/>
      </c>
    </row>
    <row r="369" spans="1:13">
      <c r="A369" s="388" t="str">
        <f>IFERROR((INDEX(名冊[#All],MATCH(表格1[[#This Row],[姓名]],名冊[[#All],[姓名]],0),COLUMN(名冊[[#Headers],[字號]]))),"")</f>
        <v>1-433</v>
      </c>
      <c r="B369" s="264" t="s">
        <v>3582</v>
      </c>
      <c r="C369" s="339">
        <v>45729</v>
      </c>
      <c r="D369" s="339" t="str">
        <f>IF(表格1[[#This Row],[姓名]]&lt;&gt;"","醫療","")</f>
        <v>醫療</v>
      </c>
      <c r="E369" s="389" t="s">
        <v>3581</v>
      </c>
      <c r="F369" s="390"/>
      <c r="G369" s="344" t="str">
        <f>IF(表格1[[#This Row],[姓名]]&lt;&gt;"",TEXT(表格1[[#This Row],[日期]],"mm/dd;;")&amp;" "&amp;表格1[[#This Row],[項目]]&amp;表格1[[#This Row],[項目2]],"")</f>
        <v>03/13 804送檢車資</v>
      </c>
      <c r="H369" s="344"/>
      <c r="I369" s="344"/>
      <c r="J369" s="391" t="s">
        <v>2294</v>
      </c>
      <c r="K369" s="90" t="s">
        <v>2294</v>
      </c>
      <c r="L369" s="90">
        <v>320</v>
      </c>
      <c r="M369" s="392" t="str">
        <f>IF(表格1[編號]&lt;&gt;"",(IF(COUNTIF(表格1[[#This Row],[費用]:[車資]],"")&gt;0,"缺","")),"")</f>
        <v/>
      </c>
    </row>
    <row r="370" spans="1:13">
      <c r="A370" s="86" t="str">
        <f>IFERROR((INDEX(名冊[#All],MATCH(表格1[[#This Row],[姓名]],名冊[[#All],[姓名]],0),COLUMN(名冊[[#Headers],[字號]]))),"")</f>
        <v>1-439</v>
      </c>
      <c r="B370" s="264" t="s">
        <v>3026</v>
      </c>
      <c r="C370" s="9">
        <v>45729</v>
      </c>
      <c r="D370" s="9" t="str">
        <f>IF(表格1[[#This Row],[姓名]]&lt;&gt;"","醫療","")</f>
        <v>醫療</v>
      </c>
      <c r="E370" s="114" t="s">
        <v>2369</v>
      </c>
      <c r="F370" s="88"/>
      <c r="G370" s="33" t="str">
        <f>IF(表格1[[#This Row],[姓名]]&lt;&gt;"",TEXT(表格1[[#This Row],[日期]],"mm/dd;;")&amp;" "&amp;表格1[[#This Row],[項目]]&amp;表格1[[#This Row],[項目2]],"")</f>
        <v>03/13 804心臟內科拿藥</v>
      </c>
      <c r="J370" s="90">
        <v>140</v>
      </c>
      <c r="K370" s="90">
        <v>0</v>
      </c>
      <c r="L370" s="90">
        <v>300</v>
      </c>
      <c r="M370" s="91" t="str">
        <f>IF(表格1[編號]&lt;&gt;"",(IF(COUNTIF(表格1[[#This Row],[費用]:[車資]],"")&gt;0,"缺","")),"")</f>
        <v/>
      </c>
    </row>
    <row r="371" spans="1:13">
      <c r="A371" s="86" t="str">
        <f>IFERROR((INDEX(名冊[#All],MATCH(表格1[[#This Row],[姓名]],名冊[[#All],[姓名]],0),COLUMN(名冊[[#Headers],[字號]]))),"")</f>
        <v>1-773</v>
      </c>
      <c r="B371" s="264" t="s">
        <v>3001</v>
      </c>
      <c r="C371" s="9">
        <v>45729</v>
      </c>
      <c r="D371" s="9" t="str">
        <f>IF(表格1[[#This Row],[姓名]]&lt;&gt;"","醫療","")</f>
        <v>醫療</v>
      </c>
      <c r="E371" s="114" t="s">
        <v>3615</v>
      </c>
      <c r="F371" s="88"/>
      <c r="G371" s="33" t="str">
        <f>IF(表格1[[#This Row],[姓名]]&lt;&gt;"",TEXT(表格1[[#This Row],[日期]],"mm/dd;;")&amp;" "&amp;表格1[[#This Row],[項目]]&amp;表格1[[#This Row],[項目2]],"")</f>
        <v>03/13 804接出院新入住</v>
      </c>
      <c r="J371" s="90" t="s">
        <v>3611</v>
      </c>
      <c r="K371" s="90" t="s">
        <v>3613</v>
      </c>
      <c r="L371" s="90">
        <v>600</v>
      </c>
      <c r="M371" s="91" t="str">
        <f>IF(表格1[編號]&lt;&gt;"",(IF(COUNTIF(表格1[[#This Row],[費用]:[車資]],"")&gt;0,"缺","")),"")</f>
        <v/>
      </c>
    </row>
    <row r="372" spans="1:13">
      <c r="A372" s="86" t="str">
        <f>IFERROR((INDEX(名冊[#All],MATCH(表格1[[#This Row],[姓名]],名冊[[#All],[姓名]],0),COLUMN(名冊[[#Headers],[字號]]))),"")</f>
        <v>1-742</v>
      </c>
      <c r="B372" s="264" t="s">
        <v>3006</v>
      </c>
      <c r="C372" s="9">
        <v>45729</v>
      </c>
      <c r="D372" s="9" t="str">
        <f>IF(表格1[[#This Row],[姓名]]&lt;&gt;"","醫療","")</f>
        <v>醫療</v>
      </c>
      <c r="E372" s="114" t="s">
        <v>3007</v>
      </c>
      <c r="F372" s="88"/>
      <c r="G372" s="33" t="str">
        <f>IF(表格1[[#This Row],[姓名]]&lt;&gt;"",TEXT(表格1[[#This Row],[日期]],"mm/dd;;")&amp;" "&amp;表格1[[#This Row],[項目]]&amp;表格1[[#This Row],[項目2]],"")</f>
        <v>03/13 804牙科</v>
      </c>
      <c r="J372" s="90">
        <v>200</v>
      </c>
      <c r="K372" s="90">
        <v>350</v>
      </c>
      <c r="L372" s="90">
        <v>600</v>
      </c>
      <c r="M372" s="91" t="str">
        <f>IF(表格1[編號]&lt;&gt;"",(IF(COUNTIF(表格1[[#This Row],[費用]:[車資]],"")&gt;0,"缺","")),"")</f>
        <v/>
      </c>
    </row>
    <row r="373" spans="1:13">
      <c r="A373" s="86" t="str">
        <f>IFERROR((INDEX(名冊[#All],MATCH(表格1[[#This Row],[姓名]],名冊[[#All],[姓名]],0),COLUMN(名冊[[#Headers],[字號]]))),"")</f>
        <v>1-687</v>
      </c>
      <c r="B373" s="264" t="s">
        <v>3002</v>
      </c>
      <c r="C373" s="9">
        <v>45729</v>
      </c>
      <c r="D373" s="9" t="str">
        <f>IF(表格1[[#This Row],[姓名]]&lt;&gt;"","醫療","")</f>
        <v>醫療</v>
      </c>
      <c r="E373" s="114" t="s">
        <v>3003</v>
      </c>
      <c r="F373" s="88"/>
      <c r="G373" s="33" t="str">
        <f>IF(表格1[[#This Row],[姓名]]&lt;&gt;"",TEXT(表格1[[#This Row],[日期]],"mm/dd;;")&amp;" "&amp;表格1[[#This Row],[項目]]&amp;表格1[[#This Row],[項目2]],"")</f>
        <v>03/13 804抽血</v>
      </c>
      <c r="J373" s="90" t="s">
        <v>3609</v>
      </c>
      <c r="K373" s="90">
        <v>350</v>
      </c>
      <c r="L373" s="90">
        <v>600</v>
      </c>
      <c r="M373" s="91" t="str">
        <f>IF(表格1[編號]&lt;&gt;"",(IF(COUNTIF(表格1[[#This Row],[費用]:[車資]],"")&gt;0,"缺","")),"")</f>
        <v/>
      </c>
    </row>
    <row r="374" spans="1:13">
      <c r="A374" s="86" t="str">
        <f>IFERROR((INDEX(名冊[#All],MATCH(表格1[[#This Row],[姓名]],名冊[[#All],[姓名]],0),COLUMN(名冊[[#Headers],[字號]]))),"")</f>
        <v>1-473</v>
      </c>
      <c r="B374" s="264" t="s">
        <v>3008</v>
      </c>
      <c r="C374" s="9">
        <v>45729</v>
      </c>
      <c r="D374" s="9" t="str">
        <f>IF(表格1[[#This Row],[姓名]]&lt;&gt;"","醫療","")</f>
        <v>醫療</v>
      </c>
      <c r="E374" s="114" t="s">
        <v>3009</v>
      </c>
      <c r="F374" s="88"/>
      <c r="G374" s="33" t="str">
        <f>IF(表格1[[#This Row],[姓名]]&lt;&gt;"",TEXT(表格1[[#This Row],[日期]],"mm/dd;;")&amp;" "&amp;表格1[[#This Row],[項目]]&amp;表格1[[#This Row],[項目2]],"")</f>
        <v>03/13 804心臟內科</v>
      </c>
      <c r="J374" s="90">
        <v>200</v>
      </c>
      <c r="K374" s="90">
        <v>350</v>
      </c>
      <c r="L374" s="90">
        <v>600</v>
      </c>
      <c r="M374" s="91" t="str">
        <f>IF(表格1[編號]&lt;&gt;"",(IF(COUNTIF(表格1[[#This Row],[費用]:[車資]],"")&gt;0,"缺","")),"")</f>
        <v/>
      </c>
    </row>
    <row r="375" spans="1:13">
      <c r="A375" s="86" t="str">
        <f>IFERROR((INDEX(名冊[#All],MATCH(表格1[[#This Row],[姓名]],名冊[[#All],[姓名]],0),COLUMN(名冊[[#Headers],[字號]]))),"")</f>
        <v>1-770</v>
      </c>
      <c r="B375" s="264" t="s">
        <v>3016</v>
      </c>
      <c r="C375" s="9">
        <v>45729</v>
      </c>
      <c r="D375" s="9" t="str">
        <f>IF(表格1[[#This Row],[姓名]]&lt;&gt;"","醫療","")</f>
        <v>醫療</v>
      </c>
      <c r="E375" s="114" t="s">
        <v>3014</v>
      </c>
      <c r="F375" s="88"/>
      <c r="G375" s="33" t="str">
        <f>IF(表格1[[#This Row],[姓名]]&lt;&gt;"",TEXT(表格1[[#This Row],[日期]],"mm/dd;;")&amp;" "&amp;表格1[[#This Row],[項目]]&amp;表格1[[#This Row],[項目2]],"")</f>
        <v>03/13 桃療精神科</v>
      </c>
      <c r="J375" s="90">
        <v>0</v>
      </c>
      <c r="K375" s="90">
        <v>0</v>
      </c>
      <c r="L375" s="90">
        <v>1000</v>
      </c>
      <c r="M375" s="91" t="str">
        <f>IF(表格1[編號]&lt;&gt;"",(IF(COUNTIF(表格1[[#This Row],[費用]:[車資]],"")&gt;0,"缺","")),"")</f>
        <v/>
      </c>
    </row>
    <row r="376" spans="1:13">
      <c r="A376" s="388" t="str">
        <f>IFERROR((INDEX(名冊[#All],MATCH(表格1[[#This Row],[姓名]],名冊[[#All],[姓名]],0),COLUMN(名冊[[#Headers],[字號]]))),"")</f>
        <v>2-202</v>
      </c>
      <c r="B376" s="264" t="s">
        <v>3583</v>
      </c>
      <c r="C376" s="339">
        <v>45729</v>
      </c>
      <c r="D376" s="339" t="str">
        <f>IF(表格1[[#This Row],[姓名]]&lt;&gt;"","醫療","")</f>
        <v>醫療</v>
      </c>
      <c r="E376" s="389" t="s">
        <v>3584</v>
      </c>
      <c r="F376" s="390"/>
      <c r="G376" s="344" t="str">
        <f>IF(表格1[[#This Row],[姓名]]&lt;&gt;"",TEXT(表格1[[#This Row],[日期]],"mm/dd;;")&amp;" "&amp;表格1[[#This Row],[項目]]&amp;表格1[[#This Row],[項目2]],"")</f>
        <v>03/13 龍敏骨科</v>
      </c>
      <c r="H376" s="344"/>
      <c r="I376" s="344"/>
      <c r="J376" s="391">
        <v>100</v>
      </c>
      <c r="K376" s="90">
        <v>0</v>
      </c>
      <c r="L376" s="90">
        <v>600</v>
      </c>
      <c r="M376" s="392" t="str">
        <f>IF(表格1[編號]&lt;&gt;"",(IF(COUNTIF(表格1[[#This Row],[費用]:[車資]],"")&gt;0,"缺","")),"")</f>
        <v/>
      </c>
    </row>
    <row r="377" spans="1:13">
      <c r="A377" s="86" t="str">
        <f>IFERROR((INDEX(名冊[#All],MATCH(表格1[[#This Row],[姓名]],名冊[[#All],[姓名]],0),COLUMN(名冊[[#Headers],[字號]]))),"")</f>
        <v>1-541</v>
      </c>
      <c r="B377" s="264" t="s">
        <v>3012</v>
      </c>
      <c r="C377" s="9">
        <v>45729</v>
      </c>
      <c r="D377" s="9" t="str">
        <f>IF(表格1[[#This Row],[姓名]]&lt;&gt;"","醫療","")</f>
        <v>醫療</v>
      </c>
      <c r="E377" s="114" t="s">
        <v>2893</v>
      </c>
      <c r="F377" s="88"/>
      <c r="G377" s="33" t="str">
        <f>IF(表格1[[#This Row],[姓名]]&lt;&gt;"",TEXT(表格1[[#This Row],[日期]],"mm/dd;;")&amp;" "&amp;表格1[[#This Row],[項目]]&amp;表格1[[#This Row],[項目2]],"")</f>
        <v>03/13 804內分泌科</v>
      </c>
      <c r="J377" s="90">
        <v>0</v>
      </c>
      <c r="K377" s="90">
        <v>350</v>
      </c>
      <c r="L377" s="90">
        <v>600</v>
      </c>
      <c r="M377" s="91" t="str">
        <f>IF(表格1[編號]&lt;&gt;"",(IF(COUNTIF(表格1[[#This Row],[費用]:[車資]],"")&gt;0,"缺","")),"")</f>
        <v/>
      </c>
    </row>
    <row r="378" spans="1:13">
      <c r="A378" s="86" t="str">
        <f>IFERROR((INDEX(名冊[#All],MATCH(表格1[[#This Row],[姓名]],名冊[[#All],[姓名]],0),COLUMN(名冊[[#Headers],[字號]]))),"")</f>
        <v>1-541</v>
      </c>
      <c r="B378" s="264" t="s">
        <v>3022</v>
      </c>
      <c r="C378" s="9">
        <v>45729</v>
      </c>
      <c r="D378" s="9" t="str">
        <f>IF(表格1[[#This Row],[姓名]]&lt;&gt;"","醫療","")</f>
        <v>醫療</v>
      </c>
      <c r="E378" s="114" t="s">
        <v>3023</v>
      </c>
      <c r="F378" s="88"/>
      <c r="G378" s="33" t="str">
        <f>IF(表格1[[#This Row],[姓名]]&lt;&gt;"",TEXT(表格1[[#This Row],[日期]],"mm/dd;;")&amp;" "&amp;表格1[[#This Row],[項目]]&amp;表格1[[#This Row],[項目2]],"")</f>
        <v>03/13 龍敏住院</v>
      </c>
      <c r="J378" s="90" t="s">
        <v>3610</v>
      </c>
      <c r="K378" s="90" t="s">
        <v>3610</v>
      </c>
      <c r="L378" s="90">
        <v>600</v>
      </c>
      <c r="M378" s="91" t="str">
        <f>IF(表格1[編號]&lt;&gt;"",(IF(COUNTIF(表格1[[#This Row],[費用]:[車資]],"")&gt;0,"缺","")),"")</f>
        <v/>
      </c>
    </row>
    <row r="379" spans="1:13">
      <c r="A379" s="86" t="str">
        <f>IFERROR((INDEX(名冊[#All],MATCH(表格1[[#This Row],[姓名]],名冊[[#All],[姓名]],0),COLUMN(名冊[[#Headers],[字號]]))),"")</f>
        <v>1-465</v>
      </c>
      <c r="B379" s="264" t="s">
        <v>3027</v>
      </c>
      <c r="C379" s="9">
        <v>45729</v>
      </c>
      <c r="D379" s="9" t="str">
        <f>IF(表格1[[#This Row],[姓名]]&lt;&gt;"","醫療","")</f>
        <v>醫療</v>
      </c>
      <c r="E379" s="114" t="s">
        <v>2369</v>
      </c>
      <c r="F379" s="88"/>
      <c r="G379" s="33" t="str">
        <f>IF(表格1[[#This Row],[姓名]]&lt;&gt;"",TEXT(表格1[[#This Row],[日期]],"mm/dd;;")&amp;" "&amp;表格1[[#This Row],[項目]]&amp;表格1[[#This Row],[項目2]],"")</f>
        <v>03/13 804心臟內科拿藥</v>
      </c>
      <c r="J379" s="90">
        <v>0</v>
      </c>
      <c r="K379" s="90">
        <v>0</v>
      </c>
      <c r="L379" s="90">
        <v>300</v>
      </c>
      <c r="M379" s="91" t="str">
        <f>IF(表格1[編號]&lt;&gt;"",(IF(COUNTIF(表格1[[#This Row],[費用]:[車資]],"")&gt;0,"缺","")),"")</f>
        <v/>
      </c>
    </row>
    <row r="380" spans="1:13">
      <c r="A380" s="86" t="str">
        <f>IFERROR((INDEX(名冊[#All],MATCH(表格1[[#This Row],[姓名]],名冊[[#All],[姓名]],0),COLUMN(名冊[[#Headers],[字號]]))),"")</f>
        <v>1-354</v>
      </c>
      <c r="B380" s="264" t="s">
        <v>3030</v>
      </c>
      <c r="C380" s="9">
        <v>45729</v>
      </c>
      <c r="D380" s="9" t="str">
        <f>IF(表格1[[#This Row],[姓名]]&lt;&gt;"","醫療","")</f>
        <v>醫療</v>
      </c>
      <c r="E380" s="114" t="s">
        <v>3031</v>
      </c>
      <c r="F380" s="88"/>
      <c r="G380" s="33" t="str">
        <f>IF(表格1[[#This Row],[姓名]]&lt;&gt;"",TEXT(表格1[[#This Row],[日期]],"mm/dd;;")&amp;" "&amp;表格1[[#This Row],[項目]]&amp;表格1[[#This Row],[項目2]],"")</f>
        <v>03/13 804風濕免疫科拿藥</v>
      </c>
      <c r="J380" s="90">
        <v>150</v>
      </c>
      <c r="K380" s="90">
        <v>0</v>
      </c>
      <c r="L380" s="90">
        <v>300</v>
      </c>
      <c r="M380" s="91" t="str">
        <f>IF(表格1[編號]&lt;&gt;"",(IF(COUNTIF(表格1[[#This Row],[費用]:[車資]],"")&gt;0,"缺","")),"")</f>
        <v/>
      </c>
    </row>
    <row r="381" spans="1:13">
      <c r="A381" s="388" t="str">
        <f>IFERROR((INDEX(名冊[#All],MATCH(表格1[[#This Row],[姓名]],名冊[[#All],[姓名]],0),COLUMN(名冊[[#Headers],[字號]]))),"")</f>
        <v>1-510</v>
      </c>
      <c r="B381" s="264" t="s">
        <v>3593</v>
      </c>
      <c r="C381" s="339">
        <v>45729</v>
      </c>
      <c r="D381" s="339" t="str">
        <f>IF(表格1[[#This Row],[姓名]]&lt;&gt;"","醫療","")</f>
        <v>醫療</v>
      </c>
      <c r="E381" s="389" t="s">
        <v>3594</v>
      </c>
      <c r="F381" s="390"/>
      <c r="G381" s="344" t="str">
        <f>IF(表格1[[#This Row],[姓名]]&lt;&gt;"",TEXT(表格1[[#This Row],[日期]],"mm/dd;;")&amp;" "&amp;表格1[[#This Row],[項目]]&amp;表格1[[#This Row],[項目2]],"")</f>
        <v>03/13 804送檢車資</v>
      </c>
      <c r="H381" s="344"/>
      <c r="I381" s="344"/>
      <c r="J381" s="391" t="s">
        <v>2294</v>
      </c>
      <c r="K381" s="90" t="s">
        <v>2294</v>
      </c>
      <c r="L381" s="90">
        <v>320</v>
      </c>
      <c r="M381" s="392" t="str">
        <f>IF(表格1[編號]&lt;&gt;"",(IF(COUNTIF(表格1[[#This Row],[費用]:[車資]],"")&gt;0,"缺","")),"")</f>
        <v/>
      </c>
    </row>
    <row r="382" spans="1:13">
      <c r="A382" s="86" t="str">
        <f>IFERROR((INDEX(名冊[#All],MATCH(表格1[[#This Row],[姓名]],名冊[[#All],[姓名]],0),COLUMN(名冊[[#Headers],[字號]]))),"")</f>
        <v>1-550</v>
      </c>
      <c r="B382" s="264" t="s">
        <v>3004</v>
      </c>
      <c r="C382" s="9">
        <v>45729</v>
      </c>
      <c r="D382" s="9" t="str">
        <f>IF(表格1[[#This Row],[姓名]]&lt;&gt;"","醫療","")</f>
        <v>醫療</v>
      </c>
      <c r="E382" s="114" t="s">
        <v>3005</v>
      </c>
      <c r="F382" s="88"/>
      <c r="G382" s="33" t="str">
        <f>IF(表格1[[#This Row],[姓名]]&lt;&gt;"",TEXT(表格1[[#This Row],[日期]],"mm/dd;;")&amp;" "&amp;表格1[[#This Row],[項目]]&amp;表格1[[#This Row],[項目2]],"")</f>
        <v>03/13 804一般外科</v>
      </c>
      <c r="J382" s="90">
        <v>200</v>
      </c>
      <c r="K382" s="90">
        <v>350</v>
      </c>
      <c r="L382" s="90">
        <v>600</v>
      </c>
      <c r="M382" s="91" t="str">
        <f>IF(表格1[編號]&lt;&gt;"",(IF(COUNTIF(表格1[[#This Row],[費用]:[車資]],"")&gt;0,"缺","")),"")</f>
        <v/>
      </c>
    </row>
    <row r="383" spans="1:13">
      <c r="A383" s="86" t="str">
        <f>IFERROR((INDEX(名冊[#All],MATCH(表格1[[#This Row],[姓名]],名冊[[#All],[姓名]],0),COLUMN(名冊[[#Headers],[字號]]))),"")</f>
        <v>1-651</v>
      </c>
      <c r="B383" s="264" t="s">
        <v>3013</v>
      </c>
      <c r="C383" s="9">
        <v>45729</v>
      </c>
      <c r="D383" s="9" t="str">
        <f>IF(表格1[[#This Row],[姓名]]&lt;&gt;"","醫療","")</f>
        <v>醫療</v>
      </c>
      <c r="E383" s="114" t="s">
        <v>3015</v>
      </c>
      <c r="F383" s="88"/>
      <c r="G383" s="33" t="str">
        <f>IF(表格1[[#This Row],[姓名]]&lt;&gt;"",TEXT(表格1[[#This Row],[日期]],"mm/dd;;")&amp;" "&amp;表格1[[#This Row],[項目]]&amp;表格1[[#This Row],[項目2]],"")</f>
        <v>03/13 桃療精神科</v>
      </c>
      <c r="J383" s="90">
        <v>280</v>
      </c>
      <c r="K383" s="90">
        <v>0</v>
      </c>
      <c r="L383" s="90">
        <v>1000</v>
      </c>
      <c r="M383" s="91" t="str">
        <f>IF(表格1[編號]&lt;&gt;"",(IF(COUNTIF(表格1[[#This Row],[費用]:[車資]],"")&gt;0,"缺","")),"")</f>
        <v/>
      </c>
    </row>
    <row r="384" spans="1:13">
      <c r="A384" s="86" t="str">
        <f>IFERROR((INDEX(名冊[#All],MATCH(表格1[[#This Row],[姓名]],名冊[[#All],[姓名]],0),COLUMN(名冊[[#Headers],[字號]]))),"")</f>
        <v>3-324</v>
      </c>
      <c r="B384" s="264" t="s">
        <v>3032</v>
      </c>
      <c r="C384" s="9">
        <v>45729</v>
      </c>
      <c r="D384" s="9" t="str">
        <f>IF(表格1[[#This Row],[姓名]]&lt;&gt;"","醫療","")</f>
        <v>醫療</v>
      </c>
      <c r="E384" s="114" t="s">
        <v>2931</v>
      </c>
      <c r="F384" s="88"/>
      <c r="G384" s="33" t="str">
        <f>IF(表格1[[#This Row],[姓名]]&lt;&gt;"",TEXT(表格1[[#This Row],[日期]],"mm/dd;;")&amp;" "&amp;表格1[[#This Row],[項目]]&amp;表格1[[#This Row],[項目2]],"")</f>
        <v>03/13 804內分泌科拿藥</v>
      </c>
      <c r="J384" s="90">
        <v>140</v>
      </c>
      <c r="K384" s="90">
        <v>0</v>
      </c>
      <c r="L384" s="90">
        <v>300</v>
      </c>
      <c r="M384" s="91" t="str">
        <f>IF(表格1[編號]&lt;&gt;"",(IF(COUNTIF(表格1[[#This Row],[費用]:[車資]],"")&gt;0,"缺","")),"")</f>
        <v/>
      </c>
    </row>
    <row r="385" spans="1:13">
      <c r="A385" s="86" t="str">
        <f>IFERROR((INDEX(名冊[#All],MATCH(表格1[[#This Row],[姓名]],名冊[[#All],[姓名]],0),COLUMN(名冊[[#Headers],[字號]]))),"")</f>
        <v>1-656</v>
      </c>
      <c r="B385" s="264" t="s">
        <v>3028</v>
      </c>
      <c r="C385" s="9">
        <v>45729</v>
      </c>
      <c r="D385" s="9" t="str">
        <f>IF(表格1[[#This Row],[姓名]]&lt;&gt;"","醫療","")</f>
        <v>醫療</v>
      </c>
      <c r="E385" s="114" t="s">
        <v>2369</v>
      </c>
      <c r="F385" s="88"/>
      <c r="G385" s="33" t="str">
        <f>IF(表格1[[#This Row],[姓名]]&lt;&gt;"",TEXT(表格1[[#This Row],[日期]],"mm/dd;;")&amp;" "&amp;表格1[[#This Row],[項目]]&amp;表格1[[#This Row],[項目2]],"")</f>
        <v>03/13 804心臟內科拿藥</v>
      </c>
      <c r="J385" s="90">
        <v>140</v>
      </c>
      <c r="K385" s="90">
        <v>0</v>
      </c>
      <c r="L385" s="90">
        <v>300</v>
      </c>
      <c r="M385" s="91" t="str">
        <f>IF(表格1[編號]&lt;&gt;"",(IF(COUNTIF(表格1[[#This Row],[費用]:[車資]],"")&gt;0,"缺","")),"")</f>
        <v/>
      </c>
    </row>
    <row r="386" spans="1:13">
      <c r="A386" s="86" t="str">
        <f>IFERROR((INDEX(名冊[#All],MATCH(表格1[[#This Row],[姓名]],名冊[[#All],[姓名]],0),COLUMN(名冊[[#Headers],[字號]]))),"")</f>
        <v>1-755</v>
      </c>
      <c r="B386" s="264" t="s">
        <v>3010</v>
      </c>
      <c r="C386" s="9">
        <v>45729</v>
      </c>
      <c r="D386" s="9" t="str">
        <f>IF(表格1[[#This Row],[姓名]]&lt;&gt;"","醫療","")</f>
        <v>醫療</v>
      </c>
      <c r="E386" s="114" t="s">
        <v>3011</v>
      </c>
      <c r="F386" s="88"/>
      <c r="G386" s="33" t="str">
        <f>IF(表格1[[#This Row],[姓名]]&lt;&gt;"",TEXT(表格1[[#This Row],[日期]],"mm/dd;;")&amp;" "&amp;表格1[[#This Row],[項目]]&amp;表格1[[#This Row],[項目2]],"")</f>
        <v>03/13 804心臟內科</v>
      </c>
      <c r="J386" s="90">
        <v>140</v>
      </c>
      <c r="K386" s="90">
        <v>350</v>
      </c>
      <c r="L386" s="90">
        <v>600</v>
      </c>
      <c r="M386" s="91" t="str">
        <f>IF(表格1[編號]&lt;&gt;"",(IF(COUNTIF(表格1[[#This Row],[費用]:[車資]],"")&gt;0,"缺","")),"")</f>
        <v/>
      </c>
    </row>
    <row r="387" spans="1:13">
      <c r="A387" s="86" t="str">
        <f>IFERROR((INDEX(名冊[#All],MATCH(表格1[[#This Row],[姓名]],名冊[[#All],[姓名]],0),COLUMN(名冊[[#Headers],[字號]]))),"")</f>
        <v>1-690</v>
      </c>
      <c r="B387" s="264" t="s">
        <v>3062</v>
      </c>
      <c r="C387" s="9">
        <v>45730</v>
      </c>
      <c r="D387" s="9" t="str">
        <f>IF(表格1[[#This Row],[姓名]]&lt;&gt;"","醫療","")</f>
        <v>醫療</v>
      </c>
      <c r="E387" s="114" t="s">
        <v>2504</v>
      </c>
      <c r="F387" s="88"/>
      <c r="G387" s="33" t="str">
        <f>IF(表格1[[#This Row],[姓名]]&lt;&gt;"",TEXT(表格1[[#This Row],[日期]],"mm/dd;;")&amp;" "&amp;表格1[[#This Row],[項目]]&amp;表格1[[#This Row],[項目2]],"")</f>
        <v>03/14 804精神科拿藥</v>
      </c>
      <c r="J387" s="90">
        <v>0</v>
      </c>
      <c r="K387" s="90">
        <v>0</v>
      </c>
      <c r="L387" s="90">
        <v>300</v>
      </c>
      <c r="M387" s="91" t="str">
        <f>IF(表格1[編號]&lt;&gt;"",(IF(COUNTIF(表格1[[#This Row],[費用]:[車資]],"")&gt;0,"缺","")),"")</f>
        <v/>
      </c>
    </row>
    <row r="388" spans="1:13">
      <c r="A388" s="86" t="str">
        <f>IFERROR((INDEX(名冊[#All],MATCH(表格1[[#This Row],[姓名]],名冊[[#All],[姓名]],0),COLUMN(名冊[[#Headers],[字號]]))),"")</f>
        <v>3-541</v>
      </c>
      <c r="B388" s="264" t="s">
        <v>3042</v>
      </c>
      <c r="C388" s="9">
        <v>45730</v>
      </c>
      <c r="D388" s="9" t="str">
        <f>IF(表格1[[#This Row],[姓名]]&lt;&gt;"","醫療","")</f>
        <v>醫療</v>
      </c>
      <c r="E388" s="114" t="s">
        <v>3043</v>
      </c>
      <c r="F388" s="88"/>
      <c r="G388" s="33" t="str">
        <f>IF(表格1[[#This Row],[姓名]]&lt;&gt;"",TEXT(表格1[[#This Row],[日期]],"mm/dd;;")&amp;" "&amp;表格1[[#This Row],[項目]]&amp;表格1[[#This Row],[項目2]],"")</f>
        <v>03/14 五福診所拿藥</v>
      </c>
      <c r="J388" s="90" t="s">
        <v>3610</v>
      </c>
      <c r="K388" s="90">
        <v>0</v>
      </c>
      <c r="L388" s="90">
        <v>300</v>
      </c>
      <c r="M388" s="91" t="str">
        <f>IF(表格1[編號]&lt;&gt;"",(IF(COUNTIF(表格1[[#This Row],[費用]:[車資]],"")&gt;0,"缺","")),"")</f>
        <v/>
      </c>
    </row>
    <row r="389" spans="1:13">
      <c r="A389" s="86" t="str">
        <f>IFERROR((INDEX(名冊[#All],MATCH(表格1[[#This Row],[姓名]],名冊[[#All],[姓名]],0),COLUMN(名冊[[#Headers],[字號]]))),"")</f>
        <v>1-471</v>
      </c>
      <c r="B389" s="264" t="s">
        <v>3055</v>
      </c>
      <c r="C389" s="9">
        <v>45730</v>
      </c>
      <c r="D389" s="9" t="str">
        <f>IF(表格1[[#This Row],[姓名]]&lt;&gt;"","醫療","")</f>
        <v>醫療</v>
      </c>
      <c r="E389" s="114" t="s">
        <v>2504</v>
      </c>
      <c r="F389" s="88"/>
      <c r="G389" s="33" t="str">
        <f>IF(表格1[[#This Row],[姓名]]&lt;&gt;"",TEXT(表格1[[#This Row],[日期]],"mm/dd;;")&amp;" "&amp;表格1[[#This Row],[項目]]&amp;表格1[[#This Row],[項目2]],"")</f>
        <v>03/14 804精神科拿藥</v>
      </c>
      <c r="J389" s="90">
        <v>0</v>
      </c>
      <c r="K389" s="90">
        <v>0</v>
      </c>
      <c r="L389" s="90">
        <v>300</v>
      </c>
      <c r="M389" s="91" t="str">
        <f>IF(表格1[編號]&lt;&gt;"",(IF(COUNTIF(表格1[[#This Row],[費用]:[車資]],"")&gt;0,"缺","")),"")</f>
        <v/>
      </c>
    </row>
    <row r="390" spans="1:13">
      <c r="A390" s="86" t="str">
        <f>IFERROR((INDEX(名冊[#All],MATCH(表格1[[#This Row],[姓名]],名冊[[#All],[姓名]],0),COLUMN(名冊[[#Headers],[字號]]))),"")</f>
        <v>2-185</v>
      </c>
      <c r="B390" s="264" t="s">
        <v>3053</v>
      </c>
      <c r="C390" s="9">
        <v>45730</v>
      </c>
      <c r="D390" s="9" t="str">
        <f>IF(表格1[[#This Row],[姓名]]&lt;&gt;"","醫療","")</f>
        <v>醫療</v>
      </c>
      <c r="E390" s="114" t="s">
        <v>3054</v>
      </c>
      <c r="F390" s="88"/>
      <c r="G390" s="33" t="str">
        <f>IF(表格1[[#This Row],[姓名]]&lt;&gt;"",TEXT(表格1[[#This Row],[日期]],"mm/dd;;")&amp;" "&amp;表格1[[#This Row],[項目]]&amp;表格1[[#This Row],[項目2]],"")</f>
        <v>03/14 804精神科拿藥</v>
      </c>
      <c r="J390" s="90">
        <v>0</v>
      </c>
      <c r="K390" s="90">
        <v>0</v>
      </c>
      <c r="L390" s="90">
        <v>300</v>
      </c>
      <c r="M390" s="91" t="str">
        <f>IF(表格1[編號]&lt;&gt;"",(IF(COUNTIF(表格1[[#This Row],[費用]:[車資]],"")&gt;0,"缺","")),"")</f>
        <v/>
      </c>
    </row>
    <row r="391" spans="1:13">
      <c r="A391" s="86" t="str">
        <f>IFERROR((INDEX(名冊[#All],MATCH(表格1[[#This Row],[姓名]],名冊[[#All],[姓名]],0),COLUMN(名冊[[#Headers],[字號]]))),"")</f>
        <v>1-714</v>
      </c>
      <c r="B391" s="264" t="s">
        <v>3070</v>
      </c>
      <c r="C391" s="9">
        <v>45730</v>
      </c>
      <c r="D391" s="9" t="str">
        <f>IF(表格1[[#This Row],[姓名]]&lt;&gt;"","醫療","")</f>
        <v>醫療</v>
      </c>
      <c r="E391" s="114" t="s">
        <v>2504</v>
      </c>
      <c r="F391" s="88"/>
      <c r="G391" s="33" t="str">
        <f>IF(表格1[[#This Row],[姓名]]&lt;&gt;"",TEXT(表格1[[#This Row],[日期]],"mm/dd;;")&amp;" "&amp;表格1[[#This Row],[項目]]&amp;表格1[[#This Row],[項目2]],"")</f>
        <v>03/14 804精神科拿藥</v>
      </c>
      <c r="J391" s="90">
        <v>240</v>
      </c>
      <c r="K391" s="90">
        <v>0</v>
      </c>
      <c r="L391" s="90">
        <v>300</v>
      </c>
      <c r="M391" s="91" t="str">
        <f>IF(表格1[編號]&lt;&gt;"",(IF(COUNTIF(表格1[[#This Row],[費用]:[車資]],"")&gt;0,"缺","")),"")</f>
        <v/>
      </c>
    </row>
    <row r="392" spans="1:13">
      <c r="A392" s="86" t="str">
        <f>IFERROR((INDEX(名冊[#All],MATCH(表格1[[#This Row],[姓名]],名冊[[#All],[姓名]],0),COLUMN(名冊[[#Headers],[字號]]))),"")</f>
        <v>2-198</v>
      </c>
      <c r="B392" s="264" t="s">
        <v>3073</v>
      </c>
      <c r="C392" s="9">
        <v>45730</v>
      </c>
      <c r="D392" s="9" t="str">
        <f>IF(表格1[[#This Row],[姓名]]&lt;&gt;"","醫療","")</f>
        <v>醫療</v>
      </c>
      <c r="E392" s="114" t="s">
        <v>3074</v>
      </c>
      <c r="F392" s="88"/>
      <c r="G392" s="33" t="str">
        <f>IF(表格1[[#This Row],[姓名]]&lt;&gt;"",TEXT(表格1[[#This Row],[日期]],"mm/dd;;")&amp;" "&amp;表格1[[#This Row],[項目]]&amp;表格1[[#This Row],[項目2]],"")</f>
        <v>03/14 804心臟內科拿藥</v>
      </c>
      <c r="J392" s="90" t="s">
        <v>3611</v>
      </c>
      <c r="K392" s="90">
        <v>0</v>
      </c>
      <c r="L392" s="90">
        <v>300</v>
      </c>
      <c r="M392" s="91" t="str">
        <f>IF(表格1[編號]&lt;&gt;"",(IF(COUNTIF(表格1[[#This Row],[費用]:[車資]],"")&gt;0,"缺","")),"")</f>
        <v/>
      </c>
    </row>
    <row r="393" spans="1:13">
      <c r="A393" s="86" t="str">
        <f>IFERROR((INDEX(名冊[#All],MATCH(表格1[[#This Row],[姓名]],名冊[[#All],[姓名]],0),COLUMN(名冊[[#Headers],[字號]]))),"")</f>
        <v>3-555</v>
      </c>
      <c r="B393" s="264" t="s">
        <v>2025</v>
      </c>
      <c r="C393" s="9">
        <v>45730</v>
      </c>
      <c r="D393" s="9" t="str">
        <f>IF(表格1[[#This Row],[姓名]]&lt;&gt;"","醫療","")</f>
        <v>醫療</v>
      </c>
      <c r="E393" s="114" t="s">
        <v>2504</v>
      </c>
      <c r="F393" s="88"/>
      <c r="G393" s="33" t="str">
        <f>IF(表格1[[#This Row],[姓名]]&lt;&gt;"",TEXT(表格1[[#This Row],[日期]],"mm/dd;;")&amp;" "&amp;表格1[[#This Row],[項目]]&amp;表格1[[#This Row],[項目2]],"")</f>
        <v>03/14 804精神科拿藥</v>
      </c>
      <c r="J393" s="90">
        <v>180</v>
      </c>
      <c r="K393" s="90">
        <v>0</v>
      </c>
      <c r="L393" s="90">
        <v>300</v>
      </c>
      <c r="M393" s="91" t="str">
        <f>IF(表格1[編號]&lt;&gt;"",(IF(COUNTIF(表格1[[#This Row],[費用]:[車資]],"")&gt;0,"缺","")),"")</f>
        <v/>
      </c>
    </row>
    <row r="394" spans="1:13">
      <c r="A394" s="86" t="str">
        <f>IFERROR((INDEX(名冊[#All],MATCH(表格1[[#This Row],[姓名]],名冊[[#All],[姓名]],0),COLUMN(名冊[[#Headers],[字號]]))),"")</f>
        <v>3-545</v>
      </c>
      <c r="B394" s="264" t="s">
        <v>3049</v>
      </c>
      <c r="C394" s="9">
        <v>45730</v>
      </c>
      <c r="D394" s="9" t="str">
        <f>IF(表格1[[#This Row],[姓名]]&lt;&gt;"","醫療","")</f>
        <v>醫療</v>
      </c>
      <c r="E394" s="114" t="s">
        <v>3050</v>
      </c>
      <c r="F394" s="88"/>
      <c r="G394" s="33" t="str">
        <f>IF(表格1[[#This Row],[姓名]]&lt;&gt;"",TEXT(表格1[[#This Row],[日期]],"mm/dd;;")&amp;" "&amp;表格1[[#This Row],[項目]]&amp;表格1[[#This Row],[項目2]],"")</f>
        <v>03/14 龍敏內科拿藥</v>
      </c>
      <c r="J394" s="90">
        <v>280</v>
      </c>
      <c r="K394" s="90">
        <v>0</v>
      </c>
      <c r="L394" s="90">
        <v>300</v>
      </c>
      <c r="M394" s="91" t="str">
        <f>IF(表格1[編號]&lt;&gt;"",(IF(COUNTIF(表格1[[#This Row],[費用]:[車資]],"")&gt;0,"缺","")),"")</f>
        <v/>
      </c>
    </row>
    <row r="395" spans="1:13">
      <c r="A395" s="86" t="str">
        <f>IFERROR((INDEX(名冊[#All],MATCH(表格1[[#This Row],[姓名]],名冊[[#All],[姓名]],0),COLUMN(名冊[[#Headers],[字號]]))),"")</f>
        <v>1-668</v>
      </c>
      <c r="B395" s="264" t="s">
        <v>3058</v>
      </c>
      <c r="C395" s="9">
        <v>45730</v>
      </c>
      <c r="D395" s="9" t="str">
        <f>IF(表格1[[#This Row],[姓名]]&lt;&gt;"","醫療","")</f>
        <v>醫療</v>
      </c>
      <c r="E395" s="114" t="s">
        <v>2504</v>
      </c>
      <c r="F395" s="88"/>
      <c r="G395" s="33" t="str">
        <f>IF(表格1[[#This Row],[姓名]]&lt;&gt;"",TEXT(表格1[[#This Row],[日期]],"mm/dd;;")&amp;" "&amp;表格1[[#This Row],[項目]]&amp;表格1[[#This Row],[項目2]],"")</f>
        <v>03/14 804精神科拿藥</v>
      </c>
      <c r="J395" s="90">
        <v>90</v>
      </c>
      <c r="K395" s="90">
        <v>0</v>
      </c>
      <c r="L395" s="90">
        <v>300</v>
      </c>
      <c r="M395" s="91" t="str">
        <f>IF(表格1[編號]&lt;&gt;"",(IF(COUNTIF(表格1[[#This Row],[費用]:[車資]],"")&gt;0,"缺","")),"")</f>
        <v/>
      </c>
    </row>
    <row r="396" spans="1:13">
      <c r="A396" s="86" t="str">
        <f>IFERROR((INDEX(名冊[#All],MATCH(表格1[[#This Row],[姓名]],名冊[[#All],[姓名]],0),COLUMN(名冊[[#Headers],[字號]]))),"")</f>
        <v>1-702</v>
      </c>
      <c r="B396" s="264" t="s">
        <v>3083</v>
      </c>
      <c r="C396" s="9">
        <v>45730</v>
      </c>
      <c r="D396" s="9" t="str">
        <f>IF(表格1[[#This Row],[姓名]]&lt;&gt;"","醫療","")</f>
        <v>醫療</v>
      </c>
      <c r="E396" s="114" t="s">
        <v>3084</v>
      </c>
      <c r="F396" s="88"/>
      <c r="G396" s="33" t="str">
        <f>IF(表格1[[#This Row],[姓名]]&lt;&gt;"",TEXT(表格1[[#This Row],[日期]],"mm/dd;;")&amp;" "&amp;表格1[[#This Row],[項目]]&amp;表格1[[#This Row],[項目2]],"")</f>
        <v>03/14 804心臟血管外科拿藥</v>
      </c>
      <c r="J396" s="90">
        <v>140</v>
      </c>
      <c r="K396" s="90">
        <v>0</v>
      </c>
      <c r="L396" s="90">
        <v>300</v>
      </c>
      <c r="M396" s="91" t="str">
        <f>IF(表格1[編號]&lt;&gt;"",(IF(COUNTIF(表格1[[#This Row],[費用]:[車資]],"")&gt;0,"缺","")),"")</f>
        <v/>
      </c>
    </row>
    <row r="397" spans="1:13">
      <c r="A397" s="86" t="str">
        <f>IFERROR((INDEX(名冊[#All],MATCH(表格1[[#This Row],[姓名]],名冊[[#All],[姓名]],0),COLUMN(名冊[[#Headers],[字號]]))),"")</f>
        <v>1-624</v>
      </c>
      <c r="B397" s="264" t="s">
        <v>3079</v>
      </c>
      <c r="C397" s="9">
        <v>45730</v>
      </c>
      <c r="D397" s="9" t="str">
        <f>IF(表格1[[#This Row],[姓名]]&lt;&gt;"","醫療","")</f>
        <v>醫療</v>
      </c>
      <c r="E397" s="114" t="s">
        <v>3081</v>
      </c>
      <c r="F397" s="88"/>
      <c r="G397" s="33" t="str">
        <f>IF(表格1[[#This Row],[姓名]]&lt;&gt;"",TEXT(表格1[[#This Row],[日期]],"mm/dd;;")&amp;" "&amp;表格1[[#This Row],[項目]]&amp;表格1[[#This Row],[項目2]],"")</f>
        <v>03/14 804腎臟內科拿藥</v>
      </c>
      <c r="J397" s="90">
        <v>140</v>
      </c>
      <c r="K397" s="90">
        <v>0</v>
      </c>
      <c r="L397" s="90">
        <v>300</v>
      </c>
      <c r="M397" s="91" t="str">
        <f>IF(表格1[編號]&lt;&gt;"",(IF(COUNTIF(表格1[[#This Row],[費用]:[車資]],"")&gt;0,"缺","")),"")</f>
        <v/>
      </c>
    </row>
    <row r="398" spans="1:13">
      <c r="A398" s="86" t="str">
        <f>IFERROR((INDEX(名冊[#All],MATCH(表格1[[#This Row],[姓名]],名冊[[#All],[姓名]],0),COLUMN(名冊[[#Headers],[字號]]))),"")</f>
        <v>1-432</v>
      </c>
      <c r="B398" s="264" t="s">
        <v>3071</v>
      </c>
      <c r="C398" s="9">
        <v>45730</v>
      </c>
      <c r="D398" s="9" t="str">
        <f>IF(表格1[[#This Row],[姓名]]&lt;&gt;"","醫療","")</f>
        <v>醫療</v>
      </c>
      <c r="E398" s="114" t="s">
        <v>2504</v>
      </c>
      <c r="F398" s="88"/>
      <c r="G398" s="33" t="str">
        <f>IF(表格1[[#This Row],[姓名]]&lt;&gt;"",TEXT(表格1[[#This Row],[日期]],"mm/dd;;")&amp;" "&amp;表格1[[#This Row],[項目]]&amp;表格1[[#This Row],[項目2]],"")</f>
        <v>03/14 804精神科拿藥</v>
      </c>
      <c r="J398" s="90">
        <v>90</v>
      </c>
      <c r="K398" s="90">
        <v>0</v>
      </c>
      <c r="L398" s="90">
        <v>300</v>
      </c>
      <c r="M398" s="91" t="str">
        <f>IF(表格1[編號]&lt;&gt;"",(IF(COUNTIF(表格1[[#This Row],[費用]:[車資]],"")&gt;0,"缺","")),"")</f>
        <v/>
      </c>
    </row>
    <row r="399" spans="1:13">
      <c r="A399" s="86" t="str">
        <f>IFERROR((INDEX(名冊[#All],MATCH(表格1[[#This Row],[姓名]],名冊[[#All],[姓名]],0),COLUMN(名冊[[#Headers],[字號]]))),"")</f>
        <v>2-197</v>
      </c>
      <c r="B399" s="264" t="s">
        <v>3059</v>
      </c>
      <c r="C399" s="9">
        <v>45730</v>
      </c>
      <c r="D399" s="9" t="str">
        <f>IF(表格1[[#This Row],[姓名]]&lt;&gt;"","醫療","")</f>
        <v>醫療</v>
      </c>
      <c r="E399" s="114" t="s">
        <v>2504</v>
      </c>
      <c r="F399" s="88"/>
      <c r="G399" s="33" t="str">
        <f>IF(表格1[[#This Row],[姓名]]&lt;&gt;"",TEXT(表格1[[#This Row],[日期]],"mm/dd;;")&amp;" "&amp;表格1[[#This Row],[項目]]&amp;表格1[[#This Row],[項目2]],"")</f>
        <v>03/14 804精神科拿藥</v>
      </c>
      <c r="J399" s="90">
        <v>0</v>
      </c>
      <c r="K399" s="90">
        <v>0</v>
      </c>
      <c r="L399" s="90">
        <v>300</v>
      </c>
      <c r="M399" s="91" t="str">
        <f>IF(表格1[編號]&lt;&gt;"",(IF(COUNTIF(表格1[[#This Row],[費用]:[車資]],"")&gt;0,"缺","")),"")</f>
        <v/>
      </c>
    </row>
    <row r="400" spans="1:13">
      <c r="A400" s="86" t="str">
        <f>IFERROR((INDEX(名冊[#All],MATCH(表格1[[#This Row],[姓名]],名冊[[#All],[姓名]],0),COLUMN(名冊[[#Headers],[字號]]))),"")</f>
        <v>3-454</v>
      </c>
      <c r="B400" s="264" t="s">
        <v>3067</v>
      </c>
      <c r="C400" s="9">
        <v>45730</v>
      </c>
      <c r="D400" s="9" t="str">
        <f>IF(表格1[[#This Row],[姓名]]&lt;&gt;"","醫療","")</f>
        <v>醫療</v>
      </c>
      <c r="E400" s="114" t="s">
        <v>2504</v>
      </c>
      <c r="F400" s="88"/>
      <c r="G400" s="33" t="str">
        <f>IF(表格1[[#This Row],[姓名]]&lt;&gt;"",TEXT(表格1[[#This Row],[日期]],"mm/dd;;")&amp;" "&amp;表格1[[#This Row],[項目]]&amp;表格1[[#This Row],[項目2]],"")</f>
        <v>03/14 804精神科拿藥</v>
      </c>
      <c r="J400" s="90">
        <v>90</v>
      </c>
      <c r="K400" s="90">
        <v>0</v>
      </c>
      <c r="L400" s="90">
        <v>300</v>
      </c>
      <c r="M400" s="91" t="str">
        <f>IF(表格1[編號]&lt;&gt;"",(IF(COUNTIF(表格1[[#This Row],[費用]:[車資]],"")&gt;0,"缺","")),"")</f>
        <v/>
      </c>
    </row>
    <row r="401" spans="1:13">
      <c r="A401" s="86" t="str">
        <f>IFERROR((INDEX(名冊[#All],MATCH(表格1[[#This Row],[姓名]],名冊[[#All],[姓名]],0),COLUMN(名冊[[#Headers],[字號]]))),"")</f>
        <v>1-745</v>
      </c>
      <c r="B401" s="264" t="s">
        <v>3056</v>
      </c>
      <c r="C401" s="9">
        <v>45730</v>
      </c>
      <c r="D401" s="9" t="str">
        <f>IF(表格1[[#This Row],[姓名]]&lt;&gt;"","醫療","")</f>
        <v>醫療</v>
      </c>
      <c r="E401" s="114" t="s">
        <v>2504</v>
      </c>
      <c r="F401" s="88"/>
      <c r="G401" s="33" t="str">
        <f>IF(表格1[[#This Row],[姓名]]&lt;&gt;"",TEXT(表格1[[#This Row],[日期]],"mm/dd;;")&amp;" "&amp;表格1[[#This Row],[項目]]&amp;表格1[[#This Row],[項目2]],"")</f>
        <v>03/14 804精神科拿藥</v>
      </c>
      <c r="J401" s="90">
        <v>300</v>
      </c>
      <c r="K401" s="90">
        <v>0</v>
      </c>
      <c r="L401" s="90">
        <v>300</v>
      </c>
      <c r="M401" s="91" t="str">
        <f>IF(表格1[編號]&lt;&gt;"",(IF(COUNTIF(表格1[[#This Row],[費用]:[車資]],"")&gt;0,"缺","")),"")</f>
        <v/>
      </c>
    </row>
    <row r="402" spans="1:13">
      <c r="A402" s="86" t="str">
        <f>IFERROR((INDEX(名冊[#All],MATCH(表格1[[#This Row],[姓名]],名冊[[#All],[姓名]],0),COLUMN(名冊[[#Headers],[字號]]))),"")</f>
        <v>1-734</v>
      </c>
      <c r="B402" s="264" t="s">
        <v>3057</v>
      </c>
      <c r="C402" s="9">
        <v>45730</v>
      </c>
      <c r="D402" s="9" t="str">
        <f>IF(表格1[[#This Row],[姓名]]&lt;&gt;"","醫療","")</f>
        <v>醫療</v>
      </c>
      <c r="E402" s="114" t="s">
        <v>2504</v>
      </c>
      <c r="F402" s="88"/>
      <c r="G402" s="33" t="str">
        <f>IF(表格1[[#This Row],[姓名]]&lt;&gt;"",TEXT(表格1[[#This Row],[日期]],"mm/dd;;")&amp;" "&amp;表格1[[#This Row],[項目]]&amp;表格1[[#This Row],[項目2]],"")</f>
        <v>03/14 804精神科拿藥</v>
      </c>
      <c r="J402" s="90">
        <v>150</v>
      </c>
      <c r="K402" s="90">
        <v>0</v>
      </c>
      <c r="L402" s="90">
        <v>300</v>
      </c>
      <c r="M402" s="91" t="str">
        <f>IF(表格1[編號]&lt;&gt;"",(IF(COUNTIF(表格1[[#This Row],[費用]:[車資]],"")&gt;0,"缺","")),"")</f>
        <v/>
      </c>
    </row>
    <row r="403" spans="1:13">
      <c r="A403" s="86" t="str">
        <f>IFERROR((INDEX(名冊[#All],MATCH(表格1[[#This Row],[姓名]],名冊[[#All],[姓名]],0),COLUMN(名冊[[#Headers],[字號]]))),"")</f>
        <v>1-500</v>
      </c>
      <c r="B403" s="264" t="s">
        <v>3038</v>
      </c>
      <c r="C403" s="9">
        <v>45730</v>
      </c>
      <c r="D403" s="9" t="str">
        <f>IF(表格1[[#This Row],[姓名]]&lt;&gt;"","醫療","")</f>
        <v>醫療</v>
      </c>
      <c r="E403" s="114" t="s">
        <v>3039</v>
      </c>
      <c r="F403" s="88"/>
      <c r="G403" s="33" t="str">
        <f>IF(表格1[[#This Row],[姓名]]&lt;&gt;"",TEXT(表格1[[#This Row],[日期]],"mm/dd;;")&amp;" "&amp;表格1[[#This Row],[項目]]&amp;表格1[[#This Row],[項目2]],"")</f>
        <v>03/14 804精神科(人不去)</v>
      </c>
      <c r="J403" s="90">
        <v>90</v>
      </c>
      <c r="K403" s="90">
        <v>350</v>
      </c>
      <c r="L403" s="90">
        <v>300</v>
      </c>
      <c r="M403" s="91" t="str">
        <f>IF(表格1[編號]&lt;&gt;"",(IF(COUNTIF(表格1[[#This Row],[費用]:[車資]],"")&gt;0,"缺","")),"")</f>
        <v/>
      </c>
    </row>
    <row r="404" spans="1:13">
      <c r="A404" s="86" t="str">
        <f>IFERROR((INDEX(名冊[#All],MATCH(表格1[[#This Row],[姓名]],名冊[[#All],[姓名]],0),COLUMN(名冊[[#Headers],[字號]]))),"")</f>
        <v>2-160</v>
      </c>
      <c r="B404" s="264" t="s">
        <v>3076</v>
      </c>
      <c r="C404" s="9">
        <v>45730</v>
      </c>
      <c r="D404" s="9" t="str">
        <f>IF(表格1[[#This Row],[姓名]]&lt;&gt;"","醫療","")</f>
        <v>醫療</v>
      </c>
      <c r="E404" s="114" t="s">
        <v>2369</v>
      </c>
      <c r="F404" s="88"/>
      <c r="G404" s="33" t="str">
        <f>IF(表格1[[#This Row],[姓名]]&lt;&gt;"",TEXT(表格1[[#This Row],[日期]],"mm/dd;;")&amp;" "&amp;表格1[[#This Row],[項目]]&amp;表格1[[#This Row],[項目2]],"")</f>
        <v>03/14 804心臟內科拿藥</v>
      </c>
      <c r="J404" s="90">
        <v>0</v>
      </c>
      <c r="K404" s="90">
        <v>0</v>
      </c>
      <c r="L404" s="90">
        <v>300</v>
      </c>
      <c r="M404" s="91" t="str">
        <f>IF(表格1[編號]&lt;&gt;"",(IF(COUNTIF(表格1[[#This Row],[費用]:[車資]],"")&gt;0,"缺","")),"")</f>
        <v/>
      </c>
    </row>
    <row r="405" spans="1:13">
      <c r="A405" s="86" t="str">
        <f>IFERROR((INDEX(名冊[#All],MATCH(表格1[[#This Row],[姓名]],名冊[[#All],[姓名]],0),COLUMN(名冊[[#Headers],[字號]]))),"")</f>
        <v>1-675</v>
      </c>
      <c r="B405" s="264" t="s">
        <v>3075</v>
      </c>
      <c r="C405" s="9">
        <v>45730</v>
      </c>
      <c r="D405" s="9" t="str">
        <f>IF(表格1[[#This Row],[姓名]]&lt;&gt;"","醫療","")</f>
        <v>醫療</v>
      </c>
      <c r="E405" s="114" t="s">
        <v>2369</v>
      </c>
      <c r="F405" s="88"/>
      <c r="G405" s="33" t="str">
        <f>IF(表格1[[#This Row],[姓名]]&lt;&gt;"",TEXT(表格1[[#This Row],[日期]],"mm/dd;;")&amp;" "&amp;表格1[[#This Row],[項目]]&amp;表格1[[#This Row],[項目2]],"")</f>
        <v>03/14 804心臟內科拿藥</v>
      </c>
      <c r="J405" s="90">
        <v>140</v>
      </c>
      <c r="K405" s="90">
        <v>0</v>
      </c>
      <c r="L405" s="90">
        <v>300</v>
      </c>
      <c r="M405" s="91" t="str">
        <f>IF(表格1[編號]&lt;&gt;"",(IF(COUNTIF(表格1[[#This Row],[費用]:[車資]],"")&gt;0,"缺","")),"")</f>
        <v/>
      </c>
    </row>
    <row r="406" spans="1:13">
      <c r="A406" s="86" t="str">
        <f>IFERROR((INDEX(名冊[#All],MATCH(表格1[[#This Row],[姓名]],名冊[[#All],[姓名]],0),COLUMN(名冊[[#Headers],[字號]]))),"")</f>
        <v>1-562</v>
      </c>
      <c r="B406" s="264" t="s">
        <v>3069</v>
      </c>
      <c r="C406" s="9">
        <v>45730</v>
      </c>
      <c r="D406" s="9" t="str">
        <f>IF(表格1[[#This Row],[姓名]]&lt;&gt;"","醫療","")</f>
        <v>醫療</v>
      </c>
      <c r="E406" s="114" t="s">
        <v>2504</v>
      </c>
      <c r="F406" s="88"/>
      <c r="G406" s="33" t="str">
        <f>IF(表格1[[#This Row],[姓名]]&lt;&gt;"",TEXT(表格1[[#This Row],[日期]],"mm/dd;;")&amp;" "&amp;表格1[[#This Row],[項目]]&amp;表格1[[#This Row],[項目2]],"")</f>
        <v>03/14 804精神科拿藥</v>
      </c>
      <c r="J406" s="90">
        <v>340</v>
      </c>
      <c r="K406" s="90">
        <v>0</v>
      </c>
      <c r="L406" s="90">
        <v>300</v>
      </c>
      <c r="M406" s="91" t="str">
        <f>IF(表格1[編號]&lt;&gt;"",(IF(COUNTIF(表格1[[#This Row],[費用]:[車資]],"")&gt;0,"缺","")),"")</f>
        <v/>
      </c>
    </row>
    <row r="407" spans="1:13">
      <c r="A407" s="86" t="str">
        <f>IFERROR((INDEX(名冊[#All],MATCH(表格1[[#This Row],[姓名]],名冊[[#All],[姓名]],0),COLUMN(名冊[[#Headers],[字號]]))),"")</f>
        <v>3-535</v>
      </c>
      <c r="B407" s="264" t="s">
        <v>2982</v>
      </c>
      <c r="C407" s="9">
        <v>45730</v>
      </c>
      <c r="D407" s="9" t="str">
        <f>IF(表格1[[#This Row],[姓名]]&lt;&gt;"","醫療","")</f>
        <v>醫療</v>
      </c>
      <c r="E407" s="114" t="s">
        <v>3498</v>
      </c>
      <c r="F407" s="88"/>
      <c r="G407" s="33" t="str">
        <f>IF(表格1[[#This Row],[姓名]]&lt;&gt;"",TEXT(表格1[[#This Row],[日期]],"mm/dd;;")&amp;" "&amp;表格1[[#This Row],[項目]]&amp;表格1[[#This Row],[項目2]],"")</f>
        <v>03/14 804婦產科</v>
      </c>
      <c r="J407" s="90">
        <v>140</v>
      </c>
      <c r="K407" s="90">
        <v>350</v>
      </c>
      <c r="L407" s="90">
        <v>600</v>
      </c>
      <c r="M407" s="91" t="str">
        <f>IF(表格1[編號]&lt;&gt;"",(IF(COUNTIF(表格1[[#This Row],[費用]:[車資]],"")&gt;0,"缺","")),"")</f>
        <v/>
      </c>
    </row>
    <row r="408" spans="1:13">
      <c r="A408" s="86" t="str">
        <f>IFERROR((INDEX(名冊[#All],MATCH(表格1[[#This Row],[姓名]],名冊[[#All],[姓名]],0),COLUMN(名冊[[#Headers],[字號]]))),"")</f>
        <v>3-462</v>
      </c>
      <c r="B408" s="264" t="s">
        <v>3037</v>
      </c>
      <c r="C408" s="9">
        <v>45730</v>
      </c>
      <c r="D408" s="9" t="str">
        <f>IF(表格1[[#This Row],[姓名]]&lt;&gt;"","醫療","")</f>
        <v>醫療</v>
      </c>
      <c r="E408" s="114" t="s">
        <v>2910</v>
      </c>
      <c r="F408" s="88"/>
      <c r="G408" s="33" t="str">
        <f>IF(表格1[[#This Row],[姓名]]&lt;&gt;"",TEXT(表格1[[#This Row],[日期]],"mm/dd;;")&amp;" "&amp;表格1[[#This Row],[項目]]&amp;表格1[[#This Row],[項目2]],"")</f>
        <v>03/14 804精神科</v>
      </c>
      <c r="J408" s="90">
        <v>90</v>
      </c>
      <c r="K408" s="90">
        <v>350</v>
      </c>
      <c r="L408" s="90">
        <v>600</v>
      </c>
      <c r="M408" s="91" t="str">
        <f>IF(表格1[編號]&lt;&gt;"",(IF(COUNTIF(表格1[[#This Row],[費用]:[車資]],"")&gt;0,"缺","")),"")</f>
        <v/>
      </c>
    </row>
    <row r="409" spans="1:13">
      <c r="A409" s="86" t="str">
        <f>IFERROR((INDEX(名冊[#All],MATCH(表格1[[#This Row],[姓名]],名冊[[#All],[姓名]],0),COLUMN(名冊[[#Headers],[字號]]))),"")</f>
        <v>1-058</v>
      </c>
      <c r="B409" s="264" t="s">
        <v>3085</v>
      </c>
      <c r="C409" s="9">
        <v>45730</v>
      </c>
      <c r="D409" s="9" t="str">
        <f>IF(表格1[[#This Row],[姓名]]&lt;&gt;"","醫療","")</f>
        <v>醫療</v>
      </c>
      <c r="E409" s="114" t="s">
        <v>3086</v>
      </c>
      <c r="F409" s="88"/>
      <c r="G409" s="33" t="str">
        <f>IF(表格1[[#This Row],[姓名]]&lt;&gt;"",TEXT(表格1[[#This Row],[日期]],"mm/dd;;")&amp;" "&amp;表格1[[#This Row],[項目]]&amp;表格1[[#This Row],[項目2]],"")</f>
        <v>03/14 804血液腫瘤科拿藥</v>
      </c>
      <c r="J409" s="90">
        <v>140</v>
      </c>
      <c r="K409" s="90">
        <v>0</v>
      </c>
      <c r="L409" s="90">
        <v>300</v>
      </c>
      <c r="M409" s="91" t="str">
        <f>IF(表格1[編號]&lt;&gt;"",(IF(COUNTIF(表格1[[#This Row],[費用]:[車資]],"")&gt;0,"缺","")),"")</f>
        <v/>
      </c>
    </row>
    <row r="410" spans="1:13">
      <c r="A410" s="86" t="str">
        <f>IFERROR((INDEX(名冊[#All],MATCH(表格1[[#This Row],[姓名]],名冊[[#All],[姓名]],0),COLUMN(名冊[[#Headers],[字號]]))),"")</f>
        <v>1-676</v>
      </c>
      <c r="B410" s="264" t="s">
        <v>3035</v>
      </c>
      <c r="C410" s="9">
        <v>45730</v>
      </c>
      <c r="D410" s="9" t="str">
        <f>IF(表格1[[#This Row],[姓名]]&lt;&gt;"","醫療","")</f>
        <v>醫療</v>
      </c>
      <c r="E410" s="114" t="s">
        <v>3036</v>
      </c>
      <c r="F410" s="88"/>
      <c r="G410" s="33" t="str">
        <f>IF(表格1[[#This Row],[姓名]]&lt;&gt;"",TEXT(表格1[[#This Row],[日期]],"mm/dd;;")&amp;" "&amp;表格1[[#This Row],[項目]]&amp;表格1[[#This Row],[項目2]],"")</f>
        <v>03/14 804電腦斷層攝影檢查</v>
      </c>
      <c r="J410" s="90">
        <v>0</v>
      </c>
      <c r="K410" s="90">
        <v>350</v>
      </c>
      <c r="L410" s="90">
        <v>600</v>
      </c>
      <c r="M410" s="91" t="str">
        <f>IF(表格1[編號]&lt;&gt;"",(IF(COUNTIF(表格1[[#This Row],[費用]:[車資]],"")&gt;0,"缺","")),"")</f>
        <v/>
      </c>
    </row>
    <row r="411" spans="1:13">
      <c r="A411" s="86" t="str">
        <f>IFERROR((INDEX(名冊[#All],MATCH(表格1[[#This Row],[姓名]],名冊[[#All],[姓名]],0),COLUMN(名冊[[#Headers],[字號]]))),"")</f>
        <v>3-533</v>
      </c>
      <c r="B411" s="264" t="s">
        <v>3044</v>
      </c>
      <c r="C411" s="9">
        <v>45730</v>
      </c>
      <c r="D411" s="9" t="str">
        <f>IF(表格1[[#This Row],[姓名]]&lt;&gt;"","醫療","")</f>
        <v>醫療</v>
      </c>
      <c r="E411" s="114" t="s">
        <v>3045</v>
      </c>
      <c r="F411" s="88"/>
      <c r="G411" s="33" t="str">
        <f>IF(表格1[[#This Row],[姓名]]&lt;&gt;"",TEXT(表格1[[#This Row],[日期]],"mm/dd;;")&amp;" "&amp;表格1[[#This Row],[項目]]&amp;表格1[[#This Row],[項目2]],"")</f>
        <v>03/14 804出院疥瘡投藥/車資</v>
      </c>
      <c r="J411" s="90">
        <v>300</v>
      </c>
      <c r="K411" s="90" t="s">
        <v>3609</v>
      </c>
      <c r="L411" s="90">
        <v>600</v>
      </c>
      <c r="M411" s="91" t="str">
        <f>IF(表格1[編號]&lt;&gt;"",(IF(COUNTIF(表格1[[#This Row],[費用]:[車資]],"")&gt;0,"缺","")),"")</f>
        <v/>
      </c>
    </row>
    <row r="412" spans="1:13">
      <c r="A412" s="86" t="str">
        <f>IFERROR((INDEX(名冊[#All],MATCH(表格1[[#This Row],[姓名]],名冊[[#All],[姓名]],0),COLUMN(名冊[[#Headers],[字號]]))),"")</f>
        <v>2-190</v>
      </c>
      <c r="B412" s="264" t="s">
        <v>3048</v>
      </c>
      <c r="C412" s="9">
        <v>45730</v>
      </c>
      <c r="D412" s="9" t="str">
        <f>IF(表格1[[#This Row],[姓名]]&lt;&gt;"","醫療","")</f>
        <v>醫療</v>
      </c>
      <c r="E412" s="114" t="s">
        <v>3047</v>
      </c>
      <c r="F412" s="88"/>
      <c r="G412" s="33" t="str">
        <f>IF(表格1[[#This Row],[姓名]]&lt;&gt;"",TEXT(表格1[[#This Row],[日期]],"mm/dd;;")&amp;" "&amp;表格1[[#This Row],[項目]]&amp;表格1[[#This Row],[項目2]],"")</f>
        <v>03/14 龍敏內科</v>
      </c>
      <c r="J412" s="90">
        <v>90</v>
      </c>
      <c r="K412" s="90">
        <v>0</v>
      </c>
      <c r="L412" s="90">
        <v>600</v>
      </c>
      <c r="M412" s="91" t="str">
        <f>IF(表格1[編號]&lt;&gt;"",(IF(COUNTIF(表格1[[#This Row],[費用]:[車資]],"")&gt;0,"缺","")),"")</f>
        <v/>
      </c>
    </row>
    <row r="413" spans="1:13">
      <c r="A413" s="86" t="str">
        <f>IFERROR((INDEX(名冊[#All],MATCH(表格1[[#This Row],[姓名]],名冊[[#All],[姓名]],0),COLUMN(名冊[[#Headers],[字號]]))),"")</f>
        <v>3-529</v>
      </c>
      <c r="B413" s="264" t="s">
        <v>3066</v>
      </c>
      <c r="C413" s="9">
        <v>45730</v>
      </c>
      <c r="D413" s="9" t="str">
        <f>IF(表格1[[#This Row],[姓名]]&lt;&gt;"","醫療","")</f>
        <v>醫療</v>
      </c>
      <c r="E413" s="114" t="s">
        <v>2504</v>
      </c>
      <c r="F413" s="88"/>
      <c r="G413" s="33" t="str">
        <f>IF(表格1[[#This Row],[姓名]]&lt;&gt;"",TEXT(表格1[[#This Row],[日期]],"mm/dd;;")&amp;" "&amp;表格1[[#This Row],[項目]]&amp;表格1[[#This Row],[項目2]],"")</f>
        <v>03/14 804精神科拿藥</v>
      </c>
      <c r="J413" s="90">
        <v>90</v>
      </c>
      <c r="K413" s="90">
        <v>0</v>
      </c>
      <c r="L413" s="90">
        <v>300</v>
      </c>
      <c r="M413" s="91" t="str">
        <f>IF(表格1[編號]&lt;&gt;"",(IF(COUNTIF(表格1[[#This Row],[費用]:[車資]],"")&gt;0,"缺","")),"")</f>
        <v/>
      </c>
    </row>
    <row r="414" spans="1:13">
      <c r="A414" s="86" t="str">
        <f>IFERROR((INDEX(名冊[#All],MATCH(表格1[[#This Row],[姓名]],名冊[[#All],[姓名]],0),COLUMN(名冊[[#Headers],[字號]]))),"")</f>
        <v>3-528</v>
      </c>
      <c r="B414" s="264" t="s">
        <v>3064</v>
      </c>
      <c r="C414" s="9">
        <v>45730</v>
      </c>
      <c r="D414" s="9" t="str">
        <f>IF(表格1[[#This Row],[姓名]]&lt;&gt;"","醫療","")</f>
        <v>醫療</v>
      </c>
      <c r="E414" s="114" t="s">
        <v>2504</v>
      </c>
      <c r="F414" s="88"/>
      <c r="G414" s="33" t="str">
        <f>IF(表格1[[#This Row],[姓名]]&lt;&gt;"",TEXT(表格1[[#This Row],[日期]],"mm/dd;;")&amp;" "&amp;表格1[[#This Row],[項目]]&amp;表格1[[#This Row],[項目2]],"")</f>
        <v>03/14 804精神科拿藥</v>
      </c>
      <c r="J414" s="90">
        <v>240</v>
      </c>
      <c r="K414" s="90">
        <v>0</v>
      </c>
      <c r="L414" s="90">
        <v>300</v>
      </c>
      <c r="M414" s="91" t="str">
        <f>IF(表格1[編號]&lt;&gt;"",(IF(COUNTIF(表格1[[#This Row],[費用]:[車資]],"")&gt;0,"缺","")),"")</f>
        <v/>
      </c>
    </row>
    <row r="415" spans="1:13">
      <c r="A415" s="86" t="str">
        <f>IFERROR((INDEX(名冊[#All],MATCH(表格1[[#This Row],[姓名]],名冊[[#All],[姓名]],0),COLUMN(名冊[[#Headers],[字號]]))),"")</f>
        <v>2-200</v>
      </c>
      <c r="B415" s="264" t="s">
        <v>3065</v>
      </c>
      <c r="C415" s="9">
        <v>45730</v>
      </c>
      <c r="D415" s="9" t="str">
        <f>IF(表格1[[#This Row],[姓名]]&lt;&gt;"","醫療","")</f>
        <v>醫療</v>
      </c>
      <c r="E415" s="114" t="s">
        <v>2504</v>
      </c>
      <c r="F415" s="88"/>
      <c r="G415" s="33" t="str">
        <f>IF(表格1[[#This Row],[姓名]]&lt;&gt;"",TEXT(表格1[[#This Row],[日期]],"mm/dd;;")&amp;" "&amp;表格1[[#This Row],[項目]]&amp;表格1[[#This Row],[項目2]],"")</f>
        <v>03/14 804精神科拿藥</v>
      </c>
      <c r="J415" s="90">
        <v>90</v>
      </c>
      <c r="K415" s="90">
        <v>0</v>
      </c>
      <c r="L415" s="90">
        <v>300</v>
      </c>
      <c r="M415" s="91" t="str">
        <f>IF(表格1[編號]&lt;&gt;"",(IF(COUNTIF(表格1[[#This Row],[費用]:[車資]],"")&gt;0,"缺","")),"")</f>
        <v/>
      </c>
    </row>
    <row r="416" spans="1:13">
      <c r="A416" s="86" t="str">
        <f>IFERROR((INDEX(名冊[#All],MATCH(表格1[[#This Row],[姓名]],名冊[[#All],[姓名]],0),COLUMN(名冊[[#Headers],[字號]]))),"")</f>
        <v>1-197</v>
      </c>
      <c r="B416" s="264" t="s">
        <v>3051</v>
      </c>
      <c r="C416" s="9">
        <v>45730</v>
      </c>
      <c r="D416" s="9" t="str">
        <f>IF(表格1[[#This Row],[姓名]]&lt;&gt;"","醫療","")</f>
        <v>醫療</v>
      </c>
      <c r="E416" s="114" t="s">
        <v>2489</v>
      </c>
      <c r="F416" s="88"/>
      <c r="G416" s="33" t="str">
        <f>IF(表格1[[#This Row],[姓名]]&lt;&gt;"",TEXT(表格1[[#This Row],[日期]],"mm/dd;;")&amp;" "&amp;表格1[[#This Row],[項目]]&amp;表格1[[#This Row],[項目2]],"")</f>
        <v>03/14 龍敏內科拿藥</v>
      </c>
      <c r="J416" s="90">
        <v>50</v>
      </c>
      <c r="K416" s="90">
        <v>0</v>
      </c>
      <c r="L416" s="90">
        <v>300</v>
      </c>
      <c r="M416" s="91" t="str">
        <f>IF(表格1[編號]&lt;&gt;"",(IF(COUNTIF(表格1[[#This Row],[費用]:[車資]],"")&gt;0,"缺","")),"")</f>
        <v/>
      </c>
    </row>
    <row r="417" spans="1:13">
      <c r="A417" s="86" t="str">
        <f>IFERROR((INDEX(名冊[#All],MATCH(表格1[[#This Row],[姓名]],名冊[[#All],[姓名]],0),COLUMN(名冊[[#Headers],[字號]]))),"")</f>
        <v>2-194</v>
      </c>
      <c r="B417" s="264" t="s">
        <v>2881</v>
      </c>
      <c r="C417" s="9">
        <v>45730</v>
      </c>
      <c r="D417" s="9" t="str">
        <f>IF(表格1[[#This Row],[姓名]]&lt;&gt;"","醫療","")</f>
        <v>醫療</v>
      </c>
      <c r="E417" s="114" t="s">
        <v>3087</v>
      </c>
      <c r="F417" s="88"/>
      <c r="G417" s="33" t="str">
        <f>IF(表格1[[#This Row],[姓名]]&lt;&gt;"",TEXT(表格1[[#This Row],[日期]],"mm/dd;;")&amp;" "&amp;表格1[[#This Row],[項目]]&amp;表格1[[#This Row],[項目2]],"")</f>
        <v>03/14 804內分泌科拿藥</v>
      </c>
      <c r="J417" s="90">
        <v>140</v>
      </c>
      <c r="K417" s="90">
        <v>0</v>
      </c>
      <c r="L417" s="90">
        <v>300</v>
      </c>
      <c r="M417" s="91" t="str">
        <f>IF(表格1[編號]&lt;&gt;"",(IF(COUNTIF(表格1[[#This Row],[費用]:[車資]],"")&gt;0,"缺","")),"")</f>
        <v/>
      </c>
    </row>
    <row r="418" spans="1:13">
      <c r="A418" s="86" t="str">
        <f>IFERROR((INDEX(名冊[#All],MATCH(表格1[[#This Row],[姓名]],名冊[[#All],[姓名]],0),COLUMN(名冊[[#Headers],[字號]]))),"")</f>
        <v>3-523</v>
      </c>
      <c r="B418" s="264" t="s">
        <v>3068</v>
      </c>
      <c r="C418" s="9">
        <v>45730</v>
      </c>
      <c r="D418" s="9" t="str">
        <f>IF(表格1[[#This Row],[姓名]]&lt;&gt;"","醫療","")</f>
        <v>醫療</v>
      </c>
      <c r="E418" s="114" t="s">
        <v>2504</v>
      </c>
      <c r="F418" s="88"/>
      <c r="G418" s="33" t="str">
        <f>IF(表格1[[#This Row],[姓名]]&lt;&gt;"",TEXT(表格1[[#This Row],[日期]],"mm/dd;;")&amp;" "&amp;表格1[[#This Row],[項目]]&amp;表格1[[#This Row],[項目2]],"")</f>
        <v>03/14 804精神科拿藥</v>
      </c>
      <c r="J418" s="90">
        <v>240</v>
      </c>
      <c r="K418" s="90">
        <v>0</v>
      </c>
      <c r="L418" s="90">
        <v>300</v>
      </c>
      <c r="M418" s="91" t="str">
        <f>IF(表格1[編號]&lt;&gt;"",(IF(COUNTIF(表格1[[#This Row],[費用]:[車資]],"")&gt;0,"缺","")),"")</f>
        <v/>
      </c>
    </row>
    <row r="419" spans="1:13">
      <c r="A419" s="86" t="str">
        <f>IFERROR((INDEX(名冊[#All],MATCH(表格1[[#This Row],[姓名]],名冊[[#All],[姓名]],0),COLUMN(名冊[[#Headers],[字號]]))),"")</f>
        <v>1-700</v>
      </c>
      <c r="B419" s="264" t="s">
        <v>3063</v>
      </c>
      <c r="C419" s="9">
        <v>45730</v>
      </c>
      <c r="D419" s="9" t="str">
        <f>IF(表格1[[#This Row],[姓名]]&lt;&gt;"","醫療","")</f>
        <v>醫療</v>
      </c>
      <c r="E419" s="114" t="s">
        <v>2504</v>
      </c>
      <c r="F419" s="88"/>
      <c r="G419" s="33" t="str">
        <f>IF(表格1[[#This Row],[姓名]]&lt;&gt;"",TEXT(表格1[[#This Row],[日期]],"mm/dd;;")&amp;" "&amp;表格1[[#This Row],[項目]]&amp;表格1[[#This Row],[項目2]],"")</f>
        <v>03/14 804精神科拿藥</v>
      </c>
      <c r="J419" s="90">
        <v>90</v>
      </c>
      <c r="K419" s="90">
        <v>0</v>
      </c>
      <c r="L419" s="90">
        <v>300</v>
      </c>
      <c r="M419" s="91" t="str">
        <f>IF(表格1[編號]&lt;&gt;"",(IF(COUNTIF(表格1[[#This Row],[費用]:[車資]],"")&gt;0,"缺","")),"")</f>
        <v/>
      </c>
    </row>
    <row r="420" spans="1:13">
      <c r="A420" s="86" t="str">
        <f>IFERROR((INDEX(名冊[#All],MATCH(表格1[[#This Row],[姓名]],名冊[[#All],[姓名]],0),COLUMN(名冊[[#Headers],[字號]]))),"")</f>
        <v>1-769</v>
      </c>
      <c r="B420" s="395" t="s">
        <v>2890</v>
      </c>
      <c r="C420" s="9">
        <v>45730</v>
      </c>
      <c r="D420" s="9" t="str">
        <f>IF(表格1[[#This Row],[姓名]]&lt;&gt;"","醫療","")</f>
        <v>醫療</v>
      </c>
      <c r="E420" s="114" t="s">
        <v>2985</v>
      </c>
      <c r="F420" s="88"/>
      <c r="G420" s="33" t="str">
        <f>IF(表格1[[#This Row],[姓名]]&lt;&gt;"",TEXT(表格1[[#This Row],[日期]],"mm/dd;;")&amp;" "&amp;表格1[[#This Row],[項目]]&amp;表格1[[#This Row],[項目2]],"")</f>
        <v>03/14 804抽血</v>
      </c>
      <c r="J420" s="90">
        <v>0</v>
      </c>
      <c r="K420" s="90" t="s">
        <v>3544</v>
      </c>
      <c r="L420" s="90">
        <v>600</v>
      </c>
      <c r="M420" s="91" t="str">
        <f>IF(表格1[編號]&lt;&gt;"",(IF(COUNTIF(表格1[[#This Row],[費用]:[車資]],"")&gt;0,"缺","")),"")</f>
        <v/>
      </c>
    </row>
    <row r="421" spans="1:13">
      <c r="A421" s="86" t="str">
        <f>IFERROR((INDEX(名冊[#All],MATCH(表格1[[#This Row],[姓名]],名冊[[#All],[姓名]],0),COLUMN(名冊[[#Headers],[字號]]))),"")</f>
        <v>1-769</v>
      </c>
      <c r="B421" s="395" t="s">
        <v>3040</v>
      </c>
      <c r="C421" s="9">
        <v>45730</v>
      </c>
      <c r="D421" s="9" t="str">
        <f>IF(表格1[[#This Row],[姓名]]&lt;&gt;"","醫療","")</f>
        <v>醫療</v>
      </c>
      <c r="E421" s="114" t="s">
        <v>3041</v>
      </c>
      <c r="F421" s="88"/>
      <c r="G421" s="33" t="str">
        <f>IF(表格1[[#This Row],[姓名]]&lt;&gt;"",TEXT(表格1[[#This Row],[日期]],"mm/dd;;")&amp;" "&amp;表格1[[#This Row],[項目]]&amp;表格1[[#This Row],[項目2]],"")</f>
        <v>03/14 804精神科</v>
      </c>
      <c r="J421" s="90">
        <v>90</v>
      </c>
      <c r="K421" s="90">
        <v>350</v>
      </c>
      <c r="L421" s="90">
        <v>0</v>
      </c>
      <c r="M421" s="91" t="str">
        <f>IF(表格1[編號]&lt;&gt;"",(IF(COUNTIF(表格1[[#This Row],[費用]:[車資]],"")&gt;0,"缺","")),"")</f>
        <v/>
      </c>
    </row>
    <row r="422" spans="1:13">
      <c r="A422" s="86" t="str">
        <f>IFERROR((INDEX(名冊[#All],MATCH(表格1[[#This Row],[姓名]],名冊[[#All],[姓名]],0),COLUMN(名冊[[#Headers],[字號]]))),"")</f>
        <v>1-708</v>
      </c>
      <c r="B422" s="395" t="s">
        <v>3077</v>
      </c>
      <c r="C422" s="9">
        <v>45730</v>
      </c>
      <c r="D422" s="9" t="str">
        <f>IF(表格1[[#This Row],[姓名]]&lt;&gt;"","醫療","")</f>
        <v>醫療</v>
      </c>
      <c r="E422" s="114" t="s">
        <v>2369</v>
      </c>
      <c r="F422" s="88"/>
      <c r="G422" s="33" t="str">
        <f>IF(表格1[[#This Row],[姓名]]&lt;&gt;"",TEXT(表格1[[#This Row],[日期]],"mm/dd;;")&amp;" "&amp;表格1[[#This Row],[項目]]&amp;表格1[[#This Row],[項目2]],"")</f>
        <v>03/14 804心臟內科拿藥</v>
      </c>
      <c r="J422" s="90">
        <v>140</v>
      </c>
      <c r="K422" s="90">
        <v>0</v>
      </c>
      <c r="L422" s="90">
        <v>0</v>
      </c>
      <c r="M422" s="91" t="str">
        <f>IF(表格1[編號]&lt;&gt;"",(IF(COUNTIF(表格1[[#This Row],[費用]:[車資]],"")&gt;0,"缺","")),"")</f>
        <v/>
      </c>
    </row>
    <row r="423" spans="1:13">
      <c r="A423" s="86" t="str">
        <f>IFERROR((INDEX(名冊[#All],MATCH(表格1[[#This Row],[姓名]],名冊[[#All],[姓名]],0),COLUMN(名冊[[#Headers],[字號]]))),"")</f>
        <v>1-708</v>
      </c>
      <c r="B423" s="395" t="s">
        <v>2194</v>
      </c>
      <c r="C423" s="9">
        <v>45730</v>
      </c>
      <c r="D423" s="9" t="str">
        <f>IF(表格1[[#This Row],[姓名]]&lt;&gt;"","醫療","")</f>
        <v>醫療</v>
      </c>
      <c r="E423" s="114" t="s">
        <v>3080</v>
      </c>
      <c r="F423" s="88"/>
      <c r="G423" s="33" t="str">
        <f>IF(表格1[[#This Row],[姓名]]&lt;&gt;"",TEXT(表格1[[#This Row],[日期]],"mm/dd;;")&amp;" "&amp;表格1[[#This Row],[項目]]&amp;表格1[[#This Row],[項目2]],"")</f>
        <v>03/14 804腎臟內科拿藥</v>
      </c>
      <c r="J423" s="90">
        <v>140</v>
      </c>
      <c r="K423" s="90">
        <v>0</v>
      </c>
      <c r="L423" s="90">
        <v>0</v>
      </c>
      <c r="M423" s="91" t="str">
        <f>IF(表格1[編號]&lt;&gt;"",(IF(COUNTIF(表格1[[#This Row],[費用]:[車資]],"")&gt;0,"缺","")),"")</f>
        <v/>
      </c>
    </row>
    <row r="424" spans="1:13">
      <c r="A424" s="86" t="str">
        <f>IFERROR((INDEX(名冊[#All],MATCH(表格1[[#This Row],[姓名]],名冊[[#All],[姓名]],0),COLUMN(名冊[[#Headers],[字號]]))),"")</f>
        <v>1-708</v>
      </c>
      <c r="B424" s="395" t="s">
        <v>3072</v>
      </c>
      <c r="C424" s="9">
        <v>45730</v>
      </c>
      <c r="D424" s="9" t="str">
        <f>IF(表格1[[#This Row],[姓名]]&lt;&gt;"","醫療","")</f>
        <v>醫療</v>
      </c>
      <c r="E424" s="114" t="s">
        <v>2504</v>
      </c>
      <c r="F424" s="88"/>
      <c r="G424" s="33" t="str">
        <f>IF(表格1[[#This Row],[姓名]]&lt;&gt;"",TEXT(表格1[[#This Row],[日期]],"mm/dd;;")&amp;" "&amp;表格1[[#This Row],[項目]]&amp;表格1[[#This Row],[項目2]],"")</f>
        <v>03/14 804精神科拿藥</v>
      </c>
      <c r="J424" s="90">
        <v>90</v>
      </c>
      <c r="K424" s="90">
        <v>0</v>
      </c>
      <c r="L424" s="90">
        <v>300</v>
      </c>
      <c r="M424" s="91" t="str">
        <f>IF(表格1[編號]&lt;&gt;"",(IF(COUNTIF(表格1[[#This Row],[費用]:[車資]],"")&gt;0,"缺","")),"")</f>
        <v/>
      </c>
    </row>
    <row r="425" spans="1:13">
      <c r="A425" s="86" t="str">
        <f>IFERROR((INDEX(名冊[#All],MATCH(表格1[[#This Row],[姓名]],名冊[[#All],[姓名]],0),COLUMN(名冊[[#Headers],[字號]]))),"")</f>
        <v>1-167</v>
      </c>
      <c r="B425" s="264" t="s">
        <v>3060</v>
      </c>
      <c r="C425" s="9">
        <v>45730</v>
      </c>
      <c r="D425" s="9" t="str">
        <f>IF(表格1[[#This Row],[姓名]]&lt;&gt;"","醫療","")</f>
        <v>醫療</v>
      </c>
      <c r="E425" s="114" t="s">
        <v>2504</v>
      </c>
      <c r="F425" s="88"/>
      <c r="G425" s="33" t="str">
        <f>IF(表格1[[#This Row],[姓名]]&lt;&gt;"",TEXT(表格1[[#This Row],[日期]],"mm/dd;;")&amp;" "&amp;表格1[[#This Row],[項目]]&amp;表格1[[#This Row],[項目2]],"")</f>
        <v>03/14 804精神科拿藥</v>
      </c>
      <c r="J425" s="90">
        <v>90</v>
      </c>
      <c r="K425" s="90">
        <v>0</v>
      </c>
      <c r="L425" s="90">
        <v>300</v>
      </c>
      <c r="M425" s="91" t="str">
        <f>IF(表格1[編號]&lt;&gt;"",(IF(COUNTIF(表格1[[#This Row],[費用]:[車資]],"")&gt;0,"缺","")),"")</f>
        <v/>
      </c>
    </row>
    <row r="426" spans="1:13">
      <c r="A426" s="86" t="str">
        <f>IFERROR((INDEX(名冊[#All],MATCH(表格1[[#This Row],[姓名]],名冊[[#All],[姓名]],0),COLUMN(名冊[[#Headers],[字號]]))),"")</f>
        <v>3-547</v>
      </c>
      <c r="B426" s="264" t="s">
        <v>3046</v>
      </c>
      <c r="C426" s="9">
        <v>45730</v>
      </c>
      <c r="D426" s="9" t="str">
        <f>IF(表格1[[#This Row],[姓名]]&lt;&gt;"","醫療","")</f>
        <v>醫療</v>
      </c>
      <c r="E426" s="114" t="s">
        <v>3047</v>
      </c>
      <c r="F426" s="88"/>
      <c r="G426" s="33" t="str">
        <f>IF(表格1[[#This Row],[姓名]]&lt;&gt;"",TEXT(表格1[[#This Row],[日期]],"mm/dd;;")&amp;" "&amp;表格1[[#This Row],[項目]]&amp;表格1[[#This Row],[項目2]],"")</f>
        <v>03/14 龍敏內科</v>
      </c>
      <c r="J426" s="90">
        <v>160</v>
      </c>
      <c r="K426" s="90">
        <v>0</v>
      </c>
      <c r="L426" s="90">
        <v>600</v>
      </c>
      <c r="M426" s="91" t="str">
        <f>IF(表格1[編號]&lt;&gt;"",(IF(COUNTIF(表格1[[#This Row],[費用]:[車資]],"")&gt;0,"缺","")),"")</f>
        <v/>
      </c>
    </row>
    <row r="427" spans="1:13">
      <c r="A427" s="86" t="str">
        <f>IFERROR((INDEX(名冊[#All],MATCH(表格1[[#This Row],[姓名]],名冊[[#All],[姓名]],0),COLUMN(名冊[[#Headers],[字號]]))),"")</f>
        <v>2-168</v>
      </c>
      <c r="B427" s="264" t="s">
        <v>3128</v>
      </c>
      <c r="C427" s="9">
        <v>45731</v>
      </c>
      <c r="D427" s="9" t="str">
        <f>IF(表格1[[#This Row],[姓名]]&lt;&gt;"","醫療","")</f>
        <v>醫療</v>
      </c>
      <c r="E427" s="114" t="s">
        <v>3129</v>
      </c>
      <c r="F427" s="88"/>
      <c r="G427" s="33" t="str">
        <f>IF(表格1[[#This Row],[姓名]]&lt;&gt;"",TEXT(表格1[[#This Row],[日期]],"mm/dd;;")&amp;" "&amp;表格1[[#This Row],[項目]]&amp;表格1[[#This Row],[項目2]],"")</f>
        <v>03/15 804急診後返回</v>
      </c>
      <c r="J427" s="90" t="s">
        <v>3609</v>
      </c>
      <c r="K427" s="90" t="s">
        <v>3610</v>
      </c>
      <c r="L427" s="90">
        <v>600</v>
      </c>
      <c r="M427" s="91" t="str">
        <f>IF(表格1[編號]&lt;&gt;"",(IF(COUNTIF(表格1[[#This Row],[費用]:[車資]],"")&gt;0,"缺","")),"")</f>
        <v/>
      </c>
    </row>
    <row r="428" spans="1:13">
      <c r="A428" s="388" t="str">
        <f>IFERROR((INDEX(名冊[#All],MATCH(表格1[[#This Row],[姓名]],名冊[[#All],[姓名]],0),COLUMN(名冊[[#Headers],[字號]]))),"")</f>
        <v>1-756</v>
      </c>
      <c r="B428" s="264" t="s">
        <v>3549</v>
      </c>
      <c r="C428" s="339">
        <v>45731</v>
      </c>
      <c r="D428" s="339" t="str">
        <f>IF(表格1[[#This Row],[姓名]]&lt;&gt;"","醫療","")</f>
        <v>醫療</v>
      </c>
      <c r="E428" s="389" t="s">
        <v>3550</v>
      </c>
      <c r="F428" s="390"/>
      <c r="G428" s="344" t="str">
        <f>IF(表格1[[#This Row],[姓名]]&lt;&gt;"",TEXT(表格1[[#This Row],[日期]],"mm/dd;;")&amp;" "&amp;表格1[[#This Row],[項目]]&amp;表格1[[#This Row],[項目2]],"")</f>
        <v>03/15 804送檢車資</v>
      </c>
      <c r="H428" s="344"/>
      <c r="I428" s="344"/>
      <c r="J428" s="391" t="s">
        <v>2294</v>
      </c>
      <c r="K428" s="90" t="s">
        <v>2294</v>
      </c>
      <c r="L428" s="90">
        <v>320</v>
      </c>
      <c r="M428" s="392" t="str">
        <f>IF(表格1[編號]&lt;&gt;"",(IF(COUNTIF(表格1[[#This Row],[費用]:[車資]],"")&gt;0,"缺","")),"")</f>
        <v/>
      </c>
    </row>
    <row r="429" spans="1:13">
      <c r="A429" s="388" t="str">
        <f>IFERROR((INDEX(名冊[#All],MATCH(表格1[[#This Row],[姓名]],名冊[[#All],[姓名]],0),COLUMN(名冊[[#Headers],[字號]]))),"")</f>
        <v>1-053</v>
      </c>
      <c r="B429" s="264" t="s">
        <v>3595</v>
      </c>
      <c r="C429" s="339">
        <v>45731</v>
      </c>
      <c r="D429" s="339" t="str">
        <f>IF(表格1[[#This Row],[姓名]]&lt;&gt;"","醫療","")</f>
        <v>醫療</v>
      </c>
      <c r="E429" s="389" t="s">
        <v>3594</v>
      </c>
      <c r="F429" s="390"/>
      <c r="G429" s="344" t="str">
        <f>IF(表格1[[#This Row],[姓名]]&lt;&gt;"",TEXT(表格1[[#This Row],[日期]],"mm/dd;;")&amp;" "&amp;表格1[[#This Row],[項目]]&amp;表格1[[#This Row],[項目2]],"")</f>
        <v>03/15 804送檢車資</v>
      </c>
      <c r="H429" s="344"/>
      <c r="I429" s="344"/>
      <c r="J429" s="391" t="s">
        <v>2294</v>
      </c>
      <c r="K429" s="90" t="s">
        <v>2294</v>
      </c>
      <c r="L429" s="90">
        <v>320</v>
      </c>
      <c r="M429" s="392" t="str">
        <f>IF(表格1[編號]&lt;&gt;"",(IF(COUNTIF(表格1[[#This Row],[費用]:[車資]],"")&gt;0,"缺","")),"")</f>
        <v/>
      </c>
    </row>
    <row r="430" spans="1:13">
      <c r="A430" s="388" t="str">
        <f>IFERROR((INDEX(名冊[#All],MATCH(表格1[[#This Row],[姓名]],名冊[[#All],[姓名]],0),COLUMN(名冊[[#Headers],[字號]]))),"")</f>
        <v>1-602</v>
      </c>
      <c r="B430" s="264" t="s">
        <v>3587</v>
      </c>
      <c r="C430" s="339">
        <v>45732</v>
      </c>
      <c r="D430" s="339" t="str">
        <f>IF(表格1[[#This Row],[姓名]]&lt;&gt;"","醫療","")</f>
        <v>醫療</v>
      </c>
      <c r="E430" s="389" t="s">
        <v>3588</v>
      </c>
      <c r="F430" s="390"/>
      <c r="G430" s="344" t="str">
        <f>IF(表格1[[#This Row],[姓名]]&lt;&gt;"",TEXT(表格1[[#This Row],[日期]],"mm/dd;;")&amp;" "&amp;表格1[[#This Row],[項目]]&amp;表格1[[#This Row],[項目2]],"")</f>
        <v>03/16 804急診後返回</v>
      </c>
      <c r="H430" s="344"/>
      <c r="I430" s="344"/>
      <c r="J430" s="391">
        <v>500</v>
      </c>
      <c r="K430" s="90">
        <v>500</v>
      </c>
      <c r="L430" s="90">
        <v>600</v>
      </c>
      <c r="M430" s="392" t="str">
        <f>IF(表格1[編號]&lt;&gt;"",(IF(COUNTIF(表格1[[#This Row],[費用]:[車資]],"")&gt;0,"缺","")),"")</f>
        <v/>
      </c>
    </row>
    <row r="431" spans="1:13">
      <c r="A431" s="388" t="str">
        <f>IFERROR((INDEX(名冊[#All],MATCH(表格1[[#This Row],[姓名]],名冊[[#All],[姓名]],0),COLUMN(名冊[[#Headers],[字號]]))),"")</f>
        <v>2-174</v>
      </c>
      <c r="B431" s="264" t="s">
        <v>3530</v>
      </c>
      <c r="C431" s="339">
        <v>45732</v>
      </c>
      <c r="D431" s="339" t="str">
        <f>IF(表格1[[#This Row],[姓名]]&lt;&gt;"","醫療","")</f>
        <v>醫療</v>
      </c>
      <c r="E431" s="389" t="s">
        <v>3531</v>
      </c>
      <c r="F431" s="390"/>
      <c r="G431" s="344" t="str">
        <f>IF(表格1[[#This Row],[姓名]]&lt;&gt;"",TEXT(表格1[[#This Row],[日期]],"mm/dd;;")&amp;" "&amp;表格1[[#This Row],[項目]]&amp;表格1[[#This Row],[項目2]],"")</f>
        <v>03/16 804急診</v>
      </c>
      <c r="H431" s="344"/>
      <c r="I431" s="344"/>
      <c r="J431" s="391" t="s">
        <v>2294</v>
      </c>
      <c r="K431" s="90" t="s">
        <v>2294</v>
      </c>
      <c r="L431" s="90">
        <v>600</v>
      </c>
      <c r="M431" s="392" t="str">
        <f>IF(表格1[編號]&lt;&gt;"",(IF(COUNTIF(表格1[[#This Row],[費用]:[車資]],"")&gt;0,"缺","")),"")</f>
        <v/>
      </c>
    </row>
    <row r="432" spans="1:13">
      <c r="A432" s="86" t="str">
        <f>IFERROR((INDEX(名冊[#All],MATCH(表格1[[#This Row],[姓名]],名冊[[#All],[姓名]],0),COLUMN(名冊[[#Headers],[字號]]))),"")</f>
        <v>1-565</v>
      </c>
      <c r="B432" s="264" t="s">
        <v>3119</v>
      </c>
      <c r="C432" s="9">
        <v>45733</v>
      </c>
      <c r="D432" s="9" t="str">
        <f>IF(表格1[[#This Row],[姓名]]&lt;&gt;"","醫療","")</f>
        <v>醫療</v>
      </c>
      <c r="E432" s="114" t="s">
        <v>2504</v>
      </c>
      <c r="F432" s="88"/>
      <c r="G432" s="33" t="str">
        <f>IF(表格1[[#This Row],[姓名]]&lt;&gt;"",TEXT(表格1[[#This Row],[日期]],"mm/dd;;")&amp;" "&amp;表格1[[#This Row],[項目]]&amp;表格1[[#This Row],[項目2]],"")</f>
        <v>03/17 804精神科拿藥</v>
      </c>
      <c r="J432" s="90">
        <v>90</v>
      </c>
      <c r="K432" s="90">
        <v>0</v>
      </c>
      <c r="L432" s="90">
        <v>300</v>
      </c>
      <c r="M432" s="91" t="str">
        <f>IF(表格1[編號]&lt;&gt;"",(IF(COUNTIF(表格1[[#This Row],[費用]:[車資]],"")&gt;0,"缺","")),"")</f>
        <v/>
      </c>
    </row>
    <row r="433" spans="1:13">
      <c r="A433" s="86" t="str">
        <f>IFERROR((INDEX(名冊[#All],MATCH(表格1[[#This Row],[姓名]],名冊[[#All],[姓名]],0),COLUMN(名冊[[#Headers],[字號]]))),"")</f>
        <v>1-600</v>
      </c>
      <c r="B433" s="264" t="s">
        <v>3121</v>
      </c>
      <c r="C433" s="9">
        <v>45733</v>
      </c>
      <c r="D433" s="9" t="str">
        <f>IF(表格1[[#This Row],[姓名]]&lt;&gt;"","醫療","")</f>
        <v>醫療</v>
      </c>
      <c r="E433" s="114" t="s">
        <v>2504</v>
      </c>
      <c r="F433" s="88"/>
      <c r="G433" s="33" t="str">
        <f>IF(表格1[[#This Row],[姓名]]&lt;&gt;"",TEXT(表格1[[#This Row],[日期]],"mm/dd;;")&amp;" "&amp;表格1[[#This Row],[項目]]&amp;表格1[[#This Row],[項目2]],"")</f>
        <v>03/17 804精神科拿藥</v>
      </c>
      <c r="J433" s="90">
        <v>340</v>
      </c>
      <c r="K433" s="90">
        <v>0</v>
      </c>
      <c r="L433" s="90">
        <v>300</v>
      </c>
      <c r="M433" s="91" t="str">
        <f>IF(表格1[編號]&lt;&gt;"",(IF(COUNTIF(表格1[[#This Row],[費用]:[車資]],"")&gt;0,"缺","")),"")</f>
        <v/>
      </c>
    </row>
    <row r="434" spans="1:13">
      <c r="A434" s="86" t="str">
        <f>IFERROR((INDEX(名冊[#All],MATCH(表格1[[#This Row],[姓名]],名冊[[#All],[姓名]],0),COLUMN(名冊[[#Headers],[字號]]))),"")</f>
        <v>1-526</v>
      </c>
      <c r="B434" s="264" t="s">
        <v>3144</v>
      </c>
      <c r="C434" s="9">
        <v>45733</v>
      </c>
      <c r="D434" s="9" t="str">
        <f>IF(表格1[[#This Row],[姓名]]&lt;&gt;"","醫療","")</f>
        <v>醫療</v>
      </c>
      <c r="E434" s="114" t="s">
        <v>3145</v>
      </c>
      <c r="F434" s="88"/>
      <c r="G434" s="33" t="str">
        <f>IF(表格1[[#This Row],[姓名]]&lt;&gt;"",TEXT(表格1[[#This Row],[日期]],"mm/dd;;")&amp;" "&amp;表格1[[#This Row],[項目]]&amp;表格1[[#This Row],[項目2]],"")</f>
        <v>03/17 804內分泌科拿藥</v>
      </c>
      <c r="J434" s="90">
        <v>150</v>
      </c>
      <c r="K434" s="90">
        <v>0</v>
      </c>
      <c r="L434" s="90">
        <v>300</v>
      </c>
      <c r="M434" s="91" t="str">
        <f>IF(表格1[編號]&lt;&gt;"",(IF(COUNTIF(表格1[[#This Row],[費用]:[車資]],"")&gt;0,"缺","")),"")</f>
        <v/>
      </c>
    </row>
    <row r="435" spans="1:13">
      <c r="A435" s="86" t="str">
        <f>IFERROR((INDEX(名冊[#All],MATCH(表格1[[#This Row],[姓名]],名冊[[#All],[姓名]],0),COLUMN(名冊[[#Headers],[字號]]))),"")</f>
        <v>3-546</v>
      </c>
      <c r="B435" s="264" t="s">
        <v>3136</v>
      </c>
      <c r="C435" s="9">
        <v>45733</v>
      </c>
      <c r="D435" s="9" t="str">
        <f>IF(表格1[[#This Row],[姓名]]&lt;&gt;"","醫療","")</f>
        <v>醫療</v>
      </c>
      <c r="E435" s="114" t="s">
        <v>2504</v>
      </c>
      <c r="F435" s="88"/>
      <c r="G435" s="33" t="str">
        <f>IF(表格1[[#This Row],[姓名]]&lt;&gt;"",TEXT(表格1[[#This Row],[日期]],"mm/dd;;")&amp;" "&amp;表格1[[#This Row],[項目]]&amp;表格1[[#This Row],[項目2]],"")</f>
        <v>03/17 804精神科拿藥</v>
      </c>
      <c r="J435" s="90">
        <v>90</v>
      </c>
      <c r="K435" s="90">
        <v>0</v>
      </c>
      <c r="L435" s="90">
        <v>300</v>
      </c>
      <c r="M435" s="91" t="str">
        <f>IF(表格1[編號]&lt;&gt;"",(IF(COUNTIF(表格1[[#This Row],[費用]:[車資]],"")&gt;0,"缺","")),"")</f>
        <v/>
      </c>
    </row>
    <row r="436" spans="1:13">
      <c r="A436" s="86" t="str">
        <f>IFERROR((INDEX(名冊[#All],MATCH(表格1[[#This Row],[姓名]],名冊[[#All],[姓名]],0),COLUMN(名冊[[#Headers],[字號]]))),"")</f>
        <v>1-761</v>
      </c>
      <c r="B436" s="395" t="s">
        <v>3092</v>
      </c>
      <c r="C436" s="9">
        <v>45733</v>
      </c>
      <c r="D436" s="9" t="str">
        <f>IF(表格1[[#This Row],[姓名]]&lt;&gt;"","醫療","")</f>
        <v>醫療</v>
      </c>
      <c r="E436" s="114" t="s">
        <v>3093</v>
      </c>
      <c r="F436" s="88"/>
      <c r="G436" s="33" t="str">
        <f>IF(表格1[[#This Row],[姓名]]&lt;&gt;"",TEXT(表格1[[#This Row],[日期]],"mm/dd;;")&amp;" "&amp;表格1[[#This Row],[項目]]&amp;表格1[[#This Row],[項目2]],"")</f>
        <v>03/17 804內分泌科</v>
      </c>
      <c r="J436" s="90">
        <v>340</v>
      </c>
      <c r="K436" s="90">
        <v>350</v>
      </c>
      <c r="L436" s="90">
        <v>600</v>
      </c>
      <c r="M436" s="91" t="str">
        <f>IF(表格1[編號]&lt;&gt;"",(IF(COUNTIF(表格1[[#This Row],[費用]:[車資]],"")&gt;0,"缺","")),"")</f>
        <v/>
      </c>
    </row>
    <row r="437" spans="1:13">
      <c r="A437" s="86" t="str">
        <f>IFERROR((INDEX(名冊[#All],MATCH(表格1[[#This Row],[姓名]],名冊[[#All],[姓名]],0),COLUMN(名冊[[#Headers],[字號]]))),"")</f>
        <v>1-761</v>
      </c>
      <c r="B437" s="395" t="s">
        <v>3109</v>
      </c>
      <c r="C437" s="9">
        <v>45733</v>
      </c>
      <c r="D437" s="9" t="str">
        <f>IF(表格1[[#This Row],[姓名]]&lt;&gt;"","醫療","")</f>
        <v>醫療</v>
      </c>
      <c r="E437" s="114" t="s">
        <v>3110</v>
      </c>
      <c r="F437" s="88"/>
      <c r="G437" s="33" t="str">
        <f>IF(表格1[[#This Row],[姓名]]&lt;&gt;"",TEXT(表格1[[#This Row],[日期]],"mm/dd;;")&amp;" "&amp;表格1[[#This Row],[項目]]&amp;表格1[[#This Row],[項目2]],"")</f>
        <v>03/17 804精神科(下午)</v>
      </c>
      <c r="J437" s="90">
        <v>240</v>
      </c>
      <c r="K437" s="90">
        <v>350</v>
      </c>
      <c r="L437" s="90">
        <v>600</v>
      </c>
      <c r="M437" s="91" t="str">
        <f>IF(表格1[編號]&lt;&gt;"",(IF(COUNTIF(表格1[[#This Row],[費用]:[車資]],"")&gt;0,"缺","")),"")</f>
        <v/>
      </c>
    </row>
    <row r="438" spans="1:13">
      <c r="A438" s="86" t="str">
        <f>IFERROR((INDEX(名冊[#All],MATCH(表格1[[#This Row],[姓名]],名冊[[#All],[姓名]],0),COLUMN(名冊[[#Headers],[字號]]))),"")</f>
        <v>2-146</v>
      </c>
      <c r="B438" s="264" t="s">
        <v>3124</v>
      </c>
      <c r="C438" s="9">
        <v>45733</v>
      </c>
      <c r="D438" s="9" t="str">
        <f>IF(表格1[[#This Row],[姓名]]&lt;&gt;"","醫療","")</f>
        <v>醫療</v>
      </c>
      <c r="E438" s="114" t="s">
        <v>2504</v>
      </c>
      <c r="F438" s="88"/>
      <c r="G438" s="33" t="str">
        <f>IF(表格1[[#This Row],[姓名]]&lt;&gt;"",TEXT(表格1[[#This Row],[日期]],"mm/dd;;")&amp;" "&amp;表格1[[#This Row],[項目]]&amp;表格1[[#This Row],[項目2]],"")</f>
        <v>03/17 804精神科拿藥</v>
      </c>
      <c r="J438" s="90">
        <v>150</v>
      </c>
      <c r="K438" s="90">
        <v>0</v>
      </c>
      <c r="L438" s="90">
        <v>300</v>
      </c>
      <c r="M438" s="91" t="str">
        <f>IF(表格1[編號]&lt;&gt;"",(IF(COUNTIF(表格1[[#This Row],[費用]:[車資]],"")&gt;0,"缺","")),"")</f>
        <v/>
      </c>
    </row>
    <row r="439" spans="1:13">
      <c r="A439" s="388" t="str">
        <f>IFERROR((INDEX(名冊[#All],MATCH(表格1[[#This Row],[姓名]],名冊[[#All],[姓名]],0),COLUMN(名冊[[#Headers],[字號]]))),"")</f>
        <v>1-624</v>
      </c>
      <c r="B439" s="264" t="s">
        <v>3552</v>
      </c>
      <c r="C439" s="339">
        <v>45733</v>
      </c>
      <c r="D439" s="339" t="str">
        <f>IF(表格1[[#This Row],[姓名]]&lt;&gt;"","醫療","")</f>
        <v>醫療</v>
      </c>
      <c r="E439" s="389" t="s">
        <v>3546</v>
      </c>
      <c r="F439" s="390"/>
      <c r="G439" s="344" t="str">
        <f>IF(表格1[[#This Row],[姓名]]&lt;&gt;"",TEXT(表格1[[#This Row],[日期]],"mm/dd;;")&amp;" "&amp;表格1[[#This Row],[項目]]&amp;表格1[[#This Row],[項目2]],"")</f>
        <v>03/17 804送檢車資</v>
      </c>
      <c r="H439" s="344"/>
      <c r="I439" s="344"/>
      <c r="J439" s="391" t="s">
        <v>2294</v>
      </c>
      <c r="K439" s="90" t="s">
        <v>2294</v>
      </c>
      <c r="L439" s="90">
        <v>300</v>
      </c>
      <c r="M439" s="392" t="str">
        <f>IF(表格1[編號]&lt;&gt;"",(IF(COUNTIF(表格1[[#This Row],[費用]:[車資]],"")&gt;0,"缺","")),"")</f>
        <v/>
      </c>
    </row>
    <row r="440" spans="1:13">
      <c r="A440" s="86" t="str">
        <f>IFERROR((INDEX(名冊[#All],MATCH(表格1[[#This Row],[姓名]],名冊[[#All],[姓名]],0),COLUMN(名冊[[#Headers],[字號]]))),"")</f>
        <v>2-197</v>
      </c>
      <c r="B440" s="264" t="s">
        <v>3140</v>
      </c>
      <c r="C440" s="9">
        <v>45733</v>
      </c>
      <c r="D440" s="9" t="str">
        <f>IF(表格1[[#This Row],[姓名]]&lt;&gt;"","醫療","")</f>
        <v>醫療</v>
      </c>
      <c r="E440" s="114" t="s">
        <v>3141</v>
      </c>
      <c r="F440" s="88"/>
      <c r="G440" s="33" t="str">
        <f>IF(表格1[[#This Row],[姓名]]&lt;&gt;"",TEXT(表格1[[#This Row],[日期]],"mm/dd;;")&amp;" "&amp;表格1[[#This Row],[項目]]&amp;表格1[[#This Row],[項目2]],"")</f>
        <v>03/17 804小兒外科拿藥</v>
      </c>
      <c r="J440" s="90">
        <v>0</v>
      </c>
      <c r="K440" s="90">
        <v>0</v>
      </c>
      <c r="L440" s="90">
        <v>300</v>
      </c>
      <c r="M440" s="91" t="str">
        <f>IF(表格1[編號]&lt;&gt;"",(IF(COUNTIF(表格1[[#This Row],[費用]:[車資]],"")&gt;0,"缺","")),"")</f>
        <v/>
      </c>
    </row>
    <row r="441" spans="1:13">
      <c r="A441" s="86" t="str">
        <f>IFERROR((INDEX(名冊[#All],MATCH(表格1[[#This Row],[姓名]],名冊[[#All],[姓名]],0),COLUMN(名冊[[#Headers],[字號]]))),"")</f>
        <v>1-743</v>
      </c>
      <c r="B441" s="264" t="s">
        <v>3132</v>
      </c>
      <c r="C441" s="9">
        <v>45733</v>
      </c>
      <c r="D441" s="9" t="str">
        <f>IF(表格1[[#This Row],[姓名]]&lt;&gt;"","醫療","")</f>
        <v>醫療</v>
      </c>
      <c r="E441" s="114" t="s">
        <v>2504</v>
      </c>
      <c r="F441" s="88"/>
      <c r="G441" s="33" t="str">
        <f>IF(表格1[[#This Row],[姓名]]&lt;&gt;"",TEXT(表格1[[#This Row],[日期]],"mm/dd;;")&amp;" "&amp;表格1[[#This Row],[項目]]&amp;表格1[[#This Row],[項目2]],"")</f>
        <v>03/17 804精神科拿藥</v>
      </c>
      <c r="J441" s="90">
        <v>450</v>
      </c>
      <c r="K441" s="90">
        <v>0</v>
      </c>
      <c r="L441" s="90">
        <v>300</v>
      </c>
      <c r="M441" s="91" t="str">
        <f>IF(表格1[編號]&lt;&gt;"",(IF(COUNTIF(表格1[[#This Row],[費用]:[車資]],"")&gt;0,"缺","")),"")</f>
        <v/>
      </c>
    </row>
    <row r="442" spans="1:13">
      <c r="A442" s="86" t="str">
        <f>IFERROR((INDEX(名冊[#All],MATCH(表格1[[#This Row],[姓名]],名冊[[#All],[姓名]],0),COLUMN(名冊[[#Headers],[字號]]))),"")</f>
        <v>1-660</v>
      </c>
      <c r="B442" s="264" t="s">
        <v>3123</v>
      </c>
      <c r="C442" s="9">
        <v>45733</v>
      </c>
      <c r="D442" s="9" t="str">
        <f>IF(表格1[[#This Row],[姓名]]&lt;&gt;"","醫療","")</f>
        <v>醫療</v>
      </c>
      <c r="E442" s="114" t="s">
        <v>2504</v>
      </c>
      <c r="F442" s="88"/>
      <c r="G442" s="33" t="str">
        <f>IF(表格1[[#This Row],[姓名]]&lt;&gt;"",TEXT(表格1[[#This Row],[日期]],"mm/dd;;")&amp;" "&amp;表格1[[#This Row],[項目]]&amp;表格1[[#This Row],[項目2]],"")</f>
        <v>03/17 804精神科拿藥</v>
      </c>
      <c r="J442" s="90">
        <v>160</v>
      </c>
      <c r="K442" s="90">
        <v>0</v>
      </c>
      <c r="L442" s="90">
        <v>300</v>
      </c>
      <c r="M442" s="91" t="str">
        <f>IF(表格1[編號]&lt;&gt;"",(IF(COUNTIF(表格1[[#This Row],[費用]:[車資]],"")&gt;0,"缺","")),"")</f>
        <v/>
      </c>
    </row>
    <row r="443" spans="1:13">
      <c r="A443" s="86" t="str">
        <f>IFERROR((INDEX(名冊[#All],MATCH(表格1[[#This Row],[姓名]],名冊[[#All],[姓名]],0),COLUMN(名冊[[#Headers],[字號]]))),"")</f>
        <v>1-525</v>
      </c>
      <c r="B443" s="264" t="s">
        <v>3142</v>
      </c>
      <c r="C443" s="9">
        <v>45733</v>
      </c>
      <c r="D443" s="9" t="str">
        <f>IF(表格1[[#This Row],[姓名]]&lt;&gt;"","醫療","")</f>
        <v>醫療</v>
      </c>
      <c r="E443" s="114" t="s">
        <v>3143</v>
      </c>
      <c r="F443" s="88"/>
      <c r="G443" s="33" t="str">
        <f>IF(表格1[[#This Row],[姓名]]&lt;&gt;"",TEXT(表格1[[#This Row],[日期]],"mm/dd;;")&amp;" "&amp;表格1[[#This Row],[項目]]&amp;表格1[[#This Row],[項目2]],"")</f>
        <v>03/17 804神經內科拿藥</v>
      </c>
      <c r="J443" s="90">
        <v>140</v>
      </c>
      <c r="K443" s="90">
        <v>0</v>
      </c>
      <c r="L443" s="90">
        <v>300</v>
      </c>
      <c r="M443" s="91" t="str">
        <f>IF(表格1[編號]&lt;&gt;"",(IF(COUNTIF(表格1[[#This Row],[費用]:[車資]],"")&gt;0,"缺","")),"")</f>
        <v/>
      </c>
    </row>
    <row r="444" spans="1:13">
      <c r="A444" s="86" t="str">
        <f>IFERROR((INDEX(名冊[#All],MATCH(表格1[[#This Row],[姓名]],名冊[[#All],[姓名]],0),COLUMN(名冊[[#Headers],[字號]]))),"")</f>
        <v>1-766</v>
      </c>
      <c r="B444" s="264" t="s">
        <v>3107</v>
      </c>
      <c r="C444" s="9">
        <v>45733</v>
      </c>
      <c r="D444" s="9" t="str">
        <f>IF(表格1[[#This Row],[姓名]]&lt;&gt;"","醫療","")</f>
        <v>醫療</v>
      </c>
      <c r="E444" s="114" t="s">
        <v>3108</v>
      </c>
      <c r="F444" s="88"/>
      <c r="G444" s="33" t="str">
        <f>IF(表格1[[#This Row],[姓名]]&lt;&gt;"",TEXT(表格1[[#This Row],[日期]],"mm/dd;;")&amp;" "&amp;表格1[[#This Row],[項目]]&amp;表格1[[#This Row],[項目2]],"")</f>
        <v>03/17 804精神科</v>
      </c>
      <c r="J444" s="90">
        <v>180</v>
      </c>
      <c r="K444" s="90">
        <v>350</v>
      </c>
      <c r="L444" s="90">
        <v>600</v>
      </c>
      <c r="M444" s="91" t="str">
        <f>IF(表格1[編號]&lt;&gt;"",(IF(COUNTIF(表格1[[#This Row],[費用]:[車資]],"")&gt;0,"缺","")),"")</f>
        <v/>
      </c>
    </row>
    <row r="445" spans="1:13">
      <c r="A445" s="86" t="str">
        <f>IFERROR((INDEX(名冊[#All],MATCH(表格1[[#This Row],[姓名]],名冊[[#All],[姓名]],0),COLUMN(名冊[[#Headers],[字號]]))),"")</f>
        <v>2-158</v>
      </c>
      <c r="B445" s="264" t="s">
        <v>3120</v>
      </c>
      <c r="C445" s="9">
        <v>45733</v>
      </c>
      <c r="D445" s="9" t="str">
        <f>IF(表格1[[#This Row],[姓名]]&lt;&gt;"","醫療","")</f>
        <v>醫療</v>
      </c>
      <c r="E445" s="114" t="s">
        <v>2504</v>
      </c>
      <c r="F445" s="88"/>
      <c r="G445" s="33" t="str">
        <f>IF(表格1[[#This Row],[姓名]]&lt;&gt;"",TEXT(表格1[[#This Row],[日期]],"mm/dd;;")&amp;" "&amp;表格1[[#This Row],[項目]]&amp;表格1[[#This Row],[項目2]],"")</f>
        <v>03/17 804精神科拿藥</v>
      </c>
      <c r="J445" s="90">
        <v>0</v>
      </c>
      <c r="K445" s="90">
        <v>0</v>
      </c>
      <c r="L445" s="90">
        <v>300</v>
      </c>
      <c r="M445" s="91" t="str">
        <f>IF(表格1[編號]&lt;&gt;"",(IF(COUNTIF(表格1[[#This Row],[費用]:[車資]],"")&gt;0,"缺","")),"")</f>
        <v/>
      </c>
    </row>
    <row r="446" spans="1:13">
      <c r="A446" s="86" t="str">
        <f>IFERROR((INDEX(名冊[#All],MATCH(表格1[[#This Row],[姓名]],名冊[[#All],[姓名]],0),COLUMN(名冊[[#Headers],[字號]]))),"")</f>
        <v>1-500</v>
      </c>
      <c r="B446" s="264" t="s">
        <v>3137</v>
      </c>
      <c r="C446" s="9">
        <v>45733</v>
      </c>
      <c r="D446" s="9" t="str">
        <f>IF(表格1[[#This Row],[姓名]]&lt;&gt;"","醫療","")</f>
        <v>醫療</v>
      </c>
      <c r="E446" s="114" t="s">
        <v>2504</v>
      </c>
      <c r="F446" s="88"/>
      <c r="G446" s="33" t="str">
        <f>IF(表格1[[#This Row],[姓名]]&lt;&gt;"",TEXT(表格1[[#This Row],[日期]],"mm/dd;;")&amp;" "&amp;表格1[[#This Row],[項目]]&amp;表格1[[#This Row],[項目2]],"")</f>
        <v>03/17 804精神科拿藥</v>
      </c>
      <c r="J446" s="90">
        <v>90</v>
      </c>
      <c r="K446" s="90">
        <v>0</v>
      </c>
      <c r="L446" s="90">
        <v>300</v>
      </c>
      <c r="M446" s="91" t="str">
        <f>IF(表格1[編號]&lt;&gt;"",(IF(COUNTIF(表格1[[#This Row],[費用]:[車資]],"")&gt;0,"缺","")),"")</f>
        <v/>
      </c>
    </row>
    <row r="447" spans="1:13">
      <c r="A447" s="86" t="str">
        <f>IFERROR((INDEX(名冊[#All],MATCH(表格1[[#This Row],[姓名]],名冊[[#All],[姓名]],0),COLUMN(名冊[[#Headers],[字號]]))),"")</f>
        <v>1-764</v>
      </c>
      <c r="B447" s="264" t="s">
        <v>3135</v>
      </c>
      <c r="C447" s="9">
        <v>45733</v>
      </c>
      <c r="D447" s="9" t="str">
        <f>IF(表格1[[#This Row],[姓名]]&lt;&gt;"","醫療","")</f>
        <v>醫療</v>
      </c>
      <c r="E447" s="114" t="s">
        <v>2504</v>
      </c>
      <c r="F447" s="88"/>
      <c r="G447" s="33" t="str">
        <f>IF(表格1[[#This Row],[姓名]]&lt;&gt;"",TEXT(表格1[[#This Row],[日期]],"mm/dd;;")&amp;" "&amp;表格1[[#This Row],[項目]]&amp;表格1[[#This Row],[項目2]],"")</f>
        <v>03/17 804精神科拿藥</v>
      </c>
      <c r="J447" s="90">
        <v>90</v>
      </c>
      <c r="K447" s="90">
        <v>0</v>
      </c>
      <c r="L447" s="90">
        <v>300</v>
      </c>
      <c r="M447" s="91" t="str">
        <f>IF(表格1[編號]&lt;&gt;"",(IF(COUNTIF(表格1[[#This Row],[費用]:[車資]],"")&gt;0,"缺","")),"")</f>
        <v/>
      </c>
    </row>
    <row r="448" spans="1:13">
      <c r="A448" s="86" t="str">
        <f>IFERROR((INDEX(名冊[#All],MATCH(表格1[[#This Row],[姓名]],名冊[[#All],[姓名]],0),COLUMN(名冊[[#Headers],[字號]]))),"")</f>
        <v>1-687</v>
      </c>
      <c r="B448" s="264" t="s">
        <v>3138</v>
      </c>
      <c r="C448" s="9">
        <v>45733</v>
      </c>
      <c r="D448" s="9" t="str">
        <f>IF(表格1[[#This Row],[姓名]]&lt;&gt;"","醫療","")</f>
        <v>醫療</v>
      </c>
      <c r="E448" s="114" t="s">
        <v>3139</v>
      </c>
      <c r="F448" s="88"/>
      <c r="G448" s="33" t="str">
        <f>IF(表格1[[#This Row],[姓名]]&lt;&gt;"",TEXT(表格1[[#This Row],[日期]],"mm/dd;;")&amp;" "&amp;表格1[[#This Row],[項目]]&amp;表格1[[#This Row],[項目2]],"")</f>
        <v>03/17 804感染科拿藥</v>
      </c>
      <c r="J448" s="90">
        <v>160</v>
      </c>
      <c r="K448" s="90">
        <v>0</v>
      </c>
      <c r="L448" s="90">
        <v>300</v>
      </c>
      <c r="M448" s="91" t="str">
        <f>IF(表格1[編號]&lt;&gt;"",(IF(COUNTIF(表格1[[#This Row],[費用]:[車資]],"")&gt;0,"缺","")),"")</f>
        <v/>
      </c>
    </row>
    <row r="449" spans="1:13">
      <c r="A449" s="86" t="str">
        <f>IFERROR((INDEX(名冊[#All],MATCH(表格1[[#This Row],[姓名]],名冊[[#All],[姓名]],0),COLUMN(名冊[[#Headers],[字號]]))),"")</f>
        <v>3-549</v>
      </c>
      <c r="B449" s="395" t="s">
        <v>1636</v>
      </c>
      <c r="C449" s="9">
        <v>45733</v>
      </c>
      <c r="D449" s="9" t="str">
        <f>IF(表格1[[#This Row],[姓名]]&lt;&gt;"","醫療","")</f>
        <v>醫療</v>
      </c>
      <c r="E449" s="114" t="s">
        <v>3112</v>
      </c>
      <c r="F449" s="88"/>
      <c r="G449" s="33" t="str">
        <f>IF(表格1[[#This Row],[姓名]]&lt;&gt;"",TEXT(表格1[[#This Row],[日期]],"mm/dd;;")&amp;" "&amp;表格1[[#This Row],[項目]]&amp;表格1[[#This Row],[項目2]],"")</f>
        <v>03/17 804胸腔內科</v>
      </c>
      <c r="J449" s="90">
        <v>340</v>
      </c>
      <c r="K449" s="90" t="s">
        <v>3609</v>
      </c>
      <c r="L449" s="90">
        <v>0</v>
      </c>
      <c r="M449" s="91" t="str">
        <f>IF(表格1[編號]&lt;&gt;"",(IF(COUNTIF(表格1[[#This Row],[費用]:[車資]],"")&gt;0,"缺","")),"")</f>
        <v/>
      </c>
    </row>
    <row r="450" spans="1:13">
      <c r="A450" s="86" t="str">
        <f>IFERROR((INDEX(名冊[#All],MATCH(表格1[[#This Row],[姓名]],名冊[[#All],[姓名]],0),COLUMN(名冊[[#Headers],[字號]]))),"")</f>
        <v>3-549</v>
      </c>
      <c r="B450" s="395" t="s">
        <v>3111</v>
      </c>
      <c r="C450" s="9">
        <v>45733</v>
      </c>
      <c r="D450" s="9" t="str">
        <f>IF(表格1[[#This Row],[姓名]]&lt;&gt;"","醫療","")</f>
        <v>醫療</v>
      </c>
      <c r="E450" s="114" t="s">
        <v>3108</v>
      </c>
      <c r="F450" s="88"/>
      <c r="G450" s="33" t="str">
        <f>IF(表格1[[#This Row],[姓名]]&lt;&gt;"",TEXT(表格1[[#This Row],[日期]],"mm/dd;;")&amp;" "&amp;表格1[[#This Row],[項目]]&amp;表格1[[#This Row],[項目2]],"")</f>
        <v>03/17 804精神科</v>
      </c>
      <c r="J450" s="90">
        <v>90</v>
      </c>
      <c r="K450" s="90">
        <v>350</v>
      </c>
      <c r="L450" s="90">
        <v>600</v>
      </c>
      <c r="M450" s="91" t="str">
        <f>IF(表格1[編號]&lt;&gt;"",(IF(COUNTIF(表格1[[#This Row],[費用]:[車資]],"")&gt;0,"缺","")),"")</f>
        <v/>
      </c>
    </row>
    <row r="451" spans="1:13">
      <c r="A451" s="86" t="str">
        <f>IFERROR((INDEX(名冊[#All],MATCH(表格1[[#This Row],[姓名]],名冊[[#All],[姓名]],0),COLUMN(名冊[[#Headers],[字號]]))),"")</f>
        <v>1-291</v>
      </c>
      <c r="B451" s="264" t="s">
        <v>3117</v>
      </c>
      <c r="C451" s="9">
        <v>45733</v>
      </c>
      <c r="D451" s="9" t="str">
        <f>IF(表格1[[#This Row],[姓名]]&lt;&gt;"","醫療","")</f>
        <v>醫療</v>
      </c>
      <c r="E451" s="114" t="s">
        <v>3118</v>
      </c>
      <c r="F451" s="88"/>
      <c r="G451" s="33" t="str">
        <f>IF(表格1[[#This Row],[姓名]]&lt;&gt;"",TEXT(表格1[[#This Row],[日期]],"mm/dd;;")&amp;" "&amp;表格1[[#This Row],[項目]]&amp;表格1[[#This Row],[項目2]],"")</f>
        <v>03/17 804精神科拿藥</v>
      </c>
      <c r="J451" s="90" t="s">
        <v>3611</v>
      </c>
      <c r="K451" s="90">
        <v>0</v>
      </c>
      <c r="L451" s="90">
        <v>300</v>
      </c>
      <c r="M451" s="91" t="str">
        <f>IF(表格1[編號]&lt;&gt;"",(IF(COUNTIF(表格1[[#This Row],[費用]:[車資]],"")&gt;0,"缺","")),"")</f>
        <v/>
      </c>
    </row>
    <row r="452" spans="1:13">
      <c r="A452" s="86" t="str">
        <f>IFERROR((INDEX(名冊[#All],MATCH(表格1[[#This Row],[姓名]],名冊[[#All],[姓名]],0),COLUMN(名冊[[#Headers],[字號]]))),"")</f>
        <v>1-675</v>
      </c>
      <c r="B452" s="264" t="s">
        <v>3146</v>
      </c>
      <c r="C452" s="9">
        <v>45733</v>
      </c>
      <c r="D452" s="9" t="str">
        <f>IF(表格1[[#This Row],[姓名]]&lt;&gt;"","醫療","")</f>
        <v>醫療</v>
      </c>
      <c r="E452" s="114" t="s">
        <v>3145</v>
      </c>
      <c r="F452" s="88"/>
      <c r="G452" s="33" t="str">
        <f>IF(表格1[[#This Row],[姓名]]&lt;&gt;"",TEXT(表格1[[#This Row],[日期]],"mm/dd;;")&amp;" "&amp;表格1[[#This Row],[項目]]&amp;表格1[[#This Row],[項目2]],"")</f>
        <v>03/17 804內分泌科拿藥</v>
      </c>
      <c r="J452" s="90">
        <v>180</v>
      </c>
      <c r="K452" s="90">
        <v>0</v>
      </c>
      <c r="L452" s="90">
        <v>300</v>
      </c>
      <c r="M452" s="91" t="str">
        <f>IF(表格1[編號]&lt;&gt;"",(IF(COUNTIF(表格1[[#This Row],[費用]:[車資]],"")&gt;0,"缺","")),"")</f>
        <v/>
      </c>
    </row>
    <row r="453" spans="1:13">
      <c r="A453" s="86" t="str">
        <f>IFERROR((INDEX(名冊[#All],MATCH(表格1[[#This Row],[姓名]],名冊[[#All],[姓名]],0),COLUMN(名冊[[#Headers],[字號]]))),"")</f>
        <v>1-380</v>
      </c>
      <c r="B453" s="395" t="s">
        <v>587</v>
      </c>
      <c r="C453" s="9">
        <v>45733</v>
      </c>
      <c r="D453" s="9" t="str">
        <f>IF(表格1[[#This Row],[姓名]]&lt;&gt;"","醫療","")</f>
        <v>醫療</v>
      </c>
      <c r="E453" s="114" t="s">
        <v>3106</v>
      </c>
      <c r="F453" s="88"/>
      <c r="G453" s="33" t="str">
        <f>IF(表格1[[#This Row],[姓名]]&lt;&gt;"",TEXT(表格1[[#This Row],[日期]],"mm/dd;;")&amp;" "&amp;表格1[[#This Row],[項目]]&amp;表格1[[#This Row],[項目2]],"")</f>
        <v>03/17 804胸腔內科拿藥</v>
      </c>
      <c r="J453" s="90">
        <v>240</v>
      </c>
      <c r="K453" s="90">
        <v>0</v>
      </c>
      <c r="L453" s="90">
        <v>0</v>
      </c>
      <c r="M453" s="91" t="str">
        <f>IF(表格1[編號]&lt;&gt;"",(IF(COUNTIF(表格1[[#This Row],[費用]:[車資]],"")&gt;0,"缺","")),"")</f>
        <v/>
      </c>
    </row>
    <row r="454" spans="1:13">
      <c r="A454" s="86" t="str">
        <f>IFERROR((INDEX(名冊[#All],MATCH(表格1[[#This Row],[姓名]],名冊[[#All],[姓名]],0),COLUMN(名冊[[#Headers],[字號]]))),"")</f>
        <v>1-380</v>
      </c>
      <c r="B454" s="395" t="s">
        <v>3105</v>
      </c>
      <c r="C454" s="9">
        <v>45733</v>
      </c>
      <c r="D454" s="9" t="str">
        <f>IF(表格1[[#This Row],[姓名]]&lt;&gt;"","醫療","")</f>
        <v>醫療</v>
      </c>
      <c r="E454" s="114" t="s">
        <v>3104</v>
      </c>
      <c r="F454" s="88"/>
      <c r="G454" s="33" t="str">
        <f>IF(表格1[[#This Row],[姓名]]&lt;&gt;"",TEXT(表格1[[#This Row],[日期]],"mm/dd;;")&amp;" "&amp;表格1[[#This Row],[項目]]&amp;表格1[[#This Row],[項目2]],"")</f>
        <v>03/17 804精神科</v>
      </c>
      <c r="J454" s="90">
        <v>90</v>
      </c>
      <c r="K454" s="90">
        <v>350</v>
      </c>
      <c r="L454" s="90">
        <v>600</v>
      </c>
      <c r="M454" s="91" t="str">
        <f>IF(表格1[編號]&lt;&gt;"",(IF(COUNTIF(表格1[[#This Row],[費用]:[車資]],"")&gt;0,"缺","")),"")</f>
        <v/>
      </c>
    </row>
    <row r="455" spans="1:13">
      <c r="A455" s="86" t="str">
        <f>IFERROR((INDEX(名冊[#All],MATCH(表格1[[#This Row],[姓名]],名冊[[#All],[姓名]],0),COLUMN(名冊[[#Headers],[字號]]))),"")</f>
        <v>3-535</v>
      </c>
      <c r="B455" s="264" t="s">
        <v>3100</v>
      </c>
      <c r="C455" s="9">
        <v>45733</v>
      </c>
      <c r="D455" s="9" t="str">
        <f>IF(表格1[[#This Row],[姓名]]&lt;&gt;"","醫療","")</f>
        <v>醫療</v>
      </c>
      <c r="E455" s="114" t="s">
        <v>3101</v>
      </c>
      <c r="F455" s="88"/>
      <c r="G455" s="33" t="str">
        <f>IF(表格1[[#This Row],[姓名]]&lt;&gt;"",TEXT(表格1[[#This Row],[日期]],"mm/dd;;")&amp;" "&amp;表格1[[#This Row],[項目]]&amp;表格1[[#This Row],[項目2]],"")</f>
        <v>03/17 804泌尿外科</v>
      </c>
      <c r="J455" s="90">
        <v>140</v>
      </c>
      <c r="K455" s="90">
        <v>350</v>
      </c>
      <c r="L455" s="90">
        <v>600</v>
      </c>
      <c r="M455" s="91" t="str">
        <f>IF(表格1[編號]&lt;&gt;"",(IF(COUNTIF(表格1[[#This Row],[費用]:[車資]],"")&gt;0,"缺","")),"")</f>
        <v/>
      </c>
    </row>
    <row r="456" spans="1:13">
      <c r="A456" s="388" t="str">
        <f>IFERROR((INDEX(名冊[#All],MATCH(表格1[[#This Row],[姓名]],名冊[[#All],[姓名]],0),COLUMN(名冊[[#Headers],[字號]]))),"")</f>
        <v>1-058</v>
      </c>
      <c r="B456" s="264" t="s">
        <v>3553</v>
      </c>
      <c r="C456" s="339">
        <v>45733</v>
      </c>
      <c r="D456" s="339" t="str">
        <f>IF(表格1[[#This Row],[姓名]]&lt;&gt;"","醫療","")</f>
        <v>醫療</v>
      </c>
      <c r="E456" s="389" t="s">
        <v>3554</v>
      </c>
      <c r="F456" s="390"/>
      <c r="G456" s="344" t="str">
        <f>IF(表格1[[#This Row],[姓名]]&lt;&gt;"",TEXT(表格1[[#This Row],[日期]],"mm/dd;;")&amp;" "&amp;表格1[[#This Row],[項目]]&amp;表格1[[#This Row],[項目2]],"")</f>
        <v>03/17 804送檢車資</v>
      </c>
      <c r="H456" s="344"/>
      <c r="I456" s="344"/>
      <c r="J456" s="391" t="s">
        <v>2294</v>
      </c>
      <c r="K456" s="90" t="s">
        <v>2294</v>
      </c>
      <c r="L456" s="90">
        <v>300</v>
      </c>
      <c r="M456" s="392" t="str">
        <f>IF(表格1[編號]&lt;&gt;"",(IF(COUNTIF(表格1[[#This Row],[費用]:[車資]],"")&gt;0,"缺","")),"")</f>
        <v/>
      </c>
    </row>
    <row r="457" spans="1:13">
      <c r="A457" s="86" t="str">
        <f>IFERROR((INDEX(名冊[#All],MATCH(表格1[[#This Row],[姓名]],名冊[[#All],[姓名]],0),COLUMN(名冊[[#Headers],[字號]]))),"")</f>
        <v>1-676</v>
      </c>
      <c r="B457" s="264" t="s">
        <v>3098</v>
      </c>
      <c r="C457" s="9">
        <v>45733</v>
      </c>
      <c r="D457" s="9" t="str">
        <f>IF(表格1[[#This Row],[姓名]]&lt;&gt;"","醫療","")</f>
        <v>醫療</v>
      </c>
      <c r="E457" s="114" t="s">
        <v>3099</v>
      </c>
      <c r="F457" s="88"/>
      <c r="G457" s="33" t="str">
        <f>IF(表格1[[#This Row],[姓名]]&lt;&gt;"",TEXT(表格1[[#This Row],[日期]],"mm/dd;;")&amp;" "&amp;表格1[[#This Row],[項目]]&amp;表格1[[#This Row],[項目2]],"")</f>
        <v>03/17 804心臟內科</v>
      </c>
      <c r="J457" s="90">
        <v>150</v>
      </c>
      <c r="K457" s="90">
        <v>350</v>
      </c>
      <c r="L457" s="90">
        <v>600</v>
      </c>
      <c r="M457" s="91" t="str">
        <f>IF(表格1[編號]&lt;&gt;"",(IF(COUNTIF(表格1[[#This Row],[費用]:[車資]],"")&gt;0,"缺","")),"")</f>
        <v/>
      </c>
    </row>
    <row r="458" spans="1:13">
      <c r="A458" s="86" t="str">
        <f>IFERROR((INDEX(名冊[#All],MATCH(表格1[[#This Row],[姓名]],名冊[[#All],[姓名]],0),COLUMN(名冊[[#Headers],[字號]]))),"")</f>
        <v>3-527</v>
      </c>
      <c r="B458" s="264" t="s">
        <v>3113</v>
      </c>
      <c r="C458" s="9">
        <v>45733</v>
      </c>
      <c r="D458" s="9" t="str">
        <f>IF(表格1[[#This Row],[姓名]]&lt;&gt;"","醫療","")</f>
        <v>醫療</v>
      </c>
      <c r="E458" s="114" t="s">
        <v>3114</v>
      </c>
      <c r="F458" s="88"/>
      <c r="G458" s="33" t="str">
        <f>IF(表格1[[#This Row],[姓名]]&lt;&gt;"",TEXT(表格1[[#This Row],[日期]],"mm/dd;;")&amp;" "&amp;表格1[[#This Row],[項目]]&amp;表格1[[#This Row],[項目2]],"")</f>
        <v>03/17 804胸腔內科</v>
      </c>
      <c r="J458" s="90">
        <v>0</v>
      </c>
      <c r="K458" s="90">
        <v>350</v>
      </c>
      <c r="L458" s="90">
        <v>600</v>
      </c>
      <c r="M458" s="91" t="str">
        <f>IF(表格1[編號]&lt;&gt;"",(IF(COUNTIF(表格1[[#This Row],[費用]:[車資]],"")&gt;0,"缺","")),"")</f>
        <v/>
      </c>
    </row>
    <row r="459" spans="1:13">
      <c r="A459" s="86" t="str">
        <f>IFERROR((INDEX(名冊[#All],MATCH(表格1[[#This Row],[姓名]],名冊[[#All],[姓名]],0),COLUMN(名冊[[#Headers],[字號]]))),"")</f>
        <v>1-667</v>
      </c>
      <c r="B459" s="264" t="s">
        <v>3125</v>
      </c>
      <c r="C459" s="9">
        <v>45733</v>
      </c>
      <c r="D459" s="9" t="str">
        <f>IF(表格1[[#This Row],[姓名]]&lt;&gt;"","醫療","")</f>
        <v>醫療</v>
      </c>
      <c r="E459" s="114" t="s">
        <v>2504</v>
      </c>
      <c r="F459" s="88"/>
      <c r="G459" s="33" t="str">
        <f>IF(表格1[[#This Row],[姓名]]&lt;&gt;"",TEXT(表格1[[#This Row],[日期]],"mm/dd;;")&amp;" "&amp;表格1[[#This Row],[項目]]&amp;表格1[[#This Row],[項目2]],"")</f>
        <v>03/17 804精神科拿藥</v>
      </c>
      <c r="J459" s="90">
        <v>90</v>
      </c>
      <c r="K459" s="90">
        <v>0</v>
      </c>
      <c r="L459" s="90">
        <v>300</v>
      </c>
      <c r="M459" s="91" t="str">
        <f>IF(表格1[編號]&lt;&gt;"",(IF(COUNTIF(表格1[[#This Row],[費用]:[車資]],"")&gt;0,"缺","")),"")</f>
        <v/>
      </c>
    </row>
    <row r="460" spans="1:13">
      <c r="A460" s="86" t="str">
        <f>IFERROR((INDEX(名冊[#All],MATCH(表格1[[#This Row],[姓名]],名冊[[#All],[姓名]],0),COLUMN(名冊[[#Headers],[字號]]))),"")</f>
        <v>1-754</v>
      </c>
      <c r="B460" s="264" t="s">
        <v>3126</v>
      </c>
      <c r="C460" s="9">
        <v>45733</v>
      </c>
      <c r="D460" s="9" t="str">
        <f>IF(表格1[[#This Row],[姓名]]&lt;&gt;"","醫療","")</f>
        <v>醫療</v>
      </c>
      <c r="E460" s="114" t="s">
        <v>2504</v>
      </c>
      <c r="F460" s="88"/>
      <c r="G460" s="33" t="str">
        <f>IF(表格1[[#This Row],[姓名]]&lt;&gt;"",TEXT(表格1[[#This Row],[日期]],"mm/dd;;")&amp;" "&amp;表格1[[#This Row],[項目]]&amp;表格1[[#This Row],[項目2]],"")</f>
        <v>03/17 804精神科拿藥</v>
      </c>
      <c r="J460" s="90">
        <v>410</v>
      </c>
      <c r="K460" s="90">
        <v>0</v>
      </c>
      <c r="L460" s="90">
        <v>300</v>
      </c>
      <c r="M460" s="91" t="str">
        <f>IF(表格1[編號]&lt;&gt;"",(IF(COUNTIF(表格1[[#This Row],[費用]:[車資]],"")&gt;0,"缺","")),"")</f>
        <v/>
      </c>
    </row>
    <row r="461" spans="1:13">
      <c r="A461" s="86" t="str">
        <f>IFERROR((INDEX(名冊[#All],MATCH(表格1[[#This Row],[姓名]],名冊[[#All],[姓名]],0),COLUMN(名冊[[#Headers],[字號]]))),"")</f>
        <v>2-175</v>
      </c>
      <c r="B461" s="264" t="s">
        <v>3130</v>
      </c>
      <c r="C461" s="9">
        <v>45733</v>
      </c>
      <c r="D461" s="9" t="str">
        <f>IF(表格1[[#This Row],[姓名]]&lt;&gt;"","醫療","")</f>
        <v>醫療</v>
      </c>
      <c r="E461" s="114" t="s">
        <v>2504</v>
      </c>
      <c r="F461" s="88"/>
      <c r="G461" s="33" t="str">
        <f>IF(表格1[[#This Row],[姓名]]&lt;&gt;"",TEXT(表格1[[#This Row],[日期]],"mm/dd;;")&amp;" "&amp;表格1[[#This Row],[項目]]&amp;表格1[[#This Row],[項目2]],"")</f>
        <v>03/17 804精神科拿藥</v>
      </c>
      <c r="J461" s="90">
        <v>340</v>
      </c>
      <c r="K461" s="90">
        <v>0</v>
      </c>
      <c r="L461" s="90">
        <v>300</v>
      </c>
      <c r="M461" s="91" t="str">
        <f>IF(表格1[編號]&lt;&gt;"",(IF(COUNTIF(表格1[[#This Row],[費用]:[車資]],"")&gt;0,"缺","")),"")</f>
        <v/>
      </c>
    </row>
    <row r="462" spans="1:13">
      <c r="A462" s="86" t="str">
        <f>IFERROR((INDEX(名冊[#All],MATCH(表格1[[#This Row],[姓名]],名冊[[#All],[姓名]],0),COLUMN(名冊[[#Headers],[字號]]))),"")</f>
        <v>3-523</v>
      </c>
      <c r="B462" s="264" t="s">
        <v>3147</v>
      </c>
      <c r="C462" s="9">
        <v>45733</v>
      </c>
      <c r="D462" s="9" t="str">
        <f>IF(表格1[[#This Row],[姓名]]&lt;&gt;"","醫療","")</f>
        <v>醫療</v>
      </c>
      <c r="E462" s="114" t="s">
        <v>3148</v>
      </c>
      <c r="F462" s="88"/>
      <c r="G462" s="33" t="str">
        <f>IF(表格1[[#This Row],[姓名]]&lt;&gt;"",TEXT(表格1[[#This Row],[日期]],"mm/dd;;")&amp;" "&amp;表格1[[#This Row],[項目]]&amp;表格1[[#This Row],[項目2]],"")</f>
        <v>03/17 804胸腔內科拿藥</v>
      </c>
      <c r="J462" s="90">
        <v>280</v>
      </c>
      <c r="K462" s="90">
        <v>0</v>
      </c>
      <c r="L462" s="90">
        <v>300</v>
      </c>
      <c r="M462" s="91" t="str">
        <f>IF(表格1[編號]&lt;&gt;"",(IF(COUNTIF(表格1[[#This Row],[費用]:[車資]],"")&gt;0,"缺","")),"")</f>
        <v/>
      </c>
    </row>
    <row r="463" spans="1:13">
      <c r="A463" s="86" t="str">
        <f>IFERROR((INDEX(名冊[#All],MATCH(表格1[[#This Row],[姓名]],名冊[[#All],[姓名]],0),COLUMN(名冊[[#Headers],[字號]]))),"")</f>
        <v>1-738</v>
      </c>
      <c r="B463" s="264" t="s">
        <v>3122</v>
      </c>
      <c r="C463" s="9">
        <v>45733</v>
      </c>
      <c r="D463" s="9" t="str">
        <f>IF(表格1[[#This Row],[姓名]]&lt;&gt;"","醫療","")</f>
        <v>醫療</v>
      </c>
      <c r="E463" s="114" t="s">
        <v>2504</v>
      </c>
      <c r="F463" s="88"/>
      <c r="G463" s="33" t="str">
        <f>IF(表格1[[#This Row],[姓名]]&lt;&gt;"",TEXT(表格1[[#This Row],[日期]],"mm/dd;;")&amp;" "&amp;表格1[[#This Row],[項目]]&amp;表格1[[#This Row],[項目2]],"")</f>
        <v>03/17 804精神科拿藥</v>
      </c>
      <c r="J463" s="90">
        <v>340</v>
      </c>
      <c r="K463" s="90">
        <v>0</v>
      </c>
      <c r="L463" s="90">
        <v>300</v>
      </c>
      <c r="M463" s="91" t="str">
        <f>IF(表格1[編號]&lt;&gt;"",(IF(COUNTIF(表格1[[#This Row],[費用]:[車資]],"")&gt;0,"缺","")),"")</f>
        <v/>
      </c>
    </row>
    <row r="464" spans="1:13">
      <c r="A464" s="86" t="str">
        <f>IFERROR((INDEX(名冊[#All],MATCH(表格1[[#This Row],[姓名]],名冊[[#All],[姓名]],0),COLUMN(名冊[[#Headers],[字號]]))),"")</f>
        <v>3-553</v>
      </c>
      <c r="B464" s="264" t="s">
        <v>3134</v>
      </c>
      <c r="C464" s="9">
        <v>45733</v>
      </c>
      <c r="D464" s="9" t="str">
        <f>IF(表格1[[#This Row],[姓名]]&lt;&gt;"","醫療","")</f>
        <v>醫療</v>
      </c>
      <c r="E464" s="114" t="s">
        <v>2504</v>
      </c>
      <c r="F464" s="88"/>
      <c r="G464" s="33" t="str">
        <f>IF(表格1[[#This Row],[姓名]]&lt;&gt;"",TEXT(表格1[[#This Row],[日期]],"mm/dd;;")&amp;" "&amp;表格1[[#This Row],[項目]]&amp;表格1[[#This Row],[項目2]],"")</f>
        <v>03/17 804精神科拿藥</v>
      </c>
      <c r="J464" s="90">
        <v>90</v>
      </c>
      <c r="K464" s="90">
        <v>0</v>
      </c>
      <c r="L464" s="90">
        <v>300</v>
      </c>
      <c r="M464" s="91" t="str">
        <f>IF(表格1[編號]&lt;&gt;"",(IF(COUNTIF(表格1[[#This Row],[費用]:[車資]],"")&gt;0,"缺","")),"")</f>
        <v/>
      </c>
    </row>
    <row r="465" spans="1:13">
      <c r="A465" s="86" t="str">
        <f>IFERROR((INDEX(名冊[#All],MATCH(表格1[[#This Row],[姓名]],名冊[[#All],[姓名]],0),COLUMN(名冊[[#Headers],[字號]]))),"")</f>
        <v>2-199</v>
      </c>
      <c r="B465" s="264" t="s">
        <v>3133</v>
      </c>
      <c r="C465" s="9">
        <v>45733</v>
      </c>
      <c r="D465" s="9" t="str">
        <f>IF(表格1[[#This Row],[姓名]]&lt;&gt;"","醫療","")</f>
        <v>醫療</v>
      </c>
      <c r="E465" s="114" t="s">
        <v>2504</v>
      </c>
      <c r="F465" s="88"/>
      <c r="G465" s="33" t="str">
        <f>IF(表格1[[#This Row],[姓名]]&lt;&gt;"",TEXT(表格1[[#This Row],[日期]],"mm/dd;;")&amp;" "&amp;表格1[[#This Row],[項目]]&amp;表格1[[#This Row],[項目2]],"")</f>
        <v>03/17 804精神科拿藥</v>
      </c>
      <c r="J465" s="90">
        <v>90</v>
      </c>
      <c r="K465" s="90">
        <v>0</v>
      </c>
      <c r="L465" s="90">
        <v>300</v>
      </c>
      <c r="M465" s="91" t="str">
        <f>IF(表格1[編號]&lt;&gt;"",(IF(COUNTIF(表格1[[#This Row],[費用]:[車資]],"")&gt;0,"缺","")),"")</f>
        <v/>
      </c>
    </row>
    <row r="466" spans="1:13">
      <c r="A466" s="86" t="str">
        <f>IFERROR((INDEX(名冊[#All],MATCH(表格1[[#This Row],[姓名]],名冊[[#All],[姓名]],0),COLUMN(名冊[[#Headers],[字號]]))),"")</f>
        <v>1-752</v>
      </c>
      <c r="B466" s="264" t="s">
        <v>3131</v>
      </c>
      <c r="C466" s="9">
        <v>45733</v>
      </c>
      <c r="D466" s="9" t="str">
        <f>IF(表格1[[#This Row],[姓名]]&lt;&gt;"","醫療","")</f>
        <v>醫療</v>
      </c>
      <c r="E466" s="114" t="s">
        <v>2504</v>
      </c>
      <c r="F466" s="88"/>
      <c r="G466" s="33" t="str">
        <f>IF(表格1[[#This Row],[姓名]]&lt;&gt;"",TEXT(表格1[[#This Row],[日期]],"mm/dd;;")&amp;" "&amp;表格1[[#This Row],[項目]]&amp;表格1[[#This Row],[項目2]],"")</f>
        <v>03/17 804精神科拿藥</v>
      </c>
      <c r="J466" s="90">
        <v>90</v>
      </c>
      <c r="K466" s="90">
        <v>0</v>
      </c>
      <c r="L466" s="90">
        <v>300</v>
      </c>
      <c r="M466" s="91" t="str">
        <f>IF(表格1[編號]&lt;&gt;"",(IF(COUNTIF(表格1[[#This Row],[費用]:[車資]],"")&gt;0,"缺","")),"")</f>
        <v/>
      </c>
    </row>
    <row r="467" spans="1:13">
      <c r="A467" s="86" t="str">
        <f>IFERROR((INDEX(名冊[#All],MATCH(表格1[[#This Row],[姓名]],名冊[[#All],[姓名]],0),COLUMN(名冊[[#Headers],[字號]]))),"")</f>
        <v>1-708</v>
      </c>
      <c r="B467" s="395" t="s">
        <v>3115</v>
      </c>
      <c r="C467" s="9">
        <v>45733</v>
      </c>
      <c r="D467" s="9" t="str">
        <f>IF(表格1[[#This Row],[姓名]]&lt;&gt;"","醫療","")</f>
        <v>醫療</v>
      </c>
      <c r="E467" s="114" t="s">
        <v>3116</v>
      </c>
      <c r="F467" s="88"/>
      <c r="G467" s="33" t="str">
        <f>IF(表格1[[#This Row],[姓名]]&lt;&gt;"",TEXT(表格1[[#This Row],[日期]],"mm/dd;;")&amp;" "&amp;表格1[[#This Row],[項目]]&amp;表格1[[#This Row],[項目2]],"")</f>
        <v>03/17 804胸腔內科(人不去)</v>
      </c>
      <c r="J467" s="90">
        <v>350</v>
      </c>
      <c r="K467" s="90" t="s">
        <v>3613</v>
      </c>
      <c r="L467" s="90">
        <v>0</v>
      </c>
      <c r="M467" s="91" t="str">
        <f>IF(表格1[編號]&lt;&gt;"",(IF(COUNTIF(表格1[[#This Row],[費用]:[車資]],"")&gt;0,"缺","")),"")</f>
        <v/>
      </c>
    </row>
    <row r="468" spans="1:13">
      <c r="A468" s="86" t="str">
        <f>IFERROR((INDEX(名冊[#All],MATCH(表格1[[#This Row],[姓名]],名冊[[#All],[姓名]],0),COLUMN(名冊[[#Headers],[字號]]))),"")</f>
        <v>1-708</v>
      </c>
      <c r="B468" s="395" t="s">
        <v>3094</v>
      </c>
      <c r="C468" s="9">
        <v>45733</v>
      </c>
      <c r="D468" s="9" t="str">
        <f>IF(表格1[[#This Row],[姓名]]&lt;&gt;"","醫療","")</f>
        <v>醫療</v>
      </c>
      <c r="E468" s="114" t="s">
        <v>3095</v>
      </c>
      <c r="F468" s="88"/>
      <c r="G468" s="33" t="str">
        <f>IF(表格1[[#This Row],[姓名]]&lt;&gt;"",TEXT(表格1[[#This Row],[日期]],"mm/dd;;")&amp;" "&amp;表格1[[#This Row],[項目]]&amp;表格1[[#This Row],[項目2]],"")</f>
        <v>03/17 804感染科</v>
      </c>
      <c r="J468" s="90">
        <v>150</v>
      </c>
      <c r="K468" s="90">
        <v>350</v>
      </c>
      <c r="L468" s="90">
        <v>600</v>
      </c>
      <c r="M468" s="91" t="str">
        <f>IF(表格1[編號]&lt;&gt;"",(IF(COUNTIF(表格1[[#This Row],[費用]:[車資]],"")&gt;0,"缺","")),"")</f>
        <v/>
      </c>
    </row>
    <row r="469" spans="1:13">
      <c r="A469" s="388" t="str">
        <f>IFERROR((INDEX(名冊[#All],MATCH(表格1[[#This Row],[姓名]],名冊[[#All],[姓名]],0),COLUMN(名冊[[#Headers],[字號]]))),"")</f>
        <v>1-708</v>
      </c>
      <c r="B469" s="395" t="s">
        <v>3501</v>
      </c>
      <c r="C469" s="339">
        <v>45733</v>
      </c>
      <c r="D469" s="339" t="str">
        <f>IF(表格1[[#This Row],[姓名]]&lt;&gt;"","醫療","")</f>
        <v>醫療</v>
      </c>
      <c r="E469" s="389" t="s">
        <v>3502</v>
      </c>
      <c r="F469" s="390"/>
      <c r="G469" s="344" t="str">
        <f>IF(表格1[[#This Row],[姓名]]&lt;&gt;"",TEXT(表格1[[#This Row],[日期]],"mm/dd;;")&amp;" "&amp;表格1[[#This Row],[項目]]&amp;表格1[[#This Row],[項目2]],"")</f>
        <v>03/17 804精神科(人不去)</v>
      </c>
      <c r="H469" s="344"/>
      <c r="I469" s="344"/>
      <c r="J469" s="391">
        <v>90</v>
      </c>
      <c r="K469" s="90">
        <v>350</v>
      </c>
      <c r="L469" s="90">
        <v>0</v>
      </c>
      <c r="M469" s="392" t="str">
        <f>IF(表格1[編號]&lt;&gt;"",(IF(COUNTIF(表格1[[#This Row],[費用]:[車資]],"")&gt;0,"缺","")),"")</f>
        <v/>
      </c>
    </row>
    <row r="470" spans="1:13">
      <c r="A470" s="86" t="str">
        <f>IFERROR((INDEX(名冊[#All],MATCH(表格1[[#This Row],[姓名]],名冊[[#All],[姓名]],0),COLUMN(名冊[[#Headers],[字號]]))),"")</f>
        <v>1-477</v>
      </c>
      <c r="B470" s="264" t="s">
        <v>3096</v>
      </c>
      <c r="C470" s="9">
        <v>45733</v>
      </c>
      <c r="D470" s="9" t="str">
        <f>IF(表格1[[#This Row],[姓名]]&lt;&gt;"","醫療","")</f>
        <v>醫療</v>
      </c>
      <c r="E470" s="114" t="s">
        <v>3097</v>
      </c>
      <c r="F470" s="88"/>
      <c r="G470" s="33" t="str">
        <f>IF(表格1[[#This Row],[姓名]]&lt;&gt;"",TEXT(表格1[[#This Row],[日期]],"mm/dd;;")&amp;" "&amp;表格1[[#This Row],[項目]]&amp;表格1[[#This Row],[項目2]],"")</f>
        <v>03/17 804胸腔內科</v>
      </c>
      <c r="J470" s="90">
        <v>240</v>
      </c>
      <c r="K470" s="90">
        <v>350</v>
      </c>
      <c r="L470" s="90">
        <v>600</v>
      </c>
      <c r="M470" s="91" t="str">
        <f>IF(表格1[編號]&lt;&gt;"",(IF(COUNTIF(表格1[[#This Row],[費用]:[車資]],"")&gt;0,"缺","")),"")</f>
        <v/>
      </c>
    </row>
    <row r="471" spans="1:13">
      <c r="A471" s="86" t="str">
        <f>IFERROR((INDEX(名冊[#All],MATCH(表格1[[#This Row],[姓名]],名冊[[#All],[姓名]],0),COLUMN(名冊[[#Headers],[字號]]))),"")</f>
        <v>1-755</v>
      </c>
      <c r="B471" s="395" t="s">
        <v>3102</v>
      </c>
      <c r="C471" s="9">
        <v>45733</v>
      </c>
      <c r="D471" s="9" t="str">
        <f>IF(表格1[[#This Row],[姓名]]&lt;&gt;"","醫療","")</f>
        <v>醫療</v>
      </c>
      <c r="E471" s="114" t="s">
        <v>3103</v>
      </c>
      <c r="F471" s="88"/>
      <c r="G471" s="33" t="str">
        <f>IF(表格1[[#This Row],[姓名]]&lt;&gt;"",TEXT(表格1[[#This Row],[日期]],"mm/dd;;")&amp;" "&amp;表格1[[#This Row],[項目]]&amp;表格1[[#This Row],[項目2]],"")</f>
        <v>03/17 804心電圖檢查</v>
      </c>
      <c r="J471" s="90">
        <v>0</v>
      </c>
      <c r="K471" s="90">
        <v>350</v>
      </c>
      <c r="L471" s="90">
        <v>600</v>
      </c>
      <c r="M471" s="91" t="str">
        <f>IF(表格1[編號]&lt;&gt;"",(IF(COUNTIF(表格1[[#This Row],[費用]:[車資]],"")&gt;0,"缺","")),"")</f>
        <v/>
      </c>
    </row>
    <row r="472" spans="1:13">
      <c r="A472" s="86" t="str">
        <f>IFERROR((INDEX(名冊[#All],MATCH(表格1[[#This Row],[姓名]],名冊[[#All],[姓名]],0),COLUMN(名冊[[#Headers],[字號]]))),"")</f>
        <v>1-755</v>
      </c>
      <c r="B472" s="395" t="s">
        <v>2088</v>
      </c>
      <c r="C472" s="9">
        <v>45733</v>
      </c>
      <c r="D472" s="9" t="str">
        <f>IF(表格1[[#This Row],[姓名]]&lt;&gt;"","醫療","")</f>
        <v>醫療</v>
      </c>
      <c r="E472" s="114" t="s">
        <v>3104</v>
      </c>
      <c r="F472" s="88"/>
      <c r="G472" s="33" t="str">
        <f>IF(表格1[[#This Row],[姓名]]&lt;&gt;"",TEXT(表格1[[#This Row],[日期]],"mm/dd;;")&amp;" "&amp;表格1[[#This Row],[項目]]&amp;表格1[[#This Row],[項目2]],"")</f>
        <v>03/17 804精神科</v>
      </c>
      <c r="J472" s="90">
        <v>240</v>
      </c>
      <c r="K472" s="90" t="s">
        <v>3609</v>
      </c>
      <c r="L472" s="90">
        <v>0</v>
      </c>
      <c r="M472" s="91" t="str">
        <f>IF(表格1[編號]&lt;&gt;"",(IF(COUNTIF(表格1[[#This Row],[費用]:[車資]],"")&gt;0,"缺","")),"")</f>
        <v/>
      </c>
    </row>
    <row r="473" spans="1:13">
      <c r="A473" s="86" t="str">
        <f>IFERROR((INDEX(名冊[#All],MATCH(表格1[[#This Row],[姓名]],名冊[[#All],[姓名]],0),COLUMN(名冊[[#Headers],[字號]]))),"")</f>
        <v>2-193</v>
      </c>
      <c r="B473" s="264" t="s">
        <v>3169</v>
      </c>
      <c r="C473" s="9">
        <v>45734</v>
      </c>
      <c r="D473" s="9" t="str">
        <f>IF(表格1[[#This Row],[姓名]]&lt;&gt;"","醫療","")</f>
        <v>醫療</v>
      </c>
      <c r="E473" s="114" t="s">
        <v>3170</v>
      </c>
      <c r="F473" s="88"/>
      <c r="G473" s="33" t="str">
        <f>IF(表格1[[#This Row],[姓名]]&lt;&gt;"",TEXT(表格1[[#This Row],[日期]],"mm/dd;;")&amp;" "&amp;表格1[[#This Row],[項目]]&amp;表格1[[#This Row],[項目2]],"")</f>
        <v>03/18 804急診轉龍敏住院</v>
      </c>
      <c r="J473" s="90" t="s">
        <v>2294</v>
      </c>
      <c r="K473" s="90" t="s">
        <v>2294</v>
      </c>
      <c r="L473" s="90">
        <v>600</v>
      </c>
      <c r="M473" s="91" t="str">
        <f>IF(表格1[編號]&lt;&gt;"",(IF(COUNTIF(表格1[[#This Row],[費用]:[車資]],"")&gt;0,"缺","")),"")</f>
        <v/>
      </c>
    </row>
    <row r="474" spans="1:13">
      <c r="A474" s="388" t="str">
        <f>IFERROR((INDEX(名冊[#All],MATCH(表格1[[#This Row],[姓名]],名冊[[#All],[姓名]],0),COLUMN(名冊[[#Headers],[字號]]))),"")</f>
        <v>1-521</v>
      </c>
      <c r="B474" s="264" t="s">
        <v>3557</v>
      </c>
      <c r="C474" s="339">
        <v>45734</v>
      </c>
      <c r="D474" s="339" t="str">
        <f>IF(表格1[[#This Row],[姓名]]&lt;&gt;"","醫療","")</f>
        <v>醫療</v>
      </c>
      <c r="E474" s="389" t="s">
        <v>3558</v>
      </c>
      <c r="F474" s="390"/>
      <c r="G474" s="344" t="str">
        <f>IF(表格1[[#This Row],[姓名]]&lt;&gt;"",TEXT(表格1[[#This Row],[日期]],"mm/dd;;")&amp;" "&amp;表格1[[#This Row],[項目]]&amp;表格1[[#This Row],[項目2]],"")</f>
        <v>03/18 804送檢車資</v>
      </c>
      <c r="H474" s="344"/>
      <c r="I474" s="344"/>
      <c r="J474" s="391" t="s">
        <v>2294</v>
      </c>
      <c r="K474" s="90" t="s">
        <v>2294</v>
      </c>
      <c r="L474" s="90">
        <v>320</v>
      </c>
      <c r="M474" s="392" t="str">
        <f>IF(表格1[編號]&lt;&gt;"",(IF(COUNTIF(表格1[[#This Row],[費用]:[車資]],"")&gt;0,"缺","")),"")</f>
        <v/>
      </c>
    </row>
    <row r="475" spans="1:13">
      <c r="A475" s="86" t="str">
        <f>IFERROR((INDEX(名冊[#All],MATCH(表格1[[#This Row],[姓名]],名冊[[#All],[姓名]],0),COLUMN(名冊[[#Headers],[字號]]))),"")</f>
        <v>1-681</v>
      </c>
      <c r="B475" s="264" t="s">
        <v>3183</v>
      </c>
      <c r="C475" s="9">
        <v>45734</v>
      </c>
      <c r="D475" s="9" t="str">
        <f>IF(表格1[[#This Row],[姓名]]&lt;&gt;"","醫療","")</f>
        <v>醫療</v>
      </c>
      <c r="E475" s="114" t="s">
        <v>2963</v>
      </c>
      <c r="F475" s="88"/>
      <c r="G475" s="33" t="str">
        <f>IF(表格1[[#This Row],[姓名]]&lt;&gt;"",TEXT(表格1[[#This Row],[日期]],"mm/dd;;")&amp;" "&amp;表格1[[#This Row],[項目]]&amp;表格1[[#This Row],[項目2]],"")</f>
        <v>03/18 804胸腔內科拿藥</v>
      </c>
      <c r="J475" s="90">
        <v>150</v>
      </c>
      <c r="K475" s="90">
        <v>0</v>
      </c>
      <c r="L475" s="90">
        <v>300</v>
      </c>
      <c r="M475" s="91" t="str">
        <f>IF(表格1[編號]&lt;&gt;"",(IF(COUNTIF(表格1[[#This Row],[費用]:[車資]],"")&gt;0,"缺","")),"")</f>
        <v/>
      </c>
    </row>
    <row r="476" spans="1:13">
      <c r="A476" s="86" t="str">
        <f>IFERROR((INDEX(名冊[#All],MATCH(表格1[[#This Row],[姓名]],名冊[[#All],[姓名]],0),COLUMN(名冊[[#Headers],[字號]]))),"")</f>
        <v>1-175</v>
      </c>
      <c r="B476" s="264" t="s">
        <v>3152</v>
      </c>
      <c r="C476" s="9">
        <v>45734</v>
      </c>
      <c r="D476" s="9" t="str">
        <f>IF(表格1[[#This Row],[姓名]]&lt;&gt;"","醫療","")</f>
        <v>醫療</v>
      </c>
      <c r="E476" s="114" t="s">
        <v>3150</v>
      </c>
      <c r="F476" s="88"/>
      <c r="G476" s="33" t="str">
        <f>IF(表格1[[#This Row],[姓名]]&lt;&gt;"",TEXT(表格1[[#This Row],[日期]],"mm/dd;;")&amp;" "&amp;表格1[[#This Row],[項目]]&amp;表格1[[#This Row],[項目2]],"")</f>
        <v>03/18 龍敏出院疥瘡投藥/車資</v>
      </c>
      <c r="J476" s="90">
        <v>300</v>
      </c>
      <c r="K476" s="90" t="s">
        <v>3609</v>
      </c>
      <c r="L476" s="90">
        <v>600</v>
      </c>
      <c r="M476" s="91" t="str">
        <f>IF(表格1[編號]&lt;&gt;"",(IF(COUNTIF(表格1[[#This Row],[費用]:[車資]],"")&gt;0,"缺","")),"")</f>
        <v/>
      </c>
    </row>
    <row r="477" spans="1:13">
      <c r="A477" s="86" t="str">
        <f>IFERROR((INDEX(名冊[#All],MATCH(表格1[[#This Row],[姓名]],名冊[[#All],[姓名]],0),COLUMN(名冊[[#Headers],[字號]]))),"")</f>
        <v>1-702</v>
      </c>
      <c r="B477" s="264" t="s">
        <v>3175</v>
      </c>
      <c r="C477" s="9">
        <v>45734</v>
      </c>
      <c r="D477" s="9" t="str">
        <f>IF(表格1[[#This Row],[姓名]]&lt;&gt;"","醫療","")</f>
        <v>醫療</v>
      </c>
      <c r="E477" s="114" t="s">
        <v>3106</v>
      </c>
      <c r="F477" s="88"/>
      <c r="G477" s="33" t="str">
        <f>IF(表格1[[#This Row],[姓名]]&lt;&gt;"",TEXT(表格1[[#This Row],[日期]],"mm/dd;;")&amp;" "&amp;表格1[[#This Row],[項目]]&amp;表格1[[#This Row],[項目2]],"")</f>
        <v>03/18 804胸腔內科拿藥</v>
      </c>
      <c r="J477" s="90">
        <v>150</v>
      </c>
      <c r="K477" s="90">
        <v>0</v>
      </c>
      <c r="L477" s="90">
        <v>300</v>
      </c>
      <c r="M477" s="91" t="str">
        <f>IF(表格1[編號]&lt;&gt;"",(IF(COUNTIF(表格1[[#This Row],[費用]:[車資]],"")&gt;0,"缺","")),"")</f>
        <v/>
      </c>
    </row>
    <row r="478" spans="1:13">
      <c r="A478" s="86" t="str">
        <f>IFERROR((INDEX(名冊[#All],MATCH(表格1[[#This Row],[姓名]],名冊[[#All],[姓名]],0),COLUMN(名冊[[#Headers],[字號]]))),"")</f>
        <v>1-659</v>
      </c>
      <c r="B478" s="395" t="s">
        <v>3156</v>
      </c>
      <c r="C478" s="9">
        <v>45734</v>
      </c>
      <c r="D478" s="9" t="str">
        <f>IF(表格1[[#This Row],[姓名]]&lt;&gt;"","醫療","")</f>
        <v>醫療</v>
      </c>
      <c r="E478" s="114" t="s">
        <v>3157</v>
      </c>
      <c r="F478" s="88"/>
      <c r="G478" s="33" t="str">
        <f>IF(表格1[[#This Row],[姓名]]&lt;&gt;"",TEXT(表格1[[#This Row],[日期]],"mm/dd;;")&amp;" "&amp;表格1[[#This Row],[項目]]&amp;表格1[[#This Row],[項目2]],"")</f>
        <v>03/18 804抽血</v>
      </c>
      <c r="J478" s="90" t="s">
        <v>3610</v>
      </c>
      <c r="K478" s="90">
        <v>350</v>
      </c>
      <c r="L478" s="90">
        <v>600</v>
      </c>
      <c r="M478" s="91" t="str">
        <f>IF(表格1[編號]&lt;&gt;"",(IF(COUNTIF(表格1[[#This Row],[費用]:[車資]],"")&gt;0,"缺","")),"")</f>
        <v/>
      </c>
    </row>
    <row r="479" spans="1:13">
      <c r="A479" s="86" t="str">
        <f>IFERROR((INDEX(名冊[#All],MATCH(表格1[[#This Row],[姓名]],名冊[[#All],[姓名]],0),COLUMN(名冊[[#Headers],[字號]]))),"")</f>
        <v>1-659</v>
      </c>
      <c r="B479" s="395" t="s">
        <v>3173</v>
      </c>
      <c r="C479" s="9">
        <v>45734</v>
      </c>
      <c r="D479" s="9" t="str">
        <f>IF(表格1[[#This Row],[姓名]]&lt;&gt;"","醫療","")</f>
        <v>醫療</v>
      </c>
      <c r="E479" s="114" t="s">
        <v>3174</v>
      </c>
      <c r="F479" s="88"/>
      <c r="G479" s="33" t="str">
        <f>IF(表格1[[#This Row],[姓名]]&lt;&gt;"",TEXT(表格1[[#This Row],[日期]],"mm/dd;;")&amp;" "&amp;表格1[[#This Row],[項目]]&amp;表格1[[#This Row],[項目2]],"")</f>
        <v>03/18 804家醫科拿藥</v>
      </c>
      <c r="J479" s="90">
        <v>630</v>
      </c>
      <c r="K479" s="90">
        <v>0</v>
      </c>
      <c r="L479" s="90">
        <v>0</v>
      </c>
      <c r="M479" s="91" t="str">
        <f>IF(表格1[編號]&lt;&gt;"",(IF(COUNTIF(表格1[[#This Row],[費用]:[車資]],"")&gt;0,"缺","")),"")</f>
        <v/>
      </c>
    </row>
    <row r="480" spans="1:13">
      <c r="A480" s="86" t="str">
        <f>IFERROR((INDEX(名冊[#All],MATCH(表格1[[#This Row],[姓名]],名冊[[#All],[姓名]],0),COLUMN(名冊[[#Headers],[字號]]))),"")</f>
        <v>1-748</v>
      </c>
      <c r="B480" s="264" t="s">
        <v>3162</v>
      </c>
      <c r="C480" s="9">
        <v>45734</v>
      </c>
      <c r="D480" s="9" t="str">
        <f>IF(表格1[[#This Row],[姓名]]&lt;&gt;"","醫療","")</f>
        <v>醫療</v>
      </c>
      <c r="E480" s="114" t="s">
        <v>2458</v>
      </c>
      <c r="F480" s="88"/>
      <c r="G480" s="33" t="str">
        <f>IF(表格1[[#This Row],[姓名]]&lt;&gt;"",TEXT(表格1[[#This Row],[日期]],"mm/dd;;")&amp;" "&amp;表格1[[#This Row],[項目]]&amp;表格1[[#This Row],[項目2]],"")</f>
        <v>03/18 804胸腔內科</v>
      </c>
      <c r="J480" s="90">
        <v>180</v>
      </c>
      <c r="K480" s="90">
        <v>350</v>
      </c>
      <c r="L480" s="90">
        <v>600</v>
      </c>
      <c r="M480" s="91" t="str">
        <f>IF(表格1[編號]&lt;&gt;"",(IF(COUNTIF(表格1[[#This Row],[費用]:[車資]],"")&gt;0,"缺","")),"")</f>
        <v/>
      </c>
    </row>
    <row r="481" spans="1:13">
      <c r="A481" s="388" t="str">
        <f>IFERROR((INDEX(名冊[#All],MATCH(表格1[[#This Row],[姓名]],名冊[[#All],[姓名]],0),COLUMN(名冊[[#Headers],[字號]]))),"")</f>
        <v>1-432</v>
      </c>
      <c r="B481" s="264" t="s">
        <v>3555</v>
      </c>
      <c r="C481" s="339">
        <v>45734</v>
      </c>
      <c r="D481" s="339" t="str">
        <f>IF(表格1[[#This Row],[姓名]]&lt;&gt;"","醫療","")</f>
        <v>醫療</v>
      </c>
      <c r="E481" s="389" t="s">
        <v>3556</v>
      </c>
      <c r="F481" s="390"/>
      <c r="G481" s="344" t="str">
        <f>IF(表格1[[#This Row],[姓名]]&lt;&gt;"",TEXT(表格1[[#This Row],[日期]],"mm/dd;;")&amp;" "&amp;表格1[[#This Row],[項目]]&amp;表格1[[#This Row],[項目2]],"")</f>
        <v>03/18 804送檢車資</v>
      </c>
      <c r="H481" s="344"/>
      <c r="I481" s="344"/>
      <c r="J481" s="391" t="s">
        <v>2294</v>
      </c>
      <c r="K481" s="90" t="s">
        <v>2294</v>
      </c>
      <c r="L481" s="90">
        <v>320</v>
      </c>
      <c r="M481" s="392" t="str">
        <f>IF(表格1[編號]&lt;&gt;"",(IF(COUNTIF(表格1[[#This Row],[費用]:[車資]],"")&gt;0,"缺","")),"")</f>
        <v/>
      </c>
    </row>
    <row r="482" spans="1:13">
      <c r="A482" s="86" t="str">
        <f>IFERROR((INDEX(名冊[#All],MATCH(表格1[[#This Row],[姓名]],名冊[[#All],[姓名]],0),COLUMN(名冊[[#Headers],[字號]]))),"")</f>
        <v>1-705</v>
      </c>
      <c r="B482" s="264" t="s">
        <v>3154</v>
      </c>
      <c r="C482" s="9">
        <v>45734</v>
      </c>
      <c r="D482" s="9" t="str">
        <f>IF(表格1[[#This Row],[姓名]]&lt;&gt;"","醫療","")</f>
        <v>醫療</v>
      </c>
      <c r="E482" s="114" t="s">
        <v>3155</v>
      </c>
      <c r="F482" s="88"/>
      <c r="G482" s="33" t="str">
        <f>IF(表格1[[#This Row],[姓名]]&lt;&gt;"",TEXT(表格1[[#This Row],[日期]],"mm/dd;;")&amp;" "&amp;表格1[[#This Row],[項目]]&amp;表格1[[#This Row],[項目2]],"")</f>
        <v>03/18 804出院疥瘡投藥/車資</v>
      </c>
      <c r="J482" s="90">
        <v>300</v>
      </c>
      <c r="K482" s="90" t="s">
        <v>3611</v>
      </c>
      <c r="L482" s="90">
        <v>600</v>
      </c>
      <c r="M482" s="91" t="str">
        <f>IF(表格1[編號]&lt;&gt;"",(IF(COUNTIF(表格1[[#This Row],[費用]:[車資]],"")&gt;0,"缺","")),"")</f>
        <v/>
      </c>
    </row>
    <row r="483" spans="1:13">
      <c r="A483" s="86" t="str">
        <f>IFERROR((INDEX(名冊[#All],MATCH(表格1[[#This Row],[姓名]],名冊[[#All],[姓名]],0),COLUMN(名冊[[#Headers],[字號]]))),"")</f>
        <v>1-585</v>
      </c>
      <c r="B483" s="264" t="s">
        <v>3184</v>
      </c>
      <c r="C483" s="9">
        <v>45734</v>
      </c>
      <c r="D483" s="9" t="str">
        <f>IF(表格1[[#This Row],[姓名]]&lt;&gt;"","醫療","")</f>
        <v>醫療</v>
      </c>
      <c r="E483" s="114" t="s">
        <v>2963</v>
      </c>
      <c r="F483" s="88"/>
      <c r="G483" s="33" t="str">
        <f>IF(表格1[[#This Row],[姓名]]&lt;&gt;"",TEXT(表格1[[#This Row],[日期]],"mm/dd;;")&amp;" "&amp;表格1[[#This Row],[項目]]&amp;表格1[[#This Row],[項目2]],"")</f>
        <v>03/18 804胸腔內科拿藥</v>
      </c>
      <c r="J483" s="90">
        <v>150</v>
      </c>
      <c r="K483" s="90">
        <v>0</v>
      </c>
      <c r="L483" s="90">
        <v>300</v>
      </c>
      <c r="M483" s="91" t="str">
        <f>IF(表格1[編號]&lt;&gt;"",(IF(COUNTIF(表格1[[#This Row],[費用]:[車資]],"")&gt;0,"缺","")),"")</f>
        <v/>
      </c>
    </row>
    <row r="484" spans="1:13">
      <c r="A484" s="86" t="str">
        <f>IFERROR((INDEX(名冊[#All],MATCH(表格1[[#This Row],[姓名]],名冊[[#All],[姓名]],0),COLUMN(名冊[[#Headers],[字號]]))),"")</f>
        <v>1-612</v>
      </c>
      <c r="B484" s="264" t="s">
        <v>3177</v>
      </c>
      <c r="C484" s="9">
        <v>45734</v>
      </c>
      <c r="D484" s="9" t="str">
        <f>IF(表格1[[#This Row],[姓名]]&lt;&gt;"","醫療","")</f>
        <v>醫療</v>
      </c>
      <c r="E484" s="114" t="s">
        <v>2963</v>
      </c>
      <c r="F484" s="88"/>
      <c r="G484" s="33" t="str">
        <f>IF(表格1[[#This Row],[姓名]]&lt;&gt;"",TEXT(表格1[[#This Row],[日期]],"mm/dd;;")&amp;" "&amp;表格1[[#This Row],[項目]]&amp;表格1[[#This Row],[項目2]],"")</f>
        <v>03/18 804胸腔內科拿藥</v>
      </c>
      <c r="J484" s="90">
        <v>200</v>
      </c>
      <c r="K484" s="90">
        <v>0</v>
      </c>
      <c r="L484" s="90">
        <v>300</v>
      </c>
      <c r="M484" s="91" t="str">
        <f>IF(表格1[編號]&lt;&gt;"",(IF(COUNTIF(表格1[[#This Row],[費用]:[車資]],"")&gt;0,"缺","")),"")</f>
        <v/>
      </c>
    </row>
    <row r="485" spans="1:13">
      <c r="A485" s="86" t="str">
        <f>IFERROR((INDEX(名冊[#All],MATCH(表格1[[#This Row],[姓名]],名冊[[#All],[姓名]],0),COLUMN(名冊[[#Headers],[字號]]))),"")</f>
        <v>1-530</v>
      </c>
      <c r="B485" s="264" t="s">
        <v>3176</v>
      </c>
      <c r="C485" s="9">
        <v>45734</v>
      </c>
      <c r="D485" s="9" t="str">
        <f>IF(表格1[[#This Row],[姓名]]&lt;&gt;"","醫療","")</f>
        <v>醫療</v>
      </c>
      <c r="E485" s="114" t="s">
        <v>2963</v>
      </c>
      <c r="F485" s="88"/>
      <c r="G485" s="33" t="str">
        <f>IF(表格1[[#This Row],[姓名]]&lt;&gt;"",TEXT(表格1[[#This Row],[日期]],"mm/dd;;")&amp;" "&amp;表格1[[#This Row],[項目]]&amp;表格1[[#This Row],[項目2]],"")</f>
        <v>03/18 804胸腔內科拿藥</v>
      </c>
      <c r="J485" s="90">
        <v>220</v>
      </c>
      <c r="K485" s="90">
        <v>0</v>
      </c>
      <c r="L485" s="90">
        <v>300</v>
      </c>
      <c r="M485" s="91" t="str">
        <f>IF(表格1[編號]&lt;&gt;"",(IF(COUNTIF(表格1[[#This Row],[費用]:[車資]],"")&gt;0,"缺","")),"")</f>
        <v/>
      </c>
    </row>
    <row r="486" spans="1:13">
      <c r="A486" s="86" t="str">
        <f>IFERROR((INDEX(名冊[#All],MATCH(表格1[[#This Row],[姓名]],名冊[[#All],[姓名]],0),COLUMN(名冊[[#Headers],[字號]]))),"")</f>
        <v>1-200</v>
      </c>
      <c r="B486" s="264" t="s">
        <v>3182</v>
      </c>
      <c r="C486" s="9">
        <v>45734</v>
      </c>
      <c r="D486" s="9" t="str">
        <f>IF(表格1[[#This Row],[姓名]]&lt;&gt;"","醫療","")</f>
        <v>醫療</v>
      </c>
      <c r="E486" s="114" t="s">
        <v>2963</v>
      </c>
      <c r="F486" s="88"/>
      <c r="G486" s="33" t="str">
        <f>IF(表格1[[#This Row],[姓名]]&lt;&gt;"",TEXT(表格1[[#This Row],[日期]],"mm/dd;;")&amp;" "&amp;表格1[[#This Row],[項目]]&amp;表格1[[#This Row],[項目2]],"")</f>
        <v>03/18 804胸腔內科拿藥</v>
      </c>
      <c r="J486" s="90">
        <v>280</v>
      </c>
      <c r="K486" s="90">
        <v>0</v>
      </c>
      <c r="L486" s="90">
        <v>300</v>
      </c>
      <c r="M486" s="91" t="str">
        <f>IF(表格1[編號]&lt;&gt;"",(IF(COUNTIF(表格1[[#This Row],[費用]:[車資]],"")&gt;0,"缺","")),"")</f>
        <v/>
      </c>
    </row>
    <row r="487" spans="1:13">
      <c r="A487" s="86" t="str">
        <f>IFERROR((INDEX(名冊[#All],MATCH(表格1[[#This Row],[姓名]],名冊[[#All],[姓名]],0),COLUMN(名冊[[#Headers],[字號]]))),"")</f>
        <v>1-211</v>
      </c>
      <c r="B487" s="264" t="s">
        <v>3181</v>
      </c>
      <c r="C487" s="9">
        <v>45734</v>
      </c>
      <c r="D487" s="9" t="str">
        <f>IF(表格1[[#This Row],[姓名]]&lt;&gt;"","醫療","")</f>
        <v>醫療</v>
      </c>
      <c r="E487" s="114" t="s">
        <v>2963</v>
      </c>
      <c r="F487" s="88"/>
      <c r="G487" s="33" t="str">
        <f>IF(表格1[[#This Row],[姓名]]&lt;&gt;"",TEXT(表格1[[#This Row],[日期]],"mm/dd;;")&amp;" "&amp;表格1[[#This Row],[項目]]&amp;表格1[[#This Row],[項目2]],"")</f>
        <v>03/18 804胸腔內科拿藥</v>
      </c>
      <c r="J487" s="90">
        <v>470</v>
      </c>
      <c r="K487" s="90">
        <v>0</v>
      </c>
      <c r="L487" s="90">
        <v>300</v>
      </c>
      <c r="M487" s="91" t="str">
        <f>IF(表格1[編號]&lt;&gt;"",(IF(COUNTIF(表格1[[#This Row],[費用]:[車資]],"")&gt;0,"缺","")),"")</f>
        <v/>
      </c>
    </row>
    <row r="488" spans="1:13">
      <c r="A488" s="86" t="str">
        <f>IFERROR((INDEX(名冊[#All],MATCH(表格1[[#This Row],[姓名]],名冊[[#All],[姓名]],0),COLUMN(名冊[[#Headers],[字號]]))),"")</f>
        <v>1-773</v>
      </c>
      <c r="B488" s="395" t="s">
        <v>3165</v>
      </c>
      <c r="C488" s="9">
        <v>45734</v>
      </c>
      <c r="D488" s="9" t="str">
        <f>IF(表格1[[#This Row],[姓名]]&lt;&gt;"","醫療","")</f>
        <v>醫療</v>
      </c>
      <c r="E488" s="114" t="s">
        <v>3166</v>
      </c>
      <c r="F488" s="88"/>
      <c r="G488" s="33" t="str">
        <f>IF(表格1[[#This Row],[姓名]]&lt;&gt;"",TEXT(表格1[[#This Row],[日期]],"mm/dd;;")&amp;" "&amp;表格1[[#This Row],[項目]]&amp;表格1[[#This Row],[項目2]],"")</f>
        <v>03/18 804神經內科(下午)</v>
      </c>
      <c r="J488" s="90">
        <v>340</v>
      </c>
      <c r="K488" s="90">
        <v>350</v>
      </c>
      <c r="L488" s="90">
        <v>600</v>
      </c>
      <c r="M488" s="91" t="str">
        <f>IF(表格1[編號]&lt;&gt;"",(IF(COUNTIF(表格1[[#This Row],[費用]:[車資]],"")&gt;0,"缺","")),"")</f>
        <v/>
      </c>
    </row>
    <row r="489" spans="1:13">
      <c r="A489" s="86" t="str">
        <f>IFERROR((INDEX(名冊[#All],MATCH(表格1[[#This Row],[姓名]],名冊[[#All],[姓名]],0),COLUMN(名冊[[#Headers],[字號]]))),"")</f>
        <v>1-773</v>
      </c>
      <c r="B489" s="395" t="s">
        <v>3164</v>
      </c>
      <c r="C489" s="9">
        <v>45734</v>
      </c>
      <c r="D489" s="9" t="str">
        <f>IF(表格1[[#This Row],[姓名]]&lt;&gt;"","醫療","")</f>
        <v>醫療</v>
      </c>
      <c r="E489" s="114" t="s">
        <v>3114</v>
      </c>
      <c r="F489" s="88"/>
      <c r="G489" s="33" t="str">
        <f>IF(表格1[[#This Row],[姓名]]&lt;&gt;"",TEXT(表格1[[#This Row],[日期]],"mm/dd;;")&amp;" "&amp;表格1[[#This Row],[項目]]&amp;表格1[[#This Row],[項目2]],"")</f>
        <v>03/18 804胸腔內科</v>
      </c>
      <c r="J489" s="90">
        <v>180</v>
      </c>
      <c r="K489" s="90">
        <v>350</v>
      </c>
      <c r="L489" s="90">
        <v>600</v>
      </c>
      <c r="M489" s="91" t="str">
        <f>IF(表格1[編號]&lt;&gt;"",(IF(COUNTIF(表格1[[#This Row],[費用]:[車資]],"")&gt;0,"缺","")),"")</f>
        <v/>
      </c>
    </row>
    <row r="490" spans="1:13">
      <c r="A490" s="86" t="str">
        <f>IFERROR((INDEX(名冊[#All],MATCH(表格1[[#This Row],[姓名]],名冊[[#All],[姓名]],0),COLUMN(名冊[[#Headers],[字號]]))),"")</f>
        <v>3-549</v>
      </c>
      <c r="B490" s="264" t="s">
        <v>3167</v>
      </c>
      <c r="C490" s="9">
        <v>45734</v>
      </c>
      <c r="D490" s="9" t="str">
        <f>IF(表格1[[#This Row],[姓名]]&lt;&gt;"","醫療","")</f>
        <v>醫療</v>
      </c>
      <c r="E490" s="114" t="s">
        <v>3168</v>
      </c>
      <c r="F490" s="88"/>
      <c r="G490" s="33" t="str">
        <f>IF(表格1[[#This Row],[姓名]]&lt;&gt;"",TEXT(表格1[[#This Row],[日期]],"mm/dd;;")&amp;" "&amp;表格1[[#This Row],[項目]]&amp;表格1[[#This Row],[項目2]],"")</f>
        <v>03/18 804家醫科</v>
      </c>
      <c r="J490" s="90" t="s">
        <v>2294</v>
      </c>
      <c r="K490" s="90">
        <v>350</v>
      </c>
      <c r="L490" s="90">
        <v>600</v>
      </c>
      <c r="M490" s="91" t="str">
        <f>IF(表格1[編號]&lt;&gt;"",(IF(COUNTIF(表格1[[#This Row],[費用]:[車資]],"")&gt;0,"缺","")),"")</f>
        <v/>
      </c>
    </row>
    <row r="491" spans="1:13">
      <c r="A491" s="86" t="str">
        <f>IFERROR((INDEX(名冊[#All],MATCH(表格1[[#This Row],[姓名]],名冊[[#All],[姓名]],0),COLUMN(名冊[[#Headers],[字號]]))),"")</f>
        <v>2-183</v>
      </c>
      <c r="B491" s="264" t="s">
        <v>3185</v>
      </c>
      <c r="C491" s="9">
        <v>45734</v>
      </c>
      <c r="D491" s="9" t="str">
        <f>IF(表格1[[#This Row],[姓名]]&lt;&gt;"","醫療","")</f>
        <v>醫療</v>
      </c>
      <c r="E491" s="114" t="s">
        <v>2963</v>
      </c>
      <c r="F491" s="88"/>
      <c r="G491" s="33" t="str">
        <f>IF(表格1[[#This Row],[姓名]]&lt;&gt;"",TEXT(表格1[[#This Row],[日期]],"mm/dd;;")&amp;" "&amp;表格1[[#This Row],[項目]]&amp;表格1[[#This Row],[項目2]],"")</f>
        <v>03/18 804胸腔內科拿藥</v>
      </c>
      <c r="J491" s="90">
        <v>180</v>
      </c>
      <c r="K491" s="90">
        <v>0</v>
      </c>
      <c r="L491" s="90">
        <v>300</v>
      </c>
      <c r="M491" s="91" t="str">
        <f>IF(表格1[編號]&lt;&gt;"",(IF(COUNTIF(表格1[[#This Row],[費用]:[車資]],"")&gt;0,"缺","")),"")</f>
        <v/>
      </c>
    </row>
    <row r="492" spans="1:13">
      <c r="A492" s="86" t="str">
        <f>IFERROR((INDEX(名冊[#All],MATCH(表格1[[#This Row],[姓名]],名冊[[#All],[姓名]],0),COLUMN(名冊[[#Headers],[字號]]))),"")</f>
        <v>2-147</v>
      </c>
      <c r="B492" s="264" t="s">
        <v>3149</v>
      </c>
      <c r="C492" s="9">
        <v>45734</v>
      </c>
      <c r="D492" s="9" t="str">
        <f>IF(表格1[[#This Row],[姓名]]&lt;&gt;"","醫療","")</f>
        <v>醫療</v>
      </c>
      <c r="E492" s="114" t="s">
        <v>3151</v>
      </c>
      <c r="F492" s="88"/>
      <c r="G492" s="33" t="str">
        <f>IF(表格1[[#This Row],[姓名]]&lt;&gt;"",TEXT(表格1[[#This Row],[日期]],"mm/dd;;")&amp;" "&amp;表格1[[#This Row],[項目]]&amp;表格1[[#This Row],[項目2]],"")</f>
        <v>03/18 龍敏出院疥瘡投藥/車資</v>
      </c>
      <c r="J492" s="90">
        <v>300</v>
      </c>
      <c r="K492" s="90" t="s">
        <v>3611</v>
      </c>
      <c r="L492" s="90">
        <v>600</v>
      </c>
      <c r="M492" s="91" t="str">
        <f>IF(表格1[編號]&lt;&gt;"",(IF(COUNTIF(表格1[[#This Row],[費用]:[車資]],"")&gt;0,"缺","")),"")</f>
        <v/>
      </c>
    </row>
    <row r="493" spans="1:13">
      <c r="A493" s="86" t="str">
        <f>IFERROR((INDEX(名冊[#All],MATCH(表格1[[#This Row],[姓名]],名冊[[#All],[姓名]],0),COLUMN(名冊[[#Headers],[字號]]))),"")</f>
        <v>1-354</v>
      </c>
      <c r="B493" s="264" t="s">
        <v>3179</v>
      </c>
      <c r="C493" s="9">
        <v>45734</v>
      </c>
      <c r="D493" s="9" t="str">
        <f>IF(表格1[[#This Row],[姓名]]&lt;&gt;"","醫療","")</f>
        <v>醫療</v>
      </c>
      <c r="E493" s="114" t="s">
        <v>2963</v>
      </c>
      <c r="F493" s="88"/>
      <c r="G493" s="33" t="str">
        <f>IF(表格1[[#This Row],[姓名]]&lt;&gt;"",TEXT(表格1[[#This Row],[日期]],"mm/dd;;")&amp;" "&amp;表格1[[#This Row],[項目]]&amp;表格1[[#This Row],[項目2]],"")</f>
        <v>03/18 804胸腔內科拿藥</v>
      </c>
      <c r="J493" s="90">
        <v>150</v>
      </c>
      <c r="K493" s="90">
        <v>0</v>
      </c>
      <c r="L493" s="90">
        <v>300</v>
      </c>
      <c r="M493" s="91" t="str">
        <f>IF(表格1[編號]&lt;&gt;"",(IF(COUNTIF(表格1[[#This Row],[費用]:[車資]],"")&gt;0,"缺","")),"")</f>
        <v/>
      </c>
    </row>
    <row r="494" spans="1:13">
      <c r="A494" s="86" t="str">
        <f>IFERROR((INDEX(名冊[#All],MATCH(表格1[[#This Row],[姓名]],名冊[[#All],[姓名]],0),COLUMN(名冊[[#Headers],[字號]]))),"")</f>
        <v>3-528</v>
      </c>
      <c r="B494" s="264" t="s">
        <v>3160</v>
      </c>
      <c r="C494" s="9">
        <v>45734</v>
      </c>
      <c r="D494" s="9" t="str">
        <f>IF(表格1[[#This Row],[姓名]]&lt;&gt;"","醫療","")</f>
        <v>醫療</v>
      </c>
      <c r="E494" s="114" t="s">
        <v>3161</v>
      </c>
      <c r="F494" s="88"/>
      <c r="G494" s="33" t="str">
        <f>IF(表格1[[#This Row],[姓名]]&lt;&gt;"",TEXT(表格1[[#This Row],[日期]],"mm/dd;;")&amp;" "&amp;表格1[[#This Row],[項目]]&amp;表格1[[#This Row],[項目2]],"")</f>
        <v>03/18 804胸腔內科</v>
      </c>
      <c r="J494" s="90">
        <v>260</v>
      </c>
      <c r="K494" s="90">
        <v>350</v>
      </c>
      <c r="L494" s="90">
        <v>600</v>
      </c>
      <c r="M494" s="91" t="str">
        <f>IF(表格1[編號]&lt;&gt;"",(IF(COUNTIF(表格1[[#This Row],[費用]:[車資]],"")&gt;0,"缺","")),"")</f>
        <v/>
      </c>
    </row>
    <row r="495" spans="1:13">
      <c r="A495" s="86" t="str">
        <f>IFERROR((INDEX(名冊[#All],MATCH(表格1[[#This Row],[姓名]],名冊[[#All],[姓名]],0),COLUMN(名冊[[#Headers],[字號]]))),"")</f>
        <v>1-296</v>
      </c>
      <c r="B495" s="264" t="s">
        <v>3180</v>
      </c>
      <c r="C495" s="9">
        <v>45734</v>
      </c>
      <c r="D495" s="9" t="str">
        <f>IF(表格1[[#This Row],[姓名]]&lt;&gt;"","醫療","")</f>
        <v>醫療</v>
      </c>
      <c r="E495" s="114" t="s">
        <v>2963</v>
      </c>
      <c r="F495" s="88"/>
      <c r="G495" s="33" t="str">
        <f>IF(表格1[[#This Row],[姓名]]&lt;&gt;"",TEXT(表格1[[#This Row],[日期]],"mm/dd;;")&amp;" "&amp;表格1[[#This Row],[項目]]&amp;表格1[[#This Row],[項目2]],"")</f>
        <v>03/18 804胸腔內科拿藥</v>
      </c>
      <c r="J495" s="90">
        <v>150</v>
      </c>
      <c r="K495" s="90">
        <v>0</v>
      </c>
      <c r="L495" s="90">
        <v>300</v>
      </c>
      <c r="M495" s="91" t="str">
        <f>IF(表格1[編號]&lt;&gt;"",(IF(COUNTIF(表格1[[#This Row],[費用]:[車資]],"")&gt;0,"缺","")),"")</f>
        <v/>
      </c>
    </row>
    <row r="496" spans="1:13">
      <c r="A496" s="86" t="str">
        <f>IFERROR((INDEX(名冊[#All],MATCH(表格1[[#This Row],[姓名]],名冊[[#All],[姓名]],0),COLUMN(名冊[[#Headers],[字號]]))),"")</f>
        <v>1-580</v>
      </c>
      <c r="B496" s="264" t="s">
        <v>3178</v>
      </c>
      <c r="C496" s="9">
        <v>45734</v>
      </c>
      <c r="D496" s="9" t="str">
        <f>IF(表格1[[#This Row],[姓名]]&lt;&gt;"","醫療","")</f>
        <v>醫療</v>
      </c>
      <c r="E496" s="114" t="s">
        <v>2963</v>
      </c>
      <c r="F496" s="88"/>
      <c r="G496" s="33" t="str">
        <f>IF(表格1[[#This Row],[姓名]]&lt;&gt;"",TEXT(表格1[[#This Row],[日期]],"mm/dd;;")&amp;" "&amp;表格1[[#This Row],[項目]]&amp;表格1[[#This Row],[項目2]],"")</f>
        <v>03/18 804胸腔內科拿藥</v>
      </c>
      <c r="J496" s="90">
        <v>200</v>
      </c>
      <c r="K496" s="90">
        <v>0</v>
      </c>
      <c r="L496" s="90">
        <v>300</v>
      </c>
      <c r="M496" s="91" t="str">
        <f>IF(表格1[編號]&lt;&gt;"",(IF(COUNTIF(表格1[[#This Row],[費用]:[車資]],"")&gt;0,"缺","")),"")</f>
        <v/>
      </c>
    </row>
    <row r="497" spans="1:13">
      <c r="A497" s="388" t="str">
        <f>IFERROR((INDEX(名冊[#All],MATCH(表格1[[#This Row],[姓名]],名冊[[#All],[姓名]],0),COLUMN(名冊[[#Headers],[字號]]))),"")</f>
        <v>2-199</v>
      </c>
      <c r="B497" s="264" t="s">
        <v>3589</v>
      </c>
      <c r="C497" s="339">
        <v>45734</v>
      </c>
      <c r="D497" s="339" t="str">
        <f>IF(表格1[[#This Row],[姓名]]&lt;&gt;"","醫療","")</f>
        <v>醫療</v>
      </c>
      <c r="E497" s="389" t="s">
        <v>3590</v>
      </c>
      <c r="F497" s="390"/>
      <c r="G497" s="344" t="str">
        <f>IF(表格1[[#This Row],[姓名]]&lt;&gt;"",TEXT(表格1[[#This Row],[日期]],"mm/dd;;")&amp;" "&amp;表格1[[#This Row],[項目]]&amp;表格1[[#This Row],[項目2]],"")</f>
        <v>03/18 804抽血</v>
      </c>
      <c r="H497" s="344"/>
      <c r="I497" s="344"/>
      <c r="J497" s="391" t="s">
        <v>2294</v>
      </c>
      <c r="K497" s="90">
        <v>350</v>
      </c>
      <c r="L497" s="90">
        <v>600</v>
      </c>
      <c r="M497" s="392" t="str">
        <f>IF(表格1[編號]&lt;&gt;"",(IF(COUNTIF(表格1[[#This Row],[費用]:[車資]],"")&gt;0,"缺","")),"")</f>
        <v/>
      </c>
    </row>
    <row r="498" spans="1:13">
      <c r="A498" s="86" t="str">
        <f>IFERROR((INDEX(名冊[#All],MATCH(表格1[[#This Row],[姓名]],名冊[[#All],[姓名]],0),COLUMN(名冊[[#Headers],[字號]]))),"")</f>
        <v>1-769</v>
      </c>
      <c r="B498" s="264" t="s">
        <v>3158</v>
      </c>
      <c r="C498" s="9">
        <v>45734</v>
      </c>
      <c r="D498" s="9" t="str">
        <f>IF(表格1[[#This Row],[姓名]]&lt;&gt;"","醫療","")</f>
        <v>醫療</v>
      </c>
      <c r="E498" s="114" t="s">
        <v>3159</v>
      </c>
      <c r="F498" s="88"/>
      <c r="G498" s="33" t="str">
        <f>IF(表格1[[#This Row],[姓名]]&lt;&gt;"",TEXT(表格1[[#This Row],[日期]],"mm/dd;;")&amp;" "&amp;表格1[[#This Row],[項目]]&amp;表格1[[#This Row],[項目2]],"")</f>
        <v>03/18 804電腦斷層攝影檢查</v>
      </c>
      <c r="J498" s="90" t="s">
        <v>3613</v>
      </c>
      <c r="K498" s="90">
        <v>350</v>
      </c>
      <c r="L498" s="90">
        <v>600</v>
      </c>
      <c r="M498" s="91" t="str">
        <f>IF(表格1[編號]&lt;&gt;"",(IF(COUNTIF(表格1[[#This Row],[費用]:[車資]],"")&gt;0,"缺","")),"")</f>
        <v/>
      </c>
    </row>
    <row r="499" spans="1:13">
      <c r="A499" s="86" t="str">
        <f>IFERROR((INDEX(名冊[#All],MATCH(表格1[[#This Row],[姓名]],名冊[[#All],[姓名]],0),COLUMN(名冊[[#Headers],[字號]]))),"")</f>
        <v>1-708</v>
      </c>
      <c r="B499" s="264" t="s">
        <v>3171</v>
      </c>
      <c r="C499" s="9">
        <v>45734</v>
      </c>
      <c r="D499" s="9" t="str">
        <f>IF(表格1[[#This Row],[姓名]]&lt;&gt;"","醫療","")</f>
        <v>醫療</v>
      </c>
      <c r="E499" s="114" t="s">
        <v>3172</v>
      </c>
      <c r="F499" s="88"/>
      <c r="G499" s="33" t="str">
        <f>IF(表格1[[#This Row],[姓名]]&lt;&gt;"",TEXT(表格1[[#This Row],[日期]],"mm/dd;;")&amp;" "&amp;表格1[[#This Row],[項目]]&amp;表格1[[#This Row],[項目2]],"")</f>
        <v>03/18 804急診後返回</v>
      </c>
      <c r="J499" s="90" t="s">
        <v>2294</v>
      </c>
      <c r="K499" s="90" t="s">
        <v>2294</v>
      </c>
      <c r="L499" s="90">
        <v>600</v>
      </c>
      <c r="M499" s="91" t="str">
        <f>IF(表格1[編號]&lt;&gt;"",(IF(COUNTIF(表格1[[#This Row],[費用]:[車資]],"")&gt;0,"缺","")),"")</f>
        <v/>
      </c>
    </row>
    <row r="500" spans="1:13">
      <c r="A500" s="388" t="str">
        <f>IFERROR((INDEX(名冊[#All],MATCH(表格1[[#This Row],[姓名]],名冊[[#All],[姓名]],0),COLUMN(名冊[[#Headers],[字號]]))),"")</f>
        <v>1-729</v>
      </c>
      <c r="B500" s="264" t="s">
        <v>1816</v>
      </c>
      <c r="C500" s="339">
        <v>45735</v>
      </c>
      <c r="D500" s="339" t="str">
        <f>IF(表格1[[#This Row],[姓名]]&lt;&gt;"","醫療","")</f>
        <v>醫療</v>
      </c>
      <c r="E500" s="389" t="s">
        <v>3483</v>
      </c>
      <c r="F500" s="390"/>
      <c r="G500" s="344" t="str">
        <f>IF(表格1[[#This Row],[姓名]]&lt;&gt;"",TEXT(表格1[[#This Row],[日期]],"mm/dd;;")&amp;" "&amp;表格1[[#This Row],[項目]]&amp;表格1[[#This Row],[項目2]],"")</f>
        <v>03/19 桃療精神科拿藥(巡診)-精護</v>
      </c>
      <c r="H500" s="344"/>
      <c r="I500" s="344"/>
      <c r="J500" s="391">
        <v>150</v>
      </c>
      <c r="K500" s="90">
        <v>0</v>
      </c>
      <c r="L500" s="90">
        <v>300</v>
      </c>
      <c r="M500" s="392" t="str">
        <f>IF(表格1[編號]&lt;&gt;"",(IF(COUNTIF(表格1[[#This Row],[費用]:[車資]],"")&gt;0,"缺","")),"")</f>
        <v/>
      </c>
    </row>
    <row r="501" spans="1:13">
      <c r="A501" s="388" t="str">
        <f>IFERROR((INDEX(名冊[#All],MATCH(表格1[[#This Row],[姓名]],名冊[[#All],[姓名]],0),COLUMN(名冊[[#Headers],[字號]]))),"")</f>
        <v>3-512</v>
      </c>
      <c r="B501" s="264" t="s">
        <v>573</v>
      </c>
      <c r="C501" s="339">
        <v>45735</v>
      </c>
      <c r="D501" s="339" t="str">
        <f>IF(表格1[[#This Row],[姓名]]&lt;&gt;"","醫療","")</f>
        <v>醫療</v>
      </c>
      <c r="E501" s="389" t="s">
        <v>3484</v>
      </c>
      <c r="F501" s="390"/>
      <c r="G501" s="344" t="str">
        <f>IF(表格1[[#This Row],[姓名]]&lt;&gt;"",TEXT(表格1[[#This Row],[日期]],"mm/dd;;")&amp;" "&amp;表格1[[#This Row],[項目]]&amp;表格1[[#This Row],[項目2]],"")</f>
        <v>03/19 桃療精神科拿藥(巡診)-長照</v>
      </c>
      <c r="H501" s="344"/>
      <c r="I501" s="344"/>
      <c r="J501" s="391">
        <v>0</v>
      </c>
      <c r="K501" s="90">
        <v>0</v>
      </c>
      <c r="L501" s="90">
        <v>300</v>
      </c>
      <c r="M501" s="392" t="str">
        <f>IF(表格1[編號]&lt;&gt;"",(IF(COUNTIF(表格1[[#This Row],[費用]:[車資]],"")&gt;0,"缺","")),"")</f>
        <v/>
      </c>
    </row>
    <row r="502" spans="1:13">
      <c r="A502" s="388" t="str">
        <f>IFERROR((INDEX(名冊[#All],MATCH(表格1[[#This Row],[姓名]],名冊[[#All],[姓名]],0),COLUMN(名冊[[#Headers],[字號]]))),"")</f>
        <v>1-602</v>
      </c>
      <c r="B502" s="264" t="s">
        <v>729</v>
      </c>
      <c r="C502" s="339">
        <v>45735</v>
      </c>
      <c r="D502" s="339" t="str">
        <f>IF(表格1[[#This Row],[姓名]]&lt;&gt;"","醫療","")</f>
        <v>醫療</v>
      </c>
      <c r="E502" s="389" t="s">
        <v>3483</v>
      </c>
      <c r="F502" s="390"/>
      <c r="G502" s="344" t="str">
        <f>IF(表格1[[#This Row],[姓名]]&lt;&gt;"",TEXT(表格1[[#This Row],[日期]],"mm/dd;;")&amp;" "&amp;表格1[[#This Row],[項目]]&amp;表格1[[#This Row],[項目2]],"")</f>
        <v>03/19 桃療精神科拿藥(巡診)-精護</v>
      </c>
      <c r="H502" s="344"/>
      <c r="I502" s="344"/>
      <c r="J502" s="391">
        <v>0</v>
      </c>
      <c r="K502" s="90">
        <v>0</v>
      </c>
      <c r="L502" s="90">
        <v>300</v>
      </c>
      <c r="M502" s="392" t="str">
        <f>IF(表格1[編號]&lt;&gt;"",(IF(COUNTIF(表格1[[#This Row],[費用]:[車資]],"")&gt;0,"缺","")),"")</f>
        <v/>
      </c>
    </row>
    <row r="503" spans="1:13">
      <c r="A503" s="388" t="str">
        <f>IFERROR((INDEX(名冊[#All],MATCH(表格1[[#This Row],[姓名]],名冊[[#All],[姓名]],0),COLUMN(名冊[[#Headers],[字號]]))),"")</f>
        <v>1-690</v>
      </c>
      <c r="B503" s="264" t="s">
        <v>2283</v>
      </c>
      <c r="C503" s="339">
        <v>45735</v>
      </c>
      <c r="D503" s="339" t="str">
        <f>IF(表格1[[#This Row],[姓名]]&lt;&gt;"","醫療","")</f>
        <v>醫療</v>
      </c>
      <c r="E503" s="389" t="s">
        <v>3442</v>
      </c>
      <c r="F503" s="390"/>
      <c r="G503" s="344" t="str">
        <f>IF(表格1[[#This Row],[姓名]]&lt;&gt;"",TEXT(表格1[[#This Row],[日期]],"mm/dd;;")&amp;" "&amp;表格1[[#This Row],[項目]]&amp;表格1[[#This Row],[項目2]],"")</f>
        <v>03/19 804心臟超音波檢查</v>
      </c>
      <c r="H503" s="344"/>
      <c r="I503" s="344"/>
      <c r="J503" s="391" t="s">
        <v>2294</v>
      </c>
      <c r="K503" s="90">
        <v>350</v>
      </c>
      <c r="L503" s="90">
        <v>600</v>
      </c>
      <c r="M503" s="392" t="str">
        <f>IF(表格1[編號]&lt;&gt;"",(IF(COUNTIF(表格1[[#This Row],[費用]:[車資]],"")&gt;0,"缺","")),"")</f>
        <v/>
      </c>
    </row>
    <row r="504" spans="1:13">
      <c r="A504" s="388" t="str">
        <f>IFERROR((INDEX(名冊[#All],MATCH(表格1[[#This Row],[姓名]],名冊[[#All],[姓名]],0),COLUMN(名冊[[#Headers],[字號]]))),"")</f>
        <v>1-521</v>
      </c>
      <c r="B504" s="264" t="s">
        <v>509</v>
      </c>
      <c r="C504" s="339">
        <v>45735</v>
      </c>
      <c r="D504" s="339" t="str">
        <f>IF(表格1[[#This Row],[姓名]]&lt;&gt;"","醫療","")</f>
        <v>醫療</v>
      </c>
      <c r="E504" s="389" t="s">
        <v>3483</v>
      </c>
      <c r="F504" s="390"/>
      <c r="G504" s="344" t="str">
        <f>IF(表格1[[#This Row],[姓名]]&lt;&gt;"",TEXT(表格1[[#This Row],[日期]],"mm/dd;;")&amp;" "&amp;表格1[[#This Row],[項目]]&amp;表格1[[#This Row],[項目2]],"")</f>
        <v>03/19 桃療精神科拿藥(巡診)-精護</v>
      </c>
      <c r="H504" s="344"/>
      <c r="I504" s="344"/>
      <c r="J504" s="391">
        <v>0</v>
      </c>
      <c r="K504" s="90">
        <v>0</v>
      </c>
      <c r="L504" s="90">
        <v>300</v>
      </c>
      <c r="M504" s="392" t="str">
        <f>IF(表格1[編號]&lt;&gt;"",(IF(COUNTIF(表格1[[#This Row],[費用]:[車資]],"")&gt;0,"缺","")),"")</f>
        <v/>
      </c>
    </row>
    <row r="505" spans="1:13">
      <c r="A505" s="388" t="str">
        <f>IFERROR((INDEX(名冊[#All],MATCH(表格1[[#This Row],[姓名]],名冊[[#All],[姓名]],0),COLUMN(名冊[[#Headers],[字號]]))),"")</f>
        <v>1-681</v>
      </c>
      <c r="B505" s="264" t="s">
        <v>1423</v>
      </c>
      <c r="C505" s="339">
        <v>45735</v>
      </c>
      <c r="D505" s="339" t="str">
        <f>IF(表格1[[#This Row],[姓名]]&lt;&gt;"","醫療","")</f>
        <v>醫療</v>
      </c>
      <c r="E505" s="389" t="s">
        <v>3483</v>
      </c>
      <c r="F505" s="390"/>
      <c r="G505" s="344" t="str">
        <f>IF(表格1[[#This Row],[姓名]]&lt;&gt;"",TEXT(表格1[[#This Row],[日期]],"mm/dd;;")&amp;" "&amp;表格1[[#This Row],[項目]]&amp;表格1[[#This Row],[項目2]],"")</f>
        <v>03/19 桃療精神科拿藥(巡診)-精護</v>
      </c>
      <c r="H505" s="344"/>
      <c r="I505" s="344"/>
      <c r="J505" s="391">
        <v>0</v>
      </c>
      <c r="K505" s="90">
        <v>0</v>
      </c>
      <c r="L505" s="90">
        <v>300</v>
      </c>
      <c r="M505" s="392" t="str">
        <f>IF(表格1[編號]&lt;&gt;"",(IF(COUNTIF(表格1[[#This Row],[費用]:[車資]],"")&gt;0,"缺","")),"")</f>
        <v/>
      </c>
    </row>
    <row r="506" spans="1:13">
      <c r="A506" s="388" t="str">
        <f>IFERROR((INDEX(名冊[#All],MATCH(表格1[[#This Row],[姓名]],名冊[[#All],[姓名]],0),COLUMN(名冊[[#Headers],[字號]]))),"")</f>
        <v>1-526</v>
      </c>
      <c r="B506" s="264" t="s">
        <v>626</v>
      </c>
      <c r="C506" s="339">
        <v>45735</v>
      </c>
      <c r="D506" s="339" t="str">
        <f>IF(表格1[[#This Row],[姓名]]&lt;&gt;"","醫療","")</f>
        <v>醫療</v>
      </c>
      <c r="E506" s="389" t="s">
        <v>3483</v>
      </c>
      <c r="F506" s="390"/>
      <c r="G506" s="344" t="str">
        <f>IF(表格1[[#This Row],[姓名]]&lt;&gt;"",TEXT(表格1[[#This Row],[日期]],"mm/dd;;")&amp;" "&amp;表格1[[#This Row],[項目]]&amp;表格1[[#This Row],[項目2]],"")</f>
        <v>03/19 桃療精神科拿藥(巡診)-精護</v>
      </c>
      <c r="H506" s="344"/>
      <c r="I506" s="344"/>
      <c r="J506" s="391">
        <v>0</v>
      </c>
      <c r="K506" s="90">
        <v>0</v>
      </c>
      <c r="L506" s="90">
        <v>300</v>
      </c>
      <c r="M506" s="392" t="str">
        <f>IF(表格1[編號]&lt;&gt;"",(IF(COUNTIF(表格1[[#This Row],[費用]:[車資]],"")&gt;0,"缺","")),"")</f>
        <v/>
      </c>
    </row>
    <row r="507" spans="1:13">
      <c r="A507" s="388" t="str">
        <f>IFERROR((INDEX(名冊[#All],MATCH(表格1[[#This Row],[姓名]],名冊[[#All],[姓名]],0),COLUMN(名冊[[#Headers],[字號]]))),"")</f>
        <v>3-489</v>
      </c>
      <c r="B507" s="264" t="s">
        <v>404</v>
      </c>
      <c r="C507" s="339">
        <v>45735</v>
      </c>
      <c r="D507" s="339" t="str">
        <f>IF(表格1[[#This Row],[姓名]]&lt;&gt;"","醫療","")</f>
        <v>醫療</v>
      </c>
      <c r="E507" s="389" t="s">
        <v>2524</v>
      </c>
      <c r="F507" s="390"/>
      <c r="G507" s="344" t="str">
        <f>IF(表格1[[#This Row],[姓名]]&lt;&gt;"",TEXT(表格1[[#This Row],[日期]],"mm/dd;;")&amp;" "&amp;表格1[[#This Row],[項目]]&amp;表格1[[#This Row],[項目2]],"")</f>
        <v>03/19 804肝膽腸胃科</v>
      </c>
      <c r="H507" s="344"/>
      <c r="I507" s="344"/>
      <c r="J507" s="391">
        <v>160</v>
      </c>
      <c r="K507" s="90">
        <v>350</v>
      </c>
      <c r="L507" s="90">
        <v>600</v>
      </c>
      <c r="M507" s="392" t="str">
        <f>IF(表格1[編號]&lt;&gt;"",(IF(COUNTIF(表格1[[#This Row],[費用]:[車資]],"")&gt;0,"缺","")),"")</f>
        <v/>
      </c>
    </row>
    <row r="508" spans="1:13">
      <c r="A508" s="388" t="str">
        <f>IFERROR((INDEX(名冊[#All],MATCH(表格1[[#This Row],[姓名]],名冊[[#All],[姓名]],0),COLUMN(名冊[[#Headers],[字號]]))),"")</f>
        <v>3-489</v>
      </c>
      <c r="B508" s="264" t="s">
        <v>404</v>
      </c>
      <c r="C508" s="339">
        <v>45735</v>
      </c>
      <c r="D508" s="339" t="str">
        <f>IF(表格1[[#This Row],[姓名]]&lt;&gt;"","醫療","")</f>
        <v>醫療</v>
      </c>
      <c r="E508" s="389" t="s">
        <v>3484</v>
      </c>
      <c r="F508" s="390"/>
      <c r="G508" s="344" t="str">
        <f>IF(表格1[[#This Row],[姓名]]&lt;&gt;"",TEXT(表格1[[#This Row],[日期]],"mm/dd;;")&amp;" "&amp;表格1[[#This Row],[項目]]&amp;表格1[[#This Row],[項目2]],"")</f>
        <v>03/19 桃療精神科拿藥(巡診)-長照</v>
      </c>
      <c r="H508" s="344"/>
      <c r="I508" s="344"/>
      <c r="J508" s="391">
        <v>0</v>
      </c>
      <c r="K508" s="90">
        <v>0</v>
      </c>
      <c r="L508" s="90">
        <v>300</v>
      </c>
      <c r="M508" s="392" t="str">
        <f>IF(表格1[編號]&lt;&gt;"",(IF(COUNTIF(表格1[[#This Row],[費用]:[車資]],"")&gt;0,"缺","")),"")</f>
        <v/>
      </c>
    </row>
    <row r="509" spans="1:13">
      <c r="A509" s="388" t="str">
        <f>IFERROR((INDEX(名冊[#All],MATCH(表格1[[#This Row],[姓名]],名冊[[#All],[姓名]],0),COLUMN(名冊[[#Headers],[字號]]))),"")</f>
        <v>3-541</v>
      </c>
      <c r="B509" s="264" t="s">
        <v>1913</v>
      </c>
      <c r="C509" s="339">
        <v>45735</v>
      </c>
      <c r="D509" s="339" t="str">
        <f>IF(表格1[[#This Row],[姓名]]&lt;&gt;"","醫療","")</f>
        <v>醫療</v>
      </c>
      <c r="E509" s="389" t="s">
        <v>3484</v>
      </c>
      <c r="F509" s="390"/>
      <c r="G509" s="344" t="str">
        <f>IF(表格1[[#This Row],[姓名]]&lt;&gt;"",TEXT(表格1[[#This Row],[日期]],"mm/dd;;")&amp;" "&amp;表格1[[#This Row],[項目]]&amp;表格1[[#This Row],[項目2]],"")</f>
        <v>03/19 桃療精神科拿藥(巡診)-長照</v>
      </c>
      <c r="H509" s="344"/>
      <c r="I509" s="344"/>
      <c r="J509" s="391">
        <v>0</v>
      </c>
      <c r="K509" s="90">
        <v>0</v>
      </c>
      <c r="L509" s="90">
        <v>300</v>
      </c>
      <c r="M509" s="392" t="str">
        <f>IF(表格1[編號]&lt;&gt;"",(IF(COUNTIF(表格1[[#This Row],[費用]:[車資]],"")&gt;0,"缺","")),"")</f>
        <v/>
      </c>
    </row>
    <row r="510" spans="1:13">
      <c r="A510" s="388" t="str">
        <f>IFERROR((INDEX(名冊[#All],MATCH(表格1[[#This Row],[姓名]],名冊[[#All],[姓名]],0),COLUMN(名冊[[#Headers],[字號]]))),"")</f>
        <v>1-105</v>
      </c>
      <c r="B510" s="264" t="s">
        <v>541</v>
      </c>
      <c r="C510" s="339">
        <v>45735</v>
      </c>
      <c r="D510" s="339" t="str">
        <f>IF(表格1[[#This Row],[姓名]]&lt;&gt;"","醫療","")</f>
        <v>醫療</v>
      </c>
      <c r="E510" s="389" t="s">
        <v>3449</v>
      </c>
      <c r="F510" s="390"/>
      <c r="G510" s="344" t="str">
        <f>IF(表格1[[#This Row],[姓名]]&lt;&gt;"",TEXT(表格1[[#This Row],[日期]],"mm/dd;;")&amp;" "&amp;表格1[[#This Row],[項目]]&amp;表格1[[#This Row],[項目2]],"")</f>
        <v>03/19 龍敏內科拿藥</v>
      </c>
      <c r="H510" s="344"/>
      <c r="I510" s="344"/>
      <c r="J510" s="391">
        <v>0</v>
      </c>
      <c r="K510" s="90">
        <v>0</v>
      </c>
      <c r="L510" s="90">
        <v>300</v>
      </c>
      <c r="M510" s="392" t="str">
        <f>IF(表格1[編號]&lt;&gt;"",(IF(COUNTIF(表格1[[#This Row],[費用]:[車資]],"")&gt;0,"缺","")),"")</f>
        <v/>
      </c>
    </row>
    <row r="511" spans="1:13">
      <c r="A511" s="388" t="str">
        <f>IFERROR((INDEX(名冊[#All],MATCH(表格1[[#This Row],[姓名]],名冊[[#All],[姓名]],0),COLUMN(名冊[[#Headers],[字號]]))),"")</f>
        <v>1-543</v>
      </c>
      <c r="B511" s="264" t="s">
        <v>529</v>
      </c>
      <c r="C511" s="339">
        <v>45735</v>
      </c>
      <c r="D511" s="339" t="str">
        <f>IF(表格1[[#This Row],[姓名]]&lt;&gt;"","醫療","")</f>
        <v>醫療</v>
      </c>
      <c r="E511" s="389" t="s">
        <v>3483</v>
      </c>
      <c r="F511" s="390"/>
      <c r="G511" s="344" t="str">
        <f>IF(表格1[[#This Row],[姓名]]&lt;&gt;"",TEXT(表格1[[#This Row],[日期]],"mm/dd;;")&amp;" "&amp;表格1[[#This Row],[項目]]&amp;表格1[[#This Row],[項目2]],"")</f>
        <v>03/19 桃療精神科拿藥(巡診)-精護</v>
      </c>
      <c r="H511" s="344"/>
      <c r="I511" s="344"/>
      <c r="J511" s="391">
        <v>0</v>
      </c>
      <c r="K511" s="90">
        <v>0</v>
      </c>
      <c r="L511" s="90">
        <v>300</v>
      </c>
      <c r="M511" s="392" t="str">
        <f>IF(表格1[編號]&lt;&gt;"",(IF(COUNTIF(表格1[[#This Row],[費用]:[車資]],"")&gt;0,"缺","")),"")</f>
        <v/>
      </c>
    </row>
    <row r="512" spans="1:13">
      <c r="A512" s="388" t="str">
        <f>IFERROR((INDEX(名冊[#All],MATCH(表格1[[#This Row],[姓名]],名冊[[#All],[姓名]],0),COLUMN(名冊[[#Headers],[字號]]))),"")</f>
        <v>1-346</v>
      </c>
      <c r="B512" s="264" t="s">
        <v>623</v>
      </c>
      <c r="C512" s="339">
        <v>45735</v>
      </c>
      <c r="D512" s="339" t="str">
        <f>IF(表格1[[#This Row],[姓名]]&lt;&gt;"","醫療","")</f>
        <v>醫療</v>
      </c>
      <c r="E512" s="389" t="s">
        <v>3483</v>
      </c>
      <c r="F512" s="390"/>
      <c r="G512" s="344" t="str">
        <f>IF(表格1[[#This Row],[姓名]]&lt;&gt;"",TEXT(表格1[[#This Row],[日期]],"mm/dd;;")&amp;" "&amp;表格1[[#This Row],[項目]]&amp;表格1[[#This Row],[項目2]],"")</f>
        <v>03/19 桃療精神科拿藥(巡診)-精護</v>
      </c>
      <c r="H512" s="344"/>
      <c r="I512" s="344"/>
      <c r="J512" s="391">
        <v>0</v>
      </c>
      <c r="K512" s="90">
        <v>0</v>
      </c>
      <c r="L512" s="90">
        <v>300</v>
      </c>
      <c r="M512" s="392" t="str">
        <f>IF(表格1[編號]&lt;&gt;"",(IF(COUNTIF(表格1[[#This Row],[費用]:[車資]],"")&gt;0,"缺","")),"")</f>
        <v/>
      </c>
    </row>
    <row r="513" spans="1:13">
      <c r="A513" s="388" t="str">
        <f>IFERROR((INDEX(名冊[#All],MATCH(表格1[[#This Row],[姓名]],名冊[[#All],[姓名]],0),COLUMN(名冊[[#Headers],[字號]]))),"")</f>
        <v>1-461</v>
      </c>
      <c r="B513" s="264" t="s">
        <v>494</v>
      </c>
      <c r="C513" s="339">
        <v>45735</v>
      </c>
      <c r="D513" s="339" t="str">
        <f>IF(表格1[[#This Row],[姓名]]&lt;&gt;"","醫療","")</f>
        <v>醫療</v>
      </c>
      <c r="E513" s="389" t="s">
        <v>3483</v>
      </c>
      <c r="F513" s="390"/>
      <c r="G513" s="344" t="str">
        <f>IF(表格1[[#This Row],[姓名]]&lt;&gt;"",TEXT(表格1[[#This Row],[日期]],"mm/dd;;")&amp;" "&amp;表格1[[#This Row],[項目]]&amp;表格1[[#This Row],[項目2]],"")</f>
        <v>03/19 桃療精神科拿藥(巡診)-精護</v>
      </c>
      <c r="H513" s="344"/>
      <c r="I513" s="344"/>
      <c r="J513" s="391">
        <v>0</v>
      </c>
      <c r="K513" s="90">
        <v>0</v>
      </c>
      <c r="L513" s="90">
        <v>300</v>
      </c>
      <c r="M513" s="392" t="str">
        <f>IF(表格1[編號]&lt;&gt;"",(IF(COUNTIF(表格1[[#This Row],[費用]:[車資]],"")&gt;0,"缺","")),"")</f>
        <v/>
      </c>
    </row>
    <row r="514" spans="1:13">
      <c r="A514" s="388" t="str">
        <f>IFERROR((INDEX(名冊[#All],MATCH(表格1[[#This Row],[姓名]],名冊[[#All],[姓名]],0),COLUMN(名冊[[#Headers],[字號]]))),"")</f>
        <v>1-299</v>
      </c>
      <c r="B514" s="264" t="s">
        <v>277</v>
      </c>
      <c r="C514" s="339">
        <v>45735</v>
      </c>
      <c r="D514" s="339" t="str">
        <f>IF(表格1[[#This Row],[姓名]]&lt;&gt;"","醫療","")</f>
        <v>醫療</v>
      </c>
      <c r="E514" s="389" t="s">
        <v>3483</v>
      </c>
      <c r="F514" s="390"/>
      <c r="G514" s="344" t="str">
        <f>IF(表格1[[#This Row],[姓名]]&lt;&gt;"",TEXT(表格1[[#This Row],[日期]],"mm/dd;;")&amp;" "&amp;表格1[[#This Row],[項目]]&amp;表格1[[#This Row],[項目2]],"")</f>
        <v>03/19 桃療精神科拿藥(巡診)-精護</v>
      </c>
      <c r="H514" s="344"/>
      <c r="I514" s="344"/>
      <c r="J514" s="391">
        <v>0</v>
      </c>
      <c r="K514" s="90">
        <v>0</v>
      </c>
      <c r="L514" s="90">
        <v>300</v>
      </c>
      <c r="M514" s="392" t="str">
        <f>IF(表格1[編號]&lt;&gt;"",(IF(COUNTIF(表格1[[#This Row],[費用]:[車資]],"")&gt;0,"缺","")),"")</f>
        <v/>
      </c>
    </row>
    <row r="515" spans="1:13">
      <c r="A515" s="388" t="str">
        <f>IFERROR((INDEX(名冊[#All],MATCH(表格1[[#This Row],[姓名]],名冊[[#All],[姓名]],0),COLUMN(名冊[[#Headers],[字號]]))),"")</f>
        <v>2-185</v>
      </c>
      <c r="B515" s="264" t="s">
        <v>276</v>
      </c>
      <c r="C515" s="339">
        <v>45735</v>
      </c>
      <c r="D515" s="339" t="str">
        <f>IF(表格1[[#This Row],[姓名]]&lt;&gt;"","醫療","")</f>
        <v>醫療</v>
      </c>
      <c r="E515" s="389" t="s">
        <v>3445</v>
      </c>
      <c r="F515" s="390"/>
      <c r="G515" s="344" t="str">
        <f>IF(表格1[[#This Row],[姓名]]&lt;&gt;"",TEXT(表格1[[#This Row],[日期]],"mm/dd;;")&amp;" "&amp;表格1[[#This Row],[項目]]&amp;表格1[[#This Row],[項目2]],"")</f>
        <v>03/19 804心臟內科</v>
      </c>
      <c r="H515" s="344"/>
      <c r="I515" s="344"/>
      <c r="J515" s="391">
        <v>0</v>
      </c>
      <c r="K515" s="90">
        <v>350</v>
      </c>
      <c r="L515" s="90">
        <v>600</v>
      </c>
      <c r="M515" s="392" t="str">
        <f>IF(表格1[編號]&lt;&gt;"",(IF(COUNTIF(表格1[[#This Row],[費用]:[車資]],"")&gt;0,"缺","")),"")</f>
        <v/>
      </c>
    </row>
    <row r="516" spans="1:13">
      <c r="A516" s="388" t="str">
        <f>IFERROR((INDEX(名冊[#All],MATCH(表格1[[#This Row],[姓名]],名冊[[#All],[姓名]],0),COLUMN(名冊[[#Headers],[字號]]))),"")</f>
        <v>1-311</v>
      </c>
      <c r="B516" s="264" t="s">
        <v>511</v>
      </c>
      <c r="C516" s="339">
        <v>45735</v>
      </c>
      <c r="D516" s="339" t="str">
        <f>IF(表格1[[#This Row],[姓名]]&lt;&gt;"","醫療","")</f>
        <v>醫療</v>
      </c>
      <c r="E516" s="389" t="s">
        <v>3483</v>
      </c>
      <c r="F516" s="390"/>
      <c r="G516" s="344" t="str">
        <f>IF(表格1[[#This Row],[姓名]]&lt;&gt;"",TEXT(表格1[[#This Row],[日期]],"mm/dd;;")&amp;" "&amp;表格1[[#This Row],[項目]]&amp;表格1[[#This Row],[項目2]],"")</f>
        <v>03/19 桃療精神科拿藥(巡診)-精護</v>
      </c>
      <c r="H516" s="344"/>
      <c r="I516" s="344"/>
      <c r="J516" s="391">
        <v>150</v>
      </c>
      <c r="K516" s="90">
        <v>0</v>
      </c>
      <c r="L516" s="90">
        <v>300</v>
      </c>
      <c r="M516" s="392" t="str">
        <f>IF(表格1[編號]&lt;&gt;"",(IF(COUNTIF(表格1[[#This Row],[費用]:[車資]],"")&gt;0,"缺","")),"")</f>
        <v/>
      </c>
    </row>
    <row r="517" spans="1:13">
      <c r="A517" s="388" t="str">
        <f>IFERROR((INDEX(名冊[#All],MATCH(表格1[[#This Row],[姓名]],名冊[[#All],[姓名]],0),COLUMN(名冊[[#Headers],[字號]]))),"")</f>
        <v>1-723</v>
      </c>
      <c r="B517" s="264" t="s">
        <v>1752</v>
      </c>
      <c r="C517" s="339">
        <v>45735</v>
      </c>
      <c r="D517" s="339" t="str">
        <f>IF(表格1[[#This Row],[姓名]]&lt;&gt;"","醫療","")</f>
        <v>醫療</v>
      </c>
      <c r="E517" s="389" t="s">
        <v>3483</v>
      </c>
      <c r="F517" s="390"/>
      <c r="G517" s="344" t="str">
        <f>IF(表格1[[#This Row],[姓名]]&lt;&gt;"",TEXT(表格1[[#This Row],[日期]],"mm/dd;;")&amp;" "&amp;表格1[[#This Row],[項目]]&amp;表格1[[#This Row],[項目2]],"")</f>
        <v>03/19 桃療精神科拿藥(巡診)-精護</v>
      </c>
      <c r="H517" s="344"/>
      <c r="I517" s="344"/>
      <c r="J517" s="391">
        <v>0</v>
      </c>
      <c r="K517" s="90">
        <v>0</v>
      </c>
      <c r="L517" s="90">
        <v>300</v>
      </c>
      <c r="M517" s="392" t="str">
        <f>IF(表格1[編號]&lt;&gt;"",(IF(COUNTIF(表格1[[#This Row],[費用]:[車資]],"")&gt;0,"缺","")),"")</f>
        <v/>
      </c>
    </row>
    <row r="518" spans="1:13">
      <c r="A518" s="388" t="str">
        <f>IFERROR((INDEX(名冊[#All],MATCH(表格1[[#This Row],[姓名]],名冊[[#All],[姓名]],0),COLUMN(名冊[[#Headers],[字號]]))),"")</f>
        <v>1-490</v>
      </c>
      <c r="B518" s="264" t="s">
        <v>955</v>
      </c>
      <c r="C518" s="339">
        <v>45735</v>
      </c>
      <c r="D518" s="339" t="str">
        <f>IF(表格1[[#This Row],[姓名]]&lt;&gt;"","醫療","")</f>
        <v>醫療</v>
      </c>
      <c r="E518" s="389" t="s">
        <v>3483</v>
      </c>
      <c r="F518" s="390"/>
      <c r="G518" s="344" t="str">
        <f>IF(表格1[[#This Row],[姓名]]&lt;&gt;"",TEXT(表格1[[#This Row],[日期]],"mm/dd;;")&amp;" "&amp;表格1[[#This Row],[項目]]&amp;表格1[[#This Row],[項目2]],"")</f>
        <v>03/19 桃療精神科拿藥(巡診)-精護</v>
      </c>
      <c r="H518" s="344"/>
      <c r="I518" s="344"/>
      <c r="J518" s="391">
        <v>400</v>
      </c>
      <c r="K518" s="90">
        <v>0</v>
      </c>
      <c r="L518" s="90">
        <v>300</v>
      </c>
      <c r="M518" s="392" t="str">
        <f>IF(表格1[編號]&lt;&gt;"",(IF(COUNTIF(表格1[[#This Row],[費用]:[車資]],"")&gt;0,"缺","")),"")</f>
        <v/>
      </c>
    </row>
    <row r="519" spans="1:13">
      <c r="A519" s="388" t="str">
        <f>IFERROR((INDEX(名冊[#All],MATCH(表格1[[#This Row],[姓名]],名冊[[#All],[姓名]],0),COLUMN(名冊[[#Headers],[字號]]))),"")</f>
        <v>3-556</v>
      </c>
      <c r="B519" s="264" t="s">
        <v>2189</v>
      </c>
      <c r="C519" s="339">
        <v>45735</v>
      </c>
      <c r="D519" s="339" t="str">
        <f>IF(表格1[[#This Row],[姓名]]&lt;&gt;"","醫療","")</f>
        <v>醫療</v>
      </c>
      <c r="E519" s="389" t="s">
        <v>3484</v>
      </c>
      <c r="F519" s="390"/>
      <c r="G519" s="344" t="str">
        <f>IF(表格1[[#This Row],[姓名]]&lt;&gt;"",TEXT(表格1[[#This Row],[日期]],"mm/dd;;")&amp;" "&amp;表格1[[#This Row],[項目]]&amp;表格1[[#This Row],[項目2]],"")</f>
        <v>03/19 桃療精神科拿藥(巡診)-長照</v>
      </c>
      <c r="H519" s="344"/>
      <c r="I519" s="344"/>
      <c r="J519" s="391">
        <v>400</v>
      </c>
      <c r="K519" s="90">
        <v>0</v>
      </c>
      <c r="L519" s="90">
        <v>300</v>
      </c>
      <c r="M519" s="392" t="str">
        <f>IF(表格1[編號]&lt;&gt;"",(IF(COUNTIF(表格1[[#This Row],[費用]:[車資]],"")&gt;0,"缺","")),"")</f>
        <v/>
      </c>
    </row>
    <row r="520" spans="1:13">
      <c r="A520" s="388" t="str">
        <f>IFERROR((INDEX(名冊[#All],MATCH(表格1[[#This Row],[姓名]],名冊[[#All],[姓名]],0),COLUMN(名冊[[#Headers],[字號]]))),"")</f>
        <v>1-665</v>
      </c>
      <c r="B520" s="264" t="s">
        <v>1302</v>
      </c>
      <c r="C520" s="339">
        <v>45735</v>
      </c>
      <c r="D520" s="339" t="str">
        <f>IF(表格1[[#This Row],[姓名]]&lt;&gt;"","醫療","")</f>
        <v>醫療</v>
      </c>
      <c r="E520" s="389" t="s">
        <v>3483</v>
      </c>
      <c r="F520" s="390"/>
      <c r="G520" s="344" t="str">
        <f>IF(表格1[[#This Row],[姓名]]&lt;&gt;"",TEXT(表格1[[#This Row],[日期]],"mm/dd;;")&amp;" "&amp;表格1[[#This Row],[項目]]&amp;表格1[[#This Row],[項目2]],"")</f>
        <v>03/19 桃療精神科拿藥(巡診)-精護</v>
      </c>
      <c r="H520" s="344"/>
      <c r="I520" s="344"/>
      <c r="J520" s="391">
        <v>400</v>
      </c>
      <c r="K520" s="90">
        <v>0</v>
      </c>
      <c r="L520" s="90">
        <v>300</v>
      </c>
      <c r="M520" s="392" t="str">
        <f>IF(表格1[編號]&lt;&gt;"",(IF(COUNTIF(表格1[[#This Row],[費用]:[車資]],"")&gt;0,"缺","")),"")</f>
        <v/>
      </c>
    </row>
    <row r="521" spans="1:13">
      <c r="A521" s="388" t="str">
        <f>IFERROR((INDEX(名冊[#All],MATCH(表格1[[#This Row],[姓名]],名冊[[#All],[姓名]],0),COLUMN(名冊[[#Headers],[字號]]))),"")</f>
        <v>1-739</v>
      </c>
      <c r="B521" s="264" t="s">
        <v>2286</v>
      </c>
      <c r="C521" s="339">
        <v>45735</v>
      </c>
      <c r="D521" s="339" t="str">
        <f>IF(表格1[[#This Row],[姓名]]&lt;&gt;"","醫療","")</f>
        <v>醫療</v>
      </c>
      <c r="E521" s="389" t="s">
        <v>3483</v>
      </c>
      <c r="F521" s="390"/>
      <c r="G521" s="344" t="str">
        <f>IF(表格1[[#This Row],[姓名]]&lt;&gt;"",TEXT(表格1[[#This Row],[日期]],"mm/dd;;")&amp;" "&amp;表格1[[#This Row],[項目]]&amp;表格1[[#This Row],[項目2]],"")</f>
        <v>03/19 桃療精神科拿藥(巡診)-精護</v>
      </c>
      <c r="H521" s="344"/>
      <c r="I521" s="344"/>
      <c r="J521" s="391">
        <v>150</v>
      </c>
      <c r="K521" s="90">
        <v>0</v>
      </c>
      <c r="L521" s="90">
        <v>300</v>
      </c>
      <c r="M521" s="392" t="str">
        <f>IF(表格1[編號]&lt;&gt;"",(IF(COUNTIF(表格1[[#This Row],[費用]:[車資]],"")&gt;0,"缺","")),"")</f>
        <v/>
      </c>
    </row>
    <row r="522" spans="1:13">
      <c r="A522" s="388" t="str">
        <f>IFERROR((INDEX(名冊[#All],MATCH(表格1[[#This Row],[姓名]],名冊[[#All],[姓名]],0),COLUMN(名冊[[#Headers],[字號]]))),"")</f>
        <v>1-542</v>
      </c>
      <c r="B522" s="264" t="s">
        <v>325</v>
      </c>
      <c r="C522" s="339">
        <v>45735</v>
      </c>
      <c r="D522" s="339" t="str">
        <f>IF(表格1[[#This Row],[姓名]]&lt;&gt;"","醫療","")</f>
        <v>醫療</v>
      </c>
      <c r="E522" s="389" t="s">
        <v>3483</v>
      </c>
      <c r="F522" s="390"/>
      <c r="G522" s="344" t="str">
        <f>IF(表格1[[#This Row],[姓名]]&lt;&gt;"",TEXT(表格1[[#This Row],[日期]],"mm/dd;;")&amp;" "&amp;表格1[[#This Row],[項目]]&amp;表格1[[#This Row],[項目2]],"")</f>
        <v>03/19 桃療精神科拿藥(巡診)-精護</v>
      </c>
      <c r="H522" s="344"/>
      <c r="I522" s="344"/>
      <c r="J522" s="391">
        <v>0</v>
      </c>
      <c r="K522" s="90">
        <v>0</v>
      </c>
      <c r="L522" s="90">
        <v>300</v>
      </c>
      <c r="M522" s="392" t="str">
        <f>IF(表格1[編號]&lt;&gt;"",(IF(COUNTIF(表格1[[#This Row],[費用]:[車資]],"")&gt;0,"缺","")),"")</f>
        <v/>
      </c>
    </row>
    <row r="523" spans="1:13">
      <c r="A523" s="388" t="str">
        <f>IFERROR((INDEX(名冊[#All],MATCH(表格1[[#This Row],[姓名]],名冊[[#All],[姓名]],0),COLUMN(名冊[[#Headers],[字號]]))),"")</f>
        <v>1-281</v>
      </c>
      <c r="B523" s="264" t="s">
        <v>498</v>
      </c>
      <c r="C523" s="339">
        <v>45735</v>
      </c>
      <c r="D523" s="339" t="str">
        <f>IF(表格1[[#This Row],[姓名]]&lt;&gt;"","醫療","")</f>
        <v>醫療</v>
      </c>
      <c r="E523" s="389" t="s">
        <v>3483</v>
      </c>
      <c r="F523" s="390"/>
      <c r="G523" s="344" t="str">
        <f>IF(表格1[[#This Row],[姓名]]&lt;&gt;"",TEXT(表格1[[#This Row],[日期]],"mm/dd;;")&amp;" "&amp;表格1[[#This Row],[項目]]&amp;表格1[[#This Row],[項目2]],"")</f>
        <v>03/19 桃療精神科拿藥(巡診)-精護</v>
      </c>
      <c r="H523" s="344"/>
      <c r="I523" s="344"/>
      <c r="J523" s="391">
        <v>0</v>
      </c>
      <c r="K523" s="90">
        <v>0</v>
      </c>
      <c r="L523" s="90">
        <v>300</v>
      </c>
      <c r="M523" s="392" t="str">
        <f>IF(表格1[編號]&lt;&gt;"",(IF(COUNTIF(表格1[[#This Row],[費用]:[車資]],"")&gt;0,"缺","")),"")</f>
        <v/>
      </c>
    </row>
    <row r="524" spans="1:13">
      <c r="A524" s="388" t="str">
        <f>IFERROR((INDEX(名冊[#All],MATCH(表格1[[#This Row],[姓名]],名冊[[#All],[姓名]],0),COLUMN(名冊[[#Headers],[字號]]))),"")</f>
        <v>1-725</v>
      </c>
      <c r="B524" s="264" t="s">
        <v>1767</v>
      </c>
      <c r="C524" s="339">
        <v>45735</v>
      </c>
      <c r="D524" s="339" t="str">
        <f>IF(表格1[[#This Row],[姓名]]&lt;&gt;"","醫療","")</f>
        <v>醫療</v>
      </c>
      <c r="E524" s="389" t="s">
        <v>3483</v>
      </c>
      <c r="F524" s="390"/>
      <c r="G524" s="344" t="str">
        <f>IF(表格1[[#This Row],[姓名]]&lt;&gt;"",TEXT(表格1[[#This Row],[日期]],"mm/dd;;")&amp;" "&amp;表格1[[#This Row],[項目]]&amp;表格1[[#This Row],[項目2]],"")</f>
        <v>03/19 桃療精神科拿藥(巡診)-精護</v>
      </c>
      <c r="H524" s="344"/>
      <c r="I524" s="344"/>
      <c r="J524" s="391">
        <v>150</v>
      </c>
      <c r="K524" s="90">
        <v>0</v>
      </c>
      <c r="L524" s="90">
        <v>300</v>
      </c>
      <c r="M524" s="392" t="str">
        <f>IF(表格1[編號]&lt;&gt;"",(IF(COUNTIF(表格1[[#This Row],[費用]:[車資]],"")&gt;0,"缺","")),"")</f>
        <v/>
      </c>
    </row>
    <row r="525" spans="1:13">
      <c r="A525" s="388" t="str">
        <f>IFERROR((INDEX(名冊[#All],MATCH(表格1[[#This Row],[姓名]],名冊[[#All],[姓名]],0),COLUMN(名冊[[#Headers],[字號]]))),"")</f>
        <v>1-536</v>
      </c>
      <c r="B525" s="264" t="s">
        <v>559</v>
      </c>
      <c r="C525" s="339">
        <v>45735</v>
      </c>
      <c r="D525" s="339" t="str">
        <f>IF(表格1[[#This Row],[姓名]]&lt;&gt;"","醫療","")</f>
        <v>醫療</v>
      </c>
      <c r="E525" s="389" t="s">
        <v>3483</v>
      </c>
      <c r="F525" s="390"/>
      <c r="G525" s="344" t="str">
        <f>IF(表格1[[#This Row],[姓名]]&lt;&gt;"",TEXT(表格1[[#This Row],[日期]],"mm/dd;;")&amp;" "&amp;表格1[[#This Row],[項目]]&amp;表格1[[#This Row],[項目2]],"")</f>
        <v>03/19 桃療精神科拿藥(巡診)-精護</v>
      </c>
      <c r="H525" s="344"/>
      <c r="I525" s="344"/>
      <c r="J525" s="391">
        <v>150</v>
      </c>
      <c r="K525" s="90">
        <v>0</v>
      </c>
      <c r="L525" s="90">
        <v>300</v>
      </c>
      <c r="M525" s="392" t="str">
        <f>IF(表格1[編號]&lt;&gt;"",(IF(COUNTIF(表格1[[#This Row],[費用]:[車資]],"")&gt;0,"缺","")),"")</f>
        <v/>
      </c>
    </row>
    <row r="526" spans="1:13">
      <c r="A526" s="388" t="str">
        <f>IFERROR((INDEX(名冊[#All],MATCH(表格1[[#This Row],[姓名]],名冊[[#All],[姓名]],0),COLUMN(名冊[[#Headers],[字號]]))),"")</f>
        <v>1-716</v>
      </c>
      <c r="B526" s="264" t="s">
        <v>1678</v>
      </c>
      <c r="C526" s="339">
        <v>45735</v>
      </c>
      <c r="D526" s="339" t="str">
        <f>IF(表格1[[#This Row],[姓名]]&lt;&gt;"","醫療","")</f>
        <v>醫療</v>
      </c>
      <c r="E526" s="389" t="s">
        <v>3483</v>
      </c>
      <c r="F526" s="390"/>
      <c r="G526" s="344" t="str">
        <f>IF(表格1[[#This Row],[姓名]]&lt;&gt;"",TEXT(表格1[[#This Row],[日期]],"mm/dd;;")&amp;" "&amp;表格1[[#This Row],[項目]]&amp;表格1[[#This Row],[項目2]],"")</f>
        <v>03/19 桃療精神科拿藥(巡診)-精護</v>
      </c>
      <c r="H526" s="344"/>
      <c r="I526" s="344"/>
      <c r="J526" s="391">
        <v>150</v>
      </c>
      <c r="K526" s="90">
        <v>0</v>
      </c>
      <c r="L526" s="90">
        <v>300</v>
      </c>
      <c r="M526" s="392" t="str">
        <f>IF(表格1[編號]&lt;&gt;"",(IF(COUNTIF(表格1[[#This Row],[費用]:[車資]],"")&gt;0,"缺","")),"")</f>
        <v/>
      </c>
    </row>
    <row r="527" spans="1:13">
      <c r="A527" s="388" t="str">
        <f>IFERROR((INDEX(名冊[#All],MATCH(表格1[[#This Row],[姓名]],名冊[[#All],[姓名]],0),COLUMN(名冊[[#Headers],[字號]]))),"")</f>
        <v>1-520</v>
      </c>
      <c r="B527" s="264" t="s">
        <v>615</v>
      </c>
      <c r="C527" s="339">
        <v>45735</v>
      </c>
      <c r="D527" s="339" t="str">
        <f>IF(表格1[[#This Row],[姓名]]&lt;&gt;"","醫療","")</f>
        <v>醫療</v>
      </c>
      <c r="E527" s="389" t="s">
        <v>3483</v>
      </c>
      <c r="F527" s="390"/>
      <c r="G527" s="344" t="str">
        <f>IF(表格1[[#This Row],[姓名]]&lt;&gt;"",TEXT(表格1[[#This Row],[日期]],"mm/dd;;")&amp;" "&amp;表格1[[#This Row],[項目]]&amp;表格1[[#This Row],[項目2]],"")</f>
        <v>03/19 桃療精神科拿藥(巡診)-精護</v>
      </c>
      <c r="H527" s="344"/>
      <c r="I527" s="344"/>
      <c r="J527" s="391">
        <v>0</v>
      </c>
      <c r="K527" s="90">
        <v>0</v>
      </c>
      <c r="L527" s="90">
        <v>300</v>
      </c>
      <c r="M527" s="392" t="str">
        <f>IF(表格1[編號]&lt;&gt;"",(IF(COUNTIF(表格1[[#This Row],[費用]:[車資]],"")&gt;0,"缺","")),"")</f>
        <v/>
      </c>
    </row>
    <row r="528" spans="1:13">
      <c r="A528" s="388" t="str">
        <f>IFERROR((INDEX(名冊[#All],MATCH(表格1[[#This Row],[姓名]],名冊[[#All],[姓名]],0),COLUMN(名冊[[#Headers],[字號]]))),"")</f>
        <v>3-452</v>
      </c>
      <c r="B528" s="264" t="s">
        <v>561</v>
      </c>
      <c r="C528" s="339">
        <v>45735</v>
      </c>
      <c r="D528" s="339" t="str">
        <f>IF(表格1[[#This Row],[姓名]]&lt;&gt;"","醫療","")</f>
        <v>醫療</v>
      </c>
      <c r="E528" s="389" t="s">
        <v>3484</v>
      </c>
      <c r="F528" s="390"/>
      <c r="G528" s="344" t="str">
        <f>IF(表格1[[#This Row],[姓名]]&lt;&gt;"",TEXT(表格1[[#This Row],[日期]],"mm/dd;;")&amp;" "&amp;表格1[[#This Row],[項目]]&amp;表格1[[#This Row],[項目2]],"")</f>
        <v>03/19 桃療精神科拿藥(巡診)-長照</v>
      </c>
      <c r="H528" s="344"/>
      <c r="I528" s="344"/>
      <c r="J528" s="391">
        <v>0</v>
      </c>
      <c r="K528" s="90">
        <v>0</v>
      </c>
      <c r="L528" s="90">
        <v>300</v>
      </c>
      <c r="M528" s="392" t="str">
        <f>IF(表格1[編號]&lt;&gt;"",(IF(COUNTIF(表格1[[#This Row],[費用]:[車資]],"")&gt;0,"缺","")),"")</f>
        <v/>
      </c>
    </row>
    <row r="529" spans="1:13">
      <c r="A529" s="388" t="str">
        <f>IFERROR((INDEX(名冊[#All],MATCH(表格1[[#This Row],[姓名]],名冊[[#All],[姓名]],0),COLUMN(名冊[[#Headers],[字號]]))),"")</f>
        <v>3-475</v>
      </c>
      <c r="B529" s="264" t="s">
        <v>2305</v>
      </c>
      <c r="C529" s="339">
        <v>45735</v>
      </c>
      <c r="D529" s="339" t="str">
        <f>IF(表格1[[#This Row],[姓名]]&lt;&gt;"","醫療","")</f>
        <v>醫療</v>
      </c>
      <c r="E529" s="389" t="s">
        <v>3484</v>
      </c>
      <c r="F529" s="390"/>
      <c r="G529" s="344" t="str">
        <f>IF(表格1[[#This Row],[姓名]]&lt;&gt;"",TEXT(表格1[[#This Row],[日期]],"mm/dd;;")&amp;" "&amp;表格1[[#This Row],[項目]]&amp;表格1[[#This Row],[項目2]],"")</f>
        <v>03/19 桃療精神科拿藥(巡診)-長照</v>
      </c>
      <c r="H529" s="344"/>
      <c r="I529" s="344"/>
      <c r="J529" s="391">
        <v>0</v>
      </c>
      <c r="K529" s="90">
        <v>0</v>
      </c>
      <c r="L529" s="90">
        <v>300</v>
      </c>
      <c r="M529" s="392" t="str">
        <f>IF(表格1[編號]&lt;&gt;"",(IF(COUNTIF(表格1[[#This Row],[費用]:[車資]],"")&gt;0,"缺","")),"")</f>
        <v/>
      </c>
    </row>
    <row r="530" spans="1:13">
      <c r="A530" s="388" t="str">
        <f>IFERROR((INDEX(名冊[#All],MATCH(表格1[[#This Row],[姓名]],名冊[[#All],[姓名]],0),COLUMN(名冊[[#Headers],[字號]]))),"")</f>
        <v>1-702</v>
      </c>
      <c r="B530" s="264" t="s">
        <v>1516</v>
      </c>
      <c r="C530" s="339">
        <v>45735</v>
      </c>
      <c r="D530" s="339" t="str">
        <f>IF(表格1[[#This Row],[姓名]]&lt;&gt;"","醫療","")</f>
        <v>醫療</v>
      </c>
      <c r="E530" s="389" t="s">
        <v>3483</v>
      </c>
      <c r="F530" s="390"/>
      <c r="G530" s="344" t="str">
        <f>IF(表格1[[#This Row],[姓名]]&lt;&gt;"",TEXT(表格1[[#This Row],[日期]],"mm/dd;;")&amp;" "&amp;表格1[[#This Row],[項目]]&amp;表格1[[#This Row],[項目2]],"")</f>
        <v>03/19 桃療精神科拿藥(巡診)-精護</v>
      </c>
      <c r="H530" s="344"/>
      <c r="I530" s="344"/>
      <c r="J530" s="391">
        <v>0</v>
      </c>
      <c r="K530" s="90">
        <v>0</v>
      </c>
      <c r="L530" s="90">
        <v>300</v>
      </c>
      <c r="M530" s="392" t="str">
        <f>IF(表格1[編號]&lt;&gt;"",(IF(COUNTIF(表格1[[#This Row],[費用]:[車資]],"")&gt;0,"缺","")),"")</f>
        <v/>
      </c>
    </row>
    <row r="531" spans="1:13">
      <c r="A531" s="388" t="str">
        <f>IFERROR((INDEX(名冊[#All],MATCH(表格1[[#This Row],[姓名]],名冊[[#All],[姓名]],0),COLUMN(名冊[[#Headers],[字號]]))),"")</f>
        <v>2-140</v>
      </c>
      <c r="B531" s="264" t="s">
        <v>3451</v>
      </c>
      <c r="C531" s="339">
        <v>45735</v>
      </c>
      <c r="D531" s="339" t="str">
        <f>IF(表格1[[#This Row],[姓名]]&lt;&gt;"","醫療","")</f>
        <v>醫療</v>
      </c>
      <c r="E531" s="389" t="s">
        <v>2489</v>
      </c>
      <c r="F531" s="390"/>
      <c r="G531" s="344" t="str">
        <f>IF(表格1[[#This Row],[姓名]]&lt;&gt;"",TEXT(表格1[[#This Row],[日期]],"mm/dd;;")&amp;" "&amp;表格1[[#This Row],[項目]]&amp;表格1[[#This Row],[項目2]],"")</f>
        <v>03/19 龍敏內科拿藥</v>
      </c>
      <c r="H531" s="344"/>
      <c r="I531" s="344"/>
      <c r="J531" s="391">
        <v>70</v>
      </c>
      <c r="K531" s="90">
        <v>0</v>
      </c>
      <c r="L531" s="90">
        <v>300</v>
      </c>
      <c r="M531" s="392" t="str">
        <f>IF(表格1[編號]&lt;&gt;"",(IF(COUNTIF(表格1[[#This Row],[費用]:[車資]],"")&gt;0,"缺","")),"")</f>
        <v/>
      </c>
    </row>
    <row r="532" spans="1:13">
      <c r="A532" s="388" t="str">
        <f>IFERROR((INDEX(名冊[#All],MATCH(表格1[[#This Row],[姓名]],名冊[[#All],[姓名]],0),COLUMN(名冊[[#Headers],[字號]]))),"")</f>
        <v>1-571</v>
      </c>
      <c r="B532" s="264" t="s">
        <v>422</v>
      </c>
      <c r="C532" s="339">
        <v>45735</v>
      </c>
      <c r="D532" s="339" t="str">
        <f>IF(表格1[[#This Row],[姓名]]&lt;&gt;"","醫療","")</f>
        <v>醫療</v>
      </c>
      <c r="E532" s="389" t="s">
        <v>3483</v>
      </c>
      <c r="F532" s="390"/>
      <c r="G532" s="344" t="str">
        <f>IF(表格1[[#This Row],[姓名]]&lt;&gt;"",TEXT(表格1[[#This Row],[日期]],"mm/dd;;")&amp;" "&amp;表格1[[#This Row],[項目]]&amp;表格1[[#This Row],[項目2]],"")</f>
        <v>03/19 桃療精神科拿藥(巡診)-精護</v>
      </c>
      <c r="H532" s="344"/>
      <c r="I532" s="344"/>
      <c r="J532" s="391">
        <v>250</v>
      </c>
      <c r="K532" s="90">
        <v>0</v>
      </c>
      <c r="L532" s="90">
        <v>300</v>
      </c>
      <c r="M532" s="392" t="str">
        <f>IF(表格1[編號]&lt;&gt;"",(IF(COUNTIF(表格1[[#This Row],[費用]:[車資]],"")&gt;0,"缺","")),"")</f>
        <v/>
      </c>
    </row>
    <row r="533" spans="1:13">
      <c r="A533" s="388" t="str">
        <f>IFERROR((INDEX(名冊[#All],MATCH(表格1[[#This Row],[姓名]],名冊[[#All],[姓名]],0),COLUMN(名冊[[#Headers],[字號]]))),"")</f>
        <v>3-518</v>
      </c>
      <c r="B533" s="264" t="s">
        <v>1310</v>
      </c>
      <c r="C533" s="339">
        <v>45735</v>
      </c>
      <c r="D533" s="339" t="str">
        <f>IF(表格1[[#This Row],[姓名]]&lt;&gt;"","醫療","")</f>
        <v>醫療</v>
      </c>
      <c r="E533" s="389" t="s">
        <v>3484</v>
      </c>
      <c r="F533" s="390"/>
      <c r="G533" s="344" t="str">
        <f>IF(表格1[[#This Row],[姓名]]&lt;&gt;"",TEXT(表格1[[#This Row],[日期]],"mm/dd;;")&amp;" "&amp;表格1[[#This Row],[項目]]&amp;表格1[[#This Row],[項目2]],"")</f>
        <v>03/19 桃療精神科拿藥(巡診)-長照</v>
      </c>
      <c r="H533" s="344"/>
      <c r="I533" s="344"/>
      <c r="J533" s="391">
        <v>0</v>
      </c>
      <c r="K533" s="90">
        <v>0</v>
      </c>
      <c r="L533" s="90">
        <v>300</v>
      </c>
      <c r="M533" s="392" t="str">
        <f>IF(表格1[編號]&lt;&gt;"",(IF(COUNTIF(表格1[[#This Row],[費用]:[車資]],"")&gt;0,"缺","")),"")</f>
        <v/>
      </c>
    </row>
    <row r="534" spans="1:13">
      <c r="A534" s="388" t="str">
        <f>IFERROR((INDEX(名冊[#All],MATCH(表格1[[#This Row],[姓名]],名冊[[#All],[姓名]],0),COLUMN(名冊[[#Headers],[字號]]))),"")</f>
        <v>1-745</v>
      </c>
      <c r="B534" s="264" t="s">
        <v>3446</v>
      </c>
      <c r="C534" s="339">
        <v>45735</v>
      </c>
      <c r="D534" s="339" t="str">
        <f>IF(表格1[[#This Row],[姓名]]&lt;&gt;"","醫療","")</f>
        <v>醫療</v>
      </c>
      <c r="E534" s="389" t="s">
        <v>3474</v>
      </c>
      <c r="F534" s="390"/>
      <c r="G534" s="344" t="str">
        <f>IF(表格1[[#This Row],[姓名]]&lt;&gt;"",TEXT(表格1[[#This Row],[日期]],"mm/dd;;")&amp;" "&amp;表格1[[#This Row],[項目]]&amp;表格1[[#This Row],[項目2]],"")</f>
        <v>03/19 五福內科</v>
      </c>
      <c r="H534" s="344"/>
      <c r="I534" s="344"/>
      <c r="J534" s="391" t="s">
        <v>2294</v>
      </c>
      <c r="K534" s="90" t="s">
        <v>2294</v>
      </c>
      <c r="L534" s="90">
        <v>600</v>
      </c>
      <c r="M534" s="392" t="str">
        <f>IF(表格1[編號]&lt;&gt;"",(IF(COUNTIF(表格1[[#This Row],[費用]:[車資]],"")&gt;0,"缺","")),"")</f>
        <v/>
      </c>
    </row>
    <row r="535" spans="1:13">
      <c r="A535" s="388" t="str">
        <f>IFERROR((INDEX(名冊[#All],MATCH(表格1[[#This Row],[姓名]],名冊[[#All],[姓名]],0),COLUMN(名冊[[#Headers],[字號]]))),"")</f>
        <v>1-732</v>
      </c>
      <c r="B535" s="264" t="s">
        <v>1869</v>
      </c>
      <c r="C535" s="339">
        <v>45735</v>
      </c>
      <c r="D535" s="339" t="str">
        <f>IF(表格1[[#This Row],[姓名]]&lt;&gt;"","醫療","")</f>
        <v>醫療</v>
      </c>
      <c r="E535" s="389" t="s">
        <v>3483</v>
      </c>
      <c r="F535" s="390"/>
      <c r="G535" s="344" t="str">
        <f>IF(表格1[[#This Row],[姓名]]&lt;&gt;"",TEXT(表格1[[#This Row],[日期]],"mm/dd;;")&amp;" "&amp;表格1[[#This Row],[項目]]&amp;表格1[[#This Row],[項目2]],"")</f>
        <v>03/19 桃療精神科拿藥(巡診)-精護</v>
      </c>
      <c r="H535" s="344"/>
      <c r="I535" s="344"/>
      <c r="J535" s="391">
        <v>150</v>
      </c>
      <c r="K535" s="90">
        <v>0</v>
      </c>
      <c r="L535" s="90">
        <v>300</v>
      </c>
      <c r="M535" s="392" t="str">
        <f>IF(表格1[編號]&lt;&gt;"",(IF(COUNTIF(表格1[[#This Row],[費用]:[車資]],"")&gt;0,"缺","")),"")</f>
        <v/>
      </c>
    </row>
    <row r="536" spans="1:13">
      <c r="A536" s="388" t="str">
        <f>IFERROR((INDEX(名冊[#All],MATCH(表格1[[#This Row],[姓名]],名冊[[#All],[姓名]],0),COLUMN(名冊[[#Headers],[字號]]))),"")</f>
        <v>1-022</v>
      </c>
      <c r="B536" s="264" t="s">
        <v>543</v>
      </c>
      <c r="C536" s="339">
        <v>45735</v>
      </c>
      <c r="D536" s="339" t="str">
        <f>IF(表格1[[#This Row],[姓名]]&lt;&gt;"","醫療","")</f>
        <v>醫療</v>
      </c>
      <c r="E536" s="389" t="s">
        <v>3483</v>
      </c>
      <c r="F536" s="390"/>
      <c r="G536" s="344" t="str">
        <f>IF(表格1[[#This Row],[姓名]]&lt;&gt;"",TEXT(表格1[[#This Row],[日期]],"mm/dd;;")&amp;" "&amp;表格1[[#This Row],[項目]]&amp;表格1[[#This Row],[項目2]],"")</f>
        <v>03/19 桃療精神科拿藥(巡診)-精護</v>
      </c>
      <c r="H536" s="344"/>
      <c r="I536" s="344"/>
      <c r="J536" s="391">
        <v>0</v>
      </c>
      <c r="K536" s="90">
        <v>0</v>
      </c>
      <c r="L536" s="90">
        <v>300</v>
      </c>
      <c r="M536" s="392" t="str">
        <f>IF(表格1[編號]&lt;&gt;"",(IF(COUNTIF(表格1[[#This Row],[費用]:[車資]],"")&gt;0,"缺","")),"")</f>
        <v/>
      </c>
    </row>
    <row r="537" spans="1:13">
      <c r="A537" s="388" t="str">
        <f>IFERROR((INDEX(名冊[#All],MATCH(表格1[[#This Row],[姓名]],名冊[[#All],[姓名]],0),COLUMN(名冊[[#Headers],[字號]]))),"")</f>
        <v>1-673</v>
      </c>
      <c r="B537" s="264" t="s">
        <v>1350</v>
      </c>
      <c r="C537" s="339">
        <v>45735</v>
      </c>
      <c r="D537" s="339" t="str">
        <f>IF(表格1[[#This Row],[姓名]]&lt;&gt;"","醫療","")</f>
        <v>醫療</v>
      </c>
      <c r="E537" s="389" t="s">
        <v>3483</v>
      </c>
      <c r="F537" s="390"/>
      <c r="G537" s="344" t="str">
        <f>IF(表格1[[#This Row],[姓名]]&lt;&gt;"",TEXT(表格1[[#This Row],[日期]],"mm/dd;;")&amp;" "&amp;表格1[[#This Row],[項目]]&amp;表格1[[#This Row],[項目2]],"")</f>
        <v>03/19 桃療精神科拿藥(巡診)-精護</v>
      </c>
      <c r="H537" s="344"/>
      <c r="I537" s="344"/>
      <c r="J537" s="391">
        <v>150</v>
      </c>
      <c r="K537" s="90">
        <v>0</v>
      </c>
      <c r="L537" s="90">
        <v>300</v>
      </c>
      <c r="M537" s="392" t="str">
        <f>IF(表格1[編號]&lt;&gt;"",(IF(COUNTIF(表格1[[#This Row],[費用]:[車資]],"")&gt;0,"缺","")),"")</f>
        <v/>
      </c>
    </row>
    <row r="538" spans="1:13">
      <c r="A538" s="388" t="str">
        <f>IFERROR((INDEX(名冊[#All],MATCH(表格1[[#This Row],[姓名]],名冊[[#All],[姓名]],0),COLUMN(名冊[[#Headers],[字號]]))),"")</f>
        <v>1-741</v>
      </c>
      <c r="B538" s="264" t="s">
        <v>1937</v>
      </c>
      <c r="C538" s="339">
        <v>45735</v>
      </c>
      <c r="D538" s="339" t="str">
        <f>IF(表格1[[#This Row],[姓名]]&lt;&gt;"","醫療","")</f>
        <v>醫療</v>
      </c>
      <c r="E538" s="389" t="s">
        <v>3483</v>
      </c>
      <c r="F538" s="390"/>
      <c r="G538" s="344" t="str">
        <f>IF(表格1[[#This Row],[姓名]]&lt;&gt;"",TEXT(表格1[[#This Row],[日期]],"mm/dd;;")&amp;" "&amp;表格1[[#This Row],[項目]]&amp;表格1[[#This Row],[項目2]],"")</f>
        <v>03/19 桃療精神科拿藥(巡診)-精護</v>
      </c>
      <c r="H538" s="344"/>
      <c r="I538" s="344"/>
      <c r="J538" s="391">
        <v>0</v>
      </c>
      <c r="K538" s="90">
        <v>0</v>
      </c>
      <c r="L538" s="90">
        <v>300</v>
      </c>
      <c r="M538" s="392" t="str">
        <f>IF(表格1[編號]&lt;&gt;"",(IF(COUNTIF(表格1[[#This Row],[費用]:[車資]],"")&gt;0,"缺","")),"")</f>
        <v/>
      </c>
    </row>
    <row r="539" spans="1:13">
      <c r="A539" s="388" t="str">
        <f>IFERROR((INDEX(名冊[#All],MATCH(表格1[[#This Row],[姓名]],名冊[[#All],[姓名]],0),COLUMN(名冊[[#Headers],[字號]]))),"")</f>
        <v>1-464</v>
      </c>
      <c r="B539" s="264" t="s">
        <v>598</v>
      </c>
      <c r="C539" s="339">
        <v>45735</v>
      </c>
      <c r="D539" s="339" t="str">
        <f>IF(表格1[[#This Row],[姓名]]&lt;&gt;"","醫療","")</f>
        <v>醫療</v>
      </c>
      <c r="E539" s="389" t="s">
        <v>3483</v>
      </c>
      <c r="F539" s="390"/>
      <c r="G539" s="344" t="str">
        <f>IF(表格1[[#This Row],[姓名]]&lt;&gt;"",TEXT(表格1[[#This Row],[日期]],"mm/dd;;")&amp;" "&amp;表格1[[#This Row],[項目]]&amp;表格1[[#This Row],[項目2]],"")</f>
        <v>03/19 桃療精神科拿藥(巡診)-精護</v>
      </c>
      <c r="H539" s="344"/>
      <c r="I539" s="344"/>
      <c r="J539" s="391">
        <v>0</v>
      </c>
      <c r="K539" s="90">
        <v>0</v>
      </c>
      <c r="L539" s="90">
        <v>300</v>
      </c>
      <c r="M539" s="392" t="str">
        <f>IF(表格1[編號]&lt;&gt;"",(IF(COUNTIF(表格1[[#This Row],[費用]:[車資]],"")&gt;0,"缺","")),"")</f>
        <v/>
      </c>
    </row>
    <row r="540" spans="1:13">
      <c r="A540" s="388" t="str">
        <f>IFERROR((INDEX(名冊[#All],MATCH(表格1[[#This Row],[姓名]],名冊[[#All],[姓名]],0),COLUMN(名冊[[#Headers],[字號]]))),"")</f>
        <v>1-452</v>
      </c>
      <c r="B540" s="264" t="s">
        <v>536</v>
      </c>
      <c r="C540" s="339">
        <v>45735</v>
      </c>
      <c r="D540" s="339" t="str">
        <f>IF(表格1[[#This Row],[姓名]]&lt;&gt;"","醫療","")</f>
        <v>醫療</v>
      </c>
      <c r="E540" s="389" t="s">
        <v>3483</v>
      </c>
      <c r="F540" s="390"/>
      <c r="G540" s="344" t="str">
        <f>IF(表格1[[#This Row],[姓名]]&lt;&gt;"",TEXT(表格1[[#This Row],[日期]],"mm/dd;;")&amp;" "&amp;表格1[[#This Row],[項目]]&amp;表格1[[#This Row],[項目2]],"")</f>
        <v>03/19 桃療精神科拿藥(巡診)-精護</v>
      </c>
      <c r="H540" s="344"/>
      <c r="I540" s="344"/>
      <c r="J540" s="391">
        <v>0</v>
      </c>
      <c r="K540" s="90">
        <v>0</v>
      </c>
      <c r="L540" s="90">
        <v>300</v>
      </c>
      <c r="M540" s="392" t="str">
        <f>IF(表格1[編號]&lt;&gt;"",(IF(COUNTIF(表格1[[#This Row],[費用]:[車資]],"")&gt;0,"缺","")),"")</f>
        <v/>
      </c>
    </row>
    <row r="541" spans="1:13">
      <c r="A541" s="388" t="str">
        <f>IFERROR((INDEX(名冊[#All],MATCH(表格1[[#This Row],[姓名]],名冊[[#All],[姓名]],0),COLUMN(名冊[[#Headers],[字號]]))),"")</f>
        <v>1-730</v>
      </c>
      <c r="B541" s="264" t="s">
        <v>1865</v>
      </c>
      <c r="C541" s="339">
        <v>45735</v>
      </c>
      <c r="D541" s="339" t="str">
        <f>IF(表格1[[#This Row],[姓名]]&lt;&gt;"","醫療","")</f>
        <v>醫療</v>
      </c>
      <c r="E541" s="389" t="s">
        <v>3483</v>
      </c>
      <c r="F541" s="390"/>
      <c r="G541" s="344" t="str">
        <f>IF(表格1[[#This Row],[姓名]]&lt;&gt;"",TEXT(表格1[[#This Row],[日期]],"mm/dd;;")&amp;" "&amp;表格1[[#This Row],[項目]]&amp;表格1[[#This Row],[項目2]],"")</f>
        <v>03/19 桃療精神科拿藥(巡診)-精護</v>
      </c>
      <c r="H541" s="344"/>
      <c r="I541" s="344"/>
      <c r="J541" s="391">
        <v>150</v>
      </c>
      <c r="K541" s="90">
        <v>0</v>
      </c>
      <c r="L541" s="90">
        <v>300</v>
      </c>
      <c r="M541" s="392" t="str">
        <f>IF(表格1[編號]&lt;&gt;"",(IF(COUNTIF(表格1[[#This Row],[費用]:[車資]],"")&gt;0,"缺","")),"")</f>
        <v/>
      </c>
    </row>
    <row r="542" spans="1:13">
      <c r="A542" s="388" t="str">
        <f>IFERROR((INDEX(名冊[#All],MATCH(表格1[[#This Row],[姓名]],名冊[[#All],[姓名]],0),COLUMN(名冊[[#Headers],[字號]]))),"")</f>
        <v>1-439</v>
      </c>
      <c r="B542" s="264" t="s">
        <v>625</v>
      </c>
      <c r="C542" s="339">
        <v>45735</v>
      </c>
      <c r="D542" s="339" t="str">
        <f>IF(表格1[[#This Row],[姓名]]&lt;&gt;"","醫療","")</f>
        <v>醫療</v>
      </c>
      <c r="E542" s="389" t="s">
        <v>3483</v>
      </c>
      <c r="F542" s="390"/>
      <c r="G542" s="344" t="str">
        <f>IF(表格1[[#This Row],[姓名]]&lt;&gt;"",TEXT(表格1[[#This Row],[日期]],"mm/dd;;")&amp;" "&amp;表格1[[#This Row],[項目]]&amp;表格1[[#This Row],[項目2]],"")</f>
        <v>03/19 桃療精神科拿藥(巡診)-精護</v>
      </c>
      <c r="H542" s="344"/>
      <c r="I542" s="344"/>
      <c r="J542" s="391">
        <v>150</v>
      </c>
      <c r="K542" s="90">
        <v>0</v>
      </c>
      <c r="L542" s="90">
        <v>300</v>
      </c>
      <c r="M542" s="392" t="str">
        <f>IF(表格1[編號]&lt;&gt;"",(IF(COUNTIF(表格1[[#This Row],[費用]:[車資]],"")&gt;0,"缺","")),"")</f>
        <v/>
      </c>
    </row>
    <row r="543" spans="1:13">
      <c r="A543" s="388" t="str">
        <f>IFERROR((INDEX(名冊[#All],MATCH(表格1[[#This Row],[姓名]],名冊[[#All],[姓名]],0),COLUMN(名冊[[#Headers],[字號]]))),"")</f>
        <v>1-038</v>
      </c>
      <c r="B543" s="264" t="s">
        <v>2284</v>
      </c>
      <c r="C543" s="339">
        <v>45735</v>
      </c>
      <c r="D543" s="339" t="str">
        <f>IF(表格1[[#This Row],[姓名]]&lt;&gt;"","醫療","")</f>
        <v>醫療</v>
      </c>
      <c r="E543" s="389" t="s">
        <v>3483</v>
      </c>
      <c r="F543" s="390"/>
      <c r="G543" s="344" t="str">
        <f>IF(表格1[[#This Row],[姓名]]&lt;&gt;"",TEXT(表格1[[#This Row],[日期]],"mm/dd;;")&amp;" "&amp;表格1[[#This Row],[項目]]&amp;表格1[[#This Row],[項目2]],"")</f>
        <v>03/19 桃療精神科拿藥(巡診)-精護</v>
      </c>
      <c r="H543" s="344"/>
      <c r="I543" s="344"/>
      <c r="J543" s="391">
        <v>0</v>
      </c>
      <c r="K543" s="90">
        <v>0</v>
      </c>
      <c r="L543" s="90">
        <v>300</v>
      </c>
      <c r="M543" s="392" t="str">
        <f>IF(表格1[編號]&lt;&gt;"",(IF(COUNTIF(表格1[[#This Row],[費用]:[車資]],"")&gt;0,"缺","")),"")</f>
        <v/>
      </c>
    </row>
    <row r="544" spans="1:13">
      <c r="A544" s="388" t="str">
        <f>IFERROR((INDEX(名冊[#All],MATCH(表格1[[#This Row],[姓名]],名冊[[#All],[姓名]],0),COLUMN(名冊[[#Headers],[字號]]))),"")</f>
        <v>1-200</v>
      </c>
      <c r="B544" s="264" t="s">
        <v>434</v>
      </c>
      <c r="C544" s="339">
        <v>45735</v>
      </c>
      <c r="D544" s="339" t="str">
        <f>IF(表格1[[#This Row],[姓名]]&lt;&gt;"","醫療","")</f>
        <v>醫療</v>
      </c>
      <c r="E544" s="389" t="s">
        <v>3483</v>
      </c>
      <c r="F544" s="390"/>
      <c r="G544" s="344" t="str">
        <f>IF(表格1[[#This Row],[姓名]]&lt;&gt;"",TEXT(表格1[[#This Row],[日期]],"mm/dd;;")&amp;" "&amp;表格1[[#This Row],[項目]]&amp;表格1[[#This Row],[項目2]],"")</f>
        <v>03/19 桃療精神科拿藥(巡診)-精護</v>
      </c>
      <c r="H544" s="344"/>
      <c r="I544" s="344"/>
      <c r="J544" s="391">
        <v>150</v>
      </c>
      <c r="K544" s="90">
        <v>0</v>
      </c>
      <c r="L544" s="90">
        <v>300</v>
      </c>
      <c r="M544" s="392" t="str">
        <f>IF(表格1[編號]&lt;&gt;"",(IF(COUNTIF(表格1[[#This Row],[費用]:[車資]],"")&gt;0,"缺","")),"")</f>
        <v/>
      </c>
    </row>
    <row r="545" spans="1:13">
      <c r="A545" s="388" t="str">
        <f>IFERROR((INDEX(名冊[#All],MATCH(表格1[[#This Row],[姓名]],名冊[[#All],[姓名]],0),COLUMN(名冊[[#Headers],[字號]]))),"")</f>
        <v>1-230</v>
      </c>
      <c r="B545" s="264" t="s">
        <v>611</v>
      </c>
      <c r="C545" s="339">
        <v>45735</v>
      </c>
      <c r="D545" s="339" t="str">
        <f>IF(表格1[[#This Row],[姓名]]&lt;&gt;"","醫療","")</f>
        <v>醫療</v>
      </c>
      <c r="E545" s="389" t="s">
        <v>3483</v>
      </c>
      <c r="F545" s="390"/>
      <c r="G545" s="344" t="str">
        <f>IF(表格1[[#This Row],[姓名]]&lt;&gt;"",TEXT(表格1[[#This Row],[日期]],"mm/dd;;")&amp;" "&amp;表格1[[#This Row],[項目]]&amp;表格1[[#This Row],[項目2]],"")</f>
        <v>03/19 桃療精神科拿藥(巡診)-精護</v>
      </c>
      <c r="H545" s="344"/>
      <c r="I545" s="344"/>
      <c r="J545" s="391">
        <v>0</v>
      </c>
      <c r="K545" s="90">
        <v>0</v>
      </c>
      <c r="L545" s="90">
        <v>300</v>
      </c>
      <c r="M545" s="392" t="str">
        <f>IF(表格1[編號]&lt;&gt;"",(IF(COUNTIF(表格1[[#This Row],[費用]:[車資]],"")&gt;0,"缺","")),"")</f>
        <v/>
      </c>
    </row>
    <row r="546" spans="1:13">
      <c r="A546" s="388" t="str">
        <f>IFERROR((INDEX(名冊[#All],MATCH(表格1[[#This Row],[姓名]],名冊[[#All],[姓名]],0),COLUMN(名冊[[#Headers],[字號]]))),"")</f>
        <v>1-751</v>
      </c>
      <c r="B546" s="264" t="s">
        <v>2035</v>
      </c>
      <c r="C546" s="339">
        <v>45735</v>
      </c>
      <c r="D546" s="339" t="str">
        <f>IF(表格1[[#This Row],[姓名]]&lt;&gt;"","醫療","")</f>
        <v>醫療</v>
      </c>
      <c r="E546" s="389" t="s">
        <v>3483</v>
      </c>
      <c r="F546" s="390"/>
      <c r="G546" s="344" t="str">
        <f>IF(表格1[[#This Row],[姓名]]&lt;&gt;"",TEXT(表格1[[#This Row],[日期]],"mm/dd;;")&amp;" "&amp;表格1[[#This Row],[項目]]&amp;表格1[[#This Row],[項目2]],"")</f>
        <v>03/19 桃療精神科拿藥(巡診)-精護</v>
      </c>
      <c r="H546" s="344"/>
      <c r="I546" s="344"/>
      <c r="J546" s="391">
        <v>0</v>
      </c>
      <c r="K546" s="90">
        <v>0</v>
      </c>
      <c r="L546" s="90">
        <v>300</v>
      </c>
      <c r="M546" s="392" t="str">
        <f>IF(表格1[編號]&lt;&gt;"",(IF(COUNTIF(表格1[[#This Row],[費用]:[車資]],"")&gt;0,"缺","")),"")</f>
        <v/>
      </c>
    </row>
    <row r="547" spans="1:13">
      <c r="A547" s="388" t="str">
        <f>IFERROR((INDEX(名冊[#All],MATCH(表格1[[#This Row],[姓名]],名冊[[#All],[姓名]],0),COLUMN(名冊[[#Headers],[字號]]))),"")</f>
        <v>1-546</v>
      </c>
      <c r="B547" s="264" t="s">
        <v>514</v>
      </c>
      <c r="C547" s="339">
        <v>45735</v>
      </c>
      <c r="D547" s="339" t="str">
        <f>IF(表格1[[#This Row],[姓名]]&lt;&gt;"","醫療","")</f>
        <v>醫療</v>
      </c>
      <c r="E547" s="389" t="s">
        <v>3483</v>
      </c>
      <c r="F547" s="390"/>
      <c r="G547" s="344" t="str">
        <f>IF(表格1[[#This Row],[姓名]]&lt;&gt;"",TEXT(表格1[[#This Row],[日期]],"mm/dd;;")&amp;" "&amp;表格1[[#This Row],[項目]]&amp;表格1[[#This Row],[項目2]],"")</f>
        <v>03/19 桃療精神科拿藥(巡診)-精護</v>
      </c>
      <c r="H547" s="344"/>
      <c r="I547" s="344"/>
      <c r="J547" s="391">
        <v>150</v>
      </c>
      <c r="K547" s="90">
        <v>0</v>
      </c>
      <c r="L547" s="90">
        <v>300</v>
      </c>
      <c r="M547" s="392" t="str">
        <f>IF(表格1[編號]&lt;&gt;"",(IF(COUNTIF(表格1[[#This Row],[費用]:[車資]],"")&gt;0,"缺","")),"")</f>
        <v/>
      </c>
    </row>
    <row r="548" spans="1:13">
      <c r="A548" s="388" t="str">
        <f>IFERROR((INDEX(名冊[#All],MATCH(表格1[[#This Row],[姓名]],名冊[[#All],[姓名]],0),COLUMN(名冊[[#Headers],[字號]]))),"")</f>
        <v>1-522</v>
      </c>
      <c r="B548" s="264" t="s">
        <v>616</v>
      </c>
      <c r="C548" s="339">
        <v>45735</v>
      </c>
      <c r="D548" s="339" t="str">
        <f>IF(表格1[[#This Row],[姓名]]&lt;&gt;"","醫療","")</f>
        <v>醫療</v>
      </c>
      <c r="E548" s="389" t="s">
        <v>3483</v>
      </c>
      <c r="F548" s="390"/>
      <c r="G548" s="344" t="str">
        <f>IF(表格1[[#This Row],[姓名]]&lt;&gt;"",TEXT(表格1[[#This Row],[日期]],"mm/dd;;")&amp;" "&amp;表格1[[#This Row],[項目]]&amp;表格1[[#This Row],[項目2]],"")</f>
        <v>03/19 桃療精神科拿藥(巡診)-精護</v>
      </c>
      <c r="H548" s="344"/>
      <c r="I548" s="344"/>
      <c r="J548" s="391">
        <v>0</v>
      </c>
      <c r="K548" s="90">
        <v>0</v>
      </c>
      <c r="L548" s="90">
        <v>300</v>
      </c>
      <c r="M548" s="392" t="str">
        <f>IF(表格1[編號]&lt;&gt;"",(IF(COUNTIF(表格1[[#This Row],[費用]:[車資]],"")&gt;0,"缺","")),"")</f>
        <v/>
      </c>
    </row>
    <row r="549" spans="1:13">
      <c r="A549" s="388" t="str">
        <f>IFERROR((INDEX(名冊[#All],MATCH(表格1[[#This Row],[姓名]],名冊[[#All],[姓名]],0),COLUMN(名冊[[#Headers],[字號]]))),"")</f>
        <v>1-742</v>
      </c>
      <c r="B549" s="264" t="s">
        <v>1943</v>
      </c>
      <c r="C549" s="339">
        <v>45735</v>
      </c>
      <c r="D549" s="339" t="str">
        <f>IF(表格1[[#This Row],[姓名]]&lt;&gt;"","醫療","")</f>
        <v>醫療</v>
      </c>
      <c r="E549" s="389" t="s">
        <v>3483</v>
      </c>
      <c r="F549" s="390"/>
      <c r="G549" s="344" t="str">
        <f>IF(表格1[[#This Row],[姓名]]&lt;&gt;"",TEXT(表格1[[#This Row],[日期]],"mm/dd;;")&amp;" "&amp;表格1[[#This Row],[項目]]&amp;表格1[[#This Row],[項目2]],"")</f>
        <v>03/19 桃療精神科拿藥(巡診)-精護</v>
      </c>
      <c r="H549" s="344"/>
      <c r="I549" s="344"/>
      <c r="J549" s="391">
        <v>0</v>
      </c>
      <c r="K549" s="90">
        <v>0</v>
      </c>
      <c r="L549" s="90">
        <v>300</v>
      </c>
      <c r="M549" s="392" t="str">
        <f>IF(表格1[編號]&lt;&gt;"",(IF(COUNTIF(表格1[[#This Row],[費用]:[車資]],"")&gt;0,"缺","")),"")</f>
        <v/>
      </c>
    </row>
    <row r="550" spans="1:13">
      <c r="A550" s="388" t="str">
        <f>IFERROR((INDEX(名冊[#All],MATCH(表格1[[#This Row],[姓名]],名冊[[#All],[姓名]],0),COLUMN(名冊[[#Headers],[字號]]))),"")</f>
        <v>1-270</v>
      </c>
      <c r="B550" s="264" t="s">
        <v>612</v>
      </c>
      <c r="C550" s="339">
        <v>45735</v>
      </c>
      <c r="D550" s="339" t="str">
        <f>IF(表格1[[#This Row],[姓名]]&lt;&gt;"","醫療","")</f>
        <v>醫療</v>
      </c>
      <c r="E550" s="389" t="s">
        <v>3483</v>
      </c>
      <c r="F550" s="390"/>
      <c r="G550" s="344" t="str">
        <f>IF(表格1[[#This Row],[姓名]]&lt;&gt;"",TEXT(表格1[[#This Row],[日期]],"mm/dd;;")&amp;" "&amp;表格1[[#This Row],[項目]]&amp;表格1[[#This Row],[項目2]],"")</f>
        <v>03/19 桃療精神科拿藥(巡診)-精護</v>
      </c>
      <c r="H550" s="344"/>
      <c r="I550" s="344"/>
      <c r="J550" s="391">
        <v>0</v>
      </c>
      <c r="K550" s="90">
        <v>0</v>
      </c>
      <c r="L550" s="90">
        <v>300</v>
      </c>
      <c r="M550" s="392" t="str">
        <f>IF(表格1[編號]&lt;&gt;"",(IF(COUNTIF(表格1[[#This Row],[費用]:[車資]],"")&gt;0,"缺","")),"")</f>
        <v/>
      </c>
    </row>
    <row r="551" spans="1:13">
      <c r="A551" s="388" t="str">
        <f>IFERROR((INDEX(名冊[#All],MATCH(表格1[[#This Row],[姓名]],名冊[[#All],[姓名]],0),COLUMN(名冊[[#Headers],[字號]]))),"")</f>
        <v>1-595</v>
      </c>
      <c r="B551" s="264" t="s">
        <v>676</v>
      </c>
      <c r="C551" s="339">
        <v>45735</v>
      </c>
      <c r="D551" s="339" t="str">
        <f>IF(表格1[[#This Row],[姓名]]&lt;&gt;"","醫療","")</f>
        <v>醫療</v>
      </c>
      <c r="E551" s="389" t="s">
        <v>3483</v>
      </c>
      <c r="F551" s="390"/>
      <c r="G551" s="344" t="str">
        <f>IF(表格1[[#This Row],[姓名]]&lt;&gt;"",TEXT(表格1[[#This Row],[日期]],"mm/dd;;")&amp;" "&amp;表格1[[#This Row],[項目]]&amp;表格1[[#This Row],[項目2]],"")</f>
        <v>03/19 桃療精神科拿藥(巡診)-精護</v>
      </c>
      <c r="H551" s="344"/>
      <c r="I551" s="344"/>
      <c r="J551" s="391">
        <v>0</v>
      </c>
      <c r="K551" s="90">
        <v>0</v>
      </c>
      <c r="L551" s="90">
        <v>300</v>
      </c>
      <c r="M551" s="392" t="str">
        <f>IF(表格1[編號]&lt;&gt;"",(IF(COUNTIF(表格1[[#This Row],[費用]:[車資]],"")&gt;0,"缺","")),"")</f>
        <v/>
      </c>
    </row>
    <row r="552" spans="1:13">
      <c r="A552" s="388" t="str">
        <f>IFERROR((INDEX(名冊[#All],MATCH(表格1[[#This Row],[姓名]],名冊[[#All],[姓名]],0),COLUMN(名冊[[#Headers],[字號]]))),"")</f>
        <v>1-671</v>
      </c>
      <c r="B552" s="264" t="s">
        <v>1349</v>
      </c>
      <c r="C552" s="339">
        <v>45735</v>
      </c>
      <c r="D552" s="339" t="str">
        <f>IF(表格1[[#This Row],[姓名]]&lt;&gt;"","醫療","")</f>
        <v>醫療</v>
      </c>
      <c r="E552" s="389" t="s">
        <v>3483</v>
      </c>
      <c r="F552" s="390"/>
      <c r="G552" s="344" t="str">
        <f>IF(表格1[[#This Row],[姓名]]&lt;&gt;"",TEXT(表格1[[#This Row],[日期]],"mm/dd;;")&amp;" "&amp;表格1[[#This Row],[項目]]&amp;表格1[[#This Row],[項目2]],"")</f>
        <v>03/19 桃療精神科拿藥(巡診)-精護</v>
      </c>
      <c r="H552" s="344"/>
      <c r="I552" s="344"/>
      <c r="J552" s="391">
        <v>400</v>
      </c>
      <c r="K552" s="90">
        <v>0</v>
      </c>
      <c r="L552" s="90">
        <v>300</v>
      </c>
      <c r="M552" s="392" t="str">
        <f>IF(表格1[編號]&lt;&gt;"",(IF(COUNTIF(表格1[[#This Row],[費用]:[車資]],"")&gt;0,"缺","")),"")</f>
        <v/>
      </c>
    </row>
    <row r="553" spans="1:13">
      <c r="A553" s="388" t="str">
        <f>IFERROR((INDEX(名冊[#All],MATCH(表格1[[#This Row],[姓名]],名冊[[#All],[姓名]],0),COLUMN(名冊[[#Headers],[字號]]))),"")</f>
        <v>1-515</v>
      </c>
      <c r="B553" s="264" t="s">
        <v>508</v>
      </c>
      <c r="C553" s="339">
        <v>45735</v>
      </c>
      <c r="D553" s="339" t="str">
        <f>IF(表格1[[#This Row],[姓名]]&lt;&gt;"","醫療","")</f>
        <v>醫療</v>
      </c>
      <c r="E553" s="389" t="s">
        <v>3483</v>
      </c>
      <c r="F553" s="390"/>
      <c r="G553" s="344" t="str">
        <f>IF(表格1[[#This Row],[姓名]]&lt;&gt;"",TEXT(表格1[[#This Row],[日期]],"mm/dd;;")&amp;" "&amp;表格1[[#This Row],[項目]]&amp;表格1[[#This Row],[項目2]],"")</f>
        <v>03/19 桃療精神科拿藥(巡診)-精護</v>
      </c>
      <c r="H553" s="344"/>
      <c r="I553" s="344"/>
      <c r="J553" s="391">
        <v>150</v>
      </c>
      <c r="K553" s="90">
        <v>0</v>
      </c>
      <c r="L553" s="90">
        <v>300</v>
      </c>
      <c r="M553" s="392" t="str">
        <f>IF(表格1[編號]&lt;&gt;"",(IF(COUNTIF(表格1[[#This Row],[費用]:[車資]],"")&gt;0,"缺","")),"")</f>
        <v/>
      </c>
    </row>
    <row r="554" spans="1:13">
      <c r="A554" s="388" t="str">
        <f>IFERROR((INDEX(名冊[#All],MATCH(表格1[[#This Row],[姓名]],名冊[[#All],[姓名]],0),COLUMN(名冊[[#Headers],[字號]]))),"")</f>
        <v>3-549</v>
      </c>
      <c r="B554" s="264" t="s">
        <v>3579</v>
      </c>
      <c r="C554" s="339">
        <v>45735</v>
      </c>
      <c r="D554" s="339" t="str">
        <f>IF(表格1[[#This Row],[姓名]]&lt;&gt;"","醫療","")</f>
        <v>醫療</v>
      </c>
      <c r="E554" s="389" t="s">
        <v>3574</v>
      </c>
      <c r="F554" s="390"/>
      <c r="G554" s="344" t="str">
        <f>IF(表格1[[#This Row],[姓名]]&lt;&gt;"",TEXT(表格1[[#This Row],[日期]],"mm/dd;;")&amp;" "&amp;表格1[[#This Row],[項目]]&amp;表格1[[#This Row],[項目2]],"")</f>
        <v>03/19 804送檢車資</v>
      </c>
      <c r="H554" s="344"/>
      <c r="I554" s="344"/>
      <c r="J554" s="391" t="s">
        <v>2294</v>
      </c>
      <c r="K554" s="90" t="s">
        <v>2294</v>
      </c>
      <c r="L554" s="90">
        <v>320</v>
      </c>
      <c r="M554" s="392" t="str">
        <f>IF(表格1[編號]&lt;&gt;"",(IF(COUNTIF(表格1[[#This Row],[費用]:[車資]],"")&gt;0,"缺","")),"")</f>
        <v/>
      </c>
    </row>
    <row r="555" spans="1:13">
      <c r="A555" s="388" t="str">
        <f>IFERROR((INDEX(名冊[#All],MATCH(表格1[[#This Row],[姓名]],名冊[[#All],[姓名]],0),COLUMN(名冊[[#Headers],[字號]]))),"")</f>
        <v>1-675</v>
      </c>
      <c r="B555" s="264" t="s">
        <v>1377</v>
      </c>
      <c r="C555" s="339">
        <v>45735</v>
      </c>
      <c r="D555" s="339" t="str">
        <f>IF(表格1[[#This Row],[姓名]]&lt;&gt;"","醫療","")</f>
        <v>醫療</v>
      </c>
      <c r="E555" s="389" t="s">
        <v>3483</v>
      </c>
      <c r="F555" s="390"/>
      <c r="G555" s="344" t="str">
        <f>IF(表格1[[#This Row],[姓名]]&lt;&gt;"",TEXT(表格1[[#This Row],[日期]],"mm/dd;;")&amp;" "&amp;表格1[[#This Row],[項目]]&amp;表格1[[#This Row],[項目2]],"")</f>
        <v>03/19 桃療精神科拿藥(巡診)-精護</v>
      </c>
      <c r="H555" s="344"/>
      <c r="I555" s="344"/>
      <c r="J555" s="391">
        <v>360</v>
      </c>
      <c r="K555" s="90">
        <v>0</v>
      </c>
      <c r="L555" s="90">
        <v>300</v>
      </c>
      <c r="M555" s="392" t="str">
        <f>IF(表格1[編號]&lt;&gt;"",(IF(COUNTIF(表格1[[#This Row],[費用]:[車資]],"")&gt;0,"缺","")),"")</f>
        <v/>
      </c>
    </row>
    <row r="556" spans="1:13">
      <c r="A556" s="388" t="str">
        <f>IFERROR((INDEX(名冊[#All],MATCH(表格1[[#This Row],[姓名]],名冊[[#All],[姓名]],0),COLUMN(名冊[[#Headers],[字號]]))),"")</f>
        <v>1-720</v>
      </c>
      <c r="B556" s="264" t="s">
        <v>1742</v>
      </c>
      <c r="C556" s="339">
        <v>45735</v>
      </c>
      <c r="D556" s="339" t="str">
        <f>IF(表格1[[#This Row],[姓名]]&lt;&gt;"","醫療","")</f>
        <v>醫療</v>
      </c>
      <c r="E556" s="389" t="s">
        <v>3483</v>
      </c>
      <c r="F556" s="390"/>
      <c r="G556" s="344" t="str">
        <f>IF(表格1[[#This Row],[姓名]]&lt;&gt;"",TEXT(表格1[[#This Row],[日期]],"mm/dd;;")&amp;" "&amp;表格1[[#This Row],[項目]]&amp;表格1[[#This Row],[項目2]],"")</f>
        <v>03/19 桃療精神科拿藥(巡診)-精護</v>
      </c>
      <c r="H556" s="344"/>
      <c r="I556" s="344"/>
      <c r="J556" s="391">
        <v>170</v>
      </c>
      <c r="K556" s="90">
        <v>0</v>
      </c>
      <c r="L556" s="90">
        <v>300</v>
      </c>
      <c r="M556" s="392" t="str">
        <f>IF(表格1[編號]&lt;&gt;"",(IF(COUNTIF(表格1[[#This Row],[費用]:[車資]],"")&gt;0,"缺","")),"")</f>
        <v/>
      </c>
    </row>
    <row r="557" spans="1:13">
      <c r="A557" s="388" t="str">
        <f>IFERROR((INDEX(名冊[#All],MATCH(表格1[[#This Row],[姓名]],名冊[[#All],[姓名]],0),COLUMN(名冊[[#Headers],[字號]]))),"")</f>
        <v>1-524</v>
      </c>
      <c r="B557" s="264" t="s">
        <v>575</v>
      </c>
      <c r="C557" s="339">
        <v>45735</v>
      </c>
      <c r="D557" s="339" t="str">
        <f>IF(表格1[[#This Row],[姓名]]&lt;&gt;"","醫療","")</f>
        <v>醫療</v>
      </c>
      <c r="E557" s="389" t="s">
        <v>3483</v>
      </c>
      <c r="F557" s="390"/>
      <c r="G557" s="344" t="str">
        <f>IF(表格1[[#This Row],[姓名]]&lt;&gt;"",TEXT(表格1[[#This Row],[日期]],"mm/dd;;")&amp;" "&amp;表格1[[#This Row],[項目]]&amp;表格1[[#This Row],[項目2]],"")</f>
        <v>03/19 桃療精神科拿藥(巡診)-精護</v>
      </c>
      <c r="H557" s="344"/>
      <c r="I557" s="344"/>
      <c r="J557" s="391">
        <v>150</v>
      </c>
      <c r="K557" s="90">
        <v>0</v>
      </c>
      <c r="L557" s="90">
        <v>300</v>
      </c>
      <c r="M557" s="392" t="str">
        <f>IF(表格1[編號]&lt;&gt;"",(IF(COUNTIF(表格1[[#This Row],[費用]:[車資]],"")&gt;0,"缺","")),"")</f>
        <v/>
      </c>
    </row>
    <row r="558" spans="1:13">
      <c r="A558" s="388" t="str">
        <f>IFERROR((INDEX(名冊[#All],MATCH(表格1[[#This Row],[姓名]],名冊[[#All],[姓名]],0),COLUMN(名冊[[#Headers],[字號]]))),"")</f>
        <v>1-097</v>
      </c>
      <c r="B558" s="264" t="s">
        <v>618</v>
      </c>
      <c r="C558" s="339">
        <v>45735</v>
      </c>
      <c r="D558" s="339" t="str">
        <f>IF(表格1[[#This Row],[姓名]]&lt;&gt;"","醫療","")</f>
        <v>醫療</v>
      </c>
      <c r="E558" s="389" t="s">
        <v>3483</v>
      </c>
      <c r="F558" s="390"/>
      <c r="G558" s="344" t="str">
        <f>IF(表格1[[#This Row],[姓名]]&lt;&gt;"",TEXT(表格1[[#This Row],[日期]],"mm/dd;;")&amp;" "&amp;表格1[[#This Row],[項目]]&amp;表格1[[#This Row],[項目2]],"")</f>
        <v>03/19 桃療精神科拿藥(巡診)-精護</v>
      </c>
      <c r="H558" s="344"/>
      <c r="I558" s="344"/>
      <c r="J558" s="391">
        <v>0</v>
      </c>
      <c r="K558" s="90">
        <v>0</v>
      </c>
      <c r="L558" s="90">
        <v>300</v>
      </c>
      <c r="M558" s="392" t="str">
        <f>IF(表格1[編號]&lt;&gt;"",(IF(COUNTIF(表格1[[#This Row],[費用]:[車資]],"")&gt;0,"缺","")),"")</f>
        <v/>
      </c>
    </row>
    <row r="559" spans="1:13">
      <c r="A559" s="388" t="str">
        <f>IFERROR((INDEX(名冊[#All],MATCH(表格1[[#This Row],[姓名]],名冊[[#All],[姓名]],0),COLUMN(名冊[[#Headers],[字號]]))),"")</f>
        <v>1-534</v>
      </c>
      <c r="B559" s="264" t="s">
        <v>497</v>
      </c>
      <c r="C559" s="339">
        <v>45735</v>
      </c>
      <c r="D559" s="339" t="str">
        <f>IF(表格1[[#This Row],[姓名]]&lt;&gt;"","醫療","")</f>
        <v>醫療</v>
      </c>
      <c r="E559" s="389" t="s">
        <v>3483</v>
      </c>
      <c r="F559" s="390"/>
      <c r="G559" s="344" t="str">
        <f>IF(表格1[[#This Row],[姓名]]&lt;&gt;"",TEXT(表格1[[#This Row],[日期]],"mm/dd;;")&amp;" "&amp;表格1[[#This Row],[項目]]&amp;表格1[[#This Row],[項目2]],"")</f>
        <v>03/19 桃療精神科拿藥(巡診)-精護</v>
      </c>
      <c r="H559" s="344"/>
      <c r="I559" s="344"/>
      <c r="J559" s="391">
        <v>150</v>
      </c>
      <c r="K559" s="90">
        <v>0</v>
      </c>
      <c r="L559" s="90">
        <v>300</v>
      </c>
      <c r="M559" s="392" t="str">
        <f>IF(表格1[編號]&lt;&gt;"",(IF(COUNTIF(表格1[[#This Row],[費用]:[車資]],"")&gt;0,"缺","")),"")</f>
        <v/>
      </c>
    </row>
    <row r="560" spans="1:13">
      <c r="A560" s="388" t="str">
        <f>IFERROR((INDEX(名冊[#All],MATCH(表格1[[#This Row],[姓名]],名冊[[#All],[姓名]],0),COLUMN(名冊[[#Headers],[字號]]))),"")</f>
        <v>1-632</v>
      </c>
      <c r="B560" s="264" t="s">
        <v>935</v>
      </c>
      <c r="C560" s="339">
        <v>45735</v>
      </c>
      <c r="D560" s="339" t="str">
        <f>IF(表格1[[#This Row],[姓名]]&lt;&gt;"","醫療","")</f>
        <v>醫療</v>
      </c>
      <c r="E560" s="389" t="s">
        <v>3483</v>
      </c>
      <c r="F560" s="390"/>
      <c r="G560" s="344" t="str">
        <f>IF(表格1[[#This Row],[姓名]]&lt;&gt;"",TEXT(表格1[[#This Row],[日期]],"mm/dd;;")&amp;" "&amp;表格1[[#This Row],[項目]]&amp;表格1[[#This Row],[項目2]],"")</f>
        <v>03/19 桃療精神科拿藥(巡診)-精護</v>
      </c>
      <c r="H560" s="344"/>
      <c r="I560" s="344"/>
      <c r="J560" s="391">
        <v>150</v>
      </c>
      <c r="K560" s="90">
        <v>0</v>
      </c>
      <c r="L560" s="90">
        <v>300</v>
      </c>
      <c r="M560" s="392" t="str">
        <f>IF(表格1[編號]&lt;&gt;"",(IF(COUNTIF(表格1[[#This Row],[費用]:[車資]],"")&gt;0,"缺","")),"")</f>
        <v/>
      </c>
    </row>
    <row r="561" spans="1:13">
      <c r="A561" s="388" t="str">
        <f>IFERROR((INDEX(名冊[#All],MATCH(表格1[[#This Row],[姓名]],名冊[[#All],[姓名]],0),COLUMN(名冊[[#Headers],[字號]]))),"")</f>
        <v>1-342</v>
      </c>
      <c r="B561" s="264" t="s">
        <v>279</v>
      </c>
      <c r="C561" s="339">
        <v>45735</v>
      </c>
      <c r="D561" s="339" t="str">
        <f>IF(表格1[[#This Row],[姓名]]&lt;&gt;"","醫療","")</f>
        <v>醫療</v>
      </c>
      <c r="E561" s="389" t="s">
        <v>3483</v>
      </c>
      <c r="F561" s="390"/>
      <c r="G561" s="344" t="str">
        <f>IF(表格1[[#This Row],[姓名]]&lt;&gt;"",TEXT(表格1[[#This Row],[日期]],"mm/dd;;")&amp;" "&amp;表格1[[#This Row],[項目]]&amp;表格1[[#This Row],[項目2]],"")</f>
        <v>03/19 桃療精神科拿藥(巡診)-精護</v>
      </c>
      <c r="H561" s="344"/>
      <c r="I561" s="344"/>
      <c r="J561" s="391">
        <v>0</v>
      </c>
      <c r="K561" s="90">
        <v>0</v>
      </c>
      <c r="L561" s="90">
        <v>300</v>
      </c>
      <c r="M561" s="392" t="str">
        <f>IF(表格1[編號]&lt;&gt;"",(IF(COUNTIF(表格1[[#This Row],[費用]:[車資]],"")&gt;0,"缺","")),"")</f>
        <v/>
      </c>
    </row>
    <row r="562" spans="1:13">
      <c r="A562" s="388" t="str">
        <f>IFERROR((INDEX(名冊[#All],MATCH(表格1[[#This Row],[姓名]],名冊[[#All],[姓名]],0),COLUMN(名冊[[#Headers],[字號]]))),"")</f>
        <v>1-473</v>
      </c>
      <c r="B562" s="264" t="s">
        <v>545</v>
      </c>
      <c r="C562" s="339">
        <v>45735</v>
      </c>
      <c r="D562" s="339" t="str">
        <f>IF(表格1[[#This Row],[姓名]]&lt;&gt;"","醫療","")</f>
        <v>醫療</v>
      </c>
      <c r="E562" s="389" t="s">
        <v>3443</v>
      </c>
      <c r="F562" s="390"/>
      <c r="G562" s="344" t="str">
        <f>IF(表格1[[#This Row],[姓名]]&lt;&gt;"",TEXT(表格1[[#This Row],[日期]],"mm/dd;;")&amp;" "&amp;表格1[[#This Row],[項目]]&amp;表格1[[#This Row],[項目2]],"")</f>
        <v>03/19 804裝攜帶式心電圖記錄檢查</v>
      </c>
      <c r="H562" s="344"/>
      <c r="I562" s="344"/>
      <c r="J562" s="391">
        <v>0</v>
      </c>
      <c r="K562" s="90">
        <v>350</v>
      </c>
      <c r="L562" s="90">
        <v>600</v>
      </c>
      <c r="M562" s="392" t="str">
        <f>IF(表格1[編號]&lt;&gt;"",(IF(COUNTIF(表格1[[#This Row],[費用]:[車資]],"")&gt;0,"缺","")),"")</f>
        <v/>
      </c>
    </row>
    <row r="563" spans="1:13">
      <c r="A563" s="388" t="str">
        <f>IFERROR((INDEX(名冊[#All],MATCH(表格1[[#This Row],[姓名]],名冊[[#All],[姓名]],0),COLUMN(名冊[[#Headers],[字號]]))),"")</f>
        <v>1-280</v>
      </c>
      <c r="B563" s="264" t="s">
        <v>510</v>
      </c>
      <c r="C563" s="339">
        <v>45735</v>
      </c>
      <c r="D563" s="339" t="str">
        <f>IF(表格1[[#This Row],[姓名]]&lt;&gt;"","醫療","")</f>
        <v>醫療</v>
      </c>
      <c r="E563" s="389" t="s">
        <v>3483</v>
      </c>
      <c r="F563" s="390"/>
      <c r="G563" s="344" t="str">
        <f>IF(表格1[[#This Row],[姓名]]&lt;&gt;"",TEXT(表格1[[#This Row],[日期]],"mm/dd;;")&amp;" "&amp;表格1[[#This Row],[項目]]&amp;表格1[[#This Row],[項目2]],"")</f>
        <v>03/19 桃療精神科拿藥(巡診)-精護</v>
      </c>
      <c r="H563" s="344"/>
      <c r="I563" s="344"/>
      <c r="J563" s="391">
        <v>0</v>
      </c>
      <c r="K563" s="90">
        <v>0</v>
      </c>
      <c r="L563" s="90">
        <v>300</v>
      </c>
      <c r="M563" s="392" t="str">
        <f>IF(表格1[編號]&lt;&gt;"",(IF(COUNTIF(表格1[[#This Row],[費用]:[車資]],"")&gt;0,"缺","")),"")</f>
        <v/>
      </c>
    </row>
    <row r="564" spans="1:13">
      <c r="A564" s="388" t="str">
        <f>IFERROR((INDEX(名冊[#All],MATCH(表格1[[#This Row],[姓名]],名冊[[#All],[姓名]],0),COLUMN(名冊[[#Headers],[字號]]))),"")</f>
        <v>1-441</v>
      </c>
      <c r="B564" s="264" t="s">
        <v>493</v>
      </c>
      <c r="C564" s="339">
        <v>45735</v>
      </c>
      <c r="D564" s="339" t="str">
        <f>IF(表格1[[#This Row],[姓名]]&lt;&gt;"","醫療","")</f>
        <v>醫療</v>
      </c>
      <c r="E564" s="389" t="s">
        <v>3483</v>
      </c>
      <c r="F564" s="390"/>
      <c r="G564" s="344" t="str">
        <f>IF(表格1[[#This Row],[姓名]]&lt;&gt;"",TEXT(表格1[[#This Row],[日期]],"mm/dd;;")&amp;" "&amp;表格1[[#This Row],[項目]]&amp;表格1[[#This Row],[項目2]],"")</f>
        <v>03/19 桃療精神科拿藥(巡診)-精護</v>
      </c>
      <c r="H564" s="344"/>
      <c r="I564" s="344"/>
      <c r="J564" s="391">
        <v>0</v>
      </c>
      <c r="K564" s="90">
        <v>0</v>
      </c>
      <c r="L564" s="90">
        <v>300</v>
      </c>
      <c r="M564" s="392" t="str">
        <f>IF(表格1[編號]&lt;&gt;"",(IF(COUNTIF(表格1[[#This Row],[費用]:[車資]],"")&gt;0,"缺","")),"")</f>
        <v/>
      </c>
    </row>
    <row r="565" spans="1:13">
      <c r="A565" s="388" t="str">
        <f>IFERROR((INDEX(名冊[#All],MATCH(表格1[[#This Row],[姓名]],名冊[[#All],[姓名]],0),COLUMN(名冊[[#Headers],[字號]]))),"")</f>
        <v>1-603</v>
      </c>
      <c r="B565" s="264" t="s">
        <v>735</v>
      </c>
      <c r="C565" s="339">
        <v>45735</v>
      </c>
      <c r="D565" s="339" t="str">
        <f>IF(表格1[[#This Row],[姓名]]&lt;&gt;"","醫療","")</f>
        <v>醫療</v>
      </c>
      <c r="E565" s="389" t="s">
        <v>3483</v>
      </c>
      <c r="F565" s="390"/>
      <c r="G565" s="344" t="str">
        <f>IF(表格1[[#This Row],[姓名]]&lt;&gt;"",TEXT(表格1[[#This Row],[日期]],"mm/dd;;")&amp;" "&amp;表格1[[#This Row],[項目]]&amp;表格1[[#This Row],[項目2]],"")</f>
        <v>03/19 桃療精神科拿藥(巡診)-精護</v>
      </c>
      <c r="H565" s="344"/>
      <c r="I565" s="344"/>
      <c r="J565" s="391">
        <v>150</v>
      </c>
      <c r="K565" s="90">
        <v>0</v>
      </c>
      <c r="L565" s="90">
        <v>300</v>
      </c>
      <c r="M565" s="392" t="str">
        <f>IF(表格1[編號]&lt;&gt;"",(IF(COUNTIF(表格1[[#This Row],[費用]:[車資]],"")&gt;0,"缺","")),"")</f>
        <v/>
      </c>
    </row>
    <row r="566" spans="1:13">
      <c r="A566" s="388" t="str">
        <f>IFERROR((INDEX(名冊[#All],MATCH(表格1[[#This Row],[姓名]],名冊[[#All],[姓名]],0),COLUMN(名冊[[#Headers],[字號]]))),"")</f>
        <v>1-662</v>
      </c>
      <c r="B566" s="264" t="s">
        <v>1283</v>
      </c>
      <c r="C566" s="339">
        <v>45735</v>
      </c>
      <c r="D566" s="339" t="str">
        <f>IF(表格1[[#This Row],[姓名]]&lt;&gt;"","醫療","")</f>
        <v>醫療</v>
      </c>
      <c r="E566" s="389" t="s">
        <v>3483</v>
      </c>
      <c r="F566" s="390"/>
      <c r="G566" s="344" t="str">
        <f>IF(表格1[[#This Row],[姓名]]&lt;&gt;"",TEXT(表格1[[#This Row],[日期]],"mm/dd;;")&amp;" "&amp;表格1[[#This Row],[項目]]&amp;表格1[[#This Row],[項目2]],"")</f>
        <v>03/19 桃療精神科拿藥(巡診)-精護</v>
      </c>
      <c r="H566" s="344"/>
      <c r="I566" s="344"/>
      <c r="J566" s="391">
        <v>400</v>
      </c>
      <c r="K566" s="90">
        <v>0</v>
      </c>
      <c r="L566" s="90">
        <v>300</v>
      </c>
      <c r="M566" s="392" t="str">
        <f>IF(表格1[編號]&lt;&gt;"",(IF(COUNTIF(表格1[[#This Row],[費用]:[車資]],"")&gt;0,"缺","")),"")</f>
        <v/>
      </c>
    </row>
    <row r="567" spans="1:13">
      <c r="A567" s="388" t="str">
        <f>IFERROR((INDEX(名冊[#All],MATCH(表格1[[#This Row],[姓名]],名冊[[#All],[姓名]],0),COLUMN(名冊[[#Headers],[字號]]))),"")</f>
        <v>1-058</v>
      </c>
      <c r="B567" s="264" t="s">
        <v>608</v>
      </c>
      <c r="C567" s="339">
        <v>45735</v>
      </c>
      <c r="D567" s="339" t="str">
        <f>IF(表格1[[#This Row],[姓名]]&lt;&gt;"","醫療","")</f>
        <v>醫療</v>
      </c>
      <c r="E567" s="389" t="s">
        <v>3483</v>
      </c>
      <c r="F567" s="390"/>
      <c r="G567" s="344" t="str">
        <f>IF(表格1[[#This Row],[姓名]]&lt;&gt;"",TEXT(表格1[[#This Row],[日期]],"mm/dd;;")&amp;" "&amp;表格1[[#This Row],[項目]]&amp;表格1[[#This Row],[項目2]],"")</f>
        <v>03/19 桃療精神科拿藥(巡診)-精護</v>
      </c>
      <c r="H567" s="344"/>
      <c r="I567" s="344"/>
      <c r="J567" s="391">
        <v>150</v>
      </c>
      <c r="K567" s="90">
        <v>0</v>
      </c>
      <c r="L567" s="90">
        <v>300</v>
      </c>
      <c r="M567" s="392" t="str">
        <f>IF(表格1[編號]&lt;&gt;"",(IF(COUNTIF(表格1[[#This Row],[費用]:[車資]],"")&gt;0,"缺","")),"")</f>
        <v/>
      </c>
    </row>
    <row r="568" spans="1:13">
      <c r="A568" s="388" t="str">
        <f>IFERROR((INDEX(名冊[#All],MATCH(表格1[[#This Row],[姓名]],名冊[[#All],[姓名]],0),COLUMN(名冊[[#Headers],[字號]]))),"")</f>
        <v>1-043</v>
      </c>
      <c r="B568" s="264" t="s">
        <v>518</v>
      </c>
      <c r="C568" s="339">
        <v>45735</v>
      </c>
      <c r="D568" s="339" t="str">
        <f>IF(表格1[[#This Row],[姓名]]&lt;&gt;"","醫療","")</f>
        <v>醫療</v>
      </c>
      <c r="E568" s="389" t="s">
        <v>3483</v>
      </c>
      <c r="F568" s="390"/>
      <c r="G568" s="344" t="str">
        <f>IF(表格1[[#This Row],[姓名]]&lt;&gt;"",TEXT(表格1[[#This Row],[日期]],"mm/dd;;")&amp;" "&amp;表格1[[#This Row],[項目]]&amp;表格1[[#This Row],[項目2]],"")</f>
        <v>03/19 桃療精神科拿藥(巡診)-精護</v>
      </c>
      <c r="H568" s="344"/>
      <c r="I568" s="344"/>
      <c r="J568" s="391">
        <v>0</v>
      </c>
      <c r="K568" s="90">
        <v>0</v>
      </c>
      <c r="L568" s="90">
        <v>300</v>
      </c>
      <c r="M568" s="392" t="str">
        <f>IF(表格1[編號]&lt;&gt;"",(IF(COUNTIF(表格1[[#This Row],[費用]:[車資]],"")&gt;0,"缺","")),"")</f>
        <v/>
      </c>
    </row>
    <row r="569" spans="1:13">
      <c r="A569" s="388" t="str">
        <f>IFERROR((INDEX(名冊[#All],MATCH(表格1[[#This Row],[姓名]],名冊[[#All],[姓名]],0),COLUMN(名冊[[#Headers],[字號]]))),"")</f>
        <v>1-770</v>
      </c>
      <c r="B569" s="264" t="s">
        <v>2424</v>
      </c>
      <c r="C569" s="339">
        <v>45735</v>
      </c>
      <c r="D569" s="339" t="str">
        <f>IF(表格1[[#This Row],[姓名]]&lt;&gt;"","醫療","")</f>
        <v>醫療</v>
      </c>
      <c r="E569" s="389" t="s">
        <v>3483</v>
      </c>
      <c r="F569" s="390"/>
      <c r="G569" s="344" t="str">
        <f>IF(表格1[[#This Row],[姓名]]&lt;&gt;"",TEXT(表格1[[#This Row],[日期]],"mm/dd;;")&amp;" "&amp;表格1[[#This Row],[項目]]&amp;表格1[[#This Row],[項目2]],"")</f>
        <v>03/19 桃療精神科拿藥(巡診)-精護</v>
      </c>
      <c r="H569" s="344"/>
      <c r="I569" s="344"/>
      <c r="J569" s="391">
        <v>0</v>
      </c>
      <c r="K569" s="90">
        <v>0</v>
      </c>
      <c r="L569" s="90">
        <v>300</v>
      </c>
      <c r="M569" s="392" t="str">
        <f>IF(表格1[編號]&lt;&gt;"",(IF(COUNTIF(表格1[[#This Row],[費用]:[車資]],"")&gt;0,"缺","")),"")</f>
        <v/>
      </c>
    </row>
    <row r="570" spans="1:13">
      <c r="A570" s="388" t="str">
        <f>IFERROR((INDEX(名冊[#All],MATCH(表格1[[#This Row],[姓名]],名冊[[#All],[姓名]],0),COLUMN(名冊[[#Headers],[字號]]))),"")</f>
        <v>1-409</v>
      </c>
      <c r="B570" s="264" t="s">
        <v>2360</v>
      </c>
      <c r="C570" s="339">
        <v>45735</v>
      </c>
      <c r="D570" s="339" t="str">
        <f>IF(表格1[[#This Row],[姓名]]&lt;&gt;"","醫療","")</f>
        <v>醫療</v>
      </c>
      <c r="E570" s="389" t="s">
        <v>3483</v>
      </c>
      <c r="F570" s="390"/>
      <c r="G570" s="344" t="str">
        <f>IF(表格1[[#This Row],[姓名]]&lt;&gt;"",TEXT(表格1[[#This Row],[日期]],"mm/dd;;")&amp;" "&amp;表格1[[#This Row],[項目]]&amp;表格1[[#This Row],[項目2]],"")</f>
        <v>03/19 桃療精神科拿藥(巡診)-精護</v>
      </c>
      <c r="H570" s="344"/>
      <c r="I570" s="344"/>
      <c r="J570" s="391">
        <v>0</v>
      </c>
      <c r="K570" s="90">
        <v>0</v>
      </c>
      <c r="L570" s="90">
        <v>300</v>
      </c>
      <c r="M570" s="392" t="str">
        <f>IF(表格1[編號]&lt;&gt;"",(IF(COUNTIF(表格1[[#This Row],[費用]:[車資]],"")&gt;0,"缺","")),"")</f>
        <v/>
      </c>
    </row>
    <row r="571" spans="1:13">
      <c r="A571" s="388" t="str">
        <f>IFERROR((INDEX(名冊[#All],MATCH(表格1[[#This Row],[姓名]],名冊[[#All],[姓名]],0),COLUMN(名冊[[#Headers],[字號]]))),"")</f>
        <v>1-276</v>
      </c>
      <c r="B571" s="264" t="s">
        <v>622</v>
      </c>
      <c r="C571" s="339">
        <v>45735</v>
      </c>
      <c r="D571" s="339" t="str">
        <f>IF(表格1[[#This Row],[姓名]]&lt;&gt;"","醫療","")</f>
        <v>醫療</v>
      </c>
      <c r="E571" s="389" t="s">
        <v>3483</v>
      </c>
      <c r="F571" s="390"/>
      <c r="G571" s="344" t="str">
        <f>IF(表格1[[#This Row],[姓名]]&lt;&gt;"",TEXT(表格1[[#This Row],[日期]],"mm/dd;;")&amp;" "&amp;表格1[[#This Row],[項目]]&amp;表格1[[#This Row],[項目2]],"")</f>
        <v>03/19 桃療精神科拿藥(巡診)-精護</v>
      </c>
      <c r="H571" s="344"/>
      <c r="I571" s="344"/>
      <c r="J571" s="391">
        <v>340</v>
      </c>
      <c r="K571" s="90">
        <v>0</v>
      </c>
      <c r="L571" s="90">
        <v>300</v>
      </c>
      <c r="M571" s="392" t="str">
        <f>IF(表格1[編號]&lt;&gt;"",(IF(COUNTIF(表格1[[#This Row],[費用]:[車資]],"")&gt;0,"缺","")),"")</f>
        <v/>
      </c>
    </row>
    <row r="572" spans="1:13">
      <c r="A572" s="388" t="str">
        <f>IFERROR((INDEX(名冊[#All],MATCH(表格1[[#This Row],[姓名]],名冊[[#All],[姓名]],0),COLUMN(名冊[[#Headers],[字號]]))),"")</f>
        <v>3-527</v>
      </c>
      <c r="B572" s="264" t="s">
        <v>1652</v>
      </c>
      <c r="C572" s="339">
        <v>45735</v>
      </c>
      <c r="D572" s="339" t="str">
        <f>IF(表格1[[#This Row],[姓名]]&lt;&gt;"","醫療","")</f>
        <v>醫療</v>
      </c>
      <c r="E572" s="389" t="s">
        <v>3484</v>
      </c>
      <c r="F572" s="390"/>
      <c r="G572" s="344" t="str">
        <f>IF(表格1[[#This Row],[姓名]]&lt;&gt;"",TEXT(表格1[[#This Row],[日期]],"mm/dd;;")&amp;" "&amp;表格1[[#This Row],[項目]]&amp;表格1[[#This Row],[項目2]],"")</f>
        <v>03/19 桃療精神科拿藥(巡診)-長照</v>
      </c>
      <c r="H572" s="344"/>
      <c r="I572" s="344"/>
      <c r="J572" s="391">
        <v>0</v>
      </c>
      <c r="K572" s="90">
        <v>0</v>
      </c>
      <c r="L572" s="90">
        <v>300</v>
      </c>
      <c r="M572" s="392" t="str">
        <f>IF(表格1[編號]&lt;&gt;"",(IF(COUNTIF(表格1[[#This Row],[費用]:[車資]],"")&gt;0,"缺","")),"")</f>
        <v/>
      </c>
    </row>
    <row r="573" spans="1:13">
      <c r="A573" s="388" t="str">
        <f>IFERROR((INDEX(名冊[#All],MATCH(表格1[[#This Row],[姓名]],名冊[[#All],[姓名]],0),COLUMN(名冊[[#Headers],[字號]]))),"")</f>
        <v>1-109</v>
      </c>
      <c r="B573" s="264" t="s">
        <v>609</v>
      </c>
      <c r="C573" s="339">
        <v>45735</v>
      </c>
      <c r="D573" s="339" t="str">
        <f>IF(表格1[[#This Row],[姓名]]&lt;&gt;"","醫療","")</f>
        <v>醫療</v>
      </c>
      <c r="E573" s="389" t="s">
        <v>3483</v>
      </c>
      <c r="F573" s="390"/>
      <c r="G573" s="344" t="str">
        <f>IF(表格1[[#This Row],[姓名]]&lt;&gt;"",TEXT(表格1[[#This Row],[日期]],"mm/dd;;")&amp;" "&amp;表格1[[#This Row],[項目]]&amp;表格1[[#This Row],[項目2]],"")</f>
        <v>03/19 桃療精神科拿藥(巡診)-精護</v>
      </c>
      <c r="H573" s="344"/>
      <c r="I573" s="344"/>
      <c r="J573" s="391">
        <v>0</v>
      </c>
      <c r="K573" s="90">
        <v>0</v>
      </c>
      <c r="L573" s="90">
        <v>300</v>
      </c>
      <c r="M573" s="392" t="str">
        <f>IF(表格1[編號]&lt;&gt;"",(IF(COUNTIF(表格1[[#This Row],[費用]:[車資]],"")&gt;0,"缺","")),"")</f>
        <v/>
      </c>
    </row>
    <row r="574" spans="1:13">
      <c r="A574" s="388" t="str">
        <f>IFERROR((INDEX(名冊[#All],MATCH(表格1[[#This Row],[姓名]],名冊[[#All],[姓名]],0),COLUMN(名冊[[#Headers],[字號]]))),"")</f>
        <v>1-606</v>
      </c>
      <c r="B574" s="264" t="s">
        <v>2285</v>
      </c>
      <c r="C574" s="339">
        <v>45735</v>
      </c>
      <c r="D574" s="339" t="str">
        <f>IF(表格1[[#This Row],[姓名]]&lt;&gt;"","醫療","")</f>
        <v>醫療</v>
      </c>
      <c r="E574" s="389" t="s">
        <v>3483</v>
      </c>
      <c r="F574" s="390"/>
      <c r="G574" s="344" t="str">
        <f>IF(表格1[[#This Row],[姓名]]&lt;&gt;"",TEXT(表格1[[#This Row],[日期]],"mm/dd;;")&amp;" "&amp;表格1[[#This Row],[項目]]&amp;表格1[[#This Row],[項目2]],"")</f>
        <v>03/19 桃療精神科拿藥(巡診)-精護</v>
      </c>
      <c r="H574" s="344"/>
      <c r="I574" s="344"/>
      <c r="J574" s="391">
        <v>0</v>
      </c>
      <c r="K574" s="90">
        <v>0</v>
      </c>
      <c r="L574" s="90">
        <v>300</v>
      </c>
      <c r="M574" s="392" t="str">
        <f>IF(表格1[編號]&lt;&gt;"",(IF(COUNTIF(表格1[[#This Row],[費用]:[車資]],"")&gt;0,"缺","")),"")</f>
        <v/>
      </c>
    </row>
    <row r="575" spans="1:13">
      <c r="A575" s="388" t="str">
        <f>IFERROR((INDEX(名冊[#All],MATCH(表格1[[#This Row],[姓名]],名冊[[#All],[姓名]],0),COLUMN(名冊[[#Headers],[字號]]))),"")</f>
        <v>1-160</v>
      </c>
      <c r="B575" s="264" t="s">
        <v>2287</v>
      </c>
      <c r="C575" s="339">
        <v>45735</v>
      </c>
      <c r="D575" s="339" t="str">
        <f>IF(表格1[[#This Row],[姓名]]&lt;&gt;"","醫療","")</f>
        <v>醫療</v>
      </c>
      <c r="E575" s="389" t="s">
        <v>3483</v>
      </c>
      <c r="F575" s="390"/>
      <c r="G575" s="344" t="str">
        <f>IF(表格1[[#This Row],[姓名]]&lt;&gt;"",TEXT(表格1[[#This Row],[日期]],"mm/dd;;")&amp;" "&amp;表格1[[#This Row],[項目]]&amp;表格1[[#This Row],[項目2]],"")</f>
        <v>03/19 桃療精神科拿藥(巡診)-精護</v>
      </c>
      <c r="H575" s="344"/>
      <c r="I575" s="344"/>
      <c r="J575" s="391">
        <v>150</v>
      </c>
      <c r="K575" s="90">
        <v>0</v>
      </c>
      <c r="L575" s="90">
        <v>300</v>
      </c>
      <c r="M575" s="392" t="str">
        <f>IF(表格1[編號]&lt;&gt;"",(IF(COUNTIF(表格1[[#This Row],[費用]:[車資]],"")&gt;0,"缺","")),"")</f>
        <v/>
      </c>
    </row>
    <row r="576" spans="1:13">
      <c r="A576" s="388" t="str">
        <f>IFERROR((INDEX(名冊[#All],MATCH(表格1[[#This Row],[姓名]],名冊[[#All],[姓名]],0),COLUMN(名冊[[#Headers],[字號]]))),"")</f>
        <v>1-670</v>
      </c>
      <c r="B576" s="264" t="s">
        <v>1339</v>
      </c>
      <c r="C576" s="339">
        <v>45735</v>
      </c>
      <c r="D576" s="339" t="str">
        <f>IF(表格1[[#This Row],[姓名]]&lt;&gt;"","醫療","")</f>
        <v>醫療</v>
      </c>
      <c r="E576" s="389" t="s">
        <v>3483</v>
      </c>
      <c r="F576" s="390"/>
      <c r="G576" s="344" t="str">
        <f>IF(表格1[[#This Row],[姓名]]&lt;&gt;"",TEXT(表格1[[#This Row],[日期]],"mm/dd;;")&amp;" "&amp;表格1[[#This Row],[項目]]&amp;表格1[[#This Row],[項目2]],"")</f>
        <v>03/19 桃療精神科拿藥(巡診)-精護</v>
      </c>
      <c r="H576" s="344"/>
      <c r="I576" s="344"/>
      <c r="J576" s="391">
        <v>250</v>
      </c>
      <c r="K576" s="90">
        <v>0</v>
      </c>
      <c r="L576" s="90">
        <v>300</v>
      </c>
      <c r="M576" s="392" t="str">
        <f>IF(表格1[編號]&lt;&gt;"",(IF(COUNTIF(表格1[[#This Row],[費用]:[車資]],"")&gt;0,"缺","")),"")</f>
        <v/>
      </c>
    </row>
    <row r="577" spans="1:13">
      <c r="A577" s="388" t="str">
        <f>IFERROR((INDEX(名冊[#All],MATCH(表格1[[#This Row],[姓名]],名冊[[#All],[姓名]],0),COLUMN(名冊[[#Headers],[字號]]))),"")</f>
        <v>1-647</v>
      </c>
      <c r="B577" s="264" t="s">
        <v>1052</v>
      </c>
      <c r="C577" s="339">
        <v>45735</v>
      </c>
      <c r="D577" s="339" t="str">
        <f>IF(表格1[[#This Row],[姓名]]&lt;&gt;"","醫療","")</f>
        <v>醫療</v>
      </c>
      <c r="E577" s="389" t="s">
        <v>3483</v>
      </c>
      <c r="F577" s="390"/>
      <c r="G577" s="344" t="str">
        <f>IF(表格1[[#This Row],[姓名]]&lt;&gt;"",TEXT(表格1[[#This Row],[日期]],"mm/dd;;")&amp;" "&amp;表格1[[#This Row],[項目]]&amp;表格1[[#This Row],[項目2]],"")</f>
        <v>03/19 桃療精神科拿藥(巡診)-精護</v>
      </c>
      <c r="H577" s="344"/>
      <c r="I577" s="344"/>
      <c r="J577" s="391">
        <v>150</v>
      </c>
      <c r="K577" s="90">
        <v>0</v>
      </c>
      <c r="L577" s="90">
        <v>300</v>
      </c>
      <c r="M577" s="392" t="str">
        <f>IF(表格1[編號]&lt;&gt;"",(IF(COUNTIF(表格1[[#This Row],[費用]:[車資]],"")&gt;0,"缺","")),"")</f>
        <v/>
      </c>
    </row>
    <row r="578" spans="1:13">
      <c r="A578" s="388" t="str">
        <f>IFERROR((INDEX(名冊[#All],MATCH(表格1[[#This Row],[姓名]],名冊[[#All],[姓名]],0),COLUMN(名冊[[#Headers],[字號]]))),"")</f>
        <v>1-370</v>
      </c>
      <c r="B578" s="264" t="s">
        <v>517</v>
      </c>
      <c r="C578" s="339">
        <v>45735</v>
      </c>
      <c r="D578" s="339" t="str">
        <f>IF(表格1[[#This Row],[姓名]]&lt;&gt;"","醫療","")</f>
        <v>醫療</v>
      </c>
      <c r="E578" s="389" t="s">
        <v>3483</v>
      </c>
      <c r="F578" s="390"/>
      <c r="G578" s="344" t="str">
        <f>IF(表格1[[#This Row],[姓名]]&lt;&gt;"",TEXT(表格1[[#This Row],[日期]],"mm/dd;;")&amp;" "&amp;表格1[[#This Row],[項目]]&amp;表格1[[#This Row],[項目2]],"")</f>
        <v>03/19 桃療精神科拿藥(巡診)-精護</v>
      </c>
      <c r="H578" s="344"/>
      <c r="I578" s="344"/>
      <c r="J578" s="391">
        <v>0</v>
      </c>
      <c r="K578" s="90">
        <v>0</v>
      </c>
      <c r="L578" s="90">
        <v>300</v>
      </c>
      <c r="M578" s="392" t="str">
        <f>IF(表格1[編號]&lt;&gt;"",(IF(COUNTIF(表格1[[#This Row],[費用]:[車資]],"")&gt;0,"缺","")),"")</f>
        <v/>
      </c>
    </row>
    <row r="579" spans="1:13">
      <c r="A579" s="388" t="str">
        <f>IFERROR((INDEX(名冊[#All],MATCH(表格1[[#This Row],[姓名]],名冊[[#All],[姓名]],0),COLUMN(名冊[[#Headers],[字號]]))),"")</f>
        <v>1-682</v>
      </c>
      <c r="B579" s="264" t="s">
        <v>1434</v>
      </c>
      <c r="C579" s="339">
        <v>45735</v>
      </c>
      <c r="D579" s="339" t="str">
        <f>IF(表格1[[#This Row],[姓名]]&lt;&gt;"","醫療","")</f>
        <v>醫療</v>
      </c>
      <c r="E579" s="389" t="s">
        <v>3483</v>
      </c>
      <c r="F579" s="390"/>
      <c r="G579" s="344" t="str">
        <f>IF(表格1[[#This Row],[姓名]]&lt;&gt;"",TEXT(表格1[[#This Row],[日期]],"mm/dd;;")&amp;" "&amp;表格1[[#This Row],[項目]]&amp;表格1[[#This Row],[項目2]],"")</f>
        <v>03/19 桃療精神科拿藥(巡診)-精護</v>
      </c>
      <c r="H579" s="344"/>
      <c r="I579" s="344"/>
      <c r="J579" s="391">
        <v>150</v>
      </c>
      <c r="K579" s="90">
        <v>0</v>
      </c>
      <c r="L579" s="90">
        <v>300</v>
      </c>
      <c r="M579" s="392" t="str">
        <f>IF(表格1[編號]&lt;&gt;"",(IF(COUNTIF(表格1[[#This Row],[費用]:[車資]],"")&gt;0,"缺","")),"")</f>
        <v/>
      </c>
    </row>
    <row r="580" spans="1:13">
      <c r="A580" s="388" t="str">
        <f>IFERROR((INDEX(名冊[#All],MATCH(表格1[[#This Row],[姓名]],名冊[[#All],[姓名]],0),COLUMN(名冊[[#Headers],[字號]]))),"")</f>
        <v>1-465</v>
      </c>
      <c r="B580" s="264" t="s">
        <v>1457</v>
      </c>
      <c r="C580" s="339">
        <v>45735</v>
      </c>
      <c r="D580" s="339" t="str">
        <f>IF(表格1[[#This Row],[姓名]]&lt;&gt;"","醫療","")</f>
        <v>醫療</v>
      </c>
      <c r="E580" s="389" t="s">
        <v>3483</v>
      </c>
      <c r="F580" s="390"/>
      <c r="G580" s="344" t="str">
        <f>IF(表格1[[#This Row],[姓名]]&lt;&gt;"",TEXT(表格1[[#This Row],[日期]],"mm/dd;;")&amp;" "&amp;表格1[[#This Row],[項目]]&amp;表格1[[#This Row],[項目2]],"")</f>
        <v>03/19 桃療精神科拿藥(巡診)-精護</v>
      </c>
      <c r="H580" s="344"/>
      <c r="I580" s="344"/>
      <c r="J580" s="391">
        <v>0</v>
      </c>
      <c r="K580" s="90">
        <v>0</v>
      </c>
      <c r="L580" s="90">
        <v>300</v>
      </c>
      <c r="M580" s="392" t="str">
        <f>IF(表格1[編號]&lt;&gt;"",(IF(COUNTIF(表格1[[#This Row],[費用]:[車資]],"")&gt;0,"缺","")),"")</f>
        <v/>
      </c>
    </row>
    <row r="581" spans="1:13">
      <c r="A581" s="388" t="str">
        <f>IFERROR((INDEX(名冊[#All],MATCH(表格1[[#This Row],[姓名]],名冊[[#All],[姓名]],0),COLUMN(名冊[[#Headers],[字號]]))),"")</f>
        <v>1-718</v>
      </c>
      <c r="B581" s="264" t="s">
        <v>1679</v>
      </c>
      <c r="C581" s="339">
        <v>45735</v>
      </c>
      <c r="D581" s="339" t="str">
        <f>IF(表格1[[#This Row],[姓名]]&lt;&gt;"","醫療","")</f>
        <v>醫療</v>
      </c>
      <c r="E581" s="389" t="s">
        <v>3483</v>
      </c>
      <c r="F581" s="390"/>
      <c r="G581" s="344" t="str">
        <f>IF(表格1[[#This Row],[姓名]]&lt;&gt;"",TEXT(表格1[[#This Row],[日期]],"mm/dd;;")&amp;" "&amp;表格1[[#This Row],[項目]]&amp;表格1[[#This Row],[項目2]],"")</f>
        <v>03/19 桃療精神科拿藥(巡診)-精護</v>
      </c>
      <c r="H581" s="344"/>
      <c r="I581" s="344"/>
      <c r="J581" s="391">
        <v>250</v>
      </c>
      <c r="K581" s="90">
        <v>0</v>
      </c>
      <c r="L581" s="90">
        <v>300</v>
      </c>
      <c r="M581" s="392" t="str">
        <f>IF(表格1[編號]&lt;&gt;"",(IF(COUNTIF(表格1[[#This Row],[費用]:[車資]],"")&gt;0,"缺","")),"")</f>
        <v/>
      </c>
    </row>
    <row r="582" spans="1:13">
      <c r="A582" s="388" t="str">
        <f>IFERROR((INDEX(名冊[#All],MATCH(表格1[[#This Row],[姓名]],名冊[[#All],[姓名]],0),COLUMN(名冊[[#Headers],[字號]]))),"")</f>
        <v>1-263</v>
      </c>
      <c r="B582" s="264" t="s">
        <v>505</v>
      </c>
      <c r="C582" s="339">
        <v>45735</v>
      </c>
      <c r="D582" s="339" t="str">
        <f>IF(表格1[[#This Row],[姓名]]&lt;&gt;"","醫療","")</f>
        <v>醫療</v>
      </c>
      <c r="E582" s="389" t="s">
        <v>3483</v>
      </c>
      <c r="F582" s="390"/>
      <c r="G582" s="344" t="str">
        <f>IF(表格1[[#This Row],[姓名]]&lt;&gt;"",TEXT(表格1[[#This Row],[日期]],"mm/dd;;")&amp;" "&amp;表格1[[#This Row],[項目]]&amp;表格1[[#This Row],[項目2]],"")</f>
        <v>03/19 桃療精神科拿藥(巡診)-精護</v>
      </c>
      <c r="H582" s="344"/>
      <c r="I582" s="344"/>
      <c r="J582" s="391">
        <v>550</v>
      </c>
      <c r="K582" s="90">
        <v>0</v>
      </c>
      <c r="L582" s="90">
        <v>300</v>
      </c>
      <c r="M582" s="392" t="str">
        <f>IF(表格1[編號]&lt;&gt;"",(IF(COUNTIF(表格1[[#This Row],[費用]:[車資]],"")&gt;0,"缺","")),"")</f>
        <v/>
      </c>
    </row>
    <row r="583" spans="1:13">
      <c r="A583" s="388" t="str">
        <f>IFERROR((INDEX(名冊[#All],MATCH(表格1[[#This Row],[姓名]],名冊[[#All],[姓名]],0),COLUMN(名冊[[#Headers],[字號]]))),"")</f>
        <v>1-486</v>
      </c>
      <c r="B583" s="264" t="s">
        <v>530</v>
      </c>
      <c r="C583" s="339">
        <v>45735</v>
      </c>
      <c r="D583" s="339" t="str">
        <f>IF(表格1[[#This Row],[姓名]]&lt;&gt;"","醫療","")</f>
        <v>醫療</v>
      </c>
      <c r="E583" s="389" t="s">
        <v>3483</v>
      </c>
      <c r="F583" s="390"/>
      <c r="G583" s="344" t="str">
        <f>IF(表格1[[#This Row],[姓名]]&lt;&gt;"",TEXT(表格1[[#This Row],[日期]],"mm/dd;;")&amp;" "&amp;表格1[[#This Row],[項目]]&amp;表格1[[#This Row],[項目2]],"")</f>
        <v>03/19 桃療精神科拿藥(巡診)-精護</v>
      </c>
      <c r="H583" s="344"/>
      <c r="I583" s="344"/>
      <c r="J583" s="391">
        <v>0</v>
      </c>
      <c r="K583" s="90">
        <v>0</v>
      </c>
      <c r="L583" s="90">
        <v>300</v>
      </c>
      <c r="M583" s="392" t="str">
        <f>IF(表格1[編號]&lt;&gt;"",(IF(COUNTIF(表格1[[#This Row],[費用]:[車資]],"")&gt;0,"缺","")),"")</f>
        <v/>
      </c>
    </row>
    <row r="584" spans="1:13">
      <c r="A584" s="388" t="str">
        <f>IFERROR((INDEX(名冊[#All],MATCH(表格1[[#This Row],[姓名]],名冊[[#All],[姓名]],0),COLUMN(名冊[[#Headers],[字號]]))),"")</f>
        <v>1-712</v>
      </c>
      <c r="B584" s="264" t="s">
        <v>1645</v>
      </c>
      <c r="C584" s="339">
        <v>45735</v>
      </c>
      <c r="D584" s="339" t="str">
        <f>IF(表格1[[#This Row],[姓名]]&lt;&gt;"","醫療","")</f>
        <v>醫療</v>
      </c>
      <c r="E584" s="389" t="s">
        <v>3483</v>
      </c>
      <c r="F584" s="390"/>
      <c r="G584" s="344" t="str">
        <f>IF(表格1[[#This Row],[姓名]]&lt;&gt;"",TEXT(表格1[[#This Row],[日期]],"mm/dd;;")&amp;" "&amp;表格1[[#This Row],[項目]]&amp;表格1[[#This Row],[項目2]],"")</f>
        <v>03/19 桃療精神科拿藥(巡診)-精護</v>
      </c>
      <c r="H584" s="344"/>
      <c r="I584" s="344"/>
      <c r="J584" s="391">
        <v>0</v>
      </c>
      <c r="K584" s="90">
        <v>0</v>
      </c>
      <c r="L584" s="90">
        <v>300</v>
      </c>
      <c r="M584" s="392" t="str">
        <f>IF(表格1[編號]&lt;&gt;"",(IF(COUNTIF(表格1[[#This Row],[費用]:[車資]],"")&gt;0,"缺","")),"")</f>
        <v/>
      </c>
    </row>
    <row r="585" spans="1:13">
      <c r="A585" s="388" t="str">
        <f>IFERROR((INDEX(名冊[#All],MATCH(表格1[[#This Row],[姓名]],名冊[[#All],[姓名]],0),COLUMN(名冊[[#Headers],[字號]]))),"")</f>
        <v>1-762</v>
      </c>
      <c r="B585" s="264" t="s">
        <v>2166</v>
      </c>
      <c r="C585" s="339">
        <v>45735</v>
      </c>
      <c r="D585" s="339" t="str">
        <f>IF(表格1[[#This Row],[姓名]]&lt;&gt;"","醫療","")</f>
        <v>醫療</v>
      </c>
      <c r="E585" s="389" t="s">
        <v>3483</v>
      </c>
      <c r="F585" s="390"/>
      <c r="G585" s="344" t="str">
        <f>IF(表格1[[#This Row],[姓名]]&lt;&gt;"",TEXT(表格1[[#This Row],[日期]],"mm/dd;;")&amp;" "&amp;表格1[[#This Row],[項目]]&amp;表格1[[#This Row],[項目2]],"")</f>
        <v>03/19 桃療精神科拿藥(巡診)-精護</v>
      </c>
      <c r="H585" s="344"/>
      <c r="I585" s="344"/>
      <c r="J585" s="391">
        <v>0</v>
      </c>
      <c r="K585" s="90">
        <v>0</v>
      </c>
      <c r="L585" s="90">
        <v>300</v>
      </c>
      <c r="M585" s="392" t="str">
        <f>IF(表格1[編號]&lt;&gt;"",(IF(COUNTIF(表格1[[#This Row],[費用]:[車資]],"")&gt;0,"缺","")),"")</f>
        <v/>
      </c>
    </row>
    <row r="586" spans="1:13">
      <c r="A586" s="388" t="str">
        <f>IFERROR((INDEX(名冊[#All],MATCH(表格1[[#This Row],[姓名]],名冊[[#All],[姓名]],0),COLUMN(名冊[[#Headers],[字號]]))),"")</f>
        <v>1-582</v>
      </c>
      <c r="B586" s="264" t="s">
        <v>2282</v>
      </c>
      <c r="C586" s="339">
        <v>45735</v>
      </c>
      <c r="D586" s="339" t="str">
        <f>IF(表格1[[#This Row],[姓名]]&lt;&gt;"","醫療","")</f>
        <v>醫療</v>
      </c>
      <c r="E586" s="389" t="s">
        <v>3483</v>
      </c>
      <c r="F586" s="390"/>
      <c r="G586" s="344" t="str">
        <f>IF(表格1[[#This Row],[姓名]]&lt;&gt;"",TEXT(表格1[[#This Row],[日期]],"mm/dd;;")&amp;" "&amp;表格1[[#This Row],[項目]]&amp;表格1[[#This Row],[項目2]],"")</f>
        <v>03/19 桃療精神科拿藥(巡診)-精護</v>
      </c>
      <c r="H586" s="344"/>
      <c r="I586" s="344"/>
      <c r="J586" s="391">
        <v>0</v>
      </c>
      <c r="K586" s="90">
        <v>0</v>
      </c>
      <c r="L586" s="90">
        <v>300</v>
      </c>
      <c r="M586" s="392" t="str">
        <f>IF(表格1[編號]&lt;&gt;"",(IF(COUNTIF(表格1[[#This Row],[費用]:[車資]],"")&gt;0,"缺","")),"")</f>
        <v/>
      </c>
    </row>
    <row r="587" spans="1:13">
      <c r="A587" s="388" t="str">
        <f>IFERROR((INDEX(名冊[#All],MATCH(表格1[[#This Row],[姓名]],名冊[[#All],[姓名]],0),COLUMN(名冊[[#Headers],[字號]]))),"")</f>
        <v>3-554</v>
      </c>
      <c r="B587" s="264" t="s">
        <v>1276</v>
      </c>
      <c r="C587" s="339">
        <v>45735</v>
      </c>
      <c r="D587" s="339" t="str">
        <f>IF(表格1[[#This Row],[姓名]]&lt;&gt;"","醫療","")</f>
        <v>醫療</v>
      </c>
      <c r="E587" s="389" t="s">
        <v>3484</v>
      </c>
      <c r="F587" s="390"/>
      <c r="G587" s="344" t="str">
        <f>IF(表格1[[#This Row],[姓名]]&lt;&gt;"",TEXT(表格1[[#This Row],[日期]],"mm/dd;;")&amp;" "&amp;表格1[[#This Row],[項目]]&amp;表格1[[#This Row],[項目2]],"")</f>
        <v>03/19 桃療精神科拿藥(巡診)-長照</v>
      </c>
      <c r="H587" s="344"/>
      <c r="I587" s="344"/>
      <c r="J587" s="391">
        <v>0</v>
      </c>
      <c r="K587" s="90">
        <v>0</v>
      </c>
      <c r="L587" s="90">
        <v>300</v>
      </c>
      <c r="M587" s="392" t="str">
        <f>IF(表格1[編號]&lt;&gt;"",(IF(COUNTIF(表格1[[#This Row],[費用]:[車資]],"")&gt;0,"缺","")),"")</f>
        <v/>
      </c>
    </row>
    <row r="588" spans="1:13">
      <c r="A588" s="388" t="str">
        <f>IFERROR((INDEX(名冊[#All],MATCH(表格1[[#This Row],[姓名]],名冊[[#All],[姓名]],0),COLUMN(名冊[[#Headers],[字號]]))),"")</f>
        <v>1-197</v>
      </c>
      <c r="B588" s="264" t="s">
        <v>619</v>
      </c>
      <c r="C588" s="339">
        <v>45735</v>
      </c>
      <c r="D588" s="339" t="str">
        <f>IF(表格1[[#This Row],[姓名]]&lt;&gt;"","醫療","")</f>
        <v>醫療</v>
      </c>
      <c r="E588" s="389" t="s">
        <v>3483</v>
      </c>
      <c r="F588" s="390"/>
      <c r="G588" s="344" t="str">
        <f>IF(表格1[[#This Row],[姓名]]&lt;&gt;"",TEXT(表格1[[#This Row],[日期]],"mm/dd;;")&amp;" "&amp;表格1[[#This Row],[項目]]&amp;表格1[[#This Row],[項目2]],"")</f>
        <v>03/19 桃療精神科拿藥(巡診)-精護</v>
      </c>
      <c r="H588" s="344"/>
      <c r="I588" s="344"/>
      <c r="J588" s="391">
        <v>150</v>
      </c>
      <c r="K588" s="90">
        <v>0</v>
      </c>
      <c r="L588" s="90">
        <v>300</v>
      </c>
      <c r="M588" s="392" t="str">
        <f>IF(表格1[編號]&lt;&gt;"",(IF(COUNTIF(表格1[[#This Row],[費用]:[車資]],"")&gt;0,"缺","")),"")</f>
        <v/>
      </c>
    </row>
    <row r="589" spans="1:13">
      <c r="A589" s="388" t="str">
        <f>IFERROR((INDEX(名冊[#All],MATCH(表格1[[#This Row],[姓名]],名冊[[#All],[姓名]],0),COLUMN(名冊[[#Headers],[字號]]))),"")</f>
        <v>1-550</v>
      </c>
      <c r="B589" s="264" t="s">
        <v>491</v>
      </c>
      <c r="C589" s="339">
        <v>45735</v>
      </c>
      <c r="D589" s="339" t="str">
        <f>IF(表格1[[#This Row],[姓名]]&lt;&gt;"","醫療","")</f>
        <v>醫療</v>
      </c>
      <c r="E589" s="389" t="s">
        <v>3483</v>
      </c>
      <c r="F589" s="390"/>
      <c r="G589" s="344" t="str">
        <f>IF(表格1[[#This Row],[姓名]]&lt;&gt;"",TEXT(表格1[[#This Row],[日期]],"mm/dd;;")&amp;" "&amp;表格1[[#This Row],[項目]]&amp;表格1[[#This Row],[項目2]],"")</f>
        <v>03/19 桃療精神科拿藥(巡診)-精護</v>
      </c>
      <c r="H589" s="344"/>
      <c r="I589" s="344"/>
      <c r="J589" s="391">
        <v>0</v>
      </c>
      <c r="K589" s="90">
        <v>0</v>
      </c>
      <c r="L589" s="90">
        <v>300</v>
      </c>
      <c r="M589" s="392" t="str">
        <f>IF(表格1[編號]&lt;&gt;"",(IF(COUNTIF(表格1[[#This Row],[費用]:[車資]],"")&gt;0,"缺","")),"")</f>
        <v/>
      </c>
    </row>
    <row r="590" spans="1:13">
      <c r="A590" s="388" t="str">
        <f>IFERROR((INDEX(名冊[#All],MATCH(表格1[[#This Row],[姓名]],名冊[[#All],[姓名]],0),COLUMN(名冊[[#Headers],[字號]]))),"")</f>
        <v>1-438</v>
      </c>
      <c r="B590" s="264" t="s">
        <v>624</v>
      </c>
      <c r="C590" s="339">
        <v>45735</v>
      </c>
      <c r="D590" s="339" t="str">
        <f>IF(表格1[[#This Row],[姓名]]&lt;&gt;"","醫療","")</f>
        <v>醫療</v>
      </c>
      <c r="E590" s="389" t="s">
        <v>3483</v>
      </c>
      <c r="F590" s="390"/>
      <c r="G590" s="344" t="str">
        <f>IF(表格1[[#This Row],[姓名]]&lt;&gt;"",TEXT(表格1[[#This Row],[日期]],"mm/dd;;")&amp;" "&amp;表格1[[#This Row],[項目]]&amp;表格1[[#This Row],[項目2]],"")</f>
        <v>03/19 桃療精神科拿藥(巡診)-精護</v>
      </c>
      <c r="H590" s="344"/>
      <c r="I590" s="344"/>
      <c r="J590" s="391">
        <v>0</v>
      </c>
      <c r="K590" s="90">
        <v>0</v>
      </c>
      <c r="L590" s="90">
        <v>300</v>
      </c>
      <c r="M590" s="392" t="str">
        <f>IF(表格1[編號]&lt;&gt;"",(IF(COUNTIF(表格1[[#This Row],[費用]:[車資]],"")&gt;0,"缺","")),"")</f>
        <v/>
      </c>
    </row>
    <row r="591" spans="1:13">
      <c r="A591" s="388" t="str">
        <f>IFERROR((INDEX(名冊[#All],MATCH(表格1[[#This Row],[姓名]],名冊[[#All],[姓名]],0),COLUMN(名冊[[#Headers],[字號]]))),"")</f>
        <v>1-651</v>
      </c>
      <c r="B591" s="264" t="s">
        <v>1059</v>
      </c>
      <c r="C591" s="339">
        <v>45735</v>
      </c>
      <c r="D591" s="339" t="str">
        <f>IF(表格1[[#This Row],[姓名]]&lt;&gt;"","醫療","")</f>
        <v>醫療</v>
      </c>
      <c r="E591" s="389" t="s">
        <v>3483</v>
      </c>
      <c r="F591" s="390"/>
      <c r="G591" s="344" t="str">
        <f>IF(表格1[[#This Row],[姓名]]&lt;&gt;"",TEXT(表格1[[#This Row],[日期]],"mm/dd;;")&amp;" "&amp;表格1[[#This Row],[項目]]&amp;表格1[[#This Row],[項目2]],"")</f>
        <v>03/19 桃療精神科拿藥(巡診)-精護</v>
      </c>
      <c r="H591" s="344"/>
      <c r="I591" s="344"/>
      <c r="J591" s="391">
        <v>240</v>
      </c>
      <c r="K591" s="90">
        <v>0</v>
      </c>
      <c r="L591" s="90">
        <v>300</v>
      </c>
      <c r="M591" s="392" t="str">
        <f>IF(表格1[編號]&lt;&gt;"",(IF(COUNTIF(表格1[[#This Row],[費用]:[車資]],"")&gt;0,"缺","")),"")</f>
        <v/>
      </c>
    </row>
    <row r="592" spans="1:13">
      <c r="A592" s="388" t="str">
        <f>IFERROR((INDEX(名冊[#All],MATCH(表格1[[#This Row],[姓名]],名冊[[#All],[姓名]],0),COLUMN(名冊[[#Headers],[字號]]))),"")</f>
        <v>1-651</v>
      </c>
      <c r="B592" s="264" t="s">
        <v>1059</v>
      </c>
      <c r="C592" s="339">
        <v>45735</v>
      </c>
      <c r="D592" s="339" t="str">
        <f>IF(表格1[[#This Row],[姓名]]&lt;&gt;"","醫療","")</f>
        <v>醫療</v>
      </c>
      <c r="E592" s="389" t="s">
        <v>3450</v>
      </c>
      <c r="F592" s="390"/>
      <c r="G592" s="344" t="str">
        <f>IF(表格1[[#This Row],[姓名]]&lt;&gt;"",TEXT(表格1[[#This Row],[日期]],"mm/dd;;")&amp;" "&amp;表格1[[#This Row],[項目]]&amp;表格1[[#This Row],[項目2]],"")</f>
        <v>03/19 龍敏內科拿藥</v>
      </c>
      <c r="H592" s="344"/>
      <c r="I592" s="344"/>
      <c r="J592" s="391">
        <v>386</v>
      </c>
      <c r="K592" s="90">
        <v>0</v>
      </c>
      <c r="L592" s="90">
        <v>300</v>
      </c>
      <c r="M592" s="392" t="str">
        <f>IF(表格1[編號]&lt;&gt;"",(IF(COUNTIF(表格1[[#This Row],[費用]:[車資]],"")&gt;0,"缺","")),"")</f>
        <v/>
      </c>
    </row>
    <row r="593" spans="1:13">
      <c r="A593" s="388" t="str">
        <f>IFERROR((INDEX(名冊[#All],MATCH(表格1[[#This Row],[姓名]],名冊[[#All],[姓名]],0),COLUMN(名冊[[#Headers],[字號]]))),"")</f>
        <v>2-175</v>
      </c>
      <c r="B593" s="264" t="s">
        <v>970</v>
      </c>
      <c r="C593" s="339">
        <v>45735</v>
      </c>
      <c r="D593" s="339" t="str">
        <f>IF(表格1[[#This Row],[姓名]]&lt;&gt;"","醫療","")</f>
        <v>醫療</v>
      </c>
      <c r="E593" s="389" t="s">
        <v>3444</v>
      </c>
      <c r="F593" s="390"/>
      <c r="G593" s="344" t="str">
        <f>IF(表格1[[#This Row],[姓名]]&lt;&gt;"",TEXT(表格1[[#This Row],[日期]],"mm/dd;;")&amp;" "&amp;表格1[[#This Row],[項目]]&amp;表格1[[#This Row],[項目2]],"")</f>
        <v>03/19 龍敏感染科</v>
      </c>
      <c r="H593" s="344"/>
      <c r="I593" s="344"/>
      <c r="J593" s="391">
        <v>50</v>
      </c>
      <c r="K593" s="90">
        <v>0</v>
      </c>
      <c r="L593" s="90">
        <v>600</v>
      </c>
      <c r="M593" s="392" t="str">
        <f>IF(表格1[編號]&lt;&gt;"",(IF(COUNTIF(表格1[[#This Row],[費用]:[車資]],"")&gt;0,"缺","")),"")</f>
        <v/>
      </c>
    </row>
    <row r="594" spans="1:13">
      <c r="A594" s="388" t="str">
        <f>IFERROR((INDEX(名冊[#All],MATCH(表格1[[#This Row],[姓名]],名冊[[#All],[姓名]],0),COLUMN(名冊[[#Headers],[字號]]))),"")</f>
        <v>1-023</v>
      </c>
      <c r="B594" s="264" t="s">
        <v>607</v>
      </c>
      <c r="C594" s="339">
        <v>45735</v>
      </c>
      <c r="D594" s="339" t="str">
        <f>IF(表格1[[#This Row],[姓名]]&lt;&gt;"","醫療","")</f>
        <v>醫療</v>
      </c>
      <c r="E594" s="389" t="s">
        <v>3483</v>
      </c>
      <c r="F594" s="390"/>
      <c r="G594" s="344" t="str">
        <f>IF(表格1[[#This Row],[姓名]]&lt;&gt;"",TEXT(表格1[[#This Row],[日期]],"mm/dd;;")&amp;" "&amp;表格1[[#This Row],[項目]]&amp;表格1[[#This Row],[項目2]],"")</f>
        <v>03/19 桃療精神科拿藥(巡診)-精護</v>
      </c>
      <c r="H594" s="344"/>
      <c r="I594" s="344"/>
      <c r="J594" s="391">
        <v>0</v>
      </c>
      <c r="K594" s="90">
        <v>0</v>
      </c>
      <c r="L594" s="90">
        <v>300</v>
      </c>
      <c r="M594" s="392" t="str">
        <f>IF(表格1[編號]&lt;&gt;"",(IF(COUNTIF(表格1[[#This Row],[費用]:[車資]],"")&gt;0,"缺","")),"")</f>
        <v/>
      </c>
    </row>
    <row r="595" spans="1:13">
      <c r="A595" s="388" t="str">
        <f>IFERROR((INDEX(名冊[#All],MATCH(表格1[[#This Row],[姓名]],名冊[[#All],[姓名]],0),COLUMN(名冊[[#Headers],[字號]]))),"")</f>
        <v>1-031</v>
      </c>
      <c r="B595" s="264" t="s">
        <v>507</v>
      </c>
      <c r="C595" s="339">
        <v>45735</v>
      </c>
      <c r="D595" s="339" t="str">
        <f>IF(表格1[[#This Row],[姓名]]&lt;&gt;"","醫療","")</f>
        <v>醫療</v>
      </c>
      <c r="E595" s="389" t="s">
        <v>3483</v>
      </c>
      <c r="F595" s="390"/>
      <c r="G595" s="344" t="str">
        <f>IF(表格1[[#This Row],[姓名]]&lt;&gt;"",TEXT(表格1[[#This Row],[日期]],"mm/dd;;")&amp;" "&amp;表格1[[#This Row],[項目]]&amp;表格1[[#This Row],[項目2]],"")</f>
        <v>03/19 桃療精神科拿藥(巡診)-精護</v>
      </c>
      <c r="H595" s="344"/>
      <c r="I595" s="344"/>
      <c r="J595" s="391">
        <v>0</v>
      </c>
      <c r="K595" s="90">
        <v>0</v>
      </c>
      <c r="L595" s="90">
        <v>300</v>
      </c>
      <c r="M595" s="392" t="str">
        <f>IF(表格1[編號]&lt;&gt;"",(IF(COUNTIF(表格1[[#This Row],[費用]:[車資]],"")&gt;0,"缺","")),"")</f>
        <v/>
      </c>
    </row>
    <row r="596" spans="1:13">
      <c r="A596" s="388" t="str">
        <f>IFERROR((INDEX(名冊[#All],MATCH(表格1[[#This Row],[姓名]],名冊[[#All],[姓名]],0),COLUMN(名冊[[#Headers],[字號]]))),"")</f>
        <v>3-557</v>
      </c>
      <c r="B596" s="264" t="s">
        <v>2219</v>
      </c>
      <c r="C596" s="339">
        <v>45735</v>
      </c>
      <c r="D596" s="339" t="str">
        <f>IF(表格1[[#This Row],[姓名]]&lt;&gt;"","醫療","")</f>
        <v>醫療</v>
      </c>
      <c r="E596" s="389" t="s">
        <v>3484</v>
      </c>
      <c r="F596" s="390"/>
      <c r="G596" s="344" t="str">
        <f>IF(表格1[[#This Row],[姓名]]&lt;&gt;"",TEXT(表格1[[#This Row],[日期]],"mm/dd;;")&amp;" "&amp;表格1[[#This Row],[項目]]&amp;表格1[[#This Row],[項目2]],"")</f>
        <v>03/19 桃療精神科拿藥(巡診)-長照</v>
      </c>
      <c r="H596" s="344"/>
      <c r="I596" s="344"/>
      <c r="J596" s="391">
        <v>130</v>
      </c>
      <c r="K596" s="90">
        <v>0</v>
      </c>
      <c r="L596" s="90">
        <v>300</v>
      </c>
      <c r="M596" s="392" t="str">
        <f>IF(表格1[編號]&lt;&gt;"",(IF(COUNTIF(表格1[[#This Row],[費用]:[車資]],"")&gt;0,"缺","")),"")</f>
        <v/>
      </c>
    </row>
    <row r="597" spans="1:13">
      <c r="A597" s="388" t="str">
        <f>IFERROR((INDEX(名冊[#All],MATCH(表格1[[#This Row],[姓名]],名冊[[#All],[姓名]],0),COLUMN(名冊[[#Headers],[字號]]))),"")</f>
        <v>3-324</v>
      </c>
      <c r="B597" s="264" t="s">
        <v>551</v>
      </c>
      <c r="C597" s="339">
        <v>45735</v>
      </c>
      <c r="D597" s="339" t="str">
        <f>IF(表格1[[#This Row],[姓名]]&lt;&gt;"","醫療","")</f>
        <v>醫療</v>
      </c>
      <c r="E597" s="389" t="s">
        <v>3484</v>
      </c>
      <c r="F597" s="390"/>
      <c r="G597" s="344" t="str">
        <f>IF(表格1[[#This Row],[姓名]]&lt;&gt;"",TEXT(表格1[[#This Row],[日期]],"mm/dd;;")&amp;" "&amp;表格1[[#This Row],[項目]]&amp;表格1[[#This Row],[項目2]],"")</f>
        <v>03/19 桃療精神科拿藥(巡診)-長照</v>
      </c>
      <c r="H597" s="344"/>
      <c r="I597" s="344"/>
      <c r="J597" s="391">
        <v>0</v>
      </c>
      <c r="K597" s="90">
        <v>0</v>
      </c>
      <c r="L597" s="90">
        <v>300</v>
      </c>
      <c r="M597" s="392" t="str">
        <f>IF(表格1[編號]&lt;&gt;"",(IF(COUNTIF(表格1[[#This Row],[費用]:[車資]],"")&gt;0,"缺","")),"")</f>
        <v/>
      </c>
    </row>
    <row r="598" spans="1:13">
      <c r="A598" s="388" t="str">
        <f>IFERROR((INDEX(名冊[#All],MATCH(表格1[[#This Row],[姓名]],名冊[[#All],[姓名]],0),COLUMN(名冊[[#Headers],[字號]]))),"")</f>
        <v>1-706</v>
      </c>
      <c r="B598" s="264" t="s">
        <v>1580</v>
      </c>
      <c r="C598" s="339">
        <v>45735</v>
      </c>
      <c r="D598" s="339" t="str">
        <f>IF(表格1[[#This Row],[姓名]]&lt;&gt;"","醫療","")</f>
        <v>醫療</v>
      </c>
      <c r="E598" s="389" t="s">
        <v>3483</v>
      </c>
      <c r="F598" s="390"/>
      <c r="G598" s="344" t="str">
        <f>IF(表格1[[#This Row],[姓名]]&lt;&gt;"",TEXT(表格1[[#This Row],[日期]],"mm/dd;;")&amp;" "&amp;表格1[[#This Row],[項目]]&amp;表格1[[#This Row],[項目2]],"")</f>
        <v>03/19 桃療精神科拿藥(巡診)-精護</v>
      </c>
      <c r="H598" s="344"/>
      <c r="I598" s="344"/>
      <c r="J598" s="391">
        <v>150</v>
      </c>
      <c r="K598" s="90">
        <v>0</v>
      </c>
      <c r="L598" s="90">
        <v>300</v>
      </c>
      <c r="M598" s="392" t="str">
        <f>IF(表格1[編號]&lt;&gt;"",(IF(COUNTIF(表格1[[#This Row],[費用]:[車資]],"")&gt;0,"缺","")),"")</f>
        <v/>
      </c>
    </row>
    <row r="599" spans="1:13">
      <c r="A599" s="388" t="str">
        <f>IFERROR((INDEX(名冊[#All],MATCH(表格1[[#This Row],[姓名]],名冊[[#All],[姓名]],0),COLUMN(名冊[[#Headers],[字號]]))),"")</f>
        <v>1-274</v>
      </c>
      <c r="B599" s="264" t="s">
        <v>621</v>
      </c>
      <c r="C599" s="339">
        <v>45735</v>
      </c>
      <c r="D599" s="339" t="str">
        <f>IF(表格1[[#This Row],[姓名]]&lt;&gt;"","醫療","")</f>
        <v>醫療</v>
      </c>
      <c r="E599" s="389" t="s">
        <v>3483</v>
      </c>
      <c r="F599" s="390"/>
      <c r="G599" s="344" t="str">
        <f>IF(表格1[[#This Row],[姓名]]&lt;&gt;"",TEXT(表格1[[#This Row],[日期]],"mm/dd;;")&amp;" "&amp;表格1[[#This Row],[項目]]&amp;表格1[[#This Row],[項目2]],"")</f>
        <v>03/19 桃療精神科拿藥(巡診)-精護</v>
      </c>
      <c r="H599" s="344"/>
      <c r="I599" s="344"/>
      <c r="J599" s="391">
        <v>0</v>
      </c>
      <c r="K599" s="90">
        <v>0</v>
      </c>
      <c r="L599" s="90">
        <v>300</v>
      </c>
      <c r="M599" s="392" t="str">
        <f>IF(表格1[編號]&lt;&gt;"",(IF(COUNTIF(表格1[[#This Row],[費用]:[車資]],"")&gt;0,"缺","")),"")</f>
        <v/>
      </c>
    </row>
    <row r="600" spans="1:13">
      <c r="A600" s="388" t="str">
        <f>IFERROR((INDEX(名冊[#All],MATCH(表格1[[#This Row],[姓名]],名冊[[#All],[姓名]],0),COLUMN(名冊[[#Headers],[字號]]))),"")</f>
        <v>1-656</v>
      </c>
      <c r="B600" s="264" t="s">
        <v>1089</v>
      </c>
      <c r="C600" s="339">
        <v>45735</v>
      </c>
      <c r="D600" s="339" t="str">
        <f>IF(表格1[[#This Row],[姓名]]&lt;&gt;"","醫療","")</f>
        <v>醫療</v>
      </c>
      <c r="E600" s="389" t="s">
        <v>3483</v>
      </c>
      <c r="F600" s="390"/>
      <c r="G600" s="344" t="str">
        <f>IF(表格1[[#This Row],[姓名]]&lt;&gt;"",TEXT(表格1[[#This Row],[日期]],"mm/dd;;")&amp;" "&amp;表格1[[#This Row],[項目]]&amp;表格1[[#This Row],[項目2]],"")</f>
        <v>03/19 桃療精神科拿藥(巡診)-精護</v>
      </c>
      <c r="H600" s="344"/>
      <c r="I600" s="344"/>
      <c r="J600" s="391">
        <v>150</v>
      </c>
      <c r="K600" s="90">
        <v>0</v>
      </c>
      <c r="L600" s="90">
        <v>300</v>
      </c>
      <c r="M600" s="392" t="str">
        <f>IF(表格1[編號]&lt;&gt;"",(IF(COUNTIF(表格1[[#This Row],[費用]:[車資]],"")&gt;0,"缺","")),"")</f>
        <v/>
      </c>
    </row>
    <row r="601" spans="1:13">
      <c r="A601" s="388" t="str">
        <f>IFERROR((INDEX(名冊[#All],MATCH(表格1[[#This Row],[姓名]],名冊[[#All],[姓名]],0),COLUMN(名冊[[#Headers],[字號]]))),"")</f>
        <v>1-726</v>
      </c>
      <c r="B601" s="264" t="s">
        <v>3578</v>
      </c>
      <c r="C601" s="339">
        <v>45735</v>
      </c>
      <c r="D601" s="339" t="str">
        <f>IF(表格1[[#This Row],[姓名]]&lt;&gt;"","醫療","")</f>
        <v>醫療</v>
      </c>
      <c r="E601" s="389" t="s">
        <v>3574</v>
      </c>
      <c r="F601" s="390"/>
      <c r="G601" s="344" t="str">
        <f>IF(表格1[[#This Row],[姓名]]&lt;&gt;"",TEXT(表格1[[#This Row],[日期]],"mm/dd;;")&amp;" "&amp;表格1[[#This Row],[項目]]&amp;表格1[[#This Row],[項目2]],"")</f>
        <v>03/19 804送檢車資</v>
      </c>
      <c r="H601" s="344"/>
      <c r="I601" s="344"/>
      <c r="J601" s="391" t="s">
        <v>2294</v>
      </c>
      <c r="K601" s="90" t="s">
        <v>2294</v>
      </c>
      <c r="L601" s="90">
        <v>320</v>
      </c>
      <c r="M601" s="392" t="str">
        <f>IF(表格1[編號]&lt;&gt;"",(IF(COUNTIF(表格1[[#This Row],[費用]:[車資]],"")&gt;0,"缺","")),"")</f>
        <v/>
      </c>
    </row>
    <row r="602" spans="1:13">
      <c r="A602" s="388" t="str">
        <f>IFERROR((INDEX(名冊[#All],MATCH(表格1[[#This Row],[姓名]],名冊[[#All],[姓名]],0),COLUMN(名冊[[#Headers],[字號]]))),"")</f>
        <v>1-708</v>
      </c>
      <c r="B602" s="264" t="s">
        <v>3447</v>
      </c>
      <c r="C602" s="339">
        <v>45735</v>
      </c>
      <c r="D602" s="339" t="str">
        <f>IF(表格1[[#This Row],[姓名]]&lt;&gt;"","醫療","")</f>
        <v>醫療</v>
      </c>
      <c r="E602" s="389" t="s">
        <v>3448</v>
      </c>
      <c r="F602" s="390"/>
      <c r="G602" s="344" t="str">
        <f>IF(表格1[[#This Row],[姓名]]&lt;&gt;"",TEXT(表格1[[#This Row],[日期]],"mm/dd;;")&amp;" "&amp;表格1[[#This Row],[項目]]&amp;表格1[[#This Row],[項目2]],"")</f>
        <v>03/19 804急診</v>
      </c>
      <c r="H602" s="344"/>
      <c r="I602" s="344"/>
      <c r="J602" s="391" t="s">
        <v>2294</v>
      </c>
      <c r="K602" s="90" t="s">
        <v>2294</v>
      </c>
      <c r="L602" s="90">
        <v>600</v>
      </c>
      <c r="M602" s="392" t="str">
        <f>IF(表格1[編號]&lt;&gt;"",(IF(COUNTIF(表格1[[#This Row],[費用]:[車資]],"")&gt;0,"缺","")),"")</f>
        <v/>
      </c>
    </row>
    <row r="603" spans="1:13">
      <c r="A603" s="388" t="str">
        <f>IFERROR((INDEX(名冊[#All],MATCH(表格1[[#This Row],[姓名]],名冊[[#All],[姓名]],0),COLUMN(名冊[[#Headers],[字號]]))),"")</f>
        <v>1-250</v>
      </c>
      <c r="B603" s="264" t="s">
        <v>499</v>
      </c>
      <c r="C603" s="339">
        <v>45735</v>
      </c>
      <c r="D603" s="339" t="str">
        <f>IF(表格1[[#This Row],[姓名]]&lt;&gt;"","醫療","")</f>
        <v>醫療</v>
      </c>
      <c r="E603" s="389" t="s">
        <v>3483</v>
      </c>
      <c r="F603" s="390"/>
      <c r="G603" s="344" t="str">
        <f>IF(表格1[[#This Row],[姓名]]&lt;&gt;"",TEXT(表格1[[#This Row],[日期]],"mm/dd;;")&amp;" "&amp;表格1[[#This Row],[項目]]&amp;表格1[[#This Row],[項目2]],"")</f>
        <v>03/19 桃療精神科拿藥(巡診)-精護</v>
      </c>
      <c r="H603" s="344"/>
      <c r="I603" s="344"/>
      <c r="J603" s="391">
        <v>150</v>
      </c>
      <c r="K603" s="90">
        <v>0</v>
      </c>
      <c r="L603" s="90">
        <v>300</v>
      </c>
      <c r="M603" s="392" t="str">
        <f>IF(表格1[編號]&lt;&gt;"",(IF(COUNTIF(表格1[[#This Row],[費用]:[車資]],"")&gt;0,"缺","")),"")</f>
        <v/>
      </c>
    </row>
    <row r="604" spans="1:13">
      <c r="A604" s="388" t="str">
        <f>IFERROR((INDEX(名冊[#All],MATCH(表格1[[#This Row],[姓名]],名冊[[#All],[姓名]],0),COLUMN(名冊[[#Headers],[字號]]))),"")</f>
        <v>1-142</v>
      </c>
      <c r="B604" s="264" t="s">
        <v>8</v>
      </c>
      <c r="C604" s="339">
        <v>45735</v>
      </c>
      <c r="D604" s="339" t="str">
        <f>IF(表格1[[#This Row],[姓名]]&lt;&gt;"","醫療","")</f>
        <v>醫療</v>
      </c>
      <c r="E604" s="389" t="s">
        <v>3483</v>
      </c>
      <c r="F604" s="390"/>
      <c r="G604" s="344" t="str">
        <f>IF(表格1[[#This Row],[姓名]]&lt;&gt;"",TEXT(表格1[[#This Row],[日期]],"mm/dd;;")&amp;" "&amp;表格1[[#This Row],[項目]]&amp;表格1[[#This Row],[項目2]],"")</f>
        <v>03/19 桃療精神科拿藥(巡診)-精護</v>
      </c>
      <c r="H604" s="344"/>
      <c r="I604" s="344"/>
      <c r="J604" s="391">
        <v>0</v>
      </c>
      <c r="K604" s="90">
        <v>0</v>
      </c>
      <c r="L604" s="90">
        <v>300</v>
      </c>
      <c r="M604" s="392" t="str">
        <f>IF(表格1[編號]&lt;&gt;"",(IF(COUNTIF(表格1[[#This Row],[費用]:[車資]],"")&gt;0,"缺","")),"")</f>
        <v/>
      </c>
    </row>
    <row r="605" spans="1:13">
      <c r="A605" s="388" t="str">
        <f>IFERROR((INDEX(名冊[#All],MATCH(表格1[[#This Row],[姓名]],名冊[[#All],[姓名]],0),COLUMN(名冊[[#Headers],[字號]]))),"")</f>
        <v>3-507</v>
      </c>
      <c r="B605" s="264" t="s">
        <v>966</v>
      </c>
      <c r="C605" s="339">
        <v>45735</v>
      </c>
      <c r="D605" s="339" t="str">
        <f>IF(表格1[[#This Row],[姓名]]&lt;&gt;"","醫療","")</f>
        <v>醫療</v>
      </c>
      <c r="E605" s="389" t="s">
        <v>3484</v>
      </c>
      <c r="F605" s="390"/>
      <c r="G605" s="344" t="str">
        <f>IF(表格1[[#This Row],[姓名]]&lt;&gt;"",TEXT(表格1[[#This Row],[日期]],"mm/dd;;")&amp;" "&amp;表格1[[#This Row],[項目]]&amp;表格1[[#This Row],[項目2]],"")</f>
        <v>03/19 桃療精神科拿藥(巡診)-長照</v>
      </c>
      <c r="H605" s="344"/>
      <c r="I605" s="344"/>
      <c r="J605" s="391">
        <v>0</v>
      </c>
      <c r="K605" s="90">
        <v>0</v>
      </c>
      <c r="L605" s="90">
        <v>300</v>
      </c>
      <c r="M605" s="392" t="str">
        <f>IF(表格1[編號]&lt;&gt;"",(IF(COUNTIF(表格1[[#This Row],[費用]:[車資]],"")&gt;0,"缺","")),"")</f>
        <v/>
      </c>
    </row>
    <row r="606" spans="1:13">
      <c r="A606" s="388" t="str">
        <f>IFERROR((INDEX(名冊[#All],MATCH(表格1[[#This Row],[姓名]],名冊[[#All],[姓名]],0),COLUMN(名冊[[#Headers],[字號]]))),"")</f>
        <v>1-366</v>
      </c>
      <c r="B606" s="264" t="s">
        <v>2288</v>
      </c>
      <c r="C606" s="339">
        <v>45735</v>
      </c>
      <c r="D606" s="339" t="str">
        <f>IF(表格1[[#This Row],[姓名]]&lt;&gt;"","醫療","")</f>
        <v>醫療</v>
      </c>
      <c r="E606" s="389" t="s">
        <v>3483</v>
      </c>
      <c r="F606" s="390"/>
      <c r="G606" s="344" t="str">
        <f>IF(表格1[[#This Row],[姓名]]&lt;&gt;"",TEXT(表格1[[#This Row],[日期]],"mm/dd;;")&amp;" "&amp;表格1[[#This Row],[項目]]&amp;表格1[[#This Row],[項目2]],"")</f>
        <v>03/19 桃療精神科拿藥(巡診)-精護</v>
      </c>
      <c r="H606" s="344"/>
      <c r="I606" s="344"/>
      <c r="J606" s="391">
        <v>0</v>
      </c>
      <c r="K606" s="90">
        <v>0</v>
      </c>
      <c r="L606" s="90">
        <v>300</v>
      </c>
      <c r="M606" s="392" t="str">
        <f>IF(表格1[編號]&lt;&gt;"",(IF(COUNTIF(表格1[[#This Row],[費用]:[車資]],"")&gt;0,"缺","")),"")</f>
        <v/>
      </c>
    </row>
    <row r="607" spans="1:13">
      <c r="A607" s="388" t="str">
        <f>IFERROR((INDEX(名冊[#All],MATCH(表格1[[#This Row],[姓名]],名冊[[#All],[姓名]],0),COLUMN(名冊[[#Headers],[字號]]))),"")</f>
        <v>1-756</v>
      </c>
      <c r="B607" s="264" t="s">
        <v>2084</v>
      </c>
      <c r="C607" s="339">
        <v>45735</v>
      </c>
      <c r="D607" s="339" t="str">
        <f>IF(表格1[[#This Row],[姓名]]&lt;&gt;"","醫療","")</f>
        <v>醫療</v>
      </c>
      <c r="E607" s="389" t="s">
        <v>3483</v>
      </c>
      <c r="F607" s="390"/>
      <c r="G607" s="344" t="str">
        <f>IF(表格1[[#This Row],[姓名]]&lt;&gt;"",TEXT(表格1[[#This Row],[日期]],"mm/dd;;")&amp;" "&amp;表格1[[#This Row],[項目]]&amp;表格1[[#This Row],[項目2]],"")</f>
        <v>03/19 桃療精神科拿藥(巡診)-精護</v>
      </c>
      <c r="H607" s="344"/>
      <c r="I607" s="344"/>
      <c r="J607" s="391">
        <v>0</v>
      </c>
      <c r="K607" s="90">
        <v>0</v>
      </c>
      <c r="L607" s="90">
        <v>300</v>
      </c>
      <c r="M607" s="392" t="str">
        <f>IF(表格1[編號]&lt;&gt;"",(IF(COUNTIF(表格1[[#This Row],[費用]:[車資]],"")&gt;0,"缺","")),"")</f>
        <v/>
      </c>
    </row>
    <row r="608" spans="1:13">
      <c r="A608" s="388" t="str">
        <f>IFERROR((INDEX(名冊[#All],MATCH(表格1[[#This Row],[姓名]],名冊[[#All],[姓名]],0),COLUMN(名冊[[#Headers],[字號]]))),"")</f>
        <v>3-552</v>
      </c>
      <c r="B608" s="264" t="s">
        <v>2134</v>
      </c>
      <c r="C608" s="339">
        <v>45735</v>
      </c>
      <c r="D608" s="339" t="str">
        <f>IF(表格1[[#This Row],[姓名]]&lt;&gt;"","醫療","")</f>
        <v>醫療</v>
      </c>
      <c r="E608" s="389" t="s">
        <v>3484</v>
      </c>
      <c r="F608" s="390"/>
      <c r="G608" s="344" t="str">
        <f>IF(表格1[[#This Row],[姓名]]&lt;&gt;"",TEXT(表格1[[#This Row],[日期]],"mm/dd;;")&amp;" "&amp;表格1[[#This Row],[項目]]&amp;表格1[[#This Row],[項目2]],"")</f>
        <v>03/19 桃療精神科拿藥(巡診)-長照</v>
      </c>
      <c r="H608" s="344"/>
      <c r="I608" s="344"/>
      <c r="J608" s="391">
        <v>0</v>
      </c>
      <c r="K608" s="90">
        <v>0</v>
      </c>
      <c r="L608" s="90">
        <v>300</v>
      </c>
      <c r="M608" s="392" t="str">
        <f>IF(表格1[編號]&lt;&gt;"",(IF(COUNTIF(表格1[[#This Row],[費用]:[車資]],"")&gt;0,"缺","")),"")</f>
        <v/>
      </c>
    </row>
    <row r="609" spans="1:13">
      <c r="A609" s="388" t="str">
        <f>IFERROR((INDEX(名冊[#All],MATCH(表格1[[#This Row],[姓名]],名冊[[#All],[姓名]],0),COLUMN(名冊[[#Headers],[字號]]))),"")</f>
        <v>3-547</v>
      </c>
      <c r="B609" s="264" t="s">
        <v>2644</v>
      </c>
      <c r="C609" s="339">
        <v>45735</v>
      </c>
      <c r="D609" s="339" t="str">
        <f>IF(表格1[[#This Row],[姓名]]&lt;&gt;"","醫療","")</f>
        <v>醫療</v>
      </c>
      <c r="E609" s="389" t="s">
        <v>3484</v>
      </c>
      <c r="F609" s="390"/>
      <c r="G609" s="344" t="str">
        <f>IF(表格1[[#This Row],[姓名]]&lt;&gt;"",TEXT(表格1[[#This Row],[日期]],"mm/dd;;")&amp;" "&amp;表格1[[#This Row],[項目]]&amp;表格1[[#This Row],[項目2]],"")</f>
        <v>03/19 桃療精神科拿藥(巡診)-長照</v>
      </c>
      <c r="H609" s="344"/>
      <c r="I609" s="344"/>
      <c r="J609" s="391">
        <v>260</v>
      </c>
      <c r="K609" s="90">
        <v>0</v>
      </c>
      <c r="L609" s="90">
        <v>300</v>
      </c>
      <c r="M609" s="392" t="str">
        <f>IF(表格1[編號]&lt;&gt;"",(IF(COUNTIF(表格1[[#This Row],[費用]:[車資]],"")&gt;0,"缺","")),"")</f>
        <v/>
      </c>
    </row>
    <row r="610" spans="1:13">
      <c r="A610" s="388" t="str">
        <f>IFERROR((INDEX(名冊[#All],MATCH(表格1[[#This Row],[姓名]],名冊[[#All],[姓名]],0),COLUMN(名冊[[#Headers],[字號]]))),"")</f>
        <v>1-707</v>
      </c>
      <c r="B610" s="264" t="s">
        <v>1605</v>
      </c>
      <c r="C610" s="339">
        <v>45735</v>
      </c>
      <c r="D610" s="339" t="str">
        <f>IF(表格1[[#This Row],[姓名]]&lt;&gt;"","醫療","")</f>
        <v>醫療</v>
      </c>
      <c r="E610" s="389" t="s">
        <v>3483</v>
      </c>
      <c r="F610" s="390"/>
      <c r="G610" s="344" t="str">
        <f>IF(表格1[[#This Row],[姓名]]&lt;&gt;"",TEXT(表格1[[#This Row],[日期]],"mm/dd;;")&amp;" "&amp;表格1[[#This Row],[項目]]&amp;表格1[[#This Row],[項目2]],"")</f>
        <v>03/19 桃療精神科拿藥(巡診)-精護</v>
      </c>
      <c r="H610" s="344"/>
      <c r="I610" s="344"/>
      <c r="J610" s="391">
        <v>0</v>
      </c>
      <c r="K610" s="90">
        <v>0</v>
      </c>
      <c r="L610" s="90">
        <v>300</v>
      </c>
      <c r="M610" s="392" t="str">
        <f>IF(表格1[編號]&lt;&gt;"",(IF(COUNTIF(表格1[[#This Row],[費用]:[車資]],"")&gt;0,"缺","")),"")</f>
        <v/>
      </c>
    </row>
    <row r="611" spans="1:13">
      <c r="A611" s="388" t="str">
        <f>IFERROR((INDEX(名冊[#All],MATCH(表格1[[#This Row],[姓名]],名冊[[#All],[姓名]],0),COLUMN(名冊[[#Headers],[字號]]))),"")</f>
        <v>1-477</v>
      </c>
      <c r="B611" s="264" t="s">
        <v>521</v>
      </c>
      <c r="C611" s="339">
        <v>45735</v>
      </c>
      <c r="D611" s="339" t="str">
        <f>IF(表格1[[#This Row],[姓名]]&lt;&gt;"","醫療","")</f>
        <v>醫療</v>
      </c>
      <c r="E611" s="389" t="s">
        <v>3559</v>
      </c>
      <c r="F611" s="390"/>
      <c r="G611" s="344" t="str">
        <f>IF(表格1[[#This Row],[姓名]]&lt;&gt;"",TEXT(表格1[[#This Row],[日期]],"mm/dd;;")&amp;" "&amp;表格1[[#This Row],[項目]]&amp;表格1[[#This Row],[項目2]],"")</f>
        <v>03/19 804胸部超音波檢查</v>
      </c>
      <c r="H611" s="344"/>
      <c r="I611" s="344"/>
      <c r="J611" s="391">
        <v>0</v>
      </c>
      <c r="K611" s="90">
        <v>350</v>
      </c>
      <c r="L611" s="90">
        <v>600</v>
      </c>
      <c r="M611" s="392" t="str">
        <f>IF(表格1[編號]&lt;&gt;"",(IF(COUNTIF(表格1[[#This Row],[費用]:[車資]],"")&gt;0,"缺","")),"")</f>
        <v/>
      </c>
    </row>
    <row r="612" spans="1:13">
      <c r="A612" s="388" t="str">
        <f>IFERROR((INDEX(名冊[#All],MATCH(表格1[[#This Row],[姓名]],名冊[[#All],[姓名]],0),COLUMN(名冊[[#Headers],[字號]]))),"")</f>
        <v>1-053</v>
      </c>
      <c r="B612" s="264" t="s">
        <v>526</v>
      </c>
      <c r="C612" s="339">
        <v>45735</v>
      </c>
      <c r="D612" s="339" t="str">
        <f>IF(表格1[[#This Row],[姓名]]&lt;&gt;"","醫療","")</f>
        <v>醫療</v>
      </c>
      <c r="E612" s="389" t="s">
        <v>3483</v>
      </c>
      <c r="F612" s="390"/>
      <c r="G612" s="344" t="str">
        <f>IF(表格1[[#This Row],[姓名]]&lt;&gt;"",TEXT(表格1[[#This Row],[日期]],"mm/dd;;")&amp;" "&amp;表格1[[#This Row],[項目]]&amp;表格1[[#This Row],[項目2]],"")</f>
        <v>03/19 桃療精神科拿藥(巡診)-精護</v>
      </c>
      <c r="H612" s="344"/>
      <c r="I612" s="344"/>
      <c r="J612" s="391">
        <v>150</v>
      </c>
      <c r="K612" s="90">
        <v>0</v>
      </c>
      <c r="L612" s="90">
        <v>300</v>
      </c>
      <c r="M612" s="392" t="str">
        <f>IF(表格1[編號]&lt;&gt;"",(IF(COUNTIF(表格1[[#This Row],[費用]:[車資]],"")&gt;0,"缺","")),"")</f>
        <v/>
      </c>
    </row>
    <row r="613" spans="1:13">
      <c r="A613" s="388" t="str">
        <f>IFERROR((INDEX(名冊[#All],MATCH(表格1[[#This Row],[姓名]],名冊[[#All],[姓名]],0),COLUMN(名冊[[#Headers],[字號]]))),"")</f>
        <v>1-709</v>
      </c>
      <c r="B613" s="264" t="s">
        <v>1612</v>
      </c>
      <c r="C613" s="339">
        <v>45735</v>
      </c>
      <c r="D613" s="339" t="str">
        <f>IF(表格1[[#This Row],[姓名]]&lt;&gt;"","醫療","")</f>
        <v>醫療</v>
      </c>
      <c r="E613" s="389" t="s">
        <v>3483</v>
      </c>
      <c r="F613" s="390"/>
      <c r="G613" s="344" t="str">
        <f>IF(表格1[[#This Row],[姓名]]&lt;&gt;"",TEXT(表格1[[#This Row],[日期]],"mm/dd;;")&amp;" "&amp;表格1[[#This Row],[項目]]&amp;表格1[[#This Row],[項目2]],"")</f>
        <v>03/19 桃療精神科拿藥(巡診)-精護</v>
      </c>
      <c r="H613" s="344"/>
      <c r="I613" s="344"/>
      <c r="J613" s="391">
        <v>150</v>
      </c>
      <c r="K613" s="90">
        <v>0</v>
      </c>
      <c r="L613" s="90">
        <v>300</v>
      </c>
      <c r="M613" s="392" t="str">
        <f>IF(表格1[編號]&lt;&gt;"",(IF(COUNTIF(表格1[[#This Row],[費用]:[車資]],"")&gt;0,"缺","")),"")</f>
        <v/>
      </c>
    </row>
    <row r="614" spans="1:13">
      <c r="A614" s="388" t="str">
        <f>IFERROR((INDEX(名冊[#All],MATCH(表格1[[#This Row],[姓名]],名冊[[#All],[姓名]],0),COLUMN(名冊[[#Headers],[字號]]))),"")</f>
        <v>2-185</v>
      </c>
      <c r="B614" s="264" t="s">
        <v>276</v>
      </c>
      <c r="C614" s="339">
        <v>45736</v>
      </c>
      <c r="D614" s="339" t="str">
        <f>IF(表格1[[#This Row],[姓名]]&lt;&gt;"","醫療","")</f>
        <v>醫療</v>
      </c>
      <c r="E614" s="389" t="s">
        <v>3456</v>
      </c>
      <c r="F614" s="390"/>
      <c r="G614" s="344" t="str">
        <f>IF(表格1[[#This Row],[姓名]]&lt;&gt;"",TEXT(表格1[[#This Row],[日期]],"mm/dd;;")&amp;" "&amp;表格1[[#This Row],[項目]]&amp;表格1[[#This Row],[項目2]],"")</f>
        <v>03/20 804腹部超音波檢查</v>
      </c>
      <c r="H614" s="344"/>
      <c r="I614" s="344"/>
      <c r="J614" s="391" t="s">
        <v>2294</v>
      </c>
      <c r="K614" s="90">
        <v>350</v>
      </c>
      <c r="L614" s="90">
        <v>600</v>
      </c>
      <c r="M614" s="392" t="str">
        <f>IF(表格1[編號]&lt;&gt;"",(IF(COUNTIF(表格1[[#This Row],[費用]:[車資]],"")&gt;0,"缺","")),"")</f>
        <v/>
      </c>
    </row>
    <row r="615" spans="1:13">
      <c r="A615" s="388" t="str">
        <f>IFERROR((INDEX(名冊[#All],MATCH(表格1[[#This Row],[姓名]],名冊[[#All],[姓名]],0),COLUMN(名冊[[#Headers],[字號]]))),"")</f>
        <v>1-761</v>
      </c>
      <c r="B615" s="264" t="s">
        <v>2156</v>
      </c>
      <c r="C615" s="339">
        <v>45736</v>
      </c>
      <c r="D615" s="339" t="str">
        <f>IF(表格1[[#This Row],[姓名]]&lt;&gt;"","醫療","")</f>
        <v>醫療</v>
      </c>
      <c r="E615" s="389" t="s">
        <v>3455</v>
      </c>
      <c r="F615" s="390"/>
      <c r="G615" s="344" t="str">
        <f>IF(表格1[[#This Row],[姓名]]&lt;&gt;"",TEXT(表格1[[#This Row],[日期]],"mm/dd;;")&amp;" "&amp;表格1[[#This Row],[項目]]&amp;表格1[[#This Row],[項目2]],"")</f>
        <v>03/20 804風濕免疫科(人不去)</v>
      </c>
      <c r="H615" s="344"/>
      <c r="I615" s="344"/>
      <c r="J615" s="391">
        <v>140</v>
      </c>
      <c r="K615" s="90">
        <v>350</v>
      </c>
      <c r="L615" s="90">
        <v>300</v>
      </c>
      <c r="M615" s="392" t="str">
        <f>IF(表格1[編號]&lt;&gt;"",(IF(COUNTIF(表格1[[#This Row],[費用]:[車資]],"")&gt;0,"缺","")),"")</f>
        <v/>
      </c>
    </row>
    <row r="616" spans="1:13">
      <c r="A616" s="388" t="str">
        <f>IFERROR((INDEX(名冊[#All],MATCH(表格1[[#This Row],[姓名]],名冊[[#All],[姓名]],0),COLUMN(名冊[[#Headers],[字號]]))),"")</f>
        <v>1-725</v>
      </c>
      <c r="B616" s="264" t="s">
        <v>1767</v>
      </c>
      <c r="C616" s="339">
        <v>45736</v>
      </c>
      <c r="D616" s="339" t="str">
        <f>IF(表格1[[#This Row],[姓名]]&lt;&gt;"","醫療","")</f>
        <v>醫療</v>
      </c>
      <c r="E616" s="389" t="s">
        <v>2524</v>
      </c>
      <c r="F616" s="390"/>
      <c r="G616" s="344" t="str">
        <f>IF(表格1[[#This Row],[姓名]]&lt;&gt;"",TEXT(表格1[[#This Row],[日期]],"mm/dd;;")&amp;" "&amp;表格1[[#This Row],[項目]]&amp;表格1[[#This Row],[項目2]],"")</f>
        <v>03/20 804肝膽腸胃科</v>
      </c>
      <c r="H616" s="344"/>
      <c r="I616" s="344"/>
      <c r="J616" s="391">
        <v>160</v>
      </c>
      <c r="K616" s="90">
        <v>350</v>
      </c>
      <c r="L616" s="90">
        <v>600</v>
      </c>
      <c r="M616" s="392" t="str">
        <f>IF(表格1[編號]&lt;&gt;"",(IF(COUNTIF(表格1[[#This Row],[費用]:[車資]],"")&gt;0,"缺","")),"")</f>
        <v/>
      </c>
    </row>
    <row r="617" spans="1:13">
      <c r="A617" s="388" t="str">
        <f>IFERROR((INDEX(名冊[#All],MATCH(表格1[[#This Row],[姓名]],名冊[[#All],[姓名]],0),COLUMN(名冊[[#Headers],[字號]]))),"")</f>
        <v>1-730</v>
      </c>
      <c r="B617" s="264" t="s">
        <v>1865</v>
      </c>
      <c r="C617" s="339">
        <v>45736</v>
      </c>
      <c r="D617" s="339" t="str">
        <f>IF(表格1[[#This Row],[姓名]]&lt;&gt;"","醫療","")</f>
        <v>醫療</v>
      </c>
      <c r="E617" s="389" t="s">
        <v>3453</v>
      </c>
      <c r="F617" s="390"/>
      <c r="G617" s="344" t="str">
        <f>IF(表格1[[#This Row],[姓名]]&lt;&gt;"",TEXT(表格1[[#This Row],[日期]],"mm/dd;;")&amp;" "&amp;表格1[[#This Row],[項目]]&amp;表格1[[#This Row],[項目2]],"")</f>
        <v>03/20 804風濕免疫科</v>
      </c>
      <c r="H617" s="344"/>
      <c r="I617" s="344"/>
      <c r="J617" s="391">
        <v>10</v>
      </c>
      <c r="K617" s="90">
        <v>350</v>
      </c>
      <c r="L617" s="90">
        <v>600</v>
      </c>
      <c r="M617" s="392" t="str">
        <f>IF(表格1[編號]&lt;&gt;"",(IF(COUNTIF(表格1[[#This Row],[費用]:[車資]],"")&gt;0,"缺","")),"")</f>
        <v/>
      </c>
    </row>
    <row r="618" spans="1:13">
      <c r="A618" s="388" t="str">
        <f>IFERROR((INDEX(名冊[#All],MATCH(表格1[[#This Row],[姓名]],名冊[[#All],[姓名]],0),COLUMN(名冊[[#Headers],[字號]]))),"")</f>
        <v>3-532</v>
      </c>
      <c r="B618" s="264" t="s">
        <v>3458</v>
      </c>
      <c r="C618" s="339">
        <v>45736</v>
      </c>
      <c r="D618" s="339" t="str">
        <f>IF(表格1[[#This Row],[姓名]]&lt;&gt;"","醫療","")</f>
        <v>醫療</v>
      </c>
      <c r="E618" s="389" t="s">
        <v>3460</v>
      </c>
      <c r="F618" s="390"/>
      <c r="G618" s="344" t="str">
        <f>IF(表格1[[#This Row],[姓名]]&lt;&gt;"",TEXT(表格1[[#This Row],[日期]],"mm/dd;;")&amp;" "&amp;表格1[[#This Row],[項目]]&amp;表格1[[#This Row],[項目2]],"")</f>
        <v>03/20 804神經內科拿藥</v>
      </c>
      <c r="H618" s="344"/>
      <c r="I618" s="344"/>
      <c r="J618" s="391">
        <v>140</v>
      </c>
      <c r="K618" s="90">
        <v>0</v>
      </c>
      <c r="L618" s="90">
        <v>300</v>
      </c>
      <c r="M618" s="392" t="str">
        <f>IF(表格1[編號]&lt;&gt;"",(IF(COUNTIF(表格1[[#This Row],[費用]:[車資]],"")&gt;0,"缺","")),"")</f>
        <v/>
      </c>
    </row>
    <row r="619" spans="1:13">
      <c r="A619" s="388" t="str">
        <f>IFERROR((INDEX(名冊[#All],MATCH(表格1[[#This Row],[姓名]],名冊[[#All],[姓名]],0),COLUMN(名冊[[#Headers],[字號]]))),"")</f>
        <v>1-556</v>
      </c>
      <c r="B619" s="264" t="s">
        <v>540</v>
      </c>
      <c r="C619" s="339">
        <v>45736</v>
      </c>
      <c r="D619" s="339" t="str">
        <f>IF(表格1[[#This Row],[姓名]]&lt;&gt;"","醫療","")</f>
        <v>醫療</v>
      </c>
      <c r="E619" s="389" t="s">
        <v>3454</v>
      </c>
      <c r="F619" s="390"/>
      <c r="G619" s="344" t="str">
        <f>IF(表格1[[#This Row],[姓名]]&lt;&gt;"",TEXT(表格1[[#This Row],[日期]],"mm/dd;;")&amp;" "&amp;表格1[[#This Row],[項目]]&amp;表格1[[#This Row],[項目2]],"")</f>
        <v>03/20 804眼科</v>
      </c>
      <c r="H619" s="344"/>
      <c r="I619" s="344"/>
      <c r="J619" s="391">
        <v>340</v>
      </c>
      <c r="K619" s="90">
        <v>350</v>
      </c>
      <c r="L619" s="90">
        <v>600</v>
      </c>
      <c r="M619" s="392" t="str">
        <f>IF(表格1[編號]&lt;&gt;"",(IF(COUNTIF(表格1[[#This Row],[費用]:[車資]],"")&gt;0,"缺","")),"")</f>
        <v/>
      </c>
    </row>
    <row r="620" spans="1:13">
      <c r="A620" s="388" t="str">
        <f>IFERROR((INDEX(名冊[#All],MATCH(表格1[[#This Row],[姓名]],名冊[[#All],[姓名]],0),COLUMN(名冊[[#Headers],[字號]]))),"")</f>
        <v>3-533</v>
      </c>
      <c r="B620" s="264" t="s">
        <v>3591</v>
      </c>
      <c r="C620" s="339">
        <v>45736</v>
      </c>
      <c r="D620" s="339" t="str">
        <f>IF(表格1[[#This Row],[姓名]]&lt;&gt;"","醫療","")</f>
        <v>醫療</v>
      </c>
      <c r="E620" s="389" t="s">
        <v>3592</v>
      </c>
      <c r="F620" s="390"/>
      <c r="G620" s="344" t="str">
        <f>IF(表格1[[#This Row],[姓名]]&lt;&gt;"",TEXT(表格1[[#This Row],[日期]],"mm/dd;;")&amp;" "&amp;表格1[[#This Row],[項目]]&amp;表格1[[#This Row],[項目2]],"")</f>
        <v>03/20 804一般外科</v>
      </c>
      <c r="H620" s="344"/>
      <c r="I620" s="344"/>
      <c r="J620" s="391">
        <v>140</v>
      </c>
      <c r="K620" s="90">
        <v>350</v>
      </c>
      <c r="L620" s="90">
        <v>600</v>
      </c>
      <c r="M620" s="392" t="str">
        <f>IF(表格1[編號]&lt;&gt;"",(IF(COUNTIF(表格1[[#This Row],[費用]:[車資]],"")&gt;0,"缺","")),"")</f>
        <v/>
      </c>
    </row>
    <row r="621" spans="1:13">
      <c r="A621" s="388" t="str">
        <f>IFERROR((INDEX(名冊[#All],MATCH(表格1[[#This Row],[姓名]],名冊[[#All],[姓名]],0),COLUMN(名冊[[#Headers],[字號]]))),"")</f>
        <v>1-718</v>
      </c>
      <c r="B621" s="264" t="s">
        <v>3457</v>
      </c>
      <c r="C621" s="339">
        <v>45736</v>
      </c>
      <c r="D621" s="339" t="str">
        <f>IF(表格1[[#This Row],[姓名]]&lt;&gt;"","醫療","")</f>
        <v>醫療</v>
      </c>
      <c r="E621" s="389" t="s">
        <v>3478</v>
      </c>
      <c r="F621" s="390"/>
      <c r="G621" s="344" t="str">
        <f>IF(表格1[[#This Row],[姓名]]&lt;&gt;"",TEXT(表格1[[#This Row],[日期]],"mm/dd;;")&amp;" "&amp;表格1[[#This Row],[項目]]&amp;表格1[[#This Row],[項目2]],"")</f>
        <v>03/20 804急診後返回</v>
      </c>
      <c r="H621" s="344"/>
      <c r="I621" s="344"/>
      <c r="J621" s="391" t="s">
        <v>2294</v>
      </c>
      <c r="K621" s="90" t="s">
        <v>3609</v>
      </c>
      <c r="L621" s="90">
        <v>600</v>
      </c>
      <c r="M621" s="392" t="str">
        <f>IF(表格1[編號]&lt;&gt;"",(IF(COUNTIF(表格1[[#This Row],[費用]:[車資]],"")&gt;0,"缺","")),"")</f>
        <v/>
      </c>
    </row>
    <row r="622" spans="1:13">
      <c r="A622" s="388" t="str">
        <f>IFERROR((INDEX(名冊[#All],MATCH(表格1[[#This Row],[姓名]],名冊[[#All],[姓名]],0),COLUMN(名冊[[#Headers],[字號]]))),"")</f>
        <v>1-651</v>
      </c>
      <c r="B622" s="264" t="s">
        <v>1059</v>
      </c>
      <c r="C622" s="339">
        <v>45736</v>
      </c>
      <c r="D622" s="339" t="str">
        <f>IF(表格1[[#This Row],[姓名]]&lt;&gt;"","醫療","")</f>
        <v>醫療</v>
      </c>
      <c r="E622" s="389" t="s">
        <v>3453</v>
      </c>
      <c r="F622" s="390"/>
      <c r="G622" s="344" t="str">
        <f>IF(表格1[[#This Row],[姓名]]&lt;&gt;"",TEXT(表格1[[#This Row],[日期]],"mm/dd;;")&amp;" "&amp;表格1[[#This Row],[項目]]&amp;表格1[[#This Row],[項目2]],"")</f>
        <v>03/20 804風濕免疫科</v>
      </c>
      <c r="H622" s="344"/>
      <c r="I622" s="344"/>
      <c r="J622" s="391">
        <v>140</v>
      </c>
      <c r="K622" s="90">
        <v>350</v>
      </c>
      <c r="L622" s="90">
        <v>600</v>
      </c>
      <c r="M622" s="392" t="str">
        <f>IF(表格1[編號]&lt;&gt;"",(IF(COUNTIF(表格1[[#This Row],[費用]:[車資]],"")&gt;0,"缺","")),"")</f>
        <v/>
      </c>
    </row>
    <row r="623" spans="1:13">
      <c r="A623" s="388" t="str">
        <f>IFERROR((INDEX(名冊[#All],MATCH(表格1[[#This Row],[姓名]],名冊[[#All],[姓名]],0),COLUMN(名冊[[#Headers],[字號]]))),"")</f>
        <v>1-142</v>
      </c>
      <c r="B623" s="264" t="s">
        <v>8</v>
      </c>
      <c r="C623" s="339">
        <v>45736</v>
      </c>
      <c r="D623" s="339" t="str">
        <f>IF(表格1[[#This Row],[姓名]]&lt;&gt;"","醫療","")</f>
        <v>醫療</v>
      </c>
      <c r="E623" s="389" t="s">
        <v>2458</v>
      </c>
      <c r="F623" s="390"/>
      <c r="G623" s="344" t="str">
        <f>IF(表格1[[#This Row],[姓名]]&lt;&gt;"",TEXT(表格1[[#This Row],[日期]],"mm/dd;;")&amp;" "&amp;表格1[[#This Row],[項目]]&amp;表格1[[#This Row],[項目2]],"")</f>
        <v>03/20 804胸腔內科</v>
      </c>
      <c r="H623" s="344"/>
      <c r="I623" s="344"/>
      <c r="J623" s="391">
        <v>150</v>
      </c>
      <c r="K623" s="90">
        <v>350</v>
      </c>
      <c r="L623" s="90">
        <v>600</v>
      </c>
      <c r="M623" s="392" t="str">
        <f>IF(表格1[編號]&lt;&gt;"",(IF(COUNTIF(表格1[[#This Row],[費用]:[車資]],"")&gt;0,"缺","")),"")</f>
        <v/>
      </c>
    </row>
    <row r="624" spans="1:13">
      <c r="A624" s="388" t="str">
        <f>IFERROR((INDEX(名冊[#All],MATCH(表格1[[#This Row],[姓名]],名冊[[#All],[姓名]],0),COLUMN(名冊[[#Headers],[字號]]))),"")</f>
        <v>1-415</v>
      </c>
      <c r="B624" s="264" t="s">
        <v>495</v>
      </c>
      <c r="C624" s="339">
        <v>45737</v>
      </c>
      <c r="D624" s="339" t="str">
        <f>IF(表格1[[#This Row],[姓名]]&lt;&gt;"","醫療","")</f>
        <v>醫療</v>
      </c>
      <c r="E624" s="389" t="s">
        <v>2504</v>
      </c>
      <c r="F624" s="390"/>
      <c r="G624" s="344" t="str">
        <f>IF(表格1[[#This Row],[姓名]]&lt;&gt;"",TEXT(表格1[[#This Row],[日期]],"mm/dd;;")&amp;" "&amp;表格1[[#This Row],[項目]]&amp;表格1[[#This Row],[項目2]],"")</f>
        <v>03/21 804精神科拿藥</v>
      </c>
      <c r="H624" s="344"/>
      <c r="I624" s="344"/>
      <c r="J624" s="391">
        <v>90</v>
      </c>
      <c r="K624" s="90">
        <v>0</v>
      </c>
      <c r="L624" s="90">
        <v>300</v>
      </c>
      <c r="M624" s="392" t="str">
        <f>IF(表格1[編號]&lt;&gt;"",(IF(COUNTIF(表格1[[#This Row],[費用]:[車資]],"")&gt;0,"缺","")),"")</f>
        <v/>
      </c>
    </row>
    <row r="625" spans="1:13">
      <c r="A625" s="388" t="str">
        <f>IFERROR((INDEX(名冊[#All],MATCH(表格1[[#This Row],[姓名]],名冊[[#All],[姓名]],0),COLUMN(名冊[[#Headers],[字號]]))),"")</f>
        <v>1-636</v>
      </c>
      <c r="B625" s="264" t="s">
        <v>987</v>
      </c>
      <c r="C625" s="339">
        <v>45737</v>
      </c>
      <c r="D625" s="339" t="str">
        <f>IF(表格1[[#This Row],[姓名]]&lt;&gt;"","醫療","")</f>
        <v>醫療</v>
      </c>
      <c r="E625" s="389" t="s">
        <v>2504</v>
      </c>
      <c r="F625" s="390"/>
      <c r="G625" s="344" t="str">
        <f>IF(表格1[[#This Row],[姓名]]&lt;&gt;"",TEXT(表格1[[#This Row],[日期]],"mm/dd;;")&amp;" "&amp;表格1[[#This Row],[項目]]&amp;表格1[[#This Row],[項目2]],"")</f>
        <v>03/21 804精神科拿藥</v>
      </c>
      <c r="H625" s="344"/>
      <c r="I625" s="344"/>
      <c r="J625" s="391">
        <v>150</v>
      </c>
      <c r="K625" s="90">
        <v>0</v>
      </c>
      <c r="L625" s="90">
        <v>300</v>
      </c>
      <c r="M625" s="392" t="str">
        <f>IF(表格1[編號]&lt;&gt;"",(IF(COUNTIF(表格1[[#This Row],[費用]:[車資]],"")&gt;0,"缺","")),"")</f>
        <v/>
      </c>
    </row>
    <row r="626" spans="1:13">
      <c r="A626" s="388" t="str">
        <f>IFERROR((INDEX(名冊[#All],MATCH(表格1[[#This Row],[姓名]],名冊[[#All],[姓名]],0),COLUMN(名冊[[#Headers],[字號]]))),"")</f>
        <v>1-758</v>
      </c>
      <c r="B626" s="264" t="s">
        <v>3560</v>
      </c>
      <c r="C626" s="339">
        <v>45737</v>
      </c>
      <c r="D626" s="339" t="str">
        <f>IF(表格1[[#This Row],[姓名]]&lt;&gt;"","醫療","")</f>
        <v>醫療</v>
      </c>
      <c r="E626" s="389" t="s">
        <v>3558</v>
      </c>
      <c r="F626" s="390"/>
      <c r="G626" s="344" t="str">
        <f>IF(表格1[[#This Row],[姓名]]&lt;&gt;"",TEXT(表格1[[#This Row],[日期]],"mm/dd;;")&amp;" "&amp;表格1[[#This Row],[項目]]&amp;表格1[[#This Row],[項目2]],"")</f>
        <v>03/21 804送檢車資</v>
      </c>
      <c r="H626" s="344"/>
      <c r="I626" s="344"/>
      <c r="J626" s="391" t="s">
        <v>2294</v>
      </c>
      <c r="K626" s="90" t="s">
        <v>2294</v>
      </c>
      <c r="L626" s="90">
        <v>320</v>
      </c>
      <c r="M626" s="392" t="str">
        <f>IF(表格1[編號]&lt;&gt;"",(IF(COUNTIF(表格1[[#This Row],[費用]:[車資]],"")&gt;0,"缺","")),"")</f>
        <v/>
      </c>
    </row>
    <row r="627" spans="1:13">
      <c r="A627" s="388" t="str">
        <f>IFERROR((INDEX(名冊[#All],MATCH(表格1[[#This Row],[姓名]],名冊[[#All],[姓名]],0),COLUMN(名冊[[#Headers],[字號]]))),"")</f>
        <v>2-155</v>
      </c>
      <c r="B627" s="264" t="s">
        <v>861</v>
      </c>
      <c r="C627" s="339">
        <v>45737</v>
      </c>
      <c r="D627" s="339" t="str">
        <f>IF(表格1[[#This Row],[姓名]]&lt;&gt;"","醫療","")</f>
        <v>醫療</v>
      </c>
      <c r="E627" s="389" t="s">
        <v>2504</v>
      </c>
      <c r="F627" s="390"/>
      <c r="G627" s="344" t="str">
        <f>IF(表格1[[#This Row],[姓名]]&lt;&gt;"",TEXT(表格1[[#This Row],[日期]],"mm/dd;;")&amp;" "&amp;表格1[[#This Row],[項目]]&amp;表格1[[#This Row],[項目2]],"")</f>
        <v>03/21 804精神科拿藥</v>
      </c>
      <c r="H627" s="344"/>
      <c r="I627" s="344"/>
      <c r="J627" s="391">
        <v>180</v>
      </c>
      <c r="K627" s="90">
        <v>0</v>
      </c>
      <c r="L627" s="90">
        <v>300</v>
      </c>
      <c r="M627" s="392" t="str">
        <f>IF(表格1[編號]&lt;&gt;"",(IF(COUNTIF(表格1[[#This Row],[費用]:[車資]],"")&gt;0,"缺","")),"")</f>
        <v/>
      </c>
    </row>
    <row r="628" spans="1:13">
      <c r="A628" s="388" t="str">
        <f>IFERROR((INDEX(名冊[#All],MATCH(表格1[[#This Row],[姓名]],名冊[[#All],[姓名]],0),COLUMN(名冊[[#Headers],[字號]]))),"")</f>
        <v>1-725</v>
      </c>
      <c r="B628" s="264" t="s">
        <v>3476</v>
      </c>
      <c r="C628" s="339">
        <v>45737</v>
      </c>
      <c r="D628" s="339" t="str">
        <f>IF(表格1[[#This Row],[姓名]]&lt;&gt;"","醫療","")</f>
        <v>醫療</v>
      </c>
      <c r="E628" s="389" t="s">
        <v>3477</v>
      </c>
      <c r="F628" s="390"/>
      <c r="G628" s="344" t="str">
        <f>IF(表格1[[#This Row],[姓名]]&lt;&gt;"",TEXT(表格1[[#This Row],[日期]],"mm/dd;;")&amp;" "&amp;表格1[[#This Row],[項目]]&amp;表格1[[#This Row],[項目2]],"")</f>
        <v>03/21 龍敏住院</v>
      </c>
      <c r="H628" s="344"/>
      <c r="I628" s="344"/>
      <c r="J628" s="391" t="s">
        <v>2294</v>
      </c>
      <c r="K628" s="90" t="s">
        <v>2294</v>
      </c>
      <c r="L628" s="90">
        <v>600</v>
      </c>
      <c r="M628" s="392" t="str">
        <f>IF(表格1[編號]&lt;&gt;"",(IF(COUNTIF(表格1[[#This Row],[費用]:[車資]],"")&gt;0,"缺","")),"")</f>
        <v/>
      </c>
    </row>
    <row r="629" spans="1:13">
      <c r="A629" s="388" t="str">
        <f>IFERROR((INDEX(名冊[#All],MATCH(表格1[[#This Row],[姓名]],名冊[[#All],[姓名]],0),COLUMN(名冊[[#Headers],[字號]]))),"")</f>
        <v>3-550</v>
      </c>
      <c r="B629" s="264" t="s">
        <v>791</v>
      </c>
      <c r="C629" s="339">
        <v>45737</v>
      </c>
      <c r="D629" s="339" t="str">
        <f>IF(表格1[[#This Row],[姓名]]&lt;&gt;"","醫療","")</f>
        <v>醫療</v>
      </c>
      <c r="E629" s="389" t="s">
        <v>2504</v>
      </c>
      <c r="F629" s="390"/>
      <c r="G629" s="344" t="str">
        <f>IF(表格1[[#This Row],[姓名]]&lt;&gt;"",TEXT(表格1[[#This Row],[日期]],"mm/dd;;")&amp;" "&amp;表格1[[#This Row],[項目]]&amp;表格1[[#This Row],[項目2]],"")</f>
        <v>03/21 804精神科拿藥</v>
      </c>
      <c r="H629" s="344"/>
      <c r="I629" s="344"/>
      <c r="J629" s="391">
        <v>90</v>
      </c>
      <c r="K629" s="90">
        <v>0</v>
      </c>
      <c r="L629" s="90">
        <v>300</v>
      </c>
      <c r="M629" s="392" t="str">
        <f>IF(表格1[編號]&lt;&gt;"",(IF(COUNTIF(表格1[[#This Row],[費用]:[車資]],"")&gt;0,"缺","")),"")</f>
        <v/>
      </c>
    </row>
    <row r="630" spans="1:13">
      <c r="A630" s="388" t="str">
        <f>IFERROR((INDEX(名冊[#All],MATCH(表格1[[#This Row],[姓名]],名冊[[#All],[姓名]],0),COLUMN(名冊[[#Headers],[字號]]))),"")</f>
        <v>2-198</v>
      </c>
      <c r="B630" s="264" t="s">
        <v>1063</v>
      </c>
      <c r="C630" s="339">
        <v>45737</v>
      </c>
      <c r="D630" s="339" t="str">
        <f>IF(表格1[[#This Row],[姓名]]&lt;&gt;"","醫療","")</f>
        <v>醫療</v>
      </c>
      <c r="E630" s="389" t="s">
        <v>2504</v>
      </c>
      <c r="F630" s="390"/>
      <c r="G630" s="344" t="str">
        <f>IF(表格1[[#This Row],[姓名]]&lt;&gt;"",TEXT(表格1[[#This Row],[日期]],"mm/dd;;")&amp;" "&amp;表格1[[#This Row],[項目]]&amp;表格1[[#This Row],[項目2]],"")</f>
        <v>03/21 804精神科拿藥</v>
      </c>
      <c r="H630" s="344"/>
      <c r="I630" s="344"/>
      <c r="J630" s="391">
        <v>90</v>
      </c>
      <c r="K630" s="90">
        <v>0</v>
      </c>
      <c r="L630" s="90">
        <v>300</v>
      </c>
      <c r="M630" s="392" t="str">
        <f>IF(表格1[編號]&lt;&gt;"",(IF(COUNTIF(表格1[[#This Row],[費用]:[車資]],"")&gt;0,"缺","")),"")</f>
        <v/>
      </c>
    </row>
    <row r="631" spans="1:13">
      <c r="A631" s="388" t="str">
        <f>IFERROR((INDEX(名冊[#All],MATCH(表格1[[#This Row],[姓名]],名冊[[#All],[姓名]],0),COLUMN(名冊[[#Headers],[字號]]))),"")</f>
        <v>2-174</v>
      </c>
      <c r="B631" s="264" t="s">
        <v>1265</v>
      </c>
      <c r="C631" s="339">
        <v>45737</v>
      </c>
      <c r="D631" s="339" t="str">
        <f>IF(表格1[[#This Row],[姓名]]&lt;&gt;"","醫療","")</f>
        <v>醫療</v>
      </c>
      <c r="E631" s="389" t="s">
        <v>2504</v>
      </c>
      <c r="F631" s="390"/>
      <c r="G631" s="344" t="str">
        <f>IF(表格1[[#This Row],[姓名]]&lt;&gt;"",TEXT(表格1[[#This Row],[日期]],"mm/dd;;")&amp;" "&amp;表格1[[#This Row],[項目]]&amp;表格1[[#This Row],[項目2]],"")</f>
        <v>03/21 804精神科拿藥</v>
      </c>
      <c r="H631" s="344"/>
      <c r="I631" s="344"/>
      <c r="J631" s="391">
        <v>0</v>
      </c>
      <c r="K631" s="90">
        <v>0</v>
      </c>
      <c r="L631" s="90">
        <v>300</v>
      </c>
      <c r="M631" s="392" t="str">
        <f>IF(表格1[編號]&lt;&gt;"",(IF(COUNTIF(表格1[[#This Row],[費用]:[車資]],"")&gt;0,"缺","")),"")</f>
        <v/>
      </c>
    </row>
    <row r="632" spans="1:13">
      <c r="A632" s="388" t="str">
        <f>IFERROR((INDEX(名冊[#All],MATCH(表格1[[#This Row],[姓名]],名冊[[#All],[姓名]],0),COLUMN(名冊[[#Headers],[字號]]))),"")</f>
        <v>1-748</v>
      </c>
      <c r="B632" s="264" t="s">
        <v>2006</v>
      </c>
      <c r="C632" s="339">
        <v>45737</v>
      </c>
      <c r="D632" s="339" t="str">
        <f>IF(表格1[[#This Row],[姓名]]&lt;&gt;"","醫療","")</f>
        <v>醫療</v>
      </c>
      <c r="E632" s="389" t="s">
        <v>2504</v>
      </c>
      <c r="F632" s="390"/>
      <c r="G632" s="344" t="str">
        <f>IF(表格1[[#This Row],[姓名]]&lt;&gt;"",TEXT(表格1[[#This Row],[日期]],"mm/dd;;")&amp;" "&amp;表格1[[#This Row],[項目]]&amp;表格1[[#This Row],[項目2]],"")</f>
        <v>03/21 804精神科拿藥</v>
      </c>
      <c r="H632" s="344"/>
      <c r="I632" s="344"/>
      <c r="J632" s="391">
        <v>280</v>
      </c>
      <c r="K632" s="90">
        <v>0</v>
      </c>
      <c r="L632" s="90">
        <v>300</v>
      </c>
      <c r="M632" s="392" t="str">
        <f>IF(表格1[編號]&lt;&gt;"",(IF(COUNTIF(表格1[[#This Row],[費用]:[車資]],"")&gt;0,"缺","")),"")</f>
        <v/>
      </c>
    </row>
    <row r="633" spans="1:13">
      <c r="A633" s="388" t="str">
        <f>IFERROR((INDEX(名冊[#All],MATCH(表格1[[#This Row],[姓名]],名冊[[#All],[姓名]],0),COLUMN(名冊[[#Headers],[字號]]))),"")</f>
        <v>1-571</v>
      </c>
      <c r="B633" s="264" t="s">
        <v>422</v>
      </c>
      <c r="C633" s="339">
        <v>45737</v>
      </c>
      <c r="D633" s="339" t="str">
        <f>IF(表格1[[#This Row],[姓名]]&lt;&gt;"","醫療","")</f>
        <v>醫療</v>
      </c>
      <c r="E633" s="389" t="s">
        <v>3479</v>
      </c>
      <c r="F633" s="390"/>
      <c r="G633" s="344" t="str">
        <f>IF(表格1[[#This Row],[姓名]]&lt;&gt;"",TEXT(表格1[[#This Row],[日期]],"mm/dd;;")&amp;" "&amp;表格1[[#This Row],[項目]]&amp;表格1[[#This Row],[項目2]],"")</f>
        <v>03/21 804眼科拿藥</v>
      </c>
      <c r="H633" s="344"/>
      <c r="I633" s="344"/>
      <c r="J633" s="391">
        <v>180</v>
      </c>
      <c r="K633" s="90">
        <v>0</v>
      </c>
      <c r="L633" s="90">
        <v>300</v>
      </c>
      <c r="M633" s="392" t="str">
        <f>IF(表格1[編號]&lt;&gt;"",(IF(COUNTIF(表格1[[#This Row],[費用]:[車資]],"")&gt;0,"缺","")),"")</f>
        <v/>
      </c>
    </row>
    <row r="634" spans="1:13">
      <c r="A634" s="388" t="str">
        <f>IFERROR((INDEX(名冊[#All],MATCH(表格1[[#This Row],[姓名]],名冊[[#All],[姓名]],0),COLUMN(名冊[[#Headers],[字號]]))),"")</f>
        <v>1-629</v>
      </c>
      <c r="B634" s="264" t="s">
        <v>921</v>
      </c>
      <c r="C634" s="339">
        <v>45737</v>
      </c>
      <c r="D634" s="339" t="str">
        <f>IF(表格1[[#This Row],[姓名]]&lt;&gt;"","醫療","")</f>
        <v>醫療</v>
      </c>
      <c r="E634" s="389" t="s">
        <v>2504</v>
      </c>
      <c r="F634" s="390"/>
      <c r="G634" s="344" t="str">
        <f>IF(表格1[[#This Row],[姓名]]&lt;&gt;"",TEXT(表格1[[#This Row],[日期]],"mm/dd;;")&amp;" "&amp;表格1[[#This Row],[項目]]&amp;表格1[[#This Row],[項目2]],"")</f>
        <v>03/21 804精神科拿藥</v>
      </c>
      <c r="H634" s="344"/>
      <c r="I634" s="344"/>
      <c r="J634" s="391">
        <v>97</v>
      </c>
      <c r="K634" s="90">
        <v>0</v>
      </c>
      <c r="L634" s="90">
        <v>300</v>
      </c>
      <c r="M634" s="392" t="str">
        <f>IF(表格1[編號]&lt;&gt;"",(IF(COUNTIF(表格1[[#This Row],[費用]:[車資]],"")&gt;0,"缺","")),"")</f>
        <v/>
      </c>
    </row>
    <row r="635" spans="1:13">
      <c r="A635" s="388" t="str">
        <f>IFERROR((INDEX(名冊[#All],MATCH(表格1[[#This Row],[姓名]],名冊[[#All],[姓名]],0),COLUMN(名冊[[#Headers],[字號]]))),"")</f>
        <v>1-624</v>
      </c>
      <c r="B635" s="264" t="s">
        <v>864</v>
      </c>
      <c r="C635" s="339">
        <v>45737</v>
      </c>
      <c r="D635" s="339" t="str">
        <f>IF(表格1[[#This Row],[姓名]]&lt;&gt;"","醫療","")</f>
        <v>醫療</v>
      </c>
      <c r="E635" s="389" t="s">
        <v>2504</v>
      </c>
      <c r="F635" s="390"/>
      <c r="G635" s="344" t="str">
        <f>IF(表格1[[#This Row],[姓名]]&lt;&gt;"",TEXT(表格1[[#This Row],[日期]],"mm/dd;;")&amp;" "&amp;表格1[[#This Row],[項目]]&amp;表格1[[#This Row],[項目2]],"")</f>
        <v>03/21 804精神科拿藥</v>
      </c>
      <c r="H635" s="344"/>
      <c r="I635" s="344"/>
      <c r="J635" s="391">
        <v>90</v>
      </c>
      <c r="K635" s="90">
        <v>0</v>
      </c>
      <c r="L635" s="90">
        <v>300</v>
      </c>
      <c r="M635" s="392" t="str">
        <f>IF(表格1[編號]&lt;&gt;"",(IF(COUNTIF(表格1[[#This Row],[費用]:[車資]],"")&gt;0,"缺","")),"")</f>
        <v/>
      </c>
    </row>
    <row r="636" spans="1:13">
      <c r="A636" s="388" t="str">
        <f>IFERROR((INDEX(名冊[#All],MATCH(表格1[[#This Row],[姓名]],名冊[[#All],[姓名]],0),COLUMN(名冊[[#Headers],[字號]]))),"")</f>
        <v>2-197</v>
      </c>
      <c r="B636" s="264" t="s">
        <v>534</v>
      </c>
      <c r="C636" s="339">
        <v>45737</v>
      </c>
      <c r="D636" s="339" t="str">
        <f>IF(表格1[[#This Row],[姓名]]&lt;&gt;"","醫療","")</f>
        <v>醫療</v>
      </c>
      <c r="E636" s="389" t="s">
        <v>3080</v>
      </c>
      <c r="F636" s="390"/>
      <c r="G636" s="344" t="str">
        <f>IF(表格1[[#This Row],[姓名]]&lt;&gt;"",TEXT(表格1[[#This Row],[日期]],"mm/dd;;")&amp;" "&amp;表格1[[#This Row],[項目]]&amp;表格1[[#This Row],[項目2]],"")</f>
        <v>03/21 804腎臟內科拿藥</v>
      </c>
      <c r="H636" s="344"/>
      <c r="I636" s="344"/>
      <c r="J636" s="391">
        <v>0</v>
      </c>
      <c r="K636" s="90">
        <v>0</v>
      </c>
      <c r="L636" s="90">
        <v>300</v>
      </c>
      <c r="M636" s="392" t="str">
        <f>IF(表格1[編號]&lt;&gt;"",(IF(COUNTIF(表格1[[#This Row],[費用]:[車資]],"")&gt;0,"缺","")),"")</f>
        <v/>
      </c>
    </row>
    <row r="637" spans="1:13">
      <c r="A637" s="388" t="str">
        <f>IFERROR((INDEX(名冊[#All],MATCH(表格1[[#This Row],[姓名]],名冊[[#All],[姓名]],0),COLUMN(名冊[[#Headers],[字號]]))),"")</f>
        <v>1-717</v>
      </c>
      <c r="B637" s="395" t="s">
        <v>1674</v>
      </c>
      <c r="C637" s="339">
        <v>45737</v>
      </c>
      <c r="D637" s="339" t="str">
        <f>IF(表格1[[#This Row],[姓名]]&lt;&gt;"","醫療","")</f>
        <v>醫療</v>
      </c>
      <c r="E637" s="389" t="s">
        <v>2535</v>
      </c>
      <c r="F637" s="390"/>
      <c r="G637" s="344" t="str">
        <f>IF(表格1[[#This Row],[姓名]]&lt;&gt;"",TEXT(表格1[[#This Row],[日期]],"mm/dd;;")&amp;" "&amp;表格1[[#This Row],[項目]]&amp;表格1[[#This Row],[項目2]],"")</f>
        <v>03/21 804內分泌科拿藥</v>
      </c>
      <c r="H637" s="344"/>
      <c r="I637" s="344"/>
      <c r="J637" s="391">
        <v>570</v>
      </c>
      <c r="K637" s="90">
        <v>0</v>
      </c>
      <c r="L637" s="90">
        <v>300</v>
      </c>
      <c r="M637" s="392" t="str">
        <f>IF(表格1[編號]&lt;&gt;"",(IF(COUNTIF(表格1[[#This Row],[費用]:[車資]],"")&gt;0,"缺","")),"")</f>
        <v/>
      </c>
    </row>
    <row r="638" spans="1:13">
      <c r="A638" s="388" t="str">
        <f>IFERROR((INDEX(名冊[#All],MATCH(表格1[[#This Row],[姓名]],名冊[[#All],[姓名]],0),COLUMN(名冊[[#Headers],[字號]]))),"")</f>
        <v>1-717</v>
      </c>
      <c r="B638" s="395" t="s">
        <v>1674</v>
      </c>
      <c r="C638" s="339">
        <v>45737</v>
      </c>
      <c r="D638" s="339" t="str">
        <f>IF(表格1[[#This Row],[姓名]]&lt;&gt;"","醫療","")</f>
        <v>醫療</v>
      </c>
      <c r="E638" s="389" t="s">
        <v>3480</v>
      </c>
      <c r="F638" s="390"/>
      <c r="G638" s="344" t="str">
        <f>IF(表格1[[#This Row],[姓名]]&lt;&gt;"",TEXT(表格1[[#This Row],[日期]],"mm/dd;;")&amp;" "&amp;表格1[[#This Row],[項目]]&amp;表格1[[#This Row],[項目2]],"")</f>
        <v>03/21 804心臟血管外科拿藥</v>
      </c>
      <c r="H638" s="344"/>
      <c r="I638" s="344"/>
      <c r="J638" s="391">
        <v>450</v>
      </c>
      <c r="K638" s="90">
        <v>0</v>
      </c>
      <c r="L638" s="90">
        <v>0</v>
      </c>
      <c r="M638" s="392" t="str">
        <f>IF(表格1[編號]&lt;&gt;"",(IF(COUNTIF(表格1[[#This Row],[費用]:[車資]],"")&gt;0,"缺","")),"")</f>
        <v/>
      </c>
    </row>
    <row r="639" spans="1:13">
      <c r="A639" s="388" t="str">
        <f>IFERROR((INDEX(名冊[#All],MATCH(表格1[[#This Row],[姓名]],名冊[[#All],[姓名]],0),COLUMN(名冊[[#Headers],[字號]]))),"")</f>
        <v>1-717</v>
      </c>
      <c r="B639" s="395" t="s">
        <v>1674</v>
      </c>
      <c r="C639" s="339">
        <v>45737</v>
      </c>
      <c r="D639" s="339" t="str">
        <f>IF(表格1[[#This Row],[姓名]]&lt;&gt;"","醫療","")</f>
        <v>醫療</v>
      </c>
      <c r="E639" s="389" t="s">
        <v>2504</v>
      </c>
      <c r="F639" s="390"/>
      <c r="G639" s="344" t="str">
        <f>IF(表格1[[#This Row],[姓名]]&lt;&gt;"",TEXT(表格1[[#This Row],[日期]],"mm/dd;;")&amp;" "&amp;表格1[[#This Row],[項目]]&amp;表格1[[#This Row],[項目2]],"")</f>
        <v>03/21 804精神科拿藥</v>
      </c>
      <c r="H639" s="344"/>
      <c r="I639" s="344"/>
      <c r="J639" s="391">
        <v>90</v>
      </c>
      <c r="K639" s="90">
        <v>0</v>
      </c>
      <c r="L639" s="90">
        <v>0</v>
      </c>
      <c r="M639" s="392" t="str">
        <f>IF(表格1[編號]&lt;&gt;"",(IF(COUNTIF(表格1[[#This Row],[費用]:[車資]],"")&gt;0,"缺","")),"")</f>
        <v/>
      </c>
    </row>
    <row r="640" spans="1:13">
      <c r="A640" s="388" t="str">
        <f>IFERROR((INDEX(名冊[#All],MATCH(表格1[[#This Row],[姓名]],名冊[[#All],[姓名]],0),COLUMN(名冊[[#Headers],[字號]]))),"")</f>
        <v>1-561</v>
      </c>
      <c r="B640" s="395" t="s">
        <v>617</v>
      </c>
      <c r="C640" s="339">
        <v>45737</v>
      </c>
      <c r="D640" s="339" t="str">
        <f>IF(表格1[[#This Row],[姓名]]&lt;&gt;"","醫療","")</f>
        <v>醫療</v>
      </c>
      <c r="E640" s="389" t="s">
        <v>2535</v>
      </c>
      <c r="F640" s="390"/>
      <c r="G640" s="344" t="str">
        <f>IF(表格1[[#This Row],[姓名]]&lt;&gt;"",TEXT(表格1[[#This Row],[日期]],"mm/dd;;")&amp;" "&amp;表格1[[#This Row],[項目]]&amp;表格1[[#This Row],[項目2]],"")</f>
        <v>03/21 804內分泌科拿藥</v>
      </c>
      <c r="H640" s="344"/>
      <c r="I640" s="344"/>
      <c r="J640" s="391">
        <v>140</v>
      </c>
      <c r="K640" s="90">
        <v>0</v>
      </c>
      <c r="L640" s="90">
        <v>300</v>
      </c>
      <c r="M640" s="392" t="str">
        <f>IF(表格1[編號]&lt;&gt;"",(IF(COUNTIF(表格1[[#This Row],[費用]:[車資]],"")&gt;0,"缺","")),"")</f>
        <v/>
      </c>
    </row>
    <row r="641" spans="1:13">
      <c r="A641" s="388" t="str">
        <f>IFERROR((INDEX(名冊[#All],MATCH(表格1[[#This Row],[姓名]],名冊[[#All],[姓名]],0),COLUMN(名冊[[#Headers],[字號]]))),"")</f>
        <v>1-561</v>
      </c>
      <c r="B641" s="395" t="s">
        <v>617</v>
      </c>
      <c r="C641" s="339">
        <v>45737</v>
      </c>
      <c r="D641" s="339" t="str">
        <f>IF(表格1[[#This Row],[姓名]]&lt;&gt;"","醫療","")</f>
        <v>醫療</v>
      </c>
      <c r="E641" s="389" t="s">
        <v>2504</v>
      </c>
      <c r="F641" s="390"/>
      <c r="G641" s="344" t="str">
        <f>IF(表格1[[#This Row],[姓名]]&lt;&gt;"",TEXT(表格1[[#This Row],[日期]],"mm/dd;;")&amp;" "&amp;表格1[[#This Row],[項目]]&amp;表格1[[#This Row],[項目2]],"")</f>
        <v>03/21 804精神科拿藥</v>
      </c>
      <c r="H641" s="344"/>
      <c r="I641" s="344"/>
      <c r="J641" s="391">
        <v>90</v>
      </c>
      <c r="K641" s="90">
        <v>0</v>
      </c>
      <c r="L641" s="90">
        <v>0</v>
      </c>
      <c r="M641" s="392" t="str">
        <f>IF(表格1[編號]&lt;&gt;"",(IF(COUNTIF(表格1[[#This Row],[費用]:[車資]],"")&gt;0,"缺","")),"")</f>
        <v/>
      </c>
    </row>
    <row r="642" spans="1:13">
      <c r="A642" s="388" t="str">
        <f>IFERROR((INDEX(名冊[#All],MATCH(表格1[[#This Row],[姓名]],名冊[[#All],[姓名]],0),COLUMN(名冊[[#Headers],[字號]]))),"")</f>
        <v>1-745</v>
      </c>
      <c r="B642" s="264" t="s">
        <v>2645</v>
      </c>
      <c r="C642" s="339">
        <v>45737</v>
      </c>
      <c r="D642" s="339" t="str">
        <f>IF(表格1[[#This Row],[姓名]]&lt;&gt;"","醫療","")</f>
        <v>醫療</v>
      </c>
      <c r="E642" s="389" t="s">
        <v>2369</v>
      </c>
      <c r="F642" s="390"/>
      <c r="G642" s="344" t="str">
        <f>IF(表格1[[#This Row],[姓名]]&lt;&gt;"",TEXT(表格1[[#This Row],[日期]],"mm/dd;;")&amp;" "&amp;表格1[[#This Row],[項目]]&amp;表格1[[#This Row],[項目2]],"")</f>
        <v>03/21 804心臟內科拿藥</v>
      </c>
      <c r="H642" s="344"/>
      <c r="I642" s="344"/>
      <c r="J642" s="391">
        <v>291</v>
      </c>
      <c r="K642" s="90">
        <v>0</v>
      </c>
      <c r="L642" s="90">
        <v>300</v>
      </c>
      <c r="M642" s="392" t="str">
        <f>IF(表格1[編號]&lt;&gt;"",(IF(COUNTIF(表格1[[#This Row],[費用]:[車資]],"")&gt;0,"缺","")),"")</f>
        <v/>
      </c>
    </row>
    <row r="643" spans="1:13">
      <c r="A643" s="388" t="str">
        <f>IFERROR((INDEX(名冊[#All],MATCH(表格1[[#This Row],[姓名]],名冊[[#All],[姓名]],0),COLUMN(名冊[[#Headers],[字號]]))),"")</f>
        <v>1-433</v>
      </c>
      <c r="B643" s="264" t="s">
        <v>533</v>
      </c>
      <c r="C643" s="339">
        <v>45737</v>
      </c>
      <c r="D643" s="339" t="str">
        <f>IF(表格1[[#This Row],[姓名]]&lt;&gt;"","醫療","")</f>
        <v>醫療</v>
      </c>
      <c r="E643" s="389" t="s">
        <v>2504</v>
      </c>
      <c r="F643" s="390"/>
      <c r="G643" s="344" t="str">
        <f>IF(表格1[[#This Row],[姓名]]&lt;&gt;"",TEXT(表格1[[#This Row],[日期]],"mm/dd;;")&amp;" "&amp;表格1[[#This Row],[項目]]&amp;表格1[[#This Row],[項目2]],"")</f>
        <v>03/21 804精神科拿藥</v>
      </c>
      <c r="H643" s="344"/>
      <c r="I643" s="344"/>
      <c r="J643" s="391">
        <v>90</v>
      </c>
      <c r="K643" s="90">
        <v>0</v>
      </c>
      <c r="L643" s="90">
        <v>300</v>
      </c>
      <c r="M643" s="392" t="str">
        <f>IF(表格1[編號]&lt;&gt;"",(IF(COUNTIF(表格1[[#This Row],[費用]:[車資]],"")&gt;0,"缺","")),"")</f>
        <v/>
      </c>
    </row>
    <row r="644" spans="1:13">
      <c r="A644" s="388" t="str">
        <f>IFERROR((INDEX(名冊[#All],MATCH(表格1[[#This Row],[姓名]],名冊[[#All],[姓名]],0),COLUMN(名冊[[#Headers],[字號]]))),"")</f>
        <v>1-464</v>
      </c>
      <c r="B644" s="264" t="s">
        <v>598</v>
      </c>
      <c r="C644" s="339">
        <v>45737</v>
      </c>
      <c r="D644" s="339" t="str">
        <f>IF(表格1[[#This Row],[姓名]]&lt;&gt;"","醫療","")</f>
        <v>醫療</v>
      </c>
      <c r="E644" s="389" t="s">
        <v>3454</v>
      </c>
      <c r="F644" s="390"/>
      <c r="G644" s="344" t="str">
        <f>IF(表格1[[#This Row],[姓名]]&lt;&gt;"",TEXT(表格1[[#This Row],[日期]],"mm/dd;;")&amp;" "&amp;表格1[[#This Row],[項目]]&amp;表格1[[#This Row],[項目2]],"")</f>
        <v>03/21 804眼科</v>
      </c>
      <c r="H644" s="344"/>
      <c r="I644" s="344"/>
      <c r="J644" s="391">
        <v>140</v>
      </c>
      <c r="K644" s="90">
        <v>350</v>
      </c>
      <c r="L644" s="90">
        <v>600</v>
      </c>
      <c r="M644" s="392" t="str">
        <f>IF(表格1[編號]&lt;&gt;"",(IF(COUNTIF(表格1[[#This Row],[費用]:[車資]],"")&gt;0,"缺","")),"")</f>
        <v/>
      </c>
    </row>
    <row r="645" spans="1:13">
      <c r="A645" s="388" t="str">
        <f>IFERROR((INDEX(名冊[#All],MATCH(表格1[[#This Row],[姓名]],名冊[[#All],[姓名]],0),COLUMN(名冊[[#Headers],[字號]]))),"")</f>
        <v>1-402</v>
      </c>
      <c r="B645" s="264" t="s">
        <v>628</v>
      </c>
      <c r="C645" s="339">
        <v>45737</v>
      </c>
      <c r="D645" s="339" t="str">
        <f>IF(表格1[[#This Row],[姓名]]&lt;&gt;"","醫療","")</f>
        <v>醫療</v>
      </c>
      <c r="E645" s="389" t="s">
        <v>2504</v>
      </c>
      <c r="F645" s="390"/>
      <c r="G645" s="344" t="str">
        <f>IF(表格1[[#This Row],[姓名]]&lt;&gt;"",TEXT(表格1[[#This Row],[日期]],"mm/dd;;")&amp;" "&amp;表格1[[#This Row],[項目]]&amp;表格1[[#This Row],[項目2]],"")</f>
        <v>03/21 804精神科拿藥</v>
      </c>
      <c r="H645" s="344"/>
      <c r="I645" s="344"/>
      <c r="J645" s="391">
        <v>180</v>
      </c>
      <c r="K645" s="90">
        <v>0</v>
      </c>
      <c r="L645" s="90">
        <v>300</v>
      </c>
      <c r="M645" s="392" t="str">
        <f>IF(表格1[編號]&lt;&gt;"",(IF(COUNTIF(表格1[[#This Row],[費用]:[車資]],"")&gt;0,"缺","")),"")</f>
        <v/>
      </c>
    </row>
    <row r="646" spans="1:13">
      <c r="A646" s="388" t="str">
        <f>IFERROR((INDEX(名冊[#All],MATCH(表格1[[#This Row],[姓名]],名冊[[#All],[姓名]],0),COLUMN(名冊[[#Headers],[字號]]))),"")</f>
        <v>1-530</v>
      </c>
      <c r="B646" s="395" t="s">
        <v>3467</v>
      </c>
      <c r="C646" s="339">
        <v>45737</v>
      </c>
      <c r="D646" s="339" t="str">
        <f>IF(表格1[[#This Row],[姓名]]&lt;&gt;"","醫療","")</f>
        <v>醫療</v>
      </c>
      <c r="E646" s="389" t="s">
        <v>3468</v>
      </c>
      <c r="F646" s="390"/>
      <c r="G646" s="344" t="str">
        <f>IF(表格1[[#This Row],[姓名]]&lt;&gt;"",TEXT(表格1[[#This Row],[日期]],"mm/dd;;")&amp;" "&amp;表格1[[#This Row],[項目]]&amp;表格1[[#This Row],[項目2]],"")</f>
        <v>03/21 804抽血</v>
      </c>
      <c r="H646" s="344"/>
      <c r="I646" s="344"/>
      <c r="J646" s="391" t="s">
        <v>2294</v>
      </c>
      <c r="K646" s="90">
        <v>350</v>
      </c>
      <c r="L646" s="90">
        <v>600</v>
      </c>
      <c r="M646" s="392" t="str">
        <f>IF(表格1[編號]&lt;&gt;"",(IF(COUNTIF(表格1[[#This Row],[費用]:[車資]],"")&gt;0,"缺","")),"")</f>
        <v/>
      </c>
    </row>
    <row r="647" spans="1:13">
      <c r="A647" s="388" t="str">
        <f>IFERROR((INDEX(名冊[#All],MATCH(表格1[[#This Row],[姓名]],名冊[[#All],[姓名]],0),COLUMN(名冊[[#Headers],[字號]]))),"")</f>
        <v>1-530</v>
      </c>
      <c r="B647" s="395" t="s">
        <v>531</v>
      </c>
      <c r="C647" s="339">
        <v>45737</v>
      </c>
      <c r="D647" s="339" t="str">
        <f>IF(表格1[[#This Row],[姓名]]&lt;&gt;"","醫療","")</f>
        <v>醫療</v>
      </c>
      <c r="E647" s="389" t="s">
        <v>2504</v>
      </c>
      <c r="F647" s="390"/>
      <c r="G647" s="344" t="str">
        <f>IF(表格1[[#This Row],[姓名]]&lt;&gt;"",TEXT(表格1[[#This Row],[日期]],"mm/dd;;")&amp;" "&amp;表格1[[#This Row],[項目]]&amp;表格1[[#This Row],[項目2]],"")</f>
        <v>03/21 804精神科拿藥</v>
      </c>
      <c r="H647" s="344"/>
      <c r="I647" s="344"/>
      <c r="J647" s="391">
        <v>90</v>
      </c>
      <c r="K647" s="90">
        <v>0</v>
      </c>
      <c r="L647" s="90">
        <v>0</v>
      </c>
      <c r="M647" s="392" t="str">
        <f>IF(表格1[編號]&lt;&gt;"",(IF(COUNTIF(表格1[[#This Row],[費用]:[車資]],"")&gt;0,"缺","")),"")</f>
        <v/>
      </c>
    </row>
    <row r="648" spans="1:13">
      <c r="A648" s="388" t="str">
        <f>IFERROR((INDEX(名冊[#All],MATCH(表格1[[#This Row],[姓名]],名冊[[#All],[姓名]],0),COLUMN(名冊[[#Headers],[字號]]))),"")</f>
        <v>3-519</v>
      </c>
      <c r="B648" s="264" t="s">
        <v>1513</v>
      </c>
      <c r="C648" s="339">
        <v>45737</v>
      </c>
      <c r="D648" s="339" t="str">
        <f>IF(表格1[[#This Row],[姓名]]&lt;&gt;"","醫療","")</f>
        <v>醫療</v>
      </c>
      <c r="E648" s="389" t="s">
        <v>2504</v>
      </c>
      <c r="F648" s="390"/>
      <c r="G648" s="344" t="str">
        <f>IF(表格1[[#This Row],[姓名]]&lt;&gt;"",TEXT(表格1[[#This Row],[日期]],"mm/dd;;")&amp;" "&amp;表格1[[#This Row],[項目]]&amp;表格1[[#This Row],[項目2]],"")</f>
        <v>03/21 804精神科拿藥</v>
      </c>
      <c r="H648" s="344"/>
      <c r="I648" s="344"/>
      <c r="J648" s="391">
        <v>260</v>
      </c>
      <c r="K648" s="90">
        <v>0</v>
      </c>
      <c r="L648" s="90">
        <v>300</v>
      </c>
      <c r="M648" s="392" t="str">
        <f>IF(表格1[編號]&lt;&gt;"",(IF(COUNTIF(表格1[[#This Row],[費用]:[車資]],"")&gt;0,"缺","")),"")</f>
        <v/>
      </c>
    </row>
    <row r="649" spans="1:13">
      <c r="A649" s="388" t="str">
        <f>IFERROR((INDEX(名冊[#All],MATCH(表格1[[#This Row],[姓名]],名冊[[#All],[姓名]],0),COLUMN(名冊[[#Headers],[字號]]))),"")</f>
        <v>1-607</v>
      </c>
      <c r="B649" s="395" t="s">
        <v>750</v>
      </c>
      <c r="C649" s="339">
        <v>45737</v>
      </c>
      <c r="D649" s="339" t="str">
        <f>IF(表格1[[#This Row],[姓名]]&lt;&gt;"","醫療","")</f>
        <v>醫療</v>
      </c>
      <c r="E649" s="389" t="s">
        <v>2369</v>
      </c>
      <c r="F649" s="390"/>
      <c r="G649" s="344" t="str">
        <f>IF(表格1[[#This Row],[姓名]]&lt;&gt;"",TEXT(表格1[[#This Row],[日期]],"mm/dd;;")&amp;" "&amp;表格1[[#This Row],[項目]]&amp;表格1[[#This Row],[項目2]],"")</f>
        <v>03/21 804心臟內科拿藥</v>
      </c>
      <c r="H649" s="344"/>
      <c r="I649" s="344"/>
      <c r="J649" s="391">
        <v>140</v>
      </c>
      <c r="K649" s="90">
        <v>0</v>
      </c>
      <c r="L649" s="90">
        <v>300</v>
      </c>
      <c r="M649" s="392" t="str">
        <f>IF(表格1[編號]&lt;&gt;"",(IF(COUNTIF(表格1[[#This Row],[費用]:[車資]],"")&gt;0,"缺","")),"")</f>
        <v/>
      </c>
    </row>
    <row r="650" spans="1:13">
      <c r="A650" s="388" t="str">
        <f>IFERROR((INDEX(名冊[#All],MATCH(表格1[[#This Row],[姓名]],名冊[[#All],[姓名]],0),COLUMN(名冊[[#Headers],[字號]]))),"")</f>
        <v>1-607</v>
      </c>
      <c r="B650" s="395" t="s">
        <v>750</v>
      </c>
      <c r="C650" s="339">
        <v>45737</v>
      </c>
      <c r="D650" s="339" t="str">
        <f>IF(表格1[[#This Row],[姓名]]&lt;&gt;"","醫療","")</f>
        <v>醫療</v>
      </c>
      <c r="E650" s="389" t="s">
        <v>2504</v>
      </c>
      <c r="F650" s="390"/>
      <c r="G650" s="344" t="str">
        <f>IF(表格1[[#This Row],[姓名]]&lt;&gt;"",TEXT(表格1[[#This Row],[日期]],"mm/dd;;")&amp;" "&amp;表格1[[#This Row],[項目]]&amp;表格1[[#This Row],[項目2]],"")</f>
        <v>03/21 804精神科拿藥</v>
      </c>
      <c r="H650" s="344"/>
      <c r="I650" s="344"/>
      <c r="J650" s="391">
        <v>340</v>
      </c>
      <c r="K650" s="90">
        <v>0</v>
      </c>
      <c r="L650" s="90">
        <v>0</v>
      </c>
      <c r="M650" s="392" t="str">
        <f>IF(表格1[編號]&lt;&gt;"",(IF(COUNTIF(表格1[[#This Row],[費用]:[車資]],"")&gt;0,"缺","")),"")</f>
        <v/>
      </c>
    </row>
    <row r="651" spans="1:13">
      <c r="A651" s="388" t="str">
        <f>IFERROR((INDEX(名冊[#All],MATCH(表格1[[#This Row],[姓名]],名冊[[#All],[姓名]],0),COLUMN(名冊[[#Headers],[字號]]))),"")</f>
        <v>1-200</v>
      </c>
      <c r="B651" s="264" t="s">
        <v>434</v>
      </c>
      <c r="C651" s="339">
        <v>45737</v>
      </c>
      <c r="D651" s="339" t="str">
        <f>IF(表格1[[#This Row],[姓名]]&lt;&gt;"","醫療","")</f>
        <v>醫療</v>
      </c>
      <c r="E651" s="389" t="s">
        <v>3481</v>
      </c>
      <c r="F651" s="390"/>
      <c r="G651" s="344" t="str">
        <f>IF(表格1[[#This Row],[姓名]]&lt;&gt;"",TEXT(表格1[[#This Row],[日期]],"mm/dd;;")&amp;" "&amp;表格1[[#This Row],[項目]]&amp;表格1[[#This Row],[項目2]],"")</f>
        <v>03/21 804腦神經暨脊椎外科拿藥</v>
      </c>
      <c r="H651" s="344"/>
      <c r="I651" s="344"/>
      <c r="J651" s="391">
        <v>140</v>
      </c>
      <c r="K651" s="90">
        <v>0</v>
      </c>
      <c r="L651" s="90">
        <v>300</v>
      </c>
      <c r="M651" s="392" t="str">
        <f>IF(表格1[編號]&lt;&gt;"",(IF(COUNTIF(表格1[[#This Row],[費用]:[車資]],"")&gt;0,"缺","")),"")</f>
        <v/>
      </c>
    </row>
    <row r="652" spans="1:13">
      <c r="A652" s="388" t="str">
        <f>IFERROR((INDEX(名冊[#All],MATCH(表格1[[#This Row],[姓名]],名冊[[#All],[姓名]],0),COLUMN(名冊[[#Headers],[字號]]))),"")</f>
        <v>1-751</v>
      </c>
      <c r="B652" s="264" t="s">
        <v>2035</v>
      </c>
      <c r="C652" s="339">
        <v>45737</v>
      </c>
      <c r="D652" s="339" t="str">
        <f>IF(表格1[[#This Row],[姓名]]&lt;&gt;"","醫療","")</f>
        <v>醫療</v>
      </c>
      <c r="E652" s="389" t="s">
        <v>3464</v>
      </c>
      <c r="F652" s="390"/>
      <c r="G652" s="344" t="str">
        <f>IF(表格1[[#This Row],[姓名]]&lt;&gt;"",TEXT(表格1[[#This Row],[日期]],"mm/dd;;")&amp;" "&amp;表格1[[#This Row],[項目]]&amp;表格1[[#This Row],[項目2]],"")</f>
        <v>03/21 804家醫科</v>
      </c>
      <c r="H652" s="344"/>
      <c r="I652" s="344"/>
      <c r="J652" s="391">
        <v>150</v>
      </c>
      <c r="K652" s="90">
        <v>350</v>
      </c>
      <c r="L652" s="90">
        <v>600</v>
      </c>
      <c r="M652" s="392" t="str">
        <f>IF(表格1[編號]&lt;&gt;"",(IF(COUNTIF(表格1[[#This Row],[費用]:[車資]],"")&gt;0,"缺","")),"")</f>
        <v/>
      </c>
    </row>
    <row r="653" spans="1:13">
      <c r="A653" s="388" t="str">
        <f>IFERROR((INDEX(名冊[#All],MATCH(表格1[[#This Row],[姓名]],名冊[[#All],[姓名]],0),COLUMN(名冊[[#Headers],[字號]]))),"")</f>
        <v>3-505</v>
      </c>
      <c r="B653" s="264" t="s">
        <v>577</v>
      </c>
      <c r="C653" s="339">
        <v>45737</v>
      </c>
      <c r="D653" s="339" t="str">
        <f>IF(表格1[[#This Row],[姓名]]&lt;&gt;"","醫療","")</f>
        <v>醫療</v>
      </c>
      <c r="E653" s="389" t="s">
        <v>2504</v>
      </c>
      <c r="F653" s="390"/>
      <c r="G653" s="344" t="str">
        <f>IF(表格1[[#This Row],[姓名]]&lt;&gt;"",TEXT(表格1[[#This Row],[日期]],"mm/dd;;")&amp;" "&amp;表格1[[#This Row],[項目]]&amp;表格1[[#This Row],[項目2]],"")</f>
        <v>03/21 804精神科拿藥</v>
      </c>
      <c r="H653" s="344"/>
      <c r="I653" s="344"/>
      <c r="J653" s="391">
        <v>90</v>
      </c>
      <c r="K653" s="90">
        <v>0</v>
      </c>
      <c r="L653" s="90">
        <v>300</v>
      </c>
      <c r="M653" s="392" t="str">
        <f>IF(表格1[編號]&lt;&gt;"",(IF(COUNTIF(表格1[[#This Row],[費用]:[車資]],"")&gt;0,"缺","")),"")</f>
        <v/>
      </c>
    </row>
    <row r="654" spans="1:13">
      <c r="A654" s="388" t="str">
        <f>IFERROR((INDEX(名冊[#All],MATCH(表格1[[#This Row],[姓名]],名冊[[#All],[姓名]],0),COLUMN(名冊[[#Headers],[字號]]))),"")</f>
        <v>1-687</v>
      </c>
      <c r="B654" s="264" t="s">
        <v>1467</v>
      </c>
      <c r="C654" s="339">
        <v>45737</v>
      </c>
      <c r="D654" s="339" t="str">
        <f>IF(表格1[[#This Row],[姓名]]&lt;&gt;"","醫療","")</f>
        <v>醫療</v>
      </c>
      <c r="E654" s="389" t="s">
        <v>2504</v>
      </c>
      <c r="F654" s="390"/>
      <c r="G654" s="344" t="str">
        <f>IF(表格1[[#This Row],[姓名]]&lt;&gt;"",TEXT(表格1[[#This Row],[日期]],"mm/dd;;")&amp;" "&amp;表格1[[#This Row],[項目]]&amp;表格1[[#This Row],[項目2]],"")</f>
        <v>03/21 804精神科拿藥</v>
      </c>
      <c r="H654" s="344"/>
      <c r="I654" s="344"/>
      <c r="J654" s="391">
        <v>90</v>
      </c>
      <c r="K654" s="90">
        <v>0</v>
      </c>
      <c r="L654" s="90">
        <v>300</v>
      </c>
      <c r="M654" s="392" t="str">
        <f>IF(表格1[編號]&lt;&gt;"",(IF(COUNTIF(表格1[[#This Row],[費用]:[車資]],"")&gt;0,"缺","")),"")</f>
        <v/>
      </c>
    </row>
    <row r="655" spans="1:13">
      <c r="A655" s="388" t="str">
        <f>IFERROR((INDEX(名冊[#All],MATCH(表格1[[#This Row],[姓名]],名冊[[#All],[姓名]],0),COLUMN(名冊[[#Headers],[字號]]))),"")</f>
        <v>1-757</v>
      </c>
      <c r="B655" s="264" t="s">
        <v>2096</v>
      </c>
      <c r="C655" s="339">
        <v>45737</v>
      </c>
      <c r="D655" s="339" t="str">
        <f>IF(表格1[[#This Row],[姓名]]&lt;&gt;"","醫療","")</f>
        <v>醫療</v>
      </c>
      <c r="E655" s="389" t="s">
        <v>2504</v>
      </c>
      <c r="F655" s="390"/>
      <c r="G655" s="344" t="str">
        <f>IF(表格1[[#This Row],[姓名]]&lt;&gt;"",TEXT(表格1[[#This Row],[日期]],"mm/dd;;")&amp;" "&amp;表格1[[#This Row],[項目]]&amp;表格1[[#This Row],[項目2]],"")</f>
        <v>03/21 804精神科拿藥</v>
      </c>
      <c r="H655" s="344"/>
      <c r="I655" s="344"/>
      <c r="J655" s="391">
        <v>340</v>
      </c>
      <c r="K655" s="90">
        <v>0</v>
      </c>
      <c r="L655" s="90">
        <v>300</v>
      </c>
      <c r="M655" s="392" t="str">
        <f>IF(表格1[編號]&lt;&gt;"",(IF(COUNTIF(表格1[[#This Row],[費用]:[車資]],"")&gt;0,"缺","")),"")</f>
        <v/>
      </c>
    </row>
    <row r="656" spans="1:13">
      <c r="A656" s="388" t="str">
        <f>IFERROR((INDEX(名冊[#All],MATCH(表格1[[#This Row],[姓名]],名冊[[#All],[姓名]],0),COLUMN(名冊[[#Headers],[字號]]))),"")</f>
        <v>1-760</v>
      </c>
      <c r="B656" s="264" t="s">
        <v>2148</v>
      </c>
      <c r="C656" s="339">
        <v>45737</v>
      </c>
      <c r="D656" s="339" t="str">
        <f>IF(表格1[[#This Row],[姓名]]&lt;&gt;"","醫療","")</f>
        <v>醫療</v>
      </c>
      <c r="E656" s="389" t="s">
        <v>2907</v>
      </c>
      <c r="F656" s="390"/>
      <c r="G656" s="344" t="str">
        <f>IF(表格1[[#This Row],[姓名]]&lt;&gt;"",TEXT(表格1[[#This Row],[日期]],"mm/dd;;")&amp;" "&amp;表格1[[#This Row],[項目]]&amp;表格1[[#This Row],[項目2]],"")</f>
        <v>03/21 804精神科</v>
      </c>
      <c r="H656" s="344"/>
      <c r="I656" s="344"/>
      <c r="J656" s="391">
        <v>90</v>
      </c>
      <c r="K656" s="90">
        <v>350</v>
      </c>
      <c r="L656" s="90">
        <v>600</v>
      </c>
      <c r="M656" s="392" t="str">
        <f>IF(表格1[編號]&lt;&gt;"",(IF(COUNTIF(表格1[[#This Row],[費用]:[車資]],"")&gt;0,"缺","")),"")</f>
        <v/>
      </c>
    </row>
    <row r="657" spans="1:13">
      <c r="A657" s="388" t="str">
        <f>IFERROR((INDEX(名冊[#All],MATCH(表格1[[#This Row],[姓名]],名冊[[#All],[姓名]],0),COLUMN(名冊[[#Headers],[字號]]))),"")</f>
        <v>3-462</v>
      </c>
      <c r="B657" s="264" t="s">
        <v>630</v>
      </c>
      <c r="C657" s="339">
        <v>45737</v>
      </c>
      <c r="D657" s="339" t="str">
        <f>IF(表格1[[#This Row],[姓名]]&lt;&gt;"","醫療","")</f>
        <v>醫療</v>
      </c>
      <c r="E657" s="389" t="s">
        <v>2504</v>
      </c>
      <c r="F657" s="390"/>
      <c r="G657" s="344" t="str">
        <f>IF(表格1[[#This Row],[姓名]]&lt;&gt;"",TEXT(表格1[[#This Row],[日期]],"mm/dd;;")&amp;" "&amp;表格1[[#This Row],[項目]]&amp;表格1[[#This Row],[項目2]],"")</f>
        <v>03/21 804精神科拿藥</v>
      </c>
      <c r="H657" s="344"/>
      <c r="I657" s="344"/>
      <c r="J657" s="391">
        <v>90</v>
      </c>
      <c r="K657" s="90">
        <v>0</v>
      </c>
      <c r="L657" s="90">
        <v>300</v>
      </c>
      <c r="M657" s="392" t="str">
        <f>IF(表格1[編號]&lt;&gt;"",(IF(COUNTIF(表格1[[#This Row],[費用]:[車資]],"")&gt;0,"缺","")),"")</f>
        <v/>
      </c>
    </row>
    <row r="658" spans="1:13">
      <c r="A658" s="388" t="str">
        <f>IFERROR((INDEX(名冊[#All],MATCH(表格1[[#This Row],[姓名]],名冊[[#All],[姓名]],0),COLUMN(名冊[[#Headers],[字號]]))),"")</f>
        <v>1-731</v>
      </c>
      <c r="B658" s="264" t="s">
        <v>1812</v>
      </c>
      <c r="C658" s="339">
        <v>45737</v>
      </c>
      <c r="D658" s="339" t="str">
        <f>IF(表格1[[#This Row],[姓名]]&lt;&gt;"","醫療","")</f>
        <v>醫療</v>
      </c>
      <c r="E658" s="389" t="s">
        <v>2504</v>
      </c>
      <c r="F658" s="390"/>
      <c r="G658" s="344" t="str">
        <f>IF(表格1[[#This Row],[姓名]]&lt;&gt;"",TEXT(表格1[[#This Row],[日期]],"mm/dd;;")&amp;" "&amp;表格1[[#This Row],[項目]]&amp;表格1[[#This Row],[項目2]],"")</f>
        <v>03/21 804精神科拿藥</v>
      </c>
      <c r="H658" s="344"/>
      <c r="I658" s="344"/>
      <c r="J658" s="391">
        <v>340</v>
      </c>
      <c r="K658" s="90">
        <v>0</v>
      </c>
      <c r="L658" s="90">
        <v>300</v>
      </c>
      <c r="M658" s="392" t="str">
        <f>IF(表格1[編號]&lt;&gt;"",(IF(COUNTIF(表格1[[#This Row],[費用]:[車資]],"")&gt;0,"缺","")),"")</f>
        <v/>
      </c>
    </row>
    <row r="659" spans="1:13">
      <c r="A659" s="388" t="str">
        <f>IFERROR((INDEX(名冊[#All],MATCH(表格1[[#This Row],[姓名]],名冊[[#All],[姓名]],0),COLUMN(名冊[[#Headers],[字號]]))),"")</f>
        <v>1-450</v>
      </c>
      <c r="B659" s="264" t="s">
        <v>516</v>
      </c>
      <c r="C659" s="339">
        <v>45737</v>
      </c>
      <c r="D659" s="339" t="str">
        <f>IF(表格1[[#This Row],[姓名]]&lt;&gt;"","醫療","")</f>
        <v>醫療</v>
      </c>
      <c r="E659" s="389" t="s">
        <v>2504</v>
      </c>
      <c r="F659" s="390"/>
      <c r="G659" s="344" t="str">
        <f>IF(表格1[[#This Row],[姓名]]&lt;&gt;"",TEXT(表格1[[#This Row],[日期]],"mm/dd;;")&amp;" "&amp;表格1[[#This Row],[項目]]&amp;表格1[[#This Row],[項目2]],"")</f>
        <v>03/21 804精神科拿藥</v>
      </c>
      <c r="H659" s="344"/>
      <c r="I659" s="344"/>
      <c r="J659" s="391" t="s">
        <v>3611</v>
      </c>
      <c r="K659" s="90">
        <v>0</v>
      </c>
      <c r="L659" s="90">
        <v>300</v>
      </c>
      <c r="M659" s="392" t="str">
        <f>IF(表格1[編號]&lt;&gt;"",(IF(COUNTIF(表格1[[#This Row],[費用]:[車資]],"")&gt;0,"缺","")),"")</f>
        <v/>
      </c>
    </row>
    <row r="660" spans="1:13">
      <c r="A660" s="388" t="str">
        <f>IFERROR((INDEX(名冊[#All],MATCH(表格1[[#This Row],[姓名]],名冊[[#All],[姓名]],0),COLUMN(名冊[[#Headers],[字號]]))),"")</f>
        <v>1-770</v>
      </c>
      <c r="B660" s="264" t="s">
        <v>3473</v>
      </c>
      <c r="C660" s="339">
        <v>45737</v>
      </c>
      <c r="D660" s="339" t="str">
        <f>IF(表格1[[#This Row],[姓名]]&lt;&gt;"","醫療","")</f>
        <v>醫療</v>
      </c>
      <c r="E660" s="389" t="s">
        <v>3475</v>
      </c>
      <c r="F660" s="390"/>
      <c r="G660" s="344" t="str">
        <f>IF(表格1[[#This Row],[姓名]]&lt;&gt;"",TEXT(表格1[[#This Row],[日期]],"mm/dd;;")&amp;" "&amp;表格1[[#This Row],[項目]]&amp;表格1[[#This Row],[項目2]],"")</f>
        <v>03/21 五福內科</v>
      </c>
      <c r="H660" s="344"/>
      <c r="I660" s="344"/>
      <c r="J660" s="391" t="s">
        <v>2294</v>
      </c>
      <c r="K660" s="90" t="s">
        <v>2294</v>
      </c>
      <c r="L660" s="90">
        <v>600</v>
      </c>
      <c r="M660" s="392" t="str">
        <f>IF(表格1[編號]&lt;&gt;"",(IF(COUNTIF(表格1[[#This Row],[費用]:[車資]],"")&gt;0,"缺","")),"")</f>
        <v/>
      </c>
    </row>
    <row r="661" spans="1:13">
      <c r="A661" s="388" t="str">
        <f>IFERROR((INDEX(名冊[#All],MATCH(表格1[[#This Row],[姓名]],名冊[[#All],[姓名]],0),COLUMN(名冊[[#Headers],[字號]]))),"")</f>
        <v>1-596</v>
      </c>
      <c r="B661" s="264" t="s">
        <v>696</v>
      </c>
      <c r="C661" s="339">
        <v>45737</v>
      </c>
      <c r="D661" s="339" t="str">
        <f>IF(表格1[[#This Row],[姓名]]&lt;&gt;"","醫療","")</f>
        <v>醫療</v>
      </c>
      <c r="E661" s="389" t="s">
        <v>2504</v>
      </c>
      <c r="F661" s="390"/>
      <c r="G661" s="344" t="str">
        <f>IF(表格1[[#This Row],[姓名]]&lt;&gt;"",TEXT(表格1[[#This Row],[日期]],"mm/dd;;")&amp;" "&amp;表格1[[#This Row],[項目]]&amp;表格1[[#This Row],[項目2]],"")</f>
        <v>03/21 804精神科拿藥</v>
      </c>
      <c r="H661" s="344"/>
      <c r="I661" s="344"/>
      <c r="J661" s="391">
        <v>0</v>
      </c>
      <c r="K661" s="90">
        <v>0</v>
      </c>
      <c r="L661" s="90">
        <v>300</v>
      </c>
      <c r="M661" s="392" t="str">
        <f>IF(表格1[編號]&lt;&gt;"",(IF(COUNTIF(表格1[[#This Row],[費用]:[車資]],"")&gt;0,"缺","")),"")</f>
        <v/>
      </c>
    </row>
    <row r="662" spans="1:13">
      <c r="A662" s="388" t="str">
        <f>IFERROR((INDEX(名冊[#All],MATCH(表格1[[#This Row],[姓名]],名冊[[#All],[姓名]],0),COLUMN(名冊[[#Headers],[字號]]))),"")</f>
        <v>1-556</v>
      </c>
      <c r="B662" s="264" t="s">
        <v>540</v>
      </c>
      <c r="C662" s="339">
        <v>45737</v>
      </c>
      <c r="D662" s="339" t="str">
        <f>IF(表格1[[#This Row],[姓名]]&lt;&gt;"","醫療","")</f>
        <v>醫療</v>
      </c>
      <c r="E662" s="389" t="s">
        <v>2504</v>
      </c>
      <c r="F662" s="390"/>
      <c r="G662" s="344" t="str">
        <f>IF(表格1[[#This Row],[姓名]]&lt;&gt;"",TEXT(表格1[[#This Row],[日期]],"mm/dd;;")&amp;" "&amp;表格1[[#This Row],[項目]]&amp;表格1[[#This Row],[項目2]],"")</f>
        <v>03/21 804精神科拿藥</v>
      </c>
      <c r="H662" s="344"/>
      <c r="I662" s="344"/>
      <c r="J662" s="391">
        <v>90</v>
      </c>
      <c r="K662" s="90">
        <v>0</v>
      </c>
      <c r="L662" s="90">
        <v>300</v>
      </c>
      <c r="M662" s="392" t="str">
        <f>IF(表格1[編號]&lt;&gt;"",(IF(COUNTIF(表格1[[#This Row],[費用]:[車資]],"")&gt;0,"缺","")),"")</f>
        <v/>
      </c>
    </row>
    <row r="663" spans="1:13">
      <c r="A663" s="388" t="str">
        <f>IFERROR((INDEX(名冊[#All],MATCH(表格1[[#This Row],[姓名]],名冊[[#All],[姓名]],0),COLUMN(名冊[[#Headers],[字號]]))),"")</f>
        <v>1-715</v>
      </c>
      <c r="B663" s="264" t="s">
        <v>1653</v>
      </c>
      <c r="C663" s="339">
        <v>45737</v>
      </c>
      <c r="D663" s="339" t="str">
        <f>IF(表格1[[#This Row],[姓名]]&lt;&gt;"","醫療","")</f>
        <v>醫療</v>
      </c>
      <c r="E663" s="389" t="s">
        <v>3466</v>
      </c>
      <c r="F663" s="390"/>
      <c r="G663" s="344" t="str">
        <f>IF(表格1[[#This Row],[姓名]]&lt;&gt;"",TEXT(表格1[[#This Row],[日期]],"mm/dd;;")&amp;" "&amp;表格1[[#This Row],[項目]]&amp;表格1[[#This Row],[項目2]],"")</f>
        <v>03/21 804做鑑定</v>
      </c>
      <c r="H663" s="344"/>
      <c r="I663" s="344"/>
      <c r="J663" s="391" t="s">
        <v>3616</v>
      </c>
      <c r="K663" s="90" t="s">
        <v>3610</v>
      </c>
      <c r="L663" s="90">
        <v>600</v>
      </c>
      <c r="M663" s="392" t="str">
        <f>IF(表格1[編號]&lt;&gt;"",(IF(COUNTIF(表格1[[#This Row],[費用]:[車資]],"")&gt;0,"缺","")),"")</f>
        <v/>
      </c>
    </row>
    <row r="664" spans="1:13">
      <c r="A664" s="388" t="str">
        <f>IFERROR((INDEX(名冊[#All],MATCH(表格1[[#This Row],[姓名]],名冊[[#All],[姓名]],0),COLUMN(名冊[[#Headers],[字號]]))),"")</f>
        <v>3-533</v>
      </c>
      <c r="B664" s="264" t="s">
        <v>2072</v>
      </c>
      <c r="C664" s="339">
        <v>45737</v>
      </c>
      <c r="D664" s="339" t="str">
        <f>IF(表格1[[#This Row],[姓名]]&lt;&gt;"","醫療","")</f>
        <v>醫療</v>
      </c>
      <c r="E664" s="389" t="s">
        <v>2504</v>
      </c>
      <c r="F664" s="390"/>
      <c r="G664" s="344" t="str">
        <f>IF(表格1[[#This Row],[姓名]]&lt;&gt;"",TEXT(表格1[[#This Row],[日期]],"mm/dd;;")&amp;" "&amp;表格1[[#This Row],[項目]]&amp;表格1[[#This Row],[項目2]],"")</f>
        <v>03/21 804精神科拿藥</v>
      </c>
      <c r="H664" s="344"/>
      <c r="I664" s="344"/>
      <c r="J664" s="391" t="s">
        <v>3609</v>
      </c>
      <c r="K664" s="90">
        <v>0</v>
      </c>
      <c r="L664" s="90">
        <v>300</v>
      </c>
      <c r="M664" s="392" t="str">
        <f>IF(表格1[編號]&lt;&gt;"",(IF(COUNTIF(表格1[[#This Row],[費用]:[車資]],"")&gt;0,"缺","")),"")</f>
        <v/>
      </c>
    </row>
    <row r="665" spans="1:13">
      <c r="A665" s="388" t="str">
        <f>IFERROR((INDEX(名冊[#All],MATCH(表格1[[#This Row],[姓名]],名冊[[#All],[姓名]],0),COLUMN(名冊[[#Headers],[字號]]))),"")</f>
        <v>2-147</v>
      </c>
      <c r="B665" s="264" t="s">
        <v>3471</v>
      </c>
      <c r="C665" s="339">
        <v>45737</v>
      </c>
      <c r="D665" s="339" t="str">
        <f>IF(表格1[[#This Row],[姓名]]&lt;&gt;"","醫療","")</f>
        <v>醫療</v>
      </c>
      <c r="E665" s="389" t="s">
        <v>3472</v>
      </c>
      <c r="F665" s="390"/>
      <c r="G665" s="344" t="str">
        <f>IF(表格1[[#This Row],[姓名]]&lt;&gt;"",TEXT(表格1[[#This Row],[日期]],"mm/dd;;")&amp;" "&amp;表格1[[#This Row],[項目]]&amp;表格1[[#This Row],[項目2]],"")</f>
        <v>03/21 龍敏內科</v>
      </c>
      <c r="H665" s="344"/>
      <c r="I665" s="344"/>
      <c r="J665" s="391" t="s">
        <v>2294</v>
      </c>
      <c r="K665" s="90" t="s">
        <v>2294</v>
      </c>
      <c r="L665" s="90">
        <v>600</v>
      </c>
      <c r="M665" s="392" t="str">
        <f>IF(表格1[編號]&lt;&gt;"",(IF(COUNTIF(表格1[[#This Row],[費用]:[車資]],"")&gt;0,"缺","")),"")</f>
        <v/>
      </c>
    </row>
    <row r="666" spans="1:13">
      <c r="A666" s="388" t="str">
        <f>IFERROR((INDEX(名冊[#All],MATCH(表格1[[#This Row],[姓名]],名冊[[#All],[姓名]],0),COLUMN(名冊[[#Headers],[字號]]))),"")</f>
        <v>2-202</v>
      </c>
      <c r="B666" s="264" t="s">
        <v>3461</v>
      </c>
      <c r="C666" s="339">
        <v>45737</v>
      </c>
      <c r="D666" s="339" t="str">
        <f>IF(表格1[[#This Row],[姓名]]&lt;&gt;"","醫療","")</f>
        <v>醫療</v>
      </c>
      <c r="E666" s="389" t="s">
        <v>3462</v>
      </c>
      <c r="F666" s="390"/>
      <c r="G666" s="344" t="str">
        <f>IF(表格1[[#This Row],[姓名]]&lt;&gt;"",TEXT(表格1[[#This Row],[日期]],"mm/dd;;")&amp;" "&amp;表格1[[#This Row],[項目]]&amp;表格1[[#This Row],[項目2]],"")</f>
        <v>03/21 龍敏出院疥瘡投藥/車資</v>
      </c>
      <c r="H666" s="344"/>
      <c r="I666" s="344"/>
      <c r="J666" s="391">
        <v>300</v>
      </c>
      <c r="K666" s="90" t="s">
        <v>3612</v>
      </c>
      <c r="L666" s="90">
        <v>600</v>
      </c>
      <c r="M666" s="392" t="str">
        <f>IF(表格1[編號]&lt;&gt;"",(IF(COUNTIF(表格1[[#This Row],[費用]:[車資]],"")&gt;0,"缺","")),"")</f>
        <v/>
      </c>
    </row>
    <row r="667" spans="1:13">
      <c r="A667" s="388" t="str">
        <f>IFERROR((INDEX(名冊[#All],MATCH(表格1[[#This Row],[姓名]],名冊[[#All],[姓名]],0),COLUMN(名冊[[#Headers],[字號]]))),"")</f>
        <v>1-724</v>
      </c>
      <c r="B667" s="264" t="s">
        <v>1766</v>
      </c>
      <c r="C667" s="339">
        <v>45737</v>
      </c>
      <c r="D667" s="339" t="str">
        <f>IF(表格1[[#This Row],[姓名]]&lt;&gt;"","醫療","")</f>
        <v>醫療</v>
      </c>
      <c r="E667" s="389" t="s">
        <v>2535</v>
      </c>
      <c r="F667" s="390"/>
      <c r="G667" s="344" t="str">
        <f>IF(表格1[[#This Row],[姓名]]&lt;&gt;"",TEXT(表格1[[#This Row],[日期]],"mm/dd;;")&amp;" "&amp;表格1[[#This Row],[項目]]&amp;表格1[[#This Row],[項目2]],"")</f>
        <v>03/21 804內分泌科拿藥</v>
      </c>
      <c r="H667" s="344"/>
      <c r="I667" s="344"/>
      <c r="J667" s="391">
        <v>150</v>
      </c>
      <c r="K667" s="90">
        <v>0</v>
      </c>
      <c r="L667" s="90">
        <v>300</v>
      </c>
      <c r="M667" s="392" t="str">
        <f>IF(表格1[編號]&lt;&gt;"",(IF(COUNTIF(表格1[[#This Row],[費用]:[車資]],"")&gt;0,"缺","")),"")</f>
        <v/>
      </c>
    </row>
    <row r="668" spans="1:13">
      <c r="A668" s="388" t="str">
        <f>IFERROR((INDEX(名冊[#All],MATCH(表格1[[#This Row],[姓名]],名冊[[#All],[姓名]],0),COLUMN(名冊[[#Headers],[字號]]))),"")</f>
        <v>1-354</v>
      </c>
      <c r="B668" s="264" t="s">
        <v>583</v>
      </c>
      <c r="C668" s="339">
        <v>45737</v>
      </c>
      <c r="D668" s="339" t="str">
        <f>IF(表格1[[#This Row],[姓名]]&lt;&gt;"","醫療","")</f>
        <v>醫療</v>
      </c>
      <c r="E668" s="389" t="s">
        <v>3479</v>
      </c>
      <c r="F668" s="390"/>
      <c r="G668" s="344" t="str">
        <f>IF(表格1[[#This Row],[姓名]]&lt;&gt;"",TEXT(表格1[[#This Row],[日期]],"mm/dd;;")&amp;" "&amp;表格1[[#This Row],[項目]]&amp;表格1[[#This Row],[項目2]],"")</f>
        <v>03/21 804眼科拿藥</v>
      </c>
      <c r="H668" s="344"/>
      <c r="I668" s="344"/>
      <c r="J668" s="391">
        <v>150</v>
      </c>
      <c r="K668" s="90">
        <v>0</v>
      </c>
      <c r="L668" s="90">
        <v>300</v>
      </c>
      <c r="M668" s="392" t="str">
        <f>IF(表格1[編號]&lt;&gt;"",(IF(COUNTIF(表格1[[#This Row],[費用]:[車資]],"")&gt;0,"缺","")),"")</f>
        <v/>
      </c>
    </row>
    <row r="669" spans="1:13">
      <c r="A669" s="388" t="str">
        <f>IFERROR((INDEX(名冊[#All],MATCH(表格1[[#This Row],[姓名]],名冊[[#All],[姓名]],0),COLUMN(名冊[[#Headers],[字號]]))),"")</f>
        <v>1-727</v>
      </c>
      <c r="B669" s="264" t="s">
        <v>1792</v>
      </c>
      <c r="C669" s="339">
        <v>45737</v>
      </c>
      <c r="D669" s="339" t="str">
        <f>IF(表格1[[#This Row],[姓名]]&lt;&gt;"","醫療","")</f>
        <v>醫療</v>
      </c>
      <c r="E669" s="389" t="s">
        <v>2504</v>
      </c>
      <c r="F669" s="390"/>
      <c r="G669" s="344" t="str">
        <f>IF(表格1[[#This Row],[姓名]]&lt;&gt;"",TEXT(表格1[[#This Row],[日期]],"mm/dd;;")&amp;" "&amp;表格1[[#This Row],[項目]]&amp;表格1[[#This Row],[項目2]],"")</f>
        <v>03/21 804精神科拿藥</v>
      </c>
      <c r="H669" s="344"/>
      <c r="I669" s="344"/>
      <c r="J669" s="391">
        <v>450</v>
      </c>
      <c r="K669" s="90">
        <v>0</v>
      </c>
      <c r="L669" s="90">
        <v>300</v>
      </c>
      <c r="M669" s="392" t="str">
        <f>IF(表格1[編號]&lt;&gt;"",(IF(COUNTIF(表格1[[#This Row],[費用]:[車資]],"")&gt;0,"缺","")),"")</f>
        <v/>
      </c>
    </row>
    <row r="670" spans="1:13">
      <c r="A670" s="388" t="str">
        <f>IFERROR((INDEX(名冊[#All],MATCH(表格1[[#This Row],[姓名]],名冊[[#All],[姓名]],0),COLUMN(名冊[[#Headers],[字號]]))),"")</f>
        <v>2-190</v>
      </c>
      <c r="B670" s="264" t="s">
        <v>1403</v>
      </c>
      <c r="C670" s="339">
        <v>45737</v>
      </c>
      <c r="D670" s="339" t="str">
        <f>IF(表格1[[#This Row],[姓名]]&lt;&gt;"","醫療","")</f>
        <v>醫療</v>
      </c>
      <c r="E670" s="389" t="s">
        <v>2504</v>
      </c>
      <c r="F670" s="390"/>
      <c r="G670" s="344" t="str">
        <f>IF(表格1[[#This Row],[姓名]]&lt;&gt;"",TEXT(表格1[[#This Row],[日期]],"mm/dd;;")&amp;" "&amp;表格1[[#This Row],[項目]]&amp;表格1[[#This Row],[項目2]],"")</f>
        <v>03/21 804精神科拿藥</v>
      </c>
      <c r="H670" s="344"/>
      <c r="I670" s="344"/>
      <c r="J670" s="391">
        <v>140</v>
      </c>
      <c r="K670" s="90">
        <v>0</v>
      </c>
      <c r="L670" s="90">
        <v>300</v>
      </c>
      <c r="M670" s="392" t="str">
        <f>IF(表格1[編號]&lt;&gt;"",(IF(COUNTIF(表格1[[#This Row],[費用]:[車資]],"")&gt;0,"缺","")),"")</f>
        <v/>
      </c>
    </row>
    <row r="671" spans="1:13">
      <c r="A671" s="388" t="str">
        <f>IFERROR((INDEX(名冊[#All],MATCH(表格1[[#This Row],[姓名]],名冊[[#All],[姓名]],0),COLUMN(名冊[[#Headers],[字號]]))),"")</f>
        <v>1-637</v>
      </c>
      <c r="B671" s="264" t="s">
        <v>990</v>
      </c>
      <c r="C671" s="339">
        <v>45737</v>
      </c>
      <c r="D671" s="339" t="str">
        <f>IF(表格1[[#This Row],[姓名]]&lt;&gt;"","醫療","")</f>
        <v>醫療</v>
      </c>
      <c r="E671" s="389" t="s">
        <v>3454</v>
      </c>
      <c r="F671" s="390"/>
      <c r="G671" s="344" t="str">
        <f>IF(表格1[[#This Row],[姓名]]&lt;&gt;"",TEXT(表格1[[#This Row],[日期]],"mm/dd;;")&amp;" "&amp;表格1[[#This Row],[項目]]&amp;表格1[[#This Row],[項目2]],"")</f>
        <v>03/21 804眼科</v>
      </c>
      <c r="H671" s="344"/>
      <c r="I671" s="344"/>
      <c r="J671" s="391">
        <v>240</v>
      </c>
      <c r="K671" s="90">
        <v>350</v>
      </c>
      <c r="L671" s="90">
        <v>600</v>
      </c>
      <c r="M671" s="392" t="str">
        <f>IF(表格1[編號]&lt;&gt;"",(IF(COUNTIF(表格1[[#This Row],[費用]:[車資]],"")&gt;0,"缺","")),"")</f>
        <v/>
      </c>
    </row>
    <row r="672" spans="1:13">
      <c r="A672" s="388" t="str">
        <f>IFERROR((INDEX(名冊[#All],MATCH(表格1[[#This Row],[姓名]],名冊[[#All],[姓名]],0),COLUMN(名冊[[#Headers],[字號]]))),"")</f>
        <v>2-195</v>
      </c>
      <c r="B672" s="264" t="s">
        <v>2027</v>
      </c>
      <c r="C672" s="339">
        <v>45737</v>
      </c>
      <c r="D672" s="339" t="str">
        <f>IF(表格1[[#This Row],[姓名]]&lt;&gt;"","醫療","")</f>
        <v>醫療</v>
      </c>
      <c r="E672" s="389" t="s">
        <v>2504</v>
      </c>
      <c r="F672" s="390"/>
      <c r="G672" s="344" t="str">
        <f>IF(表格1[[#This Row],[姓名]]&lt;&gt;"",TEXT(表格1[[#This Row],[日期]],"mm/dd;;")&amp;" "&amp;表格1[[#This Row],[項目]]&amp;表格1[[#This Row],[項目2]],"")</f>
        <v>03/21 804精神科拿藥</v>
      </c>
      <c r="H672" s="344"/>
      <c r="I672" s="344"/>
      <c r="J672" s="391">
        <v>140</v>
      </c>
      <c r="K672" s="90">
        <v>0</v>
      </c>
      <c r="L672" s="90">
        <v>300</v>
      </c>
      <c r="M672" s="392" t="str">
        <f>IF(表格1[編號]&lt;&gt;"",(IF(COUNTIF(表格1[[#This Row],[費用]:[車資]],"")&gt;0,"缺","")),"")</f>
        <v/>
      </c>
    </row>
    <row r="673" spans="1:13">
      <c r="A673" s="388" t="str">
        <f>IFERROR((INDEX(名冊[#All],MATCH(表格1[[#This Row],[姓名]],名冊[[#All],[姓名]],0),COLUMN(名冊[[#Headers],[字號]]))),"")</f>
        <v>1-508</v>
      </c>
      <c r="B673" s="264" t="s">
        <v>1065</v>
      </c>
      <c r="C673" s="339">
        <v>45737</v>
      </c>
      <c r="D673" s="339" t="str">
        <f>IF(表格1[[#This Row],[姓名]]&lt;&gt;"","醫療","")</f>
        <v>醫療</v>
      </c>
      <c r="E673" s="389" t="s">
        <v>2504</v>
      </c>
      <c r="F673" s="390"/>
      <c r="G673" s="344" t="str">
        <f>IF(表格1[[#This Row],[姓名]]&lt;&gt;"",TEXT(表格1[[#This Row],[日期]],"mm/dd;;")&amp;" "&amp;表格1[[#This Row],[項目]]&amp;表格1[[#This Row],[項目2]],"")</f>
        <v>03/21 804精神科拿藥</v>
      </c>
      <c r="H673" s="344"/>
      <c r="I673" s="344"/>
      <c r="J673" s="391">
        <v>90</v>
      </c>
      <c r="K673" s="90">
        <v>0</v>
      </c>
      <c r="L673" s="90">
        <v>300</v>
      </c>
      <c r="M673" s="392" t="str">
        <f>IF(表格1[編號]&lt;&gt;"",(IF(COUNTIF(表格1[[#This Row],[費用]:[車資]],"")&gt;0,"缺","")),"")</f>
        <v/>
      </c>
    </row>
    <row r="674" spans="1:13">
      <c r="A674" s="388" t="str">
        <f>IFERROR((INDEX(名冊[#All],MATCH(表格1[[#This Row],[姓名]],名冊[[#All],[姓名]],0),COLUMN(名冊[[#Headers],[字號]]))),"")</f>
        <v>1-531</v>
      </c>
      <c r="B674" s="264" t="s">
        <v>519</v>
      </c>
      <c r="C674" s="339">
        <v>45737</v>
      </c>
      <c r="D674" s="339" t="str">
        <f>IF(表格1[[#This Row],[姓名]]&lt;&gt;"","醫療","")</f>
        <v>醫療</v>
      </c>
      <c r="E674" s="389" t="s">
        <v>3479</v>
      </c>
      <c r="F674" s="390"/>
      <c r="G674" s="344" t="str">
        <f>IF(表格1[[#This Row],[姓名]]&lt;&gt;"",TEXT(表格1[[#This Row],[日期]],"mm/dd;;")&amp;" "&amp;表格1[[#This Row],[項目]]&amp;表格1[[#This Row],[項目2]],"")</f>
        <v>03/21 804眼科拿藥</v>
      </c>
      <c r="H674" s="344"/>
      <c r="I674" s="344"/>
      <c r="J674" s="391">
        <v>150</v>
      </c>
      <c r="K674" s="90">
        <v>0</v>
      </c>
      <c r="L674" s="90">
        <v>300</v>
      </c>
      <c r="M674" s="392" t="str">
        <f>IF(表格1[編號]&lt;&gt;"",(IF(COUNTIF(表格1[[#This Row],[費用]:[車資]],"")&gt;0,"缺","")),"")</f>
        <v/>
      </c>
    </row>
    <row r="675" spans="1:13">
      <c r="A675" s="388" t="str">
        <f>IFERROR((INDEX(名冊[#All],MATCH(表格1[[#This Row],[姓名]],名冊[[#All],[姓名]],0),COLUMN(名冊[[#Headers],[字號]]))),"")</f>
        <v>2-200</v>
      </c>
      <c r="B675" s="395" t="s">
        <v>557</v>
      </c>
      <c r="C675" s="339">
        <v>45737</v>
      </c>
      <c r="D675" s="339" t="str">
        <f>IF(表格1[[#This Row],[姓名]]&lt;&gt;"","醫療","")</f>
        <v>醫療</v>
      </c>
      <c r="E675" s="389" t="s">
        <v>2515</v>
      </c>
      <c r="F675" s="390"/>
      <c r="G675" s="344" t="str">
        <f>IF(表格1[[#This Row],[姓名]]&lt;&gt;"",TEXT(表格1[[#This Row],[日期]],"mm/dd;;")&amp;" "&amp;表格1[[#This Row],[項目]]&amp;表格1[[#This Row],[項目2]],"")</f>
        <v>03/21 804泌尿外科拿藥</v>
      </c>
      <c r="H675" s="344"/>
      <c r="I675" s="344"/>
      <c r="J675" s="391">
        <v>150</v>
      </c>
      <c r="K675" s="90">
        <v>0</v>
      </c>
      <c r="L675" s="90">
        <v>300</v>
      </c>
      <c r="M675" s="392" t="str">
        <f>IF(表格1[編號]&lt;&gt;"",(IF(COUNTIF(表格1[[#This Row],[費用]:[車資]],"")&gt;0,"缺","")),"")</f>
        <v/>
      </c>
    </row>
    <row r="676" spans="1:13">
      <c r="A676" s="388" t="str">
        <f>IFERROR((INDEX(名冊[#All],MATCH(表格1[[#This Row],[姓名]],名冊[[#All],[姓名]],0),COLUMN(名冊[[#Headers],[字號]]))),"")</f>
        <v>2-200</v>
      </c>
      <c r="B676" s="395" t="s">
        <v>557</v>
      </c>
      <c r="C676" s="339">
        <v>45737</v>
      </c>
      <c r="D676" s="339" t="str">
        <f>IF(表格1[[#This Row],[姓名]]&lt;&gt;"","醫療","")</f>
        <v>醫療</v>
      </c>
      <c r="E676" s="389" t="s">
        <v>2504</v>
      </c>
      <c r="F676" s="390"/>
      <c r="G676" s="344" t="str">
        <f>IF(表格1[[#This Row],[姓名]]&lt;&gt;"",TEXT(表格1[[#This Row],[日期]],"mm/dd;;")&amp;" "&amp;表格1[[#This Row],[項目]]&amp;表格1[[#This Row],[項目2]],"")</f>
        <v>03/21 804精神科拿藥</v>
      </c>
      <c r="H676" s="344"/>
      <c r="I676" s="344"/>
      <c r="J676" s="391">
        <v>90</v>
      </c>
      <c r="K676" s="90">
        <v>0</v>
      </c>
      <c r="L676" s="90">
        <v>0</v>
      </c>
      <c r="M676" s="392" t="str">
        <f>IF(表格1[編號]&lt;&gt;"",(IF(COUNTIF(表格1[[#This Row],[費用]:[車資]],"")&gt;0,"缺","")),"")</f>
        <v/>
      </c>
    </row>
    <row r="677" spans="1:13">
      <c r="A677" s="388" t="str">
        <f>IFERROR((INDEX(名冊[#All],MATCH(表格1[[#This Row],[姓名]],名冊[[#All],[姓名]],0),COLUMN(名冊[[#Headers],[字號]]))),"")</f>
        <v>1-754</v>
      </c>
      <c r="B677" s="264" t="s">
        <v>2080</v>
      </c>
      <c r="C677" s="339">
        <v>45737</v>
      </c>
      <c r="D677" s="339" t="str">
        <f>IF(表格1[[#This Row],[姓名]]&lt;&gt;"","醫療","")</f>
        <v>醫療</v>
      </c>
      <c r="E677" s="389" t="s">
        <v>3463</v>
      </c>
      <c r="F677" s="390"/>
      <c r="G677" s="344" t="str">
        <f>IF(表格1[[#This Row],[姓名]]&lt;&gt;"",TEXT(表格1[[#This Row],[日期]],"mm/dd;;")&amp;" "&amp;表格1[[#This Row],[項目]]&amp;表格1[[#This Row],[項目2]],"")</f>
        <v>03/21 804骨科</v>
      </c>
      <c r="H677" s="344"/>
      <c r="I677" s="344"/>
      <c r="J677" s="391">
        <v>400</v>
      </c>
      <c r="K677" s="90">
        <v>350</v>
      </c>
      <c r="L677" s="90">
        <v>600</v>
      </c>
      <c r="M677" s="392" t="str">
        <f>IF(表格1[編號]&lt;&gt;"",(IF(COUNTIF(表格1[[#This Row],[費用]:[車資]],"")&gt;0,"缺","")),"")</f>
        <v/>
      </c>
    </row>
    <row r="678" spans="1:13">
      <c r="A678" s="388" t="str">
        <f>IFERROR((INDEX(名冊[#All],MATCH(表格1[[#This Row],[姓名]],名冊[[#All],[姓名]],0),COLUMN(名冊[[#Headers],[字號]]))),"")</f>
        <v>2-175</v>
      </c>
      <c r="B678" s="264" t="s">
        <v>970</v>
      </c>
      <c r="C678" s="339">
        <v>45737</v>
      </c>
      <c r="D678" s="339" t="str">
        <f>IF(表格1[[#This Row],[姓名]]&lt;&gt;"","醫療","")</f>
        <v>醫療</v>
      </c>
      <c r="E678" s="389" t="s">
        <v>3459</v>
      </c>
      <c r="F678" s="390"/>
      <c r="G678" s="344" t="str">
        <f>IF(表格1[[#This Row],[姓名]]&lt;&gt;"",TEXT(表格1[[#This Row],[日期]],"mm/dd;;")&amp;" "&amp;表格1[[#This Row],[項目]]&amp;表格1[[#This Row],[項目2]],"")</f>
        <v>03/21 804神經內科拿藥</v>
      </c>
      <c r="H678" s="344"/>
      <c r="I678" s="344"/>
      <c r="J678" s="391">
        <v>140</v>
      </c>
      <c r="K678" s="90">
        <v>0</v>
      </c>
      <c r="L678" s="90">
        <v>300</v>
      </c>
      <c r="M678" s="392" t="str">
        <f>IF(表格1[編號]&lt;&gt;"",(IF(COUNTIF(表格1[[#This Row],[費用]:[車資]],"")&gt;0,"缺","")),"")</f>
        <v/>
      </c>
    </row>
    <row r="679" spans="1:13">
      <c r="A679" s="388" t="str">
        <f>IFERROR((INDEX(名冊[#All],MATCH(表格1[[#This Row],[姓名]],名冊[[#All],[姓名]],0),COLUMN(名冊[[#Headers],[字號]]))),"")</f>
        <v>1-634</v>
      </c>
      <c r="B679" s="264" t="s">
        <v>967</v>
      </c>
      <c r="C679" s="339">
        <v>45737</v>
      </c>
      <c r="D679" s="339" t="str">
        <f>IF(表格1[[#This Row],[姓名]]&lt;&gt;"","醫療","")</f>
        <v>醫療</v>
      </c>
      <c r="E679" s="389" t="s">
        <v>2504</v>
      </c>
      <c r="F679" s="390"/>
      <c r="G679" s="344" t="str">
        <f>IF(表格1[[#This Row],[姓名]]&lt;&gt;"",TEXT(表格1[[#This Row],[日期]],"mm/dd;;")&amp;" "&amp;表格1[[#This Row],[項目]]&amp;表格1[[#This Row],[項目2]],"")</f>
        <v>03/21 804精神科拿藥</v>
      </c>
      <c r="H679" s="344"/>
      <c r="I679" s="344"/>
      <c r="J679" s="391">
        <v>90</v>
      </c>
      <c r="K679" s="90">
        <v>0</v>
      </c>
      <c r="L679" s="90">
        <v>300</v>
      </c>
      <c r="M679" s="392" t="str">
        <f>IF(表格1[編號]&lt;&gt;"",(IF(COUNTIF(表格1[[#This Row],[費用]:[車資]],"")&gt;0,"缺","")),"")</f>
        <v/>
      </c>
    </row>
    <row r="680" spans="1:13">
      <c r="A680" s="388" t="str">
        <f>IFERROR((INDEX(名冊[#All],MATCH(表格1[[#This Row],[姓名]],名冊[[#All],[姓名]],0),COLUMN(名冊[[#Headers],[字號]]))),"")</f>
        <v>1-740</v>
      </c>
      <c r="B680" s="395" t="s">
        <v>3573</v>
      </c>
      <c r="C680" s="339">
        <v>45737</v>
      </c>
      <c r="D680" s="339" t="str">
        <f>IF(表格1[[#This Row],[姓名]]&lt;&gt;"","醫療","")</f>
        <v>醫療</v>
      </c>
      <c r="E680" s="389" t="s">
        <v>3574</v>
      </c>
      <c r="F680" s="390"/>
      <c r="G680" s="344" t="str">
        <f>IF(表格1[[#This Row],[姓名]]&lt;&gt;"",TEXT(表格1[[#This Row],[日期]],"mm/dd;;")&amp;" "&amp;表格1[[#This Row],[項目]]&amp;表格1[[#This Row],[項目2]],"")</f>
        <v>03/21 804送檢車資</v>
      </c>
      <c r="H680" s="344"/>
      <c r="I680" s="344"/>
      <c r="J680" s="391" t="s">
        <v>2294</v>
      </c>
      <c r="K680" s="90" t="s">
        <v>2294</v>
      </c>
      <c r="L680" s="90">
        <v>320</v>
      </c>
      <c r="M680" s="392" t="str">
        <f>IF(表格1[編號]&lt;&gt;"",(IF(COUNTIF(表格1[[#This Row],[費用]:[車資]],"")&gt;0,"缺","")),"")</f>
        <v/>
      </c>
    </row>
    <row r="681" spans="1:13">
      <c r="A681" s="388" t="str">
        <f>IFERROR((INDEX(名冊[#All],MATCH(表格1[[#This Row],[姓名]],名冊[[#All],[姓名]],0),COLUMN(名冊[[#Headers],[字號]]))),"")</f>
        <v>1-740</v>
      </c>
      <c r="B681" s="395" t="s">
        <v>1907</v>
      </c>
      <c r="C681" s="339">
        <v>45737</v>
      </c>
      <c r="D681" s="339" t="str">
        <f>IF(表格1[[#This Row],[姓名]]&lt;&gt;"","醫療","")</f>
        <v>醫療</v>
      </c>
      <c r="E681" s="389" t="s">
        <v>2504</v>
      </c>
      <c r="F681" s="390"/>
      <c r="G681" s="344" t="str">
        <f>IF(表格1[[#This Row],[姓名]]&lt;&gt;"",TEXT(表格1[[#This Row],[日期]],"mm/dd;;")&amp;" "&amp;表格1[[#This Row],[項目]]&amp;表格1[[#This Row],[項目2]],"")</f>
        <v>03/21 804精神科拿藥</v>
      </c>
      <c r="H681" s="344"/>
      <c r="I681" s="344"/>
      <c r="J681" s="391">
        <v>90</v>
      </c>
      <c r="K681" s="90">
        <v>0</v>
      </c>
      <c r="L681" s="90">
        <v>0</v>
      </c>
      <c r="M681" s="392" t="str">
        <f>IF(表格1[編號]&lt;&gt;"",(IF(COUNTIF(表格1[[#This Row],[費用]:[車資]],"")&gt;0,"缺","")),"")</f>
        <v/>
      </c>
    </row>
    <row r="682" spans="1:13">
      <c r="A682" s="388" t="str">
        <f>IFERROR((INDEX(名冊[#All],MATCH(表格1[[#This Row],[姓名]],名冊[[#All],[姓名]],0),COLUMN(名冊[[#Headers],[字號]]))),"")</f>
        <v>1-728</v>
      </c>
      <c r="B682" s="264" t="s">
        <v>1796</v>
      </c>
      <c r="C682" s="339">
        <v>45737</v>
      </c>
      <c r="D682" s="339" t="str">
        <f>IF(表格1[[#This Row],[姓名]]&lt;&gt;"","醫療","")</f>
        <v>醫療</v>
      </c>
      <c r="E682" s="389" t="s">
        <v>2504</v>
      </c>
      <c r="F682" s="390"/>
      <c r="G682" s="344" t="str">
        <f>IF(表格1[[#This Row],[姓名]]&lt;&gt;"",TEXT(表格1[[#This Row],[日期]],"mm/dd;;")&amp;" "&amp;表格1[[#This Row],[項目]]&amp;表格1[[#This Row],[項目2]],"")</f>
        <v>03/21 804精神科拿藥</v>
      </c>
      <c r="H682" s="344"/>
      <c r="I682" s="344"/>
      <c r="J682" s="391">
        <v>90</v>
      </c>
      <c r="K682" s="90">
        <v>0</v>
      </c>
      <c r="L682" s="90">
        <v>300</v>
      </c>
      <c r="M682" s="392" t="str">
        <f>IF(表格1[編號]&lt;&gt;"",(IF(COUNTIF(表格1[[#This Row],[費用]:[車資]],"")&gt;0,"缺","")),"")</f>
        <v/>
      </c>
    </row>
    <row r="683" spans="1:13">
      <c r="A683" s="388" t="str">
        <f>IFERROR((INDEX(名冊[#All],MATCH(表格1[[#This Row],[姓名]],名冊[[#All],[姓名]],0),COLUMN(名冊[[#Headers],[字號]]))),"")</f>
        <v>3-324</v>
      </c>
      <c r="B683" s="264" t="s">
        <v>3469</v>
      </c>
      <c r="C683" s="339">
        <v>45737</v>
      </c>
      <c r="D683" s="339" t="str">
        <f>IF(表格1[[#This Row],[姓名]]&lt;&gt;"","醫療","")</f>
        <v>醫療</v>
      </c>
      <c r="E683" s="389" t="s">
        <v>3470</v>
      </c>
      <c r="F683" s="390"/>
      <c r="G683" s="344" t="str">
        <f>IF(表格1[[#This Row],[姓名]]&lt;&gt;"",TEXT(表格1[[#This Row],[日期]],"mm/dd;;")&amp;" "&amp;表格1[[#This Row],[項目]]&amp;表格1[[#This Row],[項目2]],"")</f>
        <v>03/21 804急診後返回</v>
      </c>
      <c r="H683" s="344"/>
      <c r="I683" s="344"/>
      <c r="J683" s="391" t="s">
        <v>2294</v>
      </c>
      <c r="K683" s="90" t="s">
        <v>2294</v>
      </c>
      <c r="L683" s="90">
        <v>600</v>
      </c>
      <c r="M683" s="392" t="str">
        <f>IF(表格1[編號]&lt;&gt;"",(IF(COUNTIF(表格1[[#This Row],[費用]:[車資]],"")&gt;0,"缺","")),"")</f>
        <v/>
      </c>
    </row>
    <row r="684" spans="1:13">
      <c r="A684" s="388" t="str">
        <f>IFERROR((INDEX(名冊[#All],MATCH(表格1[[#This Row],[姓名]],名冊[[#All],[姓名]],0),COLUMN(名冊[[#Headers],[字號]]))),"")</f>
        <v>1-580</v>
      </c>
      <c r="B684" s="264" t="s">
        <v>535</v>
      </c>
      <c r="C684" s="339">
        <v>45737</v>
      </c>
      <c r="D684" s="339" t="str">
        <f>IF(表格1[[#This Row],[姓名]]&lt;&gt;"","醫療","")</f>
        <v>醫療</v>
      </c>
      <c r="E684" s="389" t="s">
        <v>2504</v>
      </c>
      <c r="F684" s="390"/>
      <c r="G684" s="344" t="str">
        <f>IF(表格1[[#This Row],[姓名]]&lt;&gt;"",TEXT(表格1[[#This Row],[日期]],"mm/dd;;")&amp;" "&amp;表格1[[#This Row],[項目]]&amp;表格1[[#This Row],[項目2]],"")</f>
        <v>03/21 804精神科拿藥</v>
      </c>
      <c r="H684" s="344"/>
      <c r="I684" s="344"/>
      <c r="J684" s="391">
        <v>90</v>
      </c>
      <c r="K684" s="90">
        <v>0</v>
      </c>
      <c r="L684" s="90">
        <v>300</v>
      </c>
      <c r="M684" s="392" t="str">
        <f>IF(表格1[編號]&lt;&gt;"",(IF(COUNTIF(表格1[[#This Row],[費用]:[車資]],"")&gt;0,"缺","")),"")</f>
        <v/>
      </c>
    </row>
    <row r="685" spans="1:13">
      <c r="A685" s="388" t="str">
        <f>IFERROR((INDEX(名冊[#All],MATCH(表格1[[#This Row],[姓名]],名冊[[#All],[姓名]],0),COLUMN(名冊[[#Headers],[字號]]))),"")</f>
        <v>1-708</v>
      </c>
      <c r="B685" s="395" t="s">
        <v>2194</v>
      </c>
      <c r="C685" s="339">
        <v>45737</v>
      </c>
      <c r="D685" s="339" t="str">
        <f>IF(表格1[[#This Row],[姓名]]&lt;&gt;"","醫療","")</f>
        <v>醫療</v>
      </c>
      <c r="E685" s="389" t="s">
        <v>3465</v>
      </c>
      <c r="F685" s="390"/>
      <c r="G685" s="344" t="str">
        <f>IF(表格1[[#This Row],[姓名]]&lt;&gt;"",TEXT(表格1[[#This Row],[日期]],"mm/dd;;")&amp;" "&amp;表格1[[#This Row],[項目]]&amp;表格1[[#This Row],[項目2]],"")</f>
        <v>03/21 804泌尿外科</v>
      </c>
      <c r="H685" s="344"/>
      <c r="I685" s="344"/>
      <c r="J685" s="391">
        <v>150</v>
      </c>
      <c r="K685" s="90">
        <v>350</v>
      </c>
      <c r="L685" s="90">
        <v>600</v>
      </c>
      <c r="M685" s="392" t="str">
        <f>IF(表格1[編號]&lt;&gt;"",(IF(COUNTIF(表格1[[#This Row],[費用]:[車資]],"")&gt;0,"缺","")),"")</f>
        <v/>
      </c>
    </row>
    <row r="686" spans="1:13">
      <c r="A686" s="388" t="str">
        <f>IFERROR((INDEX(名冊[#All],MATCH(表格1[[#This Row],[姓名]],名冊[[#All],[姓名]],0),COLUMN(名冊[[#Headers],[字號]]))),"")</f>
        <v>1-708</v>
      </c>
      <c r="B686" s="395" t="s">
        <v>2194</v>
      </c>
      <c r="C686" s="339">
        <v>45737</v>
      </c>
      <c r="D686" s="339" t="str">
        <f>IF(表格1[[#This Row],[姓名]]&lt;&gt;"","醫療","")</f>
        <v>醫療</v>
      </c>
      <c r="E686" s="389" t="s">
        <v>2504</v>
      </c>
      <c r="F686" s="390"/>
      <c r="G686" s="344" t="str">
        <f>IF(表格1[[#This Row],[姓名]]&lt;&gt;"",TEXT(表格1[[#This Row],[日期]],"mm/dd;;")&amp;" "&amp;表格1[[#This Row],[項目]]&amp;表格1[[#This Row],[項目2]],"")</f>
        <v>03/21 804精神科拿藥</v>
      </c>
      <c r="H686" s="344"/>
      <c r="I686" s="344"/>
      <c r="J686" s="391">
        <v>90</v>
      </c>
      <c r="K686" s="90">
        <v>0</v>
      </c>
      <c r="L686" s="90">
        <v>0</v>
      </c>
      <c r="M686" s="392" t="str">
        <f>IF(表格1[編號]&lt;&gt;"",(IF(COUNTIF(表格1[[#This Row],[費用]:[車資]],"")&gt;0,"缺","")),"")</f>
        <v/>
      </c>
    </row>
    <row r="687" spans="1:13">
      <c r="A687" s="388" t="str">
        <f>IFERROR((INDEX(名冊[#All],MATCH(表格1[[#This Row],[姓名]],名冊[[#All],[姓名]],0),COLUMN(名冊[[#Headers],[字號]]))),"")</f>
        <v>1-167</v>
      </c>
      <c r="B687" s="264" t="s">
        <v>271</v>
      </c>
      <c r="C687" s="339">
        <v>45737</v>
      </c>
      <c r="D687" s="339" t="str">
        <f>IF(表格1[[#This Row],[姓名]]&lt;&gt;"","醫療","")</f>
        <v>醫療</v>
      </c>
      <c r="E687" s="389" t="s">
        <v>3463</v>
      </c>
      <c r="F687" s="390"/>
      <c r="G687" s="344" t="str">
        <f>IF(表格1[[#This Row],[姓名]]&lt;&gt;"",TEXT(表格1[[#This Row],[日期]],"mm/dd;;")&amp;" "&amp;表格1[[#This Row],[項目]]&amp;表格1[[#This Row],[項目2]],"")</f>
        <v>03/21 804骨科</v>
      </c>
      <c r="H687" s="344"/>
      <c r="I687" s="344"/>
      <c r="J687" s="391">
        <v>140</v>
      </c>
      <c r="K687" s="90">
        <v>350</v>
      </c>
      <c r="L687" s="90">
        <v>600</v>
      </c>
      <c r="M687" s="392" t="str">
        <f>IF(表格1[編號]&lt;&gt;"",(IF(COUNTIF(表格1[[#This Row],[費用]:[車資]],"")&gt;0,"缺","")),"")</f>
        <v/>
      </c>
    </row>
    <row r="688" spans="1:13">
      <c r="A688" s="388" t="str">
        <f>IFERROR((INDEX(名冊[#All],MATCH(表格1[[#This Row],[姓名]],名冊[[#All],[姓名]],0),COLUMN(名冊[[#Headers],[字號]]))),"")</f>
        <v>1-461</v>
      </c>
      <c r="B688" s="264" t="s">
        <v>494</v>
      </c>
      <c r="C688" s="339">
        <v>45740</v>
      </c>
      <c r="D688" s="339" t="str">
        <f>IF(表格1[[#This Row],[姓名]]&lt;&gt;"","醫療","")</f>
        <v>醫療</v>
      </c>
      <c r="E688" s="389" t="s">
        <v>3459</v>
      </c>
      <c r="F688" s="390"/>
      <c r="G688" s="344" t="str">
        <f>IF(表格1[[#This Row],[姓名]]&lt;&gt;"",TEXT(表格1[[#This Row],[日期]],"mm/dd;;")&amp;" "&amp;表格1[[#This Row],[項目]]&amp;表格1[[#This Row],[項目2]],"")</f>
        <v>03/24 804神經內科拿藥</v>
      </c>
      <c r="H688" s="344"/>
      <c r="I688" s="344"/>
      <c r="J688" s="391" t="s">
        <v>2294</v>
      </c>
      <c r="K688" s="90">
        <v>0</v>
      </c>
      <c r="L688" s="90">
        <v>300</v>
      </c>
      <c r="M688" s="392" t="str">
        <f>IF(表格1[編號]&lt;&gt;"",(IF(COUNTIF(表格1[[#This Row],[費用]:[車資]],"")&gt;0,"缺","")),"")</f>
        <v/>
      </c>
    </row>
    <row r="689" spans="1:13">
      <c r="A689" s="388" t="str">
        <f>IFERROR((INDEX(名冊[#All],MATCH(表格1[[#This Row],[姓名]],名冊[[#All],[姓名]],0),COLUMN(名冊[[#Headers],[字號]]))),"")</f>
        <v>1-761</v>
      </c>
      <c r="B689" s="264" t="s">
        <v>2156</v>
      </c>
      <c r="C689" s="339">
        <v>45740</v>
      </c>
      <c r="D689" s="339" t="str">
        <f>IF(表格1[[#This Row],[姓名]]&lt;&gt;"","醫療","")</f>
        <v>醫療</v>
      </c>
      <c r="E689" s="389" t="s">
        <v>2504</v>
      </c>
      <c r="F689" s="390"/>
      <c r="G689" s="344" t="str">
        <f>IF(表格1[[#This Row],[姓名]]&lt;&gt;"",TEXT(表格1[[#This Row],[日期]],"mm/dd;;")&amp;" "&amp;表格1[[#This Row],[項目]]&amp;表格1[[#This Row],[項目2]],"")</f>
        <v>03/24 804精神科拿藥</v>
      </c>
      <c r="H689" s="344"/>
      <c r="I689" s="344"/>
      <c r="J689" s="391" t="s">
        <v>2294</v>
      </c>
      <c r="K689" s="90">
        <v>0</v>
      </c>
      <c r="L689" s="90">
        <v>300</v>
      </c>
      <c r="M689" s="392" t="str">
        <f>IF(表格1[編號]&lt;&gt;"",(IF(COUNTIF(表格1[[#This Row],[費用]:[車資]],"")&gt;0,"缺","")),"")</f>
        <v/>
      </c>
    </row>
    <row r="690" spans="1:13">
      <c r="A690" s="388" t="str">
        <f>IFERROR((INDEX(名冊[#All],MATCH(表格1[[#This Row],[姓名]],名冊[[#All],[姓名]],0),COLUMN(名冊[[#Headers],[字號]]))),"")</f>
        <v>1-714</v>
      </c>
      <c r="B690" s="264" t="s">
        <v>2357</v>
      </c>
      <c r="C690" s="339">
        <v>45740</v>
      </c>
      <c r="D690" s="339" t="str">
        <f>IF(表格1[[#This Row],[姓名]]&lt;&gt;"","醫療","")</f>
        <v>醫療</v>
      </c>
      <c r="E690" s="389" t="s">
        <v>3463</v>
      </c>
      <c r="F690" s="390"/>
      <c r="G690" s="344" t="str">
        <f>IF(表格1[[#This Row],[姓名]]&lt;&gt;"",TEXT(表格1[[#This Row],[日期]],"mm/dd;;")&amp;" "&amp;表格1[[#This Row],[項目]]&amp;表格1[[#This Row],[項目2]],"")</f>
        <v>03/24 804骨科</v>
      </c>
      <c r="H690" s="344"/>
      <c r="I690" s="344"/>
      <c r="J690" s="391" t="s">
        <v>2294</v>
      </c>
      <c r="K690" s="90" t="s">
        <v>2294</v>
      </c>
      <c r="L690" s="90">
        <v>600</v>
      </c>
      <c r="M690" s="392" t="str">
        <f>IF(表格1[編號]&lt;&gt;"",(IF(COUNTIF(表格1[[#This Row],[費用]:[車資]],"")&gt;0,"缺","")),"")</f>
        <v/>
      </c>
    </row>
    <row r="691" spans="1:13">
      <c r="A691" s="388" t="str">
        <f>IFERROR((INDEX(名冊[#All],MATCH(表格1[[#This Row],[姓名]],名冊[[#All],[姓名]],0),COLUMN(名冊[[#Headers],[字號]]))),"")</f>
        <v>1-571</v>
      </c>
      <c r="B691" s="264" t="s">
        <v>422</v>
      </c>
      <c r="C691" s="339">
        <v>45740</v>
      </c>
      <c r="D691" s="339" t="str">
        <f>IF(表格1[[#This Row],[姓名]]&lt;&gt;"","醫療","")</f>
        <v>醫療</v>
      </c>
      <c r="E691" s="389" t="s">
        <v>3464</v>
      </c>
      <c r="F691" s="390"/>
      <c r="G691" s="344" t="str">
        <f>IF(表格1[[#This Row],[姓名]]&lt;&gt;"",TEXT(表格1[[#This Row],[日期]],"mm/dd;;")&amp;" "&amp;表格1[[#This Row],[項目]]&amp;表格1[[#This Row],[項目2]],"")</f>
        <v>03/24 804家醫科</v>
      </c>
      <c r="H691" s="344"/>
      <c r="I691" s="344"/>
      <c r="J691" s="391" t="s">
        <v>2294</v>
      </c>
      <c r="K691" s="90" t="s">
        <v>2294</v>
      </c>
      <c r="L691" s="90">
        <v>600</v>
      </c>
      <c r="M691" s="392" t="str">
        <f>IF(表格1[編號]&lt;&gt;"",(IF(COUNTIF(表格1[[#This Row],[費用]:[車資]],"")&gt;0,"缺","")),"")</f>
        <v/>
      </c>
    </row>
    <row r="692" spans="1:13">
      <c r="A692" s="388" t="str">
        <f>IFERROR((INDEX(名冊[#All],MATCH(表格1[[#This Row],[姓名]],名冊[[#All],[姓名]],0),COLUMN(名冊[[#Headers],[字號]]))),"")</f>
        <v>1-768</v>
      </c>
      <c r="B692" s="264" t="s">
        <v>2264</v>
      </c>
      <c r="C692" s="339">
        <v>45740</v>
      </c>
      <c r="D692" s="339" t="str">
        <f>IF(表格1[[#This Row],[姓名]]&lt;&gt;"","醫療","")</f>
        <v>醫療</v>
      </c>
      <c r="E692" s="389" t="s">
        <v>2907</v>
      </c>
      <c r="F692" s="390"/>
      <c r="G692" s="344" t="str">
        <f>IF(表格1[[#This Row],[姓名]]&lt;&gt;"",TEXT(表格1[[#This Row],[日期]],"mm/dd;;")&amp;" "&amp;表格1[[#This Row],[項目]]&amp;表格1[[#This Row],[項目2]],"")</f>
        <v>03/24 804精神科</v>
      </c>
      <c r="H692" s="344"/>
      <c r="I692" s="344"/>
      <c r="J692" s="391" t="s">
        <v>2294</v>
      </c>
      <c r="K692" s="90" t="s">
        <v>2294</v>
      </c>
      <c r="L692" s="90">
        <v>600</v>
      </c>
      <c r="M692" s="392" t="str">
        <f>IF(表格1[編號]&lt;&gt;"",(IF(COUNTIF(表格1[[#This Row],[費用]:[車資]],"")&gt;0,"缺","")),"")</f>
        <v/>
      </c>
    </row>
    <row r="693" spans="1:13">
      <c r="A693" s="388" t="str">
        <f>IFERROR((INDEX(名冊[#All],MATCH(表格1[[#This Row],[姓名]],名冊[[#All],[姓名]],0),COLUMN(名冊[[#Headers],[字號]]))),"")</f>
        <v>1-530</v>
      </c>
      <c r="B693" s="264" t="s">
        <v>531</v>
      </c>
      <c r="C693" s="339">
        <v>45740</v>
      </c>
      <c r="D693" s="339" t="str">
        <f>IF(表格1[[#This Row],[姓名]]&lt;&gt;"","醫療","")</f>
        <v>醫療</v>
      </c>
      <c r="E693" s="389" t="s">
        <v>2458</v>
      </c>
      <c r="F693" s="390"/>
      <c r="G693" s="344" t="str">
        <f>IF(表格1[[#This Row],[姓名]]&lt;&gt;"",TEXT(表格1[[#This Row],[日期]],"mm/dd;;")&amp;" "&amp;表格1[[#This Row],[項目]]&amp;表格1[[#This Row],[項目2]],"")</f>
        <v>03/24 804胸腔內科</v>
      </c>
      <c r="H693" s="344"/>
      <c r="I693" s="344"/>
      <c r="J693" s="391" t="s">
        <v>2294</v>
      </c>
      <c r="K693" s="90" t="s">
        <v>2294</v>
      </c>
      <c r="L693" s="90">
        <v>600</v>
      </c>
      <c r="M693" s="392" t="str">
        <f>IF(表格1[編號]&lt;&gt;"",(IF(COUNTIF(表格1[[#This Row],[費用]:[車資]],"")&gt;0,"缺","")),"")</f>
        <v/>
      </c>
    </row>
    <row r="694" spans="1:13">
      <c r="A694" s="388" t="str">
        <f>IFERROR((INDEX(名冊[#All],MATCH(表格1[[#This Row],[姓名]],名冊[[#All],[姓名]],0),COLUMN(名冊[[#Headers],[字號]]))),"")</f>
        <v>1-766</v>
      </c>
      <c r="B694" s="264" t="s">
        <v>2257</v>
      </c>
      <c r="C694" s="339">
        <v>45740</v>
      </c>
      <c r="D694" s="339" t="str">
        <f>IF(表格1[[#This Row],[姓名]]&lt;&gt;"","醫療","")</f>
        <v>醫療</v>
      </c>
      <c r="E694" s="389" t="s">
        <v>2907</v>
      </c>
      <c r="F694" s="390"/>
      <c r="G694" s="344" t="str">
        <f>IF(表格1[[#This Row],[姓名]]&lt;&gt;"",TEXT(表格1[[#This Row],[日期]],"mm/dd;;")&amp;" "&amp;表格1[[#This Row],[項目]]&amp;表格1[[#This Row],[項目2]],"")</f>
        <v>03/24 804精神科</v>
      </c>
      <c r="H694" s="344"/>
      <c r="I694" s="344"/>
      <c r="J694" s="391" t="s">
        <v>2294</v>
      </c>
      <c r="K694" s="90" t="s">
        <v>2294</v>
      </c>
      <c r="L694" s="90">
        <v>600</v>
      </c>
      <c r="M694" s="392" t="str">
        <f>IF(表格1[編號]&lt;&gt;"",(IF(COUNTIF(表格1[[#This Row],[費用]:[車資]],"")&gt;0,"缺","")),"")</f>
        <v/>
      </c>
    </row>
    <row r="695" spans="1:13">
      <c r="A695" s="388" t="str">
        <f>IFERROR((INDEX(名冊[#All],MATCH(表格1[[#This Row],[姓名]],名冊[[#All],[姓名]],0),COLUMN(名冊[[#Headers],[字號]]))),"")</f>
        <v>1-773</v>
      </c>
      <c r="B695" s="264" t="s">
        <v>2640</v>
      </c>
      <c r="C695" s="339">
        <v>45740</v>
      </c>
      <c r="D695" s="339" t="str">
        <f>IF(表格1[[#This Row],[姓名]]&lt;&gt;"","醫療","")</f>
        <v>醫療</v>
      </c>
      <c r="E695" s="389" t="s">
        <v>3504</v>
      </c>
      <c r="F695" s="390"/>
      <c r="G695" s="344" t="str">
        <f>IF(表格1[[#This Row],[姓名]]&lt;&gt;"",TEXT(表格1[[#This Row],[日期]],"mm/dd;;")&amp;" "&amp;表格1[[#This Row],[項目]]&amp;表格1[[#This Row],[項目2]],"")</f>
        <v>03/24 804抽血</v>
      </c>
      <c r="H695" s="344"/>
      <c r="I695" s="344"/>
      <c r="J695" s="391" t="s">
        <v>3610</v>
      </c>
      <c r="K695" s="90" t="s">
        <v>3617</v>
      </c>
      <c r="L695" s="90">
        <v>600</v>
      </c>
      <c r="M695" s="392" t="str">
        <f>IF(表格1[編號]&lt;&gt;"",(IF(COUNTIF(表格1[[#This Row],[費用]:[車資]],"")&gt;0,"缺","")),"")</f>
        <v/>
      </c>
    </row>
    <row r="696" spans="1:13">
      <c r="A696" s="388" t="str">
        <f>IFERROR((INDEX(名冊[#All],MATCH(表格1[[#This Row],[姓名]],名冊[[#All],[姓名]],0),COLUMN(名冊[[#Headers],[字號]]))),"")</f>
        <v>1-500</v>
      </c>
      <c r="B696" s="395" t="s">
        <v>525</v>
      </c>
      <c r="C696" s="339">
        <v>45740</v>
      </c>
      <c r="D696" s="339" t="str">
        <f>IF(表格1[[#This Row],[姓名]]&lt;&gt;"","醫療","")</f>
        <v>醫療</v>
      </c>
      <c r="E696" s="389" t="s">
        <v>2963</v>
      </c>
      <c r="F696" s="390"/>
      <c r="G696" s="344" t="str">
        <f>IF(表格1[[#This Row],[姓名]]&lt;&gt;"",TEXT(表格1[[#This Row],[日期]],"mm/dd;;")&amp;" "&amp;表格1[[#This Row],[項目]]&amp;表格1[[#This Row],[項目2]],"")</f>
        <v>03/24 804胸腔內科拿藥</v>
      </c>
      <c r="H696" s="344"/>
      <c r="I696" s="344"/>
      <c r="J696" s="391" t="s">
        <v>2294</v>
      </c>
      <c r="K696" s="90">
        <v>0</v>
      </c>
      <c r="L696" s="90">
        <v>0</v>
      </c>
      <c r="M696" s="392" t="str">
        <f>IF(表格1[編號]&lt;&gt;"",(IF(COUNTIF(表格1[[#This Row],[費用]:[車資]],"")&gt;0,"缺","")),"")</f>
        <v/>
      </c>
    </row>
    <row r="697" spans="1:13">
      <c r="A697" s="388" t="str">
        <f>IFERROR((INDEX(名冊[#All],MATCH(表格1[[#This Row],[姓名]],名冊[[#All],[姓名]],0),COLUMN(名冊[[#Headers],[字號]]))),"")</f>
        <v>1-500</v>
      </c>
      <c r="B697" s="395" t="s">
        <v>525</v>
      </c>
      <c r="C697" s="339">
        <v>45740</v>
      </c>
      <c r="D697" s="339" t="str">
        <f>IF(表格1[[#This Row],[姓名]]&lt;&gt;"","醫療","")</f>
        <v>醫療</v>
      </c>
      <c r="E697" s="389" t="s">
        <v>2504</v>
      </c>
      <c r="F697" s="390"/>
      <c r="G697" s="344" t="str">
        <f>IF(表格1[[#This Row],[姓名]]&lt;&gt;"",TEXT(表格1[[#This Row],[日期]],"mm/dd;;")&amp;" "&amp;表格1[[#This Row],[項目]]&amp;表格1[[#This Row],[項目2]],"")</f>
        <v>03/24 804精神科拿藥</v>
      </c>
      <c r="H697" s="344"/>
      <c r="I697" s="344"/>
      <c r="J697" s="391" t="s">
        <v>2294</v>
      </c>
      <c r="K697" s="90">
        <v>0</v>
      </c>
      <c r="L697" s="90">
        <v>300</v>
      </c>
      <c r="M697" s="392" t="str">
        <f>IF(表格1[編號]&lt;&gt;"",(IF(COUNTIF(表格1[[#This Row],[費用]:[車資]],"")&gt;0,"缺","")),"")</f>
        <v/>
      </c>
    </row>
    <row r="698" spans="1:13">
      <c r="A698" s="388" t="str">
        <f>IFERROR((INDEX(名冊[#All],MATCH(表格1[[#This Row],[姓名]],名冊[[#All],[姓名]],0),COLUMN(名冊[[#Headers],[字號]]))),"")</f>
        <v>1-595</v>
      </c>
      <c r="B698" s="264" t="s">
        <v>3509</v>
      </c>
      <c r="C698" s="339">
        <v>45740</v>
      </c>
      <c r="D698" s="339" t="str">
        <f>IF(表格1[[#This Row],[姓名]]&lt;&gt;"","醫療","")</f>
        <v>醫療</v>
      </c>
      <c r="E698" s="389" t="s">
        <v>3510</v>
      </c>
      <c r="F698" s="390"/>
      <c r="G698" s="344" t="str">
        <f>IF(表格1[[#This Row],[姓名]]&lt;&gt;"",TEXT(表格1[[#This Row],[日期]],"mm/dd;;")&amp;" "&amp;表格1[[#This Row],[項目]]&amp;表格1[[#This Row],[項目2]],"")</f>
        <v>03/24 804急診</v>
      </c>
      <c r="H698" s="344"/>
      <c r="I698" s="344"/>
      <c r="J698" s="391" t="s">
        <v>2294</v>
      </c>
      <c r="K698" s="90" t="s">
        <v>2294</v>
      </c>
      <c r="L698" s="90">
        <v>600</v>
      </c>
      <c r="M698" s="392" t="str">
        <f>IF(表格1[編號]&lt;&gt;"",(IF(COUNTIF(表格1[[#This Row],[費用]:[車資]],"")&gt;0,"缺","")),"")</f>
        <v/>
      </c>
    </row>
    <row r="699" spans="1:13">
      <c r="A699" s="388" t="str">
        <f>IFERROR((INDEX(名冊[#All],MATCH(表格1[[#This Row],[姓名]],名冊[[#All],[姓名]],0),COLUMN(名冊[[#Headers],[字號]]))),"")</f>
        <v>3-549</v>
      </c>
      <c r="B699" s="264" t="s">
        <v>1636</v>
      </c>
      <c r="C699" s="339">
        <v>45740</v>
      </c>
      <c r="D699" s="339" t="str">
        <f>IF(表格1[[#This Row],[姓名]]&lt;&gt;"","醫療","")</f>
        <v>醫療</v>
      </c>
      <c r="E699" s="389" t="s">
        <v>2504</v>
      </c>
      <c r="F699" s="390"/>
      <c r="G699" s="344" t="str">
        <f>IF(表格1[[#This Row],[姓名]]&lt;&gt;"",TEXT(表格1[[#This Row],[日期]],"mm/dd;;")&amp;" "&amp;表格1[[#This Row],[項目]]&amp;表格1[[#This Row],[項目2]],"")</f>
        <v>03/24 804精神科拿藥</v>
      </c>
      <c r="H699" s="344"/>
      <c r="I699" s="344"/>
      <c r="J699" s="391" t="s">
        <v>2294</v>
      </c>
      <c r="K699" s="90">
        <v>0</v>
      </c>
      <c r="L699" s="90">
        <v>300</v>
      </c>
      <c r="M699" s="392" t="str">
        <f>IF(表格1[編號]&lt;&gt;"",(IF(COUNTIF(表格1[[#This Row],[費用]:[車資]],"")&gt;0,"缺","")),"")</f>
        <v/>
      </c>
    </row>
    <row r="700" spans="1:13">
      <c r="A700" s="388" t="str">
        <f>IFERROR((INDEX(名冊[#All],MATCH(表格1[[#This Row],[姓名]],名冊[[#All],[姓名]],0),COLUMN(名冊[[#Headers],[字號]]))),"")</f>
        <v>1-380</v>
      </c>
      <c r="B700" s="264" t="s">
        <v>587</v>
      </c>
      <c r="C700" s="339">
        <v>45740</v>
      </c>
      <c r="D700" s="339" t="str">
        <f>IF(表格1[[#This Row],[姓名]]&lt;&gt;"","醫療","")</f>
        <v>醫療</v>
      </c>
      <c r="E700" s="389" t="s">
        <v>2504</v>
      </c>
      <c r="F700" s="390"/>
      <c r="G700" s="344" t="str">
        <f>IF(表格1[[#This Row],[姓名]]&lt;&gt;"",TEXT(表格1[[#This Row],[日期]],"mm/dd;;")&amp;" "&amp;表格1[[#This Row],[項目]]&amp;表格1[[#This Row],[項目2]],"")</f>
        <v>03/24 804精神科拿藥</v>
      </c>
      <c r="H700" s="344"/>
      <c r="I700" s="344"/>
      <c r="J700" s="391" t="s">
        <v>2294</v>
      </c>
      <c r="K700" s="90">
        <v>0</v>
      </c>
      <c r="L700" s="90">
        <v>300</v>
      </c>
      <c r="M700" s="392" t="str">
        <f>IF(表格1[編號]&lt;&gt;"",(IF(COUNTIF(表格1[[#This Row],[費用]:[車資]],"")&gt;0,"缺","")),"")</f>
        <v/>
      </c>
    </row>
    <row r="701" spans="1:13">
      <c r="A701" s="388" t="str">
        <f>IFERROR((INDEX(名冊[#All],MATCH(表格1[[#This Row],[姓名]],名冊[[#All],[姓名]],0),COLUMN(名冊[[#Headers],[字號]]))),"")</f>
        <v>3-535</v>
      </c>
      <c r="B701" s="264" t="s">
        <v>3576</v>
      </c>
      <c r="C701" s="339">
        <v>45740</v>
      </c>
      <c r="D701" s="339" t="str">
        <f>IF(表格1[[#This Row],[姓名]]&lt;&gt;"","醫療","")</f>
        <v>醫療</v>
      </c>
      <c r="E701" s="389" t="s">
        <v>3577</v>
      </c>
      <c r="F701" s="390"/>
      <c r="G701" s="344" t="str">
        <f>IF(表格1[[#This Row],[姓名]]&lt;&gt;"",TEXT(表格1[[#This Row],[日期]],"mm/dd;;")&amp;" "&amp;表格1[[#This Row],[項目]]&amp;表格1[[#This Row],[項目2]],"")</f>
        <v>03/24 804送檢車資</v>
      </c>
      <c r="H701" s="344"/>
      <c r="I701" s="344"/>
      <c r="J701" s="391" t="s">
        <v>2294</v>
      </c>
      <c r="K701" s="90" t="s">
        <v>2294</v>
      </c>
      <c r="L701" s="90">
        <v>300</v>
      </c>
      <c r="M701" s="392" t="str">
        <f>IF(表格1[編號]&lt;&gt;"",(IF(COUNTIF(表格1[[#This Row],[費用]:[車資]],"")&gt;0,"缺","")),"")</f>
        <v/>
      </c>
    </row>
    <row r="702" spans="1:13">
      <c r="A702" s="388" t="str">
        <f>IFERROR((INDEX(名冊[#All],MATCH(表格1[[#This Row],[姓名]],名冊[[#All],[姓名]],0),COLUMN(名冊[[#Headers],[字號]]))),"")</f>
        <v>3-462</v>
      </c>
      <c r="B702" s="264" t="s">
        <v>630</v>
      </c>
      <c r="C702" s="339">
        <v>45740</v>
      </c>
      <c r="D702" s="339" t="str">
        <f>IF(表格1[[#This Row],[姓名]]&lt;&gt;"","醫療","")</f>
        <v>醫療</v>
      </c>
      <c r="E702" s="389" t="s">
        <v>2524</v>
      </c>
      <c r="F702" s="390"/>
      <c r="G702" s="344" t="str">
        <f>IF(表格1[[#This Row],[姓名]]&lt;&gt;"",TEXT(表格1[[#This Row],[日期]],"mm/dd;;")&amp;" "&amp;表格1[[#This Row],[項目]]&amp;表格1[[#This Row],[項目2]],"")</f>
        <v>03/24 804肝膽腸胃科</v>
      </c>
      <c r="H702" s="344"/>
      <c r="I702" s="344"/>
      <c r="J702" s="391" t="s">
        <v>2294</v>
      </c>
      <c r="K702" s="90" t="s">
        <v>2294</v>
      </c>
      <c r="L702" s="90">
        <v>600</v>
      </c>
      <c r="M702" s="392" t="str">
        <f>IF(表格1[編號]&lt;&gt;"",(IF(COUNTIF(表格1[[#This Row],[費用]:[車資]],"")&gt;0,"缺","")),"")</f>
        <v/>
      </c>
    </row>
    <row r="703" spans="1:13">
      <c r="A703" s="388" t="str">
        <f>IFERROR((INDEX(名冊[#All],MATCH(表格1[[#This Row],[姓名]],名冊[[#All],[姓名]],0),COLUMN(名冊[[#Headers],[字號]]))),"")</f>
        <v>1-676</v>
      </c>
      <c r="B703" s="395" t="s">
        <v>3505</v>
      </c>
      <c r="C703" s="339">
        <v>45740</v>
      </c>
      <c r="D703" s="339" t="str">
        <f>IF(表格1[[#This Row],[姓名]]&lt;&gt;"","醫療","")</f>
        <v>醫療</v>
      </c>
      <c r="E703" s="389" t="s">
        <v>3506</v>
      </c>
      <c r="F703" s="390"/>
      <c r="G703" s="344" t="str">
        <f>IF(表格1[[#This Row],[姓名]]&lt;&gt;"",TEXT(表格1[[#This Row],[日期]],"mm/dd;;")&amp;" "&amp;表格1[[#This Row],[項目]]&amp;表格1[[#This Row],[項目2]],"")</f>
        <v>03/24 804胸腔內科</v>
      </c>
      <c r="H703" s="344"/>
      <c r="I703" s="344"/>
      <c r="J703" s="391" t="s">
        <v>2294</v>
      </c>
      <c r="K703" s="90" t="s">
        <v>2294</v>
      </c>
      <c r="L703" s="90">
        <v>600</v>
      </c>
      <c r="M703" s="392" t="str">
        <f>IF(表格1[編號]&lt;&gt;"",(IF(COUNTIF(表格1[[#This Row],[費用]:[車資]],"")&gt;0,"缺","")),"")</f>
        <v/>
      </c>
    </row>
    <row r="704" spans="1:13">
      <c r="A704" s="388" t="str">
        <f>IFERROR((INDEX(名冊[#All],MATCH(表格1[[#This Row],[姓名]],名冊[[#All],[姓名]],0),COLUMN(名冊[[#Headers],[字號]]))),"")</f>
        <v>1-676</v>
      </c>
      <c r="B704" s="395" t="s">
        <v>1368</v>
      </c>
      <c r="C704" s="339">
        <v>45740</v>
      </c>
      <c r="D704" s="339" t="str">
        <f>IF(表格1[[#This Row],[姓名]]&lt;&gt;"","醫療","")</f>
        <v>醫療</v>
      </c>
      <c r="E704" s="389" t="s">
        <v>3507</v>
      </c>
      <c r="F704" s="390"/>
      <c r="G704" s="344" t="str">
        <f>IF(表格1[[#This Row],[姓名]]&lt;&gt;"",TEXT(表格1[[#This Row],[日期]],"mm/dd;;")&amp;" "&amp;表格1[[#This Row],[項目]]&amp;表格1[[#This Row],[項目2]],"")</f>
        <v>03/24 804精神科(下午)</v>
      </c>
      <c r="H704" s="344"/>
      <c r="I704" s="344"/>
      <c r="J704" s="391" t="s">
        <v>2294</v>
      </c>
      <c r="K704" s="90" t="s">
        <v>2294</v>
      </c>
      <c r="L704" s="90">
        <v>600</v>
      </c>
      <c r="M704" s="392" t="str">
        <f>IF(表格1[編號]&lt;&gt;"",(IF(COUNTIF(表格1[[#This Row],[費用]:[車資]],"")&gt;0,"缺","")),"")</f>
        <v/>
      </c>
    </row>
    <row r="705" spans="1:13">
      <c r="A705" s="388" t="str">
        <f>IFERROR((INDEX(名冊[#All],MATCH(表格1[[#This Row],[姓名]],名冊[[#All],[姓名]],0),COLUMN(名冊[[#Headers],[字號]]))),"")</f>
        <v>2-202</v>
      </c>
      <c r="B705" s="264" t="s">
        <v>3281</v>
      </c>
      <c r="C705" s="339">
        <v>45740</v>
      </c>
      <c r="D705" s="339" t="str">
        <f>IF(表格1[[#This Row],[姓名]]&lt;&gt;"","醫療","")</f>
        <v>醫療</v>
      </c>
      <c r="E705" s="389" t="s">
        <v>3511</v>
      </c>
      <c r="F705" s="390"/>
      <c r="G705" s="344" t="str">
        <f>IF(表格1[[#This Row],[姓名]]&lt;&gt;"",TEXT(表格1[[#This Row],[日期]],"mm/dd;;")&amp;" "&amp;表格1[[#This Row],[項目]]&amp;表格1[[#This Row],[項目2]],"")</f>
        <v>03/24 龍敏內科拿藥</v>
      </c>
      <c r="H705" s="344"/>
      <c r="I705" s="344"/>
      <c r="J705" s="391">
        <v>150</v>
      </c>
      <c r="K705" s="90">
        <v>0</v>
      </c>
      <c r="L705" s="90">
        <v>300</v>
      </c>
      <c r="M705" s="392" t="str">
        <f>IF(表格1[編號]&lt;&gt;"",(IF(COUNTIF(表格1[[#This Row],[費用]:[車資]],"")&gt;0,"缺","")),"")</f>
        <v/>
      </c>
    </row>
    <row r="706" spans="1:13">
      <c r="A706" s="388" t="str">
        <f>IFERROR((INDEX(名冊[#All],MATCH(表格1[[#This Row],[姓名]],名冊[[#All],[姓名]],0),COLUMN(名冊[[#Headers],[字號]]))),"")</f>
        <v>1-718</v>
      </c>
      <c r="B706" s="395" t="s">
        <v>1679</v>
      </c>
      <c r="C706" s="339">
        <v>45740</v>
      </c>
      <c r="D706" s="339" t="str">
        <f>IF(表格1[[#This Row],[姓名]]&lt;&gt;"","醫療","")</f>
        <v>醫療</v>
      </c>
      <c r="E706" s="389" t="s">
        <v>2458</v>
      </c>
      <c r="F706" s="390"/>
      <c r="G706" s="344" t="str">
        <f>IF(表格1[[#This Row],[姓名]]&lt;&gt;"",TEXT(表格1[[#This Row],[日期]],"mm/dd;;")&amp;" "&amp;表格1[[#This Row],[項目]]&amp;表格1[[#This Row],[項目2]],"")</f>
        <v>03/24 804胸腔內科</v>
      </c>
      <c r="H706" s="344"/>
      <c r="I706" s="344"/>
      <c r="J706" s="391" t="s">
        <v>2294</v>
      </c>
      <c r="K706" s="90" t="s">
        <v>2294</v>
      </c>
      <c r="L706" s="90">
        <v>600</v>
      </c>
      <c r="M706" s="392" t="str">
        <f>IF(表格1[編號]&lt;&gt;"",(IF(COUNTIF(表格1[[#This Row],[費用]:[車資]],"")&gt;0,"缺","")),"")</f>
        <v/>
      </c>
    </row>
    <row r="707" spans="1:13">
      <c r="A707" s="388" t="str">
        <f>IFERROR((INDEX(名冊[#All],MATCH(表格1[[#This Row],[姓名]],名冊[[#All],[姓名]],0),COLUMN(名冊[[#Headers],[字號]]))),"")</f>
        <v>1-718</v>
      </c>
      <c r="B707" s="395" t="s">
        <v>1679</v>
      </c>
      <c r="C707" s="339">
        <v>45740</v>
      </c>
      <c r="D707" s="339" t="str">
        <f>IF(表格1[[#This Row],[姓名]]&lt;&gt;"","醫療","")</f>
        <v>醫療</v>
      </c>
      <c r="E707" s="389" t="s">
        <v>3503</v>
      </c>
      <c r="F707" s="390"/>
      <c r="G707" s="344" t="str">
        <f>IF(表格1[[#This Row],[姓名]]&lt;&gt;"",TEXT(表格1[[#This Row],[日期]],"mm/dd;;")&amp;" "&amp;表格1[[#This Row],[項目]]&amp;表格1[[#This Row],[項目2]],"")</f>
        <v>03/24 804感染科</v>
      </c>
      <c r="H707" s="344"/>
      <c r="I707" s="344"/>
      <c r="J707" s="391" t="s">
        <v>2294</v>
      </c>
      <c r="K707" s="90" t="s">
        <v>2294</v>
      </c>
      <c r="L707" s="90">
        <v>0</v>
      </c>
      <c r="M707" s="392" t="str">
        <f>IF(表格1[編號]&lt;&gt;"",(IF(COUNTIF(表格1[[#This Row],[費用]:[車資]],"")&gt;0,"缺","")),"")</f>
        <v/>
      </c>
    </row>
    <row r="708" spans="1:13">
      <c r="A708" s="388" t="str">
        <f>IFERROR((INDEX(名冊[#All],MATCH(表格1[[#This Row],[姓名]],名冊[[#All],[姓名]],0),COLUMN(名冊[[#Headers],[字號]]))),"")</f>
        <v>1-767</v>
      </c>
      <c r="B708" s="264" t="s">
        <v>2351</v>
      </c>
      <c r="C708" s="339">
        <v>45740</v>
      </c>
      <c r="D708" s="339" t="str">
        <f>IF(表格1[[#This Row],[姓名]]&lt;&gt;"","醫療","")</f>
        <v>醫療</v>
      </c>
      <c r="E708" s="389" t="s">
        <v>2504</v>
      </c>
      <c r="F708" s="390"/>
      <c r="G708" s="344" t="str">
        <f>IF(表格1[[#This Row],[姓名]]&lt;&gt;"",TEXT(表格1[[#This Row],[日期]],"mm/dd;;")&amp;" "&amp;表格1[[#This Row],[項目]]&amp;表格1[[#This Row],[項目2]],"")</f>
        <v>03/24 804精神科拿藥</v>
      </c>
      <c r="H708" s="344"/>
      <c r="I708" s="344"/>
      <c r="J708" s="391" t="s">
        <v>2294</v>
      </c>
      <c r="K708" s="90">
        <v>0</v>
      </c>
      <c r="L708" s="90">
        <v>300</v>
      </c>
      <c r="M708" s="392" t="str">
        <f>IF(表格1[編號]&lt;&gt;"",(IF(COUNTIF(表格1[[#This Row],[費用]:[車資]],"")&gt;0,"缺","")),"")</f>
        <v/>
      </c>
    </row>
    <row r="709" spans="1:13">
      <c r="A709" s="388" t="str">
        <f>IFERROR((INDEX(名冊[#All],MATCH(表格1[[#This Row],[姓名]],名冊[[#All],[姓名]],0),COLUMN(名冊[[#Headers],[字號]]))),"")</f>
        <v>1-754</v>
      </c>
      <c r="B709" s="264" t="s">
        <v>2080</v>
      </c>
      <c r="C709" s="339">
        <v>45740</v>
      </c>
      <c r="D709" s="339" t="str">
        <f>IF(表格1[[#This Row],[姓名]]&lt;&gt;"","醫療","")</f>
        <v>醫療</v>
      </c>
      <c r="E709" s="389" t="s">
        <v>3463</v>
      </c>
      <c r="F709" s="390"/>
      <c r="G709" s="344" t="str">
        <f>IF(表格1[[#This Row],[姓名]]&lt;&gt;"",TEXT(表格1[[#This Row],[日期]],"mm/dd;;")&amp;" "&amp;表格1[[#This Row],[項目]]&amp;表格1[[#This Row],[項目2]],"")</f>
        <v>03/24 804骨科</v>
      </c>
      <c r="H709" s="344"/>
      <c r="I709" s="344"/>
      <c r="J709" s="391" t="s">
        <v>2294</v>
      </c>
      <c r="K709" s="90" t="s">
        <v>2294</v>
      </c>
      <c r="L709" s="90">
        <v>600</v>
      </c>
      <c r="M709" s="392" t="str">
        <f>IF(表格1[編號]&lt;&gt;"",(IF(COUNTIF(表格1[[#This Row],[費用]:[車資]],"")&gt;0,"缺","")),"")</f>
        <v/>
      </c>
    </row>
    <row r="710" spans="1:13">
      <c r="A710" s="388" t="str">
        <f>IFERROR((INDEX(名冊[#All],MATCH(表格1[[#This Row],[姓名]],名冊[[#All],[姓名]],0),COLUMN(名冊[[#Headers],[字號]]))),"")</f>
        <v>2-175</v>
      </c>
      <c r="B710" s="264" t="s">
        <v>970</v>
      </c>
      <c r="C710" s="339">
        <v>45740</v>
      </c>
      <c r="D710" s="339" t="str">
        <f>IF(表格1[[#This Row],[姓名]]&lt;&gt;"","醫療","")</f>
        <v>醫療</v>
      </c>
      <c r="E710" s="389" t="s">
        <v>2458</v>
      </c>
      <c r="F710" s="390"/>
      <c r="G710" s="344" t="str">
        <f>IF(表格1[[#This Row],[姓名]]&lt;&gt;"",TEXT(表格1[[#This Row],[日期]],"mm/dd;;")&amp;" "&amp;表格1[[#This Row],[項目]]&amp;表格1[[#This Row],[項目2]],"")</f>
        <v>03/24 804胸腔內科</v>
      </c>
      <c r="H710" s="344"/>
      <c r="I710" s="344"/>
      <c r="J710" s="391" t="s">
        <v>2294</v>
      </c>
      <c r="K710" s="90" t="s">
        <v>2294</v>
      </c>
      <c r="L710" s="90">
        <v>600</v>
      </c>
      <c r="M710" s="392" t="str">
        <f>IF(表格1[編號]&lt;&gt;"",(IF(COUNTIF(表格1[[#This Row],[費用]:[車資]],"")&gt;0,"缺","")),"")</f>
        <v/>
      </c>
    </row>
    <row r="711" spans="1:13">
      <c r="A711" s="388" t="str">
        <f>IFERROR((INDEX(名冊[#All],MATCH(表格1[[#This Row],[姓名]],名冊[[#All],[姓名]],0),COLUMN(名冊[[#Headers],[字號]]))),"")</f>
        <v>1-765</v>
      </c>
      <c r="B711" s="264" t="s">
        <v>2423</v>
      </c>
      <c r="C711" s="339">
        <v>45740</v>
      </c>
      <c r="D711" s="339" t="str">
        <f>IF(表格1[[#This Row],[姓名]]&lt;&gt;"","醫療","")</f>
        <v>醫療</v>
      </c>
      <c r="E711" s="389" t="s">
        <v>2504</v>
      </c>
      <c r="F711" s="390"/>
      <c r="G711" s="344" t="str">
        <f>IF(表格1[[#This Row],[姓名]]&lt;&gt;"",TEXT(表格1[[#This Row],[日期]],"mm/dd;;")&amp;" "&amp;表格1[[#This Row],[項目]]&amp;表格1[[#This Row],[項目2]],"")</f>
        <v>03/24 804精神科拿藥</v>
      </c>
      <c r="H711" s="344"/>
      <c r="I711" s="344"/>
      <c r="J711" s="391" t="s">
        <v>2294</v>
      </c>
      <c r="K711" s="90">
        <v>0</v>
      </c>
      <c r="L711" s="90">
        <v>300</v>
      </c>
      <c r="M711" s="392" t="str">
        <f>IF(表格1[編號]&lt;&gt;"",(IF(COUNTIF(表格1[[#This Row],[費用]:[車資]],"")&gt;0,"缺","")),"")</f>
        <v/>
      </c>
    </row>
    <row r="712" spans="1:13">
      <c r="A712" s="388" t="str">
        <f>IFERROR((INDEX(名冊[#All],MATCH(表格1[[#This Row],[姓名]],名冊[[#All],[姓名]],0),COLUMN(名冊[[#Headers],[字號]]))),"")</f>
        <v>3-324</v>
      </c>
      <c r="B712" s="264" t="s">
        <v>551</v>
      </c>
      <c r="C712" s="339">
        <v>45740</v>
      </c>
      <c r="D712" s="339" t="str">
        <f>IF(表格1[[#This Row],[姓名]]&lt;&gt;"","醫療","")</f>
        <v>醫療</v>
      </c>
      <c r="E712" s="389" t="s">
        <v>3463</v>
      </c>
      <c r="F712" s="390"/>
      <c r="G712" s="344" t="str">
        <f>IF(表格1[[#This Row],[姓名]]&lt;&gt;"",TEXT(表格1[[#This Row],[日期]],"mm/dd;;")&amp;" "&amp;表格1[[#This Row],[項目]]&amp;表格1[[#This Row],[項目2]],"")</f>
        <v>03/24 804骨科</v>
      </c>
      <c r="H712" s="344"/>
      <c r="I712" s="344"/>
      <c r="J712" s="391" t="s">
        <v>2294</v>
      </c>
      <c r="K712" s="90" t="s">
        <v>2294</v>
      </c>
      <c r="L712" s="90">
        <v>600</v>
      </c>
      <c r="M712" s="392" t="str">
        <f>IF(表格1[編號]&lt;&gt;"",(IF(COUNTIF(表格1[[#This Row],[費用]:[車資]],"")&gt;0,"缺","")),"")</f>
        <v/>
      </c>
    </row>
    <row r="713" spans="1:13">
      <c r="A713" s="388" t="str">
        <f>IFERROR((INDEX(名冊[#All],MATCH(表格1[[#This Row],[姓名]],名冊[[#All],[姓名]],0),COLUMN(名冊[[#Headers],[字號]]))),"")</f>
        <v>1-708</v>
      </c>
      <c r="B713" s="264" t="s">
        <v>2194</v>
      </c>
      <c r="C713" s="339">
        <v>45740</v>
      </c>
      <c r="D713" s="339" t="str">
        <f>IF(表格1[[#This Row],[姓名]]&lt;&gt;"","醫療","")</f>
        <v>醫療</v>
      </c>
      <c r="E713" s="389" t="s">
        <v>2458</v>
      </c>
      <c r="F713" s="390"/>
      <c r="G713" s="344" t="str">
        <f>IF(表格1[[#This Row],[姓名]]&lt;&gt;"",TEXT(表格1[[#This Row],[日期]],"mm/dd;;")&amp;" "&amp;表格1[[#This Row],[項目]]&amp;表格1[[#This Row],[項目2]],"")</f>
        <v>03/24 804胸腔內科</v>
      </c>
      <c r="H713" s="344"/>
      <c r="I713" s="344"/>
      <c r="J713" s="391" t="s">
        <v>2294</v>
      </c>
      <c r="K713" s="90" t="s">
        <v>2294</v>
      </c>
      <c r="L713" s="90">
        <v>600</v>
      </c>
      <c r="M713" s="392" t="str">
        <f>IF(表格1[編號]&lt;&gt;"",(IF(COUNTIF(表格1[[#This Row],[費用]:[車資]],"")&gt;0,"缺","")),"")</f>
        <v/>
      </c>
    </row>
    <row r="714" spans="1:13">
      <c r="A714" s="388" t="str">
        <f>IFERROR((INDEX(名冊[#All],MATCH(表格1[[#This Row],[姓名]],名冊[[#All],[姓名]],0),COLUMN(名冊[[#Headers],[字號]]))),"")</f>
        <v>1-250</v>
      </c>
      <c r="B714" s="264" t="s">
        <v>499</v>
      </c>
      <c r="C714" s="339">
        <v>45740</v>
      </c>
      <c r="D714" s="339" t="str">
        <f>IF(表格1[[#This Row],[姓名]]&lt;&gt;"","醫療","")</f>
        <v>醫療</v>
      </c>
      <c r="E714" s="389" t="s">
        <v>3463</v>
      </c>
      <c r="F714" s="390"/>
      <c r="G714" s="344" t="str">
        <f>IF(表格1[[#This Row],[姓名]]&lt;&gt;"",TEXT(表格1[[#This Row],[日期]],"mm/dd;;")&amp;" "&amp;表格1[[#This Row],[項目]]&amp;表格1[[#This Row],[項目2]],"")</f>
        <v>03/24 804骨科</v>
      </c>
      <c r="H714" s="344"/>
      <c r="I714" s="344"/>
      <c r="J714" s="391" t="s">
        <v>2294</v>
      </c>
      <c r="K714" s="90" t="s">
        <v>2294</v>
      </c>
      <c r="L714" s="90">
        <v>600</v>
      </c>
      <c r="M714" s="392" t="str">
        <f>IF(表格1[編號]&lt;&gt;"",(IF(COUNTIF(表格1[[#This Row],[費用]:[車資]],"")&gt;0,"缺","")),"")</f>
        <v/>
      </c>
    </row>
    <row r="715" spans="1:13">
      <c r="A715" s="388" t="str">
        <f>IFERROR((INDEX(名冊[#All],MATCH(表格1[[#This Row],[姓名]],名冊[[#All],[姓名]],0),COLUMN(名冊[[#Headers],[字號]]))),"")</f>
        <v>1-477</v>
      </c>
      <c r="B715" s="264" t="s">
        <v>521</v>
      </c>
      <c r="C715" s="339">
        <v>45740</v>
      </c>
      <c r="D715" s="339" t="str">
        <f>IF(表格1[[#This Row],[姓名]]&lt;&gt;"","醫療","")</f>
        <v>醫療</v>
      </c>
      <c r="E715" s="389" t="s">
        <v>2504</v>
      </c>
      <c r="F715" s="390"/>
      <c r="G715" s="344" t="str">
        <f>IF(表格1[[#This Row],[姓名]]&lt;&gt;"",TEXT(表格1[[#This Row],[日期]],"mm/dd;;")&amp;" "&amp;表格1[[#This Row],[項目]]&amp;表格1[[#This Row],[項目2]],"")</f>
        <v>03/24 804精神科拿藥</v>
      </c>
      <c r="H715" s="344"/>
      <c r="I715" s="344"/>
      <c r="J715" s="391" t="s">
        <v>2294</v>
      </c>
      <c r="K715" s="90">
        <v>0</v>
      </c>
      <c r="L715" s="90">
        <v>300</v>
      </c>
      <c r="M715" s="392" t="str">
        <f>IF(表格1[編號]&lt;&gt;"",(IF(COUNTIF(表格1[[#This Row],[費用]:[車資]],"")&gt;0,"缺","")),"")</f>
        <v/>
      </c>
    </row>
    <row r="716" spans="1:13">
      <c r="A716" s="388" t="str">
        <f>IFERROR((INDEX(名冊[#All],MATCH(表格1[[#This Row],[姓名]],名冊[[#All],[姓名]],0),COLUMN(名冊[[#Headers],[字號]]))),"")</f>
        <v>1-755</v>
      </c>
      <c r="B716" s="264" t="s">
        <v>2088</v>
      </c>
      <c r="C716" s="339">
        <v>45740</v>
      </c>
      <c r="D716" s="339" t="str">
        <f>IF(表格1[[#This Row],[姓名]]&lt;&gt;"","醫療","")</f>
        <v>醫療</v>
      </c>
      <c r="E716" s="389" t="s">
        <v>3508</v>
      </c>
      <c r="F716" s="390"/>
      <c r="G716" s="344" t="str">
        <f>IF(表格1[[#This Row],[姓名]]&lt;&gt;"",TEXT(表格1[[#This Row],[日期]],"mm/dd;;")&amp;" "&amp;表格1[[#This Row],[項目]]&amp;表格1[[#This Row],[項目2]],"")</f>
        <v>03/24 804精神科(人不去)</v>
      </c>
      <c r="H716" s="344"/>
      <c r="I716" s="344"/>
      <c r="J716" s="391" t="s">
        <v>2294</v>
      </c>
      <c r="K716" s="90" t="s">
        <v>2294</v>
      </c>
      <c r="L716" s="90">
        <v>300</v>
      </c>
      <c r="M716" s="392" t="str">
        <f>IF(表格1[編號]&lt;&gt;"",(IF(COUNTIF(表格1[[#This Row],[費用]:[車資]],"")&gt;0,"缺","")),"")</f>
        <v/>
      </c>
    </row>
    <row r="717" spans="1:13">
      <c r="A717" s="388" t="str">
        <f>IFERROR((INDEX(名冊[#All],MATCH(表格1[[#This Row],[姓名]],名冊[[#All],[姓名]],0),COLUMN(名冊[[#Headers],[字號]]))),"")</f>
        <v>1-415</v>
      </c>
      <c r="B717" s="264" t="s">
        <v>495</v>
      </c>
      <c r="C717" s="339">
        <v>45741</v>
      </c>
      <c r="D717" s="339" t="str">
        <f>IF(表格1[[#This Row],[姓名]]&lt;&gt;"","醫療","")</f>
        <v>醫療</v>
      </c>
      <c r="E717" s="389" t="s">
        <v>2963</v>
      </c>
      <c r="F717" s="390"/>
      <c r="G717" s="344" t="str">
        <f>IF(表格1[[#This Row],[姓名]]&lt;&gt;"",TEXT(表格1[[#This Row],[日期]],"mm/dd;;")&amp;" "&amp;表格1[[#This Row],[項目]]&amp;表格1[[#This Row],[項目2]],"")</f>
        <v>03/25 804胸腔內科拿藥</v>
      </c>
      <c r="H717" s="344"/>
      <c r="I717" s="344"/>
      <c r="J717" s="391" t="s">
        <v>2294</v>
      </c>
      <c r="K717" s="90">
        <v>0</v>
      </c>
      <c r="L717" s="90">
        <v>300</v>
      </c>
      <c r="M717" s="392" t="str">
        <f>IF(表格1[編號]&lt;&gt;"",(IF(COUNTIF(表格1[[#This Row],[費用]:[車資]],"")&gt;0,"缺","")),"")</f>
        <v/>
      </c>
    </row>
    <row r="718" spans="1:13">
      <c r="A718" s="388" t="str">
        <f>IFERROR((INDEX(名冊[#All],MATCH(表格1[[#This Row],[姓名]],名冊[[#All],[姓名]],0),COLUMN(名冊[[#Headers],[字號]]))),"")</f>
        <v>1-600</v>
      </c>
      <c r="B718" s="264" t="s">
        <v>726</v>
      </c>
      <c r="C718" s="339">
        <v>45741</v>
      </c>
      <c r="D718" s="339" t="str">
        <f>IF(表格1[[#This Row],[姓名]]&lt;&gt;"","醫療","")</f>
        <v>醫療</v>
      </c>
      <c r="E718" s="389" t="s">
        <v>2963</v>
      </c>
      <c r="F718" s="390"/>
      <c r="G718" s="344" t="str">
        <f>IF(表格1[[#This Row],[姓名]]&lt;&gt;"",TEXT(表格1[[#This Row],[日期]],"mm/dd;;")&amp;" "&amp;表格1[[#This Row],[項目]]&amp;表格1[[#This Row],[項目2]],"")</f>
        <v>03/25 804胸腔內科拿藥</v>
      </c>
      <c r="H718" s="344"/>
      <c r="I718" s="344"/>
      <c r="J718" s="391" t="s">
        <v>2294</v>
      </c>
      <c r="K718" s="90">
        <v>0</v>
      </c>
      <c r="L718" s="90">
        <v>300</v>
      </c>
      <c r="M718" s="392" t="str">
        <f>IF(表格1[編號]&lt;&gt;"",(IF(COUNTIF(表格1[[#This Row],[費用]:[車資]],"")&gt;0,"缺","")),"")</f>
        <v/>
      </c>
    </row>
    <row r="719" spans="1:13">
      <c r="A719" s="388" t="str">
        <f>IFERROR((INDEX(名冊[#All],MATCH(表格1[[#This Row],[姓名]],名冊[[#All],[姓名]],0),COLUMN(名冊[[#Headers],[字號]]))),"")</f>
        <v>1-346</v>
      </c>
      <c r="B719" s="264" t="s">
        <v>3517</v>
      </c>
      <c r="C719" s="339">
        <v>45741</v>
      </c>
      <c r="D719" s="339" t="str">
        <f>IF(表格1[[#This Row],[姓名]]&lt;&gt;"","醫療","")</f>
        <v>醫療</v>
      </c>
      <c r="E719" s="389" t="s">
        <v>3515</v>
      </c>
      <c r="F719" s="390"/>
      <c r="G719" s="344" t="str">
        <f>IF(表格1[[#This Row],[姓名]]&lt;&gt;"",TEXT(表格1[[#This Row],[日期]],"mm/dd;;")&amp;" "&amp;表格1[[#This Row],[項目]]&amp;表格1[[#This Row],[項目2]],"")</f>
        <v>03/25 804出院疥瘡投藥/車資</v>
      </c>
      <c r="H719" s="344"/>
      <c r="I719" s="344"/>
      <c r="J719" s="391">
        <v>300</v>
      </c>
      <c r="K719" s="90" t="s">
        <v>2294</v>
      </c>
      <c r="L719" s="90">
        <v>600</v>
      </c>
      <c r="M719" s="392" t="str">
        <f>IF(表格1[編號]&lt;&gt;"",(IF(COUNTIF(表格1[[#This Row],[費用]:[車資]],"")&gt;0,"缺","")),"")</f>
        <v/>
      </c>
    </row>
    <row r="720" spans="1:13">
      <c r="A720" s="388" t="str">
        <f>IFERROR((INDEX(名冊[#All],MATCH(表格1[[#This Row],[姓名]],名冊[[#All],[姓名]],0),COLUMN(名冊[[#Headers],[字號]]))),"")</f>
        <v>2-118</v>
      </c>
      <c r="B720" s="264" t="s">
        <v>606</v>
      </c>
      <c r="C720" s="339">
        <v>45741</v>
      </c>
      <c r="D720" s="339" t="str">
        <f>IF(表格1[[#This Row],[姓名]]&lt;&gt;"","醫療","")</f>
        <v>醫療</v>
      </c>
      <c r="E720" s="389" t="s">
        <v>3459</v>
      </c>
      <c r="F720" s="390"/>
      <c r="G720" s="344" t="str">
        <f>IF(表格1[[#This Row],[姓名]]&lt;&gt;"",TEXT(表格1[[#This Row],[日期]],"mm/dd;;")&amp;" "&amp;表格1[[#This Row],[項目]]&amp;表格1[[#This Row],[項目2]],"")</f>
        <v>03/25 804神經內科拿藥</v>
      </c>
      <c r="H720" s="344"/>
      <c r="I720" s="344"/>
      <c r="J720" s="391" t="s">
        <v>2294</v>
      </c>
      <c r="K720" s="90">
        <v>0</v>
      </c>
      <c r="L720" s="90">
        <v>300</v>
      </c>
      <c r="M720" s="392" t="str">
        <f>IF(表格1[編號]&lt;&gt;"",(IF(COUNTIF(表格1[[#This Row],[費用]:[車資]],"")&gt;0,"缺","")),"")</f>
        <v/>
      </c>
    </row>
    <row r="721" spans="1:13">
      <c r="A721" s="388" t="str">
        <f>IFERROR((INDEX(名冊[#All],MATCH(表格1[[#This Row],[姓名]],名冊[[#All],[姓名]],0),COLUMN(名冊[[#Headers],[字號]]))),"")</f>
        <v>1-748</v>
      </c>
      <c r="B721" s="264" t="s">
        <v>2006</v>
      </c>
      <c r="C721" s="339">
        <v>45741</v>
      </c>
      <c r="D721" s="339" t="str">
        <f>IF(表格1[[#This Row],[姓名]]&lt;&gt;"","醫療","")</f>
        <v>醫療</v>
      </c>
      <c r="E721" s="389" t="s">
        <v>3519</v>
      </c>
      <c r="F721" s="390"/>
      <c r="G721" s="344" t="str">
        <f>IF(表格1[[#This Row],[姓名]]&lt;&gt;"",TEXT(表格1[[#This Row],[日期]],"mm/dd;;")&amp;" "&amp;表格1[[#This Row],[項目]]&amp;表格1[[#This Row],[項目2]],"")</f>
        <v>03/25 804電腦斷層攝影檢查</v>
      </c>
      <c r="H721" s="344"/>
      <c r="I721" s="344"/>
      <c r="J721" s="391" t="s">
        <v>2294</v>
      </c>
      <c r="K721" s="90" t="s">
        <v>2294</v>
      </c>
      <c r="L721" s="90">
        <v>600</v>
      </c>
      <c r="M721" s="392" t="str">
        <f>IF(表格1[編號]&lt;&gt;"",(IF(COUNTIF(表格1[[#This Row],[費用]:[車資]],"")&gt;0,"缺","")),"")</f>
        <v/>
      </c>
    </row>
    <row r="722" spans="1:13">
      <c r="A722" s="388" t="str">
        <f>IFERROR((INDEX(名冊[#All],MATCH(表格1[[#This Row],[姓名]],名冊[[#All],[姓名]],0),COLUMN(名冊[[#Headers],[字號]]))),"")</f>
        <v>2-197</v>
      </c>
      <c r="B722" s="264" t="s">
        <v>534</v>
      </c>
      <c r="C722" s="339">
        <v>45741</v>
      </c>
      <c r="D722" s="339" t="str">
        <f>IF(表格1[[#This Row],[姓名]]&lt;&gt;"","醫療","")</f>
        <v>醫療</v>
      </c>
      <c r="E722" s="389" t="s">
        <v>2963</v>
      </c>
      <c r="F722" s="390"/>
      <c r="G722" s="344" t="str">
        <f>IF(表格1[[#This Row],[姓名]]&lt;&gt;"",TEXT(表格1[[#This Row],[日期]],"mm/dd;;")&amp;" "&amp;表格1[[#This Row],[項目]]&amp;表格1[[#This Row],[項目2]],"")</f>
        <v>03/25 804胸腔內科拿藥</v>
      </c>
      <c r="H722" s="344"/>
      <c r="I722" s="344"/>
      <c r="J722" s="391" t="s">
        <v>2294</v>
      </c>
      <c r="K722" s="90">
        <v>0</v>
      </c>
      <c r="L722" s="90">
        <v>300</v>
      </c>
      <c r="M722" s="392" t="str">
        <f>IF(表格1[編號]&lt;&gt;"",(IF(COUNTIF(表格1[[#This Row],[費用]:[車資]],"")&gt;0,"缺","")),"")</f>
        <v/>
      </c>
    </row>
    <row r="723" spans="1:13">
      <c r="A723" s="388" t="str">
        <f>IFERROR((INDEX(名冊[#All],MATCH(表格1[[#This Row],[姓名]],名冊[[#All],[姓名]],0),COLUMN(名冊[[#Headers],[字號]]))),"")</f>
        <v>3-504</v>
      </c>
      <c r="B723" s="264" t="s">
        <v>680</v>
      </c>
      <c r="C723" s="339">
        <v>45741</v>
      </c>
      <c r="D723" s="339" t="str">
        <f>IF(表格1[[#This Row],[姓名]]&lt;&gt;"","醫療","")</f>
        <v>醫療</v>
      </c>
      <c r="E723" s="389" t="s">
        <v>3521</v>
      </c>
      <c r="F723" s="390"/>
      <c r="G723" s="344" t="str">
        <f>IF(表格1[[#This Row],[姓名]]&lt;&gt;"",TEXT(表格1[[#This Row],[日期]],"mm/dd;;")&amp;" "&amp;表格1[[#This Row],[項目]]&amp;表格1[[#This Row],[項目2]],"")</f>
        <v>03/25 804抽血</v>
      </c>
      <c r="H723" s="344"/>
      <c r="I723" s="344"/>
      <c r="J723" s="391" t="s">
        <v>2294</v>
      </c>
      <c r="K723" s="90" t="s">
        <v>2294</v>
      </c>
      <c r="L723" s="90">
        <v>600</v>
      </c>
      <c r="M723" s="392" t="str">
        <f>IF(表格1[編號]&lt;&gt;"",(IF(COUNTIF(表格1[[#This Row],[費用]:[車資]],"")&gt;0,"缺","")),"")</f>
        <v/>
      </c>
    </row>
    <row r="724" spans="1:13">
      <c r="A724" s="388" t="str">
        <f>IFERROR((INDEX(名冊[#All],MATCH(表格1[[#This Row],[姓名]],名冊[[#All],[姓名]],0),COLUMN(名冊[[#Headers],[字號]]))),"")</f>
        <v>1-705</v>
      </c>
      <c r="B724" s="395" t="s">
        <v>1548</v>
      </c>
      <c r="C724" s="339">
        <v>45741</v>
      </c>
      <c r="D724" s="339" t="str">
        <f>IF(表格1[[#This Row],[姓名]]&lt;&gt;"","醫療","")</f>
        <v>醫療</v>
      </c>
      <c r="E724" s="389" t="s">
        <v>3525</v>
      </c>
      <c r="F724" s="390"/>
      <c r="G724" s="344" t="str">
        <f>IF(表格1[[#This Row],[姓名]]&lt;&gt;"",TEXT(表格1[[#This Row],[日期]],"mm/dd;;")&amp;" "&amp;表格1[[#This Row],[項目]]&amp;表格1[[#This Row],[項目2]],"")</f>
        <v>03/25 804心臟內科(下午)</v>
      </c>
      <c r="H724" s="344"/>
      <c r="I724" s="344"/>
      <c r="J724" s="391" t="s">
        <v>2294</v>
      </c>
      <c r="K724" s="90" t="s">
        <v>2294</v>
      </c>
      <c r="L724" s="90">
        <v>600</v>
      </c>
      <c r="M724" s="392" t="str">
        <f>IF(表格1[編號]&lt;&gt;"",(IF(COUNTIF(表格1[[#This Row],[費用]:[車資]],"")&gt;0,"缺","")),"")</f>
        <v/>
      </c>
    </row>
    <row r="725" spans="1:13">
      <c r="A725" s="388" t="str">
        <f>IFERROR((INDEX(名冊[#All],MATCH(表格1[[#This Row],[姓名]],名冊[[#All],[姓名]],0),COLUMN(名冊[[#Headers],[字號]]))),"")</f>
        <v>1-705</v>
      </c>
      <c r="B725" s="395" t="s">
        <v>1548</v>
      </c>
      <c r="C725" s="339">
        <v>45741</v>
      </c>
      <c r="D725" s="339" t="str">
        <f>IF(表格1[[#This Row],[姓名]]&lt;&gt;"","醫療","")</f>
        <v>醫療</v>
      </c>
      <c r="E725" s="389" t="s">
        <v>3520</v>
      </c>
      <c r="F725" s="390"/>
      <c r="G725" s="344" t="str">
        <f>IF(表格1[[#This Row],[姓名]]&lt;&gt;"",TEXT(表格1[[#This Row],[日期]],"mm/dd;;")&amp;" "&amp;表格1[[#This Row],[項目]]&amp;表格1[[#This Row],[項目2]],"")</f>
        <v>03/25 804腎臟內科</v>
      </c>
      <c r="H725" s="344"/>
      <c r="I725" s="344"/>
      <c r="J725" s="391" t="s">
        <v>2294</v>
      </c>
      <c r="K725" s="90" t="s">
        <v>2294</v>
      </c>
      <c r="L725" s="90">
        <v>600</v>
      </c>
      <c r="M725" s="392" t="str">
        <f>IF(表格1[編號]&lt;&gt;"",(IF(COUNTIF(表格1[[#This Row],[費用]:[車資]],"")&gt;0,"缺","")),"")</f>
        <v/>
      </c>
    </row>
    <row r="726" spans="1:13">
      <c r="A726" s="388" t="str">
        <f>IFERROR((INDEX(名冊[#All],MATCH(表格1[[#This Row],[姓名]],名冊[[#All],[姓名]],0),COLUMN(名冊[[#Headers],[字號]]))),"")</f>
        <v>3-454</v>
      </c>
      <c r="B726" s="264" t="s">
        <v>584</v>
      </c>
      <c r="C726" s="339">
        <v>45741</v>
      </c>
      <c r="D726" s="339" t="str">
        <f>IF(表格1[[#This Row],[姓名]]&lt;&gt;"","醫療","")</f>
        <v>醫療</v>
      </c>
      <c r="E726" s="389" t="s">
        <v>2963</v>
      </c>
      <c r="F726" s="390"/>
      <c r="G726" s="344" t="str">
        <f>IF(表格1[[#This Row],[姓名]]&lt;&gt;"",TEXT(表格1[[#This Row],[日期]],"mm/dd;;")&amp;" "&amp;表格1[[#This Row],[項目]]&amp;表格1[[#This Row],[項目2]],"")</f>
        <v>03/25 804胸腔內科拿藥</v>
      </c>
      <c r="H726" s="344"/>
      <c r="I726" s="344"/>
      <c r="J726" s="391" t="s">
        <v>2294</v>
      </c>
      <c r="K726" s="90">
        <v>0</v>
      </c>
      <c r="L726" s="90">
        <v>300</v>
      </c>
      <c r="M726" s="392" t="str">
        <f>IF(表格1[編號]&lt;&gt;"",(IF(COUNTIF(表格1[[#This Row],[費用]:[車資]],"")&gt;0,"缺","")),"")</f>
        <v/>
      </c>
    </row>
    <row r="727" spans="1:13">
      <c r="A727" s="388" t="str">
        <f>IFERROR((INDEX(名冊[#All],MATCH(表格1[[#This Row],[姓名]],名冊[[#All],[姓名]],0),COLUMN(名冊[[#Headers],[字號]]))),"")</f>
        <v>1-730</v>
      </c>
      <c r="B727" s="264" t="s">
        <v>1865</v>
      </c>
      <c r="C727" s="339">
        <v>45741</v>
      </c>
      <c r="D727" s="339" t="str">
        <f>IF(表格1[[#This Row],[姓名]]&lt;&gt;"","醫療","")</f>
        <v>醫療</v>
      </c>
      <c r="E727" s="389" t="s">
        <v>2458</v>
      </c>
      <c r="F727" s="390"/>
      <c r="G727" s="344" t="str">
        <f>IF(表格1[[#This Row],[姓名]]&lt;&gt;"",TEXT(表格1[[#This Row],[日期]],"mm/dd;;")&amp;" "&amp;表格1[[#This Row],[項目]]&amp;表格1[[#This Row],[項目2]],"")</f>
        <v>03/25 804胸腔內科</v>
      </c>
      <c r="H727" s="344"/>
      <c r="I727" s="344"/>
      <c r="J727" s="391" t="s">
        <v>2294</v>
      </c>
      <c r="K727" s="90" t="s">
        <v>2294</v>
      </c>
      <c r="L727" s="90">
        <v>600</v>
      </c>
      <c r="M727" s="392" t="str">
        <f>IF(表格1[編號]&lt;&gt;"",(IF(COUNTIF(表格1[[#This Row],[費用]:[車資]],"")&gt;0,"缺","")),"")</f>
        <v/>
      </c>
    </row>
    <row r="728" spans="1:13">
      <c r="A728" s="388" t="str">
        <f>IFERROR((INDEX(名冊[#All],MATCH(表格1[[#This Row],[姓名]],名冊[[#All],[姓名]],0),COLUMN(名冊[[#Headers],[字號]]))),"")</f>
        <v>1-612</v>
      </c>
      <c r="B728" s="395" t="s">
        <v>785</v>
      </c>
      <c r="C728" s="339">
        <v>45741</v>
      </c>
      <c r="D728" s="339" t="str">
        <f>IF(表格1[[#This Row],[姓名]]&lt;&gt;"","醫療","")</f>
        <v>醫療</v>
      </c>
      <c r="E728" s="389" t="s">
        <v>2524</v>
      </c>
      <c r="F728" s="390"/>
      <c r="G728" s="344" t="str">
        <f>IF(表格1[[#This Row],[姓名]]&lt;&gt;"",TEXT(表格1[[#This Row],[日期]],"mm/dd;;")&amp;" "&amp;表格1[[#This Row],[項目]]&amp;表格1[[#This Row],[項目2]],"")</f>
        <v>03/25 804肝膽腸胃科</v>
      </c>
      <c r="H728" s="344"/>
      <c r="I728" s="344"/>
      <c r="J728" s="391" t="s">
        <v>2294</v>
      </c>
      <c r="K728" s="90" t="s">
        <v>2294</v>
      </c>
      <c r="L728" s="90">
        <v>600</v>
      </c>
      <c r="M728" s="392" t="str">
        <f>IF(表格1[編號]&lt;&gt;"",(IF(COUNTIF(表格1[[#This Row],[費用]:[車資]],"")&gt;0,"缺","")),"")</f>
        <v/>
      </c>
    </row>
    <row r="729" spans="1:13">
      <c r="A729" s="388" t="str">
        <f>IFERROR((INDEX(名冊[#All],MATCH(表格1[[#This Row],[姓名]],名冊[[#All],[姓名]],0),COLUMN(名冊[[#Headers],[字號]]))),"")</f>
        <v>1-612</v>
      </c>
      <c r="B729" s="395" t="s">
        <v>785</v>
      </c>
      <c r="C729" s="339">
        <v>45741</v>
      </c>
      <c r="D729" s="339" t="str">
        <f>IF(表格1[[#This Row],[姓名]]&lt;&gt;"","醫療","")</f>
        <v>醫療</v>
      </c>
      <c r="E729" s="389" t="s">
        <v>2515</v>
      </c>
      <c r="F729" s="390"/>
      <c r="G729" s="344" t="str">
        <f>IF(表格1[[#This Row],[姓名]]&lt;&gt;"",TEXT(表格1[[#This Row],[日期]],"mm/dd;;")&amp;" "&amp;表格1[[#This Row],[項目]]&amp;表格1[[#This Row],[項目2]],"")</f>
        <v>03/25 804泌尿外科拿藥</v>
      </c>
      <c r="H729" s="344"/>
      <c r="I729" s="344"/>
      <c r="J729" s="391" t="s">
        <v>2294</v>
      </c>
      <c r="K729" s="90">
        <v>0</v>
      </c>
      <c r="L729" s="90">
        <v>0</v>
      </c>
      <c r="M729" s="392" t="str">
        <f>IF(表格1[編號]&lt;&gt;"",(IF(COUNTIF(表格1[[#This Row],[費用]:[車資]],"")&gt;0,"缺","")),"")</f>
        <v/>
      </c>
    </row>
    <row r="730" spans="1:13">
      <c r="A730" s="388" t="str">
        <f>IFERROR((INDEX(名冊[#All],MATCH(表格1[[#This Row],[姓名]],名冊[[#All],[姓名]],0),COLUMN(名冊[[#Headers],[字號]]))),"")</f>
        <v>3-537</v>
      </c>
      <c r="B730" s="264" t="s">
        <v>1809</v>
      </c>
      <c r="C730" s="339">
        <v>45741</v>
      </c>
      <c r="D730" s="339" t="str">
        <f>IF(表格1[[#This Row],[姓名]]&lt;&gt;"","醫療","")</f>
        <v>醫療</v>
      </c>
      <c r="E730" s="389" t="s">
        <v>3523</v>
      </c>
      <c r="F730" s="390"/>
      <c r="G730" s="344" t="str">
        <f>IF(表格1[[#This Row],[姓名]]&lt;&gt;"",TEXT(表格1[[#This Row],[日期]],"mm/dd;;")&amp;" "&amp;表格1[[#This Row],[項目]]&amp;表格1[[#This Row],[項目2]],"")</f>
        <v>03/25 804腦神經脊椎外科</v>
      </c>
      <c r="H730" s="344"/>
      <c r="I730" s="344"/>
      <c r="J730" s="391" t="s">
        <v>2294</v>
      </c>
      <c r="K730" s="90" t="s">
        <v>2294</v>
      </c>
      <c r="L730" s="90">
        <v>600</v>
      </c>
      <c r="M730" s="392" t="str">
        <f>IF(表格1[編號]&lt;&gt;"",(IF(COUNTIF(表格1[[#This Row],[費用]:[車資]],"")&gt;0,"缺","")),"")</f>
        <v/>
      </c>
    </row>
    <row r="731" spans="1:13">
      <c r="A731" s="388" t="str">
        <f>IFERROR((INDEX(名冊[#All],MATCH(表格1[[#This Row],[姓名]],名冊[[#All],[姓名]],0),COLUMN(名冊[[#Headers],[字號]]))),"")</f>
        <v>1-607</v>
      </c>
      <c r="B731" s="264" t="s">
        <v>750</v>
      </c>
      <c r="C731" s="339">
        <v>45741</v>
      </c>
      <c r="D731" s="339" t="str">
        <f>IF(表格1[[#This Row],[姓名]]&lt;&gt;"","醫療","")</f>
        <v>醫療</v>
      </c>
      <c r="E731" s="389" t="s">
        <v>2963</v>
      </c>
      <c r="F731" s="390"/>
      <c r="G731" s="344" t="str">
        <f>IF(表格1[[#This Row],[姓名]]&lt;&gt;"",TEXT(表格1[[#This Row],[日期]],"mm/dd;;")&amp;" "&amp;表格1[[#This Row],[項目]]&amp;表格1[[#This Row],[項目2]],"")</f>
        <v>03/25 804胸腔內科拿藥</v>
      </c>
      <c r="H731" s="344"/>
      <c r="I731" s="344"/>
      <c r="J731" s="391" t="s">
        <v>2294</v>
      </c>
      <c r="K731" s="90">
        <v>0</v>
      </c>
      <c r="L731" s="90">
        <v>300</v>
      </c>
      <c r="M731" s="392" t="str">
        <f>IF(表格1[編號]&lt;&gt;"",(IF(COUNTIF(表格1[[#This Row],[費用]:[車資]],"")&gt;0,"缺","")),"")</f>
        <v/>
      </c>
    </row>
    <row r="732" spans="1:13">
      <c r="A732" s="388" t="str">
        <f>IFERROR((INDEX(名冊[#All],MATCH(表格1[[#This Row],[姓名]],名冊[[#All],[姓名]],0),COLUMN(名冊[[#Headers],[字號]]))),"")</f>
        <v>1-773</v>
      </c>
      <c r="B732" s="264" t="s">
        <v>2640</v>
      </c>
      <c r="C732" s="339">
        <v>45741</v>
      </c>
      <c r="D732" s="339" t="str">
        <f>IF(表格1[[#This Row],[姓名]]&lt;&gt;"","醫療","")</f>
        <v>醫療</v>
      </c>
      <c r="E732" s="389" t="s">
        <v>2458</v>
      </c>
      <c r="F732" s="390"/>
      <c r="G732" s="344" t="str">
        <f>IF(表格1[[#This Row],[姓名]]&lt;&gt;"",TEXT(表格1[[#This Row],[日期]],"mm/dd;;")&amp;" "&amp;表格1[[#This Row],[項目]]&amp;表格1[[#This Row],[項目2]],"")</f>
        <v>03/25 804胸腔內科</v>
      </c>
      <c r="H732" s="344"/>
      <c r="I732" s="344"/>
      <c r="J732" s="391" t="s">
        <v>2294</v>
      </c>
      <c r="K732" s="90" t="s">
        <v>2294</v>
      </c>
      <c r="L732" s="90">
        <v>600</v>
      </c>
      <c r="M732" s="392" t="str">
        <f>IF(表格1[編號]&lt;&gt;"",(IF(COUNTIF(表格1[[#This Row],[費用]:[車資]],"")&gt;0,"缺","")),"")</f>
        <v/>
      </c>
    </row>
    <row r="733" spans="1:13">
      <c r="A733" s="388" t="str">
        <f>IFERROR((INDEX(名冊[#All],MATCH(表格1[[#This Row],[姓名]],名冊[[#All],[姓名]],0),COLUMN(名冊[[#Headers],[字號]]))),"")</f>
        <v>2-105</v>
      </c>
      <c r="B733" s="264" t="s">
        <v>3514</v>
      </c>
      <c r="C733" s="339">
        <v>45741</v>
      </c>
      <c r="D733" s="339" t="str">
        <f>IF(表格1[[#This Row],[姓名]]&lt;&gt;"","醫療","")</f>
        <v>醫療</v>
      </c>
      <c r="E733" s="389" t="s">
        <v>3516</v>
      </c>
      <c r="F733" s="390"/>
      <c r="G733" s="344" t="str">
        <f>IF(表格1[[#This Row],[姓名]]&lt;&gt;"",TEXT(表格1[[#This Row],[日期]],"mm/dd;;")&amp;" "&amp;表格1[[#This Row],[項目]]&amp;表格1[[#This Row],[項目2]],"")</f>
        <v>03/25 804出院疥瘡投藥/車資</v>
      </c>
      <c r="H733" s="344"/>
      <c r="I733" s="344"/>
      <c r="J733" s="391">
        <v>300</v>
      </c>
      <c r="K733" s="90" t="s">
        <v>2294</v>
      </c>
      <c r="L733" s="90">
        <v>600</v>
      </c>
      <c r="M733" s="392" t="str">
        <f>IF(表格1[編號]&lt;&gt;"",(IF(COUNTIF(表格1[[#This Row],[費用]:[車資]],"")&gt;0,"缺","")),"")</f>
        <v/>
      </c>
    </row>
    <row r="734" spans="1:13">
      <c r="A734" s="388" t="str">
        <f>IFERROR((INDEX(名冊[#All],MATCH(表格1[[#This Row],[姓名]],名冊[[#All],[姓名]],0),COLUMN(名冊[[#Headers],[字號]]))),"")</f>
        <v>3-462</v>
      </c>
      <c r="B734" s="264" t="s">
        <v>630</v>
      </c>
      <c r="C734" s="339">
        <v>45741</v>
      </c>
      <c r="D734" s="339" t="str">
        <f>IF(表格1[[#This Row],[姓名]]&lt;&gt;"","醫療","")</f>
        <v>醫療</v>
      </c>
      <c r="E734" s="389" t="s">
        <v>2524</v>
      </c>
      <c r="F734" s="390"/>
      <c r="G734" s="344" t="str">
        <f>IF(表格1[[#This Row],[姓名]]&lt;&gt;"",TEXT(表格1[[#This Row],[日期]],"mm/dd;;")&amp;" "&amp;表格1[[#This Row],[項目]]&amp;表格1[[#This Row],[項目2]],"")</f>
        <v>03/25 804肝膽腸胃科</v>
      </c>
      <c r="H734" s="344"/>
      <c r="I734" s="344"/>
      <c r="J734" s="391" t="s">
        <v>2294</v>
      </c>
      <c r="K734" s="90" t="s">
        <v>2294</v>
      </c>
      <c r="L734" s="90">
        <v>600</v>
      </c>
      <c r="M734" s="392" t="str">
        <f>IF(表格1[編號]&lt;&gt;"",(IF(COUNTIF(表格1[[#This Row],[費用]:[車資]],"")&gt;0,"缺","")),"")</f>
        <v/>
      </c>
    </row>
    <row r="735" spans="1:13">
      <c r="A735" s="388" t="str">
        <f>IFERROR((INDEX(名冊[#All],MATCH(表格1[[#This Row],[姓名]],名冊[[#All],[姓名]],0),COLUMN(名冊[[#Headers],[字號]]))),"")</f>
        <v>1-731</v>
      </c>
      <c r="B735" s="264" t="s">
        <v>1812</v>
      </c>
      <c r="C735" s="339">
        <v>45741</v>
      </c>
      <c r="D735" s="339" t="str">
        <f>IF(表格1[[#This Row],[姓名]]&lt;&gt;"","醫療","")</f>
        <v>醫療</v>
      </c>
      <c r="E735" s="389" t="s">
        <v>3522</v>
      </c>
      <c r="F735" s="390"/>
      <c r="G735" s="344" t="str">
        <f>IF(表格1[[#This Row],[姓名]]&lt;&gt;"",TEXT(表格1[[#This Row],[日期]],"mm/dd;;")&amp;" "&amp;表格1[[#This Row],[項目]]&amp;表格1[[#This Row],[項目2]],"")</f>
        <v>03/25 804心臟內科</v>
      </c>
      <c r="H735" s="344"/>
      <c r="I735" s="344"/>
      <c r="J735" s="391" t="s">
        <v>2294</v>
      </c>
      <c r="K735" s="90" t="s">
        <v>2294</v>
      </c>
      <c r="L735" s="90">
        <v>600</v>
      </c>
      <c r="M735" s="392" t="str">
        <f>IF(表格1[編號]&lt;&gt;"",(IF(COUNTIF(表格1[[#This Row],[費用]:[車資]],"")&gt;0,"缺","")),"")</f>
        <v/>
      </c>
    </row>
    <row r="736" spans="1:13">
      <c r="A736" s="388" t="str">
        <f>IFERROR((INDEX(名冊[#All],MATCH(表格1[[#This Row],[姓名]],名冊[[#All],[姓名]],0),COLUMN(名冊[[#Headers],[字號]]))),"")</f>
        <v>2-183</v>
      </c>
      <c r="B736" s="264" t="s">
        <v>501</v>
      </c>
      <c r="C736" s="339">
        <v>45741</v>
      </c>
      <c r="D736" s="339" t="str">
        <f>IF(表格1[[#This Row],[姓名]]&lt;&gt;"","醫療","")</f>
        <v>醫療</v>
      </c>
      <c r="E736" s="389" t="s">
        <v>2458</v>
      </c>
      <c r="F736" s="390"/>
      <c r="G736" s="344" t="str">
        <f>IF(表格1[[#This Row],[姓名]]&lt;&gt;"",TEXT(表格1[[#This Row],[日期]],"mm/dd;;")&amp;" "&amp;表格1[[#This Row],[項目]]&amp;表格1[[#This Row],[項目2]],"")</f>
        <v>03/25 804胸腔內科</v>
      </c>
      <c r="H736" s="344"/>
      <c r="I736" s="344"/>
      <c r="J736" s="391" t="s">
        <v>2294</v>
      </c>
      <c r="K736" s="90" t="s">
        <v>2294</v>
      </c>
      <c r="L736" s="90">
        <v>600</v>
      </c>
      <c r="M736" s="392" t="str">
        <f>IF(表格1[編號]&lt;&gt;"",(IF(COUNTIF(表格1[[#This Row],[費用]:[車資]],"")&gt;0,"缺","")),"")</f>
        <v/>
      </c>
    </row>
    <row r="737" spans="1:13">
      <c r="A737" s="388" t="str">
        <f>IFERROR((INDEX(名冊[#All],MATCH(表格1[[#This Row],[姓名]],名冊[[#All],[姓名]],0),COLUMN(名冊[[#Headers],[字號]]))),"")</f>
        <v>1-541</v>
      </c>
      <c r="B737" s="264" t="s">
        <v>3512</v>
      </c>
      <c r="C737" s="339">
        <v>45741</v>
      </c>
      <c r="D737" s="339" t="str">
        <f>IF(表格1[[#This Row],[姓名]]&lt;&gt;"","醫療","")</f>
        <v>醫療</v>
      </c>
      <c r="E737" s="389" t="s">
        <v>3513</v>
      </c>
      <c r="F737" s="390"/>
      <c r="G737" s="344" t="str">
        <f>IF(表格1[[#This Row],[姓名]]&lt;&gt;"",TEXT(表格1[[#This Row],[日期]],"mm/dd;;")&amp;" "&amp;表格1[[#This Row],[項目]]&amp;表格1[[#This Row],[項目2]],"")</f>
        <v>03/25 龍敏出院疥瘡投藥/車資</v>
      </c>
      <c r="H737" s="344"/>
      <c r="I737" s="344"/>
      <c r="J737" s="391">
        <v>300</v>
      </c>
      <c r="K737" s="90" t="s">
        <v>2294</v>
      </c>
      <c r="L737" s="90">
        <v>600</v>
      </c>
      <c r="M737" s="392" t="str">
        <f>IF(表格1[編號]&lt;&gt;"",(IF(COUNTIF(表格1[[#This Row],[費用]:[車資]],"")&gt;0,"缺","")),"")</f>
        <v/>
      </c>
    </row>
    <row r="738" spans="1:13">
      <c r="A738" s="388" t="str">
        <f>IFERROR((INDEX(名冊[#All],MATCH(表格1[[#This Row],[姓名]],名冊[[#All],[姓名]],0),COLUMN(名冊[[#Headers],[字號]]))),"")</f>
        <v>1-682</v>
      </c>
      <c r="B738" s="264" t="s">
        <v>1434</v>
      </c>
      <c r="C738" s="339">
        <v>45741</v>
      </c>
      <c r="D738" s="339" t="str">
        <f>IF(表格1[[#This Row],[姓名]]&lt;&gt;"","醫療","")</f>
        <v>醫療</v>
      </c>
      <c r="E738" s="389" t="s">
        <v>2963</v>
      </c>
      <c r="F738" s="390"/>
      <c r="G738" s="344" t="str">
        <f>IF(表格1[[#This Row],[姓名]]&lt;&gt;"",TEXT(表格1[[#This Row],[日期]],"mm/dd;;")&amp;" "&amp;表格1[[#This Row],[項目]]&amp;表格1[[#This Row],[項目2]],"")</f>
        <v>03/25 804胸腔內科拿藥</v>
      </c>
      <c r="H738" s="344"/>
      <c r="I738" s="344"/>
      <c r="J738" s="391" t="s">
        <v>2294</v>
      </c>
      <c r="K738" s="90">
        <v>0</v>
      </c>
      <c r="L738" s="90">
        <v>300</v>
      </c>
      <c r="M738" s="392" t="str">
        <f>IF(表格1[編號]&lt;&gt;"",(IF(COUNTIF(表格1[[#This Row],[費用]:[車資]],"")&gt;0,"缺","")),"")</f>
        <v/>
      </c>
    </row>
    <row r="739" spans="1:13">
      <c r="A739" s="388" t="str">
        <f>IFERROR((INDEX(名冊[#All],MATCH(表格1[[#This Row],[姓名]],名冊[[#All],[姓名]],0),COLUMN(名冊[[#Headers],[字號]]))),"")</f>
        <v>1-637</v>
      </c>
      <c r="B739" s="264" t="s">
        <v>990</v>
      </c>
      <c r="C739" s="339">
        <v>45741</v>
      </c>
      <c r="D739" s="339" t="str">
        <f>IF(表格1[[#This Row],[姓名]]&lt;&gt;"","醫療","")</f>
        <v>醫療</v>
      </c>
      <c r="E739" s="389" t="s">
        <v>2524</v>
      </c>
      <c r="F739" s="390"/>
      <c r="G739" s="344" t="str">
        <f>IF(表格1[[#This Row],[姓名]]&lt;&gt;"",TEXT(表格1[[#This Row],[日期]],"mm/dd;;")&amp;" "&amp;表格1[[#This Row],[項目]]&amp;表格1[[#This Row],[項目2]],"")</f>
        <v>03/25 804肝膽腸胃科</v>
      </c>
      <c r="H739" s="344"/>
      <c r="I739" s="344"/>
      <c r="J739" s="391" t="s">
        <v>2294</v>
      </c>
      <c r="K739" s="90" t="s">
        <v>2294</v>
      </c>
      <c r="L739" s="90">
        <v>600</v>
      </c>
      <c r="M739" s="392" t="str">
        <f>IF(表格1[編號]&lt;&gt;"",(IF(COUNTIF(表格1[[#This Row],[費用]:[車資]],"")&gt;0,"缺","")),"")</f>
        <v/>
      </c>
    </row>
    <row r="740" spans="1:13">
      <c r="A740" s="388" t="str">
        <f>IFERROR((INDEX(名冊[#All],MATCH(表格1[[#This Row],[姓名]],名冊[[#All],[姓名]],0),COLUMN(名冊[[#Headers],[字號]]))),"")</f>
        <v>1-510</v>
      </c>
      <c r="B740" s="264" t="s">
        <v>520</v>
      </c>
      <c r="C740" s="339">
        <v>45741</v>
      </c>
      <c r="D740" s="339" t="str">
        <f>IF(表格1[[#This Row],[姓名]]&lt;&gt;"","醫療","")</f>
        <v>醫療</v>
      </c>
      <c r="E740" s="389" t="s">
        <v>2963</v>
      </c>
      <c r="F740" s="390"/>
      <c r="G740" s="344" t="str">
        <f>IF(表格1[[#This Row],[姓名]]&lt;&gt;"",TEXT(表格1[[#This Row],[日期]],"mm/dd;;")&amp;" "&amp;表格1[[#This Row],[項目]]&amp;表格1[[#This Row],[項目2]],"")</f>
        <v>03/25 804胸腔內科拿藥</v>
      </c>
      <c r="H740" s="344"/>
      <c r="I740" s="344"/>
      <c r="J740" s="391" t="s">
        <v>2294</v>
      </c>
      <c r="K740" s="90">
        <v>0</v>
      </c>
      <c r="L740" s="90">
        <v>300</v>
      </c>
      <c r="M740" s="392" t="str">
        <f>IF(表格1[編號]&lt;&gt;"",(IF(COUNTIF(表格1[[#This Row],[費用]:[車資]],"")&gt;0,"缺","")),"")</f>
        <v/>
      </c>
    </row>
    <row r="741" spans="1:13">
      <c r="A741" s="388" t="str">
        <f>IFERROR((INDEX(名冊[#All],MATCH(表格1[[#This Row],[姓名]],名冊[[#All],[姓名]],0),COLUMN(名冊[[#Headers],[字號]]))),"")</f>
        <v>3-529</v>
      </c>
      <c r="B741" s="264" t="s">
        <v>502</v>
      </c>
      <c r="C741" s="339">
        <v>45741</v>
      </c>
      <c r="D741" s="339" t="str">
        <f>IF(表格1[[#This Row],[姓名]]&lt;&gt;"","醫療","")</f>
        <v>醫療</v>
      </c>
      <c r="E741" s="389" t="s">
        <v>2963</v>
      </c>
      <c r="F741" s="390"/>
      <c r="G741" s="344" t="str">
        <f>IF(表格1[[#This Row],[姓名]]&lt;&gt;"",TEXT(表格1[[#This Row],[日期]],"mm/dd;;")&amp;" "&amp;表格1[[#This Row],[項目]]&amp;表格1[[#This Row],[項目2]],"")</f>
        <v>03/25 804胸腔內科拿藥</v>
      </c>
      <c r="H741" s="344"/>
      <c r="I741" s="344"/>
      <c r="J741" s="391" t="s">
        <v>2294</v>
      </c>
      <c r="K741" s="90">
        <v>0</v>
      </c>
      <c r="L741" s="90">
        <v>300</v>
      </c>
      <c r="M741" s="392" t="str">
        <f>IF(表格1[編號]&lt;&gt;"",(IF(COUNTIF(表格1[[#This Row],[費用]:[車資]],"")&gt;0,"缺","")),"")</f>
        <v/>
      </c>
    </row>
    <row r="742" spans="1:13">
      <c r="A742" s="388" t="str">
        <f>IFERROR((INDEX(名冊[#All],MATCH(表格1[[#This Row],[姓名]],名冊[[#All],[姓名]],0),COLUMN(名冊[[#Headers],[字號]]))),"")</f>
        <v>1-023</v>
      </c>
      <c r="B742" s="264" t="s">
        <v>607</v>
      </c>
      <c r="C742" s="339">
        <v>45741</v>
      </c>
      <c r="D742" s="339" t="str">
        <f>IF(表格1[[#This Row],[姓名]]&lt;&gt;"","醫療","")</f>
        <v>醫療</v>
      </c>
      <c r="E742" s="389" t="s">
        <v>3527</v>
      </c>
      <c r="F742" s="390"/>
      <c r="G742" s="344" t="str">
        <f>IF(表格1[[#This Row],[姓名]]&lt;&gt;"",TEXT(表格1[[#This Row],[日期]],"mm/dd;;")&amp;" "&amp;表格1[[#This Row],[項目]]&amp;表格1[[#This Row],[項目2]],"")</f>
        <v>03/25 804大腸肛門外科拿藥</v>
      </c>
      <c r="H742" s="344"/>
      <c r="I742" s="344"/>
      <c r="J742" s="391" t="s">
        <v>2294</v>
      </c>
      <c r="K742" s="90">
        <v>0</v>
      </c>
      <c r="L742" s="90">
        <v>300</v>
      </c>
      <c r="M742" s="392" t="str">
        <f>IF(表格1[編號]&lt;&gt;"",(IF(COUNTIF(表格1[[#This Row],[費用]:[車資]],"")&gt;0,"缺","")),"")</f>
        <v/>
      </c>
    </row>
    <row r="743" spans="1:13">
      <c r="A743" s="388" t="str">
        <f>IFERROR((INDEX(名冊[#All],MATCH(表格1[[#This Row],[姓名]],名冊[[#All],[姓名]],0),COLUMN(名冊[[#Headers],[字號]]))),"")</f>
        <v>1-634</v>
      </c>
      <c r="B743" s="395" t="s">
        <v>967</v>
      </c>
      <c r="C743" s="339">
        <v>45741</v>
      </c>
      <c r="D743" s="339" t="str">
        <f>IF(表格1[[#This Row],[姓名]]&lt;&gt;"","醫療","")</f>
        <v>醫療</v>
      </c>
      <c r="E743" s="389" t="s">
        <v>3526</v>
      </c>
      <c r="F743" s="390"/>
      <c r="G743" s="344" t="str">
        <f>IF(表格1[[#This Row],[姓名]]&lt;&gt;"",TEXT(表格1[[#This Row],[日期]],"mm/dd;;")&amp;" "&amp;表格1[[#This Row],[項目]]&amp;表格1[[#This Row],[項目2]],"")</f>
        <v>03/25 804肝膽腸胃科(下午)</v>
      </c>
      <c r="H743" s="344"/>
      <c r="I743" s="344"/>
      <c r="J743" s="391" t="s">
        <v>2294</v>
      </c>
      <c r="K743" s="90" t="s">
        <v>2294</v>
      </c>
      <c r="L743" s="90">
        <v>600</v>
      </c>
      <c r="M743" s="392" t="str">
        <f>IF(表格1[編號]&lt;&gt;"",(IF(COUNTIF(表格1[[#This Row],[費用]:[車資]],"")&gt;0,"缺","")),"")</f>
        <v/>
      </c>
    </row>
    <row r="744" spans="1:13">
      <c r="A744" s="388" t="str">
        <f>IFERROR((INDEX(名冊[#All],MATCH(表格1[[#This Row],[姓名]],名冊[[#All],[姓名]],0),COLUMN(名冊[[#Headers],[字號]]))),"")</f>
        <v>1-634</v>
      </c>
      <c r="B744" s="395" t="s">
        <v>967</v>
      </c>
      <c r="C744" s="339">
        <v>45741</v>
      </c>
      <c r="D744" s="339" t="str">
        <f>IF(表格1[[#This Row],[姓名]]&lt;&gt;"","醫療","")</f>
        <v>醫療</v>
      </c>
      <c r="E744" s="389" t="s">
        <v>2458</v>
      </c>
      <c r="F744" s="390"/>
      <c r="G744" s="344" t="str">
        <f>IF(表格1[[#This Row],[姓名]]&lt;&gt;"",TEXT(表格1[[#This Row],[日期]],"mm/dd;;")&amp;" "&amp;表格1[[#This Row],[項目]]&amp;表格1[[#This Row],[項目2]],"")</f>
        <v>03/25 804胸腔內科</v>
      </c>
      <c r="H744" s="344"/>
      <c r="I744" s="344"/>
      <c r="J744" s="391" t="s">
        <v>2294</v>
      </c>
      <c r="K744" s="90" t="s">
        <v>2294</v>
      </c>
      <c r="L744" s="90">
        <v>600</v>
      </c>
      <c r="M744" s="392" t="str">
        <f>IF(表格1[編號]&lt;&gt;"",(IF(COUNTIF(表格1[[#This Row],[費用]:[車資]],"")&gt;0,"缺","")),"")</f>
        <v/>
      </c>
    </row>
    <row r="745" spans="1:13">
      <c r="A745" s="388" t="str">
        <f>IFERROR((INDEX(名冊[#All],MATCH(表格1[[#This Row],[姓名]],名冊[[#All],[姓名]],0),COLUMN(名冊[[#Headers],[字號]]))),"")</f>
        <v>3-557</v>
      </c>
      <c r="B745" s="264" t="s">
        <v>3575</v>
      </c>
      <c r="C745" s="339">
        <v>45741</v>
      </c>
      <c r="D745" s="339" t="str">
        <f>IF(表格1[[#This Row],[姓名]]&lt;&gt;"","醫療","")</f>
        <v>醫療</v>
      </c>
      <c r="E745" s="389" t="s">
        <v>3574</v>
      </c>
      <c r="F745" s="390"/>
      <c r="G745" s="344" t="str">
        <f>IF(表格1[[#This Row],[姓名]]&lt;&gt;"",TEXT(表格1[[#This Row],[日期]],"mm/dd;;")&amp;" "&amp;表格1[[#This Row],[項目]]&amp;表格1[[#This Row],[項目2]],"")</f>
        <v>03/25 804送檢車資</v>
      </c>
      <c r="H745" s="344"/>
      <c r="I745" s="344"/>
      <c r="J745" s="391" t="s">
        <v>2294</v>
      </c>
      <c r="K745" s="90" t="s">
        <v>2294</v>
      </c>
      <c r="L745" s="90">
        <v>320</v>
      </c>
      <c r="M745" s="392" t="str">
        <f>IF(表格1[編號]&lt;&gt;"",(IF(COUNTIF(表格1[[#This Row],[費用]:[車資]],"")&gt;0,"缺","")),"")</f>
        <v/>
      </c>
    </row>
    <row r="746" spans="1:13">
      <c r="A746" s="388" t="str">
        <f>IFERROR((INDEX(名冊[#All],MATCH(表格1[[#This Row],[姓名]],名冊[[#All],[姓名]],0),COLUMN(名冊[[#Headers],[字號]]))),"")</f>
        <v>1-700</v>
      </c>
      <c r="B746" s="264" t="s">
        <v>1510</v>
      </c>
      <c r="C746" s="339">
        <v>45741</v>
      </c>
      <c r="D746" s="339" t="str">
        <f>IF(表格1[[#This Row],[姓名]]&lt;&gt;"","醫療","")</f>
        <v>醫療</v>
      </c>
      <c r="E746" s="389" t="s">
        <v>2458</v>
      </c>
      <c r="F746" s="390"/>
      <c r="G746" s="344" t="str">
        <f>IF(表格1[[#This Row],[姓名]]&lt;&gt;"",TEXT(表格1[[#This Row],[日期]],"mm/dd;;")&amp;" "&amp;表格1[[#This Row],[項目]]&amp;表格1[[#This Row],[項目2]],"")</f>
        <v>03/25 804胸腔內科</v>
      </c>
      <c r="H746" s="344"/>
      <c r="I746" s="344"/>
      <c r="J746" s="391" t="s">
        <v>2294</v>
      </c>
      <c r="K746" s="90" t="s">
        <v>2294</v>
      </c>
      <c r="L746" s="90">
        <v>600</v>
      </c>
      <c r="M746" s="392" t="str">
        <f>IF(表格1[編號]&lt;&gt;"",(IF(COUNTIF(表格1[[#This Row],[費用]:[車資]],"")&gt;0,"缺","")),"")</f>
        <v/>
      </c>
    </row>
    <row r="747" spans="1:13">
      <c r="A747" s="388" t="str">
        <f>IFERROR((INDEX(名冊[#All],MATCH(表格1[[#This Row],[姓名]],名冊[[#All],[姓名]],0),COLUMN(名冊[[#Headers],[字號]]))),"")</f>
        <v>1-726</v>
      </c>
      <c r="B747" s="395" t="s">
        <v>1789</v>
      </c>
      <c r="C747" s="339">
        <v>45741</v>
      </c>
      <c r="D747" s="339" t="str">
        <f>IF(表格1[[#This Row],[姓名]]&lt;&gt;"","醫療","")</f>
        <v>醫療</v>
      </c>
      <c r="E747" s="389" t="s">
        <v>2369</v>
      </c>
      <c r="F747" s="390"/>
      <c r="G747" s="344" t="str">
        <f>IF(表格1[[#This Row],[姓名]]&lt;&gt;"",TEXT(表格1[[#This Row],[日期]],"mm/dd;;")&amp;" "&amp;表格1[[#This Row],[項目]]&amp;表格1[[#This Row],[項目2]],"")</f>
        <v>03/25 804心臟內科拿藥</v>
      </c>
      <c r="H747" s="344"/>
      <c r="I747" s="344"/>
      <c r="J747" s="391" t="s">
        <v>2294</v>
      </c>
      <c r="K747" s="90">
        <v>0</v>
      </c>
      <c r="L747" s="90">
        <v>0</v>
      </c>
      <c r="M747" s="392" t="str">
        <f>IF(表格1[編號]&lt;&gt;"",(IF(COUNTIF(表格1[[#This Row],[費用]:[車資]],"")&gt;0,"缺","")),"")</f>
        <v/>
      </c>
    </row>
    <row r="748" spans="1:13">
      <c r="A748" s="388" t="str">
        <f>IFERROR((INDEX(名冊[#All],MATCH(表格1[[#This Row],[姓名]],名冊[[#All],[姓名]],0),COLUMN(名冊[[#Headers],[字號]]))),"")</f>
        <v>1-726</v>
      </c>
      <c r="B748" s="395" t="s">
        <v>1789</v>
      </c>
      <c r="C748" s="339">
        <v>45741</v>
      </c>
      <c r="D748" s="339" t="str">
        <f>IF(表格1[[#This Row],[姓名]]&lt;&gt;"","醫療","")</f>
        <v>醫療</v>
      </c>
      <c r="E748" s="389" t="s">
        <v>2458</v>
      </c>
      <c r="F748" s="390"/>
      <c r="G748" s="344" t="str">
        <f>IF(表格1[[#This Row],[姓名]]&lt;&gt;"",TEXT(表格1[[#This Row],[日期]],"mm/dd;;")&amp;" "&amp;表格1[[#This Row],[項目]]&amp;表格1[[#This Row],[項目2]],"")</f>
        <v>03/25 804胸腔內科</v>
      </c>
      <c r="H748" s="344"/>
      <c r="I748" s="344"/>
      <c r="J748" s="391" t="s">
        <v>2294</v>
      </c>
      <c r="K748" s="90" t="s">
        <v>2294</v>
      </c>
      <c r="L748" s="90">
        <v>600</v>
      </c>
      <c r="M748" s="392" t="str">
        <f>IF(表格1[編號]&lt;&gt;"",(IF(COUNTIF(表格1[[#This Row],[費用]:[車資]],"")&gt;0,"缺","")),"")</f>
        <v/>
      </c>
    </row>
    <row r="749" spans="1:13">
      <c r="A749" s="388" t="str">
        <f>IFERROR((INDEX(名冊[#All],MATCH(表格1[[#This Row],[姓名]],名冊[[#All],[姓名]],0),COLUMN(名冊[[#Headers],[字號]]))),"")</f>
        <v>1-726</v>
      </c>
      <c r="B749" s="395" t="s">
        <v>1789</v>
      </c>
      <c r="C749" s="339">
        <v>45741</v>
      </c>
      <c r="D749" s="339" t="str">
        <f>IF(表格1[[#This Row],[姓名]]&lt;&gt;"","醫療","")</f>
        <v>醫療</v>
      </c>
      <c r="E749" s="389" t="s">
        <v>3520</v>
      </c>
      <c r="F749" s="390"/>
      <c r="G749" s="344" t="str">
        <f>IF(表格1[[#This Row],[姓名]]&lt;&gt;"",TEXT(表格1[[#This Row],[日期]],"mm/dd;;")&amp;" "&amp;表格1[[#This Row],[項目]]&amp;表格1[[#This Row],[項目2]],"")</f>
        <v>03/25 804腎臟內科</v>
      </c>
      <c r="H749" s="344"/>
      <c r="I749" s="344"/>
      <c r="J749" s="391" t="s">
        <v>2294</v>
      </c>
      <c r="K749" s="90" t="s">
        <v>2294</v>
      </c>
      <c r="L749" s="90">
        <v>0</v>
      </c>
      <c r="M749" s="392" t="str">
        <f>IF(表格1[編號]&lt;&gt;"",(IF(COUNTIF(表格1[[#This Row],[費用]:[車資]],"")&gt;0,"缺","")),"")</f>
        <v/>
      </c>
    </row>
    <row r="750" spans="1:13">
      <c r="A750" s="388" t="str">
        <f>IFERROR((INDEX(名冊[#All],MATCH(表格1[[#This Row],[姓名]],名冊[[#All],[姓名]],0),COLUMN(名冊[[#Headers],[字號]]))),"")</f>
        <v>1-707</v>
      </c>
      <c r="B750" s="264" t="s">
        <v>1605</v>
      </c>
      <c r="C750" s="339">
        <v>45741</v>
      </c>
      <c r="D750" s="339" t="str">
        <f>IF(表格1[[#This Row],[姓名]]&lt;&gt;"","醫療","")</f>
        <v>醫療</v>
      </c>
      <c r="E750" s="389" t="s">
        <v>3524</v>
      </c>
      <c r="F750" s="390"/>
      <c r="G750" s="344" t="str">
        <f>IF(表格1[[#This Row],[姓名]]&lt;&gt;"",TEXT(表格1[[#This Row],[日期]],"mm/dd;;")&amp;" "&amp;表格1[[#This Row],[項目]]&amp;表格1[[#This Row],[項目2]],"")</f>
        <v>03/25 804婦女疾病科</v>
      </c>
      <c r="H750" s="344"/>
      <c r="I750" s="344"/>
      <c r="J750" s="391" t="s">
        <v>2294</v>
      </c>
      <c r="K750" s="90" t="s">
        <v>2294</v>
      </c>
      <c r="L750" s="90">
        <v>600</v>
      </c>
      <c r="M750" s="392" t="str">
        <f>IF(表格1[編號]&lt;&gt;"",(IF(COUNTIF(表格1[[#This Row],[費用]:[車資]],"")&gt;0,"缺","")),"")</f>
        <v/>
      </c>
    </row>
    <row r="1041369" spans="2:2">
      <c r="B1041369" s="270"/>
    </row>
    <row r="1041973" spans="2:2">
      <c r="B1041973" s="270"/>
    </row>
  </sheetData>
  <phoneticPr fontId="36" type="noConversion"/>
  <conditionalFormatting sqref="A1:A1048576">
    <cfRule type="expression" dxfId="1122" priority="368">
      <formula>AND($B1&lt;&gt;"",$A1="")</formula>
    </cfRule>
  </conditionalFormatting>
  <conditionalFormatting sqref="L354:L509 L655:L697 L852:L1048576">
    <cfRule type="expression" dxfId="1121" priority="16284">
      <formula>AND(COUNTIF($E209,"*懷寧*")&gt;0,$L209="")</formula>
    </cfRule>
  </conditionalFormatting>
  <conditionalFormatting sqref="L1">
    <cfRule type="expression" dxfId="1120" priority="16664">
      <formula>AND(COUNTIF($E1035475,"*懷寧*")&gt;0,$L1035475="")</formula>
    </cfRule>
  </conditionalFormatting>
  <conditionalFormatting sqref="L698:L706">
    <cfRule type="expression" dxfId="1119" priority="16883">
      <formula>AND(COUNTIF($E1036174,"*懷寧*")&gt;0,$L1036174="")</formula>
    </cfRule>
  </conditionalFormatting>
  <conditionalFormatting sqref="L75:L145">
    <cfRule type="expression" dxfId="1118" priority="16933">
      <formula>AND(COUNTIF(#REF!,"*懷寧*")&gt;0,#REF!="")</formula>
    </cfRule>
  </conditionalFormatting>
  <conditionalFormatting sqref="L3:L74">
    <cfRule type="expression" dxfId="1117" priority="16976">
      <formula>AND(COUNTIF(#REF!,"*懷寧*")&gt;0,#REF!="")</formula>
    </cfRule>
  </conditionalFormatting>
  <conditionalFormatting sqref="L146:L208 L707:L840">
    <cfRule type="expression" dxfId="1116" priority="16987">
      <formula>AND(COUNTIF($E3,"*懷寧*")&gt;0,$L3="")</formula>
    </cfRule>
  </conditionalFormatting>
  <conditionalFormatting sqref="L244">
    <cfRule type="expression" dxfId="1115" priority="16989">
      <formula>AND(COUNTIF(#REF!,"*懷寧*")&gt;0,#REF!="")</formula>
    </cfRule>
  </conditionalFormatting>
  <conditionalFormatting sqref="L245:L352 L842:L850 L698:L706">
    <cfRule type="expression" dxfId="1114" priority="17004">
      <formula>AND(COUNTIF($E101,"*懷寧*")&gt;0,$L101="")</formula>
    </cfRule>
  </conditionalFormatting>
  <conditionalFormatting sqref="L353">
    <cfRule type="expression" dxfId="1113" priority="17006">
      <formula>AND(COUNTIF(#REF!,"*懷寧*")&gt;0,#REF!="")</formula>
    </cfRule>
  </conditionalFormatting>
  <conditionalFormatting sqref="L209:L243">
    <cfRule type="expression" dxfId="1112" priority="17009">
      <formula>AND(COUNTIF($E67,"*懷寧*")&gt;0,$L67="")</formula>
    </cfRule>
  </conditionalFormatting>
  <conditionalFormatting sqref="L510:L654">
    <cfRule type="expression" dxfId="1111" priority="17082">
      <formula>AND(COUNTIF($E358,"*懷寧*")&gt;0,$L358="")</formula>
    </cfRule>
  </conditionalFormatting>
  <conditionalFormatting sqref="L841 L851">
    <cfRule type="expression" dxfId="1110" priority="17090">
      <formula>AND(COUNTIF(#REF!,"*懷寧*")&gt;0,#REF!="")</formula>
    </cfRule>
  </conditionalFormatting>
  <conditionalFormatting sqref="L2:L697">
    <cfRule type="expression" dxfId="1109" priority="17092">
      <formula>AND(COUNTIF($E1035477,"*懷寧*")&gt;0,$L1035477="")</formula>
    </cfRule>
  </conditionalFormatting>
  <conditionalFormatting sqref="B1:B1048576">
    <cfRule type="expression" dxfId="1108" priority="17105">
      <formula>(SUMPRODUCT(($B$1:$B$750=$B1)*($C$1:$C$750=$C1)*(LEFT($E$1:$E$750,2)=LEFT($E1,2))))&gt;1</formula>
    </cfRule>
  </conditionalFormatting>
  <pageMargins left="0.70866141732283472" right="0.70866141732283472" top="0.74803149606299213" bottom="0.74803149606299213" header="0.31496062992125984" footer="0.31496062992125984"/>
  <pageSetup paperSize="9" scale="10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2289" r:id="rId4" name="Button 1">
              <controlPr defaultSize="0" print="0" autoFill="0" autoPict="0" macro="[0]!八O四收據查詢">
                <anchor moveWithCells="1">
                  <from>
                    <xdr:col>14</xdr:col>
                    <xdr:colOff>0</xdr:colOff>
                    <xdr:row>0</xdr:row>
                    <xdr:rowOff>15903</xdr:rowOff>
                  </from>
                  <to>
                    <xdr:col>15</xdr:col>
                    <xdr:colOff>95416</xdr:colOff>
                    <xdr:row>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90" r:id="rId5" name="Button 2">
              <controlPr defaultSize="0" print="0" autoFill="0" autoPict="0" macro="[0]!八o四登完恢復">
                <anchor moveWithCells="1">
                  <from>
                    <xdr:col>15</xdr:col>
                    <xdr:colOff>326003</xdr:colOff>
                    <xdr:row>0</xdr:row>
                    <xdr:rowOff>31805</xdr:rowOff>
                  </from>
                  <to>
                    <xdr:col>16</xdr:col>
                    <xdr:colOff>516835</xdr:colOff>
                    <xdr:row>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92" r:id="rId6" name="Button 4">
              <controlPr defaultSize="0" print="0" autoFill="0" autoPict="0" macro="[0]!代墊收據開啟">
                <anchor moveWithCells="1">
                  <from>
                    <xdr:col>17</xdr:col>
                    <xdr:colOff>111318</xdr:colOff>
                    <xdr:row>0</xdr:row>
                    <xdr:rowOff>15903</xdr:rowOff>
                  </from>
                  <to>
                    <xdr:col>18</xdr:col>
                    <xdr:colOff>190831</xdr:colOff>
                    <xdr:row>1</xdr:row>
                    <xdr:rowOff>0</xdr:rowOff>
                  </to>
                </anchor>
              </controlPr>
            </control>
          </mc:Choice>
        </mc:AlternateContent>
      </controls>
    </mc:Choice>
  </mc:AlternateContent>
  <tableParts count="1">
    <tablePart r:id="rId7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04">
    <tabColor theme="7" tint="0.59999389629810485"/>
    <pageSetUpPr fitToPage="1"/>
  </sheetPr>
  <dimension ref="A1:J1042554"/>
  <sheetViews>
    <sheetView zoomScaleNormal="100" workbookViewId="0">
      <pane ySplit="1" topLeftCell="A55" activePane="bottomLeft" state="frozen"/>
      <selection pane="bottomLeft" activeCell="H26" sqref="H26:H570"/>
    </sheetView>
  </sheetViews>
  <sheetFormatPr defaultRowHeight="16.3"/>
  <cols>
    <col min="1" max="1" width="9" style="97"/>
    <col min="2" max="2" width="9" style="87"/>
    <col min="3" max="3" width="7.33203125" style="9" customWidth="1"/>
    <col min="4" max="4" width="9" style="9" hidden="1" customWidth="1"/>
    <col min="5" max="5" width="28" style="33" customWidth="1"/>
    <col min="6" max="6" width="20" style="98" customWidth="1"/>
    <col min="7" max="7" width="42.88671875" style="69" hidden="1" customWidth="1"/>
    <col min="8" max="9" width="8.6640625" style="8" customWidth="1"/>
    <col min="10" max="10" width="8.6640625" style="99" customWidth="1"/>
  </cols>
  <sheetData>
    <row r="1" spans="1:10">
      <c r="A1" s="92" t="s">
        <v>2218</v>
      </c>
      <c r="B1" s="93" t="s">
        <v>1</v>
      </c>
      <c r="C1" s="94" t="s">
        <v>73</v>
      </c>
      <c r="D1" s="94" t="s">
        <v>82</v>
      </c>
      <c r="E1" s="92" t="s">
        <v>5</v>
      </c>
      <c r="F1" s="95" t="s">
        <v>254</v>
      </c>
      <c r="G1" s="96" t="s">
        <v>78</v>
      </c>
      <c r="H1" s="92" t="s">
        <v>74</v>
      </c>
      <c r="I1" s="92" t="s">
        <v>75</v>
      </c>
      <c r="J1" s="92" t="s">
        <v>4</v>
      </c>
    </row>
    <row r="2" spans="1:10" hidden="1">
      <c r="A2" s="97" t="str">
        <f>IFERROR((INDEX(名冊[#All],MATCH(表格2[[#This Row],[姓名]],名冊[[#All],[姓名]],0),COLUMN(名冊[[#Headers],[字號]]))),"")</f>
        <v>1-311</v>
      </c>
      <c r="B2" s="154" t="s">
        <v>2660</v>
      </c>
      <c r="C2" s="9">
        <v>45714</v>
      </c>
      <c r="D2" s="9" t="str">
        <f>IF(表格2[[#This Row],[姓名]]&lt;&gt;"","耗材","")</f>
        <v>耗材</v>
      </c>
      <c r="E2" s="8" t="s">
        <v>2662</v>
      </c>
      <c r="G2" s="179" t="str">
        <f>IF(表格2[[#This Row],[姓名]]&lt;&gt;"",TEXT(表格2[[#This Row],[日期]],"mm/dd;;")&amp;" "&amp;表格2[[#This Row],[項目]]&amp;"*"&amp;表格2[[#This Row],[數量]]&amp;表格2[[#This Row],[項目2]],"")</f>
        <v>02/26 衛生紙*1</v>
      </c>
      <c r="H2" s="6">
        <v>1</v>
      </c>
      <c r="I2" s="6">
        <f>IF((COUNTIF(表格2[[#This Row],[項目]],"*員工*")&gt;0),(IFERROR(VLOOKUP((MID(表格2[[#This Row],[項目]],1,(LEN(表格2[[#This Row],[項目]])-4))),價目[],3,0),"")),(IFERROR(VLOOKUP(表格2[[#This Row],[項目]],價目[],2,0),"")))</f>
        <v>150</v>
      </c>
      <c r="J2" s="99">
        <f>IF(表格2[欄1]&lt;&gt;"",(表格2[[#This Row],[數量]]*表格2[[#This Row],[單價]]),0)</f>
        <v>150</v>
      </c>
    </row>
    <row r="3" spans="1:10" hidden="1">
      <c r="A3" s="97" t="str">
        <f>IFERROR((INDEX(名冊[#All],MATCH(表格2[[#This Row],[姓名]],名冊[[#All],[姓名]],0),COLUMN(名冊[[#Headers],[字號]]))),"")</f>
        <v>1-659</v>
      </c>
      <c r="B3" s="154" t="s">
        <v>2679</v>
      </c>
      <c r="C3" s="9">
        <v>45714</v>
      </c>
      <c r="D3" s="9" t="str">
        <f>IF(表格2[[#This Row],[姓名]]&lt;&gt;"","耗材","")</f>
        <v>耗材</v>
      </c>
      <c r="E3" s="8" t="s">
        <v>2653</v>
      </c>
      <c r="G3" s="179" t="str">
        <f>IF(表格2[[#This Row],[姓名]]&lt;&gt;"",TEXT(表格2[[#This Row],[日期]],"mm/dd;;")&amp;" "&amp;表格2[[#This Row],[項目]]&amp;"*"&amp;表格2[[#This Row],[數量]]&amp;表格2[[#This Row],[項目2]],"")</f>
        <v>02/26 依必朗潔膚液*1</v>
      </c>
      <c r="H3" s="6">
        <v>1</v>
      </c>
      <c r="I3" s="6">
        <f>IF((COUNTIF(表格2[[#This Row],[項目]],"*員工*")&gt;0),(IFERROR(VLOOKUP((MID(表格2[[#This Row],[項目]],1,(LEN(表格2[[#This Row],[項目]])-4))),價目[],3,0),"")),(IFERROR(VLOOKUP(表格2[[#This Row],[項目]],價目[],2,0),"")))</f>
        <v>175</v>
      </c>
      <c r="J3" s="99">
        <f>IF(表格2[欄1]&lt;&gt;"",(表格2[[#This Row],[數量]]*表格2[[#This Row],[單價]]),0)</f>
        <v>175</v>
      </c>
    </row>
    <row r="4" spans="1:10" hidden="1">
      <c r="A4" s="97" t="str">
        <f>IFERROR((INDEX(名冊[#All],MATCH(表格2[[#This Row],[姓名]],名冊[[#All],[姓名]],0),COLUMN(名冊[[#Headers],[字號]]))),"")</f>
        <v>1-660</v>
      </c>
      <c r="B4" s="154" t="s">
        <v>2675</v>
      </c>
      <c r="C4" s="9">
        <v>45714</v>
      </c>
      <c r="D4" s="9" t="str">
        <f>IF(表格2[[#This Row],[姓名]]&lt;&gt;"","耗材","")</f>
        <v>耗材</v>
      </c>
      <c r="E4" s="8" t="s">
        <v>2653</v>
      </c>
      <c r="G4" s="179" t="str">
        <f>IF(表格2[[#This Row],[姓名]]&lt;&gt;"",TEXT(表格2[[#This Row],[日期]],"mm/dd;;")&amp;" "&amp;表格2[[#This Row],[項目]]&amp;"*"&amp;表格2[[#This Row],[數量]]&amp;表格2[[#This Row],[項目2]],"")</f>
        <v>02/26 依必朗潔膚液*1</v>
      </c>
      <c r="H4" s="6">
        <v>1</v>
      </c>
      <c r="I4" s="6">
        <f>IF((COUNTIF(表格2[[#This Row],[項目]],"*員工*")&gt;0),(IFERROR(VLOOKUP((MID(表格2[[#This Row],[項目]],1,(LEN(表格2[[#This Row],[項目]])-4))),價目[],3,0),"")),(IFERROR(VLOOKUP(表格2[[#This Row],[項目]],價目[],2,0),"")))</f>
        <v>175</v>
      </c>
      <c r="J4" s="99">
        <f>IF(表格2[欄1]&lt;&gt;"",(表格2[[#This Row],[數量]]*表格2[[#This Row],[單價]]),0)</f>
        <v>175</v>
      </c>
    </row>
    <row r="5" spans="1:10" hidden="1">
      <c r="A5" s="97" t="str">
        <f>IFERROR((INDEX(名冊[#All],MATCH(表格2[[#This Row],[姓名]],名冊[[#All],[姓名]],0),COLUMN(名冊[[#Headers],[字號]]))),"")</f>
        <v>1-768</v>
      </c>
      <c r="B5" s="154" t="s">
        <v>2264</v>
      </c>
      <c r="C5" s="9">
        <v>45714</v>
      </c>
      <c r="D5" s="9" t="str">
        <f>IF(表格2[[#This Row],[姓名]]&lt;&gt;"","耗材","")</f>
        <v>耗材</v>
      </c>
      <c r="E5" s="8" t="s">
        <v>2659</v>
      </c>
      <c r="G5" s="179" t="str">
        <f>IF(表格2[[#This Row],[姓名]]&lt;&gt;"",TEXT(表格2[[#This Row],[日期]],"mm/dd;;")&amp;" "&amp;表格2[[#This Row],[項目]]&amp;"*"&amp;表格2[[#This Row],[數量]]&amp;表格2[[#This Row],[項目2]],"")</f>
        <v>02/26 尿袋*1</v>
      </c>
      <c r="H5" s="6">
        <v>1</v>
      </c>
      <c r="I5" s="6">
        <f>IF((COUNTIF(表格2[[#This Row],[項目]],"*員工*")&gt;0),(IFERROR(VLOOKUP((MID(表格2[[#This Row],[項目]],1,(LEN(表格2[[#This Row],[項目]])-4))),價目[],3,0),"")),(IFERROR(VLOOKUP(表格2[[#This Row],[項目]],價目[],2,0),"")))</f>
        <v>35</v>
      </c>
      <c r="J5" s="99">
        <f>IF(表格2[欄1]&lt;&gt;"",(表格2[[#This Row],[數量]]*表格2[[#This Row],[單價]]),0)</f>
        <v>35</v>
      </c>
    </row>
    <row r="6" spans="1:10" hidden="1">
      <c r="A6" s="97" t="str">
        <f>IFERROR((INDEX(名冊[#All],MATCH(表格2[[#This Row],[姓名]],名冊[[#All],[姓名]],0),COLUMN(名冊[[#Headers],[字號]]))),"")</f>
        <v>1-768</v>
      </c>
      <c r="B6" s="154" t="s">
        <v>2264</v>
      </c>
      <c r="C6" s="9">
        <v>45714</v>
      </c>
      <c r="D6" s="9" t="str">
        <f>IF(表格2[[#This Row],[姓名]]&lt;&gt;"","耗材","")</f>
        <v>耗材</v>
      </c>
      <c r="E6" s="8" t="s">
        <v>2657</v>
      </c>
      <c r="G6" s="179" t="str">
        <f>IF(表格2[[#This Row],[姓名]]&lt;&gt;"",TEXT(表格2[[#This Row],[日期]],"mm/dd;;")&amp;" "&amp;表格2[[#This Row],[項目]]&amp;"*"&amp;表格2[[#This Row],[數量]]&amp;表格2[[#This Row],[項目2]],"")</f>
        <v>02/26 尿管*1</v>
      </c>
      <c r="H6" s="6">
        <v>1</v>
      </c>
      <c r="I6" s="6">
        <f>IF((COUNTIF(表格2[[#This Row],[項目]],"*員工*")&gt;0),(IFERROR(VLOOKUP((MID(表格2[[#This Row],[項目]],1,(LEN(表格2[[#This Row],[項目]])-4))),價目[],3,0),"")),(IFERROR(VLOOKUP(表格2[[#This Row],[項目]],價目[],2,0),"")))</f>
        <v>200</v>
      </c>
      <c r="J6" s="99">
        <f>IF(表格2[欄1]&lt;&gt;"",(表格2[[#This Row],[數量]]*表格2[[#This Row],[單價]]),0)</f>
        <v>200</v>
      </c>
    </row>
    <row r="7" spans="1:10" hidden="1">
      <c r="A7" s="97" t="str">
        <f>IFERROR((INDEX(名冊[#All],MATCH(表格2[[#This Row],[姓名]],名冊[[#All],[姓名]],0),COLUMN(名冊[[#Headers],[字號]]))),"")</f>
        <v>1-768</v>
      </c>
      <c r="B7" s="154" t="s">
        <v>2264</v>
      </c>
      <c r="C7" s="9">
        <v>45714</v>
      </c>
      <c r="D7" s="9" t="str">
        <f>IF(表格2[[#This Row],[姓名]]&lt;&gt;"","耗材","")</f>
        <v>耗材</v>
      </c>
      <c r="E7" s="8" t="s">
        <v>2656</v>
      </c>
      <c r="G7" s="179" t="str">
        <f>IF(表格2[[#This Row],[姓名]]&lt;&gt;"",TEXT(表格2[[#This Row],[日期]],"mm/dd;;")&amp;" "&amp;表格2[[#This Row],[項目]]&amp;"*"&amp;表格2[[#This Row],[數量]]&amp;表格2[[#This Row],[項目2]],"")</f>
        <v>02/26 紅多酚蔓越莓*1</v>
      </c>
      <c r="H7" s="6">
        <v>1</v>
      </c>
      <c r="I7" s="6">
        <f>IF((COUNTIF(表格2[[#This Row],[項目]],"*員工*")&gt;0),(IFERROR(VLOOKUP((MID(表格2[[#This Row],[項目]],1,(LEN(表格2[[#This Row],[項目]])-4))),價目[],3,0),"")),(IFERROR(VLOOKUP(表格2[[#This Row],[項目]],價目[],2,0),"")))</f>
        <v>1500</v>
      </c>
      <c r="J7" s="99">
        <f>IF(表格2[欄1]&lt;&gt;"",(表格2[[#This Row],[數量]]*表格2[[#This Row],[單價]]),0)</f>
        <v>1500</v>
      </c>
    </row>
    <row r="8" spans="1:10" hidden="1">
      <c r="A8" s="97" t="str">
        <f>IFERROR((INDEX(名冊[#All],MATCH(表格2[[#This Row],[姓名]],名冊[[#All],[姓名]],0),COLUMN(名冊[[#Headers],[字號]]))),"")</f>
        <v>1-768</v>
      </c>
      <c r="B8" s="154" t="s">
        <v>2654</v>
      </c>
      <c r="C8" s="9">
        <v>45714</v>
      </c>
      <c r="D8" s="9" t="str">
        <f>IF(表格2[[#This Row],[姓名]]&lt;&gt;"","耗材","")</f>
        <v>耗材</v>
      </c>
      <c r="E8" s="8" t="s">
        <v>2651</v>
      </c>
      <c r="G8" s="179" t="str">
        <f>IF(表格2[[#This Row],[姓名]]&lt;&gt;"",TEXT(表格2[[#This Row],[日期]],"mm/dd;;")&amp;" "&amp;表格2[[#This Row],[項目]]&amp;"*"&amp;表格2[[#This Row],[數量]]&amp;表格2[[#This Row],[項目2]],"")</f>
        <v>02/26 蛋白素奶粉*1</v>
      </c>
      <c r="H8" s="6">
        <v>1</v>
      </c>
      <c r="I8" s="6">
        <f>IF((COUNTIF(表格2[[#This Row],[項目]],"*員工*")&gt;0),(IFERROR(VLOOKUP((MID(表格2[[#This Row],[項目]],1,(LEN(表格2[[#This Row],[項目]])-4))),價目[],3,0),"")),(IFERROR(VLOOKUP(表格2[[#This Row],[項目]],價目[],2,0),"")))</f>
        <v>800</v>
      </c>
      <c r="J8" s="99">
        <f>IF(表格2[欄1]&lt;&gt;"",(表格2[[#This Row],[數量]]*表格2[[#This Row],[單價]]),0)</f>
        <v>800</v>
      </c>
    </row>
    <row r="9" spans="1:10" hidden="1">
      <c r="A9" s="97" t="str">
        <f>IFERROR((INDEX(名冊[#All],MATCH(表格2[[#This Row],[姓名]],名冊[[#All],[姓名]],0),COLUMN(名冊[[#Headers],[字號]]))),"")</f>
        <v>1-022</v>
      </c>
      <c r="B9" s="154" t="s">
        <v>2682</v>
      </c>
      <c r="C9" s="9">
        <v>45714</v>
      </c>
      <c r="D9" s="9" t="str">
        <f>IF(表格2[[#This Row],[姓名]]&lt;&gt;"","耗材","")</f>
        <v>耗材</v>
      </c>
      <c r="E9" s="8" t="s">
        <v>2662</v>
      </c>
      <c r="G9" s="179" t="str">
        <f>IF(表格2[[#This Row],[姓名]]&lt;&gt;"",TEXT(表格2[[#This Row],[日期]],"mm/dd;;")&amp;" "&amp;表格2[[#This Row],[項目]]&amp;"*"&amp;表格2[[#This Row],[數量]]&amp;表格2[[#This Row],[項目2]],"")</f>
        <v>02/26 衛生紙*1</v>
      </c>
      <c r="H9" s="6">
        <v>1</v>
      </c>
      <c r="I9" s="6">
        <f>IF((COUNTIF(表格2[[#This Row],[項目]],"*員工*")&gt;0),(IFERROR(VLOOKUP((MID(表格2[[#This Row],[項目]],1,(LEN(表格2[[#This Row],[項目]])-4))),價目[],3,0),"")),(IFERROR(VLOOKUP(表格2[[#This Row],[項目]],價目[],2,0),"")))</f>
        <v>150</v>
      </c>
      <c r="J9" s="99">
        <f>IF(表格2[欄1]&lt;&gt;"",(表格2[[#This Row],[數量]]*表格2[[#This Row],[單價]]),0)</f>
        <v>150</v>
      </c>
    </row>
    <row r="10" spans="1:10" hidden="1">
      <c r="A10" s="97" t="str">
        <f>IFERROR((INDEX(名冊[#All],MATCH(表格2[[#This Row],[姓名]],名冊[[#All],[姓名]],0),COLUMN(名冊[[#Headers],[字號]]))),"")</f>
        <v>1-585</v>
      </c>
      <c r="B10" s="154" t="s">
        <v>2681</v>
      </c>
      <c r="C10" s="9">
        <v>45714</v>
      </c>
      <c r="D10" s="9" t="str">
        <f>IF(表格2[[#This Row],[姓名]]&lt;&gt;"","耗材","")</f>
        <v>耗材</v>
      </c>
      <c r="E10" s="8" t="s">
        <v>3314</v>
      </c>
      <c r="G10" s="179" t="str">
        <f>IF(表格2[[#This Row],[姓名]]&lt;&gt;"",TEXT(表格2[[#This Row],[日期]],"mm/dd;;")&amp;" "&amp;表格2[[#This Row],[項目]]&amp;"*"&amp;表格2[[#This Row],[數量]]&amp;表格2[[#This Row],[項目2]],"")</f>
        <v>02/26 依必朗潔膚液*1</v>
      </c>
      <c r="H10" s="6">
        <v>1</v>
      </c>
      <c r="I10" s="6">
        <f>IF((COUNTIF(表格2[[#This Row],[項目]],"*員工*")&gt;0),(IFERROR(VLOOKUP((MID(表格2[[#This Row],[項目]],1,(LEN(表格2[[#This Row],[項目]])-4))),價目[],3,0),"")),(IFERROR(VLOOKUP(表格2[[#This Row],[項目]],價目[],2,0),"")))</f>
        <v>175</v>
      </c>
      <c r="J10" s="99">
        <f>IF(表格2[欄1]&lt;&gt;"",(表格2[[#This Row],[數量]]*表格2[[#This Row],[單價]]),0)</f>
        <v>175</v>
      </c>
    </row>
    <row r="11" spans="1:10" hidden="1">
      <c r="A11" s="97" t="str">
        <f>IFERROR((INDEX(名冊[#All],MATCH(表格2[[#This Row],[姓名]],名冊[[#All],[姓名]],0),COLUMN(名冊[[#Headers],[字號]]))),"")</f>
        <v>1-612</v>
      </c>
      <c r="B11" s="154" t="s">
        <v>2667</v>
      </c>
      <c r="C11" s="9">
        <v>45714</v>
      </c>
      <c r="D11" s="9" t="str">
        <f>IF(表格2[[#This Row],[姓名]]&lt;&gt;"","耗材","")</f>
        <v>耗材</v>
      </c>
      <c r="E11" s="8" t="s">
        <v>2653</v>
      </c>
      <c r="G11" s="179" t="str">
        <f>IF(表格2[[#This Row],[姓名]]&lt;&gt;"",TEXT(表格2[[#This Row],[日期]],"mm/dd;;")&amp;" "&amp;表格2[[#This Row],[項目]]&amp;"*"&amp;表格2[[#This Row],[數量]]&amp;表格2[[#This Row],[項目2]],"")</f>
        <v>02/26 依必朗潔膚液*1</v>
      </c>
      <c r="H11" s="6">
        <v>1</v>
      </c>
      <c r="I11" s="6">
        <f>IF((COUNTIF(表格2[[#This Row],[項目]],"*員工*")&gt;0),(IFERROR(VLOOKUP((MID(表格2[[#This Row],[項目]],1,(LEN(表格2[[#This Row],[項目]])-4))),價目[],3,0),"")),(IFERROR(VLOOKUP(表格2[[#This Row],[項目]],價目[],2,0),"")))</f>
        <v>175</v>
      </c>
      <c r="J11" s="99">
        <f>IF(表格2[欄1]&lt;&gt;"",(表格2[[#This Row],[數量]]*表格2[[#This Row],[單價]]),0)</f>
        <v>175</v>
      </c>
    </row>
    <row r="12" spans="1:10" hidden="1">
      <c r="A12" s="97" t="str">
        <f>IFERROR((INDEX(名冊[#All],MATCH(表格2[[#This Row],[姓名]],名冊[[#All],[姓名]],0),COLUMN(名冊[[#Headers],[字號]]))),"")</f>
        <v>1-038</v>
      </c>
      <c r="B12" s="154" t="s">
        <v>2663</v>
      </c>
      <c r="C12" s="9">
        <v>45714</v>
      </c>
      <c r="D12" s="9" t="str">
        <f>IF(表格2[[#This Row],[姓名]]&lt;&gt;"","耗材","")</f>
        <v>耗材</v>
      </c>
      <c r="E12" s="8" t="s">
        <v>2661</v>
      </c>
      <c r="G12" s="179" t="str">
        <f>IF(表格2[[#This Row],[姓名]]&lt;&gt;"",TEXT(表格2[[#This Row],[日期]],"mm/dd;;")&amp;" "&amp;表格2[[#This Row],[項目]]&amp;"*"&amp;表格2[[#This Row],[數量]]&amp;表格2[[#This Row],[項目2]],"")</f>
        <v>02/26 衛生紙*1</v>
      </c>
      <c r="H12" s="6">
        <v>1</v>
      </c>
      <c r="I12" s="6">
        <f>IF((COUNTIF(表格2[[#This Row],[項目]],"*員工*")&gt;0),(IFERROR(VLOOKUP((MID(表格2[[#This Row],[項目]],1,(LEN(表格2[[#This Row],[項目]])-4))),價目[],3,0),"")),(IFERROR(VLOOKUP(表格2[[#This Row],[項目]],價目[],2,0),"")))</f>
        <v>150</v>
      </c>
      <c r="J12" s="99">
        <f>IF(表格2[欄1]&lt;&gt;"",(表格2[[#This Row],[數量]]*表格2[[#This Row],[單價]]),0)</f>
        <v>150</v>
      </c>
    </row>
    <row r="13" spans="1:10" hidden="1">
      <c r="A13" s="97" t="str">
        <f>IFERROR((INDEX(名冊[#All],MATCH(表格2[[#This Row],[姓名]],名冊[[#All],[姓名]],0),COLUMN(名冊[[#Headers],[字號]]))),"")</f>
        <v>1-200</v>
      </c>
      <c r="B13" s="154" t="s">
        <v>2677</v>
      </c>
      <c r="C13" s="9">
        <v>45714</v>
      </c>
      <c r="D13" s="9" t="str">
        <f>IF(表格2[[#This Row],[姓名]]&lt;&gt;"","耗材","")</f>
        <v>耗材</v>
      </c>
      <c r="E13" s="8" t="s">
        <v>2653</v>
      </c>
      <c r="G13" s="179" t="str">
        <f>IF(表格2[[#This Row],[姓名]]&lt;&gt;"",TEXT(表格2[[#This Row],[日期]],"mm/dd;;")&amp;" "&amp;表格2[[#This Row],[項目]]&amp;"*"&amp;表格2[[#This Row],[數量]]&amp;表格2[[#This Row],[項目2]],"")</f>
        <v>02/26 依必朗潔膚液*1</v>
      </c>
      <c r="H13" s="6">
        <v>1</v>
      </c>
      <c r="I13" s="6">
        <f>IF((COUNTIF(表格2[[#This Row],[項目]],"*員工*")&gt;0),(IFERROR(VLOOKUP((MID(表格2[[#This Row],[項目]],1,(LEN(表格2[[#This Row],[項目]])-4))),價目[],3,0),"")),(IFERROR(VLOOKUP(表格2[[#This Row],[項目]],價目[],2,0),"")))</f>
        <v>175</v>
      </c>
      <c r="J13" s="99">
        <f>IF(表格2[欄1]&lt;&gt;"",(表格2[[#This Row],[數量]]*表格2[[#This Row],[單價]]),0)</f>
        <v>175</v>
      </c>
    </row>
    <row r="14" spans="1:10" hidden="1">
      <c r="A14" s="97" t="str">
        <f>IFERROR((INDEX(名冊[#All],MATCH(表格2[[#This Row],[姓名]],名冊[[#All],[姓名]],0),COLUMN(名冊[[#Headers],[字號]]))),"")</f>
        <v>1-211</v>
      </c>
      <c r="B14" s="154" t="s">
        <v>2678</v>
      </c>
      <c r="C14" s="9">
        <v>45714</v>
      </c>
      <c r="D14" s="9" t="str">
        <f>IF(表格2[[#This Row],[姓名]]&lt;&gt;"","耗材","")</f>
        <v>耗材</v>
      </c>
      <c r="E14" s="8" t="s">
        <v>2653</v>
      </c>
      <c r="G14" s="179" t="str">
        <f>IF(表格2[[#This Row],[姓名]]&lt;&gt;"",TEXT(表格2[[#This Row],[日期]],"mm/dd;;")&amp;" "&amp;表格2[[#This Row],[項目]]&amp;"*"&amp;表格2[[#This Row],[數量]]&amp;表格2[[#This Row],[項目2]],"")</f>
        <v>02/26 依必朗潔膚液*1</v>
      </c>
      <c r="H14" s="6">
        <v>1</v>
      </c>
      <c r="I14" s="6">
        <f>IF((COUNTIF(表格2[[#This Row],[項目]],"*員工*")&gt;0),(IFERROR(VLOOKUP((MID(表格2[[#This Row],[項目]],1,(LEN(表格2[[#This Row],[項目]])-4))),價目[],3,0),"")),(IFERROR(VLOOKUP(表格2[[#This Row],[項目]],價目[],2,0),"")))</f>
        <v>175</v>
      </c>
      <c r="J14" s="99">
        <f>IF(表格2[欄1]&lt;&gt;"",(表格2[[#This Row],[數量]]*表格2[[#This Row],[單價]]),0)</f>
        <v>175</v>
      </c>
    </row>
    <row r="15" spans="1:10" hidden="1">
      <c r="A15" s="97" t="str">
        <f>IFERROR((INDEX(名冊[#All],MATCH(表格2[[#This Row],[姓名]],名冊[[#All],[姓名]],0),COLUMN(名冊[[#Headers],[字號]]))),"")</f>
        <v>1-500</v>
      </c>
      <c r="B15" s="154" t="s">
        <v>2672</v>
      </c>
      <c r="C15" s="9">
        <v>45714</v>
      </c>
      <c r="D15" s="9" t="str">
        <f>IF(表格2[[#This Row],[姓名]]&lt;&gt;"","耗材","")</f>
        <v>耗材</v>
      </c>
      <c r="E15" s="8" t="s">
        <v>2653</v>
      </c>
      <c r="G15" s="179" t="str">
        <f>IF(表格2[[#This Row],[姓名]]&lt;&gt;"",TEXT(表格2[[#This Row],[日期]],"mm/dd;;")&amp;" "&amp;表格2[[#This Row],[項目]]&amp;"*"&amp;表格2[[#This Row],[數量]]&amp;表格2[[#This Row],[項目2]],"")</f>
        <v>02/26 依必朗潔膚液*1</v>
      </c>
      <c r="H15" s="6">
        <v>1</v>
      </c>
      <c r="I15" s="6">
        <f>IF((COUNTIF(表格2[[#This Row],[項目]],"*員工*")&gt;0),(IFERROR(VLOOKUP((MID(表格2[[#This Row],[項目]],1,(LEN(表格2[[#This Row],[項目]])-4))),價目[],3,0),"")),(IFERROR(VLOOKUP(表格2[[#This Row],[項目]],價目[],2,0),"")))</f>
        <v>175</v>
      </c>
      <c r="J15" s="99">
        <f>IF(表格2[欄1]&lt;&gt;"",(表格2[[#This Row],[數量]]*表格2[[#This Row],[單價]]),0)</f>
        <v>175</v>
      </c>
    </row>
    <row r="16" spans="1:10" hidden="1">
      <c r="A16" s="97" t="str">
        <f>IFERROR((INDEX(名冊[#All],MATCH(表格2[[#This Row],[姓名]],名冊[[#All],[姓名]],0),COLUMN(名冊[[#Headers],[字號]]))),"")</f>
        <v>1-687</v>
      </c>
      <c r="B16" s="154" t="s">
        <v>2665</v>
      </c>
      <c r="C16" s="9">
        <v>45714</v>
      </c>
      <c r="D16" s="9" t="str">
        <f>IF(表格2[[#This Row],[姓名]]&lt;&gt;"","耗材","")</f>
        <v>耗材</v>
      </c>
      <c r="E16" s="8" t="s">
        <v>2653</v>
      </c>
      <c r="G16" s="179" t="str">
        <f>IF(表格2[[#This Row],[姓名]]&lt;&gt;"",TEXT(表格2[[#This Row],[日期]],"mm/dd;;")&amp;" "&amp;表格2[[#This Row],[項目]]&amp;"*"&amp;表格2[[#This Row],[數量]]&amp;表格2[[#This Row],[項目2]],"")</f>
        <v>02/26 依必朗潔膚液*1</v>
      </c>
      <c r="H16" s="6">
        <v>1</v>
      </c>
      <c r="I16" s="6">
        <f>IF((COUNTIF(表格2[[#This Row],[項目]],"*員工*")&gt;0),(IFERROR(VLOOKUP((MID(表格2[[#This Row],[項目]],1,(LEN(表格2[[#This Row],[項目]])-4))),價目[],3,0),"")),(IFERROR(VLOOKUP(表格2[[#This Row],[項目]],價目[],2,0),"")))</f>
        <v>175</v>
      </c>
      <c r="J16" s="99">
        <f>IF(表格2[欄1]&lt;&gt;"",(表格2[[#This Row],[數量]]*表格2[[#This Row],[單價]]),0)</f>
        <v>175</v>
      </c>
    </row>
    <row r="17" spans="1:10" hidden="1">
      <c r="A17" s="97" t="str">
        <f>IFERROR((INDEX(名冊[#All],MATCH(表格2[[#This Row],[姓名]],名冊[[#All],[姓名]],0),COLUMN(名冊[[#Headers],[字號]]))),"")</f>
        <v>1-473</v>
      </c>
      <c r="B17" s="154" t="s">
        <v>2668</v>
      </c>
      <c r="C17" s="9">
        <v>45714</v>
      </c>
      <c r="D17" s="9" t="str">
        <f>IF(表格2[[#This Row],[姓名]]&lt;&gt;"","耗材","")</f>
        <v>耗材</v>
      </c>
      <c r="E17" s="8" t="s">
        <v>2653</v>
      </c>
      <c r="G17" s="179" t="str">
        <f>IF(表格2[[#This Row],[姓名]]&lt;&gt;"",TEXT(表格2[[#This Row],[日期]],"mm/dd;;")&amp;" "&amp;表格2[[#This Row],[項目]]&amp;"*"&amp;表格2[[#This Row],[數量]]&amp;表格2[[#This Row],[項目2]],"")</f>
        <v>02/26 依必朗潔膚液*1</v>
      </c>
      <c r="H17" s="6">
        <v>1</v>
      </c>
      <c r="I17" s="6">
        <f>IF((COUNTIF(表格2[[#This Row],[項目]],"*員工*")&gt;0),(IFERROR(VLOOKUP((MID(表格2[[#This Row],[項目]],1,(LEN(表格2[[#This Row],[項目]])-4))),價目[],3,0),"")),(IFERROR(VLOOKUP(表格2[[#This Row],[項目]],價目[],2,0),"")))</f>
        <v>175</v>
      </c>
      <c r="J17" s="99">
        <f>IF(表格2[欄1]&lt;&gt;"",(表格2[[#This Row],[數量]]*表格2[[#This Row],[單價]]),0)</f>
        <v>175</v>
      </c>
    </row>
    <row r="18" spans="1:10" hidden="1">
      <c r="A18" s="97" t="str">
        <f>IFERROR((INDEX(名冊[#All],MATCH(表格2[[#This Row],[姓名]],名冊[[#All],[姓名]],0),COLUMN(名冊[[#Headers],[字號]]))),"")</f>
        <v>1-676</v>
      </c>
      <c r="B18" s="154" t="s">
        <v>2670</v>
      </c>
      <c r="C18" s="9">
        <v>45714</v>
      </c>
      <c r="D18" s="9" t="str">
        <f>IF(表格2[[#This Row],[姓名]]&lt;&gt;"","耗材","")</f>
        <v>耗材</v>
      </c>
      <c r="E18" s="8" t="s">
        <v>2653</v>
      </c>
      <c r="G18" s="179" t="str">
        <f>IF(表格2[[#This Row],[姓名]]&lt;&gt;"",TEXT(表格2[[#This Row],[日期]],"mm/dd;;")&amp;" "&amp;表格2[[#This Row],[項目]]&amp;"*"&amp;表格2[[#This Row],[數量]]&amp;表格2[[#This Row],[項目2]],"")</f>
        <v>02/26 依必朗潔膚液*1</v>
      </c>
      <c r="H18" s="6">
        <v>1</v>
      </c>
      <c r="I18" s="6">
        <f>IF((COUNTIF(表格2[[#This Row],[項目]],"*員工*")&gt;0),(IFERROR(VLOOKUP((MID(表格2[[#This Row],[項目]],1,(LEN(表格2[[#This Row],[項目]])-4))),價目[],3,0),"")),(IFERROR(VLOOKUP(表格2[[#This Row],[項目]],價目[],2,0),"")))</f>
        <v>175</v>
      </c>
      <c r="J18" s="99">
        <f>IF(表格2[欄1]&lt;&gt;"",(表格2[[#This Row],[數量]]*表格2[[#This Row],[單價]]),0)</f>
        <v>175</v>
      </c>
    </row>
    <row r="19" spans="1:10" hidden="1">
      <c r="A19" s="97" t="str">
        <f>IFERROR((INDEX(名冊[#All],MATCH(表格2[[#This Row],[姓名]],名冊[[#All],[姓名]],0),COLUMN(名冊[[#Headers],[字號]]))),"")</f>
        <v>1-465</v>
      </c>
      <c r="B19" s="154" t="s">
        <v>2674</v>
      </c>
      <c r="C19" s="9">
        <v>45714</v>
      </c>
      <c r="D19" s="9" t="str">
        <f>IF(表格2[[#This Row],[姓名]]&lt;&gt;"","耗材","")</f>
        <v>耗材</v>
      </c>
      <c r="E19" s="8" t="s">
        <v>2653</v>
      </c>
      <c r="G19" s="179" t="str">
        <f>IF(表格2[[#This Row],[姓名]]&lt;&gt;"",TEXT(表格2[[#This Row],[日期]],"mm/dd;;")&amp;" "&amp;表格2[[#This Row],[項目]]&amp;"*"&amp;表格2[[#This Row],[數量]]&amp;表格2[[#This Row],[項目2]],"")</f>
        <v>02/26 依必朗潔膚液*1</v>
      </c>
      <c r="H19" s="6">
        <v>1</v>
      </c>
      <c r="I19" s="6">
        <f>IF((COUNTIF(表格2[[#This Row],[項目]],"*員工*")&gt;0),(IFERROR(VLOOKUP((MID(表格2[[#This Row],[項目]],1,(LEN(表格2[[#This Row],[項目]])-4))),價目[],3,0),"")),(IFERROR(VLOOKUP(表格2[[#This Row],[項目]],價目[],2,0),"")))</f>
        <v>175</v>
      </c>
      <c r="J19" s="99">
        <f>IF(表格2[欄1]&lt;&gt;"",(表格2[[#This Row],[數量]]*表格2[[#This Row],[單價]]),0)</f>
        <v>175</v>
      </c>
    </row>
    <row r="20" spans="1:10" hidden="1">
      <c r="A20" s="97" t="str">
        <f>IFERROR((INDEX(名冊[#All],MATCH(表格2[[#This Row],[姓名]],名冊[[#All],[姓名]],0),COLUMN(名冊[[#Headers],[字號]]))),"")</f>
        <v>1-637</v>
      </c>
      <c r="B20" s="154" t="s">
        <v>2669</v>
      </c>
      <c r="C20" s="9">
        <v>45714</v>
      </c>
      <c r="D20" s="9" t="str">
        <f>IF(表格2[[#This Row],[姓名]]&lt;&gt;"","耗材","")</f>
        <v>耗材</v>
      </c>
      <c r="E20" s="8" t="s">
        <v>2653</v>
      </c>
      <c r="G20" s="179" t="str">
        <f>IF(表格2[[#This Row],[姓名]]&lt;&gt;"",TEXT(表格2[[#This Row],[日期]],"mm/dd;;")&amp;" "&amp;表格2[[#This Row],[項目]]&amp;"*"&amp;表格2[[#This Row],[數量]]&amp;表格2[[#This Row],[項目2]],"")</f>
        <v>02/26 依必朗潔膚液*1</v>
      </c>
      <c r="H20" s="6">
        <v>1</v>
      </c>
      <c r="I20" s="6">
        <f>IF((COUNTIF(表格2[[#This Row],[項目]],"*員工*")&gt;0),(IFERROR(VLOOKUP((MID(表格2[[#This Row],[項目]],1,(LEN(表格2[[#This Row],[項目]])-4))),價目[],3,0),"")),(IFERROR(VLOOKUP(表格2[[#This Row],[項目]],價目[],2,0),"")))</f>
        <v>175</v>
      </c>
      <c r="J20" s="99">
        <f>IF(表格2[欄1]&lt;&gt;"",(表格2[[#This Row],[數量]]*表格2[[#This Row],[單價]]),0)</f>
        <v>175</v>
      </c>
    </row>
    <row r="21" spans="1:10" hidden="1">
      <c r="A21" s="97" t="str">
        <f>IFERROR((INDEX(名冊[#All],MATCH(表格2[[#This Row],[姓名]],名冊[[#All],[姓名]],0),COLUMN(名冊[[#Headers],[字號]]))),"")</f>
        <v>1-510</v>
      </c>
      <c r="B21" s="154" t="s">
        <v>2680</v>
      </c>
      <c r="C21" s="9">
        <v>45714</v>
      </c>
      <c r="D21" s="9" t="str">
        <f>IF(表格2[[#This Row],[姓名]]&lt;&gt;"","耗材","")</f>
        <v>耗材</v>
      </c>
      <c r="E21" s="8" t="s">
        <v>2653</v>
      </c>
      <c r="G21" s="179" t="str">
        <f>IF(表格2[[#This Row],[姓名]]&lt;&gt;"",TEXT(表格2[[#This Row],[日期]],"mm/dd;;")&amp;" "&amp;表格2[[#This Row],[項目]]&amp;"*"&amp;表格2[[#This Row],[數量]]&amp;表格2[[#This Row],[項目2]],"")</f>
        <v>02/26 依必朗潔膚液*1</v>
      </c>
      <c r="H21" s="6">
        <v>1</v>
      </c>
      <c r="I21" s="6">
        <f>IF((COUNTIF(表格2[[#This Row],[項目]],"*員工*")&gt;0),(IFERROR(VLOOKUP((MID(表格2[[#This Row],[項目]],1,(LEN(表格2[[#This Row],[項目]])-4))),價目[],3,0),"")),(IFERROR(VLOOKUP(表格2[[#This Row],[項目]],價目[],2,0),"")))</f>
        <v>175</v>
      </c>
      <c r="J21" s="99">
        <f>IF(表格2[欄1]&lt;&gt;"",(表格2[[#This Row],[數量]]*表格2[[#This Row],[單價]]),0)</f>
        <v>175</v>
      </c>
    </row>
    <row r="22" spans="1:10" hidden="1">
      <c r="A22" s="97" t="str">
        <f>IFERROR((INDEX(名冊[#All],MATCH(表格2[[#This Row],[姓名]],名冊[[#All],[姓名]],0),COLUMN(名冊[[#Headers],[字號]]))),"")</f>
        <v>1-197</v>
      </c>
      <c r="B22" s="154" t="s">
        <v>2676</v>
      </c>
      <c r="C22" s="9">
        <v>45714</v>
      </c>
      <c r="D22" s="9" t="str">
        <f>IF(表格2[[#This Row],[姓名]]&lt;&gt;"","耗材","")</f>
        <v>耗材</v>
      </c>
      <c r="E22" s="8" t="s">
        <v>2653</v>
      </c>
      <c r="G22" s="179" t="str">
        <f>IF(表格2[[#This Row],[姓名]]&lt;&gt;"",TEXT(表格2[[#This Row],[日期]],"mm/dd;;")&amp;" "&amp;表格2[[#This Row],[項目]]&amp;"*"&amp;表格2[[#This Row],[數量]]&amp;表格2[[#This Row],[項目2]],"")</f>
        <v>02/26 依必朗潔膚液*1</v>
      </c>
      <c r="H22" s="6">
        <v>1</v>
      </c>
      <c r="I22" s="6">
        <f>IF((COUNTIF(表格2[[#This Row],[項目]],"*員工*")&gt;0),(IFERROR(VLOOKUP((MID(表格2[[#This Row],[項目]],1,(LEN(表格2[[#This Row],[項目]])-4))),價目[],3,0),"")),(IFERROR(VLOOKUP(表格2[[#This Row],[項目]],價目[],2,0),"")))</f>
        <v>175</v>
      </c>
      <c r="J22" s="99">
        <f>IF(表格2[欄1]&lt;&gt;"",(表格2[[#This Row],[數量]]*表格2[[#This Row],[單價]]),0)</f>
        <v>175</v>
      </c>
    </row>
    <row r="23" spans="1:10" hidden="1">
      <c r="A23" s="97" t="str">
        <f>IFERROR((INDEX(名冊[#All],MATCH(表格2[[#This Row],[姓名]],名冊[[#All],[姓名]],0),COLUMN(名冊[[#Headers],[字號]]))),"")</f>
        <v>1-296</v>
      </c>
      <c r="B23" s="154" t="s">
        <v>2671</v>
      </c>
      <c r="C23" s="9">
        <v>45714</v>
      </c>
      <c r="D23" s="9" t="str">
        <f>IF(表格2[[#This Row],[姓名]]&lt;&gt;"","耗材","")</f>
        <v>耗材</v>
      </c>
      <c r="E23" s="8" t="s">
        <v>2653</v>
      </c>
      <c r="G23" s="179" t="str">
        <f>IF(表格2[[#This Row],[姓名]]&lt;&gt;"",TEXT(表格2[[#This Row],[日期]],"mm/dd;;")&amp;" "&amp;表格2[[#This Row],[項目]]&amp;"*"&amp;表格2[[#This Row],[數量]]&amp;表格2[[#This Row],[項目2]],"")</f>
        <v>02/26 依必朗潔膚液*1</v>
      </c>
      <c r="H23" s="6">
        <v>1</v>
      </c>
      <c r="I23" s="6">
        <f>IF((COUNTIF(表格2[[#This Row],[項目]],"*員工*")&gt;0),(IFERROR(VLOOKUP((MID(表格2[[#This Row],[項目]],1,(LEN(表格2[[#This Row],[項目]])-4))),價目[],3,0),"")),(IFERROR(VLOOKUP(表格2[[#This Row],[項目]],價目[],2,0),"")))</f>
        <v>175</v>
      </c>
      <c r="J23" s="99">
        <f>IF(表格2[欄1]&lt;&gt;"",(表格2[[#This Row],[數量]]*表格2[[#This Row],[單價]]),0)</f>
        <v>175</v>
      </c>
    </row>
    <row r="24" spans="1:10" hidden="1">
      <c r="A24" s="97" t="str">
        <f>IFERROR((INDEX(名冊[#All],MATCH(表格2[[#This Row],[姓名]],名冊[[#All],[姓名]],0),COLUMN(名冊[[#Headers],[字號]]))),"")</f>
        <v>1-726</v>
      </c>
      <c r="B24" s="154" t="s">
        <v>1789</v>
      </c>
      <c r="C24" s="9">
        <v>45714</v>
      </c>
      <c r="D24" s="9" t="str">
        <f>IF(表格2[[#This Row],[姓名]]&lt;&gt;"","耗材","")</f>
        <v>耗材</v>
      </c>
      <c r="E24" s="8" t="s">
        <v>3313</v>
      </c>
      <c r="G24" s="179" t="str">
        <f>IF(表格2[[#This Row],[姓名]]&lt;&gt;"",TEXT(表格2[[#This Row],[日期]],"mm/dd;;")&amp;" "&amp;表格2[[#This Row],[項目]]&amp;"*"&amp;表格2[[#This Row],[數量]]&amp;表格2[[#This Row],[項目2]],"")</f>
        <v>02/26 依必朗潔膚液*1</v>
      </c>
      <c r="H24" s="6">
        <v>1</v>
      </c>
      <c r="I24" s="6">
        <f>IF((COUNTIF(表格2[[#This Row],[項目]],"*員工*")&gt;0),(IFERROR(VLOOKUP((MID(表格2[[#This Row],[項目]],1,(LEN(表格2[[#This Row],[項目]])-4))),價目[],3,0),"")),(IFERROR(VLOOKUP(表格2[[#This Row],[項目]],價目[],2,0),"")))</f>
        <v>175</v>
      </c>
      <c r="J24" s="99">
        <f>IF(表格2[欄1]&lt;&gt;"",(表格2[[#This Row],[數量]]*表格2[[#This Row],[單價]]),0)</f>
        <v>175</v>
      </c>
    </row>
    <row r="25" spans="1:10" hidden="1">
      <c r="A25" s="97" t="str">
        <f>IFERROR((INDEX(名冊[#All],MATCH(表格2[[#This Row],[姓名]],名冊[[#All],[姓名]],0),COLUMN(名冊[[#Headers],[字號]]))),"")</f>
        <v>1-726</v>
      </c>
      <c r="B25" s="154" t="s">
        <v>1789</v>
      </c>
      <c r="C25" s="9">
        <v>45714</v>
      </c>
      <c r="D25" s="9" t="str">
        <f>IF(表格2[[#This Row],[姓名]]&lt;&gt;"","耗材","")</f>
        <v>耗材</v>
      </c>
      <c r="E25" s="8" t="s">
        <v>2651</v>
      </c>
      <c r="G25" s="179" t="str">
        <f>IF(表格2[[#This Row],[姓名]]&lt;&gt;"",TEXT(表格2[[#This Row],[日期]],"mm/dd;;")&amp;" "&amp;表格2[[#This Row],[項目]]&amp;"*"&amp;表格2[[#This Row],[數量]]&amp;表格2[[#This Row],[項目2]],"")</f>
        <v>02/26 蛋白素奶粉*1</v>
      </c>
      <c r="H25" s="6">
        <v>1</v>
      </c>
      <c r="I25" s="6">
        <f>IF((COUNTIF(表格2[[#This Row],[項目]],"*員工*")&gt;0),(IFERROR(VLOOKUP((MID(表格2[[#This Row],[項目]],1,(LEN(表格2[[#This Row],[項目]])-4))),價目[],3,0),"")),(IFERROR(VLOOKUP(表格2[[#This Row],[項目]],價目[],2,0),"")))</f>
        <v>800</v>
      </c>
      <c r="J25" s="99">
        <f>IF(表格2[欄1]&lt;&gt;"",(表格2[[#This Row],[數量]]*表格2[[#This Row],[單價]]),0)</f>
        <v>800</v>
      </c>
    </row>
    <row r="26" spans="1:10">
      <c r="A26" s="97" t="str">
        <f>IFERROR((INDEX(名冊[#All],MATCH(表格2[[#This Row],[姓名]],名冊[[#All],[姓名]],0),COLUMN(名冊[[#Headers],[字號]]))),"")</f>
        <v>1-726</v>
      </c>
      <c r="B26" s="154" t="s">
        <v>2648</v>
      </c>
      <c r="C26" s="9">
        <v>45714</v>
      </c>
      <c r="D26" s="9" t="str">
        <f>IF(表格2[[#This Row],[姓名]]&lt;&gt;"","耗材","")</f>
        <v>耗材</v>
      </c>
      <c r="E26" s="8" t="s">
        <v>2649</v>
      </c>
      <c r="G26" s="179" t="str">
        <f>IF(表格2[[#This Row],[姓名]]&lt;&gt;"",TEXT(表格2[[#This Row],[日期]],"mm/dd;;")&amp;" "&amp;表格2[[#This Row],[項目]]&amp;"*"&amp;表格2[[#This Row],[數量]]&amp;表格2[[#This Row],[項目2]],"")</f>
        <v>02/26 愛力安奶粉*1</v>
      </c>
      <c r="H26" s="6">
        <v>1</v>
      </c>
      <c r="I26" s="6">
        <f>IF((COUNTIF(表格2[[#This Row],[項目]],"*員工*")&gt;0),(IFERROR(VLOOKUP((MID(表格2[[#This Row],[項目]],1,(LEN(表格2[[#This Row],[項目]])-4))),價目[],3,0),"")),(IFERROR(VLOOKUP(表格2[[#This Row],[項目]],價目[],2,0),"")))</f>
        <v>900</v>
      </c>
      <c r="J26" s="99">
        <f>IF(表格2[欄1]&lt;&gt;"",(表格2[[#This Row],[數量]]*表格2[[#This Row],[單價]]),0)</f>
        <v>900</v>
      </c>
    </row>
    <row r="27" spans="1:10" hidden="1">
      <c r="A27" s="97" t="str">
        <f>IFERROR((INDEX(名冊[#All],MATCH(表格2[[#This Row],[姓名]],名冊[[#All],[姓名]],0),COLUMN(名冊[[#Headers],[字號]]))),"")</f>
        <v>1-477</v>
      </c>
      <c r="B27" s="154" t="s">
        <v>2673</v>
      </c>
      <c r="C27" s="9">
        <v>45714</v>
      </c>
      <c r="D27" s="9" t="str">
        <f>IF(表格2[[#This Row],[姓名]]&lt;&gt;"","耗材","")</f>
        <v>耗材</v>
      </c>
      <c r="E27" s="8" t="s">
        <v>2653</v>
      </c>
      <c r="G27" s="179" t="str">
        <f>IF(表格2[[#This Row],[姓名]]&lt;&gt;"",TEXT(表格2[[#This Row],[日期]],"mm/dd;;")&amp;" "&amp;表格2[[#This Row],[項目]]&amp;"*"&amp;表格2[[#This Row],[數量]]&amp;表格2[[#This Row],[項目2]],"")</f>
        <v>02/26 依必朗潔膚液*1</v>
      </c>
      <c r="H27" s="6">
        <v>1</v>
      </c>
      <c r="I27" s="6">
        <f>IF((COUNTIF(表格2[[#This Row],[項目]],"*員工*")&gt;0),(IFERROR(VLOOKUP((MID(表格2[[#This Row],[項目]],1,(LEN(表格2[[#This Row],[項目]])-4))),價目[],3,0),"")),(IFERROR(VLOOKUP(表格2[[#This Row],[項目]],價目[],2,0),"")))</f>
        <v>175</v>
      </c>
      <c r="J27" s="99">
        <f>IF(表格2[欄1]&lt;&gt;"",(表格2[[#This Row],[數量]]*表格2[[#This Row],[單價]]),0)</f>
        <v>175</v>
      </c>
    </row>
    <row r="28" spans="1:10">
      <c r="A28" s="97" t="str">
        <f>IFERROR((INDEX(名冊[#All],MATCH(表格2[[#This Row],[姓名]],名冊[[#All],[姓名]],0),COLUMN(名冊[[#Headers],[字號]]))),"")</f>
        <v>3-546</v>
      </c>
      <c r="B28" s="154" t="s">
        <v>2723</v>
      </c>
      <c r="C28" s="9">
        <v>45715</v>
      </c>
      <c r="D28" s="9" t="str">
        <f>IF(表格2[[#This Row],[姓名]]&lt;&gt;"","耗材","")</f>
        <v>耗材</v>
      </c>
      <c r="E28" s="8" t="s">
        <v>2724</v>
      </c>
      <c r="G28" s="179" t="str">
        <f>IF(表格2[[#This Row],[姓名]]&lt;&gt;"",TEXT(表格2[[#This Row],[日期]],"mm/dd;;")&amp;" "&amp;表格2[[#This Row],[項目]]&amp;"*"&amp;表格2[[#This Row],[數量]]&amp;表格2[[#This Row],[項目2]],"")</f>
        <v>02/27 愛力安奶粉*1</v>
      </c>
      <c r="H28" s="6">
        <v>1</v>
      </c>
      <c r="I28" s="6">
        <f>IF((COUNTIF(表格2[[#This Row],[項目]],"*員工*")&gt;0),(IFERROR(VLOOKUP((MID(表格2[[#This Row],[項目]],1,(LEN(表格2[[#This Row],[項目]])-4))),價目[],3,0),"")),(IFERROR(VLOOKUP(表格2[[#This Row],[項目]],價目[],2,0),"")))</f>
        <v>900</v>
      </c>
      <c r="J28" s="99">
        <f>IF(表格2[欄1]&lt;&gt;"",(表格2[[#This Row],[數量]]*表格2[[#This Row],[單價]]),0)</f>
        <v>900</v>
      </c>
    </row>
    <row r="29" spans="1:10">
      <c r="A29" s="97" t="str">
        <f>IFERROR((INDEX(名冊[#All],MATCH(表格2[[#This Row],[姓名]],名冊[[#All],[姓名]],0),COLUMN(名冊[[#Headers],[字號]]))),"")</f>
        <v>3-478</v>
      </c>
      <c r="B29" s="154" t="s">
        <v>2725</v>
      </c>
      <c r="C29" s="9">
        <v>45715</v>
      </c>
      <c r="D29" s="9" t="str">
        <f>IF(表格2[[#This Row],[姓名]]&lt;&gt;"","耗材","")</f>
        <v>耗材</v>
      </c>
      <c r="E29" s="8" t="s">
        <v>2649</v>
      </c>
      <c r="G29" s="179" t="str">
        <f>IF(表格2[[#This Row],[姓名]]&lt;&gt;"",TEXT(表格2[[#This Row],[日期]],"mm/dd;;")&amp;" "&amp;表格2[[#This Row],[項目]]&amp;"*"&amp;表格2[[#This Row],[數量]]&amp;表格2[[#This Row],[項目2]],"")</f>
        <v>02/27 愛力安奶粉*1</v>
      </c>
      <c r="H29" s="6">
        <v>1</v>
      </c>
      <c r="I29" s="6">
        <f>IF((COUNTIF(表格2[[#This Row],[項目]],"*員工*")&gt;0),(IFERROR(VLOOKUP((MID(表格2[[#This Row],[項目]],1,(LEN(表格2[[#This Row],[項目]])-4))),價目[],3,0),"")),(IFERROR(VLOOKUP(表格2[[#This Row],[項目]],價目[],2,0),"")))</f>
        <v>900</v>
      </c>
      <c r="J29" s="99">
        <f>IF(表格2[欄1]&lt;&gt;"",(表格2[[#This Row],[數量]]*表格2[[#This Row],[單價]]),0)</f>
        <v>900</v>
      </c>
    </row>
    <row r="30" spans="1:10" hidden="1">
      <c r="A30" s="97" t="str">
        <f>IFERROR((INDEX(名冊[#All],MATCH(表格2[[#This Row],[姓名]],名冊[[#All],[姓名]],0),COLUMN(名冊[[#Headers],[字號]]))),"")</f>
        <v>3-532</v>
      </c>
      <c r="B30" s="154" t="s">
        <v>2728</v>
      </c>
      <c r="C30" s="9">
        <v>45715</v>
      </c>
      <c r="D30" s="9" t="str">
        <f>IF(表格2[[#This Row],[姓名]]&lt;&gt;"","耗材","")</f>
        <v>耗材</v>
      </c>
      <c r="E30" s="8" t="s">
        <v>2729</v>
      </c>
      <c r="G30" s="179" t="str">
        <f>IF(表格2[[#This Row],[姓名]]&lt;&gt;"",TEXT(表格2[[#This Row],[日期]],"mm/dd;;")&amp;" "&amp;表格2[[#This Row],[項目]]&amp;"*"&amp;表格2[[#This Row],[數量]]&amp;表格2[[#This Row],[項目2]],"")</f>
        <v>02/27 蛋白素奶粉*1</v>
      </c>
      <c r="H30" s="6">
        <v>1</v>
      </c>
      <c r="I30" s="6">
        <f>IF((COUNTIF(表格2[[#This Row],[項目]],"*員工*")&gt;0),(IFERROR(VLOOKUP((MID(表格2[[#This Row],[項目]],1,(LEN(表格2[[#This Row],[項目]])-4))),價目[],3,0),"")),(IFERROR(VLOOKUP(表格2[[#This Row],[項目]],價目[],2,0),"")))</f>
        <v>800</v>
      </c>
      <c r="J30" s="99">
        <f>IF(表格2[欄1]&lt;&gt;"",(表格2[[#This Row],[數量]]*表格2[[#This Row],[單價]]),0)</f>
        <v>800</v>
      </c>
    </row>
    <row r="31" spans="1:10">
      <c r="A31" s="97" t="str">
        <f>IFERROR((INDEX(名冊[#All],MATCH(表格2[[#This Row],[姓名]],名冊[[#All],[姓名]],0),COLUMN(名冊[[#Headers],[字號]]))),"")</f>
        <v>3-532</v>
      </c>
      <c r="B31" s="154" t="s">
        <v>2727</v>
      </c>
      <c r="C31" s="9">
        <v>45715</v>
      </c>
      <c r="D31" s="9" t="str">
        <f>IF(表格2[[#This Row],[姓名]]&lt;&gt;"","耗材","")</f>
        <v>耗材</v>
      </c>
      <c r="E31" s="8" t="s">
        <v>2649</v>
      </c>
      <c r="G31" s="179" t="str">
        <f>IF(表格2[[#This Row],[姓名]]&lt;&gt;"",TEXT(表格2[[#This Row],[日期]],"mm/dd;;")&amp;" "&amp;表格2[[#This Row],[項目]]&amp;"*"&amp;表格2[[#This Row],[數量]]&amp;表格2[[#This Row],[項目2]],"")</f>
        <v>02/27 愛力安奶粉*1</v>
      </c>
      <c r="H31" s="6">
        <v>1</v>
      </c>
      <c r="I31" s="6">
        <f>IF((COUNTIF(表格2[[#This Row],[項目]],"*員工*")&gt;0),(IFERROR(VLOOKUP((MID(表格2[[#This Row],[項目]],1,(LEN(表格2[[#This Row],[項目]])-4))),價目[],3,0),"")),(IFERROR(VLOOKUP(表格2[[#This Row],[項目]],價目[],2,0),"")))</f>
        <v>900</v>
      </c>
      <c r="J31" s="99">
        <f>IF(表格2[欄1]&lt;&gt;"",(表格2[[#This Row],[數量]]*表格2[[#This Row],[單價]]),0)</f>
        <v>900</v>
      </c>
    </row>
    <row r="32" spans="1:10">
      <c r="A32" s="97" t="str">
        <f>IFERROR((INDEX(名冊[#All],MATCH(表格2[[#This Row],[姓名]],名冊[[#All],[姓名]],0),COLUMN(名冊[[#Headers],[字號]]))),"")</f>
        <v>3-462</v>
      </c>
      <c r="B32" s="154" t="s">
        <v>2726</v>
      </c>
      <c r="C32" s="9">
        <v>45715</v>
      </c>
      <c r="D32" s="9" t="str">
        <f>IF(表格2[[#This Row],[姓名]]&lt;&gt;"","耗材","")</f>
        <v>耗材</v>
      </c>
      <c r="E32" s="8" t="s">
        <v>2649</v>
      </c>
      <c r="G32" s="179" t="str">
        <f>IF(表格2[[#This Row],[姓名]]&lt;&gt;"",TEXT(表格2[[#This Row],[日期]],"mm/dd;;")&amp;" "&amp;表格2[[#This Row],[項目]]&amp;"*"&amp;表格2[[#This Row],[數量]]&amp;表格2[[#This Row],[項目2]],"")</f>
        <v>02/27 愛力安奶粉*1</v>
      </c>
      <c r="H32" s="6">
        <v>1</v>
      </c>
      <c r="I32" s="6">
        <f>IF((COUNTIF(表格2[[#This Row],[項目]],"*員工*")&gt;0),(IFERROR(VLOOKUP((MID(表格2[[#This Row],[項目]],1,(LEN(表格2[[#This Row],[項目]])-4))),價目[],3,0),"")),(IFERROR(VLOOKUP(表格2[[#This Row],[項目]],價目[],2,0),"")))</f>
        <v>900</v>
      </c>
      <c r="J32" s="99">
        <f>IF(表格2[欄1]&lt;&gt;"",(表格2[[#This Row],[數量]]*表格2[[#This Row],[單價]]),0)</f>
        <v>900</v>
      </c>
    </row>
    <row r="33" spans="1:10" hidden="1">
      <c r="A33" s="97" t="str">
        <f>IFERROR((INDEX(名冊[#All],MATCH(表格2[[#This Row],[姓名]],名冊[[#All],[姓名]],0),COLUMN(名冊[[#Headers],[字號]]))),"")</f>
        <v>1-770</v>
      </c>
      <c r="B33" s="154" t="s">
        <v>2685</v>
      </c>
      <c r="C33" s="9">
        <v>45716</v>
      </c>
      <c r="D33" s="9" t="str">
        <f>IF(表格2[[#This Row],[姓名]]&lt;&gt;"","耗材","")</f>
        <v>耗材</v>
      </c>
      <c r="E33" s="8" t="s">
        <v>2687</v>
      </c>
      <c r="G33" s="179" t="str">
        <f>IF(表格2[[#This Row],[姓名]]&lt;&gt;"",TEXT(表格2[[#This Row],[日期]],"mm/dd;;")&amp;" "&amp;表格2[[#This Row],[項目]]&amp;"*"&amp;表格2[[#This Row],[數量]]&amp;表格2[[#This Row],[項目2]],"")</f>
        <v>02/28 血糖試紙*1</v>
      </c>
      <c r="H33" s="6">
        <v>1</v>
      </c>
      <c r="I33" s="6">
        <f>IF((COUNTIF(表格2[[#This Row],[項目]],"*員工*")&gt;0),(IFERROR(VLOOKUP((MID(表格2[[#This Row],[項目]],1,(LEN(表格2[[#This Row],[項目]])-4))),價目[],3,0),"")),(IFERROR(VLOOKUP(表格2[[#This Row],[項目]],價目[],2,0),"")))</f>
        <v>1000</v>
      </c>
      <c r="J33" s="99">
        <f>IF(表格2[欄1]&lt;&gt;"",(表格2[[#This Row],[數量]]*表格2[[#This Row],[單價]]),0)</f>
        <v>1000</v>
      </c>
    </row>
    <row r="34" spans="1:10" hidden="1">
      <c r="A34" s="97" t="str">
        <f>IFERROR((INDEX(名冊[#All],MATCH(表格2[[#This Row],[姓名]],名冊[[#All],[姓名]],0),COLUMN(名冊[[#Headers],[字號]]))),"")</f>
        <v>1-263</v>
      </c>
      <c r="B34" s="154" t="s">
        <v>2683</v>
      </c>
      <c r="C34" s="9">
        <v>45716</v>
      </c>
      <c r="D34" s="9" t="str">
        <f>IF(表格2[[#This Row],[姓名]]&lt;&gt;"","耗材","")</f>
        <v>耗材</v>
      </c>
      <c r="E34" s="8" t="s">
        <v>2684</v>
      </c>
      <c r="G34" s="179" t="str">
        <f>IF(表格2[[#This Row],[姓名]]&lt;&gt;"",TEXT(表格2[[#This Row],[日期]],"mm/dd;;")&amp;" "&amp;表格2[[#This Row],[項目]]&amp;"*"&amp;表格2[[#This Row],[數量]]&amp;表格2[[#This Row],[項目2]],"")</f>
        <v>02/28 衛生紙*1</v>
      </c>
      <c r="H34" s="6">
        <v>1</v>
      </c>
      <c r="I34" s="6">
        <f>IF((COUNTIF(表格2[[#This Row],[項目]],"*員工*")&gt;0),(IFERROR(VLOOKUP((MID(表格2[[#This Row],[項目]],1,(LEN(表格2[[#This Row],[項目]])-4))),價目[],3,0),"")),(IFERROR(VLOOKUP(表格2[[#This Row],[項目]],價目[],2,0),"")))</f>
        <v>150</v>
      </c>
      <c r="J34" s="99">
        <f>IF(表格2[欄1]&lt;&gt;"",(表格2[[#This Row],[數量]]*表格2[[#This Row],[單價]]),0)</f>
        <v>150</v>
      </c>
    </row>
    <row r="35" spans="1:10" hidden="1">
      <c r="A35" s="97" t="str">
        <f>IFERROR((INDEX(名冊[#All],MATCH(表格2[[#This Row],[姓名]],名冊[[#All],[姓名]],0),COLUMN(名冊[[#Headers],[字號]]))),"")</f>
        <v>1-766</v>
      </c>
      <c r="B35" s="154" t="s">
        <v>2688</v>
      </c>
      <c r="C35" s="9">
        <v>45717</v>
      </c>
      <c r="D35" s="9" t="str">
        <f>IF(表格2[[#This Row],[姓名]]&lt;&gt;"","耗材","")</f>
        <v>耗材</v>
      </c>
      <c r="E35" s="8" t="s">
        <v>2689</v>
      </c>
      <c r="G35" s="179" t="str">
        <f>IF(表格2[[#This Row],[姓名]]&lt;&gt;"",TEXT(表格2[[#This Row],[日期]],"mm/dd;;")&amp;" "&amp;表格2[[#This Row],[項目]]&amp;"*"&amp;表格2[[#This Row],[數量]]&amp;表格2[[#This Row],[項目2]],"")</f>
        <v>03/01 約束手套(雙)*1</v>
      </c>
      <c r="H35" s="6">
        <v>1</v>
      </c>
      <c r="I35" s="6">
        <f>IF((COUNTIF(表格2[[#This Row],[項目]],"*員工*")&gt;0),(IFERROR(VLOOKUP((MID(表格2[[#This Row],[項目]],1,(LEN(表格2[[#This Row],[項目]])-4))),價目[],3,0),"")),(IFERROR(VLOOKUP(表格2[[#This Row],[項目]],價目[],2,0),"")))</f>
        <v>500</v>
      </c>
      <c r="J35" s="99">
        <f>IF(表格2[欄1]&lt;&gt;"",(表格2[[#This Row],[數量]]*表格2[[#This Row],[單價]]),0)</f>
        <v>500</v>
      </c>
    </row>
    <row r="36" spans="1:10" hidden="1">
      <c r="A36" s="97" t="str">
        <f>IFERROR((INDEX(名冊[#All],MATCH(表格2[[#This Row],[姓名]],名冊[[#All],[姓名]],0),COLUMN(名冊[[#Headers],[字號]]))),"")</f>
        <v>1-726</v>
      </c>
      <c r="B36" s="154" t="s">
        <v>2691</v>
      </c>
      <c r="C36" s="9">
        <v>45717</v>
      </c>
      <c r="D36" s="9" t="str">
        <f>IF(表格2[[#This Row],[姓名]]&lt;&gt;"","耗材","")</f>
        <v>耗材</v>
      </c>
      <c r="E36" s="8" t="s">
        <v>2695</v>
      </c>
      <c r="G36" s="179" t="str">
        <f>IF(表格2[[#This Row],[姓名]]&lt;&gt;"",TEXT(表格2[[#This Row],[日期]],"mm/dd;;")&amp;" "&amp;表格2[[#This Row],[項目]]&amp;"*"&amp;表格2[[#This Row],[數量]]&amp;表格2[[#This Row],[項目2]],"")</f>
        <v>03/01 鼻胃管*1</v>
      </c>
      <c r="H36" s="6">
        <v>1</v>
      </c>
      <c r="I36" s="6">
        <f>IF((COUNTIF(表格2[[#This Row],[項目]],"*員工*")&gt;0),(IFERROR(VLOOKUP((MID(表格2[[#This Row],[項目]],1,(LEN(表格2[[#This Row],[項目]])-4))),價目[],3,0),"")),(IFERROR(VLOOKUP(表格2[[#This Row],[項目]],價目[],2,0),"")))</f>
        <v>200</v>
      </c>
      <c r="J36" s="99">
        <f>IF(表格2[欄1]&lt;&gt;"",(表格2[[#This Row],[數量]]*表格2[[#This Row],[單價]]),0)</f>
        <v>200</v>
      </c>
    </row>
    <row r="37" spans="1:10" hidden="1">
      <c r="A37" s="97" t="str">
        <f>IFERROR((INDEX(名冊[#All],MATCH(表格2[[#This Row],[姓名]],名冊[[#All],[姓名]],0),COLUMN(名冊[[#Headers],[字號]]))),"")</f>
        <v>2-154</v>
      </c>
      <c r="B37" s="154" t="s">
        <v>2713</v>
      </c>
      <c r="C37" s="9">
        <v>45718</v>
      </c>
      <c r="D37" s="9" t="str">
        <f>IF(表格2[[#This Row],[姓名]]&lt;&gt;"","耗材","")</f>
        <v>耗材</v>
      </c>
      <c r="E37" s="8" t="s">
        <v>2693</v>
      </c>
      <c r="G37" s="179" t="str">
        <f>IF(表格2[[#This Row],[姓名]]&lt;&gt;"",TEXT(表格2[[#This Row],[日期]],"mm/dd;;")&amp;" "&amp;表格2[[#This Row],[項目]]&amp;"*"&amp;表格2[[#This Row],[數量]]&amp;表格2[[#This Row],[項目2]],"")</f>
        <v>03/02 藻體康*1</v>
      </c>
      <c r="H37" s="6">
        <v>1</v>
      </c>
      <c r="I37" s="6">
        <f>IF((COUNTIF(表格2[[#This Row],[項目]],"*員工*")&gt;0),(IFERROR(VLOOKUP((MID(表格2[[#This Row],[項目]],1,(LEN(表格2[[#This Row],[項目]])-4))),價目[],3,0),"")),(IFERROR(VLOOKUP(表格2[[#This Row],[項目]],價目[],2,0),"")))</f>
        <v>900</v>
      </c>
      <c r="J37" s="99">
        <f>IF(表格2[欄1]&lt;&gt;"",(表格2[[#This Row],[數量]]*表格2[[#This Row],[單價]]),0)</f>
        <v>900</v>
      </c>
    </row>
    <row r="38" spans="1:10" hidden="1">
      <c r="A38" s="97" t="str">
        <f>IFERROR((INDEX(名冊[#All],MATCH(表格2[[#This Row],[姓名]],名冊[[#All],[姓名]],0),COLUMN(名冊[[#Headers],[字號]]))),"")</f>
        <v>2-193</v>
      </c>
      <c r="B38" s="154" t="s">
        <v>2706</v>
      </c>
      <c r="C38" s="9">
        <v>45718</v>
      </c>
      <c r="D38" s="9" t="str">
        <f>IF(表格2[[#This Row],[姓名]]&lt;&gt;"","耗材","")</f>
        <v>耗材</v>
      </c>
      <c r="E38" s="8" t="s">
        <v>2693</v>
      </c>
      <c r="G38" s="179" t="str">
        <f>IF(表格2[[#This Row],[姓名]]&lt;&gt;"",TEXT(表格2[[#This Row],[日期]],"mm/dd;;")&amp;" "&amp;表格2[[#This Row],[項目]]&amp;"*"&amp;表格2[[#This Row],[數量]]&amp;表格2[[#This Row],[項目2]],"")</f>
        <v>03/02 藻體康*1</v>
      </c>
      <c r="H38" s="6">
        <v>1</v>
      </c>
      <c r="I38" s="6">
        <f>IF((COUNTIF(表格2[[#This Row],[項目]],"*員工*")&gt;0),(IFERROR(VLOOKUP((MID(表格2[[#This Row],[項目]],1,(LEN(表格2[[#This Row],[項目]])-4))),價目[],3,0),"")),(IFERROR(VLOOKUP(表格2[[#This Row],[項目]],價目[],2,0),"")))</f>
        <v>900</v>
      </c>
      <c r="J38" s="99">
        <f>IF(表格2[欄1]&lt;&gt;"",(表格2[[#This Row],[數量]]*表格2[[#This Row],[單價]]),0)</f>
        <v>900</v>
      </c>
    </row>
    <row r="39" spans="1:10" hidden="1">
      <c r="A39" s="97" t="str">
        <f>IFERROR((INDEX(名冊[#All],MATCH(表格2[[#This Row],[姓名]],名冊[[#All],[姓名]],0),COLUMN(名冊[[#Headers],[字號]]))),"")</f>
        <v>3-541</v>
      </c>
      <c r="B39" s="154" t="s">
        <v>2742</v>
      </c>
      <c r="C39" s="9">
        <v>45718</v>
      </c>
      <c r="D39" s="9" t="str">
        <f>IF(表格2[[#This Row],[姓名]]&lt;&gt;"","耗材","")</f>
        <v>耗材</v>
      </c>
      <c r="E39" s="8" t="s">
        <v>2733</v>
      </c>
      <c r="G39" s="179" t="str">
        <f>IF(表格2[[#This Row],[姓名]]&lt;&gt;"",TEXT(表格2[[#This Row],[日期]],"mm/dd;;")&amp;" "&amp;表格2[[#This Row],[項目]]&amp;"*"&amp;表格2[[#This Row],[數量]]&amp;表格2[[#This Row],[項目2]],"")</f>
        <v>03/02 PVC手套*1</v>
      </c>
      <c r="H39" s="6">
        <v>1</v>
      </c>
      <c r="I39" s="6">
        <f>IF((COUNTIF(表格2[[#This Row],[項目]],"*員工*")&gt;0),(IFERROR(VLOOKUP((MID(表格2[[#This Row],[項目]],1,(LEN(表格2[[#This Row],[項目]])-4))),價目[],3,0),"")),(IFERROR(VLOOKUP(表格2[[#This Row],[項目]],價目[],2,0),"")))</f>
        <v>110</v>
      </c>
      <c r="J39" s="99">
        <f>IF(表格2[欄1]&lt;&gt;"",(表格2[[#This Row],[數量]]*表格2[[#This Row],[單價]]),0)</f>
        <v>110</v>
      </c>
    </row>
    <row r="40" spans="1:10" hidden="1">
      <c r="A40" s="97" t="str">
        <f>IFERROR((INDEX(名冊[#All],MATCH(表格2[[#This Row],[姓名]],名冊[[#All],[姓名]],0),COLUMN(名冊[[#Headers],[字號]]))),"")</f>
        <v>3-546</v>
      </c>
      <c r="B40" s="154" t="s">
        <v>2734</v>
      </c>
      <c r="C40" s="9">
        <v>45718</v>
      </c>
      <c r="D40" s="9" t="str">
        <f>IF(表格2[[#This Row],[姓名]]&lt;&gt;"","耗材","")</f>
        <v>耗材</v>
      </c>
      <c r="E40" s="8" t="s">
        <v>2733</v>
      </c>
      <c r="G40" s="179" t="str">
        <f>IF(表格2[[#This Row],[姓名]]&lt;&gt;"",TEXT(表格2[[#This Row],[日期]],"mm/dd;;")&amp;" "&amp;表格2[[#This Row],[項目]]&amp;"*"&amp;表格2[[#This Row],[數量]]&amp;表格2[[#This Row],[項目2]],"")</f>
        <v>03/02 PVC手套*1</v>
      </c>
      <c r="H40" s="6">
        <v>1</v>
      </c>
      <c r="I40" s="6">
        <f>IF((COUNTIF(表格2[[#This Row],[項目]],"*員工*")&gt;0),(IFERROR(VLOOKUP((MID(表格2[[#This Row],[項目]],1,(LEN(表格2[[#This Row],[項目]])-4))),價目[],3,0),"")),(IFERROR(VLOOKUP(表格2[[#This Row],[項目]],價目[],2,0),"")))</f>
        <v>110</v>
      </c>
      <c r="J40" s="99">
        <f>IF(表格2[欄1]&lt;&gt;"",(表格2[[#This Row],[數量]]*表格2[[#This Row],[單價]]),0)</f>
        <v>110</v>
      </c>
    </row>
    <row r="41" spans="1:10" hidden="1">
      <c r="A41" s="97" t="str">
        <f>IFERROR((INDEX(名冊[#All],MATCH(表格2[[#This Row],[姓名]],名冊[[#All],[姓名]],0),COLUMN(名冊[[#Headers],[字號]]))),"")</f>
        <v>1-761</v>
      </c>
      <c r="B41" s="154" t="s">
        <v>2731</v>
      </c>
      <c r="C41" s="9">
        <v>45718</v>
      </c>
      <c r="D41" s="9" t="str">
        <f>IF(表格2[[#This Row],[姓名]]&lt;&gt;"","耗材","")</f>
        <v>耗材</v>
      </c>
      <c r="E41" s="8" t="s">
        <v>2659</v>
      </c>
      <c r="G41" s="179" t="str">
        <f>IF(表格2[[#This Row],[姓名]]&lt;&gt;"",TEXT(表格2[[#This Row],[日期]],"mm/dd;;")&amp;" "&amp;表格2[[#This Row],[項目]]&amp;"*"&amp;表格2[[#This Row],[數量]]&amp;表格2[[#This Row],[項目2]],"")</f>
        <v>03/02 尿袋*1</v>
      </c>
      <c r="H41" s="6">
        <v>1</v>
      </c>
      <c r="I41" s="6">
        <f>IF((COUNTIF(表格2[[#This Row],[項目]],"*員工*")&gt;0),(IFERROR(VLOOKUP((MID(表格2[[#This Row],[項目]],1,(LEN(表格2[[#This Row],[項目]])-4))),價目[],3,0),"")),(IFERROR(VLOOKUP(表格2[[#This Row],[項目]],價目[],2,0),"")))</f>
        <v>35</v>
      </c>
      <c r="J41" s="99">
        <f>IF(表格2[欄1]&lt;&gt;"",(表格2[[#This Row],[數量]]*表格2[[#This Row],[單價]]),0)</f>
        <v>35</v>
      </c>
    </row>
    <row r="42" spans="1:10" hidden="1">
      <c r="A42" s="97" t="str">
        <f>IFERROR((INDEX(名冊[#All],MATCH(表格2[[#This Row],[姓名]],名冊[[#All],[姓名]],0),COLUMN(名冊[[#Headers],[字號]]))),"")</f>
        <v>1-761</v>
      </c>
      <c r="B42" s="154" t="s">
        <v>2156</v>
      </c>
      <c r="C42" s="9">
        <v>45718</v>
      </c>
      <c r="D42" s="9" t="str">
        <f>IF(表格2[[#This Row],[姓名]]&lt;&gt;"","耗材","")</f>
        <v>耗材</v>
      </c>
      <c r="E42" s="8" t="s">
        <v>2657</v>
      </c>
      <c r="G42" s="179" t="str">
        <f>IF(表格2[[#This Row],[姓名]]&lt;&gt;"",TEXT(表格2[[#This Row],[日期]],"mm/dd;;")&amp;" "&amp;表格2[[#This Row],[項目]]&amp;"*"&amp;表格2[[#This Row],[數量]]&amp;表格2[[#This Row],[項目2]],"")</f>
        <v>03/02 尿管*1</v>
      </c>
      <c r="H42" s="6">
        <v>1</v>
      </c>
      <c r="I42" s="6">
        <f>IF((COUNTIF(表格2[[#This Row],[項目]],"*員工*")&gt;0),(IFERROR(VLOOKUP((MID(表格2[[#This Row],[項目]],1,(LEN(表格2[[#This Row],[項目]])-4))),價目[],3,0),"")),(IFERROR(VLOOKUP(表格2[[#This Row],[項目]],價目[],2,0),"")))</f>
        <v>200</v>
      </c>
      <c r="J42" s="99">
        <f>IF(表格2[欄1]&lt;&gt;"",(表格2[[#This Row],[數量]]*表格2[[#This Row],[單價]]),0)</f>
        <v>200</v>
      </c>
    </row>
    <row r="43" spans="1:10" hidden="1">
      <c r="A43" s="97" t="str">
        <f>IFERROR((INDEX(名冊[#All],MATCH(表格2[[#This Row],[姓名]],名冊[[#All],[姓名]],0),COLUMN(名冊[[#Headers],[字號]]))),"")</f>
        <v>1-761</v>
      </c>
      <c r="B43" s="154" t="s">
        <v>2156</v>
      </c>
      <c r="C43" s="9">
        <v>45718</v>
      </c>
      <c r="D43" s="9" t="str">
        <f>IF(表格2[[#This Row],[姓名]]&lt;&gt;"","耗材","")</f>
        <v>耗材</v>
      </c>
      <c r="E43" s="8" t="s">
        <v>2695</v>
      </c>
      <c r="G43" s="179" t="str">
        <f>IF(表格2[[#This Row],[姓名]]&lt;&gt;"",TEXT(表格2[[#This Row],[日期]],"mm/dd;;")&amp;" "&amp;表格2[[#This Row],[項目]]&amp;"*"&amp;表格2[[#This Row],[數量]]&amp;表格2[[#This Row],[項目2]],"")</f>
        <v>03/02 鼻胃管*1</v>
      </c>
      <c r="H43" s="6">
        <v>1</v>
      </c>
      <c r="I43" s="6">
        <f>IF((COUNTIF(表格2[[#This Row],[項目]],"*員工*")&gt;0),(IFERROR(VLOOKUP((MID(表格2[[#This Row],[項目]],1,(LEN(表格2[[#This Row],[項目]])-4))),價目[],3,0),"")),(IFERROR(VLOOKUP(表格2[[#This Row],[項目]],價目[],2,0),"")))</f>
        <v>200</v>
      </c>
      <c r="J43" s="99">
        <f>IF(表格2[欄1]&lt;&gt;"",(表格2[[#This Row],[數量]]*表格2[[#This Row],[單價]]),0)</f>
        <v>200</v>
      </c>
    </row>
    <row r="44" spans="1:10" hidden="1">
      <c r="A44" s="97" t="str">
        <f>IFERROR((INDEX(名冊[#All],MATCH(表格2[[#This Row],[姓名]],名冊[[#All],[姓名]],0),COLUMN(名冊[[#Headers],[字號]]))),"")</f>
        <v>2-155</v>
      </c>
      <c r="B44" s="154" t="s">
        <v>2712</v>
      </c>
      <c r="C44" s="9">
        <v>45718</v>
      </c>
      <c r="D44" s="9" t="str">
        <f>IF(表格2[[#This Row],[姓名]]&lt;&gt;"","耗材","")</f>
        <v>耗材</v>
      </c>
      <c r="E44" s="8" t="s">
        <v>2693</v>
      </c>
      <c r="G44" s="179" t="str">
        <f>IF(表格2[[#This Row],[姓名]]&lt;&gt;"",TEXT(表格2[[#This Row],[日期]],"mm/dd;;")&amp;" "&amp;表格2[[#This Row],[項目]]&amp;"*"&amp;表格2[[#This Row],[數量]]&amp;表格2[[#This Row],[項目2]],"")</f>
        <v>03/02 藻體康*1</v>
      </c>
      <c r="H44" s="6">
        <v>1</v>
      </c>
      <c r="I44" s="6">
        <f>IF((COUNTIF(表格2[[#This Row],[項目]],"*員工*")&gt;0),(IFERROR(VLOOKUP((MID(表格2[[#This Row],[項目]],1,(LEN(表格2[[#This Row],[項目]])-4))),價目[],3,0),"")),(IFERROR(VLOOKUP(表格2[[#This Row],[項目]],價目[],2,0),"")))</f>
        <v>900</v>
      </c>
      <c r="J44" s="99">
        <f>IF(表格2[欄1]&lt;&gt;"",(表格2[[#This Row],[數量]]*表格2[[#This Row],[單價]]),0)</f>
        <v>900</v>
      </c>
    </row>
    <row r="45" spans="1:10" hidden="1">
      <c r="A45" s="97" t="str">
        <f>IFERROR((INDEX(名冊[#All],MATCH(表格2[[#This Row],[姓名]],名冊[[#All],[姓名]],0),COLUMN(名冊[[#Headers],[字號]]))),"")</f>
        <v>2-146</v>
      </c>
      <c r="B45" s="154" t="s">
        <v>2692</v>
      </c>
      <c r="C45" s="9">
        <v>45718</v>
      </c>
      <c r="D45" s="9" t="str">
        <f>IF(表格2[[#This Row],[姓名]]&lt;&gt;"","耗材","")</f>
        <v>耗材</v>
      </c>
      <c r="E45" s="8" t="s">
        <v>2694</v>
      </c>
      <c r="G45" s="179" t="str">
        <f>IF(表格2[[#This Row],[姓名]]&lt;&gt;"",TEXT(表格2[[#This Row],[日期]],"mm/dd;;")&amp;" "&amp;表格2[[#This Row],[項目]]&amp;"*"&amp;表格2[[#This Row],[數量]]&amp;表格2[[#This Row],[項目2]],"")</f>
        <v>03/02 藻體康*1</v>
      </c>
      <c r="H45" s="6">
        <v>1</v>
      </c>
      <c r="I45" s="6">
        <f>IF((COUNTIF(表格2[[#This Row],[項目]],"*員工*")&gt;0),(IFERROR(VLOOKUP((MID(表格2[[#This Row],[項目]],1,(LEN(表格2[[#This Row],[項目]])-4))),價目[],3,0),"")),(IFERROR(VLOOKUP(表格2[[#This Row],[項目]],價目[],2,0),"")))</f>
        <v>900</v>
      </c>
      <c r="J45" s="99">
        <f>IF(表格2[欄1]&lt;&gt;"",(表格2[[#This Row],[數量]]*表格2[[#This Row],[單價]]),0)</f>
        <v>900</v>
      </c>
    </row>
    <row r="46" spans="1:10" hidden="1">
      <c r="A46" s="97" t="str">
        <f>IFERROR((INDEX(名冊[#All],MATCH(表格2[[#This Row],[姓名]],名冊[[#All],[姓名]],0),COLUMN(名冊[[#Headers],[字號]]))),"")</f>
        <v>2-168</v>
      </c>
      <c r="B46" s="154" t="s">
        <v>2700</v>
      </c>
      <c r="C46" s="9">
        <v>45718</v>
      </c>
      <c r="D46" s="9" t="str">
        <f>IF(表格2[[#This Row],[姓名]]&lt;&gt;"","耗材","")</f>
        <v>耗材</v>
      </c>
      <c r="E46" s="8" t="s">
        <v>2693</v>
      </c>
      <c r="G46" s="179" t="str">
        <f>IF(表格2[[#This Row],[姓名]]&lt;&gt;"",TEXT(表格2[[#This Row],[日期]],"mm/dd;;")&amp;" "&amp;表格2[[#This Row],[項目]]&amp;"*"&amp;表格2[[#This Row],[數量]]&amp;表格2[[#This Row],[項目2]],"")</f>
        <v>03/02 藻體康*1</v>
      </c>
      <c r="H46" s="6">
        <v>1</v>
      </c>
      <c r="I46" s="6">
        <f>IF((COUNTIF(表格2[[#This Row],[項目]],"*員工*")&gt;0),(IFERROR(VLOOKUP((MID(表格2[[#This Row],[項目]],1,(LEN(表格2[[#This Row],[項目]])-4))),價目[],3,0),"")),(IFERROR(VLOOKUP(表格2[[#This Row],[項目]],價目[],2,0),"")))</f>
        <v>900</v>
      </c>
      <c r="J46" s="99">
        <f>IF(表格2[欄1]&lt;&gt;"",(表格2[[#This Row],[數量]]*表格2[[#This Row],[單價]]),0)</f>
        <v>900</v>
      </c>
    </row>
    <row r="47" spans="1:10" hidden="1">
      <c r="A47" s="97" t="str">
        <f>IFERROR((INDEX(名冊[#All],MATCH(表格2[[#This Row],[姓名]],名冊[[#All],[姓名]],0),COLUMN(名冊[[#Headers],[字號]]))),"")</f>
        <v>3-558</v>
      </c>
      <c r="B47" s="154" t="s">
        <v>2744</v>
      </c>
      <c r="C47" s="9">
        <v>45718</v>
      </c>
      <c r="D47" s="9" t="str">
        <f>IF(表格2[[#This Row],[姓名]]&lt;&gt;"","耗材","")</f>
        <v>耗材</v>
      </c>
      <c r="E47" s="8" t="s">
        <v>2733</v>
      </c>
      <c r="G47" s="179" t="str">
        <f>IF(表格2[[#This Row],[姓名]]&lt;&gt;"",TEXT(表格2[[#This Row],[日期]],"mm/dd;;")&amp;" "&amp;表格2[[#This Row],[項目]]&amp;"*"&amp;表格2[[#This Row],[數量]]&amp;表格2[[#This Row],[項目2]],"")</f>
        <v>03/02 PVC手套*1</v>
      </c>
      <c r="H47" s="6">
        <v>1</v>
      </c>
      <c r="I47" s="6">
        <f>IF((COUNTIF(表格2[[#This Row],[項目]],"*員工*")&gt;0),(IFERROR(VLOOKUP((MID(表格2[[#This Row],[項目]],1,(LEN(表格2[[#This Row],[項目]])-4))),價目[],3,0),"")),(IFERROR(VLOOKUP(表格2[[#This Row],[項目]],價目[],2,0),"")))</f>
        <v>110</v>
      </c>
      <c r="J47" s="99">
        <f>IF(表格2[欄1]&lt;&gt;"",(表格2[[#This Row],[數量]]*表格2[[#This Row],[單價]]),0)</f>
        <v>110</v>
      </c>
    </row>
    <row r="48" spans="1:10" hidden="1">
      <c r="A48" s="97" t="str">
        <f>IFERROR((INDEX(名冊[#All],MATCH(表格2[[#This Row],[姓名]],名冊[[#All],[姓名]],0),COLUMN(名冊[[#Headers],[字號]]))),"")</f>
        <v>3-545</v>
      </c>
      <c r="B48" s="154" t="s">
        <v>2739</v>
      </c>
      <c r="C48" s="9">
        <v>45718</v>
      </c>
      <c r="D48" s="9" t="str">
        <f>IF(表格2[[#This Row],[姓名]]&lt;&gt;"","耗材","")</f>
        <v>耗材</v>
      </c>
      <c r="E48" s="8" t="s">
        <v>2733</v>
      </c>
      <c r="G48" s="179" t="str">
        <f>IF(表格2[[#This Row],[姓名]]&lt;&gt;"",TEXT(表格2[[#This Row],[日期]],"mm/dd;;")&amp;" "&amp;表格2[[#This Row],[項目]]&amp;"*"&amp;表格2[[#This Row],[數量]]&amp;表格2[[#This Row],[項目2]],"")</f>
        <v>03/02 PVC手套*1</v>
      </c>
      <c r="H48" s="6">
        <v>1</v>
      </c>
      <c r="I48" s="6">
        <f>IF((COUNTIF(表格2[[#This Row],[項目]],"*員工*")&gt;0),(IFERROR(VLOOKUP((MID(表格2[[#This Row],[項目]],1,(LEN(表格2[[#This Row],[項目]])-4))),價目[],3,0),"")),(IFERROR(VLOOKUP(表格2[[#This Row],[項目]],價目[],2,0),"")))</f>
        <v>110</v>
      </c>
      <c r="J48" s="99">
        <f>IF(表格2[欄1]&lt;&gt;"",(表格2[[#This Row],[數量]]*表格2[[#This Row],[單價]]),0)</f>
        <v>110</v>
      </c>
    </row>
    <row r="49" spans="1:10" hidden="1">
      <c r="A49" s="97" t="str">
        <f>IFERROR((INDEX(名冊[#All],MATCH(表格2[[#This Row],[姓名]],名冊[[#All],[姓名]],0),COLUMN(名冊[[#Headers],[字號]]))),"")</f>
        <v>2-174</v>
      </c>
      <c r="B49" s="154" t="s">
        <v>2703</v>
      </c>
      <c r="C49" s="9">
        <v>45718</v>
      </c>
      <c r="D49" s="9" t="str">
        <f>IF(表格2[[#This Row],[姓名]]&lt;&gt;"","耗材","")</f>
        <v>耗材</v>
      </c>
      <c r="E49" s="8" t="s">
        <v>2693</v>
      </c>
      <c r="G49" s="179" t="str">
        <f>IF(表格2[[#This Row],[姓名]]&lt;&gt;"",TEXT(表格2[[#This Row],[日期]],"mm/dd;;")&amp;" "&amp;表格2[[#This Row],[項目]]&amp;"*"&amp;表格2[[#This Row],[數量]]&amp;表格2[[#This Row],[項目2]],"")</f>
        <v>03/02 藻體康*1</v>
      </c>
      <c r="H49" s="6">
        <v>1</v>
      </c>
      <c r="I49" s="6">
        <f>IF((COUNTIF(表格2[[#This Row],[項目]],"*員工*")&gt;0),(IFERROR(VLOOKUP((MID(表格2[[#This Row],[項目]],1,(LEN(表格2[[#This Row],[項目]])-4))),價目[],3,0),"")),(IFERROR(VLOOKUP(表格2[[#This Row],[項目]],價目[],2,0),"")))</f>
        <v>900</v>
      </c>
      <c r="J49" s="99">
        <f>IF(表格2[欄1]&lt;&gt;"",(表格2[[#This Row],[數量]]*表格2[[#This Row],[單價]]),0)</f>
        <v>900</v>
      </c>
    </row>
    <row r="50" spans="1:10" hidden="1">
      <c r="A50" s="97" t="str">
        <f>IFERROR((INDEX(名冊[#All],MATCH(表格2[[#This Row],[姓名]],名冊[[#All],[姓名]],0),COLUMN(名冊[[#Headers],[字號]]))),"")</f>
        <v>2-103</v>
      </c>
      <c r="B50" s="154" t="s">
        <v>2702</v>
      </c>
      <c r="C50" s="9">
        <v>45718</v>
      </c>
      <c r="D50" s="9" t="str">
        <f>IF(表格2[[#This Row],[姓名]]&lt;&gt;"","耗材","")</f>
        <v>耗材</v>
      </c>
      <c r="E50" s="8" t="s">
        <v>2693</v>
      </c>
      <c r="G50" s="179" t="str">
        <f>IF(表格2[[#This Row],[姓名]]&lt;&gt;"",TEXT(表格2[[#This Row],[日期]],"mm/dd;;")&amp;" "&amp;表格2[[#This Row],[項目]]&amp;"*"&amp;表格2[[#This Row],[數量]]&amp;表格2[[#This Row],[項目2]],"")</f>
        <v>03/02 藻體康*1</v>
      </c>
      <c r="H50" s="6">
        <v>1</v>
      </c>
      <c r="I50" s="6">
        <f>IF((COUNTIF(表格2[[#This Row],[項目]],"*員工*")&gt;0),(IFERROR(VLOOKUP((MID(表格2[[#This Row],[項目]],1,(LEN(表格2[[#This Row],[項目]])-4))),價目[],3,0),"")),(IFERROR(VLOOKUP(表格2[[#This Row],[項目]],價目[],2,0),"")))</f>
        <v>900</v>
      </c>
      <c r="J50" s="99">
        <f>IF(表格2[欄1]&lt;&gt;"",(表格2[[#This Row],[數量]]*表格2[[#This Row],[單價]]),0)</f>
        <v>900</v>
      </c>
    </row>
    <row r="51" spans="1:10" hidden="1">
      <c r="A51" s="97" t="str">
        <f>IFERROR((INDEX(名冊[#All],MATCH(表格2[[#This Row],[姓名]],名冊[[#All],[姓名]],0),COLUMN(名冊[[#Headers],[字號]]))),"")</f>
        <v>3-518</v>
      </c>
      <c r="B51" s="154" t="s">
        <v>2745</v>
      </c>
      <c r="C51" s="9">
        <v>45718</v>
      </c>
      <c r="D51" s="9" t="str">
        <f>IF(表格2[[#This Row],[姓名]]&lt;&gt;"","耗材","")</f>
        <v>耗材</v>
      </c>
      <c r="E51" s="8" t="s">
        <v>2733</v>
      </c>
      <c r="G51" s="179" t="str">
        <f>IF(表格2[[#This Row],[姓名]]&lt;&gt;"",TEXT(表格2[[#This Row],[日期]],"mm/dd;;")&amp;" "&amp;表格2[[#This Row],[項目]]&amp;"*"&amp;表格2[[#This Row],[數量]]&amp;表格2[[#This Row],[項目2]],"")</f>
        <v>03/02 PVC手套*1</v>
      </c>
      <c r="H51" s="6">
        <v>1</v>
      </c>
      <c r="I51" s="6">
        <f>IF((COUNTIF(表格2[[#This Row],[項目]],"*員工*")&gt;0),(IFERROR(VLOOKUP((MID(表格2[[#This Row],[項目]],1,(LEN(表格2[[#This Row],[項目]])-4))),價目[],3,0),"")),(IFERROR(VLOOKUP(表格2[[#This Row],[項目]],價目[],2,0),"")))</f>
        <v>110</v>
      </c>
      <c r="J51" s="99">
        <f>IF(表格2[欄1]&lt;&gt;"",(表格2[[#This Row],[數量]]*表格2[[#This Row],[單價]]),0)</f>
        <v>110</v>
      </c>
    </row>
    <row r="52" spans="1:10" hidden="1">
      <c r="A52" s="97" t="str">
        <f>IFERROR((INDEX(名冊[#All],MATCH(表格2[[#This Row],[姓名]],名冊[[#All],[姓名]],0),COLUMN(名冊[[#Headers],[字號]]))),"")</f>
        <v>3-478</v>
      </c>
      <c r="B52" s="154" t="s">
        <v>2738</v>
      </c>
      <c r="C52" s="9">
        <v>45718</v>
      </c>
      <c r="D52" s="9" t="str">
        <f>IF(表格2[[#This Row],[姓名]]&lt;&gt;"","耗材","")</f>
        <v>耗材</v>
      </c>
      <c r="E52" s="8" t="s">
        <v>2733</v>
      </c>
      <c r="G52" s="179" t="str">
        <f>IF(表格2[[#This Row],[姓名]]&lt;&gt;"",TEXT(表格2[[#This Row],[日期]],"mm/dd;;")&amp;" "&amp;表格2[[#This Row],[項目]]&amp;"*"&amp;表格2[[#This Row],[數量]]&amp;表格2[[#This Row],[項目2]],"")</f>
        <v>03/02 PVC手套*1</v>
      </c>
      <c r="H52" s="6">
        <v>1</v>
      </c>
      <c r="I52" s="6">
        <f>IF((COUNTIF(表格2[[#This Row],[項目]],"*員工*")&gt;0),(IFERROR(VLOOKUP((MID(表格2[[#This Row],[項目]],1,(LEN(表格2[[#This Row],[項目]])-4))),價目[],3,0),"")),(IFERROR(VLOOKUP(表格2[[#This Row],[項目]],價目[],2,0),"")))</f>
        <v>110</v>
      </c>
      <c r="J52" s="99">
        <f>IF(表格2[欄1]&lt;&gt;"",(表格2[[#This Row],[數量]]*表格2[[#This Row],[單價]]),0)</f>
        <v>110</v>
      </c>
    </row>
    <row r="53" spans="1:10" hidden="1">
      <c r="A53" s="97" t="str">
        <f>IFERROR((INDEX(名冊[#All],MATCH(表格2[[#This Row],[姓名]],名冊[[#All],[姓名]],0),COLUMN(名冊[[#Headers],[字號]]))),"")</f>
        <v>2-051</v>
      </c>
      <c r="B53" s="154" t="s">
        <v>2705</v>
      </c>
      <c r="C53" s="9">
        <v>45718</v>
      </c>
      <c r="D53" s="9" t="str">
        <f>IF(表格2[[#This Row],[姓名]]&lt;&gt;"","耗材","")</f>
        <v>耗材</v>
      </c>
      <c r="E53" s="8" t="s">
        <v>2693</v>
      </c>
      <c r="G53" s="179" t="str">
        <f>IF(表格2[[#This Row],[姓名]]&lt;&gt;"",TEXT(表格2[[#This Row],[日期]],"mm/dd;;")&amp;" "&amp;表格2[[#This Row],[項目]]&amp;"*"&amp;表格2[[#This Row],[數量]]&amp;表格2[[#This Row],[項目2]],"")</f>
        <v>03/02 藻體康*1</v>
      </c>
      <c r="H53" s="6">
        <v>1</v>
      </c>
      <c r="I53" s="6">
        <f>IF((COUNTIF(表格2[[#This Row],[項目]],"*員工*")&gt;0),(IFERROR(VLOOKUP((MID(表格2[[#This Row],[項目]],1,(LEN(表格2[[#This Row],[項目]])-4))),價目[],3,0),"")),(IFERROR(VLOOKUP(表格2[[#This Row],[項目]],價目[],2,0),"")))</f>
        <v>900</v>
      </c>
      <c r="J53" s="99">
        <f>IF(表格2[欄1]&lt;&gt;"",(表格2[[#This Row],[數量]]*表格2[[#This Row],[單價]]),0)</f>
        <v>900</v>
      </c>
    </row>
    <row r="54" spans="1:10" hidden="1">
      <c r="A54" s="97" t="str">
        <f>IFERROR((INDEX(名冊[#All],MATCH(表格2[[#This Row],[姓名]],名冊[[#All],[姓名]],0),COLUMN(名冊[[#Headers],[字號]]))),"")</f>
        <v>2-130</v>
      </c>
      <c r="B54" s="154" t="s">
        <v>2709</v>
      </c>
      <c r="C54" s="9">
        <v>45718</v>
      </c>
      <c r="D54" s="9" t="str">
        <f>IF(表格2[[#This Row],[姓名]]&lt;&gt;"","耗材","")</f>
        <v>耗材</v>
      </c>
      <c r="E54" s="8" t="s">
        <v>2693</v>
      </c>
      <c r="G54" s="179" t="str">
        <f>IF(表格2[[#This Row],[姓名]]&lt;&gt;"",TEXT(表格2[[#This Row],[日期]],"mm/dd;;")&amp;" "&amp;表格2[[#This Row],[項目]]&amp;"*"&amp;表格2[[#This Row],[數量]]&amp;表格2[[#This Row],[項目2]],"")</f>
        <v>03/02 藻體康*1</v>
      </c>
      <c r="H54" s="6">
        <v>1</v>
      </c>
      <c r="I54" s="6">
        <f>IF((COUNTIF(表格2[[#This Row],[項目]],"*員工*")&gt;0),(IFERROR(VLOOKUP((MID(表格2[[#This Row],[項目]],1,(LEN(表格2[[#This Row],[項目]])-4))),價目[],3,0),"")),(IFERROR(VLOOKUP(表格2[[#This Row],[項目]],價目[],2,0),"")))</f>
        <v>900</v>
      </c>
      <c r="J54" s="99">
        <f>IF(表格2[欄1]&lt;&gt;"",(表格2[[#This Row],[數量]]*表格2[[#This Row],[單價]]),0)</f>
        <v>900</v>
      </c>
    </row>
    <row r="55" spans="1:10">
      <c r="A55" s="97" t="str">
        <f>IFERROR((INDEX(名冊[#All],MATCH(表格2[[#This Row],[姓名]],名冊[[#All],[姓名]],0),COLUMN(名冊[[#Headers],[字號]]))),"")</f>
        <v>1-734</v>
      </c>
      <c r="B55" s="154" t="s">
        <v>2719</v>
      </c>
      <c r="C55" s="9">
        <v>45718</v>
      </c>
      <c r="D55" s="9" t="str">
        <f>IF(表格2[[#This Row],[姓名]]&lt;&gt;"","耗材","")</f>
        <v>耗材</v>
      </c>
      <c r="E55" s="8" t="s">
        <v>2720</v>
      </c>
      <c r="G55" s="179" t="str">
        <f>IF(表格2[[#This Row],[姓名]]&lt;&gt;"",TEXT(表格2[[#This Row],[日期]],"mm/dd;;")&amp;" "&amp;表格2[[#This Row],[項目]]&amp;"*"&amp;表格2[[#This Row],[數量]]&amp;表格2[[#This Row],[項目2]],"")</f>
        <v>03/02 愛力安奶粉*1</v>
      </c>
      <c r="H55" s="6">
        <v>1</v>
      </c>
      <c r="I55" s="6">
        <f>IF((COUNTIF(表格2[[#This Row],[項目]],"*員工*")&gt;0),(IFERROR(VLOOKUP((MID(表格2[[#This Row],[項目]],1,(LEN(表格2[[#This Row],[項目]])-4))),價目[],3,0),"")),(IFERROR(VLOOKUP(表格2[[#This Row],[項目]],價目[],2,0),"")))</f>
        <v>900</v>
      </c>
      <c r="J55" s="99">
        <f>IF(表格2[欄1]&lt;&gt;"",(表格2[[#This Row],[數量]]*表格2[[#This Row],[單價]]),0)</f>
        <v>900</v>
      </c>
    </row>
    <row r="56" spans="1:10" hidden="1">
      <c r="A56" s="97" t="str">
        <f>IFERROR((INDEX(名冊[#All],MATCH(表格2[[#This Row],[姓名]],名冊[[#All],[姓名]],0),COLUMN(名冊[[#Headers],[字號]]))),"")</f>
        <v>2-182</v>
      </c>
      <c r="B56" s="154" t="s">
        <v>2714</v>
      </c>
      <c r="C56" s="9">
        <v>45718</v>
      </c>
      <c r="D56" s="9" t="str">
        <f>IF(表格2[[#This Row],[姓名]]&lt;&gt;"","耗材","")</f>
        <v>耗材</v>
      </c>
      <c r="E56" s="8" t="s">
        <v>2693</v>
      </c>
      <c r="G56" s="179" t="str">
        <f>IF(表格2[[#This Row],[姓名]]&lt;&gt;"",TEXT(表格2[[#This Row],[日期]],"mm/dd;;")&amp;" "&amp;表格2[[#This Row],[項目]]&amp;"*"&amp;表格2[[#This Row],[數量]]&amp;表格2[[#This Row],[項目2]],"")</f>
        <v>03/02 藻體康*1</v>
      </c>
      <c r="H56" s="6">
        <v>1</v>
      </c>
      <c r="I56" s="6">
        <f>IF((COUNTIF(表格2[[#This Row],[項目]],"*員工*")&gt;0),(IFERROR(VLOOKUP((MID(表格2[[#This Row],[項目]],1,(LEN(表格2[[#This Row],[項目]])-4))),價目[],3,0),"")),(IFERROR(VLOOKUP(表格2[[#This Row],[項目]],價目[],2,0),"")))</f>
        <v>900</v>
      </c>
      <c r="J56" s="99">
        <f>IF(表格2[欄1]&lt;&gt;"",(表格2[[#This Row],[數量]]*表格2[[#This Row],[單價]]),0)</f>
        <v>900</v>
      </c>
    </row>
    <row r="57" spans="1:10" hidden="1">
      <c r="A57" s="97" t="str">
        <f>IFERROR((INDEX(名冊[#All],MATCH(表格2[[#This Row],[姓名]],名冊[[#All],[姓名]],0),COLUMN(名冊[[#Headers],[字號]]))),"")</f>
        <v>3-519</v>
      </c>
      <c r="B57" s="154" t="s">
        <v>2741</v>
      </c>
      <c r="C57" s="9">
        <v>45718</v>
      </c>
      <c r="D57" s="9" t="str">
        <f>IF(表格2[[#This Row],[姓名]]&lt;&gt;"","耗材","")</f>
        <v>耗材</v>
      </c>
      <c r="E57" s="8" t="s">
        <v>2733</v>
      </c>
      <c r="G57" s="179" t="str">
        <f>IF(表格2[[#This Row],[姓名]]&lt;&gt;"",TEXT(表格2[[#This Row],[日期]],"mm/dd;;")&amp;" "&amp;表格2[[#This Row],[項目]]&amp;"*"&amp;表格2[[#This Row],[數量]]&amp;表格2[[#This Row],[項目2]],"")</f>
        <v>03/02 PVC手套*1</v>
      </c>
      <c r="H57" s="6">
        <v>1</v>
      </c>
      <c r="I57" s="6">
        <f>IF((COUNTIF(表格2[[#This Row],[項目]],"*員工*")&gt;0),(IFERROR(VLOOKUP((MID(表格2[[#This Row],[項目]],1,(LEN(表格2[[#This Row],[項目]])-4))),價目[],3,0),"")),(IFERROR(VLOOKUP(表格2[[#This Row],[項目]],價目[],2,0),"")))</f>
        <v>110</v>
      </c>
      <c r="J57" s="99">
        <f>IF(表格2[欄1]&lt;&gt;"",(表格2[[#This Row],[數量]]*表格2[[#This Row],[單價]]),0)</f>
        <v>110</v>
      </c>
    </row>
    <row r="58" spans="1:10" hidden="1">
      <c r="A58" s="97" t="str">
        <f>IFERROR((INDEX(名冊[#All],MATCH(表格2[[#This Row],[姓名]],名冊[[#All],[姓名]],0),COLUMN(名冊[[#Headers],[字號]]))),"")</f>
        <v>3-495</v>
      </c>
      <c r="B58" s="154" t="s">
        <v>2735</v>
      </c>
      <c r="C58" s="9">
        <v>45718</v>
      </c>
      <c r="D58" s="9" t="str">
        <f>IF(表格2[[#This Row],[姓名]]&lt;&gt;"","耗材","")</f>
        <v>耗材</v>
      </c>
      <c r="E58" s="8" t="s">
        <v>2733</v>
      </c>
      <c r="G58" s="179" t="str">
        <f>IF(表格2[[#This Row],[姓名]]&lt;&gt;"",TEXT(表格2[[#This Row],[日期]],"mm/dd;;")&amp;" "&amp;表格2[[#This Row],[項目]]&amp;"*"&amp;表格2[[#This Row],[數量]]&amp;表格2[[#This Row],[項目2]],"")</f>
        <v>03/02 PVC手套*1</v>
      </c>
      <c r="H58" s="6">
        <v>1</v>
      </c>
      <c r="I58" s="6">
        <f>IF((COUNTIF(表格2[[#This Row],[項目]],"*員工*")&gt;0),(IFERROR(VLOOKUP((MID(表格2[[#This Row],[項目]],1,(LEN(表格2[[#This Row],[項目]])-4))),價目[],3,0),"")),(IFERROR(VLOOKUP(表格2[[#This Row],[項目]],價目[],2,0),"")))</f>
        <v>110</v>
      </c>
      <c r="J58" s="99">
        <f>IF(表格2[欄1]&lt;&gt;"",(表格2[[#This Row],[數量]]*表格2[[#This Row],[單價]]),0)</f>
        <v>110</v>
      </c>
    </row>
    <row r="59" spans="1:10" hidden="1">
      <c r="A59" s="97" t="str">
        <f>IFERROR((INDEX(名冊[#All],MATCH(表格2[[#This Row],[姓名]],名冊[[#All],[姓名]],0),COLUMN(名冊[[#Headers],[字號]]))),"")</f>
        <v>3-532</v>
      </c>
      <c r="B59" s="154" t="s">
        <v>2736</v>
      </c>
      <c r="C59" s="9">
        <v>45718</v>
      </c>
      <c r="D59" s="9" t="str">
        <f>IF(表格2[[#This Row],[姓名]]&lt;&gt;"","耗材","")</f>
        <v>耗材</v>
      </c>
      <c r="E59" s="8" t="s">
        <v>2733</v>
      </c>
      <c r="G59" s="179" t="str">
        <f>IF(表格2[[#This Row],[姓名]]&lt;&gt;"",TEXT(表格2[[#This Row],[日期]],"mm/dd;;")&amp;" "&amp;表格2[[#This Row],[項目]]&amp;"*"&amp;表格2[[#This Row],[數量]]&amp;表格2[[#This Row],[項目2]],"")</f>
        <v>03/02 PVC手套*1</v>
      </c>
      <c r="H59" s="6">
        <v>1</v>
      </c>
      <c r="I59" s="6">
        <f>IF((COUNTIF(表格2[[#This Row],[項目]],"*員工*")&gt;0),(IFERROR(VLOOKUP((MID(表格2[[#This Row],[項目]],1,(LEN(表格2[[#This Row],[項目]])-4))),價目[],3,0),"")),(IFERROR(VLOOKUP(表格2[[#This Row],[項目]],價目[],2,0),"")))</f>
        <v>110</v>
      </c>
      <c r="J59" s="99">
        <f>IF(表格2[欄1]&lt;&gt;"",(表格2[[#This Row],[數量]]*表格2[[#This Row],[單價]]),0)</f>
        <v>110</v>
      </c>
    </row>
    <row r="60" spans="1:10" hidden="1">
      <c r="A60" s="97" t="str">
        <f>IFERROR((INDEX(名冊[#All],MATCH(表格2[[#This Row],[姓名]],名冊[[#All],[姓名]],0),COLUMN(名冊[[#Headers],[字號]]))),"")</f>
        <v>3-461</v>
      </c>
      <c r="B60" s="154" t="s">
        <v>2746</v>
      </c>
      <c r="C60" s="9">
        <v>45718</v>
      </c>
      <c r="D60" s="9" t="str">
        <f>IF(表格2[[#This Row],[姓名]]&lt;&gt;"","耗材","")</f>
        <v>耗材</v>
      </c>
      <c r="E60" s="8" t="s">
        <v>2733</v>
      </c>
      <c r="G60" s="179" t="str">
        <f>IF(表格2[[#This Row],[姓名]]&lt;&gt;"",TEXT(表格2[[#This Row],[日期]],"mm/dd;;")&amp;" "&amp;表格2[[#This Row],[項目]]&amp;"*"&amp;表格2[[#This Row],[數量]]&amp;表格2[[#This Row],[項目2]],"")</f>
        <v>03/02 PVC手套*1</v>
      </c>
      <c r="H60" s="6">
        <v>1</v>
      </c>
      <c r="I60" s="6">
        <f>IF((COUNTIF(表格2[[#This Row],[項目]],"*員工*")&gt;0),(IFERROR(VLOOKUP((MID(表格2[[#This Row],[項目]],1,(LEN(表格2[[#This Row],[項目]])-4))),價目[],3,0),"")),(IFERROR(VLOOKUP(表格2[[#This Row],[項目]],價目[],2,0),"")))</f>
        <v>110</v>
      </c>
      <c r="J60" s="99">
        <f>IF(表格2[欄1]&lt;&gt;"",(表格2[[#This Row],[數量]]*表格2[[#This Row],[單價]]),0)</f>
        <v>110</v>
      </c>
    </row>
    <row r="61" spans="1:10" hidden="1">
      <c r="A61" s="97" t="str">
        <f>IFERROR((INDEX(名冊[#All],MATCH(表格2[[#This Row],[姓名]],名冊[[#All],[姓名]],0),COLUMN(名冊[[#Headers],[字號]]))),"")</f>
        <v>2-188</v>
      </c>
      <c r="B61" s="154" t="s">
        <v>2715</v>
      </c>
      <c r="C61" s="9">
        <v>45718</v>
      </c>
      <c r="D61" s="9" t="str">
        <f>IF(表格2[[#This Row],[姓名]]&lt;&gt;"","耗材","")</f>
        <v>耗材</v>
      </c>
      <c r="E61" s="8" t="s">
        <v>2716</v>
      </c>
      <c r="G61" s="179" t="str">
        <f>IF(表格2[[#This Row],[姓名]]&lt;&gt;"",TEXT(表格2[[#This Row],[日期]],"mm/dd;;")&amp;" "&amp;表格2[[#This Row],[項目]]&amp;"*"&amp;表格2[[#This Row],[數量]]&amp;表格2[[#This Row],[項目2]],"")</f>
        <v>03/02 紅牛高纖優蛋白配方奶粉1kg*3</v>
      </c>
      <c r="H61" s="6">
        <v>3</v>
      </c>
      <c r="I61" s="6">
        <f>IF((COUNTIF(表格2[[#This Row],[項目]],"*員工*")&gt;0),(IFERROR(VLOOKUP((MID(表格2[[#This Row],[項目]],1,(LEN(表格2[[#This Row],[項目]])-4))),價目[],3,0),"")),(IFERROR(VLOOKUP(表格2[[#This Row],[項目]],價目[],2,0),"")))</f>
        <v>320</v>
      </c>
      <c r="J61" s="99">
        <f>IF(表格2[欄1]&lt;&gt;"",(表格2[[#This Row],[數量]]*表格2[[#This Row],[單價]]),0)</f>
        <v>960</v>
      </c>
    </row>
    <row r="62" spans="1:10" hidden="1">
      <c r="A62" s="97" t="str">
        <f>IFERROR((INDEX(名冊[#All],MATCH(表格2[[#This Row],[姓名]],名冊[[#All],[姓名]],0),COLUMN(名冊[[#Headers],[字號]]))),"")</f>
        <v>2-086</v>
      </c>
      <c r="B62" s="154" t="s">
        <v>2710</v>
      </c>
      <c r="C62" s="9">
        <v>45718</v>
      </c>
      <c r="D62" s="9" t="str">
        <f>IF(表格2[[#This Row],[姓名]]&lt;&gt;"","耗材","")</f>
        <v>耗材</v>
      </c>
      <c r="E62" s="8" t="s">
        <v>2693</v>
      </c>
      <c r="G62" s="179" t="str">
        <f>IF(表格2[[#This Row],[姓名]]&lt;&gt;"",TEXT(表格2[[#This Row],[日期]],"mm/dd;;")&amp;" "&amp;表格2[[#This Row],[項目]]&amp;"*"&amp;表格2[[#This Row],[數量]]&amp;表格2[[#This Row],[項目2]],"")</f>
        <v>03/02 藻體康*1</v>
      </c>
      <c r="H62" s="6">
        <v>1</v>
      </c>
      <c r="I62" s="6">
        <f>IF((COUNTIF(表格2[[#This Row],[項目]],"*員工*")&gt;0),(IFERROR(VLOOKUP((MID(表格2[[#This Row],[項目]],1,(LEN(表格2[[#This Row],[項目]])-4))),價目[],3,0),"")),(IFERROR(VLOOKUP(表格2[[#This Row],[項目]],價目[],2,0),"")))</f>
        <v>900</v>
      </c>
      <c r="J62" s="99">
        <f>IF(表格2[欄1]&lt;&gt;"",(表格2[[#This Row],[數量]]*表格2[[#This Row],[單價]]),0)</f>
        <v>900</v>
      </c>
    </row>
    <row r="63" spans="1:10" hidden="1">
      <c r="A63" s="97" t="str">
        <f>IFERROR((INDEX(名冊[#All],MATCH(表格2[[#This Row],[姓名]],名冊[[#All],[姓名]],0),COLUMN(名冊[[#Headers],[字號]]))),"")</f>
        <v>2-105</v>
      </c>
      <c r="B63" s="154" t="s">
        <v>2711</v>
      </c>
      <c r="C63" s="9">
        <v>45718</v>
      </c>
      <c r="D63" s="9" t="str">
        <f>IF(表格2[[#This Row],[姓名]]&lt;&gt;"","耗材","")</f>
        <v>耗材</v>
      </c>
      <c r="E63" s="8" t="s">
        <v>2693</v>
      </c>
      <c r="G63" s="179" t="str">
        <f>IF(表格2[[#This Row],[姓名]]&lt;&gt;"",TEXT(表格2[[#This Row],[日期]],"mm/dd;;")&amp;" "&amp;表格2[[#This Row],[項目]]&amp;"*"&amp;表格2[[#This Row],[數量]]&amp;表格2[[#This Row],[項目2]],"")</f>
        <v>03/02 藻體康*1</v>
      </c>
      <c r="H63" s="6">
        <v>1</v>
      </c>
      <c r="I63" s="6">
        <f>IF((COUNTIF(表格2[[#This Row],[項目]],"*員工*")&gt;0),(IFERROR(VLOOKUP((MID(表格2[[#This Row],[項目]],1,(LEN(表格2[[#This Row],[項目]])-4))),價目[],3,0),"")),(IFERROR(VLOOKUP(表格2[[#This Row],[項目]],價目[],2,0),"")))</f>
        <v>900</v>
      </c>
      <c r="J63" s="99">
        <f>IF(表格2[欄1]&lt;&gt;"",(表格2[[#This Row],[數量]]*表格2[[#This Row],[單價]]),0)</f>
        <v>900</v>
      </c>
    </row>
    <row r="64" spans="1:10" hidden="1">
      <c r="A64" s="97" t="str">
        <f>IFERROR((INDEX(名冊[#All],MATCH(表格2[[#This Row],[姓名]],名冊[[#All],[姓名]],0),COLUMN(名冊[[#Headers],[字號]]))),"")</f>
        <v>2-081</v>
      </c>
      <c r="B64" s="154" t="s">
        <v>2696</v>
      </c>
      <c r="C64" s="9">
        <v>45718</v>
      </c>
      <c r="D64" s="9" t="str">
        <f>IF(表格2[[#This Row],[姓名]]&lt;&gt;"","耗材","")</f>
        <v>耗材</v>
      </c>
      <c r="E64" s="8" t="s">
        <v>2693</v>
      </c>
      <c r="G64" s="179" t="str">
        <f>IF(表格2[[#This Row],[姓名]]&lt;&gt;"",TEXT(表格2[[#This Row],[日期]],"mm/dd;;")&amp;" "&amp;表格2[[#This Row],[項目]]&amp;"*"&amp;表格2[[#This Row],[數量]]&amp;表格2[[#This Row],[項目2]],"")</f>
        <v>03/02 藻體康*1</v>
      </c>
      <c r="H64" s="6">
        <v>1</v>
      </c>
      <c r="I64" s="6">
        <f>IF((COUNTIF(表格2[[#This Row],[項目]],"*員工*")&gt;0),(IFERROR(VLOOKUP((MID(表格2[[#This Row],[項目]],1,(LEN(表格2[[#This Row],[項目]])-4))),價目[],3,0),"")),(IFERROR(VLOOKUP(表格2[[#This Row],[項目]],價目[],2,0),"")))</f>
        <v>900</v>
      </c>
      <c r="J64" s="99">
        <f>IF(表格2[欄1]&lt;&gt;"",(表格2[[#This Row],[數量]]*表格2[[#This Row],[單價]]),0)</f>
        <v>900</v>
      </c>
    </row>
    <row r="65" spans="1:10" hidden="1">
      <c r="A65" s="97" t="str">
        <f>IFERROR((INDEX(名冊[#All],MATCH(表格2[[#This Row],[姓名]],名冊[[#All],[姓名]],0),COLUMN(名冊[[#Headers],[字號]]))),"")</f>
        <v>3-462</v>
      </c>
      <c r="B65" s="154" t="s">
        <v>2737</v>
      </c>
      <c r="C65" s="9">
        <v>45718</v>
      </c>
      <c r="D65" s="9" t="str">
        <f>IF(表格2[[#This Row],[姓名]]&lt;&gt;"","耗材","")</f>
        <v>耗材</v>
      </c>
      <c r="E65" s="8" t="s">
        <v>2733</v>
      </c>
      <c r="G65" s="179" t="str">
        <f>IF(表格2[[#This Row],[姓名]]&lt;&gt;"",TEXT(表格2[[#This Row],[日期]],"mm/dd;;")&amp;" "&amp;表格2[[#This Row],[項目]]&amp;"*"&amp;表格2[[#This Row],[數量]]&amp;表格2[[#This Row],[項目2]],"")</f>
        <v>03/02 PVC手套*1</v>
      </c>
      <c r="H65" s="6">
        <v>1</v>
      </c>
      <c r="I65" s="6">
        <f>IF((COUNTIF(表格2[[#This Row],[項目]],"*員工*")&gt;0),(IFERROR(VLOOKUP((MID(表格2[[#This Row],[項目]],1,(LEN(表格2[[#This Row],[項目]])-4))),價目[],3,0),"")),(IFERROR(VLOOKUP(表格2[[#This Row],[項目]],價目[],2,0),"")))</f>
        <v>110</v>
      </c>
      <c r="J65" s="99">
        <f>IF(表格2[欄1]&lt;&gt;"",(表格2[[#This Row],[數量]]*表格2[[#This Row],[單價]]),0)</f>
        <v>110</v>
      </c>
    </row>
    <row r="66" spans="1:10" hidden="1">
      <c r="A66" s="97" t="str">
        <f>IFERROR((INDEX(名冊[#All],MATCH(表格2[[#This Row],[姓名]],名冊[[#All],[姓名]],0),COLUMN(名冊[[#Headers],[字號]]))),"")</f>
        <v>2-183</v>
      </c>
      <c r="B66" s="154" t="s">
        <v>2704</v>
      </c>
      <c r="C66" s="9">
        <v>45718</v>
      </c>
      <c r="D66" s="9" t="str">
        <f>IF(表格2[[#This Row],[姓名]]&lt;&gt;"","耗材","")</f>
        <v>耗材</v>
      </c>
      <c r="E66" s="8" t="s">
        <v>2693</v>
      </c>
      <c r="G66" s="179" t="str">
        <f>IF(表格2[[#This Row],[姓名]]&lt;&gt;"",TEXT(表格2[[#This Row],[日期]],"mm/dd;;")&amp;" "&amp;表格2[[#This Row],[項目]]&amp;"*"&amp;表格2[[#This Row],[數量]]&amp;表格2[[#This Row],[項目2]],"")</f>
        <v>03/02 藻體康*1</v>
      </c>
      <c r="H66" s="6">
        <v>1</v>
      </c>
      <c r="I66" s="6">
        <f>IF((COUNTIF(表格2[[#This Row],[項目]],"*員工*")&gt;0),(IFERROR(VLOOKUP((MID(表格2[[#This Row],[項目]],1,(LEN(表格2[[#This Row],[項目]])-4))),價目[],3,0),"")),(IFERROR(VLOOKUP(表格2[[#This Row],[項目]],價目[],2,0),"")))</f>
        <v>900</v>
      </c>
      <c r="J66" s="99">
        <f>IF(表格2[欄1]&lt;&gt;"",(表格2[[#This Row],[數量]]*表格2[[#This Row],[單價]]),0)</f>
        <v>900</v>
      </c>
    </row>
    <row r="67" spans="1:10" hidden="1">
      <c r="A67" s="97" t="str">
        <f>IFERROR((INDEX(名冊[#All],MATCH(表格2[[#This Row],[姓名]],名冊[[#All],[姓名]],0),COLUMN(名冊[[#Headers],[字號]]))),"")</f>
        <v>3-527</v>
      </c>
      <c r="B67" s="154" t="s">
        <v>2740</v>
      </c>
      <c r="C67" s="9">
        <v>45718</v>
      </c>
      <c r="D67" s="9" t="str">
        <f>IF(表格2[[#This Row],[姓名]]&lt;&gt;"","耗材","")</f>
        <v>耗材</v>
      </c>
      <c r="E67" s="8" t="s">
        <v>2733</v>
      </c>
      <c r="G67" s="179" t="str">
        <f>IF(表格2[[#This Row],[姓名]]&lt;&gt;"",TEXT(表格2[[#This Row],[日期]],"mm/dd;;")&amp;" "&amp;表格2[[#This Row],[項目]]&amp;"*"&amp;表格2[[#This Row],[數量]]&amp;表格2[[#This Row],[項目2]],"")</f>
        <v>03/02 PVC手套*1</v>
      </c>
      <c r="H67" s="6">
        <v>1</v>
      </c>
      <c r="I67" s="6">
        <f>IF((COUNTIF(表格2[[#This Row],[項目]],"*員工*")&gt;0),(IFERROR(VLOOKUP((MID(表格2[[#This Row],[項目]],1,(LEN(表格2[[#This Row],[項目]])-4))),價目[],3,0),"")),(IFERROR(VLOOKUP(表格2[[#This Row],[項目]],價目[],2,0),"")))</f>
        <v>110</v>
      </c>
      <c r="J67" s="99">
        <f>IF(表格2[欄1]&lt;&gt;"",(表格2[[#This Row],[數量]]*表格2[[#This Row],[單價]]),0)</f>
        <v>110</v>
      </c>
    </row>
    <row r="68" spans="1:10" hidden="1">
      <c r="A68" s="97" t="str">
        <f>IFERROR((INDEX(名冊[#All],MATCH(表格2[[#This Row],[姓名]],名冊[[#All],[姓名]],0),COLUMN(名冊[[#Headers],[字號]]))),"")</f>
        <v>3-533</v>
      </c>
      <c r="B68" s="154" t="s">
        <v>2732</v>
      </c>
      <c r="C68" s="9">
        <v>45718</v>
      </c>
      <c r="D68" s="9" t="str">
        <f>IF(表格2[[#This Row],[姓名]]&lt;&gt;"","耗材","")</f>
        <v>耗材</v>
      </c>
      <c r="E68" s="8" t="s">
        <v>2733</v>
      </c>
      <c r="G68" s="179" t="str">
        <f>IF(表格2[[#This Row],[姓名]]&lt;&gt;"",TEXT(表格2[[#This Row],[日期]],"mm/dd;;")&amp;" "&amp;表格2[[#This Row],[項目]]&amp;"*"&amp;表格2[[#This Row],[數量]]&amp;表格2[[#This Row],[項目2]],"")</f>
        <v>03/02 PVC手套*1</v>
      </c>
      <c r="H68" s="6">
        <v>1</v>
      </c>
      <c r="I68" s="6">
        <f>IF((COUNTIF(表格2[[#This Row],[項目]],"*員工*")&gt;0),(IFERROR(VLOOKUP((MID(表格2[[#This Row],[項目]],1,(LEN(表格2[[#This Row],[項目]])-4))),價目[],3,0),"")),(IFERROR(VLOOKUP(表格2[[#This Row],[項目]],價目[],2,0),"")))</f>
        <v>110</v>
      </c>
      <c r="J68" s="99">
        <f>IF(表格2[欄1]&lt;&gt;"",(表格2[[#This Row],[數量]]*表格2[[#This Row],[單價]]),0)</f>
        <v>110</v>
      </c>
    </row>
    <row r="69" spans="1:10" hidden="1">
      <c r="A69" s="97" t="str">
        <f>IFERROR((INDEX(名冊[#All],MATCH(表格2[[#This Row],[姓名]],名冊[[#All],[姓名]],0),COLUMN(名冊[[#Headers],[字號]]))),"")</f>
        <v>2-147</v>
      </c>
      <c r="B69" s="154" t="s">
        <v>2697</v>
      </c>
      <c r="C69" s="9">
        <v>45718</v>
      </c>
      <c r="D69" s="9" t="str">
        <f>IF(表格2[[#This Row],[姓名]]&lt;&gt;"","耗材","")</f>
        <v>耗材</v>
      </c>
      <c r="E69" s="8" t="s">
        <v>2693</v>
      </c>
      <c r="G69" s="179" t="str">
        <f>IF(表格2[[#This Row],[姓名]]&lt;&gt;"",TEXT(表格2[[#This Row],[日期]],"mm/dd;;")&amp;" "&amp;表格2[[#This Row],[項目]]&amp;"*"&amp;表格2[[#This Row],[數量]]&amp;表格2[[#This Row],[項目2]],"")</f>
        <v>03/02 藻體康*1</v>
      </c>
      <c r="H69" s="6">
        <v>1</v>
      </c>
      <c r="I69" s="6">
        <f>IF((COUNTIF(表格2[[#This Row],[項目]],"*員工*")&gt;0),(IFERROR(VLOOKUP((MID(表格2[[#This Row],[項目]],1,(LEN(表格2[[#This Row],[項目]])-4))),價目[],3,0),"")),(IFERROR(VLOOKUP(表格2[[#This Row],[項目]],價目[],2,0),"")))</f>
        <v>900</v>
      </c>
      <c r="J69" s="99">
        <f>IF(表格2[欄1]&lt;&gt;"",(表格2[[#This Row],[數量]]*表格2[[#This Row],[單價]]),0)</f>
        <v>900</v>
      </c>
    </row>
    <row r="70" spans="1:10">
      <c r="A70" s="97" t="str">
        <f>IFERROR((INDEX(名冊[#All],MATCH(表格2[[#This Row],[姓名]],名冊[[#All],[姓名]],0),COLUMN(名冊[[#Headers],[字號]]))),"")</f>
        <v>1-354</v>
      </c>
      <c r="B70" s="154" t="s">
        <v>2717</v>
      </c>
      <c r="C70" s="9">
        <v>45718</v>
      </c>
      <c r="D70" s="9" t="str">
        <f>IF(表格2[[#This Row],[姓名]]&lt;&gt;"","耗材","")</f>
        <v>耗材</v>
      </c>
      <c r="E70" s="8" t="s">
        <v>2718</v>
      </c>
      <c r="G70" s="179" t="str">
        <f>IF(表格2[[#This Row],[姓名]]&lt;&gt;"",TEXT(表格2[[#This Row],[日期]],"mm/dd;;")&amp;" "&amp;表格2[[#This Row],[項目]]&amp;"*"&amp;表格2[[#This Row],[數量]]&amp;表格2[[#This Row],[項目2]],"")</f>
        <v>03/02 愛力安奶粉*1</v>
      </c>
      <c r="H70" s="6">
        <v>1</v>
      </c>
      <c r="I70" s="6">
        <f>IF((COUNTIF(表格2[[#This Row],[項目]],"*員工*")&gt;0),(IFERROR(VLOOKUP((MID(表格2[[#This Row],[項目]],1,(LEN(表格2[[#This Row],[項目]])-4))),價目[],3,0),"")),(IFERROR(VLOOKUP(表格2[[#This Row],[項目]],價目[],2,0),"")))</f>
        <v>900</v>
      </c>
      <c r="J70" s="99">
        <f>IF(表格2[欄1]&lt;&gt;"",(表格2[[#This Row],[數量]]*表格2[[#This Row],[單價]]),0)</f>
        <v>900</v>
      </c>
    </row>
    <row r="71" spans="1:10" hidden="1">
      <c r="A71" s="97" t="str">
        <f>IFERROR((INDEX(名冊[#All],MATCH(表格2[[#This Row],[姓名]],名冊[[#All],[姓名]],0),COLUMN(名冊[[#Headers],[字號]]))),"")</f>
        <v>2-066</v>
      </c>
      <c r="B71" s="154" t="s">
        <v>2701</v>
      </c>
      <c r="C71" s="9">
        <v>45718</v>
      </c>
      <c r="D71" s="9" t="str">
        <f>IF(表格2[[#This Row],[姓名]]&lt;&gt;"","耗材","")</f>
        <v>耗材</v>
      </c>
      <c r="E71" s="8" t="s">
        <v>2693</v>
      </c>
      <c r="G71" s="179" t="str">
        <f>IF(表格2[[#This Row],[姓名]]&lt;&gt;"",TEXT(表格2[[#This Row],[日期]],"mm/dd;;")&amp;" "&amp;表格2[[#This Row],[項目]]&amp;"*"&amp;表格2[[#This Row],[數量]]&amp;表格2[[#This Row],[項目2]],"")</f>
        <v>03/02 藻體康*1</v>
      </c>
      <c r="H71" s="6">
        <v>1</v>
      </c>
      <c r="I71" s="6">
        <f>IF((COUNTIF(表格2[[#This Row],[項目]],"*員工*")&gt;0),(IFERROR(VLOOKUP((MID(表格2[[#This Row],[項目]],1,(LEN(表格2[[#This Row],[項目]])-4))),價目[],3,0),"")),(IFERROR(VLOOKUP(表格2[[#This Row],[項目]],價目[],2,0),"")))</f>
        <v>900</v>
      </c>
      <c r="J71" s="99">
        <f>IF(表格2[欄1]&lt;&gt;"",(表格2[[#This Row],[數量]]*表格2[[#This Row],[單價]]),0)</f>
        <v>900</v>
      </c>
    </row>
    <row r="72" spans="1:10" hidden="1">
      <c r="A72" s="97" t="str">
        <f>IFERROR((INDEX(名冊[#All],MATCH(表格2[[#This Row],[姓名]],名冊[[#All],[姓名]],0),COLUMN(名冊[[#Headers],[字號]]))),"")</f>
        <v>2-195</v>
      </c>
      <c r="B72" s="154" t="s">
        <v>2699</v>
      </c>
      <c r="C72" s="9">
        <v>45718</v>
      </c>
      <c r="D72" s="9" t="str">
        <f>IF(表格2[[#This Row],[姓名]]&lt;&gt;"","耗材","")</f>
        <v>耗材</v>
      </c>
      <c r="E72" s="8" t="s">
        <v>2693</v>
      </c>
      <c r="G72" s="179" t="str">
        <f>IF(表格2[[#This Row],[姓名]]&lt;&gt;"",TEXT(表格2[[#This Row],[日期]],"mm/dd;;")&amp;" "&amp;表格2[[#This Row],[項目]]&amp;"*"&amp;表格2[[#This Row],[數量]]&amp;表格2[[#This Row],[項目2]],"")</f>
        <v>03/02 藻體康*1</v>
      </c>
      <c r="H72" s="6">
        <v>1</v>
      </c>
      <c r="I72" s="6">
        <f>IF((COUNTIF(表格2[[#This Row],[項目]],"*員工*")&gt;0),(IFERROR(VLOOKUP((MID(表格2[[#This Row],[項目]],1,(LEN(表格2[[#This Row],[項目]])-4))),價目[],3,0),"")),(IFERROR(VLOOKUP(表格2[[#This Row],[項目]],價目[],2,0),"")))</f>
        <v>900</v>
      </c>
      <c r="J72" s="99">
        <f>IF(表格2[欄1]&lt;&gt;"",(表格2[[#This Row],[數量]]*表格2[[#This Row],[單價]]),0)</f>
        <v>900</v>
      </c>
    </row>
    <row r="73" spans="1:10" hidden="1">
      <c r="A73" s="97" t="str">
        <f>IFERROR((INDEX(名冊[#All],MATCH(表格2[[#This Row],[姓名]],名冊[[#All],[姓名]],0),COLUMN(名冊[[#Headers],[字號]]))),"")</f>
        <v>2-194</v>
      </c>
      <c r="B73" s="154" t="s">
        <v>2708</v>
      </c>
      <c r="C73" s="9">
        <v>45718</v>
      </c>
      <c r="D73" s="9" t="str">
        <f>IF(表格2[[#This Row],[姓名]]&lt;&gt;"","耗材","")</f>
        <v>耗材</v>
      </c>
      <c r="E73" s="8" t="s">
        <v>2693</v>
      </c>
      <c r="G73" s="179" t="str">
        <f>IF(表格2[[#This Row],[姓名]]&lt;&gt;"",TEXT(表格2[[#This Row],[日期]],"mm/dd;;")&amp;" "&amp;表格2[[#This Row],[項目]]&amp;"*"&amp;表格2[[#This Row],[數量]]&amp;表格2[[#This Row],[項目2]],"")</f>
        <v>03/02 藻體康*1</v>
      </c>
      <c r="H73" s="6">
        <v>1</v>
      </c>
      <c r="I73" s="6">
        <f>IF((COUNTIF(表格2[[#This Row],[項目]],"*員工*")&gt;0),(IFERROR(VLOOKUP((MID(表格2[[#This Row],[項目]],1,(LEN(表格2[[#This Row],[項目]])-4))),價目[],3,0),"")),(IFERROR(VLOOKUP(表格2[[#This Row],[項目]],價目[],2,0),"")))</f>
        <v>900</v>
      </c>
      <c r="J73" s="99">
        <f>IF(表格2[欄1]&lt;&gt;"",(表格2[[#This Row],[數量]]*表格2[[#This Row],[單價]]),0)</f>
        <v>900</v>
      </c>
    </row>
    <row r="74" spans="1:10" hidden="1">
      <c r="A74" s="97" t="str">
        <f>IFERROR((INDEX(名冊[#All],MATCH(表格2[[#This Row],[姓名]],名冊[[#All],[姓名]],0),COLUMN(名冊[[#Headers],[字號]]))),"")</f>
        <v>1-634</v>
      </c>
      <c r="B74" s="154" t="s">
        <v>2721</v>
      </c>
      <c r="C74" s="9">
        <v>45718</v>
      </c>
      <c r="D74" s="9" t="str">
        <f>IF(表格2[[#This Row],[姓名]]&lt;&gt;"","耗材","")</f>
        <v>耗材</v>
      </c>
      <c r="E74" s="8" t="s">
        <v>2722</v>
      </c>
      <c r="G74" s="179" t="str">
        <f>IF(表格2[[#This Row],[姓名]]&lt;&gt;"",TEXT(表格2[[#This Row],[日期]],"mm/dd;;")&amp;" "&amp;表格2[[#This Row],[項目]]&amp;"*"&amp;表格2[[#This Row],[數量]]&amp;表格2[[#This Row],[項目2]],"")</f>
        <v>03/02 紅牛雙卡*1</v>
      </c>
      <c r="H74" s="6">
        <v>1</v>
      </c>
      <c r="I74" s="6">
        <f>IF((COUNTIF(表格2[[#This Row],[項目]],"*員工*")&gt;0),(IFERROR(VLOOKUP((MID(表格2[[#This Row],[項目]],1,(LEN(表格2[[#This Row],[項目]])-4))),價目[],3,0),"")),(IFERROR(VLOOKUP(表格2[[#This Row],[項目]],價目[],2,0),"")))</f>
        <v>1950</v>
      </c>
      <c r="J74" s="99">
        <f>IF(表格2[欄1]&lt;&gt;"",(表格2[[#This Row],[數量]]*表格2[[#This Row],[單價]]),0)</f>
        <v>1950</v>
      </c>
    </row>
    <row r="75" spans="1:10" hidden="1">
      <c r="A75" s="97" t="str">
        <f>IFERROR((INDEX(名冊[#All],MATCH(表格2[[#This Row],[姓名]],名冊[[#All],[姓名]],0),COLUMN(名冊[[#Headers],[字號]]))),"")</f>
        <v>3-553</v>
      </c>
      <c r="B75" s="154" t="s">
        <v>2743</v>
      </c>
      <c r="C75" s="9">
        <v>45718</v>
      </c>
      <c r="D75" s="9" t="str">
        <f>IF(表格2[[#This Row],[姓名]]&lt;&gt;"","耗材","")</f>
        <v>耗材</v>
      </c>
      <c r="E75" s="8" t="s">
        <v>2733</v>
      </c>
      <c r="G75" s="179" t="str">
        <f>IF(表格2[[#This Row],[姓名]]&lt;&gt;"",TEXT(表格2[[#This Row],[日期]],"mm/dd;;")&amp;" "&amp;表格2[[#This Row],[項目]]&amp;"*"&amp;表格2[[#This Row],[數量]]&amp;表格2[[#This Row],[項目2]],"")</f>
        <v>03/02 PVC手套*1</v>
      </c>
      <c r="H75" s="6">
        <v>1</v>
      </c>
      <c r="I75" s="6">
        <f>IF((COUNTIF(表格2[[#This Row],[項目]],"*員工*")&gt;0),(IFERROR(VLOOKUP((MID(表格2[[#This Row],[項目]],1,(LEN(表格2[[#This Row],[項目]])-4))),價目[],3,0),"")),(IFERROR(VLOOKUP(表格2[[#This Row],[項目]],價目[],2,0),"")))</f>
        <v>110</v>
      </c>
      <c r="J75" s="99">
        <f>IF(表格2[欄1]&lt;&gt;"",(表格2[[#This Row],[數量]]*表格2[[#This Row],[單價]]),0)</f>
        <v>110</v>
      </c>
    </row>
    <row r="76" spans="1:10" hidden="1">
      <c r="A76" s="97" t="str">
        <f>IFERROR((INDEX(名冊[#All],MATCH(表格2[[#This Row],[姓名]],名冊[[#All],[姓名]],0),COLUMN(名冊[[#Headers],[字號]]))),"")</f>
        <v>2-199</v>
      </c>
      <c r="B76" s="154" t="s">
        <v>2698</v>
      </c>
      <c r="C76" s="9">
        <v>45718</v>
      </c>
      <c r="D76" s="9" t="str">
        <f>IF(表格2[[#This Row],[姓名]]&lt;&gt;"","耗材","")</f>
        <v>耗材</v>
      </c>
      <c r="E76" s="8" t="s">
        <v>2693</v>
      </c>
      <c r="G76" s="179" t="str">
        <f>IF(表格2[[#This Row],[姓名]]&lt;&gt;"",TEXT(表格2[[#This Row],[日期]],"mm/dd;;")&amp;" "&amp;表格2[[#This Row],[項目]]&amp;"*"&amp;表格2[[#This Row],[數量]]&amp;表格2[[#This Row],[項目2]],"")</f>
        <v>03/02 藻體康*1</v>
      </c>
      <c r="H76" s="6">
        <v>1</v>
      </c>
      <c r="I76" s="6">
        <f>IF((COUNTIF(表格2[[#This Row],[項目]],"*員工*")&gt;0),(IFERROR(VLOOKUP((MID(表格2[[#This Row],[項目]],1,(LEN(表格2[[#This Row],[項目]])-4))),價目[],3,0),"")),(IFERROR(VLOOKUP(表格2[[#This Row],[項目]],價目[],2,0),"")))</f>
        <v>900</v>
      </c>
      <c r="J76" s="99">
        <f>IF(表格2[欄1]&lt;&gt;"",(表格2[[#This Row],[數量]]*表格2[[#This Row],[單價]]),0)</f>
        <v>900</v>
      </c>
    </row>
    <row r="77" spans="1:10" hidden="1">
      <c r="A77" s="97" t="str">
        <f>IFERROR((INDEX(名冊[#All],MATCH(表格2[[#This Row],[姓名]],名冊[[#All],[姓名]],0),COLUMN(名冊[[#Headers],[字號]]))),"")</f>
        <v>3-504</v>
      </c>
      <c r="B77" s="154" t="s">
        <v>2748</v>
      </c>
      <c r="C77" s="9">
        <v>45720</v>
      </c>
      <c r="D77" s="9" t="str">
        <f>IF(表格2[[#This Row],[姓名]]&lt;&gt;"","耗材","")</f>
        <v>耗材</v>
      </c>
      <c r="E77" s="8" t="s">
        <v>2749</v>
      </c>
      <c r="G77" s="179" t="str">
        <f>IF(表格2[[#This Row],[姓名]]&lt;&gt;"",TEXT(表格2[[#This Row],[日期]],"mm/dd;;")&amp;" "&amp;表格2[[#This Row],[項目]]&amp;"*"&amp;表格2[[#This Row],[數量]]&amp;表格2[[#This Row],[項目2]],"")</f>
        <v>03/04 紅多酚蔓越莓*1</v>
      </c>
      <c r="H77" s="6">
        <v>1</v>
      </c>
      <c r="I77" s="6">
        <f>IF((COUNTIF(表格2[[#This Row],[項目]],"*員工*")&gt;0),(IFERROR(VLOOKUP((MID(表格2[[#This Row],[項目]],1,(LEN(表格2[[#This Row],[項目]])-4))),價目[],3,0),"")),(IFERROR(VLOOKUP(表格2[[#This Row],[項目]],價目[],2,0),"")))</f>
        <v>1500</v>
      </c>
      <c r="J77" s="99">
        <f>IF(表格2[欄1]&lt;&gt;"",(表格2[[#This Row],[數量]]*表格2[[#This Row],[單價]]),0)</f>
        <v>1500</v>
      </c>
    </row>
    <row r="78" spans="1:10" hidden="1">
      <c r="A78" s="97" t="str">
        <f>IFERROR((INDEX(名冊[#All],MATCH(表格2[[#This Row],[姓名]],名冊[[#All],[姓名]],0),COLUMN(名冊[[#Headers],[字號]]))),"")</f>
        <v>1-671</v>
      </c>
      <c r="B78" s="154" t="s">
        <v>2751</v>
      </c>
      <c r="C78" s="9">
        <v>45720</v>
      </c>
      <c r="D78" s="9" t="str">
        <f>IF(表格2[[#This Row],[姓名]]&lt;&gt;"","耗材","")</f>
        <v>耗材</v>
      </c>
      <c r="E78" s="8" t="s">
        <v>2684</v>
      </c>
      <c r="G78" s="179" t="str">
        <f>IF(表格2[[#This Row],[姓名]]&lt;&gt;"",TEXT(表格2[[#This Row],[日期]],"mm/dd;;")&amp;" "&amp;表格2[[#This Row],[項目]]&amp;"*"&amp;表格2[[#This Row],[數量]]&amp;表格2[[#This Row],[項目2]],"")</f>
        <v>03/04 衛生紙*2</v>
      </c>
      <c r="H78" s="6">
        <v>2</v>
      </c>
      <c r="I78" s="6">
        <f>IF((COUNTIF(表格2[[#This Row],[項目]],"*員工*")&gt;0),(IFERROR(VLOOKUP((MID(表格2[[#This Row],[項目]],1,(LEN(表格2[[#This Row],[項目]])-4))),價目[],3,0),"")),(IFERROR(VLOOKUP(表格2[[#This Row],[項目]],價目[],2,0),"")))</f>
        <v>150</v>
      </c>
      <c r="J78" s="99">
        <f>IF(表格2[欄1]&lt;&gt;"",(表格2[[#This Row],[數量]]*表格2[[#This Row],[單價]]),0)</f>
        <v>300</v>
      </c>
    </row>
    <row r="79" spans="1:10" hidden="1">
      <c r="A79" s="97" t="str">
        <f>IFERROR((INDEX(名冊[#All],MATCH(表格2[[#This Row],[姓名]],名冊[[#All],[姓名]],0),COLUMN(名冊[[#Headers],[字號]]))),"")</f>
        <v>1-541</v>
      </c>
      <c r="B79" s="154" t="s">
        <v>2752</v>
      </c>
      <c r="C79" s="9">
        <v>45720</v>
      </c>
      <c r="D79" s="9" t="str">
        <f>IF(表格2[[#This Row],[姓名]]&lt;&gt;"","耗材","")</f>
        <v>耗材</v>
      </c>
      <c r="E79" s="8" t="s">
        <v>2753</v>
      </c>
      <c r="G79" s="179" t="str">
        <f>IF(表格2[[#This Row],[姓名]]&lt;&gt;"",TEXT(表格2[[#This Row],[日期]],"mm/dd;;")&amp;" "&amp;表格2[[#This Row],[項目]]&amp;"*"&amp;表格2[[#This Row],[數量]]&amp;表格2[[#This Row],[項目2]],"")</f>
        <v>03/04 血糖試紙*1</v>
      </c>
      <c r="H79" s="6">
        <v>1</v>
      </c>
      <c r="I79" s="6">
        <f>IF((COUNTIF(表格2[[#This Row],[項目]],"*員工*")&gt;0),(IFERROR(VLOOKUP((MID(表格2[[#This Row],[項目]],1,(LEN(表格2[[#This Row],[項目]])-4))),價目[],3,0),"")),(IFERROR(VLOOKUP(表格2[[#This Row],[項目]],價目[],2,0),"")))</f>
        <v>1000</v>
      </c>
      <c r="J79" s="99">
        <f>IF(表格2[欄1]&lt;&gt;"",(表格2[[#This Row],[數量]]*表格2[[#This Row],[單價]]),0)</f>
        <v>1000</v>
      </c>
    </row>
    <row r="80" spans="1:10" hidden="1">
      <c r="A80" s="97" t="str">
        <f>IFERROR((INDEX(名冊[#All],MATCH(表格2[[#This Row],[姓名]],名冊[[#All],[姓名]],0),COLUMN(名冊[[#Headers],[字號]]))),"")</f>
        <v>3-554</v>
      </c>
      <c r="B80" s="154" t="s">
        <v>2750</v>
      </c>
      <c r="C80" s="9">
        <v>45720</v>
      </c>
      <c r="D80" s="9" t="str">
        <f>IF(表格2[[#This Row],[姓名]]&lt;&gt;"","耗材","")</f>
        <v>耗材</v>
      </c>
      <c r="E80" s="8" t="s">
        <v>2684</v>
      </c>
      <c r="G80" s="179" t="str">
        <f>IF(表格2[[#This Row],[姓名]]&lt;&gt;"",TEXT(表格2[[#This Row],[日期]],"mm/dd;;")&amp;" "&amp;表格2[[#This Row],[項目]]&amp;"*"&amp;表格2[[#This Row],[數量]]&amp;表格2[[#This Row],[項目2]],"")</f>
        <v>03/04 衛生紙*1</v>
      </c>
      <c r="H80" s="6">
        <v>1</v>
      </c>
      <c r="I80" s="6">
        <f>IF((COUNTIF(表格2[[#This Row],[項目]],"*員工*")&gt;0),(IFERROR(VLOOKUP((MID(表格2[[#This Row],[項目]],1,(LEN(表格2[[#This Row],[項目]])-4))),價目[],3,0),"")),(IFERROR(VLOOKUP(表格2[[#This Row],[項目]],價目[],2,0),"")))</f>
        <v>150</v>
      </c>
      <c r="J80" s="99">
        <f>IF(表格2[欄1]&lt;&gt;"",(表格2[[#This Row],[數量]]*表格2[[#This Row],[單價]]),0)</f>
        <v>150</v>
      </c>
    </row>
    <row r="81" spans="1:10" hidden="1">
      <c r="A81" s="97" t="str">
        <f>IFERROR((INDEX(名冊[#All],MATCH(表格2[[#This Row],[姓名]],名冊[[#All],[姓名]],0),COLUMN(名冊[[#Headers],[字號]]))),"")</f>
        <v>3-546</v>
      </c>
      <c r="B81" s="154" t="s">
        <v>2759</v>
      </c>
      <c r="C81" s="9">
        <v>45723</v>
      </c>
      <c r="D81" s="9" t="str">
        <f>IF(表格2[[#This Row],[姓名]]&lt;&gt;"","耗材","")</f>
        <v>耗材</v>
      </c>
      <c r="E81" s="8" t="s">
        <v>2760</v>
      </c>
      <c r="G81" s="179" t="str">
        <f>IF(表格2[[#This Row],[姓名]]&lt;&gt;"",TEXT(表格2[[#This Row],[日期]],"mm/dd;;")&amp;" "&amp;表格2[[#This Row],[項目]]&amp;"*"&amp;表格2[[#This Row],[數量]]&amp;表格2[[#This Row],[項目2]],"")</f>
        <v>03/07 尿片*1</v>
      </c>
      <c r="H81" s="6">
        <v>1</v>
      </c>
      <c r="I81" s="6">
        <f>IF((COUNTIF(表格2[[#This Row],[項目]],"*員工*")&gt;0),(IFERROR(VLOOKUP((MID(表格2[[#This Row],[項目]],1,(LEN(表格2[[#This Row],[項目]])-4))),價目[],3,0),"")),(IFERROR(VLOOKUP(表格2[[#This Row],[項目]],價目[],2,0),"")))</f>
        <v>220</v>
      </c>
      <c r="J81" s="99">
        <f>IF(表格2[欄1]&lt;&gt;"",(表格2[[#This Row],[數量]]*表格2[[#This Row],[單價]]),0)</f>
        <v>220</v>
      </c>
    </row>
    <row r="82" spans="1:10" hidden="1">
      <c r="A82" s="97" t="str">
        <f>IFERROR((INDEX(名冊[#All],MATCH(表格2[[#This Row],[姓名]],名冊[[#All],[姓名]],0),COLUMN(名冊[[#Headers],[字號]]))),"")</f>
        <v>3-546</v>
      </c>
      <c r="B82" s="154" t="s">
        <v>1264</v>
      </c>
      <c r="C82" s="9">
        <v>45723</v>
      </c>
      <c r="D82" s="9" t="str">
        <f>IF(表格2[[#This Row],[姓名]]&lt;&gt;"","耗材","")</f>
        <v>耗材</v>
      </c>
      <c r="E82" s="8" t="s">
        <v>2762</v>
      </c>
      <c r="G82" s="179" t="str">
        <f>IF(表格2[[#This Row],[姓名]]&lt;&gt;"",TEXT(表格2[[#This Row],[日期]],"mm/dd;;")&amp;" "&amp;表格2[[#This Row],[項目]]&amp;"*"&amp;表格2[[#This Row],[數量]]&amp;表格2[[#This Row],[項目2]],"")</f>
        <v>03/07 尿布M*1</v>
      </c>
      <c r="H82" s="6">
        <v>1</v>
      </c>
      <c r="I82" s="6">
        <f>IF((COUNTIF(表格2[[#This Row],[項目]],"*員工*")&gt;0),(IFERROR(VLOOKUP((MID(表格2[[#This Row],[項目]],1,(LEN(表格2[[#This Row],[項目]])-4))),價目[],3,0),"")),(IFERROR(VLOOKUP(表格2[[#This Row],[項目]],價目[],2,0),"")))</f>
        <v>300</v>
      </c>
      <c r="J82" s="99">
        <f>IF(表格2[欄1]&lt;&gt;"",(表格2[[#This Row],[數量]]*表格2[[#This Row],[單價]]),0)</f>
        <v>300</v>
      </c>
    </row>
    <row r="83" spans="1:10" hidden="1">
      <c r="A83" s="97" t="str">
        <f>IFERROR((INDEX(名冊[#All],MATCH(表格2[[#This Row],[姓名]],名冊[[#All],[姓名]],0),COLUMN(名冊[[#Headers],[字號]]))),"")</f>
        <v>3-546</v>
      </c>
      <c r="B83" s="154" t="s">
        <v>1264</v>
      </c>
      <c r="C83" s="9">
        <v>45723</v>
      </c>
      <c r="D83" s="9" t="str">
        <f>IF(表格2[[#This Row],[姓名]]&lt;&gt;"","耗材","")</f>
        <v>耗材</v>
      </c>
      <c r="E83" s="8" t="s">
        <v>2761</v>
      </c>
      <c r="G83" s="179" t="str">
        <f>IF(表格2[[#This Row],[姓名]]&lt;&gt;"",TEXT(表格2[[#This Row],[日期]],"mm/dd;;")&amp;" "&amp;表格2[[#This Row],[項目]]&amp;"*"&amp;表格2[[#This Row],[數量]]&amp;表格2[[#This Row],[項目2]],"")</f>
        <v>03/07 看護墊*1</v>
      </c>
      <c r="H83" s="6">
        <v>1</v>
      </c>
      <c r="I83" s="6">
        <f>IF((COUNTIF(表格2[[#This Row],[項目]],"*員工*")&gt;0),(IFERROR(VLOOKUP((MID(表格2[[#This Row],[項目]],1,(LEN(表格2[[#This Row],[項目]])-4))),價目[],3,0),"")),(IFERROR(VLOOKUP(表格2[[#This Row],[項目]],價目[],2,0),"")))</f>
        <v>210</v>
      </c>
      <c r="J83" s="99">
        <f>IF(表格2[欄1]&lt;&gt;"",(表格2[[#This Row],[數量]]*表格2[[#This Row],[單價]]),0)</f>
        <v>210</v>
      </c>
    </row>
    <row r="84" spans="1:10" hidden="1">
      <c r="A84" s="97" t="str">
        <f>IFERROR((INDEX(名冊[#All],MATCH(表格2[[#This Row],[姓名]],名冊[[#All],[姓名]],0),COLUMN(名冊[[#Headers],[字號]]))),"")</f>
        <v>3-452</v>
      </c>
      <c r="B84" s="154" t="s">
        <v>2763</v>
      </c>
      <c r="C84" s="9">
        <v>45723</v>
      </c>
      <c r="D84" s="9" t="str">
        <f>IF(表格2[[#This Row],[姓名]]&lt;&gt;"","耗材","")</f>
        <v>耗材</v>
      </c>
      <c r="E84" s="8" t="s">
        <v>2764</v>
      </c>
      <c r="G84" s="179" t="str">
        <f>IF(表格2[[#This Row],[姓名]]&lt;&gt;"",TEXT(表格2[[#This Row],[日期]],"mm/dd;;")&amp;" "&amp;表格2[[#This Row],[項目]]&amp;"*"&amp;表格2[[#This Row],[數量]]&amp;表格2[[#This Row],[項目2]],"")</f>
        <v>03/07 血糖試紙*1</v>
      </c>
      <c r="H84" s="6">
        <v>1</v>
      </c>
      <c r="I84" s="6">
        <f>IF((COUNTIF(表格2[[#This Row],[項目]],"*員工*")&gt;0),(IFERROR(VLOOKUP((MID(表格2[[#This Row],[項目]],1,(LEN(表格2[[#This Row],[項目]])-4))),價目[],3,0),"")),(IFERROR(VLOOKUP(表格2[[#This Row],[項目]],價目[],2,0),"")))</f>
        <v>1000</v>
      </c>
      <c r="J84" s="99">
        <f>IF(表格2[欄1]&lt;&gt;"",(表格2[[#This Row],[數量]]*表格2[[#This Row],[單價]]),0)</f>
        <v>1000</v>
      </c>
    </row>
    <row r="85" spans="1:10" hidden="1">
      <c r="A85" s="97" t="str">
        <f>IFERROR((INDEX(名冊[#All],MATCH(表格2[[#This Row],[姓名]],名冊[[#All],[姓名]],0),COLUMN(名冊[[#Headers],[字號]]))),"")</f>
        <v>1-760</v>
      </c>
      <c r="B85" s="154" t="s">
        <v>2756</v>
      </c>
      <c r="C85" s="9">
        <v>45723</v>
      </c>
      <c r="D85" s="9" t="str">
        <f>IF(表格2[[#This Row],[姓名]]&lt;&gt;"","耗材","")</f>
        <v>耗材</v>
      </c>
      <c r="E85" s="8" t="s">
        <v>2757</v>
      </c>
      <c r="G85" s="179" t="str">
        <f>IF(表格2[[#This Row],[姓名]]&lt;&gt;"",TEXT(表格2[[#This Row],[日期]],"mm/dd;;")&amp;" "&amp;表格2[[#This Row],[項目]]&amp;"*"&amp;表格2[[#This Row],[數量]]&amp;表格2[[#This Row],[項目2]],"")</f>
        <v>03/07 衛生紙*1</v>
      </c>
      <c r="H85" s="6">
        <v>1</v>
      </c>
      <c r="I85" s="6">
        <f>IF((COUNTIF(表格2[[#This Row],[項目]],"*員工*")&gt;0),(IFERROR(VLOOKUP((MID(表格2[[#This Row],[項目]],1,(LEN(表格2[[#This Row],[項目]])-4))),價目[],3,0),"")),(IFERROR(VLOOKUP(表格2[[#This Row],[項目]],價目[],2,0),"")))</f>
        <v>150</v>
      </c>
      <c r="J85" s="99">
        <f>IF(表格2[欄1]&lt;&gt;"",(表格2[[#This Row],[數量]]*表格2[[#This Row],[單價]]),0)</f>
        <v>150</v>
      </c>
    </row>
    <row r="86" spans="1:10" hidden="1">
      <c r="A86" s="97" t="str">
        <f>IFERROR((INDEX(名冊[#All],MATCH(表格2[[#This Row],[姓名]],名冊[[#All],[姓名]],0),COLUMN(名冊[[#Headers],[字號]]))),"")</f>
        <v>1-531</v>
      </c>
      <c r="B86" s="154" t="s">
        <v>2765</v>
      </c>
      <c r="C86" s="9">
        <v>45723</v>
      </c>
      <c r="D86" s="9" t="str">
        <f>IF(表格2[[#This Row],[姓名]]&lt;&gt;"","耗材","")</f>
        <v>耗材</v>
      </c>
      <c r="E86" s="8" t="s">
        <v>2686</v>
      </c>
      <c r="G86" s="179" t="str">
        <f>IF(表格2[[#This Row],[姓名]]&lt;&gt;"",TEXT(表格2[[#This Row],[日期]],"mm/dd;;")&amp;" "&amp;表格2[[#This Row],[項目]]&amp;"*"&amp;表格2[[#This Row],[數量]]&amp;表格2[[#This Row],[項目2]],"")</f>
        <v>03/07 血糖試紙*1</v>
      </c>
      <c r="H86" s="6">
        <v>1</v>
      </c>
      <c r="I86" s="6">
        <f>IF((COUNTIF(表格2[[#This Row],[項目]],"*員工*")&gt;0),(IFERROR(VLOOKUP((MID(表格2[[#This Row],[項目]],1,(LEN(表格2[[#This Row],[項目]])-4))),價目[],3,0),"")),(IFERROR(VLOOKUP(表格2[[#This Row],[項目]],價目[],2,0),"")))</f>
        <v>1000</v>
      </c>
      <c r="J86" s="99">
        <f>IF(表格2[欄1]&lt;&gt;"",(表格2[[#This Row],[數量]]*表格2[[#This Row],[單價]]),0)</f>
        <v>1000</v>
      </c>
    </row>
    <row r="87" spans="1:10" hidden="1">
      <c r="A87" s="97" t="str">
        <f>IFERROR((INDEX(名冊[#All],MATCH(表格2[[#This Row],[姓名]],名冊[[#All],[姓名]],0),COLUMN(名冊[[#Headers],[字號]]))),"")</f>
        <v>1-550</v>
      </c>
      <c r="B87" s="154" t="s">
        <v>2754</v>
      </c>
      <c r="C87" s="9">
        <v>45723</v>
      </c>
      <c r="D87" s="9" t="str">
        <f>IF(表格2[[#This Row],[姓名]]&lt;&gt;"","耗材","")</f>
        <v>耗材</v>
      </c>
      <c r="E87" s="8" t="s">
        <v>2755</v>
      </c>
      <c r="G87" s="179" t="str">
        <f>IF(表格2[[#This Row],[姓名]]&lt;&gt;"",TEXT(表格2[[#This Row],[日期]],"mm/dd;;")&amp;" "&amp;表格2[[#This Row],[項目]]&amp;"*"&amp;表格2[[#This Row],[數量]]&amp;表格2[[#This Row],[項目2]],"")</f>
        <v>03/07 口罩(盒)*1</v>
      </c>
      <c r="H87" s="6">
        <v>1</v>
      </c>
      <c r="I87" s="6">
        <f>IF((COUNTIF(表格2[[#This Row],[項目]],"*員工*")&gt;0),(IFERROR(VLOOKUP((MID(表格2[[#This Row],[項目]],1,(LEN(表格2[[#This Row],[項目]])-4))),價目[],3,0),"")),(IFERROR(VLOOKUP(表格2[[#This Row],[項目]],價目[],2,0),"")))</f>
        <v>150</v>
      </c>
      <c r="J87" s="99">
        <f>IF(表格2[欄1]&lt;&gt;"",(表格2[[#This Row],[數量]]*表格2[[#This Row],[單價]]),0)</f>
        <v>150</v>
      </c>
    </row>
    <row r="88" spans="1:10" hidden="1">
      <c r="A88" s="97" t="str">
        <f>IFERROR((INDEX(名冊[#All],MATCH(表格2[[#This Row],[姓名]],名冊[[#All],[姓名]],0),COLUMN(名冊[[#Headers],[字號]]))),"")</f>
        <v>2-067</v>
      </c>
      <c r="B88" s="154" t="s">
        <v>2758</v>
      </c>
      <c r="C88" s="9">
        <v>45723</v>
      </c>
      <c r="D88" s="9" t="str">
        <f>IF(表格2[[#This Row],[姓名]]&lt;&gt;"","耗材","")</f>
        <v>耗材</v>
      </c>
      <c r="E88" s="8" t="s">
        <v>2662</v>
      </c>
      <c r="G88" s="179" t="str">
        <f>IF(表格2[[#This Row],[姓名]]&lt;&gt;"",TEXT(表格2[[#This Row],[日期]],"mm/dd;;")&amp;" "&amp;表格2[[#This Row],[項目]]&amp;"*"&amp;表格2[[#This Row],[數量]]&amp;表格2[[#This Row],[項目2]],"")</f>
        <v>03/07 衛生紙*1</v>
      </c>
      <c r="H88" s="6">
        <v>1</v>
      </c>
      <c r="I88" s="6">
        <f>IF((COUNTIF(表格2[[#This Row],[項目]],"*員工*")&gt;0),(IFERROR(VLOOKUP((MID(表格2[[#This Row],[項目]],1,(LEN(表格2[[#This Row],[項目]])-4))),價目[],3,0),"")),(IFERROR(VLOOKUP(表格2[[#This Row],[項目]],價目[],2,0),"")))</f>
        <v>150</v>
      </c>
      <c r="J88" s="99">
        <f>IF(表格2[欄1]&lt;&gt;"",(表格2[[#This Row],[數量]]*表格2[[#This Row],[單價]]),0)</f>
        <v>150</v>
      </c>
    </row>
    <row r="89" spans="1:10" hidden="1">
      <c r="A89" s="97" t="str">
        <f>IFERROR((INDEX(名冊[#All],MATCH(表格2[[#This Row],[姓名]],名冊[[#All],[姓名]],0),COLUMN(名冊[[#Headers],[字號]]))),"")</f>
        <v>1-602</v>
      </c>
      <c r="B89" s="154" t="s">
        <v>2769</v>
      </c>
      <c r="C89" s="9">
        <v>45724</v>
      </c>
      <c r="D89" s="9" t="str">
        <f>IF(表格2[[#This Row],[姓名]]&lt;&gt;"","耗材","")</f>
        <v>耗材</v>
      </c>
      <c r="E89" s="8" t="s">
        <v>2733</v>
      </c>
      <c r="G89" s="179" t="str">
        <f>IF(表格2[[#This Row],[姓名]]&lt;&gt;"",TEXT(表格2[[#This Row],[日期]],"mm/dd;;")&amp;" "&amp;表格2[[#This Row],[項目]]&amp;"*"&amp;表格2[[#This Row],[數量]]&amp;表格2[[#This Row],[項目2]],"")</f>
        <v>03/08 PVC手套*1</v>
      </c>
      <c r="H89" s="6">
        <v>1</v>
      </c>
      <c r="I89" s="6">
        <f>IF((COUNTIF(表格2[[#This Row],[項目]],"*員工*")&gt;0),(IFERROR(VLOOKUP((MID(表格2[[#This Row],[項目]],1,(LEN(表格2[[#This Row],[項目]])-4))),價目[],3,0),"")),(IFERROR(VLOOKUP(表格2[[#This Row],[項目]],價目[],2,0),"")))</f>
        <v>110</v>
      </c>
      <c r="J89" s="99">
        <f>IF(表格2[欄1]&lt;&gt;"",(表格2[[#This Row],[數量]]*表格2[[#This Row],[單價]]),0)</f>
        <v>110</v>
      </c>
    </row>
    <row r="90" spans="1:10" hidden="1">
      <c r="A90" s="97" t="str">
        <f>IFERROR((INDEX(名冊[#All],MATCH(表格2[[#This Row],[姓名]],名冊[[#All],[姓名]],0),COLUMN(名冊[[#Headers],[字號]]))),"")</f>
        <v>1-526</v>
      </c>
      <c r="B90" s="154" t="s">
        <v>2773</v>
      </c>
      <c r="C90" s="9">
        <v>45724</v>
      </c>
      <c r="D90" s="9" t="str">
        <f>IF(表格2[[#This Row],[姓名]]&lt;&gt;"","耗材","")</f>
        <v>耗材</v>
      </c>
      <c r="E90" s="8" t="s">
        <v>2733</v>
      </c>
      <c r="G90" s="179" t="str">
        <f>IF(表格2[[#This Row],[姓名]]&lt;&gt;"",TEXT(表格2[[#This Row],[日期]],"mm/dd;;")&amp;" "&amp;表格2[[#This Row],[項目]]&amp;"*"&amp;表格2[[#This Row],[數量]]&amp;表格2[[#This Row],[項目2]],"")</f>
        <v>03/08 PVC手套*1</v>
      </c>
      <c r="H90" s="6">
        <v>1</v>
      </c>
      <c r="I90" s="6">
        <f>IF((COUNTIF(表格2[[#This Row],[項目]],"*員工*")&gt;0),(IFERROR(VLOOKUP((MID(表格2[[#This Row],[項目]],1,(LEN(表格2[[#This Row],[項目]])-4))),價目[],3,0),"")),(IFERROR(VLOOKUP(表格2[[#This Row],[項目]],價目[],2,0),"")))</f>
        <v>110</v>
      </c>
      <c r="J90" s="99">
        <f>IF(表格2[欄1]&lt;&gt;"",(表格2[[#This Row],[數量]]*表格2[[#This Row],[單價]]),0)</f>
        <v>110</v>
      </c>
    </row>
    <row r="91" spans="1:10" hidden="1">
      <c r="A91" s="97" t="str">
        <f>IFERROR((INDEX(名冊[#All],MATCH(表格2[[#This Row],[姓名]],名冊[[#All],[姓名]],0),COLUMN(名冊[[#Headers],[字號]]))),"")</f>
        <v>1-105</v>
      </c>
      <c r="B91" s="154" t="s">
        <v>2774</v>
      </c>
      <c r="C91" s="9">
        <v>45724</v>
      </c>
      <c r="D91" s="9" t="str">
        <f>IF(表格2[[#This Row],[姓名]]&lt;&gt;"","耗材","")</f>
        <v>耗材</v>
      </c>
      <c r="E91" s="8" t="s">
        <v>2733</v>
      </c>
      <c r="G91" s="179" t="str">
        <f>IF(表格2[[#This Row],[姓名]]&lt;&gt;"",TEXT(表格2[[#This Row],[日期]],"mm/dd;;")&amp;" "&amp;表格2[[#This Row],[項目]]&amp;"*"&amp;表格2[[#This Row],[數量]]&amp;表格2[[#This Row],[項目2]],"")</f>
        <v>03/08 PVC手套*1</v>
      </c>
      <c r="H91" s="6">
        <v>1</v>
      </c>
      <c r="I91" s="6">
        <f>IF((COUNTIF(表格2[[#This Row],[項目]],"*員工*")&gt;0),(IFERROR(VLOOKUP((MID(表格2[[#This Row],[項目]],1,(LEN(表格2[[#This Row],[項目]])-4))),價目[],3,0),"")),(IFERROR(VLOOKUP(表格2[[#This Row],[項目]],價目[],2,0),"")))</f>
        <v>110</v>
      </c>
      <c r="J91" s="99">
        <f>IF(表格2[欄1]&lt;&gt;"",(表格2[[#This Row],[數量]]*表格2[[#This Row],[單價]]),0)</f>
        <v>110</v>
      </c>
    </row>
    <row r="92" spans="1:10" hidden="1">
      <c r="A92" s="97" t="str">
        <f>IFERROR((INDEX(名冊[#All],MATCH(表格2[[#This Row],[姓名]],名冊[[#All],[姓名]],0),COLUMN(名冊[[#Headers],[字號]]))),"")</f>
        <v>1-346</v>
      </c>
      <c r="B92" s="154" t="s">
        <v>2777</v>
      </c>
      <c r="C92" s="9">
        <v>45724</v>
      </c>
      <c r="D92" s="9" t="str">
        <f>IF(表格2[[#This Row],[姓名]]&lt;&gt;"","耗材","")</f>
        <v>耗材</v>
      </c>
      <c r="E92" s="8" t="s">
        <v>2733</v>
      </c>
      <c r="G92" s="179" t="str">
        <f>IF(表格2[[#This Row],[姓名]]&lt;&gt;"",TEXT(表格2[[#This Row],[日期]],"mm/dd;;")&amp;" "&amp;表格2[[#This Row],[項目]]&amp;"*"&amp;表格2[[#This Row],[數量]]&amp;表格2[[#This Row],[項目2]],"")</f>
        <v>03/08 PVC手套*1</v>
      </c>
      <c r="H92" s="6">
        <v>1</v>
      </c>
      <c r="I92" s="6">
        <f>IF((COUNTIF(表格2[[#This Row],[項目]],"*員工*")&gt;0),(IFERROR(VLOOKUP((MID(表格2[[#This Row],[項目]],1,(LEN(表格2[[#This Row],[項目]])-4))),價目[],3,0),"")),(IFERROR(VLOOKUP(表格2[[#This Row],[項目]],價目[],2,0),"")))</f>
        <v>110</v>
      </c>
      <c r="J92" s="99">
        <f>IF(表格2[欄1]&lt;&gt;"",(表格2[[#This Row],[數量]]*表格2[[#This Row],[單價]]),0)</f>
        <v>110</v>
      </c>
    </row>
    <row r="93" spans="1:10" hidden="1">
      <c r="A93" s="97" t="str">
        <f>IFERROR((INDEX(名冊[#All],MATCH(表格2[[#This Row],[姓名]],名冊[[#All],[姓名]],0),COLUMN(名冊[[#Headers],[字號]]))),"")</f>
        <v>1-665</v>
      </c>
      <c r="B93" s="154" t="s">
        <v>2775</v>
      </c>
      <c r="C93" s="9">
        <v>45724</v>
      </c>
      <c r="D93" s="9" t="str">
        <f>IF(表格2[[#This Row],[姓名]]&lt;&gt;"","耗材","")</f>
        <v>耗材</v>
      </c>
      <c r="E93" s="8" t="s">
        <v>2733</v>
      </c>
      <c r="G93" s="179" t="str">
        <f>IF(表格2[[#This Row],[姓名]]&lt;&gt;"",TEXT(表格2[[#This Row],[日期]],"mm/dd;;")&amp;" "&amp;表格2[[#This Row],[項目]]&amp;"*"&amp;表格2[[#This Row],[數量]]&amp;表格2[[#This Row],[項目2]],"")</f>
        <v>03/08 PVC手套*1</v>
      </c>
      <c r="H93" s="6">
        <v>1</v>
      </c>
      <c r="I93" s="6">
        <f>IF((COUNTIF(表格2[[#This Row],[項目]],"*員工*")&gt;0),(IFERROR(VLOOKUP((MID(表格2[[#This Row],[項目]],1,(LEN(表格2[[#This Row],[項目]])-4))),價目[],3,0),"")),(IFERROR(VLOOKUP(表格2[[#This Row],[項目]],價目[],2,0),"")))</f>
        <v>110</v>
      </c>
      <c r="J93" s="99">
        <f>IF(表格2[欄1]&lt;&gt;"",(表格2[[#This Row],[數量]]*表格2[[#This Row],[單價]]),0)</f>
        <v>110</v>
      </c>
    </row>
    <row r="94" spans="1:10" hidden="1">
      <c r="A94" s="97" t="str">
        <f>IFERROR((INDEX(名冊[#All],MATCH(表格2[[#This Row],[姓名]],名冊[[#All],[姓名]],0),COLUMN(名冊[[#Headers],[字號]]))),"")</f>
        <v>1-739</v>
      </c>
      <c r="B94" s="154" t="s">
        <v>2771</v>
      </c>
      <c r="C94" s="9">
        <v>45724</v>
      </c>
      <c r="D94" s="9" t="str">
        <f>IF(表格2[[#This Row],[姓名]]&lt;&gt;"","耗材","")</f>
        <v>耗材</v>
      </c>
      <c r="E94" s="8" t="s">
        <v>2733</v>
      </c>
      <c r="G94" s="179" t="str">
        <f>IF(表格2[[#This Row],[姓名]]&lt;&gt;"",TEXT(表格2[[#This Row],[日期]],"mm/dd;;")&amp;" "&amp;表格2[[#This Row],[項目]]&amp;"*"&amp;表格2[[#This Row],[數量]]&amp;表格2[[#This Row],[項目2]],"")</f>
        <v>03/08 PVC手套*1</v>
      </c>
      <c r="H94" s="6">
        <v>1</v>
      </c>
      <c r="I94" s="6">
        <f>IF((COUNTIF(表格2[[#This Row],[項目]],"*員工*")&gt;0),(IFERROR(VLOOKUP((MID(表格2[[#This Row],[項目]],1,(LEN(表格2[[#This Row],[項目]])-4))),價目[],3,0),"")),(IFERROR(VLOOKUP(表格2[[#This Row],[項目]],價目[],2,0),"")))</f>
        <v>110</v>
      </c>
      <c r="J94" s="99">
        <f>IF(表格2[欄1]&lt;&gt;"",(表格2[[#This Row],[數量]]*表格2[[#This Row],[單價]]),0)</f>
        <v>110</v>
      </c>
    </row>
    <row r="95" spans="1:10" hidden="1">
      <c r="A95" s="97" t="str">
        <f>IFERROR((INDEX(名冊[#All],MATCH(表格2[[#This Row],[姓名]],名冊[[#All],[姓名]],0),COLUMN(名冊[[#Headers],[字號]]))),"")</f>
        <v>1-542</v>
      </c>
      <c r="B95" s="154" t="s">
        <v>2780</v>
      </c>
      <c r="C95" s="9">
        <v>45724</v>
      </c>
      <c r="D95" s="9" t="str">
        <f>IF(表格2[[#This Row],[姓名]]&lt;&gt;"","耗材","")</f>
        <v>耗材</v>
      </c>
      <c r="E95" s="8" t="s">
        <v>2733</v>
      </c>
      <c r="G95" s="179" t="str">
        <f>IF(表格2[[#This Row],[姓名]]&lt;&gt;"",TEXT(表格2[[#This Row],[日期]],"mm/dd;;")&amp;" "&amp;表格2[[#This Row],[項目]]&amp;"*"&amp;表格2[[#This Row],[數量]]&amp;表格2[[#This Row],[項目2]],"")</f>
        <v>03/08 PVC手套*1</v>
      </c>
      <c r="H95" s="6">
        <v>1</v>
      </c>
      <c r="I95" s="6">
        <f>IF((COUNTIF(表格2[[#This Row],[項目]],"*員工*")&gt;0),(IFERROR(VLOOKUP((MID(表格2[[#This Row],[項目]],1,(LEN(表格2[[#This Row],[項目]])-4))),價目[],3,0),"")),(IFERROR(VLOOKUP(表格2[[#This Row],[項目]],價目[],2,0),"")))</f>
        <v>110</v>
      </c>
      <c r="J95" s="99">
        <f>IF(表格2[欄1]&lt;&gt;"",(表格2[[#This Row],[數量]]*表格2[[#This Row],[單價]]),0)</f>
        <v>110</v>
      </c>
    </row>
    <row r="96" spans="1:10" hidden="1">
      <c r="A96" s="97" t="str">
        <f>IFERROR((INDEX(名冊[#All],MATCH(表格2[[#This Row],[姓名]],名冊[[#All],[姓名]],0),COLUMN(名冊[[#Headers],[字號]]))),"")</f>
        <v>1-685</v>
      </c>
      <c r="B96" s="154" t="s">
        <v>2778</v>
      </c>
      <c r="C96" s="9">
        <v>45724</v>
      </c>
      <c r="D96" s="9" t="str">
        <f>IF(表格2[[#This Row],[姓名]]&lt;&gt;"","耗材","")</f>
        <v>耗材</v>
      </c>
      <c r="E96" s="8" t="s">
        <v>2733</v>
      </c>
      <c r="G96" s="179" t="str">
        <f>IF(表格2[[#This Row],[姓名]]&lt;&gt;"",TEXT(表格2[[#This Row],[日期]],"mm/dd;;")&amp;" "&amp;表格2[[#This Row],[項目]]&amp;"*"&amp;表格2[[#This Row],[數量]]&amp;表格2[[#This Row],[項目2]],"")</f>
        <v>03/08 PVC手套*1</v>
      </c>
      <c r="H96" s="6">
        <v>1</v>
      </c>
      <c r="I96" s="6">
        <f>IF((COUNTIF(表格2[[#This Row],[項目]],"*員工*")&gt;0),(IFERROR(VLOOKUP((MID(表格2[[#This Row],[項目]],1,(LEN(表格2[[#This Row],[項目]])-4))),價目[],3,0),"")),(IFERROR(VLOOKUP(表格2[[#This Row],[項目]],價目[],2,0),"")))</f>
        <v>110</v>
      </c>
      <c r="J96" s="99">
        <f>IF(表格2[欄1]&lt;&gt;"",(表格2[[#This Row],[數量]]*表格2[[#This Row],[單價]]),0)</f>
        <v>110</v>
      </c>
    </row>
    <row r="97" spans="1:10" hidden="1">
      <c r="A97" s="97" t="str">
        <f>IFERROR((INDEX(名冊[#All],MATCH(表格2[[#This Row],[姓名]],名冊[[#All],[姓名]],0),COLUMN(名冊[[#Headers],[字號]]))),"")</f>
        <v>1-766</v>
      </c>
      <c r="B97" s="154" t="s">
        <v>2776</v>
      </c>
      <c r="C97" s="9">
        <v>45724</v>
      </c>
      <c r="D97" s="9" t="str">
        <f>IF(表格2[[#This Row],[姓名]]&lt;&gt;"","耗材","")</f>
        <v>耗材</v>
      </c>
      <c r="E97" s="8" t="s">
        <v>2733</v>
      </c>
      <c r="G97" s="179" t="str">
        <f>IF(表格2[[#This Row],[姓名]]&lt;&gt;"",TEXT(表格2[[#This Row],[日期]],"mm/dd;;")&amp;" "&amp;表格2[[#This Row],[項目]]&amp;"*"&amp;表格2[[#This Row],[數量]]&amp;表格2[[#This Row],[項目2]],"")</f>
        <v>03/08 PVC手套*1</v>
      </c>
      <c r="H97" s="6">
        <v>1</v>
      </c>
      <c r="I97" s="6">
        <f>IF((COUNTIF(表格2[[#This Row],[項目]],"*員工*")&gt;0),(IFERROR(VLOOKUP((MID(表格2[[#This Row],[項目]],1,(LEN(表格2[[#This Row],[項目]])-4))),價目[],3,0),"")),(IFERROR(VLOOKUP(表格2[[#This Row],[項目]],價目[],2,0),"")))</f>
        <v>110</v>
      </c>
      <c r="J97" s="99">
        <f>IF(表格2[欄1]&lt;&gt;"",(表格2[[#This Row],[數量]]*表格2[[#This Row],[單價]]),0)</f>
        <v>110</v>
      </c>
    </row>
    <row r="98" spans="1:10" hidden="1">
      <c r="A98" s="97" t="str">
        <f>IFERROR((INDEX(名冊[#All],MATCH(表格2[[#This Row],[姓名]],名冊[[#All],[姓名]],0),COLUMN(名冊[[#Headers],[字號]]))),"")</f>
        <v>1-450</v>
      </c>
      <c r="B98" s="154" t="s">
        <v>2770</v>
      </c>
      <c r="C98" s="9">
        <v>45724</v>
      </c>
      <c r="D98" s="9" t="str">
        <f>IF(表格2[[#This Row],[姓名]]&lt;&gt;"","耗材","")</f>
        <v>耗材</v>
      </c>
      <c r="E98" s="8" t="s">
        <v>2733</v>
      </c>
      <c r="G98" s="179" t="str">
        <f>IF(表格2[[#This Row],[姓名]]&lt;&gt;"",TEXT(表格2[[#This Row],[日期]],"mm/dd;;")&amp;" "&amp;表格2[[#This Row],[項目]]&amp;"*"&amp;表格2[[#This Row],[數量]]&amp;表格2[[#This Row],[項目2]],"")</f>
        <v>03/08 PVC手套*1</v>
      </c>
      <c r="H98" s="6">
        <v>1</v>
      </c>
      <c r="I98" s="6">
        <f>IF((COUNTIF(表格2[[#This Row],[項目]],"*員工*")&gt;0),(IFERROR(VLOOKUP((MID(表格2[[#This Row],[項目]],1,(LEN(表格2[[#This Row],[項目]])-4))),價目[],3,0),"")),(IFERROR(VLOOKUP(表格2[[#This Row],[項目]],價目[],2,0),"")))</f>
        <v>110</v>
      </c>
      <c r="J98" s="99">
        <f>IF(表格2[欄1]&lt;&gt;"",(表格2[[#This Row],[數量]]*表格2[[#This Row],[單價]]),0)</f>
        <v>110</v>
      </c>
    </row>
    <row r="99" spans="1:10" hidden="1">
      <c r="A99" s="97" t="str">
        <f>IFERROR((INDEX(名冊[#All],MATCH(表格2[[#This Row],[姓名]],名冊[[#All],[姓名]],0),COLUMN(名冊[[#Headers],[字號]]))),"")</f>
        <v>1-682</v>
      </c>
      <c r="B99" s="154" t="s">
        <v>2767</v>
      </c>
      <c r="C99" s="9">
        <v>45724</v>
      </c>
      <c r="D99" s="9" t="str">
        <f>IF(表格2[[#This Row],[姓名]]&lt;&gt;"","耗材","")</f>
        <v>耗材</v>
      </c>
      <c r="E99" s="8" t="s">
        <v>2768</v>
      </c>
      <c r="G99" s="179" t="str">
        <f>IF(表格2[[#This Row],[姓名]]&lt;&gt;"",TEXT(表格2[[#This Row],[日期]],"mm/dd;;")&amp;" "&amp;表格2[[#This Row],[項目]]&amp;"*"&amp;表格2[[#This Row],[數量]]&amp;表格2[[#This Row],[項目2]],"")</f>
        <v>03/08 PVC手套*1</v>
      </c>
      <c r="H99" s="6">
        <v>1</v>
      </c>
      <c r="I99" s="6">
        <f>IF((COUNTIF(表格2[[#This Row],[項目]],"*員工*")&gt;0),(IFERROR(VLOOKUP((MID(表格2[[#This Row],[項目]],1,(LEN(表格2[[#This Row],[項目]])-4))),價目[],3,0),"")),(IFERROR(VLOOKUP(表格2[[#This Row],[項目]],價目[],2,0),"")))</f>
        <v>110</v>
      </c>
      <c r="J99" s="99">
        <f>IF(表格2[欄1]&lt;&gt;"",(表格2[[#This Row],[數量]]*表格2[[#This Row],[單價]]),0)</f>
        <v>110</v>
      </c>
    </row>
    <row r="100" spans="1:10" hidden="1">
      <c r="A100" s="97" t="str">
        <f>IFERROR((INDEX(名冊[#All],MATCH(表格2[[#This Row],[姓名]],名冊[[#All],[姓名]],0),COLUMN(名冊[[#Headers],[字號]]))),"")</f>
        <v>1-724</v>
      </c>
      <c r="B100" s="154" t="s">
        <v>2779</v>
      </c>
      <c r="C100" s="9">
        <v>45724</v>
      </c>
      <c r="D100" s="9" t="str">
        <f>IF(表格2[[#This Row],[姓名]]&lt;&gt;"","耗材","")</f>
        <v>耗材</v>
      </c>
      <c r="E100" s="8" t="s">
        <v>2733</v>
      </c>
      <c r="G100" s="179" t="str">
        <f>IF(表格2[[#This Row],[姓名]]&lt;&gt;"",TEXT(表格2[[#This Row],[日期]],"mm/dd;;")&amp;" "&amp;表格2[[#This Row],[項目]]&amp;"*"&amp;表格2[[#This Row],[數量]]&amp;表格2[[#This Row],[項目2]],"")</f>
        <v>03/08 PVC手套*1</v>
      </c>
      <c r="H100" s="6">
        <v>1</v>
      </c>
      <c r="I100" s="6">
        <f>IF((COUNTIF(表格2[[#This Row],[項目]],"*員工*")&gt;0),(IFERROR(VLOOKUP((MID(表格2[[#This Row],[項目]],1,(LEN(表格2[[#This Row],[項目]])-4))),價目[],3,0),"")),(IFERROR(VLOOKUP(表格2[[#This Row],[項目]],價目[],2,0),"")))</f>
        <v>110</v>
      </c>
      <c r="J100" s="99">
        <f>IF(表格2[欄1]&lt;&gt;"",(表格2[[#This Row],[數量]]*表格2[[#This Row],[單價]]),0)</f>
        <v>110</v>
      </c>
    </row>
    <row r="101" spans="1:10" hidden="1">
      <c r="A101" s="97" t="str">
        <f>IFERROR((INDEX(名冊[#All],MATCH(表格2[[#This Row],[姓名]],名冊[[#All],[姓名]],0),COLUMN(名冊[[#Headers],[字號]]))),"")</f>
        <v>1-728</v>
      </c>
      <c r="B101" s="154" t="s">
        <v>2772</v>
      </c>
      <c r="C101" s="9">
        <v>45724</v>
      </c>
      <c r="D101" s="9" t="str">
        <f>IF(表格2[[#This Row],[姓名]]&lt;&gt;"","耗材","")</f>
        <v>耗材</v>
      </c>
      <c r="E101" s="8" t="s">
        <v>2733</v>
      </c>
      <c r="G101" s="179" t="str">
        <f>IF(表格2[[#This Row],[姓名]]&lt;&gt;"",TEXT(表格2[[#This Row],[日期]],"mm/dd;;")&amp;" "&amp;表格2[[#This Row],[項目]]&amp;"*"&amp;表格2[[#This Row],[數量]]&amp;表格2[[#This Row],[項目2]],"")</f>
        <v>03/08 PVC手套*1</v>
      </c>
      <c r="H101" s="6">
        <v>1</v>
      </c>
      <c r="I101" s="6">
        <f>IF((COUNTIF(表格2[[#This Row],[項目]],"*員工*")&gt;0),(IFERROR(VLOOKUP((MID(表格2[[#This Row],[項目]],1,(LEN(表格2[[#This Row],[項目]])-4))),價目[],3,0),"")),(IFERROR(VLOOKUP(表格2[[#This Row],[項目]],價目[],2,0),"")))</f>
        <v>110</v>
      </c>
      <c r="J101" s="99">
        <f>IF(表格2[欄1]&lt;&gt;"",(表格2[[#This Row],[數量]]*表格2[[#This Row],[單價]]),0)</f>
        <v>110</v>
      </c>
    </row>
    <row r="102" spans="1:10" hidden="1">
      <c r="A102" s="97" t="str">
        <f>IFERROR((INDEX(名冊[#All],MATCH(表格2[[#This Row],[姓名]],名冊[[#All],[姓名]],0),COLUMN(名冊[[#Headers],[字號]]))),"")</f>
        <v>1-756</v>
      </c>
      <c r="B102" s="154" t="s">
        <v>2781</v>
      </c>
      <c r="C102" s="9">
        <v>45724</v>
      </c>
      <c r="D102" s="9" t="str">
        <f>IF(表格2[[#This Row],[姓名]]&lt;&gt;"","耗材","")</f>
        <v>耗材</v>
      </c>
      <c r="E102" s="8" t="s">
        <v>2733</v>
      </c>
      <c r="G102" s="179" t="str">
        <f>IF(表格2[[#This Row],[姓名]]&lt;&gt;"",TEXT(表格2[[#This Row],[日期]],"mm/dd;;")&amp;" "&amp;表格2[[#This Row],[項目]]&amp;"*"&amp;表格2[[#This Row],[數量]]&amp;表格2[[#This Row],[項目2]],"")</f>
        <v>03/08 PVC手套*1</v>
      </c>
      <c r="H102" s="6">
        <v>1</v>
      </c>
      <c r="I102" s="6">
        <f>IF((COUNTIF(表格2[[#This Row],[項目]],"*員工*")&gt;0),(IFERROR(VLOOKUP((MID(表格2[[#This Row],[項目]],1,(LEN(表格2[[#This Row],[項目]])-4))),價目[],3,0),"")),(IFERROR(VLOOKUP(表格2[[#This Row],[項目]],價目[],2,0),"")))</f>
        <v>110</v>
      </c>
      <c r="J102" s="99">
        <f>IF(表格2[欄1]&lt;&gt;"",(表格2[[#This Row],[數量]]*表格2[[#This Row],[單價]]),0)</f>
        <v>110</v>
      </c>
    </row>
    <row r="103" spans="1:10" hidden="1">
      <c r="A103" s="97" t="str">
        <f>IFERROR((INDEX(名冊[#All],MATCH(表格2[[#This Row],[姓名]],名冊[[#All],[姓名]],0),COLUMN(名冊[[#Headers],[字號]]))),"")</f>
        <v>2-140</v>
      </c>
      <c r="B103" s="154" t="s">
        <v>2783</v>
      </c>
      <c r="C103" s="9">
        <v>45726</v>
      </c>
      <c r="D103" s="9" t="str">
        <f>IF(表格2[[#This Row],[姓名]]&lt;&gt;"","耗材","")</f>
        <v>耗材</v>
      </c>
      <c r="E103" s="8" t="s">
        <v>2784</v>
      </c>
      <c r="G103" s="179" t="str">
        <f>IF(表格2[[#This Row],[姓名]]&lt;&gt;"",TEXT(表格2[[#This Row],[日期]],"mm/dd;;")&amp;" "&amp;表格2[[#This Row],[項目]]&amp;"*"&amp;表格2[[#This Row],[數量]]&amp;表格2[[#This Row],[項目2]],"")</f>
        <v>03/10 血糖試紙*1</v>
      </c>
      <c r="H103" s="6">
        <v>1</v>
      </c>
      <c r="I103" s="6">
        <f>IF((COUNTIF(表格2[[#This Row],[項目]],"*員工*")&gt;0),(IFERROR(VLOOKUP((MID(表格2[[#This Row],[項目]],1,(LEN(表格2[[#This Row],[項目]])-4))),價目[],3,0),"")),(IFERROR(VLOOKUP(表格2[[#This Row],[項目]],價目[],2,0),"")))</f>
        <v>1000</v>
      </c>
      <c r="J103" s="99">
        <f>IF(表格2[欄1]&lt;&gt;"",(表格2[[#This Row],[數量]]*表格2[[#This Row],[單價]]),0)</f>
        <v>1000</v>
      </c>
    </row>
    <row r="104" spans="1:10" hidden="1">
      <c r="A104" s="97" t="str">
        <f>IFERROR((INDEX(名冊[#All],MATCH(表格2[[#This Row],[姓名]],名冊[[#All],[姓名]],0),COLUMN(名冊[[#Headers],[字號]]))),"")</f>
        <v>1-565</v>
      </c>
      <c r="B104" s="154" t="s">
        <v>2787</v>
      </c>
      <c r="C104" s="9">
        <v>45727</v>
      </c>
      <c r="D104" s="9" t="str">
        <f>IF(表格2[[#This Row],[姓名]]&lt;&gt;"","耗材","")</f>
        <v>耗材</v>
      </c>
      <c r="E104" s="8" t="s">
        <v>2661</v>
      </c>
      <c r="G104" s="179" t="str">
        <f>IF(表格2[[#This Row],[姓名]]&lt;&gt;"",TEXT(表格2[[#This Row],[日期]],"mm/dd;;")&amp;" "&amp;表格2[[#This Row],[項目]]&amp;"*"&amp;表格2[[#This Row],[數量]]&amp;表格2[[#This Row],[項目2]],"")</f>
        <v>03/11 衛生紙*1</v>
      </c>
      <c r="H104" s="6">
        <v>1</v>
      </c>
      <c r="I104" s="6">
        <f>IF((COUNTIF(表格2[[#This Row],[項目]],"*員工*")&gt;0),(IFERROR(VLOOKUP((MID(表格2[[#This Row],[項目]],1,(LEN(表格2[[#This Row],[項目]])-4))),價目[],3,0),"")),(IFERROR(VLOOKUP(表格2[[#This Row],[項目]],價目[],2,0),"")))</f>
        <v>150</v>
      </c>
      <c r="J104" s="99">
        <f>IF(表格2[欄1]&lt;&gt;"",(表格2[[#This Row],[數量]]*表格2[[#This Row],[單價]]),0)</f>
        <v>150</v>
      </c>
    </row>
    <row r="105" spans="1:10" hidden="1">
      <c r="A105" s="97" t="str">
        <f>IFERROR((INDEX(名冊[#All],MATCH(表格2[[#This Row],[姓名]],名冊[[#All],[姓名]],0),COLUMN(名冊[[#Headers],[字號]]))),"")</f>
        <v>3-551</v>
      </c>
      <c r="B105" s="154" t="s">
        <v>2791</v>
      </c>
      <c r="C105" s="9">
        <v>45727</v>
      </c>
      <c r="D105" s="9" t="str">
        <f>IF(表格2[[#This Row],[姓名]]&lt;&gt;"","耗材","")</f>
        <v>耗材</v>
      </c>
      <c r="E105" s="8" t="s">
        <v>2792</v>
      </c>
      <c r="G105" s="179" t="str">
        <f>IF(表格2[[#This Row],[姓名]]&lt;&gt;"",TEXT(表格2[[#This Row],[日期]],"mm/dd;;")&amp;" "&amp;表格2[[#This Row],[項目]]&amp;"*"&amp;表格2[[#This Row],[數量]]&amp;表格2[[#This Row],[項目2]],"")</f>
        <v>03/11 衛生紙*1</v>
      </c>
      <c r="H105" s="6">
        <v>1</v>
      </c>
      <c r="I105" s="6">
        <f>IF((COUNTIF(表格2[[#This Row],[項目]],"*員工*")&gt;0),(IFERROR(VLOOKUP((MID(表格2[[#This Row],[項目]],1,(LEN(表格2[[#This Row],[項目]])-4))),價目[],3,0),"")),(IFERROR(VLOOKUP(表格2[[#This Row],[項目]],價目[],2,0),"")))</f>
        <v>150</v>
      </c>
      <c r="J105" s="99">
        <f>IF(表格2[欄1]&lt;&gt;"",(表格2[[#This Row],[數量]]*表格2[[#This Row],[單價]]),0)</f>
        <v>150</v>
      </c>
    </row>
    <row r="106" spans="1:10" hidden="1">
      <c r="A106" s="97" t="str">
        <f>IFERROR((INDEX(名冊[#All],MATCH(表格2[[#This Row],[姓名]],名冊[[#All],[姓名]],0),COLUMN(名冊[[#Headers],[字號]]))),"")</f>
        <v>1-761</v>
      </c>
      <c r="B106" s="154" t="s">
        <v>2790</v>
      </c>
      <c r="C106" s="9">
        <v>45727</v>
      </c>
      <c r="D106" s="9" t="str">
        <f>IF(表格2[[#This Row],[姓名]]&lt;&gt;"","耗材","")</f>
        <v>耗材</v>
      </c>
      <c r="E106" s="8" t="s">
        <v>2716</v>
      </c>
      <c r="G106" s="179" t="str">
        <f>IF(表格2[[#This Row],[姓名]]&lt;&gt;"",TEXT(表格2[[#This Row],[日期]],"mm/dd;;")&amp;" "&amp;表格2[[#This Row],[項目]]&amp;"*"&amp;表格2[[#This Row],[數量]]&amp;表格2[[#This Row],[項目2]],"")</f>
        <v>03/11 紅牛高纖優蛋白配方奶粉1kg*3</v>
      </c>
      <c r="H106" s="6">
        <v>3</v>
      </c>
      <c r="I106" s="6">
        <f>IF((COUNTIF(表格2[[#This Row],[項目]],"*員工*")&gt;0),(IFERROR(VLOOKUP((MID(表格2[[#This Row],[項目]],1,(LEN(表格2[[#This Row],[項目]])-4))),價目[],3,0),"")),(IFERROR(VLOOKUP(表格2[[#This Row],[項目]],價目[],2,0),"")))</f>
        <v>320</v>
      </c>
      <c r="J106" s="99">
        <f>IF(表格2[欄1]&lt;&gt;"",(表格2[[#This Row],[數量]]*表格2[[#This Row],[單價]]),0)</f>
        <v>960</v>
      </c>
    </row>
    <row r="107" spans="1:10">
      <c r="A107" s="97" t="str">
        <f>IFERROR((INDEX(名冊[#All],MATCH(表格2[[#This Row],[姓名]],名冊[[#All],[姓名]],0),COLUMN(名冊[[#Headers],[字號]]))),"")</f>
        <v>1-751</v>
      </c>
      <c r="B107" s="154" t="s">
        <v>2789</v>
      </c>
      <c r="C107" s="9">
        <v>45727</v>
      </c>
      <c r="D107" s="9" t="str">
        <f>IF(表格2[[#This Row],[姓名]]&lt;&gt;"","耗材","")</f>
        <v>耗材</v>
      </c>
      <c r="E107" s="8" t="s">
        <v>2720</v>
      </c>
      <c r="G107" s="179" t="str">
        <f>IF(表格2[[#This Row],[姓名]]&lt;&gt;"",TEXT(表格2[[#This Row],[日期]],"mm/dd;;")&amp;" "&amp;表格2[[#This Row],[項目]]&amp;"*"&amp;表格2[[#This Row],[數量]]&amp;表格2[[#This Row],[項目2]],"")</f>
        <v>03/11 愛力安奶粉*1</v>
      </c>
      <c r="H107" s="6">
        <v>1</v>
      </c>
      <c r="I107" s="6">
        <f>IF((COUNTIF(表格2[[#This Row],[項目]],"*員工*")&gt;0),(IFERROR(VLOOKUP((MID(表格2[[#This Row],[項目]],1,(LEN(表格2[[#This Row],[項目]])-4))),價目[],3,0),"")),(IFERROR(VLOOKUP(表格2[[#This Row],[項目]],價目[],2,0),"")))</f>
        <v>900</v>
      </c>
      <c r="J107" s="99">
        <f>IF(表格2[欄1]&lt;&gt;"",(表格2[[#This Row],[數量]]*表格2[[#This Row],[單價]]),0)</f>
        <v>900</v>
      </c>
    </row>
    <row r="108" spans="1:10" hidden="1">
      <c r="A108" s="97" t="str">
        <f>IFERROR((INDEX(名冊[#All],MATCH(表格2[[#This Row],[姓名]],名冊[[#All],[姓名]],0),COLUMN(名冊[[#Headers],[字號]]))),"")</f>
        <v>1-672</v>
      </c>
      <c r="B108" s="154" t="s">
        <v>2786</v>
      </c>
      <c r="C108" s="9">
        <v>45727</v>
      </c>
      <c r="D108" s="9" t="str">
        <f>IF(表格2[[#This Row],[姓名]]&lt;&gt;"","耗材","")</f>
        <v>耗材</v>
      </c>
      <c r="E108" s="8" t="s">
        <v>2661</v>
      </c>
      <c r="G108" s="179" t="str">
        <f>IF(表格2[[#This Row],[姓名]]&lt;&gt;"",TEXT(表格2[[#This Row],[日期]],"mm/dd;;")&amp;" "&amp;表格2[[#This Row],[項目]]&amp;"*"&amp;表格2[[#This Row],[數量]]&amp;表格2[[#This Row],[項目2]],"")</f>
        <v>03/11 衛生紙*1</v>
      </c>
      <c r="H108" s="6">
        <v>1</v>
      </c>
      <c r="I108" s="6">
        <f>IF((COUNTIF(表格2[[#This Row],[項目]],"*員工*")&gt;0),(IFERROR(VLOOKUP((MID(表格2[[#This Row],[項目]],1,(LEN(表格2[[#This Row],[項目]])-4))),價目[],3,0),"")),(IFERROR(VLOOKUP(表格2[[#This Row],[項目]],價目[],2,0),"")))</f>
        <v>150</v>
      </c>
      <c r="J108" s="99">
        <f>IF(表格2[欄1]&lt;&gt;"",(表格2[[#This Row],[數量]]*表格2[[#This Row],[單價]]),0)</f>
        <v>150</v>
      </c>
    </row>
    <row r="109" spans="1:10" hidden="1">
      <c r="A109" s="97" t="str">
        <f>IFERROR((INDEX(名冊[#All],MATCH(表格2[[#This Row],[姓名]],名冊[[#All],[姓名]],0),COLUMN(名冊[[#Headers],[字號]]))),"")</f>
        <v>1-755</v>
      </c>
      <c r="B109" s="154" t="s">
        <v>2785</v>
      </c>
      <c r="C109" s="9">
        <v>45727</v>
      </c>
      <c r="D109" s="9" t="str">
        <f>IF(表格2[[#This Row],[姓名]]&lt;&gt;"","耗材","")</f>
        <v>耗材</v>
      </c>
      <c r="E109" s="8" t="s">
        <v>2662</v>
      </c>
      <c r="G109" s="179" t="str">
        <f>IF(表格2[[#This Row],[姓名]]&lt;&gt;"",TEXT(表格2[[#This Row],[日期]],"mm/dd;;")&amp;" "&amp;表格2[[#This Row],[項目]]&amp;"*"&amp;表格2[[#This Row],[數量]]&amp;表格2[[#This Row],[項目2]],"")</f>
        <v>03/11 衛生紙*1</v>
      </c>
      <c r="H109" s="6">
        <v>1</v>
      </c>
      <c r="I109" s="6">
        <f>IF((COUNTIF(表格2[[#This Row],[項目]],"*員工*")&gt;0),(IFERROR(VLOOKUP((MID(表格2[[#This Row],[項目]],1,(LEN(表格2[[#This Row],[項目]])-4))),價目[],3,0),"")),(IFERROR(VLOOKUP(表格2[[#This Row],[項目]],價目[],2,0),"")))</f>
        <v>150</v>
      </c>
      <c r="J109" s="99">
        <f>IF(表格2[欄1]&lt;&gt;"",(表格2[[#This Row],[數量]]*表格2[[#This Row],[單價]]),0)</f>
        <v>150</v>
      </c>
    </row>
    <row r="110" spans="1:10">
      <c r="A110" s="97" t="str">
        <f>IFERROR((INDEX(名冊[#All],MATCH(表格2[[#This Row],[姓名]],名冊[[#All],[姓名]],0),COLUMN(名冊[[#Headers],[字號]]))),"")</f>
        <v>1-461</v>
      </c>
      <c r="B110" s="154" t="s">
        <v>2793</v>
      </c>
      <c r="C110" s="9">
        <v>45728</v>
      </c>
      <c r="D110" s="9" t="str">
        <f>IF(表格2[[#This Row],[姓名]]&lt;&gt;"","耗材","")</f>
        <v>耗材</v>
      </c>
      <c r="E110" s="8" t="s">
        <v>2794</v>
      </c>
      <c r="G110" s="179" t="str">
        <f>IF(表格2[[#This Row],[姓名]]&lt;&gt;"",TEXT(表格2[[#This Row],[日期]],"mm/dd;;")&amp;" "&amp;表格2[[#This Row],[項目]]&amp;"*"&amp;表格2[[#This Row],[數量]]&amp;表格2[[#This Row],[項目2]],"")</f>
        <v>03/12 愛力安奶粉*1</v>
      </c>
      <c r="H110" s="6">
        <v>1</v>
      </c>
      <c r="I110" s="6">
        <f>IF((COUNTIF(表格2[[#This Row],[項目]],"*員工*")&gt;0),(IFERROR(VLOOKUP((MID(表格2[[#This Row],[項目]],1,(LEN(表格2[[#This Row],[項目]])-4))),價目[],3,0),"")),(IFERROR(VLOOKUP(表格2[[#This Row],[項目]],價目[],2,0),"")))</f>
        <v>900</v>
      </c>
      <c r="J110" s="99">
        <f>IF(表格2[欄1]&lt;&gt;"",(表格2[[#This Row],[數量]]*表格2[[#This Row],[單價]]),0)</f>
        <v>900</v>
      </c>
    </row>
    <row r="111" spans="1:10">
      <c r="A111" s="97" t="str">
        <f>IFERROR((INDEX(名冊[#All],MATCH(表格2[[#This Row],[姓名]],名冊[[#All],[姓名]],0),COLUMN(名冊[[#Headers],[字號]]))),"")</f>
        <v>3-470</v>
      </c>
      <c r="B111" s="154" t="s">
        <v>2802</v>
      </c>
      <c r="C111" s="9">
        <v>45728</v>
      </c>
      <c r="D111" s="9" t="str">
        <f>IF(表格2[[#This Row],[姓名]]&lt;&gt;"","耗材","")</f>
        <v>耗材</v>
      </c>
      <c r="E111" s="8" t="s">
        <v>2649</v>
      </c>
      <c r="G111" s="179" t="str">
        <f>IF(表格2[[#This Row],[姓名]]&lt;&gt;"",TEXT(表格2[[#This Row],[日期]],"mm/dd;;")&amp;" "&amp;表格2[[#This Row],[項目]]&amp;"*"&amp;表格2[[#This Row],[數量]]&amp;表格2[[#This Row],[項目2]],"")</f>
        <v>03/12 愛力安奶粉*1</v>
      </c>
      <c r="H111" s="6">
        <v>1</v>
      </c>
      <c r="I111" s="6">
        <f>IF((COUNTIF(表格2[[#This Row],[項目]],"*員工*")&gt;0),(IFERROR(VLOOKUP((MID(表格2[[#This Row],[項目]],1,(LEN(表格2[[#This Row],[項目]])-4))),價目[],3,0),"")),(IFERROR(VLOOKUP(表格2[[#This Row],[項目]],價目[],2,0),"")))</f>
        <v>900</v>
      </c>
      <c r="J111" s="99">
        <f>IF(表格2[欄1]&lt;&gt;"",(表格2[[#This Row],[數量]]*表格2[[#This Row],[單價]]),0)</f>
        <v>900</v>
      </c>
    </row>
    <row r="112" spans="1:10">
      <c r="A112" s="97" t="str">
        <f>IFERROR((INDEX(名冊[#All],MATCH(表格2[[#This Row],[姓名]],名冊[[#All],[姓名]],0),COLUMN(名冊[[#Headers],[字號]]))),"")</f>
        <v>3-550</v>
      </c>
      <c r="B112" s="154" t="s">
        <v>2799</v>
      </c>
      <c r="C112" s="9">
        <v>45728</v>
      </c>
      <c r="D112" s="9" t="str">
        <f>IF(表格2[[#This Row],[姓名]]&lt;&gt;"","耗材","")</f>
        <v>耗材</v>
      </c>
      <c r="E112" s="8" t="s">
        <v>2649</v>
      </c>
      <c r="G112" s="179" t="str">
        <f>IF(表格2[[#This Row],[姓名]]&lt;&gt;"",TEXT(表格2[[#This Row],[日期]],"mm/dd;;")&amp;" "&amp;表格2[[#This Row],[項目]]&amp;"*"&amp;表格2[[#This Row],[數量]]&amp;表格2[[#This Row],[項目2]],"")</f>
        <v>03/12 愛力安奶粉*1</v>
      </c>
      <c r="H112" s="6">
        <v>1</v>
      </c>
      <c r="I112" s="6">
        <f>IF((COUNTIF(表格2[[#This Row],[項目]],"*員工*")&gt;0),(IFERROR(VLOOKUP((MID(表格2[[#This Row],[項目]],1,(LEN(表格2[[#This Row],[項目]])-4))),價目[],3,0),"")),(IFERROR(VLOOKUP(表格2[[#This Row],[項目]],價目[],2,0),"")))</f>
        <v>900</v>
      </c>
      <c r="J112" s="99">
        <f>IF(表格2[欄1]&lt;&gt;"",(表格2[[#This Row],[數量]]*表格2[[#This Row],[單價]]),0)</f>
        <v>900</v>
      </c>
    </row>
    <row r="113" spans="1:10">
      <c r="A113" s="97" t="str">
        <f>IFERROR((INDEX(名冊[#All],MATCH(表格2[[#This Row],[姓名]],名冊[[#All],[姓名]],0),COLUMN(名冊[[#Headers],[字號]]))),"")</f>
        <v>3-452</v>
      </c>
      <c r="B113" s="154" t="s">
        <v>2809</v>
      </c>
      <c r="C113" s="9">
        <v>45728</v>
      </c>
      <c r="D113" s="9" t="str">
        <f>IF(表格2[[#This Row],[姓名]]&lt;&gt;"","耗材","")</f>
        <v>耗材</v>
      </c>
      <c r="E113" s="8" t="s">
        <v>2649</v>
      </c>
      <c r="G113" s="179" t="str">
        <f>IF(表格2[[#This Row],[姓名]]&lt;&gt;"",TEXT(表格2[[#This Row],[日期]],"mm/dd;;")&amp;" "&amp;表格2[[#This Row],[項目]]&amp;"*"&amp;表格2[[#This Row],[數量]]&amp;表格2[[#This Row],[項目2]],"")</f>
        <v>03/12 愛力安奶粉*1</v>
      </c>
      <c r="H113" s="6">
        <v>1</v>
      </c>
      <c r="I113" s="6">
        <f>IF((COUNTIF(表格2[[#This Row],[項目]],"*員工*")&gt;0),(IFERROR(VLOOKUP((MID(表格2[[#This Row],[項目]],1,(LEN(表格2[[#This Row],[項目]])-4))),價目[],3,0),"")),(IFERROR(VLOOKUP(表格2[[#This Row],[項目]],價目[],2,0),"")))</f>
        <v>900</v>
      </c>
      <c r="J113" s="99">
        <f>IF(表格2[欄1]&lt;&gt;"",(表格2[[#This Row],[數量]]*表格2[[#This Row],[單價]]),0)</f>
        <v>900</v>
      </c>
    </row>
    <row r="114" spans="1:10" hidden="1">
      <c r="A114" s="97" t="str">
        <f>IFERROR((INDEX(名冊[#All],MATCH(表格2[[#This Row],[姓名]],名冊[[#All],[姓名]],0),COLUMN(名冊[[#Headers],[字號]]))),"")</f>
        <v>1-668</v>
      </c>
      <c r="B114" s="154" t="s">
        <v>2810</v>
      </c>
      <c r="C114" s="9">
        <v>45728</v>
      </c>
      <c r="D114" s="9" t="str">
        <f>IF(表格2[[#This Row],[姓名]]&lt;&gt;"","耗材","")</f>
        <v>耗材</v>
      </c>
      <c r="E114" s="8" t="s">
        <v>2811</v>
      </c>
      <c r="G114" s="179" t="str">
        <f>IF(表格2[[#This Row],[姓名]]&lt;&gt;"",TEXT(表格2[[#This Row],[日期]],"mm/dd;;")&amp;" "&amp;表格2[[#This Row],[項目]]&amp;"*"&amp;表格2[[#This Row],[數量]]&amp;表格2[[#This Row],[項目2]],"")</f>
        <v>03/12 紅牛雙卡*1</v>
      </c>
      <c r="H114" s="6">
        <v>1</v>
      </c>
      <c r="I114" s="6">
        <f>IF((COUNTIF(表格2[[#This Row],[項目]],"*員工*")&gt;0),(IFERROR(VLOOKUP((MID(表格2[[#This Row],[項目]],1,(LEN(表格2[[#This Row],[項目]])-4))),價目[],3,0),"")),(IFERROR(VLOOKUP(表格2[[#This Row],[項目]],價目[],2,0),"")))</f>
        <v>1950</v>
      </c>
      <c r="J114" s="99">
        <f>IF(表格2[欄1]&lt;&gt;"",(表格2[[#This Row],[數量]]*表格2[[#This Row],[單價]]),0)</f>
        <v>1950</v>
      </c>
    </row>
    <row r="115" spans="1:10">
      <c r="A115" s="97" t="str">
        <f>IFERROR((INDEX(名冊[#All],MATCH(表格2[[#This Row],[姓名]],名冊[[#All],[姓名]],0),COLUMN(名冊[[#Headers],[字號]]))),"")</f>
        <v>3-454</v>
      </c>
      <c r="B115" s="154" t="s">
        <v>2798</v>
      </c>
      <c r="C115" s="9">
        <v>45728</v>
      </c>
      <c r="D115" s="9" t="str">
        <f>IF(表格2[[#This Row],[姓名]]&lt;&gt;"","耗材","")</f>
        <v>耗材</v>
      </c>
      <c r="E115" s="8" t="s">
        <v>2649</v>
      </c>
      <c r="G115" s="179" t="str">
        <f>IF(表格2[[#This Row],[姓名]]&lt;&gt;"",TEXT(表格2[[#This Row],[日期]],"mm/dd;;")&amp;" "&amp;表格2[[#This Row],[項目]]&amp;"*"&amp;表格2[[#This Row],[數量]]&amp;表格2[[#This Row],[項目2]],"")</f>
        <v>03/12 愛力安奶粉*1</v>
      </c>
      <c r="H115" s="6">
        <v>1</v>
      </c>
      <c r="I115" s="6">
        <f>IF((COUNTIF(表格2[[#This Row],[項目]],"*員工*")&gt;0),(IFERROR(VLOOKUP((MID(表格2[[#This Row],[項目]],1,(LEN(表格2[[#This Row],[項目]])-4))),價目[],3,0),"")),(IFERROR(VLOOKUP(表格2[[#This Row],[項目]],價目[],2,0),"")))</f>
        <v>900</v>
      </c>
      <c r="J115" s="99">
        <f>IF(表格2[欄1]&lt;&gt;"",(表格2[[#This Row],[數量]]*表格2[[#This Row],[單價]]),0)</f>
        <v>900</v>
      </c>
    </row>
    <row r="116" spans="1:10">
      <c r="A116" s="97" t="str">
        <f>IFERROR((INDEX(名冊[#All],MATCH(表格2[[#This Row],[姓名]],名冊[[#All],[姓名]],0),COLUMN(名冊[[#Headers],[字號]]))),"")</f>
        <v>3-505</v>
      </c>
      <c r="B116" s="154" t="s">
        <v>2807</v>
      </c>
      <c r="C116" s="9">
        <v>45728</v>
      </c>
      <c r="D116" s="9" t="str">
        <f>IF(表格2[[#This Row],[姓名]]&lt;&gt;"","耗材","")</f>
        <v>耗材</v>
      </c>
      <c r="E116" s="8" t="s">
        <v>2649</v>
      </c>
      <c r="G116" s="179" t="str">
        <f>IF(表格2[[#This Row],[姓名]]&lt;&gt;"",TEXT(表格2[[#This Row],[日期]],"mm/dd;;")&amp;" "&amp;表格2[[#This Row],[項目]]&amp;"*"&amp;表格2[[#This Row],[數量]]&amp;表格2[[#This Row],[項目2]],"")</f>
        <v>03/12 愛力安奶粉*1</v>
      </c>
      <c r="H116" s="6">
        <v>1</v>
      </c>
      <c r="I116" s="6">
        <f>IF((COUNTIF(表格2[[#This Row],[項目]],"*員工*")&gt;0),(IFERROR(VLOOKUP((MID(表格2[[#This Row],[項目]],1,(LEN(表格2[[#This Row],[項目]])-4))),價目[],3,0),"")),(IFERROR(VLOOKUP(表格2[[#This Row],[項目]],價目[],2,0),"")))</f>
        <v>900</v>
      </c>
      <c r="J116" s="99">
        <f>IF(表格2[欄1]&lt;&gt;"",(表格2[[#This Row],[數量]]*表格2[[#This Row],[單價]]),0)</f>
        <v>900</v>
      </c>
    </row>
    <row r="117" spans="1:10" hidden="1">
      <c r="A117" s="97" t="str">
        <f>IFERROR((INDEX(名冊[#All],MATCH(表格2[[#This Row],[姓名]],名冊[[#All],[姓名]],0),COLUMN(名冊[[#Headers],[字號]]))),"")</f>
        <v>3-549</v>
      </c>
      <c r="B117" s="154" t="s">
        <v>2812</v>
      </c>
      <c r="C117" s="9">
        <v>45728</v>
      </c>
      <c r="D117" s="9" t="str">
        <f>IF(表格2[[#This Row],[姓名]]&lt;&gt;"","耗材","")</f>
        <v>耗材</v>
      </c>
      <c r="E117" s="8" t="s">
        <v>2813</v>
      </c>
      <c r="G117" s="179" t="str">
        <f>IF(表格2[[#This Row],[姓名]]&lt;&gt;"",TEXT(表格2[[#This Row],[日期]],"mm/dd;;")&amp;" "&amp;表格2[[#This Row],[項目]]&amp;"*"&amp;表格2[[#This Row],[數量]]&amp;表格2[[#This Row],[項目2]],"")</f>
        <v>03/12 鼻胃管*1</v>
      </c>
      <c r="H117" s="6">
        <v>1</v>
      </c>
      <c r="I117" s="6">
        <f>IF((COUNTIF(表格2[[#This Row],[項目]],"*員工*")&gt;0),(IFERROR(VLOOKUP((MID(表格2[[#This Row],[項目]],1,(LEN(表格2[[#This Row],[項目]])-4))),價目[],3,0),"")),(IFERROR(VLOOKUP(表格2[[#This Row],[項目]],價目[],2,0),"")))</f>
        <v>200</v>
      </c>
      <c r="J117" s="99">
        <f>IF(表格2[欄1]&lt;&gt;"",(表格2[[#This Row],[數量]]*表格2[[#This Row],[單價]]),0)</f>
        <v>200</v>
      </c>
    </row>
    <row r="118" spans="1:10">
      <c r="A118" s="97" t="str">
        <f>IFERROR((INDEX(名冊[#All],MATCH(表格2[[#This Row],[姓名]],名冊[[#All],[姓名]],0),COLUMN(名冊[[#Headers],[字號]]))),"")</f>
        <v>1-693</v>
      </c>
      <c r="B118" s="154" t="s">
        <v>2795</v>
      </c>
      <c r="C118" s="9">
        <v>45728</v>
      </c>
      <c r="D118" s="9" t="str">
        <f>IF(表格2[[#This Row],[姓名]]&lt;&gt;"","耗材","")</f>
        <v>耗材</v>
      </c>
      <c r="E118" s="8" t="s">
        <v>2649</v>
      </c>
      <c r="G118" s="179" t="str">
        <f>IF(表格2[[#This Row],[姓名]]&lt;&gt;"",TEXT(表格2[[#This Row],[日期]],"mm/dd;;")&amp;" "&amp;表格2[[#This Row],[項目]]&amp;"*"&amp;表格2[[#This Row],[數量]]&amp;表格2[[#This Row],[項目2]],"")</f>
        <v>03/12 愛力安奶粉*1</v>
      </c>
      <c r="H118" s="6">
        <v>1</v>
      </c>
      <c r="I118" s="6">
        <f>IF((COUNTIF(表格2[[#This Row],[項目]],"*員工*")&gt;0),(IFERROR(VLOOKUP((MID(表格2[[#This Row],[項目]],1,(LEN(表格2[[#This Row],[項目]])-4))),價目[],3,0),"")),(IFERROR(VLOOKUP(表格2[[#This Row],[項目]],價目[],2,0),"")))</f>
        <v>900</v>
      </c>
      <c r="J118" s="99">
        <f>IF(表格2[欄1]&lt;&gt;"",(表格2[[#This Row],[數量]]*表格2[[#This Row],[單價]]),0)</f>
        <v>900</v>
      </c>
    </row>
    <row r="119" spans="1:10">
      <c r="A119" s="97" t="str">
        <f>IFERROR((INDEX(名冊[#All],MATCH(表格2[[#This Row],[姓名]],名冊[[#All],[姓名]],0),COLUMN(名冊[[#Headers],[字號]]))),"")</f>
        <v>3-535</v>
      </c>
      <c r="B119" s="154" t="s">
        <v>2801</v>
      </c>
      <c r="C119" s="9">
        <v>45728</v>
      </c>
      <c r="D119" s="9" t="str">
        <f>IF(表格2[[#This Row],[姓名]]&lt;&gt;"","耗材","")</f>
        <v>耗材</v>
      </c>
      <c r="E119" s="8" t="s">
        <v>2649</v>
      </c>
      <c r="G119" s="179" t="str">
        <f>IF(表格2[[#This Row],[姓名]]&lt;&gt;"",TEXT(表格2[[#This Row],[日期]],"mm/dd;;")&amp;" "&amp;表格2[[#This Row],[項目]]&amp;"*"&amp;表格2[[#This Row],[數量]]&amp;表格2[[#This Row],[項目2]],"")</f>
        <v>03/12 愛力安奶粉*1</v>
      </c>
      <c r="H119" s="6">
        <v>1</v>
      </c>
      <c r="I119" s="6">
        <f>IF((COUNTIF(表格2[[#This Row],[項目]],"*員工*")&gt;0),(IFERROR(VLOOKUP((MID(表格2[[#This Row],[項目]],1,(LEN(表格2[[#This Row],[項目]])-4))),價目[],3,0),"")),(IFERROR(VLOOKUP(表格2[[#This Row],[項目]],價目[],2,0),"")))</f>
        <v>900</v>
      </c>
      <c r="J119" s="99">
        <f>IF(表格2[欄1]&lt;&gt;"",(表格2[[#This Row],[數量]]*表格2[[#This Row],[單價]]),0)</f>
        <v>900</v>
      </c>
    </row>
    <row r="120" spans="1:10" hidden="1">
      <c r="A120" s="97" t="str">
        <f>IFERROR((INDEX(名冊[#All],MATCH(表格2[[#This Row],[姓名]],名冊[[#All],[姓名]],0),COLUMN(名冊[[#Headers],[字號]]))),"")</f>
        <v>3-529</v>
      </c>
      <c r="B120" s="154" t="s">
        <v>502</v>
      </c>
      <c r="C120" s="9">
        <v>45728</v>
      </c>
      <c r="D120" s="9" t="str">
        <f>IF(表格2[[#This Row],[姓名]]&lt;&gt;"","耗材","")</f>
        <v>耗材</v>
      </c>
      <c r="E120" s="8" t="s">
        <v>2804</v>
      </c>
      <c r="G120" s="179" t="str">
        <f>IF(表格2[[#This Row],[姓名]]&lt;&gt;"",TEXT(表格2[[#This Row],[日期]],"mm/dd;;")&amp;" "&amp;表格2[[#This Row],[項目]]&amp;"*"&amp;表格2[[#This Row],[數量]]&amp;表格2[[#This Row],[項目2]],"")</f>
        <v>03/12 蛋白素奶粉*1</v>
      </c>
      <c r="H120" s="6">
        <v>1</v>
      </c>
      <c r="I120" s="6">
        <f>IF((COUNTIF(表格2[[#This Row],[項目]],"*員工*")&gt;0),(IFERROR(VLOOKUP((MID(表格2[[#This Row],[項目]],1,(LEN(表格2[[#This Row],[項目]])-4))),價目[],3,0),"")),(IFERROR(VLOOKUP(表格2[[#This Row],[項目]],價目[],2,0),"")))</f>
        <v>800</v>
      </c>
      <c r="J120" s="99">
        <f>IF(表格2[欄1]&lt;&gt;"",(表格2[[#This Row],[數量]]*表格2[[#This Row],[單價]]),0)</f>
        <v>800</v>
      </c>
    </row>
    <row r="121" spans="1:10">
      <c r="A121" s="97" t="str">
        <f>IFERROR((INDEX(名冊[#All],MATCH(表格2[[#This Row],[姓名]],名冊[[#All],[姓名]],0),COLUMN(名冊[[#Headers],[字號]]))),"")</f>
        <v>3-529</v>
      </c>
      <c r="B121" s="154" t="s">
        <v>2803</v>
      </c>
      <c r="C121" s="9">
        <v>45728</v>
      </c>
      <c r="D121" s="9" t="str">
        <f>IF(表格2[[#This Row],[姓名]]&lt;&gt;"","耗材","")</f>
        <v>耗材</v>
      </c>
      <c r="E121" s="8" t="s">
        <v>2720</v>
      </c>
      <c r="G121" s="179" t="str">
        <f>IF(表格2[[#This Row],[姓名]]&lt;&gt;"",TEXT(表格2[[#This Row],[日期]],"mm/dd;;")&amp;" "&amp;表格2[[#This Row],[項目]]&amp;"*"&amp;表格2[[#This Row],[數量]]&amp;表格2[[#This Row],[項目2]],"")</f>
        <v>03/12 愛力安奶粉*1</v>
      </c>
      <c r="H121" s="6">
        <v>1</v>
      </c>
      <c r="I121" s="6">
        <f>IF((COUNTIF(表格2[[#This Row],[項目]],"*員工*")&gt;0),(IFERROR(VLOOKUP((MID(表格2[[#This Row],[項目]],1,(LEN(表格2[[#This Row],[項目]])-4))),價目[],3,0),"")),(IFERROR(VLOOKUP(表格2[[#This Row],[項目]],價目[],2,0),"")))</f>
        <v>900</v>
      </c>
      <c r="J121" s="99">
        <f>IF(表格2[欄1]&lt;&gt;"",(表格2[[#This Row],[數量]]*表格2[[#This Row],[單價]]),0)</f>
        <v>900</v>
      </c>
    </row>
    <row r="122" spans="1:10" hidden="1">
      <c r="A122" s="97" t="str">
        <f>IFERROR((INDEX(名冊[#All],MATCH(表格2[[#This Row],[姓名]],名冊[[#All],[姓名]],0),COLUMN(名冊[[#Headers],[字號]]))),"")</f>
        <v>3-538</v>
      </c>
      <c r="B122" s="154" t="s">
        <v>1039</v>
      </c>
      <c r="C122" s="9">
        <v>45728</v>
      </c>
      <c r="D122" s="9" t="str">
        <f>IF(表格2[[#This Row],[姓名]]&lt;&gt;"","耗材","")</f>
        <v>耗材</v>
      </c>
      <c r="E122" s="8" t="s">
        <v>2651</v>
      </c>
      <c r="G122" s="179" t="str">
        <f>IF(表格2[[#This Row],[姓名]]&lt;&gt;"",TEXT(表格2[[#This Row],[日期]],"mm/dd;;")&amp;" "&amp;表格2[[#This Row],[項目]]&amp;"*"&amp;表格2[[#This Row],[數量]]&amp;表格2[[#This Row],[項目2]],"")</f>
        <v>03/12 蛋白素奶粉*1</v>
      </c>
      <c r="H122" s="6">
        <v>1</v>
      </c>
      <c r="I122" s="6">
        <f>IF((COUNTIF(表格2[[#This Row],[項目]],"*員工*")&gt;0),(IFERROR(VLOOKUP((MID(表格2[[#This Row],[項目]],1,(LEN(表格2[[#This Row],[項目]])-4))),價目[],3,0),"")),(IFERROR(VLOOKUP(表格2[[#This Row],[項目]],價目[],2,0),"")))</f>
        <v>800</v>
      </c>
      <c r="J122" s="99">
        <f>IF(表格2[欄1]&lt;&gt;"",(表格2[[#This Row],[數量]]*表格2[[#This Row],[單價]]),0)</f>
        <v>800</v>
      </c>
    </row>
    <row r="123" spans="1:10">
      <c r="A123" s="97" t="str">
        <f>IFERROR((INDEX(名冊[#All],MATCH(表格2[[#This Row],[姓名]],名冊[[#All],[姓名]],0),COLUMN(名冊[[#Headers],[字號]]))),"")</f>
        <v>3-538</v>
      </c>
      <c r="B123" s="154" t="s">
        <v>2805</v>
      </c>
      <c r="C123" s="9">
        <v>45728</v>
      </c>
      <c r="D123" s="9" t="str">
        <f>IF(表格2[[#This Row],[姓名]]&lt;&gt;"","耗材","")</f>
        <v>耗材</v>
      </c>
      <c r="E123" s="8" t="s">
        <v>2649</v>
      </c>
      <c r="G123" s="179" t="str">
        <f>IF(表格2[[#This Row],[姓名]]&lt;&gt;"",TEXT(表格2[[#This Row],[日期]],"mm/dd;;")&amp;" "&amp;表格2[[#This Row],[項目]]&amp;"*"&amp;表格2[[#This Row],[數量]]&amp;表格2[[#This Row],[項目2]],"")</f>
        <v>03/12 愛力安奶粉*1</v>
      </c>
      <c r="H123" s="6">
        <v>1</v>
      </c>
      <c r="I123" s="6">
        <f>IF((COUNTIF(表格2[[#This Row],[項目]],"*員工*")&gt;0),(IFERROR(VLOOKUP((MID(表格2[[#This Row],[項目]],1,(LEN(表格2[[#This Row],[項目]])-4))),價目[],3,0),"")),(IFERROR(VLOOKUP(表格2[[#This Row],[項目]],價目[],2,0),"")))</f>
        <v>900</v>
      </c>
      <c r="J123" s="99">
        <f>IF(表格2[欄1]&lt;&gt;"",(表格2[[#This Row],[數量]]*表格2[[#This Row],[單價]]),0)</f>
        <v>900</v>
      </c>
    </row>
    <row r="124" spans="1:10">
      <c r="A124" s="97" t="str">
        <f>IFERROR((INDEX(名冊[#All],MATCH(表格2[[#This Row],[姓名]],名冊[[#All],[姓名]],0),COLUMN(名冊[[#Headers],[字號]]))),"")</f>
        <v>1-728</v>
      </c>
      <c r="B124" s="154" t="s">
        <v>2796</v>
      </c>
      <c r="C124" s="9">
        <v>45728</v>
      </c>
      <c r="D124" s="9" t="str">
        <f>IF(表格2[[#This Row],[姓名]]&lt;&gt;"","耗材","")</f>
        <v>耗材</v>
      </c>
      <c r="E124" s="8" t="s">
        <v>2649</v>
      </c>
      <c r="G124" s="179" t="str">
        <f>IF(表格2[[#This Row],[姓名]]&lt;&gt;"",TEXT(表格2[[#This Row],[日期]],"mm/dd;;")&amp;" "&amp;表格2[[#This Row],[項目]]&amp;"*"&amp;表格2[[#This Row],[數量]]&amp;表格2[[#This Row],[項目2]],"")</f>
        <v>03/12 愛力安奶粉*1</v>
      </c>
      <c r="H124" s="6">
        <v>1</v>
      </c>
      <c r="I124" s="6">
        <f>IF((COUNTIF(表格2[[#This Row],[項目]],"*員工*")&gt;0),(IFERROR(VLOOKUP((MID(表格2[[#This Row],[項目]],1,(LEN(表格2[[#This Row],[項目]])-4))),價目[],3,0),"")),(IFERROR(VLOOKUP(表格2[[#This Row],[項目]],價目[],2,0),"")))</f>
        <v>900</v>
      </c>
      <c r="J124" s="99">
        <f>IF(表格2[欄1]&lt;&gt;"",(表格2[[#This Row],[數量]]*表格2[[#This Row],[單價]]),0)</f>
        <v>900</v>
      </c>
    </row>
    <row r="125" spans="1:10">
      <c r="A125" s="97" t="str">
        <f>IFERROR((INDEX(名冊[#All],MATCH(表格2[[#This Row],[姓名]],名冊[[#All],[姓名]],0),COLUMN(名冊[[#Headers],[字號]]))),"")</f>
        <v>3-540</v>
      </c>
      <c r="B125" s="154" t="s">
        <v>2808</v>
      </c>
      <c r="C125" s="9">
        <v>45728</v>
      </c>
      <c r="D125" s="9" t="str">
        <f>IF(表格2[[#This Row],[姓名]]&lt;&gt;"","耗材","")</f>
        <v>耗材</v>
      </c>
      <c r="E125" s="8" t="s">
        <v>2649</v>
      </c>
      <c r="G125" s="179" t="str">
        <f>IF(表格2[[#This Row],[姓名]]&lt;&gt;"",TEXT(表格2[[#This Row],[日期]],"mm/dd;;")&amp;" "&amp;表格2[[#This Row],[項目]]&amp;"*"&amp;表格2[[#This Row],[數量]]&amp;表格2[[#This Row],[項目2]],"")</f>
        <v>03/12 愛力安奶粉*1</v>
      </c>
      <c r="H125" s="6">
        <v>1</v>
      </c>
      <c r="I125" s="6">
        <f>IF((COUNTIF(表格2[[#This Row],[項目]],"*員工*")&gt;0),(IFERROR(VLOOKUP((MID(表格2[[#This Row],[項目]],1,(LEN(表格2[[#This Row],[項目]])-4))),價目[],3,0),"")),(IFERROR(VLOOKUP(表格2[[#This Row],[項目]],價目[],2,0),"")))</f>
        <v>900</v>
      </c>
      <c r="J125" s="99">
        <f>IF(表格2[欄1]&lt;&gt;"",(表格2[[#This Row],[數量]]*表格2[[#This Row],[單價]]),0)</f>
        <v>900</v>
      </c>
    </row>
    <row r="126" spans="1:10">
      <c r="A126" s="97" t="str">
        <f>IFERROR((INDEX(名冊[#All],MATCH(表格2[[#This Row],[姓名]],名冊[[#All],[姓名]],0),COLUMN(名冊[[#Headers],[字號]]))),"")</f>
        <v>3-547</v>
      </c>
      <c r="B126" s="154" t="s">
        <v>2800</v>
      </c>
      <c r="C126" s="9">
        <v>45728</v>
      </c>
      <c r="D126" s="9" t="str">
        <f>IF(表格2[[#This Row],[姓名]]&lt;&gt;"","耗材","")</f>
        <v>耗材</v>
      </c>
      <c r="E126" s="8" t="s">
        <v>2649</v>
      </c>
      <c r="G126" s="179" t="str">
        <f>IF(表格2[[#This Row],[姓名]]&lt;&gt;"",TEXT(表格2[[#This Row],[日期]],"mm/dd;;")&amp;" "&amp;表格2[[#This Row],[項目]]&amp;"*"&amp;表格2[[#This Row],[數量]]&amp;表格2[[#This Row],[項目2]],"")</f>
        <v>03/12 愛力安奶粉*1</v>
      </c>
      <c r="H126" s="6">
        <v>1</v>
      </c>
      <c r="I126" s="6">
        <f>IF((COUNTIF(表格2[[#This Row],[項目]],"*員工*")&gt;0),(IFERROR(VLOOKUP((MID(表格2[[#This Row],[項目]],1,(LEN(表格2[[#This Row],[項目]])-4))),價目[],3,0),"")),(IFERROR(VLOOKUP(表格2[[#This Row],[項目]],價目[],2,0),"")))</f>
        <v>900</v>
      </c>
      <c r="J126" s="99">
        <f>IF(表格2[欄1]&lt;&gt;"",(表格2[[#This Row],[數量]]*表格2[[#This Row],[單價]]),0)</f>
        <v>900</v>
      </c>
    </row>
    <row r="127" spans="1:10" hidden="1">
      <c r="A127" s="97" t="str">
        <f>IFERROR((INDEX(名冊[#All],MATCH(表格2[[#This Row],[姓名]],名冊[[#All],[姓名]],0),COLUMN(名冊[[#Headers],[字號]]))),"")</f>
        <v>1-761</v>
      </c>
      <c r="B127" s="154" t="s">
        <v>2790</v>
      </c>
      <c r="C127" s="9">
        <v>45730</v>
      </c>
      <c r="D127" s="9" t="str">
        <f>IF(表格2[[#This Row],[姓名]]&lt;&gt;"","耗材","")</f>
        <v>耗材</v>
      </c>
      <c r="E127" s="8" t="s">
        <v>2656</v>
      </c>
      <c r="G127" s="179" t="str">
        <f>IF(表格2[[#This Row],[姓名]]&lt;&gt;"",TEXT(表格2[[#This Row],[日期]],"mm/dd;;")&amp;" "&amp;表格2[[#This Row],[項目]]&amp;"*"&amp;表格2[[#This Row],[數量]]&amp;表格2[[#This Row],[項目2]],"")</f>
        <v>03/14 紅多酚蔓越莓*1</v>
      </c>
      <c r="H127" s="6">
        <v>1</v>
      </c>
      <c r="I127" s="6">
        <f>IF((COUNTIF(表格2[[#This Row],[項目]],"*員工*")&gt;0),(IFERROR(VLOOKUP((MID(表格2[[#This Row],[項目]],1,(LEN(表格2[[#This Row],[項目]])-4))),價目[],3,0),"")),(IFERROR(VLOOKUP(表格2[[#This Row],[項目]],價目[],2,0),"")))</f>
        <v>1500</v>
      </c>
      <c r="J127" s="99">
        <f>IF(表格2[欄1]&lt;&gt;"",(表格2[[#This Row],[數量]]*表格2[[#This Row],[單價]]),0)</f>
        <v>1500</v>
      </c>
    </row>
    <row r="128" spans="1:10" hidden="1">
      <c r="A128" s="97" t="str">
        <f>IFERROR((INDEX(名冊[#All],MATCH(表格2[[#This Row],[姓名]],名冊[[#All],[姓名]],0),COLUMN(名冊[[#Headers],[字號]]))),"")</f>
        <v>1-668</v>
      </c>
      <c r="B128" s="154" t="s">
        <v>2825</v>
      </c>
      <c r="C128" s="9">
        <v>45730</v>
      </c>
      <c r="D128" s="9" t="str">
        <f>IF(表格2[[#This Row],[姓名]]&lt;&gt;"","耗材","")</f>
        <v>耗材</v>
      </c>
      <c r="E128" s="8" t="s">
        <v>2656</v>
      </c>
      <c r="G128" s="179" t="str">
        <f>IF(表格2[[#This Row],[姓名]]&lt;&gt;"",TEXT(表格2[[#This Row],[日期]],"mm/dd;;")&amp;" "&amp;表格2[[#This Row],[項目]]&amp;"*"&amp;表格2[[#This Row],[數量]]&amp;表格2[[#This Row],[項目2]],"")</f>
        <v>03/14 紅多酚蔓越莓*1</v>
      </c>
      <c r="H128" s="6">
        <v>1</v>
      </c>
      <c r="I128" s="6">
        <f>IF((COUNTIF(表格2[[#This Row],[項目]],"*員工*")&gt;0),(IFERROR(VLOOKUP((MID(表格2[[#This Row],[項目]],1,(LEN(表格2[[#This Row],[項目]])-4))),價目[],3,0),"")),(IFERROR(VLOOKUP(表格2[[#This Row],[項目]],價目[],2,0),"")))</f>
        <v>1500</v>
      </c>
      <c r="J128" s="99">
        <f>IF(表格2[欄1]&lt;&gt;"",(表格2[[#This Row],[數量]]*表格2[[#This Row],[單價]]),0)</f>
        <v>1500</v>
      </c>
    </row>
    <row r="129" spans="1:10" hidden="1">
      <c r="A129" s="97" t="str">
        <f>IFERROR((INDEX(名冊[#All],MATCH(表格2[[#This Row],[姓名]],名冊[[#All],[姓名]],0),COLUMN(名冊[[#Headers],[字號]]))),"")</f>
        <v>1-668</v>
      </c>
      <c r="B129" s="154" t="s">
        <v>2826</v>
      </c>
      <c r="C129" s="9">
        <v>45730</v>
      </c>
      <c r="D129" s="9" t="str">
        <f>IF(表格2[[#This Row],[姓名]]&lt;&gt;"","耗材","")</f>
        <v>耗材</v>
      </c>
      <c r="E129" s="8" t="s">
        <v>2819</v>
      </c>
      <c r="G129" s="179" t="str">
        <f>IF(表格2[[#This Row],[姓名]]&lt;&gt;"",TEXT(表格2[[#This Row],[日期]],"mm/dd;;")&amp;" "&amp;表格2[[#This Row],[項目]]&amp;"*"&amp;表格2[[#This Row],[數量]]&amp;表格2[[#This Row],[項目2]],"")</f>
        <v>03/14 蔓益菌保健品*1</v>
      </c>
      <c r="H129" s="6">
        <v>1</v>
      </c>
      <c r="I129" s="6">
        <f>IF((COUNTIF(表格2[[#This Row],[項目]],"*員工*")&gt;0),(IFERROR(VLOOKUP((MID(表格2[[#This Row],[項目]],1,(LEN(表格2[[#This Row],[項目]])-4))),價目[],3,0),"")),(IFERROR(VLOOKUP(表格2[[#This Row],[項目]],價目[],2,0),"")))</f>
        <v>1100</v>
      </c>
      <c r="J129" s="99">
        <f>IF(表格2[欄1]&lt;&gt;"",(表格2[[#This Row],[數量]]*表格2[[#This Row],[單價]]),0)</f>
        <v>1100</v>
      </c>
    </row>
    <row r="130" spans="1:10" hidden="1">
      <c r="A130" s="97" t="str">
        <f>IFERROR((INDEX(名冊[#All],MATCH(表格2[[#This Row],[姓名]],名冊[[#All],[姓名]],0),COLUMN(名冊[[#Headers],[字號]]))),"")</f>
        <v>1-768</v>
      </c>
      <c r="B130" s="154" t="s">
        <v>2831</v>
      </c>
      <c r="C130" s="9">
        <v>45730</v>
      </c>
      <c r="D130" s="9" t="str">
        <f>IF(表格2[[#This Row],[姓名]]&lt;&gt;"","耗材","")</f>
        <v>耗材</v>
      </c>
      <c r="E130" s="8" t="s">
        <v>2656</v>
      </c>
      <c r="G130" s="179" t="str">
        <f>IF(表格2[[#This Row],[姓名]]&lt;&gt;"",TEXT(表格2[[#This Row],[日期]],"mm/dd;;")&amp;" "&amp;表格2[[#This Row],[項目]]&amp;"*"&amp;表格2[[#This Row],[數量]]&amp;表格2[[#This Row],[項目2]],"")</f>
        <v>03/14 紅多酚蔓越莓*1</v>
      </c>
      <c r="H130" s="6">
        <v>1</v>
      </c>
      <c r="I130" s="6">
        <f>IF((COUNTIF(表格2[[#This Row],[項目]],"*員工*")&gt;0),(IFERROR(VLOOKUP((MID(表格2[[#This Row],[項目]],1,(LEN(表格2[[#This Row],[項目]])-4))),價目[],3,0),"")),(IFERROR(VLOOKUP(表格2[[#This Row],[項目]],價目[],2,0),"")))</f>
        <v>1500</v>
      </c>
      <c r="J130" s="99">
        <f>IF(表格2[欄1]&lt;&gt;"",(表格2[[#This Row],[數量]]*表格2[[#This Row],[單價]]),0)</f>
        <v>1500</v>
      </c>
    </row>
    <row r="131" spans="1:10" hidden="1">
      <c r="A131" s="97" t="str">
        <f>IFERROR((INDEX(名冊[#All],MATCH(表格2[[#This Row],[姓名]],名冊[[#All],[姓名]],0),COLUMN(名冊[[#Headers],[字號]]))),"")</f>
        <v>1-402</v>
      </c>
      <c r="B131" s="154" t="s">
        <v>2830</v>
      </c>
      <c r="C131" s="9">
        <v>45730</v>
      </c>
      <c r="D131" s="9" t="str">
        <f>IF(表格2[[#This Row],[姓名]]&lt;&gt;"","耗材","")</f>
        <v>耗材</v>
      </c>
      <c r="E131" s="8" t="s">
        <v>2656</v>
      </c>
      <c r="G131" s="179" t="str">
        <f>IF(表格2[[#This Row],[姓名]]&lt;&gt;"",TEXT(表格2[[#This Row],[日期]],"mm/dd;;")&amp;" "&amp;表格2[[#This Row],[項目]]&amp;"*"&amp;表格2[[#This Row],[數量]]&amp;表格2[[#This Row],[項目2]],"")</f>
        <v>03/14 紅多酚蔓越莓*1</v>
      </c>
      <c r="H131" s="6">
        <v>1</v>
      </c>
      <c r="I131" s="6">
        <f>IF((COUNTIF(表格2[[#This Row],[項目]],"*員工*")&gt;0),(IFERROR(VLOOKUP((MID(表格2[[#This Row],[項目]],1,(LEN(表格2[[#This Row],[項目]])-4))),價目[],3,0),"")),(IFERROR(VLOOKUP(表格2[[#This Row],[項目]],價目[],2,0),"")))</f>
        <v>1500</v>
      </c>
      <c r="J131" s="99">
        <f>IF(表格2[欄1]&lt;&gt;"",(表格2[[#This Row],[數量]]*表格2[[#This Row],[單價]]),0)</f>
        <v>1500</v>
      </c>
    </row>
    <row r="132" spans="1:10" hidden="1">
      <c r="A132" s="97" t="str">
        <f>IFERROR((INDEX(名冊[#All],MATCH(表格2[[#This Row],[姓名]],名冊[[#All],[姓名]],0),COLUMN(名冊[[#Headers],[字號]]))),"")</f>
        <v>1-530</v>
      </c>
      <c r="B132" s="154" t="s">
        <v>2829</v>
      </c>
      <c r="C132" s="9">
        <v>45730</v>
      </c>
      <c r="D132" s="9" t="str">
        <f>IF(表格2[[#This Row],[姓名]]&lt;&gt;"","耗材","")</f>
        <v>耗材</v>
      </c>
      <c r="E132" s="8" t="s">
        <v>2749</v>
      </c>
      <c r="G132" s="179" t="str">
        <f>IF(表格2[[#This Row],[姓名]]&lt;&gt;"",TEXT(表格2[[#This Row],[日期]],"mm/dd;;")&amp;" "&amp;表格2[[#This Row],[項目]]&amp;"*"&amp;表格2[[#This Row],[數量]]&amp;表格2[[#This Row],[項目2]],"")</f>
        <v>03/14 紅多酚蔓越莓*1</v>
      </c>
      <c r="H132" s="6">
        <v>1</v>
      </c>
      <c r="I132" s="6">
        <f>IF((COUNTIF(表格2[[#This Row],[項目]],"*員工*")&gt;0),(IFERROR(VLOOKUP((MID(表格2[[#This Row],[項目]],1,(LEN(表格2[[#This Row],[項目]])-4))),價目[],3,0),"")),(IFERROR(VLOOKUP(表格2[[#This Row],[項目]],價目[],2,0),"")))</f>
        <v>1500</v>
      </c>
      <c r="J132" s="99">
        <f>IF(表格2[欄1]&lt;&gt;"",(表格2[[#This Row],[數量]]*表格2[[#This Row],[單價]]),0)</f>
        <v>1500</v>
      </c>
    </row>
    <row r="133" spans="1:10">
      <c r="A133" s="97" t="str">
        <f>IFERROR((INDEX(名冊[#All],MATCH(表格2[[#This Row],[姓名]],名冊[[#All],[姓名]],0),COLUMN(名冊[[#Headers],[字號]]))),"")</f>
        <v>1-773</v>
      </c>
      <c r="B133" s="154" t="s">
        <v>2814</v>
      </c>
      <c r="C133" s="9">
        <v>45730</v>
      </c>
      <c r="D133" s="9" t="str">
        <f>IF(表格2[[#This Row],[姓名]]&lt;&gt;"","耗材","")</f>
        <v>耗材</v>
      </c>
      <c r="E133" s="8" t="s">
        <v>2815</v>
      </c>
      <c r="G133" s="179" t="str">
        <f>IF(表格2[[#This Row],[姓名]]&lt;&gt;"",TEXT(表格2[[#This Row],[日期]],"mm/dd;;")&amp;" "&amp;表格2[[#This Row],[項目]]&amp;"*"&amp;表格2[[#This Row],[數量]]&amp;表格2[[#This Row],[項目2]],"")</f>
        <v>03/14 愛力安奶粉*1</v>
      </c>
      <c r="H133" s="6">
        <v>1</v>
      </c>
      <c r="I133" s="6">
        <f>IF((COUNTIF(表格2[[#This Row],[項目]],"*員工*")&gt;0),(IFERROR(VLOOKUP((MID(表格2[[#This Row],[項目]],1,(LEN(表格2[[#This Row],[項目]])-4))),價目[],3,0),"")),(IFERROR(VLOOKUP(表格2[[#This Row],[項目]],價目[],2,0),"")))</f>
        <v>900</v>
      </c>
      <c r="J133" s="99">
        <f>IF(表格2[欄1]&lt;&gt;"",(表格2[[#This Row],[數量]]*表格2[[#This Row],[單價]]),0)</f>
        <v>900</v>
      </c>
    </row>
    <row r="134" spans="1:10" hidden="1">
      <c r="A134" s="97" t="str">
        <f>IFERROR((INDEX(名冊[#All],MATCH(表格2[[#This Row],[姓名]],名冊[[#All],[姓名]],0),COLUMN(名冊[[#Headers],[字號]]))),"")</f>
        <v>1-720</v>
      </c>
      <c r="B134" s="154" t="s">
        <v>2820</v>
      </c>
      <c r="C134" s="9">
        <v>45730</v>
      </c>
      <c r="D134" s="9" t="str">
        <f>IF(表格2[[#This Row],[姓名]]&lt;&gt;"","耗材","")</f>
        <v>耗材</v>
      </c>
      <c r="E134" s="8" t="s">
        <v>2821</v>
      </c>
      <c r="G134" s="179" t="str">
        <f>IF(表格2[[#This Row],[姓名]]&lt;&gt;"",TEXT(表格2[[#This Row],[日期]],"mm/dd;;")&amp;" "&amp;表格2[[#This Row],[項目]]&amp;"*"&amp;表格2[[#This Row],[數量]]&amp;表格2[[#This Row],[項目2]],"")</f>
        <v>03/14 衛生紙*1</v>
      </c>
      <c r="H134" s="6">
        <v>1</v>
      </c>
      <c r="I134" s="6">
        <f>IF((COUNTIF(表格2[[#This Row],[項目]],"*員工*")&gt;0),(IFERROR(VLOOKUP((MID(表格2[[#This Row],[項目]],1,(LEN(表格2[[#This Row],[項目]])-4))),價目[],3,0),"")),(IFERROR(VLOOKUP(表格2[[#This Row],[項目]],價目[],2,0),"")))</f>
        <v>150</v>
      </c>
      <c r="J134" s="99">
        <f>IF(表格2[欄1]&lt;&gt;"",(表格2[[#This Row],[數量]]*表格2[[#This Row],[單價]]),0)</f>
        <v>150</v>
      </c>
    </row>
    <row r="135" spans="1:10" hidden="1">
      <c r="A135" s="97" t="str">
        <f>IFERROR((INDEX(名冊[#All],MATCH(表格2[[#This Row],[姓名]],名冊[[#All],[姓名]],0),COLUMN(名冊[[#Headers],[字號]]))),"")</f>
        <v>1-596</v>
      </c>
      <c r="B135" s="154" t="s">
        <v>2822</v>
      </c>
      <c r="C135" s="9">
        <v>45730</v>
      </c>
      <c r="D135" s="9" t="str">
        <f>IF(表格2[[#This Row],[姓名]]&lt;&gt;"","耗材","")</f>
        <v>耗材</v>
      </c>
      <c r="E135" s="8" t="s">
        <v>2823</v>
      </c>
      <c r="G135" s="179" t="str">
        <f>IF(表格2[[#This Row],[姓名]]&lt;&gt;"",TEXT(表格2[[#This Row],[日期]],"mm/dd;;")&amp;" "&amp;表格2[[#This Row],[項目]]&amp;"*"&amp;表格2[[#This Row],[數量]]&amp;表格2[[#This Row],[項目2]],"")</f>
        <v>03/14 紅多酚蔓越莓*1</v>
      </c>
      <c r="H135" s="6">
        <v>1</v>
      </c>
      <c r="I135" s="6">
        <f>IF((COUNTIF(表格2[[#This Row],[項目]],"*員工*")&gt;0),(IFERROR(VLOOKUP((MID(表格2[[#This Row],[項目]],1,(LEN(表格2[[#This Row],[項目]])-4))),價目[],3,0),"")),(IFERROR(VLOOKUP(表格2[[#This Row],[項目]],價目[],2,0),"")))</f>
        <v>1500</v>
      </c>
      <c r="J135" s="99">
        <f>IF(表格2[欄1]&lt;&gt;"",(表格2[[#This Row],[數量]]*表格2[[#This Row],[單價]]),0)</f>
        <v>1500</v>
      </c>
    </row>
    <row r="136" spans="1:10" hidden="1">
      <c r="A136" s="97" t="str">
        <f>IFERROR((INDEX(名冊[#All],MATCH(表格2[[#This Row],[姓名]],名冊[[#All],[姓名]],0),COLUMN(名冊[[#Headers],[字號]]))),"")</f>
        <v>1-596</v>
      </c>
      <c r="B136" s="154" t="s">
        <v>696</v>
      </c>
      <c r="C136" s="9">
        <v>45730</v>
      </c>
      <c r="D136" s="9" t="str">
        <f>IF(表格2[[#This Row],[姓名]]&lt;&gt;"","耗材","")</f>
        <v>耗材</v>
      </c>
      <c r="E136" s="8" t="s">
        <v>2824</v>
      </c>
      <c r="G136" s="179" t="str">
        <f>IF(表格2[[#This Row],[姓名]]&lt;&gt;"",TEXT(表格2[[#This Row],[日期]],"mm/dd;;")&amp;" "&amp;表格2[[#This Row],[項目]]&amp;"*"&amp;表格2[[#This Row],[數量]]&amp;表格2[[#This Row],[項目2]],"")</f>
        <v>03/14 蔓益菌保健品*1</v>
      </c>
      <c r="H136" s="6">
        <v>1</v>
      </c>
      <c r="I136" s="6">
        <f>IF((COUNTIF(表格2[[#This Row],[項目]],"*員工*")&gt;0),(IFERROR(VLOOKUP((MID(表格2[[#This Row],[項目]],1,(LEN(表格2[[#This Row],[項目]])-4))),價目[],3,0),"")),(IFERROR(VLOOKUP(表格2[[#This Row],[項目]],價目[],2,0),"")))</f>
        <v>1100</v>
      </c>
      <c r="J136" s="99">
        <f>IF(表格2[欄1]&lt;&gt;"",(表格2[[#This Row],[數量]]*表格2[[#This Row],[單價]]),0)</f>
        <v>1100</v>
      </c>
    </row>
    <row r="137" spans="1:10" hidden="1">
      <c r="A137" s="97" t="str">
        <f>IFERROR((INDEX(名冊[#All],MATCH(表格2[[#This Row],[姓名]],名冊[[#All],[姓名]],0),COLUMN(名冊[[#Headers],[字號]]))),"")</f>
        <v>1-465</v>
      </c>
      <c r="B137" s="154" t="s">
        <v>2816</v>
      </c>
      <c r="C137" s="9">
        <v>45730</v>
      </c>
      <c r="D137" s="9" t="str">
        <f>IF(表格2[[#This Row],[姓名]]&lt;&gt;"","耗材","")</f>
        <v>耗材</v>
      </c>
      <c r="E137" s="8" t="s">
        <v>2817</v>
      </c>
      <c r="G137" s="179" t="str">
        <f>IF(表格2[[#This Row],[姓名]]&lt;&gt;"",TEXT(表格2[[#This Row],[日期]],"mm/dd;;")&amp;" "&amp;表格2[[#This Row],[項目]]&amp;"*"&amp;表格2[[#This Row],[數量]]&amp;表格2[[#This Row],[項目2]],"")</f>
        <v>03/14 紅牛雙卡*1</v>
      </c>
      <c r="H137" s="6">
        <v>1</v>
      </c>
      <c r="I137" s="6">
        <f>IF((COUNTIF(表格2[[#This Row],[項目]],"*員工*")&gt;0),(IFERROR(VLOOKUP((MID(表格2[[#This Row],[項目]],1,(LEN(表格2[[#This Row],[項目]])-4))),價目[],3,0),"")),(IFERROR(VLOOKUP(表格2[[#This Row],[項目]],價目[],2,0),"")))</f>
        <v>1950</v>
      </c>
      <c r="J137" s="99">
        <f>IF(表格2[欄1]&lt;&gt;"",(表格2[[#This Row],[數量]]*表格2[[#This Row],[單價]]),0)</f>
        <v>1950</v>
      </c>
    </row>
    <row r="138" spans="1:10" hidden="1">
      <c r="A138" s="97" t="str">
        <f>IFERROR((INDEX(名冊[#All],MATCH(表格2[[#This Row],[姓名]],名冊[[#All],[姓名]],0),COLUMN(名冊[[#Headers],[字號]]))),"")</f>
        <v>1-354</v>
      </c>
      <c r="B138" s="154" t="s">
        <v>2717</v>
      </c>
      <c r="C138" s="9">
        <v>45730</v>
      </c>
      <c r="D138" s="9" t="str">
        <f>IF(表格2[[#This Row],[姓名]]&lt;&gt;"","耗材","")</f>
        <v>耗材</v>
      </c>
      <c r="E138" s="8" t="s">
        <v>2656</v>
      </c>
      <c r="G138" s="179" t="str">
        <f>IF(表格2[[#This Row],[姓名]]&lt;&gt;"",TEXT(表格2[[#This Row],[日期]],"mm/dd;;")&amp;" "&amp;表格2[[#This Row],[項目]]&amp;"*"&amp;表格2[[#This Row],[數量]]&amp;表格2[[#This Row],[項目2]],"")</f>
        <v>03/14 紅多酚蔓越莓*1</v>
      </c>
      <c r="H138" s="6">
        <v>1</v>
      </c>
      <c r="I138" s="6">
        <f>IF((COUNTIF(表格2[[#This Row],[項目]],"*員工*")&gt;0),(IFERROR(VLOOKUP((MID(表格2[[#This Row],[項目]],1,(LEN(表格2[[#This Row],[項目]])-4))),價目[],3,0),"")),(IFERROR(VLOOKUP(表格2[[#This Row],[項目]],價目[],2,0),"")))</f>
        <v>1500</v>
      </c>
      <c r="J138" s="99">
        <f>IF(表格2[欄1]&lt;&gt;"",(表格2[[#This Row],[數量]]*表格2[[#This Row],[單價]]),0)</f>
        <v>1500</v>
      </c>
    </row>
    <row r="139" spans="1:10" hidden="1">
      <c r="A139" s="97" t="str">
        <f>IFERROR((INDEX(名冊[#All],MATCH(表格2[[#This Row],[姓名]],名冊[[#All],[姓名]],0),COLUMN(名冊[[#Headers],[字號]]))),"")</f>
        <v>1-634</v>
      </c>
      <c r="B139" s="154" t="s">
        <v>2818</v>
      </c>
      <c r="C139" s="9">
        <v>45730</v>
      </c>
      <c r="D139" s="9" t="str">
        <f>IF(表格2[[#This Row],[姓名]]&lt;&gt;"","耗材","")</f>
        <v>耗材</v>
      </c>
      <c r="E139" s="8" t="s">
        <v>2819</v>
      </c>
      <c r="G139" s="179" t="str">
        <f>IF(表格2[[#This Row],[姓名]]&lt;&gt;"",TEXT(表格2[[#This Row],[日期]],"mm/dd;;")&amp;" "&amp;表格2[[#This Row],[項目]]&amp;"*"&amp;表格2[[#This Row],[數量]]&amp;表格2[[#This Row],[項目2]],"")</f>
        <v>03/14 蔓益菌保健品*1</v>
      </c>
      <c r="H139" s="6">
        <v>1</v>
      </c>
      <c r="I139" s="6">
        <f>IF((COUNTIF(表格2[[#This Row],[項目]],"*員工*")&gt;0),(IFERROR(VLOOKUP((MID(表格2[[#This Row],[項目]],1,(LEN(表格2[[#This Row],[項目]])-4))),價目[],3,0),"")),(IFERROR(VLOOKUP(表格2[[#This Row],[項目]],價目[],2,0),"")))</f>
        <v>1100</v>
      </c>
      <c r="J139" s="99">
        <f>IF(表格2[欄1]&lt;&gt;"",(表格2[[#This Row],[數量]]*表格2[[#This Row],[單價]]),0)</f>
        <v>1100</v>
      </c>
    </row>
    <row r="140" spans="1:10" hidden="1">
      <c r="A140" s="97" t="str">
        <f>IFERROR((INDEX(名冊[#All],MATCH(表格2[[#This Row],[姓名]],名冊[[#All],[姓名]],0),COLUMN(名冊[[#Headers],[字號]]))),"")</f>
        <v>1-634</v>
      </c>
      <c r="B140" s="154" t="s">
        <v>967</v>
      </c>
      <c r="C140" s="9">
        <v>45730</v>
      </c>
      <c r="D140" s="9" t="str">
        <f>IF(表格2[[#This Row],[姓名]]&lt;&gt;"","耗材","")</f>
        <v>耗材</v>
      </c>
      <c r="E140" s="8" t="s">
        <v>2662</v>
      </c>
      <c r="G140" s="179" t="str">
        <f>IF(表格2[[#This Row],[姓名]]&lt;&gt;"",TEXT(表格2[[#This Row],[日期]],"mm/dd;;")&amp;" "&amp;表格2[[#This Row],[項目]]&amp;"*"&amp;表格2[[#This Row],[數量]]&amp;表格2[[#This Row],[項目2]],"")</f>
        <v>03/14 衛生紙*1</v>
      </c>
      <c r="H140" s="6">
        <v>1</v>
      </c>
      <c r="I140" s="6">
        <f>IF((COUNTIF(表格2[[#This Row],[項目]],"*員工*")&gt;0),(IFERROR(VLOOKUP((MID(表格2[[#This Row],[項目]],1,(LEN(表格2[[#This Row],[項目]])-4))),價目[],3,0),"")),(IFERROR(VLOOKUP(表格2[[#This Row],[項目]],價目[],2,0),"")))</f>
        <v>150</v>
      </c>
      <c r="J140" s="99">
        <f>IF(表格2[欄1]&lt;&gt;"",(表格2[[#This Row],[數量]]*表格2[[#This Row],[單價]]),0)</f>
        <v>150</v>
      </c>
    </row>
    <row r="141" spans="1:10" hidden="1">
      <c r="A141" s="97" t="str">
        <f>IFERROR((INDEX(名冊[#All],MATCH(表格2[[#This Row],[姓名]],名冊[[#All],[姓名]],0),COLUMN(名冊[[#Headers],[字號]]))),"")</f>
        <v>2-154</v>
      </c>
      <c r="B141" s="154" t="s">
        <v>3218</v>
      </c>
      <c r="C141" s="9">
        <v>45731</v>
      </c>
      <c r="D141" s="9" t="str">
        <f>IF(表格2[[#This Row],[姓名]]&lt;&gt;"","耗材","")</f>
        <v>耗材</v>
      </c>
      <c r="E141" s="8" t="s">
        <v>2693</v>
      </c>
      <c r="G141" s="179" t="str">
        <f>IF(表格2[[#This Row],[姓名]]&lt;&gt;"",TEXT(表格2[[#This Row],[日期]],"mm/dd;;")&amp;" "&amp;表格2[[#This Row],[項目]]&amp;"*"&amp;表格2[[#This Row],[數量]]&amp;表格2[[#This Row],[項目2]],"")</f>
        <v>03/15 藻體康*1</v>
      </c>
      <c r="H141" s="6">
        <v>1</v>
      </c>
      <c r="I141" s="6">
        <f>IF((COUNTIF(表格2[[#This Row],[項目]],"*員工*")&gt;0),(IFERROR(VLOOKUP((MID(表格2[[#This Row],[項目]],1,(LEN(表格2[[#This Row],[項目]])-4))),價目[],3,0),"")),(IFERROR(VLOOKUP(表格2[[#This Row],[項目]],價目[],2,0),"")))</f>
        <v>900</v>
      </c>
      <c r="J141" s="99">
        <f>IF(表格2[欄1]&lt;&gt;"",(表格2[[#This Row],[數量]]*表格2[[#This Row],[單價]]),0)</f>
        <v>900</v>
      </c>
    </row>
    <row r="142" spans="1:10" hidden="1">
      <c r="A142" s="97" t="str">
        <f>IFERROR((INDEX(名冊[#All],MATCH(表格2[[#This Row],[姓名]],名冊[[#All],[姓名]],0),COLUMN(名冊[[#Headers],[字號]]))),"")</f>
        <v>1-490</v>
      </c>
      <c r="B142" s="154" t="s">
        <v>3198</v>
      </c>
      <c r="C142" s="9">
        <v>45731</v>
      </c>
      <c r="D142" s="9" t="str">
        <f>IF(表格2[[#This Row],[姓名]]&lt;&gt;"","耗材","")</f>
        <v>耗材</v>
      </c>
      <c r="E142" s="8" t="s">
        <v>2733</v>
      </c>
      <c r="G142" s="179" t="str">
        <f>IF(表格2[[#This Row],[姓名]]&lt;&gt;"",TEXT(表格2[[#This Row],[日期]],"mm/dd;;")&amp;" "&amp;表格2[[#This Row],[項目]]&amp;"*"&amp;表格2[[#This Row],[數量]]&amp;表格2[[#This Row],[項目2]],"")</f>
        <v>03/15 PVC手套*1</v>
      </c>
      <c r="H142" s="6">
        <v>1</v>
      </c>
      <c r="I142" s="6">
        <f>IF((COUNTIF(表格2[[#This Row],[項目]],"*員工*")&gt;0),(IFERROR(VLOOKUP((MID(表格2[[#This Row],[項目]],1,(LEN(表格2[[#This Row],[項目]])-4))),價目[],3,0),"")),(IFERROR(VLOOKUP(表格2[[#This Row],[項目]],價目[],2,0),"")))</f>
        <v>110</v>
      </c>
      <c r="J142" s="99">
        <f>IF(表格2[欄1]&lt;&gt;"",(表格2[[#This Row],[數量]]*表格2[[#This Row],[單價]]),0)</f>
        <v>110</v>
      </c>
    </row>
    <row r="143" spans="1:10" hidden="1">
      <c r="A143" s="97" t="str">
        <f>IFERROR((INDEX(名冊[#All],MATCH(表格2[[#This Row],[姓名]],名冊[[#All],[姓名]],0),COLUMN(名冊[[#Headers],[字號]]))),"")</f>
        <v>2-155</v>
      </c>
      <c r="B143" s="154" t="s">
        <v>3217</v>
      </c>
      <c r="C143" s="9">
        <v>45731</v>
      </c>
      <c r="D143" s="9" t="str">
        <f>IF(表格2[[#This Row],[姓名]]&lt;&gt;"","耗材","")</f>
        <v>耗材</v>
      </c>
      <c r="E143" s="8" t="s">
        <v>2693</v>
      </c>
      <c r="G143" s="179" t="str">
        <f>IF(表格2[[#This Row],[姓名]]&lt;&gt;"",TEXT(表格2[[#This Row],[日期]],"mm/dd;;")&amp;" "&amp;表格2[[#This Row],[項目]]&amp;"*"&amp;表格2[[#This Row],[數量]]&amp;表格2[[#This Row],[項目2]],"")</f>
        <v>03/15 藻體康*1</v>
      </c>
      <c r="H143" s="6">
        <v>1</v>
      </c>
      <c r="I143" s="6">
        <f>IF((COUNTIF(表格2[[#This Row],[項目]],"*員工*")&gt;0),(IFERROR(VLOOKUP((MID(表格2[[#This Row],[項目]],1,(LEN(表格2[[#This Row],[項目]])-4))),價目[],3,0),"")),(IFERROR(VLOOKUP(表格2[[#This Row],[項目]],價目[],2,0),"")))</f>
        <v>900</v>
      </c>
      <c r="J143" s="99">
        <f>IF(表格2[欄1]&lt;&gt;"",(表格2[[#This Row],[數量]]*表格2[[#This Row],[單價]]),0)</f>
        <v>900</v>
      </c>
    </row>
    <row r="144" spans="1:10" hidden="1">
      <c r="A144" s="97" t="str">
        <f>IFERROR((INDEX(名冊[#All],MATCH(表格2[[#This Row],[姓名]],名冊[[#All],[姓名]],0),COLUMN(名冊[[#Headers],[字號]]))),"")</f>
        <v>2-146</v>
      </c>
      <c r="B144" s="154" t="s">
        <v>3124</v>
      </c>
      <c r="C144" s="9">
        <v>45731</v>
      </c>
      <c r="D144" s="9" t="str">
        <f>IF(表格2[[#This Row],[姓名]]&lt;&gt;"","耗材","")</f>
        <v>耗材</v>
      </c>
      <c r="E144" s="8" t="s">
        <v>3203</v>
      </c>
      <c r="G144" s="179" t="str">
        <f>IF(表格2[[#This Row],[姓名]]&lt;&gt;"",TEXT(表格2[[#This Row],[日期]],"mm/dd;;")&amp;" "&amp;表格2[[#This Row],[項目]]&amp;"*"&amp;表格2[[#This Row],[數量]]&amp;表格2[[#This Row],[項目2]],"")</f>
        <v>03/15 藻體康*1</v>
      </c>
      <c r="H144" s="6">
        <v>1</v>
      </c>
      <c r="I144" s="6">
        <f>IF((COUNTIF(表格2[[#This Row],[項目]],"*員工*")&gt;0),(IFERROR(VLOOKUP((MID(表格2[[#This Row],[項目]],1,(LEN(表格2[[#This Row],[項目]])-4))),價目[],3,0),"")),(IFERROR(VLOOKUP(表格2[[#This Row],[項目]],價目[],2,0),"")))</f>
        <v>900</v>
      </c>
      <c r="J144" s="99">
        <f>IF(表格2[欄1]&lt;&gt;"",(表格2[[#This Row],[數量]]*表格2[[#This Row],[單價]]),0)</f>
        <v>900</v>
      </c>
    </row>
    <row r="145" spans="1:10" hidden="1">
      <c r="A145" s="97" t="str">
        <f>IFERROR((INDEX(名冊[#All],MATCH(表格2[[#This Row],[姓名]],名冊[[#All],[姓名]],0),COLUMN(名冊[[#Headers],[字號]]))),"")</f>
        <v>2-168</v>
      </c>
      <c r="B145" s="154" t="s">
        <v>3128</v>
      </c>
      <c r="C145" s="9">
        <v>45731</v>
      </c>
      <c r="D145" s="9" t="str">
        <f>IF(表格2[[#This Row],[姓名]]&lt;&gt;"","耗材","")</f>
        <v>耗材</v>
      </c>
      <c r="E145" s="8" t="s">
        <v>2693</v>
      </c>
      <c r="G145" s="179" t="str">
        <f>IF(表格2[[#This Row],[姓名]]&lt;&gt;"",TEXT(表格2[[#This Row],[日期]],"mm/dd;;")&amp;" "&amp;表格2[[#This Row],[項目]]&amp;"*"&amp;表格2[[#This Row],[數量]]&amp;表格2[[#This Row],[項目2]],"")</f>
        <v>03/15 藻體康*1</v>
      </c>
      <c r="H145" s="6">
        <v>1</v>
      </c>
      <c r="I145" s="6">
        <f>IF((COUNTIF(表格2[[#This Row],[項目]],"*員工*")&gt;0),(IFERROR(VLOOKUP((MID(表格2[[#This Row],[項目]],1,(LEN(表格2[[#This Row],[項目]])-4))),價目[],3,0),"")),(IFERROR(VLOOKUP(表格2[[#This Row],[項目]],價目[],2,0),"")))</f>
        <v>900</v>
      </c>
      <c r="J145" s="99">
        <f>IF(表格2[欄1]&lt;&gt;"",(表格2[[#This Row],[數量]]*表格2[[#This Row],[單價]]),0)</f>
        <v>900</v>
      </c>
    </row>
    <row r="146" spans="1:10" hidden="1">
      <c r="A146" s="97" t="str">
        <f>IFERROR((INDEX(名冊[#All],MATCH(表格2[[#This Row],[姓名]],名冊[[#All],[姓名]],0),COLUMN(名冊[[#Headers],[字號]]))),"")</f>
        <v>1-714</v>
      </c>
      <c r="B146" s="154" t="s">
        <v>3192</v>
      </c>
      <c r="C146" s="9">
        <v>45731</v>
      </c>
      <c r="D146" s="9" t="str">
        <f>IF(表格2[[#This Row],[姓名]]&lt;&gt;"","耗材","")</f>
        <v>耗材</v>
      </c>
      <c r="E146" s="8" t="s">
        <v>2733</v>
      </c>
      <c r="G146" s="179" t="str">
        <f>IF(表格2[[#This Row],[姓名]]&lt;&gt;"",TEXT(表格2[[#This Row],[日期]],"mm/dd;;")&amp;" "&amp;表格2[[#This Row],[項目]]&amp;"*"&amp;表格2[[#This Row],[數量]]&amp;表格2[[#This Row],[項目2]],"")</f>
        <v>03/15 PVC手套*1</v>
      </c>
      <c r="H146" s="6">
        <v>1</v>
      </c>
      <c r="I146" s="6">
        <f>IF((COUNTIF(表格2[[#This Row],[項目]],"*員工*")&gt;0),(IFERROR(VLOOKUP((MID(表格2[[#This Row],[項目]],1,(LEN(表格2[[#This Row],[項目]])-4))),價目[],3,0),"")),(IFERROR(VLOOKUP(表格2[[#This Row],[項目]],價目[],2,0),"")))</f>
        <v>110</v>
      </c>
      <c r="J146" s="99">
        <f>IF(表格2[欄1]&lt;&gt;"",(表格2[[#This Row],[數量]]*表格2[[#This Row],[單價]]),0)</f>
        <v>110</v>
      </c>
    </row>
    <row r="147" spans="1:10" hidden="1">
      <c r="A147" s="97" t="str">
        <f>IFERROR((INDEX(名冊[#All],MATCH(表格2[[#This Row],[姓名]],名冊[[#All],[姓名]],0),COLUMN(名冊[[#Headers],[字號]]))),"")</f>
        <v>1-520</v>
      </c>
      <c r="B147" s="154" t="s">
        <v>3193</v>
      </c>
      <c r="C147" s="9">
        <v>45731</v>
      </c>
      <c r="D147" s="9" t="str">
        <f>IF(表格2[[#This Row],[姓名]]&lt;&gt;"","耗材","")</f>
        <v>耗材</v>
      </c>
      <c r="E147" s="8" t="s">
        <v>2733</v>
      </c>
      <c r="G147" s="179" t="str">
        <f>IF(表格2[[#This Row],[姓名]]&lt;&gt;"",TEXT(表格2[[#This Row],[日期]],"mm/dd;;")&amp;" "&amp;表格2[[#This Row],[項目]]&amp;"*"&amp;表格2[[#This Row],[數量]]&amp;表格2[[#This Row],[項目2]],"")</f>
        <v>03/15 PVC手套*1</v>
      </c>
      <c r="H147" s="6">
        <v>1</v>
      </c>
      <c r="I147" s="6">
        <f>IF((COUNTIF(表格2[[#This Row],[項目]],"*員工*")&gt;0),(IFERROR(VLOOKUP((MID(表格2[[#This Row],[項目]],1,(LEN(表格2[[#This Row],[項目]])-4))),價目[],3,0),"")),(IFERROR(VLOOKUP(表格2[[#This Row],[項目]],價目[],2,0),"")))</f>
        <v>110</v>
      </c>
      <c r="J147" s="99">
        <f>IF(表格2[欄1]&lt;&gt;"",(表格2[[#This Row],[數量]]*表格2[[#This Row],[單價]]),0)</f>
        <v>110</v>
      </c>
    </row>
    <row r="148" spans="1:10" hidden="1">
      <c r="A148" s="97" t="str">
        <f>IFERROR((INDEX(名冊[#All],MATCH(表格2[[#This Row],[姓名]],名冊[[#All],[姓名]],0),COLUMN(名冊[[#Headers],[字號]]))),"")</f>
        <v>2-174</v>
      </c>
      <c r="B148" s="154" t="s">
        <v>3212</v>
      </c>
      <c r="C148" s="9">
        <v>45731</v>
      </c>
      <c r="D148" s="9" t="str">
        <f>IF(表格2[[#This Row],[姓名]]&lt;&gt;"","耗材","")</f>
        <v>耗材</v>
      </c>
      <c r="E148" s="8" t="s">
        <v>2693</v>
      </c>
      <c r="G148" s="179" t="str">
        <f>IF(表格2[[#This Row],[姓名]]&lt;&gt;"",TEXT(表格2[[#This Row],[日期]],"mm/dd;;")&amp;" "&amp;表格2[[#This Row],[項目]]&amp;"*"&amp;表格2[[#This Row],[數量]]&amp;表格2[[#This Row],[項目2]],"")</f>
        <v>03/15 藻體康*1</v>
      </c>
      <c r="H148" s="6">
        <v>1</v>
      </c>
      <c r="I148" s="6">
        <f>IF((COUNTIF(表格2[[#This Row],[項目]],"*員工*")&gt;0),(IFERROR(VLOOKUP((MID(表格2[[#This Row],[項目]],1,(LEN(表格2[[#This Row],[項目]])-4))),價目[],3,0),"")),(IFERROR(VLOOKUP(表格2[[#This Row],[項目]],價目[],2,0),"")))</f>
        <v>900</v>
      </c>
      <c r="J148" s="99">
        <f>IF(表格2[欄1]&lt;&gt;"",(表格2[[#This Row],[數量]]*表格2[[#This Row],[單價]]),0)</f>
        <v>900</v>
      </c>
    </row>
    <row r="149" spans="1:10" hidden="1">
      <c r="A149" s="97" t="str">
        <f>IFERROR((INDEX(名冊[#All],MATCH(表格2[[#This Row],[姓名]],名冊[[#All],[姓名]],0),COLUMN(名冊[[#Headers],[字號]]))),"")</f>
        <v>2-140</v>
      </c>
      <c r="B149" s="154" t="s">
        <v>3220</v>
      </c>
      <c r="C149" s="9">
        <v>45731</v>
      </c>
      <c r="D149" s="9" t="str">
        <f>IF(表格2[[#This Row],[姓名]]&lt;&gt;"","耗材","")</f>
        <v>耗材</v>
      </c>
      <c r="E149" s="8" t="s">
        <v>2693</v>
      </c>
      <c r="G149" s="179" t="str">
        <f>IF(表格2[[#This Row],[姓名]]&lt;&gt;"",TEXT(表格2[[#This Row],[日期]],"mm/dd;;")&amp;" "&amp;表格2[[#This Row],[項目]]&amp;"*"&amp;表格2[[#This Row],[數量]]&amp;表格2[[#This Row],[項目2]],"")</f>
        <v>03/15 藻體康*1</v>
      </c>
      <c r="H149" s="6">
        <v>1</v>
      </c>
      <c r="I149" s="6">
        <f>IF((COUNTIF(表格2[[#This Row],[項目]],"*員工*")&gt;0),(IFERROR(VLOOKUP((MID(表格2[[#This Row],[項目]],1,(LEN(表格2[[#This Row],[項目]])-4))),價目[],3,0),"")),(IFERROR(VLOOKUP(表格2[[#This Row],[項目]],價目[],2,0),"")))</f>
        <v>900</v>
      </c>
      <c r="J149" s="99">
        <f>IF(表格2[欄1]&lt;&gt;"",(表格2[[#This Row],[數量]]*表格2[[#This Row],[單價]]),0)</f>
        <v>900</v>
      </c>
    </row>
    <row r="150" spans="1:10" hidden="1">
      <c r="A150" s="97" t="str">
        <f>IFERROR((INDEX(名冊[#All],MATCH(表格2[[#This Row],[姓名]],名冊[[#All],[姓名]],0),COLUMN(名冊[[#Headers],[字號]]))),"")</f>
        <v>3-504</v>
      </c>
      <c r="B150" s="154" t="s">
        <v>3223</v>
      </c>
      <c r="C150" s="9">
        <v>45731</v>
      </c>
      <c r="D150" s="9" t="str">
        <f>IF(表格2[[#This Row],[姓名]]&lt;&gt;"","耗材","")</f>
        <v>耗材</v>
      </c>
      <c r="E150" s="8" t="s">
        <v>2693</v>
      </c>
      <c r="G150" s="179" t="str">
        <f>IF(表格2[[#This Row],[姓名]]&lt;&gt;"",TEXT(表格2[[#This Row],[日期]],"mm/dd;;")&amp;" "&amp;表格2[[#This Row],[項目]]&amp;"*"&amp;表格2[[#This Row],[數量]]&amp;表格2[[#This Row],[項目2]],"")</f>
        <v>03/15 藻體康*1</v>
      </c>
      <c r="H150" s="6">
        <v>1</v>
      </c>
      <c r="I150" s="6">
        <f>IF((COUNTIF(表格2[[#This Row],[項目]],"*員工*")&gt;0),(IFERROR(VLOOKUP((MID(表格2[[#This Row],[項目]],1,(LEN(表格2[[#This Row],[項目]])-4))),價目[],3,0),"")),(IFERROR(VLOOKUP(表格2[[#This Row],[項目]],價目[],2,0),"")))</f>
        <v>900</v>
      </c>
      <c r="J150" s="99">
        <f>IF(表格2[欄1]&lt;&gt;"",(表格2[[#This Row],[數量]]*表格2[[#This Row],[單價]]),0)</f>
        <v>900</v>
      </c>
    </row>
    <row r="151" spans="1:10" hidden="1">
      <c r="A151" s="97" t="str">
        <f>IFERROR((INDEX(名冊[#All],MATCH(表格2[[#This Row],[姓名]],名冊[[#All],[姓名]],0),COLUMN(名冊[[#Headers],[字號]]))),"")</f>
        <v>2-103</v>
      </c>
      <c r="B151" s="154" t="s">
        <v>3211</v>
      </c>
      <c r="C151" s="9">
        <v>45731</v>
      </c>
      <c r="D151" s="9" t="str">
        <f>IF(表格2[[#This Row],[姓名]]&lt;&gt;"","耗材","")</f>
        <v>耗材</v>
      </c>
      <c r="E151" s="8" t="s">
        <v>2693</v>
      </c>
      <c r="G151" s="179" t="str">
        <f>IF(表格2[[#This Row],[姓名]]&lt;&gt;"",TEXT(表格2[[#This Row],[日期]],"mm/dd;;")&amp;" "&amp;表格2[[#This Row],[項目]]&amp;"*"&amp;表格2[[#This Row],[數量]]&amp;表格2[[#This Row],[項目2]],"")</f>
        <v>03/15 藻體康*1</v>
      </c>
      <c r="H151" s="6">
        <v>1</v>
      </c>
      <c r="I151" s="6">
        <f>IF((COUNTIF(表格2[[#This Row],[項目]],"*員工*")&gt;0),(IFERROR(VLOOKUP((MID(表格2[[#This Row],[項目]],1,(LEN(表格2[[#This Row],[項目]])-4))),價目[],3,0),"")),(IFERROR(VLOOKUP(表格2[[#This Row],[項目]],價目[],2,0),"")))</f>
        <v>900</v>
      </c>
      <c r="J151" s="99">
        <f>IF(表格2[欄1]&lt;&gt;"",(表格2[[#This Row],[數量]]*表格2[[#This Row],[單價]]),0)</f>
        <v>900</v>
      </c>
    </row>
    <row r="152" spans="1:10" hidden="1">
      <c r="A152" s="97" t="str">
        <f>IFERROR((INDEX(名冊[#All],MATCH(表格2[[#This Row],[姓名]],名冊[[#All],[姓名]],0),COLUMN(名冊[[#Headers],[字號]]))),"")</f>
        <v>1-710</v>
      </c>
      <c r="B152" s="154" t="s">
        <v>3200</v>
      </c>
      <c r="C152" s="9">
        <v>45731</v>
      </c>
      <c r="D152" s="9" t="str">
        <f>IF(表格2[[#This Row],[姓名]]&lt;&gt;"","耗材","")</f>
        <v>耗材</v>
      </c>
      <c r="E152" s="8" t="s">
        <v>2733</v>
      </c>
      <c r="G152" s="179" t="str">
        <f>IF(表格2[[#This Row],[姓名]]&lt;&gt;"",TEXT(表格2[[#This Row],[日期]],"mm/dd;;")&amp;" "&amp;表格2[[#This Row],[項目]]&amp;"*"&amp;表格2[[#This Row],[數量]]&amp;表格2[[#This Row],[項目2]],"")</f>
        <v>03/15 PVC手套*1</v>
      </c>
      <c r="H152" s="6">
        <v>1</v>
      </c>
      <c r="I152" s="6">
        <f>IF((COUNTIF(表格2[[#This Row],[項目]],"*員工*")&gt;0),(IFERROR(VLOOKUP((MID(表格2[[#This Row],[項目]],1,(LEN(表格2[[#This Row],[項目]])-4))),價目[],3,0),"")),(IFERROR(VLOOKUP(表格2[[#This Row],[項目]],價目[],2,0),"")))</f>
        <v>110</v>
      </c>
      <c r="J152" s="99">
        <f>IF(表格2[欄1]&lt;&gt;"",(表格2[[#This Row],[數量]]*表格2[[#This Row],[單價]]),0)</f>
        <v>110</v>
      </c>
    </row>
    <row r="153" spans="1:10" hidden="1">
      <c r="A153" s="97" t="str">
        <f>IFERROR((INDEX(名冊[#All],MATCH(表格2[[#This Row],[姓名]],名冊[[#All],[姓名]],0),COLUMN(名冊[[#Headers],[字號]]))),"")</f>
        <v>2-051</v>
      </c>
      <c r="B153" s="154" t="s">
        <v>3214</v>
      </c>
      <c r="C153" s="9">
        <v>45731</v>
      </c>
      <c r="D153" s="9" t="str">
        <f>IF(表格2[[#This Row],[姓名]]&lt;&gt;"","耗材","")</f>
        <v>耗材</v>
      </c>
      <c r="E153" s="8" t="s">
        <v>2693</v>
      </c>
      <c r="G153" s="179" t="str">
        <f>IF(表格2[[#This Row],[姓名]]&lt;&gt;"",TEXT(表格2[[#This Row],[日期]],"mm/dd;;")&amp;" "&amp;表格2[[#This Row],[項目]]&amp;"*"&amp;表格2[[#This Row],[數量]]&amp;表格2[[#This Row],[項目2]],"")</f>
        <v>03/15 藻體康*1</v>
      </c>
      <c r="H153" s="6">
        <v>1</v>
      </c>
      <c r="I153" s="6">
        <f>IF((COUNTIF(表格2[[#This Row],[項目]],"*員工*")&gt;0),(IFERROR(VLOOKUP((MID(表格2[[#This Row],[項目]],1,(LEN(表格2[[#This Row],[項目]])-4))),價目[],3,0),"")),(IFERROR(VLOOKUP(表格2[[#This Row],[項目]],價目[],2,0),"")))</f>
        <v>900</v>
      </c>
      <c r="J153" s="99">
        <f>IF(表格2[欄1]&lt;&gt;"",(表格2[[#This Row],[數量]]*表格2[[#This Row],[單價]]),0)</f>
        <v>900</v>
      </c>
    </row>
    <row r="154" spans="1:10" hidden="1">
      <c r="A154" s="97" t="str">
        <f>IFERROR((INDEX(名冊[#All],MATCH(表格2[[#This Row],[姓名]],名冊[[#All],[姓名]],0),COLUMN(名冊[[#Headers],[字號]]))),"")</f>
        <v>2-182</v>
      </c>
      <c r="B154" s="154" t="s">
        <v>3219</v>
      </c>
      <c r="C154" s="9">
        <v>45731</v>
      </c>
      <c r="D154" s="9" t="str">
        <f>IF(表格2[[#This Row],[姓名]]&lt;&gt;"","耗材","")</f>
        <v>耗材</v>
      </c>
      <c r="E154" s="8" t="s">
        <v>2693</v>
      </c>
      <c r="G154" s="179" t="str">
        <f>IF(表格2[[#This Row],[姓名]]&lt;&gt;"",TEXT(表格2[[#This Row],[日期]],"mm/dd;;")&amp;" "&amp;表格2[[#This Row],[項目]]&amp;"*"&amp;表格2[[#This Row],[數量]]&amp;表格2[[#This Row],[項目2]],"")</f>
        <v>03/15 藻體康*1</v>
      </c>
      <c r="H154" s="6">
        <v>1</v>
      </c>
      <c r="I154" s="6">
        <f>IF((COUNTIF(表格2[[#This Row],[項目]],"*員工*")&gt;0),(IFERROR(VLOOKUP((MID(表格2[[#This Row],[項目]],1,(LEN(表格2[[#This Row],[項目]])-4))),價目[],3,0),"")),(IFERROR(VLOOKUP(表格2[[#This Row],[項目]],價目[],2,0),"")))</f>
        <v>900</v>
      </c>
      <c r="J154" s="99">
        <f>IF(表格2[欄1]&lt;&gt;"",(表格2[[#This Row],[數量]]*表格2[[#This Row],[單價]]),0)</f>
        <v>900</v>
      </c>
    </row>
    <row r="155" spans="1:10" hidden="1">
      <c r="A155" s="97" t="str">
        <f>IFERROR((INDEX(名冊[#All],MATCH(表格2[[#This Row],[姓名]],名冊[[#All],[姓名]],0),COLUMN(名冊[[#Headers],[字號]]))),"")</f>
        <v>1-333</v>
      </c>
      <c r="B155" s="154" t="s">
        <v>3194</v>
      </c>
      <c r="C155" s="9">
        <v>45731</v>
      </c>
      <c r="D155" s="9" t="str">
        <f>IF(表格2[[#This Row],[姓名]]&lt;&gt;"","耗材","")</f>
        <v>耗材</v>
      </c>
      <c r="E155" s="8" t="s">
        <v>2733</v>
      </c>
      <c r="G155" s="179" t="str">
        <f>IF(表格2[[#This Row],[姓名]]&lt;&gt;"",TEXT(表格2[[#This Row],[日期]],"mm/dd;;")&amp;" "&amp;表格2[[#This Row],[項目]]&amp;"*"&amp;表格2[[#This Row],[數量]]&amp;表格2[[#This Row],[項目2]],"")</f>
        <v>03/15 PVC手套*1</v>
      </c>
      <c r="H155" s="6">
        <v>1</v>
      </c>
      <c r="I155" s="6">
        <f>IF((COUNTIF(表格2[[#This Row],[項目]],"*員工*")&gt;0),(IFERROR(VLOOKUP((MID(表格2[[#This Row],[項目]],1,(LEN(表格2[[#This Row],[項目]])-4))),價目[],3,0),"")),(IFERROR(VLOOKUP(表格2[[#This Row],[項目]],價目[],2,0),"")))</f>
        <v>110</v>
      </c>
      <c r="J155" s="99">
        <f>IF(表格2[欄1]&lt;&gt;"",(表格2[[#This Row],[數量]]*表格2[[#This Row],[單價]]),0)</f>
        <v>110</v>
      </c>
    </row>
    <row r="156" spans="1:10" hidden="1">
      <c r="A156" s="97" t="str">
        <f>IFERROR((INDEX(名冊[#All],MATCH(表格2[[#This Row],[姓名]],名冊[[#All],[姓名]],0),COLUMN(名冊[[#Headers],[字號]]))),"")</f>
        <v>1-270</v>
      </c>
      <c r="B156" s="154" t="s">
        <v>3191</v>
      </c>
      <c r="C156" s="9">
        <v>45731</v>
      </c>
      <c r="D156" s="9" t="str">
        <f>IF(表格2[[#This Row],[姓名]]&lt;&gt;"","耗材","")</f>
        <v>耗材</v>
      </c>
      <c r="E156" s="8" t="s">
        <v>2733</v>
      </c>
      <c r="G156" s="179" t="str">
        <f>IF(表格2[[#This Row],[姓名]]&lt;&gt;"",TEXT(表格2[[#This Row],[日期]],"mm/dd;;")&amp;" "&amp;表格2[[#This Row],[項目]]&amp;"*"&amp;表格2[[#This Row],[數量]]&amp;表格2[[#This Row],[項目2]],"")</f>
        <v>03/15 PVC手套*1</v>
      </c>
      <c r="H156" s="6">
        <v>1</v>
      </c>
      <c r="I156" s="6">
        <f>IF((COUNTIF(表格2[[#This Row],[項目]],"*員工*")&gt;0),(IFERROR(VLOOKUP((MID(表格2[[#This Row],[項目]],1,(LEN(表格2[[#This Row],[項目]])-4))),價目[],3,0),"")),(IFERROR(VLOOKUP(表格2[[#This Row],[項目]],價目[],2,0),"")))</f>
        <v>110</v>
      </c>
      <c r="J156" s="99">
        <f>IF(表格2[欄1]&lt;&gt;"",(表格2[[#This Row],[數量]]*表格2[[#This Row],[單價]]),0)</f>
        <v>110</v>
      </c>
    </row>
    <row r="157" spans="1:10" hidden="1">
      <c r="A157" s="97" t="str">
        <f>IFERROR((INDEX(名冊[#All],MATCH(表格2[[#This Row],[姓名]],名冊[[#All],[姓名]],0),COLUMN(名冊[[#Headers],[字號]]))),"")</f>
        <v>2-188</v>
      </c>
      <c r="B157" s="154" t="s">
        <v>3207</v>
      </c>
      <c r="C157" s="9">
        <v>45731</v>
      </c>
      <c r="D157" s="9" t="str">
        <f>IF(表格2[[#This Row],[姓名]]&lt;&gt;"","耗材","")</f>
        <v>耗材</v>
      </c>
      <c r="E157" s="8" t="s">
        <v>2716</v>
      </c>
      <c r="G157" s="179" t="str">
        <f>IF(表格2[[#This Row],[姓名]]&lt;&gt;"",TEXT(表格2[[#This Row],[日期]],"mm/dd;;")&amp;" "&amp;表格2[[#This Row],[項目]]&amp;"*"&amp;表格2[[#This Row],[數量]]&amp;表格2[[#This Row],[項目2]],"")</f>
        <v>03/15 紅牛高纖優蛋白配方奶粉1kg*3</v>
      </c>
      <c r="H157" s="6">
        <v>3</v>
      </c>
      <c r="I157" s="6">
        <f>IF((COUNTIF(表格2[[#This Row],[項目]],"*員工*")&gt;0),(IFERROR(VLOOKUP((MID(表格2[[#This Row],[項目]],1,(LEN(表格2[[#This Row],[項目]])-4))),價目[],3,0),"")),(IFERROR(VLOOKUP(表格2[[#This Row],[項目]],價目[],2,0),"")))</f>
        <v>320</v>
      </c>
      <c r="J157" s="99">
        <f>IF(表格2[欄1]&lt;&gt;"",(表格2[[#This Row],[數量]]*表格2[[#This Row],[單價]]),0)</f>
        <v>960</v>
      </c>
    </row>
    <row r="158" spans="1:10" hidden="1">
      <c r="A158" s="97" t="str">
        <f>IFERROR((INDEX(名冊[#All],MATCH(表格2[[#This Row],[姓名]],名冊[[#All],[姓名]],0),COLUMN(名冊[[#Headers],[字號]]))),"")</f>
        <v>2-086</v>
      </c>
      <c r="B158" s="154" t="s">
        <v>3215</v>
      </c>
      <c r="C158" s="9">
        <v>45731</v>
      </c>
      <c r="D158" s="9" t="str">
        <f>IF(表格2[[#This Row],[姓名]]&lt;&gt;"","耗材","")</f>
        <v>耗材</v>
      </c>
      <c r="E158" s="8" t="s">
        <v>2693</v>
      </c>
      <c r="G158" s="179" t="str">
        <f>IF(表格2[[#This Row],[姓名]]&lt;&gt;"",TEXT(表格2[[#This Row],[日期]],"mm/dd;;")&amp;" "&amp;表格2[[#This Row],[項目]]&amp;"*"&amp;表格2[[#This Row],[數量]]&amp;表格2[[#This Row],[項目2]],"")</f>
        <v>03/15 藻體康*1</v>
      </c>
      <c r="H158" s="6">
        <v>1</v>
      </c>
      <c r="I158" s="6">
        <f>IF((COUNTIF(表格2[[#This Row],[項目]],"*員工*")&gt;0),(IFERROR(VLOOKUP((MID(表格2[[#This Row],[項目]],1,(LEN(表格2[[#This Row],[項目]])-4))),價目[],3,0),"")),(IFERROR(VLOOKUP(表格2[[#This Row],[項目]],價目[],2,0),"")))</f>
        <v>900</v>
      </c>
      <c r="J158" s="99">
        <f>IF(表格2[欄1]&lt;&gt;"",(表格2[[#This Row],[數量]]*表格2[[#This Row],[單價]]),0)</f>
        <v>900</v>
      </c>
    </row>
    <row r="159" spans="1:10" hidden="1">
      <c r="A159" s="97" t="str">
        <f>IFERROR((INDEX(名冊[#All],MATCH(表格2[[#This Row],[姓名]],名冊[[#All],[姓名]],0),COLUMN(名冊[[#Headers],[字號]]))),"")</f>
        <v>2-165</v>
      </c>
      <c r="B159" s="154" t="s">
        <v>3205</v>
      </c>
      <c r="C159" s="9">
        <v>45731</v>
      </c>
      <c r="D159" s="9" t="str">
        <f>IF(表格2[[#This Row],[姓名]]&lt;&gt;"","耗材","")</f>
        <v>耗材</v>
      </c>
      <c r="E159" s="8" t="s">
        <v>2693</v>
      </c>
      <c r="G159" s="179" t="str">
        <f>IF(表格2[[#This Row],[姓名]]&lt;&gt;"",TEXT(表格2[[#This Row],[日期]],"mm/dd;;")&amp;" "&amp;表格2[[#This Row],[項目]]&amp;"*"&amp;表格2[[#This Row],[數量]]&amp;表格2[[#This Row],[項目2]],"")</f>
        <v>03/15 藻體康*1</v>
      </c>
      <c r="H159" s="6">
        <v>1</v>
      </c>
      <c r="I159" s="6">
        <f>IF((COUNTIF(表格2[[#This Row],[項目]],"*員工*")&gt;0),(IFERROR(VLOOKUP((MID(表格2[[#This Row],[項目]],1,(LEN(表格2[[#This Row],[項目]])-4))),價目[],3,0),"")),(IFERROR(VLOOKUP(表格2[[#This Row],[項目]],價目[],2,0),"")))</f>
        <v>900</v>
      </c>
      <c r="J159" s="99">
        <f>IF(表格2[欄1]&lt;&gt;"",(表格2[[#This Row],[數量]]*表格2[[#This Row],[單價]]),0)</f>
        <v>900</v>
      </c>
    </row>
    <row r="160" spans="1:10" hidden="1">
      <c r="A160" s="97" t="str">
        <f>IFERROR((INDEX(名冊[#All],MATCH(表格2[[#This Row],[姓名]],名冊[[#All],[姓名]],0),COLUMN(名冊[[#Headers],[字號]]))),"")</f>
        <v>2-105</v>
      </c>
      <c r="B160" s="154" t="s">
        <v>3216</v>
      </c>
      <c r="C160" s="9">
        <v>45731</v>
      </c>
      <c r="D160" s="9" t="str">
        <f>IF(表格2[[#This Row],[姓名]]&lt;&gt;"","耗材","")</f>
        <v>耗材</v>
      </c>
      <c r="E160" s="8" t="s">
        <v>2693</v>
      </c>
      <c r="G160" s="179" t="str">
        <f>IF(表格2[[#This Row],[姓名]]&lt;&gt;"",TEXT(表格2[[#This Row],[日期]],"mm/dd;;")&amp;" "&amp;表格2[[#This Row],[項目]]&amp;"*"&amp;表格2[[#This Row],[數量]]&amp;表格2[[#This Row],[項目2]],"")</f>
        <v>03/15 藻體康*1</v>
      </c>
      <c r="H160" s="6">
        <v>1</v>
      </c>
      <c r="I160" s="6">
        <f>IF((COUNTIF(表格2[[#This Row],[項目]],"*員工*")&gt;0),(IFERROR(VLOOKUP((MID(表格2[[#This Row],[項目]],1,(LEN(表格2[[#This Row],[項目]])-4))),價目[],3,0),"")),(IFERROR(VLOOKUP(表格2[[#This Row],[項目]],價目[],2,0),"")))</f>
        <v>900</v>
      </c>
      <c r="J160" s="99">
        <f>IF(表格2[欄1]&lt;&gt;"",(表格2[[#This Row],[數量]]*表格2[[#This Row],[單價]]),0)</f>
        <v>900</v>
      </c>
    </row>
    <row r="161" spans="1:10" hidden="1">
      <c r="A161" s="97" t="str">
        <f>IFERROR((INDEX(名冊[#All],MATCH(表格2[[#This Row],[姓名]],名冊[[#All],[姓名]],0),COLUMN(名冊[[#Headers],[字號]]))),"")</f>
        <v>2-081</v>
      </c>
      <c r="B161" s="154" t="s">
        <v>3204</v>
      </c>
      <c r="C161" s="9">
        <v>45731</v>
      </c>
      <c r="D161" s="9" t="str">
        <f>IF(表格2[[#This Row],[姓名]]&lt;&gt;"","耗材","")</f>
        <v>耗材</v>
      </c>
      <c r="E161" s="8" t="s">
        <v>2693</v>
      </c>
      <c r="G161" s="179" t="str">
        <f>IF(表格2[[#This Row],[姓名]]&lt;&gt;"",TEXT(表格2[[#This Row],[日期]],"mm/dd;;")&amp;" "&amp;表格2[[#This Row],[項目]]&amp;"*"&amp;表格2[[#This Row],[數量]]&amp;表格2[[#This Row],[項目2]],"")</f>
        <v>03/15 藻體康*1</v>
      </c>
      <c r="H161" s="6">
        <v>1</v>
      </c>
      <c r="I161" s="6">
        <f>IF((COUNTIF(表格2[[#This Row],[項目]],"*員工*")&gt;0),(IFERROR(VLOOKUP((MID(表格2[[#This Row],[項目]],1,(LEN(表格2[[#This Row],[項目]])-4))),價目[],3,0),"")),(IFERROR(VLOOKUP(表格2[[#This Row],[項目]],價目[],2,0),"")))</f>
        <v>900</v>
      </c>
      <c r="J161" s="99">
        <f>IF(表格2[欄1]&lt;&gt;"",(表格2[[#This Row],[數量]]*表格2[[#This Row],[單價]]),0)</f>
        <v>900</v>
      </c>
    </row>
    <row r="162" spans="1:10" hidden="1">
      <c r="A162" s="97" t="str">
        <f>IFERROR((INDEX(名冊[#All],MATCH(表格2[[#This Row],[姓名]],名冊[[#All],[姓名]],0),COLUMN(名冊[[#Headers],[字號]]))),"")</f>
        <v>1-342</v>
      </c>
      <c r="B162" s="154" t="s">
        <v>3196</v>
      </c>
      <c r="C162" s="9">
        <v>45731</v>
      </c>
      <c r="D162" s="9" t="str">
        <f>IF(表格2[[#This Row],[姓名]]&lt;&gt;"","耗材","")</f>
        <v>耗材</v>
      </c>
      <c r="E162" s="8" t="s">
        <v>2733</v>
      </c>
      <c r="G162" s="179" t="str">
        <f>IF(表格2[[#This Row],[姓名]]&lt;&gt;"",TEXT(表格2[[#This Row],[日期]],"mm/dd;;")&amp;" "&amp;表格2[[#This Row],[項目]]&amp;"*"&amp;表格2[[#This Row],[數量]]&amp;表格2[[#This Row],[項目2]],"")</f>
        <v>03/15 PVC手套*1</v>
      </c>
      <c r="H162" s="6">
        <v>1</v>
      </c>
      <c r="I162" s="6">
        <f>IF((COUNTIF(表格2[[#This Row],[項目]],"*員工*")&gt;0),(IFERROR(VLOOKUP((MID(表格2[[#This Row],[項目]],1,(LEN(表格2[[#This Row],[項目]])-4))),價目[],3,0),"")),(IFERROR(VLOOKUP(表格2[[#This Row],[項目]],價目[],2,0),"")))</f>
        <v>110</v>
      </c>
      <c r="J162" s="99">
        <f>IF(表格2[欄1]&lt;&gt;"",(表格2[[#This Row],[數量]]*表格2[[#This Row],[單價]]),0)</f>
        <v>110</v>
      </c>
    </row>
    <row r="163" spans="1:10" hidden="1">
      <c r="A163" s="97" t="str">
        <f>IFERROR((INDEX(名冊[#All],MATCH(表格2[[#This Row],[姓名]],名冊[[#All],[姓名]],0),COLUMN(名冊[[#Headers],[字號]]))),"")</f>
        <v>1-662</v>
      </c>
      <c r="B163" s="154" t="s">
        <v>3201</v>
      </c>
      <c r="C163" s="9">
        <v>45731</v>
      </c>
      <c r="D163" s="9" t="str">
        <f>IF(表格2[[#This Row],[姓名]]&lt;&gt;"","耗材","")</f>
        <v>耗材</v>
      </c>
      <c r="E163" s="8" t="s">
        <v>2733</v>
      </c>
      <c r="G163" s="179" t="str">
        <f>IF(表格2[[#This Row],[姓名]]&lt;&gt;"",TEXT(表格2[[#This Row],[日期]],"mm/dd;;")&amp;" "&amp;表格2[[#This Row],[項目]]&amp;"*"&amp;表格2[[#This Row],[數量]]&amp;表格2[[#This Row],[項目2]],"")</f>
        <v>03/15 PVC手套*1</v>
      </c>
      <c r="H163" s="6">
        <v>1</v>
      </c>
      <c r="I163" s="6">
        <f>IF((COUNTIF(表格2[[#This Row],[項目]],"*員工*")&gt;0),(IFERROR(VLOOKUP((MID(表格2[[#This Row],[項目]],1,(LEN(表格2[[#This Row],[項目]])-4))),價目[],3,0),"")),(IFERROR(VLOOKUP(表格2[[#This Row],[項目]],價目[],2,0),"")))</f>
        <v>110</v>
      </c>
      <c r="J163" s="99">
        <f>IF(表格2[欄1]&lt;&gt;"",(表格2[[#This Row],[數量]]*表格2[[#This Row],[單價]]),0)</f>
        <v>110</v>
      </c>
    </row>
    <row r="164" spans="1:10" hidden="1">
      <c r="A164" s="97" t="str">
        <f>IFERROR((INDEX(名冊[#All],MATCH(表格2[[#This Row],[姓名]],名冊[[#All],[姓名]],0),COLUMN(名冊[[#Headers],[字號]]))),"")</f>
        <v>1-058</v>
      </c>
      <c r="B164" s="154" t="s">
        <v>3197</v>
      </c>
      <c r="C164" s="9">
        <v>45731</v>
      </c>
      <c r="D164" s="9" t="str">
        <f>IF(表格2[[#This Row],[姓名]]&lt;&gt;"","耗材","")</f>
        <v>耗材</v>
      </c>
      <c r="E164" s="8" t="s">
        <v>2733</v>
      </c>
      <c r="G164" s="179" t="str">
        <f>IF(表格2[[#This Row],[姓名]]&lt;&gt;"",TEXT(表格2[[#This Row],[日期]],"mm/dd;;")&amp;" "&amp;表格2[[#This Row],[項目]]&amp;"*"&amp;表格2[[#This Row],[數量]]&amp;表格2[[#This Row],[項目2]],"")</f>
        <v>03/15 PVC手套*1</v>
      </c>
      <c r="H164" s="6">
        <v>1</v>
      </c>
      <c r="I164" s="6">
        <f>IF((COUNTIF(表格2[[#This Row],[項目]],"*員工*")&gt;0),(IFERROR(VLOOKUP((MID(表格2[[#This Row],[項目]],1,(LEN(表格2[[#This Row],[項目]])-4))),價目[],3,0),"")),(IFERROR(VLOOKUP(表格2[[#This Row],[項目]],價目[],2,0),"")))</f>
        <v>110</v>
      </c>
      <c r="J164" s="99">
        <f>IF(表格2[欄1]&lt;&gt;"",(表格2[[#This Row],[數量]]*表格2[[#This Row],[單價]]),0)</f>
        <v>110</v>
      </c>
    </row>
    <row r="165" spans="1:10" hidden="1">
      <c r="A165" s="97" t="str">
        <f>IFERROR((INDEX(名冊[#All],MATCH(表格2[[#This Row],[姓名]],名冊[[#All],[姓名]],0),COLUMN(名冊[[#Headers],[字號]]))),"")</f>
        <v>2-183</v>
      </c>
      <c r="B165" s="154" t="s">
        <v>3213</v>
      </c>
      <c r="C165" s="9">
        <v>45731</v>
      </c>
      <c r="D165" s="9" t="str">
        <f>IF(表格2[[#This Row],[姓名]]&lt;&gt;"","耗材","")</f>
        <v>耗材</v>
      </c>
      <c r="E165" s="8" t="s">
        <v>2693</v>
      </c>
      <c r="G165" s="179" t="str">
        <f>IF(表格2[[#This Row],[姓名]]&lt;&gt;"",TEXT(表格2[[#This Row],[日期]],"mm/dd;;")&amp;" "&amp;表格2[[#This Row],[項目]]&amp;"*"&amp;表格2[[#This Row],[數量]]&amp;表格2[[#This Row],[項目2]],"")</f>
        <v>03/15 藻體康*1</v>
      </c>
      <c r="H165" s="6">
        <v>1</v>
      </c>
      <c r="I165" s="6">
        <f>IF((COUNTIF(表格2[[#This Row],[項目]],"*員工*")&gt;0),(IFERROR(VLOOKUP((MID(表格2[[#This Row],[項目]],1,(LEN(表格2[[#This Row],[項目]])-4))),價目[],3,0),"")),(IFERROR(VLOOKUP(表格2[[#This Row],[項目]],價目[],2,0),"")))</f>
        <v>900</v>
      </c>
      <c r="J165" s="99">
        <f>IF(表格2[欄1]&lt;&gt;"",(表格2[[#This Row],[數量]]*表格2[[#This Row],[單價]]),0)</f>
        <v>900</v>
      </c>
    </row>
    <row r="166" spans="1:10" hidden="1">
      <c r="A166" s="97" t="str">
        <f>IFERROR((INDEX(名冊[#All],MATCH(表格2[[#This Row],[姓名]],名冊[[#All],[姓名]],0),COLUMN(名冊[[#Headers],[字號]]))),"")</f>
        <v>1-770</v>
      </c>
      <c r="B166" s="154" t="s">
        <v>3189</v>
      </c>
      <c r="C166" s="9">
        <v>45731</v>
      </c>
      <c r="D166" s="9" t="str">
        <f>IF(表格2[[#This Row],[姓名]]&lt;&gt;"","耗材","")</f>
        <v>耗材</v>
      </c>
      <c r="E166" s="8" t="s">
        <v>2733</v>
      </c>
      <c r="G166" s="179" t="str">
        <f>IF(表格2[[#This Row],[姓名]]&lt;&gt;"",TEXT(表格2[[#This Row],[日期]],"mm/dd;;")&amp;" "&amp;表格2[[#This Row],[項目]]&amp;"*"&amp;表格2[[#This Row],[數量]]&amp;表格2[[#This Row],[項目2]],"")</f>
        <v>03/15 PVC手套*1</v>
      </c>
      <c r="H166" s="6">
        <v>1</v>
      </c>
      <c r="I166" s="6">
        <f>IF((COUNTIF(表格2[[#This Row],[項目]],"*員工*")&gt;0),(IFERROR(VLOOKUP((MID(表格2[[#This Row],[項目]],1,(LEN(表格2[[#This Row],[項目]])-4))),價目[],3,0),"")),(IFERROR(VLOOKUP(表格2[[#This Row],[項目]],價目[],2,0),"")))</f>
        <v>110</v>
      </c>
      <c r="J166" s="99">
        <f>IF(表格2[欄1]&lt;&gt;"",(表格2[[#This Row],[數量]]*表格2[[#This Row],[單價]]),0)</f>
        <v>110</v>
      </c>
    </row>
    <row r="167" spans="1:10" hidden="1">
      <c r="A167" s="97" t="str">
        <f>IFERROR((INDEX(名冊[#All],MATCH(表格2[[#This Row],[姓名]],名冊[[#All],[姓名]],0),COLUMN(名冊[[#Headers],[字號]]))),"")</f>
        <v>1-109</v>
      </c>
      <c r="B167" s="154" t="s">
        <v>3187</v>
      </c>
      <c r="C167" s="9">
        <v>45731</v>
      </c>
      <c r="D167" s="9" t="str">
        <f>IF(表格2[[#This Row],[姓名]]&lt;&gt;"","耗材","")</f>
        <v>耗材</v>
      </c>
      <c r="E167" s="8" t="s">
        <v>3188</v>
      </c>
      <c r="G167" s="179" t="str">
        <f>IF(表格2[[#This Row],[姓名]]&lt;&gt;"",TEXT(表格2[[#This Row],[日期]],"mm/dd;;")&amp;" "&amp;表格2[[#This Row],[項目]]&amp;"*"&amp;表格2[[#This Row],[數量]]&amp;表格2[[#This Row],[項目2]],"")</f>
        <v>03/15 PVC手套*1</v>
      </c>
      <c r="H167" s="6">
        <v>1</v>
      </c>
      <c r="I167" s="6">
        <f>IF((COUNTIF(表格2[[#This Row],[項目]],"*員工*")&gt;0),(IFERROR(VLOOKUP((MID(表格2[[#This Row],[項目]],1,(LEN(表格2[[#This Row],[項目]])-4))),價目[],3,0),"")),(IFERROR(VLOOKUP(表格2[[#This Row],[項目]],價目[],2,0),"")))</f>
        <v>110</v>
      </c>
      <c r="J167" s="99">
        <f>IF(表格2[欄1]&lt;&gt;"",(表格2[[#This Row],[數量]]*表格2[[#This Row],[單價]]),0)</f>
        <v>110</v>
      </c>
    </row>
    <row r="168" spans="1:10" hidden="1">
      <c r="A168" s="97" t="str">
        <f>IFERROR((INDEX(名冊[#All],MATCH(表格2[[#This Row],[姓名]],名冊[[#All],[姓名]],0),COLUMN(名冊[[#Headers],[字號]]))),"")</f>
        <v>2-066</v>
      </c>
      <c r="B168" s="154" t="s">
        <v>3210</v>
      </c>
      <c r="C168" s="9">
        <v>45731</v>
      </c>
      <c r="D168" s="9" t="str">
        <f>IF(表格2[[#This Row],[姓名]]&lt;&gt;"","耗材","")</f>
        <v>耗材</v>
      </c>
      <c r="E168" s="8" t="s">
        <v>2693</v>
      </c>
      <c r="G168" s="179" t="str">
        <f>IF(表格2[[#This Row],[姓名]]&lt;&gt;"",TEXT(表格2[[#This Row],[日期]],"mm/dd;;")&amp;" "&amp;表格2[[#This Row],[項目]]&amp;"*"&amp;表格2[[#This Row],[數量]]&amp;表格2[[#This Row],[項目2]],"")</f>
        <v>03/15 藻體康*1</v>
      </c>
      <c r="H168" s="6">
        <v>1</v>
      </c>
      <c r="I168" s="6">
        <f>IF((COUNTIF(表格2[[#This Row],[項目]],"*員工*")&gt;0),(IFERROR(VLOOKUP((MID(表格2[[#This Row],[項目]],1,(LEN(表格2[[#This Row],[項目]])-4))),價目[],3,0),"")),(IFERROR(VLOOKUP(表格2[[#This Row],[項目]],價目[],2,0),"")))</f>
        <v>900</v>
      </c>
      <c r="J168" s="99">
        <f>IF(表格2[欄1]&lt;&gt;"",(表格2[[#This Row],[數量]]*表格2[[#This Row],[單價]]),0)</f>
        <v>900</v>
      </c>
    </row>
    <row r="169" spans="1:10" hidden="1">
      <c r="A169" s="97" t="str">
        <f>IFERROR((INDEX(名冊[#All],MATCH(表格2[[#This Row],[姓名]],名冊[[#All],[姓名]],0),COLUMN(名冊[[#Headers],[字號]]))),"")</f>
        <v>2-200</v>
      </c>
      <c r="B169" s="154" t="s">
        <v>3221</v>
      </c>
      <c r="C169" s="9">
        <v>45731</v>
      </c>
      <c r="D169" s="9" t="str">
        <f>IF(表格2[[#This Row],[姓名]]&lt;&gt;"","耗材","")</f>
        <v>耗材</v>
      </c>
      <c r="E169" s="8" t="s">
        <v>3222</v>
      </c>
      <c r="G169" s="179" t="str">
        <f>IF(表格2[[#This Row],[姓名]]&lt;&gt;"",TEXT(表格2[[#This Row],[日期]],"mm/dd;;")&amp;" "&amp;表格2[[#This Row],[項目]]&amp;"*"&amp;表格2[[#This Row],[數量]]&amp;表格2[[#This Row],[項目2]],"")</f>
        <v>03/15 紅牛雙卡*1</v>
      </c>
      <c r="H169" s="6">
        <v>1</v>
      </c>
      <c r="I169" s="6">
        <f>IF((COUNTIF(表格2[[#This Row],[項目]],"*員工*")&gt;0),(IFERROR(VLOOKUP((MID(表格2[[#This Row],[項目]],1,(LEN(表格2[[#This Row],[項目]])-4))),價目[],3,0),"")),(IFERROR(VLOOKUP(表格2[[#This Row],[項目]],價目[],2,0),"")))</f>
        <v>1950</v>
      </c>
      <c r="J169" s="99">
        <f>IF(表格2[欄1]&lt;&gt;"",(表格2[[#This Row],[數量]]*表格2[[#This Row],[單價]]),0)</f>
        <v>1950</v>
      </c>
    </row>
    <row r="170" spans="1:10" hidden="1">
      <c r="A170" s="97" t="str">
        <f>IFERROR((INDEX(名冊[#All],MATCH(表格2[[#This Row],[姓名]],名冊[[#All],[姓名]],0),COLUMN(名冊[[#Headers],[字號]]))),"")</f>
        <v>1-023</v>
      </c>
      <c r="B170" s="154" t="s">
        <v>3195</v>
      </c>
      <c r="C170" s="9">
        <v>45731</v>
      </c>
      <c r="D170" s="9" t="str">
        <f>IF(表格2[[#This Row],[姓名]]&lt;&gt;"","耗材","")</f>
        <v>耗材</v>
      </c>
      <c r="E170" s="8" t="s">
        <v>2733</v>
      </c>
      <c r="G170" s="179" t="str">
        <f>IF(表格2[[#This Row],[姓名]]&lt;&gt;"",TEXT(表格2[[#This Row],[日期]],"mm/dd;;")&amp;" "&amp;表格2[[#This Row],[項目]]&amp;"*"&amp;表格2[[#This Row],[數量]]&amp;表格2[[#This Row],[項目2]],"")</f>
        <v>03/15 PVC手套*1</v>
      </c>
      <c r="H170" s="6">
        <v>1</v>
      </c>
      <c r="I170" s="6">
        <f>IF((COUNTIF(表格2[[#This Row],[項目]],"*員工*")&gt;0),(IFERROR(VLOOKUP((MID(表格2[[#This Row],[項目]],1,(LEN(表格2[[#This Row],[項目]])-4))),價目[],3,0),"")),(IFERROR(VLOOKUP(表格2[[#This Row],[項目]],價目[],2,0),"")))</f>
        <v>110</v>
      </c>
      <c r="J170" s="99">
        <f>IF(表格2[欄1]&lt;&gt;"",(表格2[[#This Row],[數量]]*表格2[[#This Row],[單價]]),0)</f>
        <v>110</v>
      </c>
    </row>
    <row r="171" spans="1:10" hidden="1">
      <c r="A171" s="97" t="str">
        <f>IFERROR((INDEX(名冊[#All],MATCH(表格2[[#This Row],[姓名]],名冊[[#All],[姓名]],0),COLUMN(名冊[[#Headers],[字號]]))),"")</f>
        <v>2-199</v>
      </c>
      <c r="B171" s="154" t="s">
        <v>3206</v>
      </c>
      <c r="C171" s="9">
        <v>45731</v>
      </c>
      <c r="D171" s="9" t="str">
        <f>IF(表格2[[#This Row],[姓名]]&lt;&gt;"","耗材","")</f>
        <v>耗材</v>
      </c>
      <c r="E171" s="8" t="s">
        <v>2693</v>
      </c>
      <c r="G171" s="179" t="str">
        <f>IF(表格2[[#This Row],[姓名]]&lt;&gt;"",TEXT(表格2[[#This Row],[日期]],"mm/dd;;")&amp;" "&amp;表格2[[#This Row],[項目]]&amp;"*"&amp;表格2[[#This Row],[數量]]&amp;表格2[[#This Row],[項目2]],"")</f>
        <v>03/15 藻體康*1</v>
      </c>
      <c r="H171" s="6">
        <v>1</v>
      </c>
      <c r="I171" s="6">
        <f>IF((COUNTIF(表格2[[#This Row],[項目]],"*員工*")&gt;0),(IFERROR(VLOOKUP((MID(表格2[[#This Row],[項目]],1,(LEN(表格2[[#This Row],[項目]])-4))),價目[],3,0),"")),(IFERROR(VLOOKUP(表格2[[#This Row],[項目]],價目[],2,0),"")))</f>
        <v>900</v>
      </c>
      <c r="J171" s="99">
        <f>IF(表格2[欄1]&lt;&gt;"",(表格2[[#This Row],[數量]]*表格2[[#This Row],[單價]]),0)</f>
        <v>900</v>
      </c>
    </row>
    <row r="172" spans="1:10" hidden="1">
      <c r="A172" s="97" t="str">
        <f>IFERROR((INDEX(名冊[#All],MATCH(表格2[[#This Row],[姓名]],名冊[[#All],[姓名]],0),COLUMN(名冊[[#Headers],[字號]]))),"")</f>
        <v>1-707</v>
      </c>
      <c r="B172" s="154" t="s">
        <v>3199</v>
      </c>
      <c r="C172" s="9">
        <v>45731</v>
      </c>
      <c r="D172" s="9" t="str">
        <f>IF(表格2[[#This Row],[姓名]]&lt;&gt;"","耗材","")</f>
        <v>耗材</v>
      </c>
      <c r="E172" s="8" t="s">
        <v>2733</v>
      </c>
      <c r="G172" s="179" t="str">
        <f>IF(表格2[[#This Row],[姓名]]&lt;&gt;"",TEXT(表格2[[#This Row],[日期]],"mm/dd;;")&amp;" "&amp;表格2[[#This Row],[項目]]&amp;"*"&amp;表格2[[#This Row],[數量]]&amp;表格2[[#This Row],[項目2]],"")</f>
        <v>03/15 PVC手套*1</v>
      </c>
      <c r="H172" s="6">
        <v>1</v>
      </c>
      <c r="I172" s="6">
        <f>IF((COUNTIF(表格2[[#This Row],[項目]],"*員工*")&gt;0),(IFERROR(VLOOKUP((MID(表格2[[#This Row],[項目]],1,(LEN(表格2[[#This Row],[項目]])-4))),價目[],3,0),"")),(IFERROR(VLOOKUP(表格2[[#This Row],[項目]],價目[],2,0),"")))</f>
        <v>110</v>
      </c>
      <c r="J172" s="99">
        <f>IF(表格2[欄1]&lt;&gt;"",(表格2[[#This Row],[數量]]*表格2[[#This Row],[單價]]),0)</f>
        <v>110</v>
      </c>
    </row>
    <row r="173" spans="1:10" hidden="1">
      <c r="A173" s="97" t="str">
        <f>IFERROR((INDEX(名冊[#All],MATCH(表格2[[#This Row],[姓名]],名冊[[#All],[姓名]],0),COLUMN(名冊[[#Headers],[字號]]))),"")</f>
        <v>1-709</v>
      </c>
      <c r="B173" s="154" t="s">
        <v>3190</v>
      </c>
      <c r="C173" s="9">
        <v>45731</v>
      </c>
      <c r="D173" s="9" t="str">
        <f>IF(表格2[[#This Row],[姓名]]&lt;&gt;"","耗材","")</f>
        <v>耗材</v>
      </c>
      <c r="E173" s="8" t="s">
        <v>2733</v>
      </c>
      <c r="G173" s="179" t="str">
        <f>IF(表格2[[#This Row],[姓名]]&lt;&gt;"",TEXT(表格2[[#This Row],[日期]],"mm/dd;;")&amp;" "&amp;表格2[[#This Row],[項目]]&amp;"*"&amp;表格2[[#This Row],[數量]]&amp;表格2[[#This Row],[項目2]],"")</f>
        <v>03/15 PVC手套*1</v>
      </c>
      <c r="H173" s="6">
        <v>1</v>
      </c>
      <c r="I173" s="6">
        <f>IF((COUNTIF(表格2[[#This Row],[項目]],"*員工*")&gt;0),(IFERROR(VLOOKUP((MID(表格2[[#This Row],[項目]],1,(LEN(表格2[[#This Row],[項目]])-4))),價目[],3,0),"")),(IFERROR(VLOOKUP(表格2[[#This Row],[項目]],價目[],2,0),"")))</f>
        <v>110</v>
      </c>
      <c r="J173" s="99">
        <f>IF(表格2[欄1]&lt;&gt;"",(表格2[[#This Row],[數量]]*表格2[[#This Row],[單價]]),0)</f>
        <v>110</v>
      </c>
    </row>
    <row r="174" spans="1:10" hidden="1">
      <c r="A174" s="97" t="str">
        <f>IFERROR((INDEX(名冊[#All],MATCH(表格2[[#This Row],[姓名]],名冊[[#All],[姓名]],0),COLUMN(名冊[[#Headers],[字號]]))),"")</f>
        <v>1-690</v>
      </c>
      <c r="B174" s="154" t="s">
        <v>3242</v>
      </c>
      <c r="C174" s="9">
        <v>45732</v>
      </c>
      <c r="D174" s="9" t="str">
        <f>IF(表格2[[#This Row],[姓名]]&lt;&gt;"","耗材","")</f>
        <v>耗材</v>
      </c>
      <c r="E174" s="8" t="s">
        <v>2661</v>
      </c>
      <c r="G174" s="179" t="str">
        <f>IF(表格2[[#This Row],[姓名]]&lt;&gt;"",TEXT(表格2[[#This Row],[日期]],"mm/dd;;")&amp;" "&amp;表格2[[#This Row],[項目]]&amp;"*"&amp;表格2[[#This Row],[數量]]&amp;表格2[[#This Row],[項目2]],"")</f>
        <v>03/16 衛生紙*1</v>
      </c>
      <c r="H174" s="6">
        <v>1</v>
      </c>
      <c r="I174" s="6">
        <f>IF((COUNTIF(表格2[[#This Row],[項目]],"*員工*")&gt;0),(IFERROR(VLOOKUP((MID(表格2[[#This Row],[項目]],1,(LEN(表格2[[#This Row],[項目]])-4))),價目[],3,0),"")),(IFERROR(VLOOKUP(表格2[[#This Row],[項目]],價目[],2,0),"")))</f>
        <v>150</v>
      </c>
      <c r="J174" s="99">
        <f>IF(表格2[欄1]&lt;&gt;"",(表格2[[#This Row],[數量]]*表格2[[#This Row],[單價]]),0)</f>
        <v>150</v>
      </c>
    </row>
    <row r="175" spans="1:10" hidden="1">
      <c r="A175" s="97" t="str">
        <f>IFERROR((INDEX(名冊[#All],MATCH(表格2[[#This Row],[姓名]],名冊[[#All],[姓名]],0),COLUMN(名冊[[#Headers],[字號]]))),"")</f>
        <v>1-521</v>
      </c>
      <c r="B175" s="330" t="s">
        <v>3235</v>
      </c>
      <c r="C175" s="9">
        <v>45732</v>
      </c>
      <c r="D175" s="9" t="str">
        <f>IF(表格2[[#This Row],[姓名]]&lt;&gt;"","耗材","")</f>
        <v>耗材</v>
      </c>
      <c r="E175" s="8" t="s">
        <v>2661</v>
      </c>
      <c r="G175" s="179" t="str">
        <f>IF(表格2[[#This Row],[姓名]]&lt;&gt;"",TEXT(表格2[[#This Row],[日期]],"mm/dd;;")&amp;" "&amp;表格2[[#This Row],[項目]]&amp;"*"&amp;表格2[[#This Row],[數量]]&amp;表格2[[#This Row],[項目2]],"")</f>
        <v>03/16 衛生紙*1</v>
      </c>
      <c r="H175" s="6">
        <v>1</v>
      </c>
      <c r="I175" s="6">
        <f>IF((COUNTIF(表格2[[#This Row],[項目]],"*員工*")&gt;0),(IFERROR(VLOOKUP((MID(表格2[[#This Row],[項目]],1,(LEN(表格2[[#This Row],[項目]])-4))),價目[],3,0),"")),(IFERROR(VLOOKUP(表格2[[#This Row],[項目]],價目[],2,0),"")))</f>
        <v>150</v>
      </c>
      <c r="J175" s="99">
        <f>IF(表格2[欄1]&lt;&gt;"",(表格2[[#This Row],[數量]]*表格2[[#This Row],[單價]]),0)</f>
        <v>150</v>
      </c>
    </row>
    <row r="176" spans="1:10" hidden="1">
      <c r="A176" s="97" t="str">
        <f>IFERROR((INDEX(名冊[#All],MATCH(表格2[[#This Row],[姓名]],名冊[[#All],[姓名]],0),COLUMN(名冊[[#Headers],[字號]]))),"")</f>
        <v>1-464</v>
      </c>
      <c r="B176" s="154" t="s">
        <v>3241</v>
      </c>
      <c r="C176" s="9">
        <v>45732</v>
      </c>
      <c r="D176" s="9" t="str">
        <f>IF(表格2[[#This Row],[姓名]]&lt;&gt;"","耗材","")</f>
        <v>耗材</v>
      </c>
      <c r="E176" s="8" t="s">
        <v>2661</v>
      </c>
      <c r="G176" s="179" t="str">
        <f>IF(表格2[[#This Row],[姓名]]&lt;&gt;"",TEXT(表格2[[#This Row],[日期]],"mm/dd;;")&amp;" "&amp;表格2[[#This Row],[項目]]&amp;"*"&amp;表格2[[#This Row],[數量]]&amp;表格2[[#This Row],[項目2]],"")</f>
        <v>03/16 衛生紙*1</v>
      </c>
      <c r="H176" s="6">
        <v>1</v>
      </c>
      <c r="I176" s="6">
        <f>IF((COUNTIF(表格2[[#This Row],[項目]],"*員工*")&gt;0),(IFERROR(VLOOKUP((MID(表格2[[#This Row],[項目]],1,(LEN(表格2[[#This Row],[項目]])-4))),價目[],3,0),"")),(IFERROR(VLOOKUP(表格2[[#This Row],[項目]],價目[],2,0),"")))</f>
        <v>150</v>
      </c>
      <c r="J176" s="99">
        <f>IF(表格2[欄1]&lt;&gt;"",(表格2[[#This Row],[數量]]*表格2[[#This Row],[單價]]),0)</f>
        <v>150</v>
      </c>
    </row>
    <row r="177" spans="1:10" hidden="1">
      <c r="A177" s="97" t="str">
        <f>IFERROR((INDEX(名冊[#All],MATCH(表格2[[#This Row],[姓名]],名冊[[#All],[姓名]],0),COLUMN(名冊[[#Headers],[字號]]))),"")</f>
        <v>1-607</v>
      </c>
      <c r="B177" s="154" t="s">
        <v>3228</v>
      </c>
      <c r="C177" s="9">
        <v>45732</v>
      </c>
      <c r="D177" s="9" t="str">
        <f>IF(表格2[[#This Row],[姓名]]&lt;&gt;"","耗材","")</f>
        <v>耗材</v>
      </c>
      <c r="E177" s="8" t="s">
        <v>3225</v>
      </c>
      <c r="G177" s="179" t="str">
        <f>IF(表格2[[#This Row],[姓名]]&lt;&gt;"",TEXT(表格2[[#This Row],[日期]],"mm/dd;;")&amp;" "&amp;表格2[[#This Row],[項目]]&amp;"*"&amp;表格2[[#This Row],[數量]]&amp;表格2[[#This Row],[項目2]],"")</f>
        <v>03/16 凡士林400gm*1</v>
      </c>
      <c r="H177" s="6">
        <v>1</v>
      </c>
      <c r="I177" s="6">
        <f>IF((COUNTIF(表格2[[#This Row],[項目]],"*員工*")&gt;0),(IFERROR(VLOOKUP((MID(表格2[[#This Row],[項目]],1,(LEN(表格2[[#This Row],[項目]])-4))),價目[],3,0),"")),(IFERROR(VLOOKUP(表格2[[#This Row],[項目]],價目[],2,0),"")))</f>
        <v>80</v>
      </c>
      <c r="J177" s="99">
        <f>IF(表格2[欄1]&lt;&gt;"",(表格2[[#This Row],[數量]]*表格2[[#This Row],[單價]]),0)</f>
        <v>80</v>
      </c>
    </row>
    <row r="178" spans="1:10">
      <c r="A178" s="97" t="str">
        <f>IFERROR((INDEX(名冊[#All],MATCH(表格2[[#This Row],[姓名]],名冊[[#All],[姓名]],0),COLUMN(名冊[[#Headers],[字號]]))),"")</f>
        <v>1-766</v>
      </c>
      <c r="B178" s="154" t="s">
        <v>3231</v>
      </c>
      <c r="C178" s="9">
        <v>45732</v>
      </c>
      <c r="D178" s="9" t="str">
        <f>IF(表格2[[#This Row],[姓名]]&lt;&gt;"","耗材","")</f>
        <v>耗材</v>
      </c>
      <c r="E178" s="8" t="s">
        <v>3232</v>
      </c>
      <c r="G178" s="179" t="str">
        <f>IF(表格2[[#This Row],[姓名]]&lt;&gt;"",TEXT(表格2[[#This Row],[日期]],"mm/dd;;")&amp;" "&amp;表格2[[#This Row],[項目]]&amp;"*"&amp;表格2[[#This Row],[數量]]&amp;表格2[[#This Row],[項目2]],"")</f>
        <v>03/16 愛力安奶粉*1</v>
      </c>
      <c r="H178" s="6">
        <v>1</v>
      </c>
      <c r="I178" s="6">
        <f>IF((COUNTIF(表格2[[#This Row],[項目]],"*員工*")&gt;0),(IFERROR(VLOOKUP((MID(表格2[[#This Row],[項目]],1,(LEN(表格2[[#This Row],[項目]])-4))),價目[],3,0),"")),(IFERROR(VLOOKUP(表格2[[#This Row],[項目]],價目[],2,0),"")))</f>
        <v>900</v>
      </c>
      <c r="J178" s="99">
        <f>IF(表格2[欄1]&lt;&gt;"",(表格2[[#This Row],[數量]]*表格2[[#This Row],[單價]]),0)</f>
        <v>900</v>
      </c>
    </row>
    <row r="179" spans="1:10" hidden="1">
      <c r="A179" s="97" t="str">
        <f>IFERROR((INDEX(名冊[#All],MATCH(表格2[[#This Row],[姓名]],名冊[[#All],[姓名]],0),COLUMN(名冊[[#Headers],[字號]]))),"")</f>
        <v>1-230</v>
      </c>
      <c r="B179" s="154" t="s">
        <v>3227</v>
      </c>
      <c r="C179" s="9">
        <v>45732</v>
      </c>
      <c r="D179" s="9" t="str">
        <f>IF(表格2[[#This Row],[姓名]]&lt;&gt;"","耗材","")</f>
        <v>耗材</v>
      </c>
      <c r="E179" s="8" t="s">
        <v>3225</v>
      </c>
      <c r="G179" s="179" t="str">
        <f>IF(表格2[[#This Row],[姓名]]&lt;&gt;"",TEXT(表格2[[#This Row],[日期]],"mm/dd;;")&amp;" "&amp;表格2[[#This Row],[項目]]&amp;"*"&amp;表格2[[#This Row],[數量]]&amp;表格2[[#This Row],[項目2]],"")</f>
        <v>03/16 凡士林400gm*1</v>
      </c>
      <c r="H179" s="6">
        <v>1</v>
      </c>
      <c r="I179" s="6">
        <f>IF((COUNTIF(表格2[[#This Row],[項目]],"*員工*")&gt;0),(IFERROR(VLOOKUP((MID(表格2[[#This Row],[項目]],1,(LEN(表格2[[#This Row],[項目]])-4))),價目[],3,0),"")),(IFERROR(VLOOKUP(表格2[[#This Row],[項目]],價目[],2,0),"")))</f>
        <v>80</v>
      </c>
      <c r="J179" s="99">
        <f>IF(表格2[欄1]&lt;&gt;"",(表格2[[#This Row],[數量]]*表格2[[#This Row],[單價]]),0)</f>
        <v>80</v>
      </c>
    </row>
    <row r="180" spans="1:10" hidden="1">
      <c r="A180" s="97" t="str">
        <f>IFERROR((INDEX(名冊[#All],MATCH(表格2[[#This Row],[姓名]],名冊[[#All],[姓名]],0),COLUMN(名冊[[#Headers],[字號]]))),"")</f>
        <v>1-333</v>
      </c>
      <c r="B180" s="154" t="s">
        <v>3194</v>
      </c>
      <c r="C180" s="9">
        <v>45732</v>
      </c>
      <c r="D180" s="9" t="str">
        <f>IF(表格2[[#This Row],[姓名]]&lt;&gt;"","耗材","")</f>
        <v>耗材</v>
      </c>
      <c r="E180" s="8" t="s">
        <v>2661</v>
      </c>
      <c r="G180" s="179" t="str">
        <f>IF(表格2[[#This Row],[姓名]]&lt;&gt;"",TEXT(表格2[[#This Row],[日期]],"mm/dd;;")&amp;" "&amp;表格2[[#This Row],[項目]]&amp;"*"&amp;表格2[[#This Row],[數量]]&amp;表格2[[#This Row],[項目2]],"")</f>
        <v>03/16 衛生紙*1</v>
      </c>
      <c r="H180" s="6">
        <v>1</v>
      </c>
      <c r="I180" s="6">
        <f>IF((COUNTIF(表格2[[#This Row],[項目]],"*員工*")&gt;0),(IFERROR(VLOOKUP((MID(表格2[[#This Row],[項目]],1,(LEN(表格2[[#This Row],[項目]])-4))),價目[],3,0),"")),(IFERROR(VLOOKUP(表格2[[#This Row],[項目]],價目[],2,0),"")))</f>
        <v>150</v>
      </c>
      <c r="J180" s="99">
        <f>IF(表格2[欄1]&lt;&gt;"",(表格2[[#This Row],[數量]]*表格2[[#This Row],[單價]]),0)</f>
        <v>150</v>
      </c>
    </row>
    <row r="181" spans="1:10" hidden="1">
      <c r="A181" s="97" t="str">
        <f>IFERROR((INDEX(名冊[#All],MATCH(表格2[[#This Row],[姓名]],名冊[[#All],[姓名]],0),COLUMN(名冊[[#Headers],[字號]]))),"")</f>
        <v>1-742</v>
      </c>
      <c r="B181" s="154" t="s">
        <v>3238</v>
      </c>
      <c r="C181" s="9">
        <v>45732</v>
      </c>
      <c r="D181" s="9" t="str">
        <f>IF(表格2[[#This Row],[姓名]]&lt;&gt;"","耗材","")</f>
        <v>耗材</v>
      </c>
      <c r="E181" s="8" t="s">
        <v>2661</v>
      </c>
      <c r="G181" s="179" t="str">
        <f>IF(表格2[[#This Row],[姓名]]&lt;&gt;"",TEXT(表格2[[#This Row],[日期]],"mm/dd;;")&amp;" "&amp;表格2[[#This Row],[項目]]&amp;"*"&amp;表格2[[#This Row],[數量]]&amp;表格2[[#This Row],[項目2]],"")</f>
        <v>03/16 衛生紙*1</v>
      </c>
      <c r="H181" s="6">
        <v>1</v>
      </c>
      <c r="I181" s="6">
        <f>IF((COUNTIF(表格2[[#This Row],[項目]],"*員工*")&gt;0),(IFERROR(VLOOKUP((MID(表格2[[#This Row],[項目]],1,(LEN(表格2[[#This Row],[項目]])-4))),價目[],3,0),"")),(IFERROR(VLOOKUP(表格2[[#This Row],[項目]],價目[],2,0),"")))</f>
        <v>150</v>
      </c>
      <c r="J181" s="99">
        <f>IF(表格2[欄1]&lt;&gt;"",(表格2[[#This Row],[數量]]*表格2[[#This Row],[單價]]),0)</f>
        <v>150</v>
      </c>
    </row>
    <row r="182" spans="1:10" hidden="1">
      <c r="A182" s="97" t="str">
        <f>IFERROR((INDEX(名冊[#All],MATCH(表格2[[#This Row],[姓名]],名冊[[#All],[姓名]],0),COLUMN(名冊[[#Headers],[字號]]))),"")</f>
        <v>1-515</v>
      </c>
      <c r="B182" s="154" t="s">
        <v>3233</v>
      </c>
      <c r="C182" s="9">
        <v>45732</v>
      </c>
      <c r="D182" s="9" t="str">
        <f>IF(表格2[[#This Row],[姓名]]&lt;&gt;"","耗材","")</f>
        <v>耗材</v>
      </c>
      <c r="E182" s="8" t="s">
        <v>3234</v>
      </c>
      <c r="G182" s="179" t="str">
        <f>IF(表格2[[#This Row],[姓名]]&lt;&gt;"",TEXT(表格2[[#This Row],[日期]],"mm/dd;;")&amp;" "&amp;表格2[[#This Row],[項目]]&amp;"*"&amp;表格2[[#This Row],[數量]]&amp;表格2[[#This Row],[項目2]],"")</f>
        <v>03/16 衛生紙*1</v>
      </c>
      <c r="H182" s="6">
        <v>1</v>
      </c>
      <c r="I182" s="6">
        <f>IF((COUNTIF(表格2[[#This Row],[項目]],"*員工*")&gt;0),(IFERROR(VLOOKUP((MID(表格2[[#This Row],[項目]],1,(LEN(表格2[[#This Row],[項目]])-4))),價目[],3,0),"")),(IFERROR(VLOOKUP(表格2[[#This Row],[項目]],價目[],2,0),"")))</f>
        <v>150</v>
      </c>
      <c r="J182" s="99">
        <f>IF(表格2[欄1]&lt;&gt;"",(表格2[[#This Row],[數量]]*表格2[[#This Row],[單價]]),0)</f>
        <v>150</v>
      </c>
    </row>
    <row r="183" spans="1:10" hidden="1">
      <c r="A183" s="97" t="str">
        <f>IFERROR((INDEX(名冊[#All],MATCH(表格2[[#This Row],[姓名]],名冊[[#All],[姓名]],0),COLUMN(名冊[[#Headers],[字號]]))),"")</f>
        <v>1-562</v>
      </c>
      <c r="B183" s="154" t="s">
        <v>3229</v>
      </c>
      <c r="C183" s="9">
        <v>45732</v>
      </c>
      <c r="D183" s="9" t="str">
        <f>IF(表格2[[#This Row],[姓名]]&lt;&gt;"","耗材","")</f>
        <v>耗材</v>
      </c>
      <c r="E183" s="8" t="s">
        <v>3225</v>
      </c>
      <c r="G183" s="179" t="str">
        <f>IF(表格2[[#This Row],[姓名]]&lt;&gt;"",TEXT(表格2[[#This Row],[日期]],"mm/dd;;")&amp;" "&amp;表格2[[#This Row],[項目]]&amp;"*"&amp;表格2[[#This Row],[數量]]&amp;表格2[[#This Row],[項目2]],"")</f>
        <v>03/16 凡士林400gm*1</v>
      </c>
      <c r="H183" s="6">
        <v>1</v>
      </c>
      <c r="I183" s="6">
        <f>IF((COUNTIF(表格2[[#This Row],[項目]],"*員工*")&gt;0),(IFERROR(VLOOKUP((MID(表格2[[#This Row],[項目]],1,(LEN(表格2[[#This Row],[項目]])-4))),價目[],3,0),"")),(IFERROR(VLOOKUP(表格2[[#This Row],[項目]],價目[],2,0),"")))</f>
        <v>80</v>
      </c>
      <c r="J183" s="99">
        <f>IF(表格2[欄1]&lt;&gt;"",(表格2[[#This Row],[數量]]*表格2[[#This Row],[單價]]),0)</f>
        <v>80</v>
      </c>
    </row>
    <row r="184" spans="1:10" hidden="1">
      <c r="A184" s="97" t="str">
        <f>IFERROR((INDEX(名冊[#All],MATCH(表格2[[#This Row],[姓名]],名冊[[#All],[姓名]],0),COLUMN(名冊[[#Headers],[字號]]))),"")</f>
        <v>1-524</v>
      </c>
      <c r="B184" s="154" t="s">
        <v>3239</v>
      </c>
      <c r="C184" s="9">
        <v>45732</v>
      </c>
      <c r="D184" s="9" t="str">
        <f>IF(表格2[[#This Row],[姓名]]&lt;&gt;"","耗材","")</f>
        <v>耗材</v>
      </c>
      <c r="E184" s="8" t="s">
        <v>2661</v>
      </c>
      <c r="G184" s="179" t="str">
        <f>IF(表格2[[#This Row],[姓名]]&lt;&gt;"",TEXT(表格2[[#This Row],[日期]],"mm/dd;;")&amp;" "&amp;表格2[[#This Row],[項目]]&amp;"*"&amp;表格2[[#This Row],[數量]]&amp;表格2[[#This Row],[項目2]],"")</f>
        <v>03/16 衛生紙*1</v>
      </c>
      <c r="H184" s="6">
        <v>1</v>
      </c>
      <c r="I184" s="6">
        <f>IF((COUNTIF(表格2[[#This Row],[項目]],"*員工*")&gt;0),(IFERROR(VLOOKUP((MID(表格2[[#This Row],[項目]],1,(LEN(表格2[[#This Row],[項目]])-4))),價目[],3,0),"")),(IFERROR(VLOOKUP(表格2[[#This Row],[項目]],價目[],2,0),"")))</f>
        <v>150</v>
      </c>
      <c r="J184" s="99">
        <f>IF(表格2[欄1]&lt;&gt;"",(表格2[[#This Row],[數量]]*表格2[[#This Row],[單價]]),0)</f>
        <v>150</v>
      </c>
    </row>
    <row r="185" spans="1:10" hidden="1">
      <c r="A185" s="97" t="str">
        <f>IFERROR((INDEX(名冊[#All],MATCH(表格2[[#This Row],[姓名]],名冊[[#All],[姓名]],0),COLUMN(名冊[[#Headers],[字號]]))),"")</f>
        <v>1-770</v>
      </c>
      <c r="B185" s="154" t="s">
        <v>3236</v>
      </c>
      <c r="C185" s="9">
        <v>45732</v>
      </c>
      <c r="D185" s="9" t="str">
        <f>IF(表格2[[#This Row],[姓名]]&lt;&gt;"","耗材","")</f>
        <v>耗材</v>
      </c>
      <c r="E185" s="8" t="s">
        <v>2661</v>
      </c>
      <c r="G185" s="179" t="str">
        <f>IF(表格2[[#This Row],[姓名]]&lt;&gt;"",TEXT(表格2[[#This Row],[日期]],"mm/dd;;")&amp;" "&amp;表格2[[#This Row],[項目]]&amp;"*"&amp;表格2[[#This Row],[數量]]&amp;表格2[[#This Row],[項目2]],"")</f>
        <v>03/16 衛生紙*1</v>
      </c>
      <c r="H185" s="6">
        <v>1</v>
      </c>
      <c r="I185" s="6">
        <f>IF((COUNTIF(表格2[[#This Row],[項目]],"*員工*")&gt;0),(IFERROR(VLOOKUP((MID(表格2[[#This Row],[項目]],1,(LEN(表格2[[#This Row],[項目]])-4))),價目[],3,0),"")),(IFERROR(VLOOKUP(表格2[[#This Row],[項目]],價目[],2,0),"")))</f>
        <v>150</v>
      </c>
      <c r="J185" s="99">
        <f>IF(表格2[欄1]&lt;&gt;"",(表格2[[#This Row],[數量]]*表格2[[#This Row],[單價]]),0)</f>
        <v>150</v>
      </c>
    </row>
    <row r="186" spans="1:10" hidden="1">
      <c r="A186" s="97" t="str">
        <f>IFERROR((INDEX(名冊[#All],MATCH(表格2[[#This Row],[姓名]],名冊[[#All],[姓名]],0),COLUMN(名冊[[#Headers],[字號]]))),"")</f>
        <v>1-670</v>
      </c>
      <c r="B186" s="154" t="s">
        <v>3224</v>
      </c>
      <c r="C186" s="9">
        <v>45732</v>
      </c>
      <c r="D186" s="9" t="str">
        <f>IF(表格2[[#This Row],[姓名]]&lt;&gt;"","耗材","")</f>
        <v>耗材</v>
      </c>
      <c r="E186" s="8" t="s">
        <v>3225</v>
      </c>
      <c r="G186" s="179" t="str">
        <f>IF(表格2[[#This Row],[姓名]]&lt;&gt;"",TEXT(表格2[[#This Row],[日期]],"mm/dd;;")&amp;" "&amp;表格2[[#This Row],[項目]]&amp;"*"&amp;表格2[[#This Row],[數量]]&amp;表格2[[#This Row],[項目2]],"")</f>
        <v>03/16 凡士林400gm*1</v>
      </c>
      <c r="H186" s="6">
        <v>1</v>
      </c>
      <c r="I186" s="6">
        <f>IF((COUNTIF(表格2[[#This Row],[項目]],"*員工*")&gt;0),(IFERROR(VLOOKUP((MID(表格2[[#This Row],[項目]],1,(LEN(表格2[[#This Row],[項目]])-4))),價目[],3,0),"")),(IFERROR(VLOOKUP(表格2[[#This Row],[項目]],價目[],2,0),"")))</f>
        <v>80</v>
      </c>
      <c r="J186" s="99">
        <f>IF(表格2[欄1]&lt;&gt;"",(表格2[[#This Row],[數量]]*表格2[[#This Row],[單價]]),0)</f>
        <v>80</v>
      </c>
    </row>
    <row r="187" spans="1:10" hidden="1">
      <c r="A187" s="97" t="str">
        <f>IFERROR((INDEX(名冊[#All],MATCH(表格2[[#This Row],[姓名]],名冊[[#All],[姓名]],0),COLUMN(名冊[[#Headers],[字號]]))),"")</f>
        <v>1-031</v>
      </c>
      <c r="B187" s="154" t="s">
        <v>3237</v>
      </c>
      <c r="C187" s="9">
        <v>45732</v>
      </c>
      <c r="D187" s="9" t="str">
        <f>IF(表格2[[#This Row],[姓名]]&lt;&gt;"","耗材","")</f>
        <v>耗材</v>
      </c>
      <c r="E187" s="8" t="s">
        <v>2661</v>
      </c>
      <c r="G187" s="179" t="str">
        <f>IF(表格2[[#This Row],[姓名]]&lt;&gt;"",TEXT(表格2[[#This Row],[日期]],"mm/dd;;")&amp;" "&amp;表格2[[#This Row],[項目]]&amp;"*"&amp;表格2[[#This Row],[數量]]&amp;表格2[[#This Row],[項目2]],"")</f>
        <v>03/16 衛生紙*1</v>
      </c>
      <c r="H187" s="6">
        <v>1</v>
      </c>
      <c r="I187" s="6">
        <f>IF((COUNTIF(表格2[[#This Row],[項目]],"*員工*")&gt;0),(IFERROR(VLOOKUP((MID(表格2[[#This Row],[項目]],1,(LEN(表格2[[#This Row],[項目]])-4))),價目[],3,0),"")),(IFERROR(VLOOKUP(表格2[[#This Row],[項目]],價目[],2,0),"")))</f>
        <v>150</v>
      </c>
      <c r="J187" s="99">
        <f>IF(表格2[欄1]&lt;&gt;"",(表格2[[#This Row],[數量]]*表格2[[#This Row],[單價]]),0)</f>
        <v>150</v>
      </c>
    </row>
    <row r="188" spans="1:10" hidden="1">
      <c r="A188" s="97" t="str">
        <f>IFERROR((INDEX(名冊[#All],MATCH(表格2[[#This Row],[姓名]],名冊[[#All],[姓名]],0),COLUMN(名冊[[#Headers],[字號]]))),"")</f>
        <v>1-738</v>
      </c>
      <c r="B188" s="154" t="s">
        <v>3240</v>
      </c>
      <c r="C188" s="9">
        <v>45732</v>
      </c>
      <c r="D188" s="9" t="str">
        <f>IF(表格2[[#This Row],[姓名]]&lt;&gt;"","耗材","")</f>
        <v>耗材</v>
      </c>
      <c r="E188" s="8" t="s">
        <v>2661</v>
      </c>
      <c r="G188" s="179" t="str">
        <f>IF(表格2[[#This Row],[姓名]]&lt;&gt;"",TEXT(表格2[[#This Row],[日期]],"mm/dd;;")&amp;" "&amp;表格2[[#This Row],[項目]]&amp;"*"&amp;表格2[[#This Row],[數量]]&amp;表格2[[#This Row],[項目2]],"")</f>
        <v>03/16 衛生紙*1</v>
      </c>
      <c r="H188" s="6">
        <v>1</v>
      </c>
      <c r="I188" s="6">
        <f>IF((COUNTIF(表格2[[#This Row],[項目]],"*員工*")&gt;0),(IFERROR(VLOOKUP((MID(表格2[[#This Row],[項目]],1,(LEN(表格2[[#This Row],[項目]])-4))),價目[],3,0),"")),(IFERROR(VLOOKUP(表格2[[#This Row],[項目]],價目[],2,0),"")))</f>
        <v>150</v>
      </c>
      <c r="J188" s="99">
        <f>IF(表格2[欄1]&lt;&gt;"",(表格2[[#This Row],[數量]]*表格2[[#This Row],[單價]]),0)</f>
        <v>150</v>
      </c>
    </row>
    <row r="189" spans="1:10">
      <c r="A189" s="97" t="str">
        <f>IFERROR((INDEX(名冊[#All],MATCH(表格2[[#This Row],[姓名]],名冊[[#All],[姓名]],0),COLUMN(名冊[[#Headers],[字號]]))),"")</f>
        <v>1-602</v>
      </c>
      <c r="B189" s="154" t="s">
        <v>3252</v>
      </c>
      <c r="C189" s="9">
        <v>45734</v>
      </c>
      <c r="D189" s="9" t="str">
        <f>IF(表格2[[#This Row],[姓名]]&lt;&gt;"","耗材","")</f>
        <v>耗材</v>
      </c>
      <c r="E189" s="8" t="s">
        <v>2649</v>
      </c>
      <c r="G189" s="179" t="str">
        <f>IF(表格2[[#This Row],[姓名]]&lt;&gt;"",TEXT(表格2[[#This Row],[日期]],"mm/dd;;")&amp;" "&amp;表格2[[#This Row],[項目]]&amp;"*"&amp;表格2[[#This Row],[數量]]&amp;表格2[[#This Row],[項目2]],"")</f>
        <v>03/18 愛力安奶粉*1</v>
      </c>
      <c r="H189" s="6">
        <v>1</v>
      </c>
      <c r="I189" s="6">
        <f>IF((COUNTIF(表格2[[#This Row],[項目]],"*員工*")&gt;0),(IFERROR(VLOOKUP((MID(表格2[[#This Row],[項目]],1,(LEN(表格2[[#This Row],[項目]])-4))),價目[],3,0),"")),(IFERROR(VLOOKUP(表格2[[#This Row],[項目]],價目[],2,0),"")))</f>
        <v>900</v>
      </c>
      <c r="J189" s="99">
        <f>IF(表格2[欄1]&lt;&gt;"",(表格2[[#This Row],[數量]]*表格2[[#This Row],[單價]]),0)</f>
        <v>900</v>
      </c>
    </row>
    <row r="190" spans="1:10">
      <c r="A190" s="97" t="str">
        <f>IFERROR((INDEX(名冊[#All],MATCH(表格2[[#This Row],[姓名]],名冊[[#All],[姓名]],0),COLUMN(名冊[[#Headers],[字號]]))),"")</f>
        <v>1-600</v>
      </c>
      <c r="B190" s="154" t="s">
        <v>3244</v>
      </c>
      <c r="C190" s="9">
        <v>45734</v>
      </c>
      <c r="D190" s="9" t="str">
        <f>IF(表格2[[#This Row],[姓名]]&lt;&gt;"","耗材","")</f>
        <v>耗材</v>
      </c>
      <c r="E190" s="8" t="s">
        <v>3245</v>
      </c>
      <c r="G190" s="179" t="str">
        <f>IF(表格2[[#This Row],[姓名]]&lt;&gt;"",TEXT(表格2[[#This Row],[日期]],"mm/dd;;")&amp;" "&amp;表格2[[#This Row],[項目]]&amp;"*"&amp;表格2[[#This Row],[數量]]&amp;表格2[[#This Row],[項目2]],"")</f>
        <v>03/18 愛力安奶粉*1</v>
      </c>
      <c r="H190" s="6">
        <v>1</v>
      </c>
      <c r="I190" s="6">
        <f>IF((COUNTIF(表格2[[#This Row],[項目]],"*員工*")&gt;0),(IFERROR(VLOOKUP((MID(表格2[[#This Row],[項目]],1,(LEN(表格2[[#This Row],[項目]])-4))),價目[],3,0),"")),(IFERROR(VLOOKUP(表格2[[#This Row],[項目]],價目[],2,0),"")))</f>
        <v>900</v>
      </c>
      <c r="J190" s="99">
        <f>IF(表格2[欄1]&lt;&gt;"",(表格2[[#This Row],[數量]]*表格2[[#This Row],[單價]]),0)</f>
        <v>900</v>
      </c>
    </row>
    <row r="191" spans="1:10">
      <c r="A191" s="97" t="str">
        <f>IFERROR((INDEX(名冊[#All],MATCH(表格2[[#This Row],[姓名]],名冊[[#All],[姓名]],0),COLUMN(名冊[[#Headers],[字號]]))),"")</f>
        <v>1-526</v>
      </c>
      <c r="B191" s="154" t="s">
        <v>3249</v>
      </c>
      <c r="C191" s="9">
        <v>45734</v>
      </c>
      <c r="D191" s="9" t="str">
        <f>IF(表格2[[#This Row],[姓名]]&lt;&gt;"","耗材","")</f>
        <v>耗材</v>
      </c>
      <c r="E191" s="8" t="s">
        <v>2649</v>
      </c>
      <c r="G191" s="179" t="str">
        <f>IF(表格2[[#This Row],[姓名]]&lt;&gt;"",TEXT(表格2[[#This Row],[日期]],"mm/dd;;")&amp;" "&amp;表格2[[#This Row],[項目]]&amp;"*"&amp;表格2[[#This Row],[數量]]&amp;表格2[[#This Row],[項目2]],"")</f>
        <v>03/18 愛力安奶粉*1</v>
      </c>
      <c r="H191" s="6">
        <v>1</v>
      </c>
      <c r="I191" s="6">
        <f>IF((COUNTIF(表格2[[#This Row],[項目]],"*員工*")&gt;0),(IFERROR(VLOOKUP((MID(表格2[[#This Row],[項目]],1,(LEN(表格2[[#This Row],[項目]])-4))),價目[],3,0),"")),(IFERROR(VLOOKUP(表格2[[#This Row],[項目]],價目[],2,0),"")))</f>
        <v>900</v>
      </c>
      <c r="J191" s="99">
        <f>IF(表格2[欄1]&lt;&gt;"",(表格2[[#This Row],[數量]]*表格2[[#This Row],[單價]]),0)</f>
        <v>900</v>
      </c>
    </row>
    <row r="192" spans="1:10">
      <c r="A192" s="97" t="str">
        <f>IFERROR((INDEX(名冊[#All],MATCH(表格2[[#This Row],[姓名]],名冊[[#All],[姓名]],0),COLUMN(名冊[[#Headers],[字號]]))),"")</f>
        <v>1-105</v>
      </c>
      <c r="B192" s="154" t="s">
        <v>3250</v>
      </c>
      <c r="C192" s="9">
        <v>45734</v>
      </c>
      <c r="D192" s="9" t="str">
        <f>IF(表格2[[#This Row],[姓名]]&lt;&gt;"","耗材","")</f>
        <v>耗材</v>
      </c>
      <c r="E192" s="8" t="s">
        <v>2649</v>
      </c>
      <c r="G192" s="179" t="str">
        <f>IF(表格2[[#This Row],[姓名]]&lt;&gt;"",TEXT(表格2[[#This Row],[日期]],"mm/dd;;")&amp;" "&amp;表格2[[#This Row],[項目]]&amp;"*"&amp;表格2[[#This Row],[數量]]&amp;表格2[[#This Row],[項目2]],"")</f>
        <v>03/18 愛力安奶粉*1</v>
      </c>
      <c r="H192" s="6">
        <v>1</v>
      </c>
      <c r="I192" s="6">
        <f>IF((COUNTIF(表格2[[#This Row],[項目]],"*員工*")&gt;0),(IFERROR(VLOOKUP((MID(表格2[[#This Row],[項目]],1,(LEN(表格2[[#This Row],[項目]])-4))),價目[],3,0),"")),(IFERROR(VLOOKUP(表格2[[#This Row],[項目]],價目[],2,0),"")))</f>
        <v>900</v>
      </c>
      <c r="J192" s="99">
        <f>IF(表格2[欄1]&lt;&gt;"",(表格2[[#This Row],[數量]]*表格2[[#This Row],[單價]]),0)</f>
        <v>900</v>
      </c>
    </row>
    <row r="193" spans="1:10">
      <c r="A193" s="97" t="str">
        <f>IFERROR((INDEX(名冊[#All],MATCH(表格2[[#This Row],[姓名]],名冊[[#All],[姓名]],0),COLUMN(名冊[[#Headers],[字號]]))),"")</f>
        <v>1-346</v>
      </c>
      <c r="B193" s="154" t="s">
        <v>3247</v>
      </c>
      <c r="C193" s="9">
        <v>45734</v>
      </c>
      <c r="D193" s="9" t="str">
        <f>IF(表格2[[#This Row],[姓名]]&lt;&gt;"","耗材","")</f>
        <v>耗材</v>
      </c>
      <c r="E193" s="8" t="s">
        <v>2649</v>
      </c>
      <c r="G193" s="179" t="str">
        <f>IF(表格2[[#This Row],[姓名]]&lt;&gt;"",TEXT(表格2[[#This Row],[日期]],"mm/dd;;")&amp;" "&amp;表格2[[#This Row],[項目]]&amp;"*"&amp;表格2[[#This Row],[數量]]&amp;表格2[[#This Row],[項目2]],"")</f>
        <v>03/18 愛力安奶粉*1</v>
      </c>
      <c r="H193" s="6">
        <v>1</v>
      </c>
      <c r="I193" s="6">
        <f>IF((COUNTIF(表格2[[#This Row],[項目]],"*員工*")&gt;0),(IFERROR(VLOOKUP((MID(表格2[[#This Row],[項目]],1,(LEN(表格2[[#This Row],[項目]])-4))),價目[],3,0),"")),(IFERROR(VLOOKUP(表格2[[#This Row],[項目]],價目[],2,0),"")))</f>
        <v>900</v>
      </c>
      <c r="J193" s="99">
        <f>IF(表格2[欄1]&lt;&gt;"",(表格2[[#This Row],[數量]]*表格2[[#This Row],[單價]]),0)</f>
        <v>900</v>
      </c>
    </row>
    <row r="194" spans="1:10">
      <c r="A194" s="97" t="str">
        <f>IFERROR((INDEX(名冊[#All],MATCH(表格2[[#This Row],[姓名]],名冊[[#All],[姓名]],0),COLUMN(名冊[[#Headers],[字號]]))),"")</f>
        <v>1-665</v>
      </c>
      <c r="B194" s="154" t="s">
        <v>3251</v>
      </c>
      <c r="C194" s="9">
        <v>45734</v>
      </c>
      <c r="D194" s="9" t="str">
        <f>IF(表格2[[#This Row],[姓名]]&lt;&gt;"","耗材","")</f>
        <v>耗材</v>
      </c>
      <c r="E194" s="8" t="s">
        <v>2649</v>
      </c>
      <c r="G194" s="179" t="str">
        <f>IF(表格2[[#This Row],[姓名]]&lt;&gt;"",TEXT(表格2[[#This Row],[日期]],"mm/dd;;")&amp;" "&amp;表格2[[#This Row],[項目]]&amp;"*"&amp;表格2[[#This Row],[數量]]&amp;表格2[[#This Row],[項目2]],"")</f>
        <v>03/18 愛力安奶粉*1</v>
      </c>
      <c r="H194" s="6">
        <v>1</v>
      </c>
      <c r="I194" s="6">
        <f>IF((COUNTIF(表格2[[#This Row],[項目]],"*員工*")&gt;0),(IFERROR(VLOOKUP((MID(表格2[[#This Row],[項目]],1,(LEN(表格2[[#This Row],[項目]])-4))),價目[],3,0),"")),(IFERROR(VLOOKUP(表格2[[#This Row],[項目]],價目[],2,0),"")))</f>
        <v>900</v>
      </c>
      <c r="J194" s="99">
        <f>IF(表格2[欄1]&lt;&gt;"",(表格2[[#This Row],[數量]]*表格2[[#This Row],[單價]]),0)</f>
        <v>900</v>
      </c>
    </row>
    <row r="195" spans="1:10" hidden="1">
      <c r="A195" s="97" t="str">
        <f>IFERROR((INDEX(名冊[#All],MATCH(表格2[[#This Row],[姓名]],名冊[[#All],[姓名]],0),COLUMN(名冊[[#Headers],[字號]]))),"")</f>
        <v>1-734</v>
      </c>
      <c r="B195" s="154" t="s">
        <v>3258</v>
      </c>
      <c r="C195" s="9">
        <v>45734</v>
      </c>
      <c r="D195" s="9" t="str">
        <f>IF(表格2[[#This Row],[姓名]]&lt;&gt;"","耗材","")</f>
        <v>耗材</v>
      </c>
      <c r="E195" s="8" t="s">
        <v>3225</v>
      </c>
      <c r="G195" s="179" t="str">
        <f>IF(表格2[[#This Row],[姓名]]&lt;&gt;"",TEXT(表格2[[#This Row],[日期]],"mm/dd;;")&amp;" "&amp;表格2[[#This Row],[項目]]&amp;"*"&amp;表格2[[#This Row],[數量]]&amp;表格2[[#This Row],[項目2]],"")</f>
        <v>03/18 凡士林400gm*1</v>
      </c>
      <c r="H195" s="6">
        <v>1</v>
      </c>
      <c r="I195" s="6">
        <f>IF((COUNTIF(表格2[[#This Row],[項目]],"*員工*")&gt;0),(IFERROR(VLOOKUP((MID(表格2[[#This Row],[項目]],1,(LEN(表格2[[#This Row],[項目]])-4))),價目[],3,0),"")),(IFERROR(VLOOKUP(表格2[[#This Row],[項目]],價目[],2,0),"")))</f>
        <v>80</v>
      </c>
      <c r="J195" s="99">
        <f>IF(表格2[欄1]&lt;&gt;"",(表格2[[#This Row],[數量]]*表格2[[#This Row],[單價]]),0)</f>
        <v>80</v>
      </c>
    </row>
    <row r="196" spans="1:10" hidden="1">
      <c r="A196" s="97" t="str">
        <f>IFERROR((INDEX(名冊[#All],MATCH(表格2[[#This Row],[姓名]],名冊[[#All],[姓名]],0),COLUMN(名冊[[#Headers],[字號]]))),"")</f>
        <v>1-038</v>
      </c>
      <c r="B196" s="154" t="s">
        <v>3256</v>
      </c>
      <c r="C196" s="9">
        <v>45734</v>
      </c>
      <c r="D196" s="9" t="str">
        <f>IF(表格2[[#This Row],[姓名]]&lt;&gt;"","耗材","")</f>
        <v>耗材</v>
      </c>
      <c r="E196" s="8" t="s">
        <v>2661</v>
      </c>
      <c r="G196" s="179" t="str">
        <f>IF(表格2[[#This Row],[姓名]]&lt;&gt;"",TEXT(表格2[[#This Row],[日期]],"mm/dd;;")&amp;" "&amp;表格2[[#This Row],[項目]]&amp;"*"&amp;表格2[[#This Row],[數量]]&amp;表格2[[#This Row],[項目2]],"")</f>
        <v>03/18 衛生紙*1</v>
      </c>
      <c r="H196" s="6">
        <v>1</v>
      </c>
      <c r="I196" s="6">
        <f>IF((COUNTIF(表格2[[#This Row],[項目]],"*員工*")&gt;0),(IFERROR(VLOOKUP((MID(表格2[[#This Row],[項目]],1,(LEN(表格2[[#This Row],[項目]])-4))),價目[],3,0),"")),(IFERROR(VLOOKUP(表格2[[#This Row],[項目]],價目[],2,0),"")))</f>
        <v>150</v>
      </c>
      <c r="J196" s="99">
        <f>IF(表格2[欄1]&lt;&gt;"",(表格2[[#This Row],[數量]]*表格2[[#This Row],[單價]]),0)</f>
        <v>150</v>
      </c>
    </row>
    <row r="197" spans="1:10" hidden="1">
      <c r="A197" s="97" t="str">
        <f>IFERROR((INDEX(名冊[#All],MATCH(表格2[[#This Row],[姓名]],名冊[[#All],[姓名]],0),COLUMN(名冊[[#Headers],[字號]]))),"")</f>
        <v>1-515</v>
      </c>
      <c r="B197" s="154" t="s">
        <v>3264</v>
      </c>
      <c r="C197" s="9">
        <v>45734</v>
      </c>
      <c r="D197" s="9" t="str">
        <f>IF(表格2[[#This Row],[姓名]]&lt;&gt;"","耗材","")</f>
        <v>耗材</v>
      </c>
      <c r="E197" s="8" t="s">
        <v>3265</v>
      </c>
      <c r="G197" s="179" t="str">
        <f>IF(表格2[[#This Row],[姓名]]&lt;&gt;"",TEXT(表格2[[#This Row],[日期]],"mm/dd;;")&amp;" "&amp;表格2[[#This Row],[項目]]&amp;"*"&amp;表格2[[#This Row],[數量]]&amp;表格2[[#This Row],[項目2]],"")</f>
        <v>03/18 添寧復健褲L10片/包*2</v>
      </c>
      <c r="H197" s="6">
        <v>2</v>
      </c>
      <c r="I197" s="6">
        <f>IF((COUNTIF(表格2[[#This Row],[項目]],"*員工*")&gt;0),(IFERROR(VLOOKUP((MID(表格2[[#This Row],[項目]],1,(LEN(表格2[[#This Row],[項目]])-4))),價目[],3,0),"")),(IFERROR(VLOOKUP(表格2[[#This Row],[項目]],價目[],2,0),"")))</f>
        <v>209</v>
      </c>
      <c r="J197" s="99">
        <f>IF(表格2[欄1]&lt;&gt;"",(表格2[[#This Row],[數量]]*表格2[[#This Row],[單價]]),0)</f>
        <v>418</v>
      </c>
    </row>
    <row r="198" spans="1:10">
      <c r="A198" s="97" t="str">
        <f>IFERROR((INDEX(名冊[#All],MATCH(表格2[[#This Row],[姓名]],名冊[[#All],[姓名]],0),COLUMN(名冊[[#Headers],[字號]]))),"")</f>
        <v>1-450</v>
      </c>
      <c r="B198" s="154" t="s">
        <v>3246</v>
      </c>
      <c r="C198" s="9">
        <v>45734</v>
      </c>
      <c r="D198" s="9" t="str">
        <f>IF(表格2[[#This Row],[姓名]]&lt;&gt;"","耗材","")</f>
        <v>耗材</v>
      </c>
      <c r="E198" s="8" t="s">
        <v>2649</v>
      </c>
      <c r="G198" s="179" t="str">
        <f>IF(表格2[[#This Row],[姓名]]&lt;&gt;"",TEXT(表格2[[#This Row],[日期]],"mm/dd;;")&amp;" "&amp;表格2[[#This Row],[項目]]&amp;"*"&amp;表格2[[#This Row],[數量]]&amp;表格2[[#This Row],[項目2]],"")</f>
        <v>03/18 愛力安奶粉*1</v>
      </c>
      <c r="H198" s="6">
        <v>1</v>
      </c>
      <c r="I198" s="6">
        <f>IF((COUNTIF(表格2[[#This Row],[項目]],"*員工*")&gt;0),(IFERROR(VLOOKUP((MID(表格2[[#This Row],[項目]],1,(LEN(表格2[[#This Row],[項目]])-4))),價目[],3,0),"")),(IFERROR(VLOOKUP(表格2[[#This Row],[項目]],價目[],2,0),"")))</f>
        <v>900</v>
      </c>
      <c r="J198" s="99">
        <f>IF(表格2[欄1]&lt;&gt;"",(表格2[[#This Row],[數量]]*表格2[[#This Row],[單價]]),0)</f>
        <v>900</v>
      </c>
    </row>
    <row r="199" spans="1:10">
      <c r="A199" s="97" t="str">
        <f>IFERROR((INDEX(名冊[#All],MATCH(表格2[[#This Row],[姓名]],名冊[[#All],[姓名]],0),COLUMN(名冊[[#Headers],[字號]]))),"")</f>
        <v>1-160</v>
      </c>
      <c r="B199" s="154" t="s">
        <v>3248</v>
      </c>
      <c r="C199" s="9">
        <v>45734</v>
      </c>
      <c r="D199" s="9" t="str">
        <f>IF(表格2[[#This Row],[姓名]]&lt;&gt;"","耗材","")</f>
        <v>耗材</v>
      </c>
      <c r="E199" s="8" t="s">
        <v>2649</v>
      </c>
      <c r="G199" s="179" t="str">
        <f>IF(表格2[[#This Row],[姓名]]&lt;&gt;"",TEXT(表格2[[#This Row],[日期]],"mm/dd;;")&amp;" "&amp;表格2[[#This Row],[項目]]&amp;"*"&amp;表格2[[#This Row],[數量]]&amp;表格2[[#This Row],[項目2]],"")</f>
        <v>03/18 愛力安奶粉*1</v>
      </c>
      <c r="H199" s="6">
        <v>1</v>
      </c>
      <c r="I199" s="6">
        <f>IF((COUNTIF(表格2[[#This Row],[項目]],"*員工*")&gt;0),(IFERROR(VLOOKUP((MID(表格2[[#This Row],[項目]],1,(LEN(表格2[[#This Row],[項目]])-4))),價目[],3,0),"")),(IFERROR(VLOOKUP(表格2[[#This Row],[項目]],價目[],2,0),"")))</f>
        <v>900</v>
      </c>
      <c r="J199" s="99">
        <f>IF(表格2[欄1]&lt;&gt;"",(表格2[[#This Row],[數量]]*表格2[[#This Row],[單價]]),0)</f>
        <v>900</v>
      </c>
    </row>
    <row r="200" spans="1:10" hidden="1">
      <c r="A200" s="97" t="str">
        <f>IFERROR((INDEX(名冊[#All],MATCH(表格2[[#This Row],[姓名]],名冊[[#All],[姓名]],0),COLUMN(名冊[[#Headers],[字號]]))),"")</f>
        <v>1-531</v>
      </c>
      <c r="B200" s="154" t="s">
        <v>3259</v>
      </c>
      <c r="C200" s="9">
        <v>45734</v>
      </c>
      <c r="D200" s="9" t="str">
        <f>IF(表格2[[#This Row],[姓名]]&lt;&gt;"","耗材","")</f>
        <v>耗材</v>
      </c>
      <c r="E200" s="8" t="s">
        <v>3260</v>
      </c>
      <c r="G200" s="179" t="str">
        <f>IF(表格2[[#This Row],[姓名]]&lt;&gt;"",TEXT(表格2[[#This Row],[日期]],"mm/dd;;")&amp;" "&amp;表格2[[#This Row],[項目]]&amp;"*"&amp;表格2[[#This Row],[數量]]&amp;表格2[[#This Row],[項目2]],"")</f>
        <v>03/18 添寧復健褲M11片/包*1</v>
      </c>
      <c r="H200" s="6">
        <v>1</v>
      </c>
      <c r="I200" s="6">
        <f>IF((COUNTIF(表格2[[#This Row],[項目]],"*員工*")&gt;0),(IFERROR(VLOOKUP((MID(表格2[[#This Row],[項目]],1,(LEN(表格2[[#This Row],[項目]])-4))),價目[],3,0),"")),(IFERROR(VLOOKUP(表格2[[#This Row],[項目]],價目[],2,0),"")))</f>
        <v>209</v>
      </c>
      <c r="J200" s="99">
        <f>IF(表格2[欄1]&lt;&gt;"",(表格2[[#This Row],[數量]]*表格2[[#This Row],[單價]]),0)</f>
        <v>209</v>
      </c>
    </row>
    <row r="201" spans="1:10" hidden="1">
      <c r="A201" s="97" t="str">
        <f>IFERROR((INDEX(名冊[#All],MATCH(表格2[[#This Row],[姓名]],名冊[[#All],[姓名]],0),COLUMN(名冊[[#Headers],[字號]]))),"")</f>
        <v>3-554</v>
      </c>
      <c r="B201" s="154" t="s">
        <v>3262</v>
      </c>
      <c r="C201" s="9">
        <v>45734</v>
      </c>
      <c r="D201" s="9" t="str">
        <f>IF(表格2[[#This Row],[姓名]]&lt;&gt;"","耗材","")</f>
        <v>耗材</v>
      </c>
      <c r="E201" s="8" t="s">
        <v>3263</v>
      </c>
      <c r="G201" s="179" t="str">
        <f>IF(表格2[[#This Row],[姓名]]&lt;&gt;"",TEXT(表格2[[#This Row],[日期]],"mm/dd;;")&amp;" "&amp;表格2[[#This Row],[項目]]&amp;"*"&amp;表格2[[#This Row],[數量]]&amp;表格2[[#This Row],[項目2]],"")</f>
        <v>03/18 血糖試紙*1</v>
      </c>
      <c r="H201" s="6">
        <v>1</v>
      </c>
      <c r="I201" s="6">
        <f>IF((COUNTIF(表格2[[#This Row],[項目]],"*員工*")&gt;0),(IFERROR(VLOOKUP((MID(表格2[[#This Row],[項目]],1,(LEN(表格2[[#This Row],[項目]])-4))),價目[],3,0),"")),(IFERROR(VLOOKUP(表格2[[#This Row],[項目]],價目[],2,0),"")))</f>
        <v>1000</v>
      </c>
      <c r="J201" s="99">
        <f>IF(表格2[欄1]&lt;&gt;"",(表格2[[#This Row],[數量]]*表格2[[#This Row],[單價]]),0)</f>
        <v>1000</v>
      </c>
    </row>
    <row r="202" spans="1:10" hidden="1">
      <c r="A202" s="97" t="str">
        <f>IFERROR((INDEX(名冊[#All],MATCH(表格2[[#This Row],[姓名]],名冊[[#All],[姓名]],0),COLUMN(名冊[[#Headers],[字號]]))),"")</f>
        <v>1-656</v>
      </c>
      <c r="B202" s="154" t="s">
        <v>3254</v>
      </c>
      <c r="C202" s="9">
        <v>45734</v>
      </c>
      <c r="D202" s="9" t="str">
        <f>IF(表格2[[#This Row],[姓名]]&lt;&gt;"","耗材","")</f>
        <v>耗材</v>
      </c>
      <c r="E202" s="8" t="s">
        <v>3255</v>
      </c>
      <c r="G202" s="179" t="str">
        <f>IF(表格2[[#This Row],[姓名]]&lt;&gt;"",TEXT(表格2[[#This Row],[日期]],"mm/dd;;")&amp;" "&amp;表格2[[#This Row],[項目]]&amp;"*"&amp;表格2[[#This Row],[數量]]&amp;表格2[[#This Row],[項目2]],"")</f>
        <v>03/18 衛生紙*1</v>
      </c>
      <c r="H202" s="6">
        <v>1</v>
      </c>
      <c r="I202" s="6">
        <f>IF((COUNTIF(表格2[[#This Row],[項目]],"*員工*")&gt;0),(IFERROR(VLOOKUP((MID(表格2[[#This Row],[項目]],1,(LEN(表格2[[#This Row],[項目]])-4))),價目[],3,0),"")),(IFERROR(VLOOKUP(表格2[[#This Row],[項目]],價目[],2,0),"")))</f>
        <v>150</v>
      </c>
      <c r="J202" s="99">
        <f>IF(表格2[欄1]&lt;&gt;"",(表格2[[#This Row],[數量]]*表格2[[#This Row],[單價]]),0)</f>
        <v>150</v>
      </c>
    </row>
    <row r="203" spans="1:10">
      <c r="A203" s="97" t="str">
        <f>IFERROR((INDEX(名冊[#All],MATCH(表格2[[#This Row],[姓名]],名冊[[#All],[姓名]],0),COLUMN(名冊[[#Headers],[字號]]))),"")</f>
        <v>1-705</v>
      </c>
      <c r="B203" s="154" t="s">
        <v>3275</v>
      </c>
      <c r="C203" s="9">
        <v>45735</v>
      </c>
      <c r="D203" s="9" t="str">
        <f>IF(表格2[[#This Row],[姓名]]&lt;&gt;"","耗材","")</f>
        <v>耗材</v>
      </c>
      <c r="E203" s="8" t="s">
        <v>2650</v>
      </c>
      <c r="G203" s="179" t="str">
        <f>IF(表格2[[#This Row],[姓名]]&lt;&gt;"",TEXT(表格2[[#This Row],[日期]],"mm/dd;;")&amp;" "&amp;表格2[[#This Row],[項目]]&amp;"*"&amp;表格2[[#This Row],[數量]]&amp;表格2[[#This Row],[項目2]],"")</f>
        <v>03/19 愛力安奶粉*1</v>
      </c>
      <c r="H203" s="6">
        <v>1</v>
      </c>
      <c r="I203" s="6">
        <f>IF((COUNTIF(表格2[[#This Row],[項目]],"*員工*")&gt;0),(IFERROR(VLOOKUP((MID(表格2[[#This Row],[項目]],1,(LEN(表格2[[#This Row],[項目]])-4))),價目[],3,0),"")),(IFERROR(VLOOKUP(表格2[[#This Row],[項目]],價目[],2,0),"")))</f>
        <v>900</v>
      </c>
      <c r="J203" s="99">
        <f>IF(表格2[欄1]&lt;&gt;"",(表格2[[#This Row],[數量]]*表格2[[#This Row],[單價]]),0)</f>
        <v>900</v>
      </c>
    </row>
    <row r="204" spans="1:10">
      <c r="A204" s="97" t="str">
        <f>IFERROR((INDEX(名冊[#All],MATCH(表格2[[#This Row],[姓名]],名冊[[#All],[姓名]],0),COLUMN(名冊[[#Headers],[字號]]))),"")</f>
        <v>1-281</v>
      </c>
      <c r="B204" s="154" t="s">
        <v>3276</v>
      </c>
      <c r="C204" s="9">
        <v>45736</v>
      </c>
      <c r="D204" s="9" t="str">
        <f>IF(表格2[[#This Row],[姓名]]&lt;&gt;"","耗材","")</f>
        <v>耗材</v>
      </c>
      <c r="E204" s="8" t="s">
        <v>2650</v>
      </c>
      <c r="G204" s="179" t="str">
        <f>IF(表格2[[#This Row],[姓名]]&lt;&gt;"",TEXT(表格2[[#This Row],[日期]],"mm/dd;;")&amp;" "&amp;表格2[[#This Row],[項目]]&amp;"*"&amp;表格2[[#This Row],[數量]]&amp;表格2[[#This Row],[項目2]],"")</f>
        <v>03/20 愛力安奶粉*1</v>
      </c>
      <c r="H204" s="6">
        <v>1</v>
      </c>
      <c r="I204" s="6">
        <f>IF((COUNTIF(表格2[[#This Row],[項目]],"*員工*")&gt;0),(IFERROR(VLOOKUP((MID(表格2[[#This Row],[項目]],1,(LEN(表格2[[#This Row],[項目]])-4))),價目[],3,0),"")),(IFERROR(VLOOKUP(表格2[[#This Row],[項目]],價目[],2,0),"")))</f>
        <v>900</v>
      </c>
      <c r="J204" s="99">
        <f>IF(表格2[欄1]&lt;&gt;"",(表格2[[#This Row],[數量]]*表格2[[#This Row],[單價]]),0)</f>
        <v>900</v>
      </c>
    </row>
    <row r="205" spans="1:10">
      <c r="A205" s="97" t="str">
        <f>IFERROR((INDEX(名冊[#All],MATCH(表格2[[#This Row],[姓名]],名冊[[#All],[姓名]],0),COLUMN(名冊[[#Headers],[字號]]))),"")</f>
        <v>1-525</v>
      </c>
      <c r="B205" s="154" t="s">
        <v>3279</v>
      </c>
      <c r="C205" s="9">
        <v>45736</v>
      </c>
      <c r="D205" s="9" t="str">
        <f>IF(表格2[[#This Row],[姓名]]&lt;&gt;"","耗材","")</f>
        <v>耗材</v>
      </c>
      <c r="E205" s="8" t="s">
        <v>2650</v>
      </c>
      <c r="G205" s="179" t="str">
        <f>IF(表格2[[#This Row],[姓名]]&lt;&gt;"",TEXT(表格2[[#This Row],[日期]],"mm/dd;;")&amp;" "&amp;表格2[[#This Row],[項目]]&amp;"*"&amp;表格2[[#This Row],[數量]]&amp;表格2[[#This Row],[項目2]],"")</f>
        <v>03/20 愛力安奶粉*1</v>
      </c>
      <c r="H205" s="6">
        <v>1</v>
      </c>
      <c r="I205" s="6">
        <f>IF((COUNTIF(表格2[[#This Row],[項目]],"*員工*")&gt;0),(IFERROR(VLOOKUP((MID(表格2[[#This Row],[項目]],1,(LEN(表格2[[#This Row],[項目]])-4))),價目[],3,0),"")),(IFERROR(VLOOKUP(表格2[[#This Row],[項目]],價目[],2,0),"")))</f>
        <v>900</v>
      </c>
      <c r="J205" s="99">
        <f>IF(表格2[欄1]&lt;&gt;"",(表格2[[#This Row],[數量]]*表格2[[#This Row],[單價]]),0)</f>
        <v>900</v>
      </c>
    </row>
    <row r="206" spans="1:10">
      <c r="A206" s="97" t="str">
        <f>IFERROR((INDEX(名冊[#All],MATCH(表格2[[#This Row],[姓名]],名冊[[#All],[姓名]],0),COLUMN(名冊[[#Headers],[字號]]))),"")</f>
        <v>1-675</v>
      </c>
      <c r="B206" s="154" t="s">
        <v>3278</v>
      </c>
      <c r="C206" s="9">
        <v>45736</v>
      </c>
      <c r="D206" s="9" t="str">
        <f>IF(表格2[[#This Row],[姓名]]&lt;&gt;"","耗材","")</f>
        <v>耗材</v>
      </c>
      <c r="E206" s="8" t="s">
        <v>2650</v>
      </c>
      <c r="G206" s="179" t="str">
        <f>IF(表格2[[#This Row],[姓名]]&lt;&gt;"",TEXT(表格2[[#This Row],[日期]],"mm/dd;;")&amp;" "&amp;表格2[[#This Row],[項目]]&amp;"*"&amp;表格2[[#This Row],[數量]]&amp;表格2[[#This Row],[項目2]],"")</f>
        <v>03/20 愛力安奶粉*1</v>
      </c>
      <c r="H206" s="6">
        <v>1</v>
      </c>
      <c r="I206" s="6">
        <f>IF((COUNTIF(表格2[[#This Row],[項目]],"*員工*")&gt;0),(IFERROR(VLOOKUP((MID(表格2[[#This Row],[項目]],1,(LEN(表格2[[#This Row],[項目]])-4))),價目[],3,0),"")),(IFERROR(VLOOKUP(表格2[[#This Row],[項目]],價目[],2,0),"")))</f>
        <v>900</v>
      </c>
      <c r="J206" s="99">
        <f>IF(表格2[欄1]&lt;&gt;"",(表格2[[#This Row],[數量]]*表格2[[#This Row],[單價]]),0)</f>
        <v>900</v>
      </c>
    </row>
    <row r="207" spans="1:10">
      <c r="A207" s="97" t="str">
        <f>IFERROR((INDEX(名冊[#All],MATCH(表格2[[#This Row],[姓名]],名冊[[#All],[姓名]],0),COLUMN(名冊[[#Headers],[字號]]))),"")</f>
        <v>1-706</v>
      </c>
      <c r="B207" s="154" t="s">
        <v>3277</v>
      </c>
      <c r="C207" s="9">
        <v>45736</v>
      </c>
      <c r="D207" s="9" t="str">
        <f>IF(表格2[[#This Row],[姓名]]&lt;&gt;"","耗材","")</f>
        <v>耗材</v>
      </c>
      <c r="E207" s="8" t="s">
        <v>2650</v>
      </c>
      <c r="G207" s="179" t="str">
        <f>IF(表格2[[#This Row],[姓名]]&lt;&gt;"",TEXT(表格2[[#This Row],[日期]],"mm/dd;;")&amp;" "&amp;表格2[[#This Row],[項目]]&amp;"*"&amp;表格2[[#This Row],[數量]]&amp;表格2[[#This Row],[項目2]],"")</f>
        <v>03/20 愛力安奶粉*1</v>
      </c>
      <c r="H207" s="6">
        <v>1</v>
      </c>
      <c r="I207" s="6">
        <f>IF((COUNTIF(表格2[[#This Row],[項目]],"*員工*")&gt;0),(IFERROR(VLOOKUP((MID(表格2[[#This Row],[項目]],1,(LEN(表格2[[#This Row],[項目]])-4))),價目[],3,0),"")),(IFERROR(VLOOKUP(表格2[[#This Row],[項目]],價目[],2,0),"")))</f>
        <v>900</v>
      </c>
      <c r="J207" s="99">
        <f>IF(表格2[欄1]&lt;&gt;"",(表格2[[#This Row],[數量]]*表格2[[#This Row],[單價]]),0)</f>
        <v>900</v>
      </c>
    </row>
    <row r="208" spans="1:10">
      <c r="A208" s="97" t="str">
        <f>IFERROR((INDEX(名冊[#All],MATCH(表格2[[#This Row],[姓名]],名冊[[#All],[姓名]],0),COLUMN(名冊[[#Headers],[字號]]))),"")</f>
        <v>1-415</v>
      </c>
      <c r="B208" s="154" t="s">
        <v>3280</v>
      </c>
      <c r="C208" s="9">
        <v>45737</v>
      </c>
      <c r="D208" s="9" t="str">
        <f>IF(表格2[[#This Row],[姓名]]&lt;&gt;"","耗材","")</f>
        <v>耗材</v>
      </c>
      <c r="E208" s="8" t="s">
        <v>2650</v>
      </c>
      <c r="G208" s="179" t="str">
        <f>IF(表格2[[#This Row],[姓名]]&lt;&gt;"",TEXT(表格2[[#This Row],[日期]],"mm/dd;;")&amp;" "&amp;表格2[[#This Row],[項目]]&amp;"*"&amp;表格2[[#This Row],[數量]]&amp;表格2[[#This Row],[項目2]],"")</f>
        <v>03/21 愛力安奶粉*1</v>
      </c>
      <c r="H208" s="6">
        <v>1</v>
      </c>
      <c r="I208" s="6">
        <f>IF((COUNTIF(表格2[[#This Row],[項目]],"*員工*")&gt;0),(IFERROR(VLOOKUP((MID(表格2[[#This Row],[項目]],1,(LEN(表格2[[#This Row],[項目]])-4))),價目[],3,0),"")),(IFERROR(VLOOKUP(表格2[[#This Row],[項目]],價目[],2,0),"")))</f>
        <v>900</v>
      </c>
      <c r="J208" s="99">
        <f>IF(表格2[欄1]&lt;&gt;"",(表格2[[#This Row],[數量]]*表格2[[#This Row],[單價]]),0)</f>
        <v>900</v>
      </c>
    </row>
    <row r="209" spans="1:10" hidden="1">
      <c r="A209" s="97" t="str">
        <f>IFERROR((INDEX(名冊[#All],MATCH(表格2[[#This Row],[姓名]],名冊[[#All],[姓名]],0),COLUMN(名冊[[#Headers],[字號]]))),"")</f>
        <v>1-636</v>
      </c>
      <c r="B209" s="154" t="s">
        <v>3311</v>
      </c>
      <c r="C209" s="9">
        <v>45737</v>
      </c>
      <c r="D209" s="9" t="str">
        <f>IF(表格2[[#This Row],[姓名]]&lt;&gt;"","耗材","")</f>
        <v>耗材</v>
      </c>
      <c r="E209" s="8" t="s">
        <v>3307</v>
      </c>
      <c r="G209" s="179" t="str">
        <f>IF(表格2[[#This Row],[姓名]]&lt;&gt;"",TEXT(表格2[[#This Row],[日期]],"mm/dd;;")&amp;" "&amp;表格2[[#This Row],[項目]]&amp;"*"&amp;表格2[[#This Row],[數量]]&amp;表格2[[#This Row],[項目2]],"")</f>
        <v>03/21 凡士林400gm*1</v>
      </c>
      <c r="H209" s="6">
        <v>1</v>
      </c>
      <c r="I209" s="6">
        <f>IF((COUNTIF(表格2[[#This Row],[項目]],"*員工*")&gt;0),(IFERROR(VLOOKUP((MID(表格2[[#This Row],[項目]],1,(LEN(表格2[[#This Row],[項目]])-4))),價目[],3,0),"")),(IFERROR(VLOOKUP(表格2[[#This Row],[項目]],價目[],2,0),"")))</f>
        <v>80</v>
      </c>
      <c r="J209" s="99">
        <f>IF(表格2[欄1]&lt;&gt;"",(表格2[[#This Row],[數量]]*表格2[[#This Row],[單價]]),0)</f>
        <v>80</v>
      </c>
    </row>
    <row r="210" spans="1:10" hidden="1">
      <c r="A210" s="97" t="str">
        <f>IFERROR((INDEX(名冊[#All],MATCH(表格2[[#This Row],[姓名]],名冊[[#All],[姓名]],0),COLUMN(名冊[[#Headers],[字號]]))),"")</f>
        <v>1-211</v>
      </c>
      <c r="B210" s="154" t="s">
        <v>1019</v>
      </c>
      <c r="C210" s="9">
        <v>45737</v>
      </c>
      <c r="D210" s="9" t="str">
        <f>IF(表格2[[#This Row],[姓名]]&lt;&gt;"","耗材","")</f>
        <v>耗材</v>
      </c>
      <c r="E210" s="8" t="s">
        <v>3307</v>
      </c>
      <c r="G210" s="179" t="str">
        <f>IF(表格2[[#This Row],[姓名]]&lt;&gt;"",TEXT(表格2[[#This Row],[日期]],"mm/dd;;")&amp;" "&amp;表格2[[#This Row],[項目]]&amp;"*"&amp;表格2[[#This Row],[數量]]&amp;表格2[[#This Row],[項目2]],"")</f>
        <v>03/21 凡士林400gm*1</v>
      </c>
      <c r="H210" s="6">
        <v>1</v>
      </c>
      <c r="I210" s="6">
        <f>IF((COUNTIF(表格2[[#This Row],[項目]],"*員工*")&gt;0),(IFERROR(VLOOKUP((MID(表格2[[#This Row],[項目]],1,(LEN(表格2[[#This Row],[項目]])-4))),價目[],3,0),"")),(IFERROR(VLOOKUP(表格2[[#This Row],[項目]],價目[],2,0),"")))</f>
        <v>80</v>
      </c>
      <c r="J210" s="99">
        <f>IF(表格2[欄1]&lt;&gt;"",(表格2[[#This Row],[數量]]*表格2[[#This Row],[單價]]),0)</f>
        <v>80</v>
      </c>
    </row>
    <row r="211" spans="1:10" hidden="1">
      <c r="A211" s="97" t="str">
        <f>IFERROR((INDEX(名冊[#All],MATCH(表格2[[#This Row],[姓名]],名冊[[#All],[姓名]],0),COLUMN(名冊[[#Headers],[字號]]))),"")</f>
        <v>1-687</v>
      </c>
      <c r="B211" s="154" t="s">
        <v>1463</v>
      </c>
      <c r="C211" s="9">
        <v>45737</v>
      </c>
      <c r="D211" s="9" t="str">
        <f>IF(表格2[[#This Row],[姓名]]&lt;&gt;"","耗材","")</f>
        <v>耗材</v>
      </c>
      <c r="E211" s="8" t="s">
        <v>3307</v>
      </c>
      <c r="G211" s="179" t="str">
        <f>IF(表格2[[#This Row],[姓名]]&lt;&gt;"",TEXT(表格2[[#This Row],[日期]],"mm/dd;;")&amp;" "&amp;表格2[[#This Row],[項目]]&amp;"*"&amp;表格2[[#This Row],[數量]]&amp;表格2[[#This Row],[項目2]],"")</f>
        <v>03/21 凡士林400gm*1</v>
      </c>
      <c r="H211" s="6">
        <v>1</v>
      </c>
      <c r="I211" s="6">
        <f>IF((COUNTIF(表格2[[#This Row],[項目]],"*員工*")&gt;0),(IFERROR(VLOOKUP((MID(表格2[[#This Row],[項目]],1,(LEN(表格2[[#This Row],[項目]])-4))),價目[],3,0),"")),(IFERROR(VLOOKUP(表格2[[#This Row],[項目]],價目[],2,0),"")))</f>
        <v>80</v>
      </c>
      <c r="J211" s="99">
        <f>IF(表格2[欄1]&lt;&gt;"",(表格2[[#This Row],[數量]]*表格2[[#This Row],[單價]]),0)</f>
        <v>80</v>
      </c>
    </row>
    <row r="212" spans="1:10" hidden="1">
      <c r="A212" s="97" t="str">
        <f>IFERROR((INDEX(名冊[#All],MATCH(表格2[[#This Row],[姓名]],名冊[[#All],[姓名]],0),COLUMN(名冊[[#Headers],[字號]]))),"")</f>
        <v>1-473</v>
      </c>
      <c r="B212" s="154" t="s">
        <v>3305</v>
      </c>
      <c r="C212" s="9">
        <v>45737</v>
      </c>
      <c r="D212" s="9" t="str">
        <f>IF(表格2[[#This Row],[姓名]]&lt;&gt;"","耗材","")</f>
        <v>耗材</v>
      </c>
      <c r="E212" s="8" t="s">
        <v>3307</v>
      </c>
      <c r="G212" s="179" t="str">
        <f>IF(表格2[[#This Row],[姓名]]&lt;&gt;"",TEXT(表格2[[#This Row],[日期]],"mm/dd;;")&amp;" "&amp;表格2[[#This Row],[項目]]&amp;"*"&amp;表格2[[#This Row],[數量]]&amp;表格2[[#This Row],[項目2]],"")</f>
        <v>03/21 凡士林400gm*1</v>
      </c>
      <c r="H212" s="6">
        <v>1</v>
      </c>
      <c r="I212" s="6">
        <f>IF((COUNTIF(表格2[[#This Row],[項目]],"*員工*")&gt;0),(IFERROR(VLOOKUP((MID(表格2[[#This Row],[項目]],1,(LEN(表格2[[#This Row],[項目]])-4))),價目[],3,0),"")),(IFERROR(VLOOKUP(表格2[[#This Row],[項目]],價目[],2,0),"")))</f>
        <v>80</v>
      </c>
      <c r="J212" s="99">
        <f>IF(表格2[欄1]&lt;&gt;"",(表格2[[#This Row],[數量]]*表格2[[#This Row],[單價]]),0)</f>
        <v>80</v>
      </c>
    </row>
    <row r="213" spans="1:10" hidden="1">
      <c r="A213" s="97" t="str">
        <f>IFERROR((INDEX(名冊[#All],MATCH(表格2[[#This Row],[姓名]],名冊[[#All],[姓名]],0),COLUMN(名冊[[#Headers],[字號]]))),"")</f>
        <v>1-473</v>
      </c>
      <c r="B213" s="154" t="s">
        <v>3305</v>
      </c>
      <c r="C213" s="9">
        <v>45737</v>
      </c>
      <c r="D213" s="9" t="str">
        <f>IF(表格2[[#This Row],[姓名]]&lt;&gt;"","耗材","")</f>
        <v>耗材</v>
      </c>
      <c r="E213" s="8" t="s">
        <v>2044</v>
      </c>
      <c r="G213" s="179" t="str">
        <f>IF(表格2[[#This Row],[姓名]]&lt;&gt;"",TEXT(表格2[[#This Row],[日期]],"mm/dd;;")&amp;" "&amp;表格2[[#This Row],[項目]]&amp;"*"&amp;表格2[[#This Row],[數量]]&amp;表格2[[#This Row],[項目2]],"")</f>
        <v>03/21 紅牛雙卡*1</v>
      </c>
      <c r="H213" s="6">
        <v>1</v>
      </c>
      <c r="I213" s="6">
        <f>IF((COUNTIF(表格2[[#This Row],[項目]],"*員工*")&gt;0),(IFERROR(VLOOKUP((MID(表格2[[#This Row],[項目]],1,(LEN(表格2[[#This Row],[項目]])-4))),價目[],3,0),"")),(IFERROR(VLOOKUP(表格2[[#This Row],[項目]],價目[],2,0),"")))</f>
        <v>1950</v>
      </c>
      <c r="J213" s="99">
        <f>IF(表格2[欄1]&lt;&gt;"",(表格2[[#This Row],[數量]]*表格2[[#This Row],[單價]]),0)</f>
        <v>1950</v>
      </c>
    </row>
    <row r="214" spans="1:10" hidden="1">
      <c r="A214" s="97" t="str">
        <f>IFERROR((INDEX(名冊[#All],MATCH(表格2[[#This Row],[姓名]],名冊[[#All],[姓名]],0),COLUMN(名冊[[#Headers],[字號]]))),"")</f>
        <v>1-676</v>
      </c>
      <c r="B214" s="154" t="s">
        <v>2205</v>
      </c>
      <c r="C214" s="9">
        <v>45737</v>
      </c>
      <c r="D214" s="9" t="str">
        <f>IF(表格2[[#This Row],[姓名]]&lt;&gt;"","耗材","")</f>
        <v>耗材</v>
      </c>
      <c r="E214" s="8" t="s">
        <v>3307</v>
      </c>
      <c r="G214" s="179" t="str">
        <f>IF(表格2[[#This Row],[姓名]]&lt;&gt;"",TEXT(表格2[[#This Row],[日期]],"mm/dd;;")&amp;" "&amp;表格2[[#This Row],[項目]]&amp;"*"&amp;表格2[[#This Row],[數量]]&amp;表格2[[#This Row],[項目2]],"")</f>
        <v>03/21 凡士林400gm*1</v>
      </c>
      <c r="H214" s="6">
        <v>1</v>
      </c>
      <c r="I214" s="6">
        <f>IF((COUNTIF(表格2[[#This Row],[項目]],"*員工*")&gt;0),(IFERROR(VLOOKUP((MID(表格2[[#This Row],[項目]],1,(LEN(表格2[[#This Row],[項目]])-4))),價目[],3,0),"")),(IFERROR(VLOOKUP(表格2[[#This Row],[項目]],價目[],2,0),"")))</f>
        <v>80</v>
      </c>
      <c r="J214" s="99">
        <f>IF(表格2[欄1]&lt;&gt;"",(表格2[[#This Row],[數量]]*表格2[[#This Row],[單價]]),0)</f>
        <v>80</v>
      </c>
    </row>
    <row r="215" spans="1:10" hidden="1">
      <c r="A215" s="97" t="str">
        <f>IFERROR((INDEX(名冊[#All],MATCH(表格2[[#This Row],[姓名]],名冊[[#All],[姓名]],0),COLUMN(名冊[[#Headers],[字號]]))),"")</f>
        <v>1-531</v>
      </c>
      <c r="B215" s="154" t="s">
        <v>2765</v>
      </c>
      <c r="C215" s="9">
        <v>45737</v>
      </c>
      <c r="D215" s="9" t="str">
        <f>IF(表格2[[#This Row],[姓名]]&lt;&gt;"","耗材","")</f>
        <v>耗材</v>
      </c>
      <c r="E215" s="8" t="s">
        <v>2044</v>
      </c>
      <c r="G215" s="179" t="str">
        <f>IF(表格2[[#This Row],[姓名]]&lt;&gt;"",TEXT(表格2[[#This Row],[日期]],"mm/dd;;")&amp;" "&amp;表格2[[#This Row],[項目]]&amp;"*"&amp;表格2[[#This Row],[數量]]&amp;表格2[[#This Row],[項目2]],"")</f>
        <v>03/21 紅牛雙卡*1</v>
      </c>
      <c r="H215" s="6">
        <v>1</v>
      </c>
      <c r="I215" s="6">
        <f>IF((COUNTIF(表格2[[#This Row],[項目]],"*員工*")&gt;0),(IFERROR(VLOOKUP((MID(表格2[[#This Row],[項目]],1,(LEN(表格2[[#This Row],[項目]])-4))),價目[],3,0),"")),(IFERROR(VLOOKUP(表格2[[#This Row],[項目]],價目[],2,0),"")))</f>
        <v>1950</v>
      </c>
      <c r="J215" s="99">
        <f>IF(表格2[欄1]&lt;&gt;"",(表格2[[#This Row],[數量]]*表格2[[#This Row],[單價]]),0)</f>
        <v>1950</v>
      </c>
    </row>
    <row r="216" spans="1:10" hidden="1">
      <c r="A216" s="97" t="str">
        <f>IFERROR((INDEX(名冊[#All],MATCH(表格2[[#This Row],[姓名]],名冊[[#All],[姓名]],0),COLUMN(名冊[[#Headers],[字號]]))),"")</f>
        <v>1-197</v>
      </c>
      <c r="B216" s="154" t="s">
        <v>3308</v>
      </c>
      <c r="C216" s="9">
        <v>45737</v>
      </c>
      <c r="D216" s="9" t="str">
        <f>IF(表格2[[#This Row],[姓名]]&lt;&gt;"","耗材","")</f>
        <v>耗材</v>
      </c>
      <c r="E216" s="8" t="s">
        <v>3307</v>
      </c>
      <c r="G216" s="179" t="str">
        <f>IF(表格2[[#This Row],[姓名]]&lt;&gt;"",TEXT(表格2[[#This Row],[日期]],"mm/dd;;")&amp;" "&amp;表格2[[#This Row],[項目]]&amp;"*"&amp;表格2[[#This Row],[數量]]&amp;表格2[[#This Row],[項目2]],"")</f>
        <v>03/21 凡士林400gm*1</v>
      </c>
      <c r="H216" s="6">
        <v>1</v>
      </c>
      <c r="I216" s="6">
        <f>IF((COUNTIF(表格2[[#This Row],[項目]],"*員工*")&gt;0),(IFERROR(VLOOKUP((MID(表格2[[#This Row],[項目]],1,(LEN(表格2[[#This Row],[項目]])-4))),價目[],3,0),"")),(IFERROR(VLOOKUP(表格2[[#This Row],[項目]],價目[],2,0),"")))</f>
        <v>80</v>
      </c>
      <c r="J216" s="99">
        <f>IF(表格2[欄1]&lt;&gt;"",(表格2[[#This Row],[數量]]*表格2[[#This Row],[單價]]),0)</f>
        <v>80</v>
      </c>
    </row>
    <row r="217" spans="1:10" hidden="1">
      <c r="A217" s="97" t="str">
        <f>IFERROR((INDEX(名冊[#All],MATCH(表格2[[#This Row],[姓名]],名冊[[#All],[姓名]],0),COLUMN(名冊[[#Headers],[字號]]))),"")</f>
        <v>1-296</v>
      </c>
      <c r="B217" s="154" t="s">
        <v>3310</v>
      </c>
      <c r="C217" s="9">
        <v>45737</v>
      </c>
      <c r="D217" s="9" t="str">
        <f>IF(表格2[[#This Row],[姓名]]&lt;&gt;"","耗材","")</f>
        <v>耗材</v>
      </c>
      <c r="E217" s="8" t="s">
        <v>3307</v>
      </c>
      <c r="G217" s="179" t="str">
        <f>IF(表格2[[#This Row],[姓名]]&lt;&gt;"",TEXT(表格2[[#This Row],[日期]],"mm/dd;;")&amp;" "&amp;表格2[[#This Row],[項目]]&amp;"*"&amp;表格2[[#This Row],[數量]]&amp;表格2[[#This Row],[項目2]],"")</f>
        <v>03/21 凡士林400gm*1</v>
      </c>
      <c r="H217" s="6">
        <v>1</v>
      </c>
      <c r="I217" s="6">
        <f>IF((COUNTIF(表格2[[#This Row],[項目]],"*員工*")&gt;0),(IFERROR(VLOOKUP((MID(表格2[[#This Row],[項目]],1,(LEN(表格2[[#This Row],[項目]])-4))),價目[],3,0),"")),(IFERROR(VLOOKUP(表格2[[#This Row],[項目]],價目[],2,0),"")))</f>
        <v>80</v>
      </c>
      <c r="J217" s="99">
        <f>IF(表格2[欄1]&lt;&gt;"",(表格2[[#This Row],[數量]]*表格2[[#This Row],[單價]]),0)</f>
        <v>80</v>
      </c>
    </row>
    <row r="218" spans="1:10" hidden="1">
      <c r="A218" s="97" t="str">
        <f>IFERROR((INDEX(名冊[#All],MATCH(表格2[[#This Row],[姓名]],名冊[[#All],[姓名]],0),COLUMN(名冊[[#Headers],[字號]]))),"")</f>
        <v>1-274</v>
      </c>
      <c r="B218" s="154" t="s">
        <v>3306</v>
      </c>
      <c r="C218" s="9">
        <v>45737</v>
      </c>
      <c r="D218" s="9" t="str">
        <f>IF(表格2[[#This Row],[姓名]]&lt;&gt;"","耗材","")</f>
        <v>耗材</v>
      </c>
      <c r="E218" s="8" t="s">
        <v>3307</v>
      </c>
      <c r="G218" s="179" t="str">
        <f>IF(表格2[[#This Row],[姓名]]&lt;&gt;"",TEXT(表格2[[#This Row],[日期]],"mm/dd;;")&amp;" "&amp;表格2[[#This Row],[項目]]&amp;"*"&amp;表格2[[#This Row],[數量]]&amp;表格2[[#This Row],[項目2]],"")</f>
        <v>03/21 凡士林400gm*1</v>
      </c>
      <c r="H218" s="6">
        <v>1</v>
      </c>
      <c r="I218" s="6">
        <f>IF((COUNTIF(表格2[[#This Row],[項目]],"*員工*")&gt;0),(IFERROR(VLOOKUP((MID(表格2[[#This Row],[項目]],1,(LEN(表格2[[#This Row],[項目]])-4))),價目[],3,0),"")),(IFERROR(VLOOKUP(表格2[[#This Row],[項目]],價目[],2,0),"")))</f>
        <v>80</v>
      </c>
      <c r="J218" s="99">
        <f>IF(表格2[欄1]&lt;&gt;"",(表格2[[#This Row],[數量]]*表格2[[#This Row],[單價]]),0)</f>
        <v>80</v>
      </c>
    </row>
    <row r="219" spans="1:10" hidden="1">
      <c r="A219" s="97" t="str">
        <f>IFERROR((INDEX(名冊[#All],MATCH(表格2[[#This Row],[姓名]],名冊[[#All],[姓名]],0),COLUMN(名冊[[#Headers],[字號]]))),"")</f>
        <v>1-477</v>
      </c>
      <c r="B219" s="154" t="s">
        <v>3309</v>
      </c>
      <c r="C219" s="9">
        <v>45737</v>
      </c>
      <c r="D219" s="9" t="str">
        <f>IF(表格2[[#This Row],[姓名]]&lt;&gt;"","耗材","")</f>
        <v>耗材</v>
      </c>
      <c r="E219" s="8" t="s">
        <v>3307</v>
      </c>
      <c r="G219" s="179" t="str">
        <f>IF(表格2[[#This Row],[姓名]]&lt;&gt;"",TEXT(表格2[[#This Row],[日期]],"mm/dd;;")&amp;" "&amp;表格2[[#This Row],[項目]]&amp;"*"&amp;表格2[[#This Row],[數量]]&amp;表格2[[#This Row],[項目2]],"")</f>
        <v>03/21 凡士林400gm*1</v>
      </c>
      <c r="H219" s="6">
        <v>1</v>
      </c>
      <c r="I219" s="6">
        <f>IF((COUNTIF(表格2[[#This Row],[項目]],"*員工*")&gt;0),(IFERROR(VLOOKUP((MID(表格2[[#This Row],[項目]],1,(LEN(表格2[[#This Row],[項目]])-4))),價目[],3,0),"")),(IFERROR(VLOOKUP(表格2[[#This Row],[項目]],價目[],2,0),"")))</f>
        <v>80</v>
      </c>
      <c r="J219" s="99">
        <f>IF(表格2[欄1]&lt;&gt;"",(表格2[[#This Row],[數量]]*表格2[[#This Row],[單價]]),0)</f>
        <v>80</v>
      </c>
    </row>
    <row r="220" spans="1:10" hidden="1">
      <c r="A220" s="97" t="str">
        <f>IFERROR((INDEX(名冊[#All],MATCH(表格2[[#This Row],[姓名]],名冊[[#All],[姓名]],0),COLUMN(名冊[[#Headers],[字號]]))),"")</f>
        <v>2-185</v>
      </c>
      <c r="B220" s="154" t="s">
        <v>3290</v>
      </c>
      <c r="C220" s="9">
        <v>45738</v>
      </c>
      <c r="D220" s="9" t="str">
        <f>IF(表格2[[#This Row],[姓名]]&lt;&gt;"","耗材","")</f>
        <v>耗材</v>
      </c>
      <c r="E220" s="8" t="s">
        <v>2733</v>
      </c>
      <c r="G220" s="179" t="str">
        <f>IF(表格2[[#This Row],[姓名]]&lt;&gt;"",TEXT(表格2[[#This Row],[日期]],"mm/dd;;")&amp;" "&amp;表格2[[#This Row],[項目]]&amp;"*"&amp;表格2[[#This Row],[數量]]&amp;表格2[[#This Row],[項目2]],"")</f>
        <v>03/22 PVC手套*1</v>
      </c>
      <c r="H220" s="6">
        <v>1</v>
      </c>
      <c r="I220" s="6">
        <f>IF((COUNTIF(表格2[[#This Row],[項目]],"*員工*")&gt;0),(IFERROR(VLOOKUP((MID(表格2[[#This Row],[項目]],1,(LEN(表格2[[#This Row],[項目]])-4))),價目[],3,0),"")),(IFERROR(VLOOKUP(表格2[[#This Row],[項目]],價目[],2,0),"")))</f>
        <v>110</v>
      </c>
      <c r="J220" s="99">
        <f>IF(表格2[欄1]&lt;&gt;"",(表格2[[#This Row],[數量]]*表格2[[#This Row],[單價]]),0)</f>
        <v>110</v>
      </c>
    </row>
    <row r="221" spans="1:10" hidden="1">
      <c r="A221" s="97" t="str">
        <f>IFERROR((INDEX(名冊[#All],MATCH(表格2[[#This Row],[姓名]],名冊[[#All],[姓名]],0),COLUMN(名冊[[#Headers],[字號]]))),"")</f>
        <v>2-185</v>
      </c>
      <c r="B221" s="154" t="s">
        <v>3290</v>
      </c>
      <c r="C221" s="9">
        <v>45738</v>
      </c>
      <c r="D221" s="9" t="str">
        <f>IF(表格2[[#This Row],[姓名]]&lt;&gt;"","耗材","")</f>
        <v>耗材</v>
      </c>
      <c r="E221" s="8" t="s">
        <v>245</v>
      </c>
      <c r="G221" s="179" t="str">
        <f>IF(表格2[[#This Row],[姓名]]&lt;&gt;"",TEXT(表格2[[#This Row],[日期]],"mm/dd;;")&amp;" "&amp;表格2[[#This Row],[項目]]&amp;"*"&amp;表格2[[#This Row],[數量]]&amp;表格2[[#This Row],[項目2]],"")</f>
        <v>03/22 衛生紙*1</v>
      </c>
      <c r="H221" s="6">
        <v>1</v>
      </c>
      <c r="I221" s="6">
        <f>IF((COUNTIF(表格2[[#This Row],[項目]],"*員工*")&gt;0),(IFERROR(VLOOKUP((MID(表格2[[#This Row],[項目]],1,(LEN(表格2[[#This Row],[項目]])-4))),價目[],3,0),"")),(IFERROR(VLOOKUP(表格2[[#This Row],[項目]],價目[],2,0),"")))</f>
        <v>150</v>
      </c>
      <c r="J221" s="99">
        <f>IF(表格2[欄1]&lt;&gt;"",(表格2[[#This Row],[數量]]*表格2[[#This Row],[單價]]),0)</f>
        <v>150</v>
      </c>
    </row>
    <row r="222" spans="1:10" hidden="1">
      <c r="A222" s="97" t="str">
        <f>IFERROR((INDEX(名冊[#All],MATCH(表格2[[#This Row],[姓名]],名冊[[#All],[姓名]],0),COLUMN(名冊[[#Headers],[字號]]))),"")</f>
        <v>1-761</v>
      </c>
      <c r="B222" s="154" t="s">
        <v>3327</v>
      </c>
      <c r="C222" s="9">
        <v>45738</v>
      </c>
      <c r="D222" s="9" t="str">
        <f>IF(表格2[[#This Row],[姓名]]&lt;&gt;"","耗材","")</f>
        <v>耗材</v>
      </c>
      <c r="E222" s="8" t="s">
        <v>3312</v>
      </c>
      <c r="G222" s="179" t="str">
        <f>IF(表格2[[#This Row],[姓名]]&lt;&gt;"",TEXT(表格2[[#This Row],[日期]],"mm/dd;;")&amp;" "&amp;表格2[[#This Row],[項目]]&amp;"*"&amp;表格2[[#This Row],[數量]]&amp;表格2[[#This Row],[項目2]],"")</f>
        <v>03/22 依必朗潔膚液*1</v>
      </c>
      <c r="H222" s="6">
        <v>1</v>
      </c>
      <c r="I222" s="6">
        <f>IF((COUNTIF(表格2[[#This Row],[項目]],"*員工*")&gt;0),(IFERROR(VLOOKUP((MID(表格2[[#This Row],[項目]],1,(LEN(表格2[[#This Row],[項目]])-4))),價目[],3,0),"")),(IFERROR(VLOOKUP(表格2[[#This Row],[項目]],價目[],2,0),"")))</f>
        <v>175</v>
      </c>
      <c r="J222" s="99">
        <f>IF(表格2[欄1]&lt;&gt;"",(表格2[[#This Row],[數量]]*表格2[[#This Row],[單價]]),0)</f>
        <v>175</v>
      </c>
    </row>
    <row r="223" spans="1:10" hidden="1">
      <c r="A223" s="97" t="str">
        <f>IFERROR((INDEX(名冊[#All],MATCH(表格2[[#This Row],[姓名]],名冊[[#All],[姓名]],0),COLUMN(名冊[[#Headers],[字號]]))),"")</f>
        <v>2-146</v>
      </c>
      <c r="B223" s="154" t="s">
        <v>781</v>
      </c>
      <c r="C223" s="9">
        <v>45738</v>
      </c>
      <c r="D223" s="9" t="str">
        <f>IF(表格2[[#This Row],[姓名]]&lt;&gt;"","耗材","")</f>
        <v>耗材</v>
      </c>
      <c r="E223" s="8" t="s">
        <v>2733</v>
      </c>
      <c r="G223" s="179" t="str">
        <f>IF(表格2[[#This Row],[姓名]]&lt;&gt;"",TEXT(表格2[[#This Row],[日期]],"mm/dd;;")&amp;" "&amp;表格2[[#This Row],[項目]]&amp;"*"&amp;表格2[[#This Row],[數量]]&amp;表格2[[#This Row],[項目2]],"")</f>
        <v>03/22 PVC手套*1</v>
      </c>
      <c r="H223" s="6">
        <v>1</v>
      </c>
      <c r="I223" s="6">
        <f>IF((COUNTIF(表格2[[#This Row],[項目]],"*員工*")&gt;0),(IFERROR(VLOOKUP((MID(表格2[[#This Row],[項目]],1,(LEN(表格2[[#This Row],[項目]])-4))),價目[],3,0),"")),(IFERROR(VLOOKUP(表格2[[#This Row],[項目]],價目[],2,0),"")))</f>
        <v>110</v>
      </c>
      <c r="J223" s="99">
        <f>IF(表格2[欄1]&lt;&gt;"",(表格2[[#This Row],[數量]]*表格2[[#This Row],[單價]]),0)</f>
        <v>110</v>
      </c>
    </row>
    <row r="224" spans="1:10" hidden="1">
      <c r="A224" s="97" t="str">
        <f>IFERROR((INDEX(名冊[#All],MATCH(表格2[[#This Row],[姓名]],名冊[[#All],[姓名]],0),COLUMN(名冊[[#Headers],[字號]]))),"")</f>
        <v>2-146</v>
      </c>
      <c r="B224" s="154" t="s">
        <v>781</v>
      </c>
      <c r="C224" s="9">
        <v>45738</v>
      </c>
      <c r="D224" s="9" t="str">
        <f>IF(表格2[[#This Row],[姓名]]&lt;&gt;"","耗材","")</f>
        <v>耗材</v>
      </c>
      <c r="E224" s="8" t="s">
        <v>245</v>
      </c>
      <c r="G224" s="179" t="str">
        <f>IF(表格2[[#This Row],[姓名]]&lt;&gt;"",TEXT(表格2[[#This Row],[日期]],"mm/dd;;")&amp;" "&amp;表格2[[#This Row],[項目]]&amp;"*"&amp;表格2[[#This Row],[數量]]&amp;表格2[[#This Row],[項目2]],"")</f>
        <v>03/22 衛生紙*1</v>
      </c>
      <c r="H224" s="6">
        <v>1</v>
      </c>
      <c r="I224" s="6">
        <f>IF((COUNTIF(表格2[[#This Row],[項目]],"*員工*")&gt;0),(IFERROR(VLOOKUP((MID(表格2[[#This Row],[項目]],1,(LEN(表格2[[#This Row],[項目]])-4))),價目[],3,0),"")),(IFERROR(VLOOKUP(表格2[[#This Row],[項目]],價目[],2,0),"")))</f>
        <v>150</v>
      </c>
      <c r="J224" s="99">
        <f>IF(表格2[欄1]&lt;&gt;"",(表格2[[#This Row],[數量]]*表格2[[#This Row],[單價]]),0)</f>
        <v>150</v>
      </c>
    </row>
    <row r="225" spans="1:10" hidden="1">
      <c r="A225" s="97" t="str">
        <f>IFERROR((INDEX(名冊[#All],MATCH(表格2[[#This Row],[姓名]],名冊[[#All],[姓名]],0),COLUMN(名冊[[#Headers],[字號]]))),"")</f>
        <v>2-168</v>
      </c>
      <c r="B225" s="154" t="s">
        <v>2130</v>
      </c>
      <c r="C225" s="9">
        <v>45738</v>
      </c>
      <c r="D225" s="9" t="str">
        <f>IF(表格2[[#This Row],[姓名]]&lt;&gt;"","耗材","")</f>
        <v>耗材</v>
      </c>
      <c r="E225" s="8" t="s">
        <v>2733</v>
      </c>
      <c r="G225" s="179" t="str">
        <f>IF(表格2[[#This Row],[姓名]]&lt;&gt;"",TEXT(表格2[[#This Row],[日期]],"mm/dd;;")&amp;" "&amp;表格2[[#This Row],[項目]]&amp;"*"&amp;表格2[[#This Row],[數量]]&amp;表格2[[#This Row],[項目2]],"")</f>
        <v>03/22 PVC手套*1</v>
      </c>
      <c r="H225" s="6">
        <v>1</v>
      </c>
      <c r="I225" s="6">
        <f>IF((COUNTIF(表格2[[#This Row],[項目]],"*員工*")&gt;0),(IFERROR(VLOOKUP((MID(表格2[[#This Row],[項目]],1,(LEN(表格2[[#This Row],[項目]])-4))),價目[],3,0),"")),(IFERROR(VLOOKUP(表格2[[#This Row],[項目]],價目[],2,0),"")))</f>
        <v>110</v>
      </c>
      <c r="J225" s="99">
        <f>IF(表格2[欄1]&lt;&gt;"",(表格2[[#This Row],[數量]]*表格2[[#This Row],[單價]]),0)</f>
        <v>110</v>
      </c>
    </row>
    <row r="226" spans="1:10" hidden="1">
      <c r="A226" s="97" t="str">
        <f>IFERROR((INDEX(名冊[#All],MATCH(表格2[[#This Row],[姓名]],名冊[[#All],[姓名]],0),COLUMN(名冊[[#Headers],[字號]]))),"")</f>
        <v>2-168</v>
      </c>
      <c r="B226" s="154" t="s">
        <v>3295</v>
      </c>
      <c r="C226" s="9">
        <v>45738</v>
      </c>
      <c r="D226" s="9" t="str">
        <f>IF(表格2[[#This Row],[姓名]]&lt;&gt;"","耗材","")</f>
        <v>耗材</v>
      </c>
      <c r="E226" s="8" t="s">
        <v>245</v>
      </c>
      <c r="G226" s="179" t="str">
        <f>IF(表格2[[#This Row],[姓名]]&lt;&gt;"",TEXT(表格2[[#This Row],[日期]],"mm/dd;;")&amp;" "&amp;表格2[[#This Row],[項目]]&amp;"*"&amp;表格2[[#This Row],[數量]]&amp;表格2[[#This Row],[項目2]],"")</f>
        <v>03/22 衛生紙*1</v>
      </c>
      <c r="H226" s="6">
        <v>1</v>
      </c>
      <c r="I226" s="6">
        <f>IF((COUNTIF(表格2[[#This Row],[項目]],"*員工*")&gt;0),(IFERROR(VLOOKUP((MID(表格2[[#This Row],[項目]],1,(LEN(表格2[[#This Row],[項目]])-4))),價目[],3,0),"")),(IFERROR(VLOOKUP(表格2[[#This Row],[項目]],價目[],2,0),"")))</f>
        <v>150</v>
      </c>
      <c r="J226" s="99">
        <f>IF(表格2[欄1]&lt;&gt;"",(表格2[[#This Row],[數量]]*表格2[[#This Row],[單價]]),0)</f>
        <v>150</v>
      </c>
    </row>
    <row r="227" spans="1:10" hidden="1">
      <c r="A227" s="97" t="str">
        <f>IFERROR((INDEX(名冊[#All],MATCH(表格2[[#This Row],[姓名]],名冊[[#All],[姓名]],0),COLUMN(名冊[[#Headers],[字號]]))),"")</f>
        <v>2-174</v>
      </c>
      <c r="B227" s="154" t="s">
        <v>3298</v>
      </c>
      <c r="C227" s="9">
        <v>45738</v>
      </c>
      <c r="D227" s="9" t="str">
        <f>IF(表格2[[#This Row],[姓名]]&lt;&gt;"","耗材","")</f>
        <v>耗材</v>
      </c>
      <c r="E227" s="8" t="s">
        <v>2733</v>
      </c>
      <c r="G227" s="179" t="str">
        <f>IF(表格2[[#This Row],[姓名]]&lt;&gt;"",TEXT(表格2[[#This Row],[日期]],"mm/dd;;")&amp;" "&amp;表格2[[#This Row],[項目]]&amp;"*"&amp;表格2[[#This Row],[數量]]&amp;表格2[[#This Row],[項目2]],"")</f>
        <v>03/22 PVC手套*1</v>
      </c>
      <c r="H227" s="6">
        <v>1</v>
      </c>
      <c r="I227" s="6">
        <f>IF((COUNTIF(表格2[[#This Row],[項目]],"*員工*")&gt;0),(IFERROR(VLOOKUP((MID(表格2[[#This Row],[項目]],1,(LEN(表格2[[#This Row],[項目]])-4))),價目[],3,0),"")),(IFERROR(VLOOKUP(表格2[[#This Row],[項目]],價目[],2,0),"")))</f>
        <v>110</v>
      </c>
      <c r="J227" s="99">
        <f>IF(表格2[欄1]&lt;&gt;"",(表格2[[#This Row],[數量]]*表格2[[#This Row],[單價]]),0)</f>
        <v>110</v>
      </c>
    </row>
    <row r="228" spans="1:10" hidden="1">
      <c r="A228" s="97" t="str">
        <f>IFERROR((INDEX(名冊[#All],MATCH(表格2[[#This Row],[姓名]],名冊[[#All],[姓名]],0),COLUMN(名冊[[#Headers],[字號]]))),"")</f>
        <v>1-629</v>
      </c>
      <c r="B228" s="154" t="s">
        <v>3319</v>
      </c>
      <c r="C228" s="9">
        <v>45738</v>
      </c>
      <c r="D228" s="9" t="str">
        <f>IF(表格2[[#This Row],[姓名]]&lt;&gt;"","耗材","")</f>
        <v>耗材</v>
      </c>
      <c r="E228" s="8" t="s">
        <v>3312</v>
      </c>
      <c r="G228" s="179" t="str">
        <f>IF(表格2[[#This Row],[姓名]]&lt;&gt;"",TEXT(表格2[[#This Row],[日期]],"mm/dd;;")&amp;" "&amp;表格2[[#This Row],[項目]]&amp;"*"&amp;表格2[[#This Row],[數量]]&amp;表格2[[#This Row],[項目2]],"")</f>
        <v>03/22 依必朗潔膚液*1</v>
      </c>
      <c r="H228" s="6">
        <v>1</v>
      </c>
      <c r="I228" s="6">
        <f>IF((COUNTIF(表格2[[#This Row],[項目]],"*員工*")&gt;0),(IFERROR(VLOOKUP((MID(表格2[[#This Row],[項目]],1,(LEN(表格2[[#This Row],[項目]])-4))),價目[],3,0),"")),(IFERROR(VLOOKUP(表格2[[#This Row],[項目]],價目[],2,0),"")))</f>
        <v>175</v>
      </c>
      <c r="J228" s="99">
        <f>IF(表格2[欄1]&lt;&gt;"",(表格2[[#This Row],[數量]]*表格2[[#This Row],[單價]]),0)</f>
        <v>175</v>
      </c>
    </row>
    <row r="229" spans="1:10" hidden="1">
      <c r="A229" s="97" t="str">
        <f>IFERROR((INDEX(名冊[#All],MATCH(表格2[[#This Row],[姓名]],名冊[[#All],[姓名]],0),COLUMN(名冊[[#Headers],[字號]]))),"")</f>
        <v>2-197</v>
      </c>
      <c r="B229" s="154" t="s">
        <v>3289</v>
      </c>
      <c r="C229" s="9">
        <v>45738</v>
      </c>
      <c r="D229" s="9" t="str">
        <f>IF(表格2[[#This Row],[姓名]]&lt;&gt;"","耗材","")</f>
        <v>耗材</v>
      </c>
      <c r="E229" s="8" t="s">
        <v>2733</v>
      </c>
      <c r="G229" s="179" t="str">
        <f>IF(表格2[[#This Row],[姓名]]&lt;&gt;"",TEXT(表格2[[#This Row],[日期]],"mm/dd;;")&amp;" "&amp;表格2[[#This Row],[項目]]&amp;"*"&amp;表格2[[#This Row],[數量]]&amp;表格2[[#This Row],[項目2]],"")</f>
        <v>03/22 PVC手套*1</v>
      </c>
      <c r="H229" s="6">
        <v>1</v>
      </c>
      <c r="I229" s="6">
        <f>IF((COUNTIF(表格2[[#This Row],[項目]],"*員工*")&gt;0),(IFERROR(VLOOKUP((MID(表格2[[#This Row],[項目]],1,(LEN(表格2[[#This Row],[項目]])-4))),價目[],3,0),"")),(IFERROR(VLOOKUP(表格2[[#This Row],[項目]],價目[],2,0),"")))</f>
        <v>110</v>
      </c>
      <c r="J229" s="99">
        <f>IF(表格2[欄1]&lt;&gt;"",(表格2[[#This Row],[數量]]*表格2[[#This Row],[單價]]),0)</f>
        <v>110</v>
      </c>
    </row>
    <row r="230" spans="1:10" hidden="1">
      <c r="A230" s="97" t="str">
        <f>IFERROR((INDEX(名冊[#All],MATCH(表格2[[#This Row],[姓名]],名冊[[#All],[姓名]],0),COLUMN(名冊[[#Headers],[字號]]))),"")</f>
        <v>2-197</v>
      </c>
      <c r="B230" s="154" t="s">
        <v>3289</v>
      </c>
      <c r="C230" s="9">
        <v>45738</v>
      </c>
      <c r="D230" s="9" t="str">
        <f>IF(表格2[[#This Row],[姓名]]&lt;&gt;"","耗材","")</f>
        <v>耗材</v>
      </c>
      <c r="E230" s="8" t="s">
        <v>245</v>
      </c>
      <c r="G230" s="179" t="str">
        <f>IF(表格2[[#This Row],[姓名]]&lt;&gt;"",TEXT(表格2[[#This Row],[日期]],"mm/dd;;")&amp;" "&amp;表格2[[#This Row],[項目]]&amp;"*"&amp;表格2[[#This Row],[數量]]&amp;表格2[[#This Row],[項目2]],"")</f>
        <v>03/22 衛生紙*1</v>
      </c>
      <c r="H230" s="6">
        <v>1</v>
      </c>
      <c r="I230" s="6">
        <f>IF((COUNTIF(表格2[[#This Row],[項目]],"*員工*")&gt;0),(IFERROR(VLOOKUP((MID(表格2[[#This Row],[項目]],1,(LEN(表格2[[#This Row],[項目]])-4))),價目[],3,0),"")),(IFERROR(VLOOKUP(表格2[[#This Row],[項目]],價目[],2,0),"")))</f>
        <v>150</v>
      </c>
      <c r="J230" s="99">
        <f>IF(表格2[欄1]&lt;&gt;"",(表格2[[#This Row],[數量]]*表格2[[#This Row],[單價]]),0)</f>
        <v>150</v>
      </c>
    </row>
    <row r="231" spans="1:10" hidden="1">
      <c r="A231" s="97" t="str">
        <f>IFERROR((INDEX(名冊[#All],MATCH(表格2[[#This Row],[姓名]],名冊[[#All],[姓名]],0),COLUMN(名冊[[#Headers],[字號]]))),"")</f>
        <v>2-197</v>
      </c>
      <c r="B231" s="154" t="s">
        <v>3289</v>
      </c>
      <c r="C231" s="9">
        <v>45738</v>
      </c>
      <c r="D231" s="9" t="str">
        <f>IF(表格2[[#This Row],[姓名]]&lt;&gt;"","耗材","")</f>
        <v>耗材</v>
      </c>
      <c r="E231" s="8" t="s">
        <v>2693</v>
      </c>
      <c r="G231" s="179" t="str">
        <f>IF(表格2[[#This Row],[姓名]]&lt;&gt;"",TEXT(表格2[[#This Row],[日期]],"mm/dd;;")&amp;" "&amp;表格2[[#This Row],[項目]]&amp;"*"&amp;表格2[[#This Row],[數量]]&amp;表格2[[#This Row],[項目2]],"")</f>
        <v>03/22 藻體康*1</v>
      </c>
      <c r="H231" s="6">
        <v>1</v>
      </c>
      <c r="I231" s="6">
        <f>IF((COUNTIF(表格2[[#This Row],[項目]],"*員工*")&gt;0),(IFERROR(VLOOKUP((MID(表格2[[#This Row],[項目]],1,(LEN(表格2[[#This Row],[項目]])-4))),價目[],3,0),"")),(IFERROR(VLOOKUP(表格2[[#This Row],[項目]],價目[],2,0),"")))</f>
        <v>900</v>
      </c>
      <c r="J231" s="99">
        <f>IF(表格2[欄1]&lt;&gt;"",(表格2[[#This Row],[數量]]*表格2[[#This Row],[單價]]),0)</f>
        <v>900</v>
      </c>
    </row>
    <row r="232" spans="1:10" hidden="1">
      <c r="A232" s="97" t="str">
        <f>IFERROR((INDEX(名冊[#All],MATCH(表格2[[#This Row],[姓名]],名冊[[#All],[姓名]],0),COLUMN(名冊[[#Headers],[字號]]))),"")</f>
        <v>1-717</v>
      </c>
      <c r="B232" s="154" t="s">
        <v>3320</v>
      </c>
      <c r="C232" s="9">
        <v>45738</v>
      </c>
      <c r="D232" s="9" t="str">
        <f>IF(表格2[[#This Row],[姓名]]&lt;&gt;"","耗材","")</f>
        <v>耗材</v>
      </c>
      <c r="E232" s="8" t="s">
        <v>3312</v>
      </c>
      <c r="G232" s="179" t="str">
        <f>IF(表格2[[#This Row],[姓名]]&lt;&gt;"",TEXT(表格2[[#This Row],[日期]],"mm/dd;;")&amp;" "&amp;表格2[[#This Row],[項目]]&amp;"*"&amp;表格2[[#This Row],[數量]]&amp;表格2[[#This Row],[項目2]],"")</f>
        <v>03/22 依必朗潔膚液*1</v>
      </c>
      <c r="H232" s="6">
        <v>1</v>
      </c>
      <c r="I232" s="6">
        <f>IF((COUNTIF(表格2[[#This Row],[項目]],"*員工*")&gt;0),(IFERROR(VLOOKUP((MID(表格2[[#This Row],[項目]],1,(LEN(表格2[[#This Row],[項目]])-4))),價目[],3,0),"")),(IFERROR(VLOOKUP(表格2[[#This Row],[項目]],價目[],2,0),"")))</f>
        <v>175</v>
      </c>
      <c r="J232" s="99">
        <f>IF(表格2[欄1]&lt;&gt;"",(表格2[[#This Row],[數量]]*表格2[[#This Row],[單價]]),0)</f>
        <v>175</v>
      </c>
    </row>
    <row r="233" spans="1:10" hidden="1">
      <c r="A233" s="97" t="str">
        <f>IFERROR((INDEX(名冊[#All],MATCH(表格2[[#This Row],[姓名]],名冊[[#All],[姓名]],0),COLUMN(名冊[[#Headers],[字號]]))),"")</f>
        <v>1-433</v>
      </c>
      <c r="B233" s="154" t="s">
        <v>3324</v>
      </c>
      <c r="C233" s="9">
        <v>45738</v>
      </c>
      <c r="D233" s="9" t="str">
        <f>IF(表格2[[#This Row],[姓名]]&lt;&gt;"","耗材","")</f>
        <v>耗材</v>
      </c>
      <c r="E233" s="8" t="s">
        <v>3312</v>
      </c>
      <c r="G233" s="179" t="str">
        <f>IF(表格2[[#This Row],[姓名]]&lt;&gt;"",TEXT(表格2[[#This Row],[日期]],"mm/dd;;")&amp;" "&amp;表格2[[#This Row],[項目]]&amp;"*"&amp;表格2[[#This Row],[數量]]&amp;表格2[[#This Row],[項目2]],"")</f>
        <v>03/22 依必朗潔膚液*1</v>
      </c>
      <c r="H233" s="6">
        <v>1</v>
      </c>
      <c r="I233" s="6">
        <f>IF((COUNTIF(表格2[[#This Row],[項目]],"*員工*")&gt;0),(IFERROR(VLOOKUP((MID(表格2[[#This Row],[項目]],1,(LEN(表格2[[#This Row],[項目]])-4))),價目[],3,0),"")),(IFERROR(VLOOKUP(表格2[[#This Row],[項目]],價目[],2,0),"")))</f>
        <v>175</v>
      </c>
      <c r="J233" s="99">
        <f>IF(表格2[欄1]&lt;&gt;"",(表格2[[#This Row],[數量]]*表格2[[#This Row],[單價]]),0)</f>
        <v>175</v>
      </c>
    </row>
    <row r="234" spans="1:10" hidden="1">
      <c r="A234" s="97" t="str">
        <f>IFERROR((INDEX(名冊[#All],MATCH(表格2[[#This Row],[姓名]],名冊[[#All],[姓名]],0),COLUMN(名冊[[#Headers],[字號]]))),"")</f>
        <v>1-734</v>
      </c>
      <c r="B234" s="154" t="s">
        <v>2719</v>
      </c>
      <c r="C234" s="9">
        <v>45738</v>
      </c>
      <c r="D234" s="9" t="str">
        <f>IF(表格2[[#This Row],[姓名]]&lt;&gt;"","耗材","")</f>
        <v>耗材</v>
      </c>
      <c r="E234" s="8" t="s">
        <v>3312</v>
      </c>
      <c r="G234" s="179" t="str">
        <f>IF(表格2[[#This Row],[姓名]]&lt;&gt;"",TEXT(表格2[[#This Row],[日期]],"mm/dd;;")&amp;" "&amp;表格2[[#This Row],[項目]]&amp;"*"&amp;表格2[[#This Row],[數量]]&amp;表格2[[#This Row],[項目2]],"")</f>
        <v>03/22 依必朗潔膚液*1</v>
      </c>
      <c r="H234" s="6">
        <v>1</v>
      </c>
      <c r="I234" s="6">
        <f>IF((COUNTIF(表格2[[#This Row],[項目]],"*員工*")&gt;0),(IFERROR(VLOOKUP((MID(表格2[[#This Row],[項目]],1,(LEN(表格2[[#This Row],[項目]])-4))),價目[],3,0),"")),(IFERROR(VLOOKUP(表格2[[#This Row],[項目]],價目[],2,0),"")))</f>
        <v>175</v>
      </c>
      <c r="J234" s="99">
        <f>IF(表格2[欄1]&lt;&gt;"",(表格2[[#This Row],[數量]]*表格2[[#This Row],[單價]]),0)</f>
        <v>175</v>
      </c>
    </row>
    <row r="235" spans="1:10" hidden="1">
      <c r="A235" s="97" t="str">
        <f>IFERROR((INDEX(名冊[#All],MATCH(表格2[[#This Row],[姓名]],名冊[[#All],[姓名]],0),COLUMN(名冊[[#Headers],[字號]]))),"")</f>
        <v>1-402</v>
      </c>
      <c r="B235" s="154" t="s">
        <v>738</v>
      </c>
      <c r="C235" s="9">
        <v>45738</v>
      </c>
      <c r="D235" s="9" t="str">
        <f>IF(表格2[[#This Row],[姓名]]&lt;&gt;"","耗材","")</f>
        <v>耗材</v>
      </c>
      <c r="E235" s="8" t="s">
        <v>3312</v>
      </c>
      <c r="G235" s="179" t="str">
        <f>IF(表格2[[#This Row],[姓名]]&lt;&gt;"",TEXT(表格2[[#This Row],[日期]],"mm/dd;;")&amp;" "&amp;表格2[[#This Row],[項目]]&amp;"*"&amp;表格2[[#This Row],[數量]]&amp;表格2[[#This Row],[項目2]],"")</f>
        <v>03/22 依必朗潔膚液*1</v>
      </c>
      <c r="H235" s="6">
        <v>1</v>
      </c>
      <c r="I235" s="6">
        <f>IF((COUNTIF(表格2[[#This Row],[項目]],"*員工*")&gt;0),(IFERROR(VLOOKUP((MID(表格2[[#This Row],[項目]],1,(LEN(表格2[[#This Row],[項目]])-4))),價目[],3,0),"")),(IFERROR(VLOOKUP(表格2[[#This Row],[項目]],價目[],2,0),"")))</f>
        <v>175</v>
      </c>
      <c r="J235" s="99">
        <f>IF(表格2[欄1]&lt;&gt;"",(表格2[[#This Row],[數量]]*表格2[[#This Row],[單價]]),0)</f>
        <v>175</v>
      </c>
    </row>
    <row r="236" spans="1:10" hidden="1">
      <c r="A236" s="97" t="str">
        <f>IFERROR((INDEX(名冊[#All],MATCH(表格2[[#This Row],[姓名]],名冊[[#All],[姓名]],0),COLUMN(名冊[[#Headers],[字號]]))),"")</f>
        <v>1-751</v>
      </c>
      <c r="B236" s="154" t="s">
        <v>3317</v>
      </c>
      <c r="C236" s="9">
        <v>45738</v>
      </c>
      <c r="D236" s="9" t="str">
        <f>IF(表格2[[#This Row],[姓名]]&lt;&gt;"","耗材","")</f>
        <v>耗材</v>
      </c>
      <c r="E236" s="8" t="s">
        <v>3312</v>
      </c>
      <c r="G236" s="179" t="str">
        <f>IF(表格2[[#This Row],[姓名]]&lt;&gt;"",TEXT(表格2[[#This Row],[日期]],"mm/dd;;")&amp;" "&amp;表格2[[#This Row],[項目]]&amp;"*"&amp;表格2[[#This Row],[數量]]&amp;表格2[[#This Row],[項目2]],"")</f>
        <v>03/22 依必朗潔膚液*1</v>
      </c>
      <c r="H236" s="6">
        <v>1</v>
      </c>
      <c r="I236" s="6">
        <f>IF((COUNTIF(表格2[[#This Row],[項目]],"*員工*")&gt;0),(IFERROR(VLOOKUP((MID(表格2[[#This Row],[項目]],1,(LEN(表格2[[#This Row],[項目]])-4))),價目[],3,0),"")),(IFERROR(VLOOKUP(表格2[[#This Row],[項目]],價目[],2,0),"")))</f>
        <v>175</v>
      </c>
      <c r="J236" s="99">
        <f>IF(表格2[欄1]&lt;&gt;"",(表格2[[#This Row],[數量]]*表格2[[#This Row],[單價]]),0)</f>
        <v>175</v>
      </c>
    </row>
    <row r="237" spans="1:10" hidden="1">
      <c r="A237" s="97" t="str">
        <f>IFERROR((INDEX(名冊[#All],MATCH(表格2[[#This Row],[姓名]],名冊[[#All],[姓名]],0),COLUMN(名冊[[#Headers],[字號]]))),"")</f>
        <v>2-160</v>
      </c>
      <c r="B237" s="154" t="s">
        <v>3288</v>
      </c>
      <c r="C237" s="9">
        <v>45738</v>
      </c>
      <c r="D237" s="9" t="str">
        <f>IF(表格2[[#This Row],[姓名]]&lt;&gt;"","耗材","")</f>
        <v>耗材</v>
      </c>
      <c r="E237" s="8" t="s">
        <v>2733</v>
      </c>
      <c r="G237" s="179" t="str">
        <f>IF(表格2[[#This Row],[姓名]]&lt;&gt;"",TEXT(表格2[[#This Row],[日期]],"mm/dd;;")&amp;" "&amp;表格2[[#This Row],[項目]]&amp;"*"&amp;表格2[[#This Row],[數量]]&amp;表格2[[#This Row],[項目2]],"")</f>
        <v>03/22 PVC手套*1</v>
      </c>
      <c r="H237" s="6">
        <v>1</v>
      </c>
      <c r="I237" s="6">
        <f>IF((COUNTIF(表格2[[#This Row],[項目]],"*員工*")&gt;0),(IFERROR(VLOOKUP((MID(表格2[[#This Row],[項目]],1,(LEN(表格2[[#This Row],[項目]])-4))),價目[],3,0),"")),(IFERROR(VLOOKUP(表格2[[#This Row],[項目]],價目[],2,0),"")))</f>
        <v>110</v>
      </c>
      <c r="J237" s="99">
        <f>IF(表格2[欄1]&lt;&gt;"",(表格2[[#This Row],[數量]]*表格2[[#This Row],[單價]]),0)</f>
        <v>110</v>
      </c>
    </row>
    <row r="238" spans="1:10" hidden="1">
      <c r="A238" s="97" t="str">
        <f>IFERROR((INDEX(名冊[#All],MATCH(表格2[[#This Row],[姓名]],名冊[[#All],[姓名]],0),COLUMN(名冊[[#Headers],[字號]]))),"")</f>
        <v>2-160</v>
      </c>
      <c r="B238" s="154" t="s">
        <v>3288</v>
      </c>
      <c r="C238" s="9">
        <v>45738</v>
      </c>
      <c r="D238" s="9" t="str">
        <f>IF(表格2[[#This Row],[姓名]]&lt;&gt;"","耗材","")</f>
        <v>耗材</v>
      </c>
      <c r="E238" s="8" t="s">
        <v>245</v>
      </c>
      <c r="G238" s="179" t="str">
        <f>IF(表格2[[#This Row],[姓名]]&lt;&gt;"",TEXT(表格2[[#This Row],[日期]],"mm/dd;;")&amp;" "&amp;表格2[[#This Row],[項目]]&amp;"*"&amp;表格2[[#This Row],[數量]]&amp;表格2[[#This Row],[項目2]],"")</f>
        <v>03/22 衛生紙*1</v>
      </c>
      <c r="H238" s="6">
        <v>1</v>
      </c>
      <c r="I238" s="6">
        <f>IF((COUNTIF(表格2[[#This Row],[項目]],"*員工*")&gt;0),(IFERROR(VLOOKUP((MID(表格2[[#This Row],[項目]],1,(LEN(表格2[[#This Row],[項目]])-4))),價目[],3,0),"")),(IFERROR(VLOOKUP(表格2[[#This Row],[項目]],價目[],2,0),"")))</f>
        <v>150</v>
      </c>
      <c r="J238" s="99">
        <f>IF(表格2[欄1]&lt;&gt;"",(表格2[[#This Row],[數量]]*表格2[[#This Row],[單價]]),0)</f>
        <v>150</v>
      </c>
    </row>
    <row r="239" spans="1:10" hidden="1">
      <c r="A239" s="97" t="str">
        <f>IFERROR((INDEX(名冊[#All],MATCH(表格2[[#This Row],[姓名]],名冊[[#All],[姓名]],0),COLUMN(名冊[[#Headers],[字號]]))),"")</f>
        <v>2-188</v>
      </c>
      <c r="B239" s="154" t="s">
        <v>1820</v>
      </c>
      <c r="C239" s="9">
        <v>45738</v>
      </c>
      <c r="D239" s="9" t="str">
        <f>IF(表格2[[#This Row],[姓名]]&lt;&gt;"","耗材","")</f>
        <v>耗材</v>
      </c>
      <c r="E239" s="8" t="s">
        <v>2733</v>
      </c>
      <c r="G239" s="179" t="str">
        <f>IF(表格2[[#This Row],[姓名]]&lt;&gt;"",TEXT(表格2[[#This Row],[日期]],"mm/dd;;")&amp;" "&amp;表格2[[#This Row],[項目]]&amp;"*"&amp;表格2[[#This Row],[數量]]&amp;表格2[[#This Row],[項目2]],"")</f>
        <v>03/22 PVC手套*1</v>
      </c>
      <c r="H239" s="6">
        <v>1</v>
      </c>
      <c r="I239" s="6">
        <f>IF((COUNTIF(表格2[[#This Row],[項目]],"*員工*")&gt;0),(IFERROR(VLOOKUP((MID(表格2[[#This Row],[項目]],1,(LEN(表格2[[#This Row],[項目]])-4))),價目[],3,0),"")),(IFERROR(VLOOKUP(表格2[[#This Row],[項目]],價目[],2,0),"")))</f>
        <v>110</v>
      </c>
      <c r="J239" s="99">
        <f>IF(表格2[欄1]&lt;&gt;"",(表格2[[#This Row],[數量]]*表格2[[#This Row],[單價]]),0)</f>
        <v>110</v>
      </c>
    </row>
    <row r="240" spans="1:10" hidden="1">
      <c r="A240" s="97" t="str">
        <f>IFERROR((INDEX(名冊[#All],MATCH(表格2[[#This Row],[姓名]],名冊[[#All],[姓名]],0),COLUMN(名冊[[#Headers],[字號]]))),"")</f>
        <v>2-188</v>
      </c>
      <c r="B240" s="154" t="s">
        <v>3296</v>
      </c>
      <c r="C240" s="9">
        <v>45738</v>
      </c>
      <c r="D240" s="9" t="str">
        <f>IF(表格2[[#This Row],[姓名]]&lt;&gt;"","耗材","")</f>
        <v>耗材</v>
      </c>
      <c r="E240" s="8" t="s">
        <v>245</v>
      </c>
      <c r="G240" s="179" t="str">
        <f>IF(表格2[[#This Row],[姓名]]&lt;&gt;"",TEXT(表格2[[#This Row],[日期]],"mm/dd;;")&amp;" "&amp;表格2[[#This Row],[項目]]&amp;"*"&amp;表格2[[#This Row],[數量]]&amp;表格2[[#This Row],[項目2]],"")</f>
        <v>03/22 衛生紙*1</v>
      </c>
      <c r="H240" s="6">
        <v>1</v>
      </c>
      <c r="I240" s="6">
        <f>IF((COUNTIF(表格2[[#This Row],[項目]],"*員工*")&gt;0),(IFERROR(VLOOKUP((MID(表格2[[#This Row],[項目]],1,(LEN(表格2[[#This Row],[項目]])-4))),價目[],3,0),"")),(IFERROR(VLOOKUP(表格2[[#This Row],[項目]],價目[],2,0),"")))</f>
        <v>150</v>
      </c>
      <c r="J240" s="99">
        <f>IF(表格2[欄1]&lt;&gt;"",(表格2[[#This Row],[數量]]*表格2[[#This Row],[單價]]),0)</f>
        <v>150</v>
      </c>
    </row>
    <row r="241" spans="1:10" hidden="1">
      <c r="A241" s="97" t="str">
        <f>IFERROR((INDEX(名冊[#All],MATCH(表格2[[#This Row],[姓名]],名冊[[#All],[姓名]],0),COLUMN(名冊[[#Headers],[字號]]))),"")</f>
        <v>1-291</v>
      </c>
      <c r="B241" s="154" t="s">
        <v>3321</v>
      </c>
      <c r="C241" s="9">
        <v>45738</v>
      </c>
      <c r="D241" s="9" t="str">
        <f>IF(表格2[[#This Row],[姓名]]&lt;&gt;"","耗材","")</f>
        <v>耗材</v>
      </c>
      <c r="E241" s="8" t="s">
        <v>3312</v>
      </c>
      <c r="G241" s="179" t="str">
        <f>IF(表格2[[#This Row],[姓名]]&lt;&gt;"",TEXT(表格2[[#This Row],[日期]],"mm/dd;;")&amp;" "&amp;表格2[[#This Row],[項目]]&amp;"*"&amp;表格2[[#This Row],[數量]]&amp;表格2[[#This Row],[項目2]],"")</f>
        <v>03/22 依必朗潔膚液*1</v>
      </c>
      <c r="H241" s="6">
        <v>1</v>
      </c>
      <c r="I241" s="6">
        <f>IF((COUNTIF(表格2[[#This Row],[項目]],"*員工*")&gt;0),(IFERROR(VLOOKUP((MID(表格2[[#This Row],[項目]],1,(LEN(表格2[[#This Row],[項目]])-4))),價目[],3,0),"")),(IFERROR(VLOOKUP(表格2[[#This Row],[項目]],價目[],2,0),"")))</f>
        <v>175</v>
      </c>
      <c r="J241" s="99">
        <f>IF(表格2[欄1]&lt;&gt;"",(表格2[[#This Row],[數量]]*表格2[[#This Row],[單價]]),0)</f>
        <v>175</v>
      </c>
    </row>
    <row r="242" spans="1:10" hidden="1">
      <c r="A242" s="97" t="str">
        <f>IFERROR((INDEX(名冊[#All],MATCH(表格2[[#This Row],[姓名]],名冊[[#All],[姓名]],0),COLUMN(名冊[[#Headers],[字號]]))),"")</f>
        <v>2-165</v>
      </c>
      <c r="B242" s="154" t="s">
        <v>3284</v>
      </c>
      <c r="C242" s="9">
        <v>45738</v>
      </c>
      <c r="D242" s="9" t="str">
        <f>IF(表格2[[#This Row],[姓名]]&lt;&gt;"","耗材","")</f>
        <v>耗材</v>
      </c>
      <c r="E242" s="8" t="s">
        <v>2733</v>
      </c>
      <c r="G242" s="179" t="str">
        <f>IF(表格2[[#This Row],[姓名]]&lt;&gt;"",TEXT(表格2[[#This Row],[日期]],"mm/dd;;")&amp;" "&amp;表格2[[#This Row],[項目]]&amp;"*"&amp;表格2[[#This Row],[數量]]&amp;表格2[[#This Row],[項目2]],"")</f>
        <v>03/22 PVC手套*1</v>
      </c>
      <c r="H242" s="6">
        <v>1</v>
      </c>
      <c r="I242" s="6">
        <f>IF((COUNTIF(表格2[[#This Row],[項目]],"*員工*")&gt;0),(IFERROR(VLOOKUP((MID(表格2[[#This Row],[項目]],1,(LEN(表格2[[#This Row],[項目]])-4))),價目[],3,0),"")),(IFERROR(VLOOKUP(表格2[[#This Row],[項目]],價目[],2,0),"")))</f>
        <v>110</v>
      </c>
      <c r="J242" s="99">
        <f>IF(表格2[欄1]&lt;&gt;"",(表格2[[#This Row],[數量]]*表格2[[#This Row],[單價]]),0)</f>
        <v>110</v>
      </c>
    </row>
    <row r="243" spans="1:10" hidden="1">
      <c r="A243" s="97" t="str">
        <f>IFERROR((INDEX(名冊[#All],MATCH(表格2[[#This Row],[姓名]],名冊[[#All],[姓名]],0),COLUMN(名冊[[#Headers],[字號]]))),"")</f>
        <v>2-165</v>
      </c>
      <c r="B243" s="154" t="s">
        <v>3284</v>
      </c>
      <c r="C243" s="9">
        <v>45738</v>
      </c>
      <c r="D243" s="9" t="str">
        <f>IF(表格2[[#This Row],[姓名]]&lt;&gt;"","耗材","")</f>
        <v>耗材</v>
      </c>
      <c r="E243" s="8" t="s">
        <v>245</v>
      </c>
      <c r="G243" s="179" t="str">
        <f>IF(表格2[[#This Row],[姓名]]&lt;&gt;"",TEXT(表格2[[#This Row],[日期]],"mm/dd;;")&amp;" "&amp;表格2[[#This Row],[項目]]&amp;"*"&amp;表格2[[#This Row],[數量]]&amp;表格2[[#This Row],[項目2]],"")</f>
        <v>03/22 衛生紙*1</v>
      </c>
      <c r="H243" s="6">
        <v>1</v>
      </c>
      <c r="I243" s="6">
        <f>IF((COUNTIF(表格2[[#This Row],[項目]],"*員工*")&gt;0),(IFERROR(VLOOKUP((MID(表格2[[#This Row],[項目]],1,(LEN(表格2[[#This Row],[項目]])-4))),價目[],3,0),"")),(IFERROR(VLOOKUP(表格2[[#This Row],[項目]],價目[],2,0),"")))</f>
        <v>150</v>
      </c>
      <c r="J243" s="99">
        <f>IF(表格2[欄1]&lt;&gt;"",(表格2[[#This Row],[數量]]*表格2[[#This Row],[單價]]),0)</f>
        <v>150</v>
      </c>
    </row>
    <row r="244" spans="1:10" hidden="1">
      <c r="A244" s="97" t="str">
        <f>IFERROR((INDEX(名冊[#All],MATCH(表格2[[#This Row],[姓名]],名冊[[#All],[姓名]],0),COLUMN(名冊[[#Headers],[字號]]))),"")</f>
        <v>1-596</v>
      </c>
      <c r="B244" s="154" t="s">
        <v>3323</v>
      </c>
      <c r="C244" s="9">
        <v>45738</v>
      </c>
      <c r="D244" s="9" t="str">
        <f>IF(表格2[[#This Row],[姓名]]&lt;&gt;"","耗材","")</f>
        <v>耗材</v>
      </c>
      <c r="E244" s="8" t="s">
        <v>3312</v>
      </c>
      <c r="G244" s="179" t="str">
        <f>IF(表格2[[#This Row],[姓名]]&lt;&gt;"",TEXT(表格2[[#This Row],[日期]],"mm/dd;;")&amp;" "&amp;表格2[[#This Row],[項目]]&amp;"*"&amp;表格2[[#This Row],[數量]]&amp;表格2[[#This Row],[項目2]],"")</f>
        <v>03/22 依必朗潔膚液*1</v>
      </c>
      <c r="H244" s="6">
        <v>1</v>
      </c>
      <c r="I244" s="6">
        <f>IF((COUNTIF(表格2[[#This Row],[項目]],"*員工*")&gt;0),(IFERROR(VLOOKUP((MID(表格2[[#This Row],[項目]],1,(LEN(表格2[[#This Row],[項目]])-4))),價目[],3,0),"")),(IFERROR(VLOOKUP(表格2[[#This Row],[項目]],價目[],2,0),"")))</f>
        <v>175</v>
      </c>
      <c r="J244" s="99">
        <f>IF(表格2[欄1]&lt;&gt;"",(表格2[[#This Row],[數量]]*表格2[[#This Row],[單價]]),0)</f>
        <v>175</v>
      </c>
    </row>
    <row r="245" spans="1:10" hidden="1">
      <c r="A245" s="97" t="str">
        <f>IFERROR((INDEX(名冊[#All],MATCH(表格2[[#This Row],[姓名]],名冊[[#All],[姓名]],0),COLUMN(名冊[[#Headers],[字號]]))),"")</f>
        <v>2-147</v>
      </c>
      <c r="B245" s="154" t="s">
        <v>883</v>
      </c>
      <c r="C245" s="9">
        <v>45738</v>
      </c>
      <c r="D245" s="9" t="str">
        <f>IF(表格2[[#This Row],[姓名]]&lt;&gt;"","耗材","")</f>
        <v>耗材</v>
      </c>
      <c r="E245" s="8" t="s">
        <v>2733</v>
      </c>
      <c r="G245" s="179" t="str">
        <f>IF(表格2[[#This Row],[姓名]]&lt;&gt;"",TEXT(表格2[[#This Row],[日期]],"mm/dd;;")&amp;" "&amp;表格2[[#This Row],[項目]]&amp;"*"&amp;表格2[[#This Row],[數量]]&amp;表格2[[#This Row],[項目2]],"")</f>
        <v>03/22 PVC手套*1</v>
      </c>
      <c r="H245" s="6">
        <v>1</v>
      </c>
      <c r="I245" s="6">
        <f>IF((COUNTIF(表格2[[#This Row],[項目]],"*員工*")&gt;0),(IFERROR(VLOOKUP((MID(表格2[[#This Row],[項目]],1,(LEN(表格2[[#This Row],[項目]])-4))),價目[],3,0),"")),(IFERROR(VLOOKUP(表格2[[#This Row],[項目]],價目[],2,0),"")))</f>
        <v>110</v>
      </c>
      <c r="J245" s="99">
        <f>IF(表格2[欄1]&lt;&gt;"",(表格2[[#This Row],[數量]]*表格2[[#This Row],[單價]]),0)</f>
        <v>110</v>
      </c>
    </row>
    <row r="246" spans="1:10" hidden="1">
      <c r="A246" s="97" t="str">
        <f>IFERROR((INDEX(名冊[#All],MATCH(表格2[[#This Row],[姓名]],名冊[[#All],[姓名]],0),COLUMN(名冊[[#Headers],[字號]]))),"")</f>
        <v>2-147</v>
      </c>
      <c r="B246" s="154" t="s">
        <v>883</v>
      </c>
      <c r="C246" s="9">
        <v>45738</v>
      </c>
      <c r="D246" s="9" t="str">
        <f>IF(表格2[[#This Row],[姓名]]&lt;&gt;"","耗材","")</f>
        <v>耗材</v>
      </c>
      <c r="E246" s="8" t="s">
        <v>245</v>
      </c>
      <c r="G246" s="179" t="str">
        <f>IF(表格2[[#This Row],[姓名]]&lt;&gt;"",TEXT(表格2[[#This Row],[日期]],"mm/dd;;")&amp;" "&amp;表格2[[#This Row],[項目]]&amp;"*"&amp;表格2[[#This Row],[數量]]&amp;表格2[[#This Row],[項目2]],"")</f>
        <v>03/22 衛生紙*1</v>
      </c>
      <c r="H246" s="6">
        <v>1</v>
      </c>
      <c r="I246" s="6">
        <f>IF((COUNTIF(表格2[[#This Row],[項目]],"*員工*")&gt;0),(IFERROR(VLOOKUP((MID(表格2[[#This Row],[項目]],1,(LEN(表格2[[#This Row],[項目]])-4))),價目[],3,0),"")),(IFERROR(VLOOKUP(表格2[[#This Row],[項目]],價目[],2,0),"")))</f>
        <v>150</v>
      </c>
      <c r="J246" s="99">
        <f>IF(表格2[欄1]&lt;&gt;"",(表格2[[#This Row],[數量]]*表格2[[#This Row],[單價]]),0)</f>
        <v>150</v>
      </c>
    </row>
    <row r="247" spans="1:10" hidden="1">
      <c r="A247" s="97" t="str">
        <f>IFERROR((INDEX(名冊[#All],MATCH(表格2[[#This Row],[姓名]],名冊[[#All],[姓名]],0),COLUMN(名冊[[#Headers],[字號]]))),"")</f>
        <v>2-202</v>
      </c>
      <c r="B247" s="154" t="s">
        <v>3282</v>
      </c>
      <c r="C247" s="9">
        <v>45738</v>
      </c>
      <c r="D247" s="9" t="str">
        <f>IF(表格2[[#This Row],[姓名]]&lt;&gt;"","耗材","")</f>
        <v>耗材</v>
      </c>
      <c r="E247" s="8" t="s">
        <v>2733</v>
      </c>
      <c r="G247" s="179" t="str">
        <f>IF(表格2[[#This Row],[姓名]]&lt;&gt;"",TEXT(表格2[[#This Row],[日期]],"mm/dd;;")&amp;" "&amp;表格2[[#This Row],[項目]]&amp;"*"&amp;表格2[[#This Row],[數量]]&amp;表格2[[#This Row],[項目2]],"")</f>
        <v>03/22 PVC手套*1</v>
      </c>
      <c r="H247" s="6">
        <v>1</v>
      </c>
      <c r="I247" s="6">
        <f>IF((COUNTIF(表格2[[#This Row],[項目]],"*員工*")&gt;0),(IFERROR(VLOOKUP((MID(表格2[[#This Row],[項目]],1,(LEN(表格2[[#This Row],[項目]])-4))),價目[],3,0),"")),(IFERROR(VLOOKUP(表格2[[#This Row],[項目]],價目[],2,0),"")))</f>
        <v>110</v>
      </c>
      <c r="J247" s="99">
        <f>IF(表格2[欄1]&lt;&gt;"",(表格2[[#This Row],[數量]]*表格2[[#This Row],[單價]]),0)</f>
        <v>110</v>
      </c>
    </row>
    <row r="248" spans="1:10" hidden="1">
      <c r="A248" s="97" t="str">
        <f>IFERROR((INDEX(名冊[#All],MATCH(表格2[[#This Row],[姓名]],名冊[[#All],[姓名]],0),COLUMN(名冊[[#Headers],[字號]]))),"")</f>
        <v>2-202</v>
      </c>
      <c r="B248" s="154" t="s">
        <v>3282</v>
      </c>
      <c r="C248" s="9">
        <v>45738</v>
      </c>
      <c r="D248" s="9" t="str">
        <f>IF(表格2[[#This Row],[姓名]]&lt;&gt;"","耗材","")</f>
        <v>耗材</v>
      </c>
      <c r="E248" s="8" t="s">
        <v>245</v>
      </c>
      <c r="G248" s="179" t="str">
        <f>IF(表格2[[#This Row],[姓名]]&lt;&gt;"",TEXT(表格2[[#This Row],[日期]],"mm/dd;;")&amp;" "&amp;表格2[[#This Row],[項目]]&amp;"*"&amp;表格2[[#This Row],[數量]]&amp;表格2[[#This Row],[項目2]],"")</f>
        <v>03/22 衛生紙*1</v>
      </c>
      <c r="H248" s="6">
        <v>1</v>
      </c>
      <c r="I248" s="6">
        <f>IF((COUNTIF(表格2[[#This Row],[項目]],"*員工*")&gt;0),(IFERROR(VLOOKUP((MID(表格2[[#This Row],[項目]],1,(LEN(表格2[[#This Row],[項目]])-4))),價目[],3,0),"")),(IFERROR(VLOOKUP(表格2[[#This Row],[項目]],價目[],2,0),"")))</f>
        <v>150</v>
      </c>
      <c r="J248" s="99">
        <f>IF(表格2[欄1]&lt;&gt;"",(表格2[[#This Row],[數量]]*表格2[[#This Row],[單價]]),0)</f>
        <v>150</v>
      </c>
    </row>
    <row r="249" spans="1:10" hidden="1">
      <c r="A249" s="97" t="str">
        <f>IFERROR((INDEX(名冊[#All],MATCH(表格2[[#This Row],[姓名]],名冊[[#All],[姓名]],0),COLUMN(名冊[[#Headers],[字號]]))),"")</f>
        <v>2-202</v>
      </c>
      <c r="B249" s="154" t="s">
        <v>3282</v>
      </c>
      <c r="C249" s="9">
        <v>45738</v>
      </c>
      <c r="D249" s="9" t="str">
        <f>IF(表格2[[#This Row],[姓名]]&lt;&gt;"","耗材","")</f>
        <v>耗材</v>
      </c>
      <c r="E249" s="8" t="s">
        <v>2693</v>
      </c>
      <c r="G249" s="179" t="str">
        <f>IF(表格2[[#This Row],[姓名]]&lt;&gt;"",TEXT(表格2[[#This Row],[日期]],"mm/dd;;")&amp;" "&amp;表格2[[#This Row],[項目]]&amp;"*"&amp;表格2[[#This Row],[數量]]&amp;表格2[[#This Row],[項目2]],"")</f>
        <v>03/22 藻體康*1</v>
      </c>
      <c r="H249" s="6">
        <v>1</v>
      </c>
      <c r="I249" s="6">
        <f>IF((COUNTIF(表格2[[#This Row],[項目]],"*員工*")&gt;0),(IFERROR(VLOOKUP((MID(表格2[[#This Row],[項目]],1,(LEN(表格2[[#This Row],[項目]])-4))),價目[],3,0),"")),(IFERROR(VLOOKUP(表格2[[#This Row],[項目]],價目[],2,0),"")))</f>
        <v>900</v>
      </c>
      <c r="J249" s="99">
        <f>IF(表格2[欄1]&lt;&gt;"",(表格2[[#This Row],[數量]]*表格2[[#This Row],[單價]]),0)</f>
        <v>900</v>
      </c>
    </row>
    <row r="250" spans="1:10" hidden="1">
      <c r="A250" s="97" t="str">
        <f>IFERROR((INDEX(名冊[#All],MATCH(表格2[[#This Row],[姓名]],名冊[[#All],[姓名]],0),COLUMN(名冊[[#Headers],[字號]]))),"")</f>
        <v>1-354</v>
      </c>
      <c r="B250" s="154" t="s">
        <v>3326</v>
      </c>
      <c r="C250" s="9">
        <v>45738</v>
      </c>
      <c r="D250" s="9" t="str">
        <f>IF(表格2[[#This Row],[姓名]]&lt;&gt;"","耗材","")</f>
        <v>耗材</v>
      </c>
      <c r="E250" s="8" t="s">
        <v>3312</v>
      </c>
      <c r="G250" s="179" t="str">
        <f>IF(表格2[[#This Row],[姓名]]&lt;&gt;"",TEXT(表格2[[#This Row],[日期]],"mm/dd;;")&amp;" "&amp;表格2[[#This Row],[項目]]&amp;"*"&amp;表格2[[#This Row],[數量]]&amp;表格2[[#This Row],[項目2]],"")</f>
        <v>03/22 依必朗潔膚液*1</v>
      </c>
      <c r="H250" s="6">
        <v>1</v>
      </c>
      <c r="I250" s="6">
        <f>IF((COUNTIF(表格2[[#This Row],[項目]],"*員工*")&gt;0),(IFERROR(VLOOKUP((MID(表格2[[#This Row],[項目]],1,(LEN(表格2[[#This Row],[項目]])-4))),價目[],3,0),"")),(IFERROR(VLOOKUP(表格2[[#This Row],[項目]],價目[],2,0),"")))</f>
        <v>175</v>
      </c>
      <c r="J250" s="99">
        <f>IF(表格2[欄1]&lt;&gt;"",(表格2[[#This Row],[數量]]*表格2[[#This Row],[單價]]),0)</f>
        <v>175</v>
      </c>
    </row>
    <row r="251" spans="1:10" hidden="1">
      <c r="A251" s="97" t="str">
        <f>IFERROR((INDEX(名冊[#All],MATCH(表格2[[#This Row],[姓名]],名冊[[#All],[姓名]],0),COLUMN(名冊[[#Headers],[字號]]))),"")</f>
        <v>2-066</v>
      </c>
      <c r="B251" s="154" t="s">
        <v>719</v>
      </c>
      <c r="C251" s="9">
        <v>45738</v>
      </c>
      <c r="D251" s="9" t="str">
        <f>IF(表格2[[#This Row],[姓名]]&lt;&gt;"","耗材","")</f>
        <v>耗材</v>
      </c>
      <c r="E251" s="8" t="s">
        <v>2733</v>
      </c>
      <c r="G251" s="179" t="str">
        <f>IF(表格2[[#This Row],[姓名]]&lt;&gt;"",TEXT(表格2[[#This Row],[日期]],"mm/dd;;")&amp;" "&amp;表格2[[#This Row],[項目]]&amp;"*"&amp;表格2[[#This Row],[數量]]&amp;表格2[[#This Row],[項目2]],"")</f>
        <v>03/22 PVC手套*1</v>
      </c>
      <c r="H251" s="6">
        <v>1</v>
      </c>
      <c r="I251" s="6">
        <f>IF((COUNTIF(表格2[[#This Row],[項目]],"*員工*")&gt;0),(IFERROR(VLOOKUP((MID(表格2[[#This Row],[項目]],1,(LEN(表格2[[#This Row],[項目]])-4))),價目[],3,0),"")),(IFERROR(VLOOKUP(表格2[[#This Row],[項目]],價目[],2,0),"")))</f>
        <v>110</v>
      </c>
      <c r="J251" s="99">
        <f>IF(表格2[欄1]&lt;&gt;"",(表格2[[#This Row],[數量]]*表格2[[#This Row],[單價]]),0)</f>
        <v>110</v>
      </c>
    </row>
    <row r="252" spans="1:10" hidden="1">
      <c r="A252" s="97" t="str">
        <f>IFERROR((INDEX(名冊[#All],MATCH(表格2[[#This Row],[姓名]],名冊[[#All],[姓名]],0),COLUMN(名冊[[#Headers],[字號]]))),"")</f>
        <v>2-066</v>
      </c>
      <c r="B252" s="154" t="s">
        <v>719</v>
      </c>
      <c r="C252" s="9">
        <v>45738</v>
      </c>
      <c r="D252" s="9" t="str">
        <f>IF(表格2[[#This Row],[姓名]]&lt;&gt;"","耗材","")</f>
        <v>耗材</v>
      </c>
      <c r="E252" s="8" t="s">
        <v>245</v>
      </c>
      <c r="G252" s="179" t="str">
        <f>IF(表格2[[#This Row],[姓名]]&lt;&gt;"",TEXT(表格2[[#This Row],[日期]],"mm/dd;;")&amp;" "&amp;表格2[[#This Row],[項目]]&amp;"*"&amp;表格2[[#This Row],[數量]]&amp;表格2[[#This Row],[項目2]],"")</f>
        <v>03/22 衛生紙*1</v>
      </c>
      <c r="H252" s="6">
        <v>1</v>
      </c>
      <c r="I252" s="6">
        <f>IF((COUNTIF(表格2[[#This Row],[項目]],"*員工*")&gt;0),(IFERROR(VLOOKUP((MID(表格2[[#This Row],[項目]],1,(LEN(表格2[[#This Row],[項目]])-4))),價目[],3,0),"")),(IFERROR(VLOOKUP(表格2[[#This Row],[項目]],價目[],2,0),"")))</f>
        <v>150</v>
      </c>
      <c r="J252" s="99">
        <f>IF(表格2[欄1]&lt;&gt;"",(表格2[[#This Row],[數量]]*表格2[[#This Row],[單價]]),0)</f>
        <v>150</v>
      </c>
    </row>
    <row r="253" spans="1:10" hidden="1">
      <c r="A253" s="97" t="str">
        <f>IFERROR((INDEX(名冊[#All],MATCH(表格2[[#This Row],[姓名]],名冊[[#All],[姓名]],0),COLUMN(名冊[[#Headers],[字號]]))),"")</f>
        <v>1-684</v>
      </c>
      <c r="B253" s="154" t="s">
        <v>3325</v>
      </c>
      <c r="C253" s="9">
        <v>45738</v>
      </c>
      <c r="D253" s="9" t="str">
        <f>IF(表格2[[#This Row],[姓名]]&lt;&gt;"","耗材","")</f>
        <v>耗材</v>
      </c>
      <c r="E253" s="8" t="s">
        <v>3312</v>
      </c>
      <c r="G253" s="179" t="str">
        <f>IF(表格2[[#This Row],[姓名]]&lt;&gt;"",TEXT(表格2[[#This Row],[日期]],"mm/dd;;")&amp;" "&amp;表格2[[#This Row],[項目]]&amp;"*"&amp;表格2[[#This Row],[數量]]&amp;表格2[[#This Row],[項目2]],"")</f>
        <v>03/22 依必朗潔膚液*1</v>
      </c>
      <c r="H253" s="6">
        <v>1</v>
      </c>
      <c r="I253" s="6">
        <f>IF((COUNTIF(表格2[[#This Row],[項目]],"*員工*")&gt;0),(IFERROR(VLOOKUP((MID(表格2[[#This Row],[項目]],1,(LEN(表格2[[#This Row],[項目]])-4))),價目[],3,0),"")),(IFERROR(VLOOKUP(表格2[[#This Row],[項目]],價目[],2,0),"")))</f>
        <v>175</v>
      </c>
      <c r="J253" s="99">
        <f>IF(表格2[欄1]&lt;&gt;"",(表格2[[#This Row],[數量]]*表格2[[#This Row],[單價]]),0)</f>
        <v>175</v>
      </c>
    </row>
    <row r="254" spans="1:10" hidden="1">
      <c r="A254" s="97" t="str">
        <f>IFERROR((INDEX(名冊[#All],MATCH(表格2[[#This Row],[姓名]],名冊[[#All],[姓名]],0),COLUMN(名冊[[#Headers],[字號]]))),"")</f>
        <v>2-190</v>
      </c>
      <c r="B254" s="154" t="s">
        <v>3283</v>
      </c>
      <c r="C254" s="9">
        <v>45738</v>
      </c>
      <c r="D254" s="9" t="str">
        <f>IF(表格2[[#This Row],[姓名]]&lt;&gt;"","耗材","")</f>
        <v>耗材</v>
      </c>
      <c r="E254" s="8" t="s">
        <v>2733</v>
      </c>
      <c r="G254" s="179" t="str">
        <f>IF(表格2[[#This Row],[姓名]]&lt;&gt;"",TEXT(表格2[[#This Row],[日期]],"mm/dd;;")&amp;" "&amp;表格2[[#This Row],[項目]]&amp;"*"&amp;表格2[[#This Row],[數量]]&amp;表格2[[#This Row],[項目2]],"")</f>
        <v>03/22 PVC手套*1</v>
      </c>
      <c r="H254" s="6">
        <v>1</v>
      </c>
      <c r="I254" s="6">
        <f>IF((COUNTIF(表格2[[#This Row],[項目]],"*員工*")&gt;0),(IFERROR(VLOOKUP((MID(表格2[[#This Row],[項目]],1,(LEN(表格2[[#This Row],[項目]])-4))),價目[],3,0),"")),(IFERROR(VLOOKUP(表格2[[#This Row],[項目]],價目[],2,0),"")))</f>
        <v>110</v>
      </c>
      <c r="J254" s="99">
        <f>IF(表格2[欄1]&lt;&gt;"",(表格2[[#This Row],[數量]]*表格2[[#This Row],[單價]]),0)</f>
        <v>110</v>
      </c>
    </row>
    <row r="255" spans="1:10" hidden="1">
      <c r="A255" s="97" t="str">
        <f>IFERROR((INDEX(名冊[#All],MATCH(表格2[[#This Row],[姓名]],名冊[[#All],[姓名]],0),COLUMN(名冊[[#Headers],[字號]]))),"")</f>
        <v>2-190</v>
      </c>
      <c r="B255" s="154" t="s">
        <v>3283</v>
      </c>
      <c r="C255" s="9">
        <v>45738</v>
      </c>
      <c r="D255" s="9" t="str">
        <f>IF(表格2[[#This Row],[姓名]]&lt;&gt;"","耗材","")</f>
        <v>耗材</v>
      </c>
      <c r="E255" s="8" t="s">
        <v>245</v>
      </c>
      <c r="G255" s="179" t="str">
        <f>IF(表格2[[#This Row],[姓名]]&lt;&gt;"",TEXT(表格2[[#This Row],[日期]],"mm/dd;;")&amp;" "&amp;表格2[[#This Row],[項目]]&amp;"*"&amp;表格2[[#This Row],[數量]]&amp;表格2[[#This Row],[項目2]],"")</f>
        <v>03/22 衛生紙*1</v>
      </c>
      <c r="H255" s="6">
        <v>1</v>
      </c>
      <c r="I255" s="6">
        <f>IF((COUNTIF(表格2[[#This Row],[項目]],"*員工*")&gt;0),(IFERROR(VLOOKUP((MID(表格2[[#This Row],[項目]],1,(LEN(表格2[[#This Row],[項目]])-4))),價目[],3,0),"")),(IFERROR(VLOOKUP(表格2[[#This Row],[項目]],價目[],2,0),"")))</f>
        <v>150</v>
      </c>
      <c r="J255" s="99">
        <f>IF(表格2[欄1]&lt;&gt;"",(表格2[[#This Row],[數量]]*表格2[[#This Row],[單價]]),0)</f>
        <v>150</v>
      </c>
    </row>
    <row r="256" spans="1:10" hidden="1">
      <c r="A256" s="97" t="str">
        <f>IFERROR((INDEX(名冊[#All],MATCH(表格2[[#This Row],[姓名]],名冊[[#All],[姓名]],0),COLUMN(名冊[[#Headers],[字號]]))),"")</f>
        <v>1-718</v>
      </c>
      <c r="B256" s="154" t="s">
        <v>3328</v>
      </c>
      <c r="C256" s="9">
        <v>45738</v>
      </c>
      <c r="D256" s="9" t="str">
        <f>IF(表格2[[#This Row],[姓名]]&lt;&gt;"","耗材","")</f>
        <v>耗材</v>
      </c>
      <c r="E256" s="8" t="s">
        <v>3312</v>
      </c>
      <c r="G256" s="179" t="str">
        <f>IF(表格2[[#This Row],[姓名]]&lt;&gt;"",TEXT(表格2[[#This Row],[日期]],"mm/dd;;")&amp;" "&amp;表格2[[#This Row],[項目]]&amp;"*"&amp;表格2[[#This Row],[數量]]&amp;表格2[[#This Row],[項目2]],"")</f>
        <v>03/22 依必朗潔膚液*1</v>
      </c>
      <c r="H256" s="6">
        <v>1</v>
      </c>
      <c r="I256" s="6">
        <f>IF((COUNTIF(表格2[[#This Row],[項目]],"*員工*")&gt;0),(IFERROR(VLOOKUP((MID(表格2[[#This Row],[項目]],1,(LEN(表格2[[#This Row],[項目]])-4))),價目[],3,0),"")),(IFERROR(VLOOKUP(表格2[[#This Row],[項目]],價目[],2,0),"")))</f>
        <v>175</v>
      </c>
      <c r="J256" s="99">
        <f>IF(表格2[欄1]&lt;&gt;"",(表格2[[#This Row],[數量]]*表格2[[#This Row],[單價]]),0)</f>
        <v>175</v>
      </c>
    </row>
    <row r="257" spans="1:10" hidden="1">
      <c r="A257" s="97" t="str">
        <f>IFERROR((INDEX(名冊[#All],MATCH(表格2[[#This Row],[姓名]],名冊[[#All],[姓名]],0),COLUMN(名冊[[#Headers],[字號]]))),"")</f>
        <v>2-195</v>
      </c>
      <c r="B257" s="154" t="s">
        <v>2550</v>
      </c>
      <c r="C257" s="9">
        <v>45738</v>
      </c>
      <c r="D257" s="9" t="str">
        <f>IF(表格2[[#This Row],[姓名]]&lt;&gt;"","耗材","")</f>
        <v>耗材</v>
      </c>
      <c r="E257" s="8" t="s">
        <v>2733</v>
      </c>
      <c r="G257" s="179" t="str">
        <f>IF(表格2[[#This Row],[姓名]]&lt;&gt;"",TEXT(表格2[[#This Row],[日期]],"mm/dd;;")&amp;" "&amp;表格2[[#This Row],[項目]]&amp;"*"&amp;表格2[[#This Row],[數量]]&amp;表格2[[#This Row],[項目2]],"")</f>
        <v>03/22 PVC手套*1</v>
      </c>
      <c r="H257" s="6">
        <v>1</v>
      </c>
      <c r="I257" s="6">
        <f>IF((COUNTIF(表格2[[#This Row],[項目]],"*員工*")&gt;0),(IFERROR(VLOOKUP((MID(表格2[[#This Row],[項目]],1,(LEN(表格2[[#This Row],[項目]])-4))),價目[],3,0),"")),(IFERROR(VLOOKUP(表格2[[#This Row],[項目]],價目[],2,0),"")))</f>
        <v>110</v>
      </c>
      <c r="J257" s="99">
        <f>IF(表格2[欄1]&lt;&gt;"",(表格2[[#This Row],[數量]]*表格2[[#This Row],[單價]]),0)</f>
        <v>110</v>
      </c>
    </row>
    <row r="258" spans="1:10" hidden="1">
      <c r="A258" s="97" t="str">
        <f>IFERROR((INDEX(名冊[#All],MATCH(表格2[[#This Row],[姓名]],名冊[[#All],[姓名]],0),COLUMN(名冊[[#Headers],[字號]]))),"")</f>
        <v>1-486</v>
      </c>
      <c r="B258" s="154" t="s">
        <v>3322</v>
      </c>
      <c r="C258" s="9">
        <v>45738</v>
      </c>
      <c r="D258" s="9" t="str">
        <f>IF(表格2[[#This Row],[姓名]]&lt;&gt;"","耗材","")</f>
        <v>耗材</v>
      </c>
      <c r="E258" s="8" t="s">
        <v>3312</v>
      </c>
      <c r="G258" s="179" t="str">
        <f>IF(表格2[[#This Row],[姓名]]&lt;&gt;"",TEXT(表格2[[#This Row],[日期]],"mm/dd;;")&amp;" "&amp;表格2[[#This Row],[項目]]&amp;"*"&amp;表格2[[#This Row],[數量]]&amp;表格2[[#This Row],[項目2]],"")</f>
        <v>03/22 依必朗潔膚液*1</v>
      </c>
      <c r="H258" s="6">
        <v>1</v>
      </c>
      <c r="I258" s="6">
        <f>IF((COUNTIF(表格2[[#This Row],[項目]],"*員工*")&gt;0),(IFERROR(VLOOKUP((MID(表格2[[#This Row],[項目]],1,(LEN(表格2[[#This Row],[項目]])-4))),價目[],3,0),"")),(IFERROR(VLOOKUP(表格2[[#This Row],[項目]],價目[],2,0),"")))</f>
        <v>175</v>
      </c>
      <c r="J258" s="99">
        <f>IF(表格2[欄1]&lt;&gt;"",(表格2[[#This Row],[數量]]*表格2[[#This Row],[單價]]),0)</f>
        <v>175</v>
      </c>
    </row>
    <row r="259" spans="1:10" hidden="1">
      <c r="A259" s="97" t="str">
        <f>IFERROR((INDEX(名冊[#All],MATCH(表格2[[#This Row],[姓名]],名冊[[#All],[姓名]],0),COLUMN(名冊[[#Headers],[字號]]))),"")</f>
        <v>1-712</v>
      </c>
      <c r="B259" s="154" t="s">
        <v>3315</v>
      </c>
      <c r="C259" s="9">
        <v>45738</v>
      </c>
      <c r="D259" s="9" t="str">
        <f>IF(表格2[[#This Row],[姓名]]&lt;&gt;"","耗材","")</f>
        <v>耗材</v>
      </c>
      <c r="E259" s="8" t="s">
        <v>3312</v>
      </c>
      <c r="G259" s="179" t="str">
        <f>IF(表格2[[#This Row],[姓名]]&lt;&gt;"",TEXT(表格2[[#This Row],[日期]],"mm/dd;;")&amp;" "&amp;表格2[[#This Row],[項目]]&amp;"*"&amp;表格2[[#This Row],[數量]]&amp;表格2[[#This Row],[項目2]],"")</f>
        <v>03/22 依必朗潔膚液*1</v>
      </c>
      <c r="H259" s="6">
        <v>1</v>
      </c>
      <c r="I259" s="6">
        <f>IF((COUNTIF(表格2[[#This Row],[項目]],"*員工*")&gt;0),(IFERROR(VLOOKUP((MID(表格2[[#This Row],[項目]],1,(LEN(表格2[[#This Row],[項目]])-4))),價目[],3,0),"")),(IFERROR(VLOOKUP(表格2[[#This Row],[項目]],價目[],2,0),"")))</f>
        <v>175</v>
      </c>
      <c r="J259" s="99">
        <f>IF(表格2[欄1]&lt;&gt;"",(表格2[[#This Row],[數量]]*表格2[[#This Row],[單價]]),0)</f>
        <v>175</v>
      </c>
    </row>
    <row r="260" spans="1:10" hidden="1">
      <c r="A260" s="97" t="str">
        <f>IFERROR((INDEX(名冊[#All],MATCH(表格2[[#This Row],[姓名]],名冊[[#All],[姓名]],0),COLUMN(名冊[[#Headers],[字號]]))),"")</f>
        <v>2-175</v>
      </c>
      <c r="B260" s="154" t="s">
        <v>3297</v>
      </c>
      <c r="C260" s="9">
        <v>45738</v>
      </c>
      <c r="D260" s="9" t="str">
        <f>IF(表格2[[#This Row],[姓名]]&lt;&gt;"","耗材","")</f>
        <v>耗材</v>
      </c>
      <c r="E260" s="8" t="s">
        <v>2733</v>
      </c>
      <c r="G260" s="179" t="str">
        <f>IF(表格2[[#This Row],[姓名]]&lt;&gt;"",TEXT(表格2[[#This Row],[日期]],"mm/dd;;")&amp;" "&amp;表格2[[#This Row],[項目]]&amp;"*"&amp;表格2[[#This Row],[數量]]&amp;表格2[[#This Row],[項目2]],"")</f>
        <v>03/22 PVC手套*1</v>
      </c>
      <c r="H260" s="6">
        <v>1</v>
      </c>
      <c r="I260" s="6">
        <f>IF((COUNTIF(表格2[[#This Row],[項目]],"*員工*")&gt;0),(IFERROR(VLOOKUP((MID(表格2[[#This Row],[項目]],1,(LEN(表格2[[#This Row],[項目]])-4))),價目[],3,0),"")),(IFERROR(VLOOKUP(表格2[[#This Row],[項目]],價目[],2,0),"")))</f>
        <v>110</v>
      </c>
      <c r="J260" s="99">
        <f>IF(表格2[欄1]&lt;&gt;"",(表格2[[#This Row],[數量]]*表格2[[#This Row],[單價]]),0)</f>
        <v>110</v>
      </c>
    </row>
    <row r="261" spans="1:10" hidden="1">
      <c r="A261" s="97" t="str">
        <f>IFERROR((INDEX(名冊[#All],MATCH(表格2[[#This Row],[姓名]],名冊[[#All],[姓名]],0),COLUMN(名冊[[#Headers],[字號]]))),"")</f>
        <v>1-634</v>
      </c>
      <c r="B261" s="154" t="s">
        <v>3316</v>
      </c>
      <c r="C261" s="9">
        <v>45738</v>
      </c>
      <c r="D261" s="9" t="str">
        <f>IF(表格2[[#This Row],[姓名]]&lt;&gt;"","耗材","")</f>
        <v>耗材</v>
      </c>
      <c r="E261" s="8" t="s">
        <v>3312</v>
      </c>
      <c r="G261" s="179" t="str">
        <f>IF(表格2[[#This Row],[姓名]]&lt;&gt;"",TEXT(表格2[[#This Row],[日期]],"mm/dd;;")&amp;" "&amp;表格2[[#This Row],[項目]]&amp;"*"&amp;表格2[[#This Row],[數量]]&amp;表格2[[#This Row],[項目2]],"")</f>
        <v>03/22 依必朗潔膚液*1</v>
      </c>
      <c r="H261" s="6">
        <v>1</v>
      </c>
      <c r="I261" s="6">
        <f>IF((COUNTIF(表格2[[#This Row],[項目]],"*員工*")&gt;0),(IFERROR(VLOOKUP((MID(表格2[[#This Row],[項目]],1,(LEN(表格2[[#This Row],[項目]])-4))),價目[],3,0),"")),(IFERROR(VLOOKUP(表格2[[#This Row],[項目]],價目[],2,0),"")))</f>
        <v>175</v>
      </c>
      <c r="J261" s="99">
        <f>IF(表格2[欄1]&lt;&gt;"",(表格2[[#This Row],[數量]]*表格2[[#This Row],[單價]]),0)</f>
        <v>175</v>
      </c>
    </row>
    <row r="262" spans="1:10" hidden="1">
      <c r="A262" s="97" t="str">
        <f>IFERROR((INDEX(名冊[#All],MATCH(表格2[[#This Row],[姓名]],名冊[[#All],[姓名]],0),COLUMN(名冊[[#Headers],[字號]]))),"")</f>
        <v>1-634</v>
      </c>
      <c r="B262" s="154" t="s">
        <v>3316</v>
      </c>
      <c r="C262" s="9">
        <v>45738</v>
      </c>
      <c r="D262" s="9" t="str">
        <f>IF(表格2[[#This Row],[姓名]]&lt;&gt;"","耗材","")</f>
        <v>耗材</v>
      </c>
      <c r="E262" s="8" t="s">
        <v>2044</v>
      </c>
      <c r="G262" s="179" t="str">
        <f>IF(表格2[[#This Row],[姓名]]&lt;&gt;"",TEXT(表格2[[#This Row],[日期]],"mm/dd;;")&amp;" "&amp;表格2[[#This Row],[項目]]&amp;"*"&amp;表格2[[#This Row],[數量]]&amp;表格2[[#This Row],[項目2]],"")</f>
        <v>03/22 紅牛雙卡*1</v>
      </c>
      <c r="H262" s="6">
        <v>1</v>
      </c>
      <c r="I262" s="6">
        <f>IF((COUNTIF(表格2[[#This Row],[項目]],"*員工*")&gt;0),(IFERROR(VLOOKUP((MID(表格2[[#This Row],[項目]],1,(LEN(表格2[[#This Row],[項目]])-4))),價目[],3,0),"")),(IFERROR(VLOOKUP(表格2[[#This Row],[項目]],價目[],2,0),"")))</f>
        <v>1950</v>
      </c>
      <c r="J262" s="99">
        <f>IF(表格2[欄1]&lt;&gt;"",(表格2[[#This Row],[數量]]*表格2[[#This Row],[單價]]),0)</f>
        <v>1950</v>
      </c>
    </row>
    <row r="263" spans="1:10" hidden="1">
      <c r="A263" s="97" t="str">
        <f>IFERROR((INDEX(名冊[#All],MATCH(表格2[[#This Row],[姓名]],名冊[[#All],[姓名]],0),COLUMN(名冊[[#Headers],[字號]]))),"")</f>
        <v>1-634</v>
      </c>
      <c r="B263" s="154" t="s">
        <v>3316</v>
      </c>
      <c r="C263" s="9">
        <v>45738</v>
      </c>
      <c r="D263" s="9" t="str">
        <f>IF(表格2[[#This Row],[姓名]]&lt;&gt;"","耗材","")</f>
        <v>耗材</v>
      </c>
      <c r="E263" s="8" t="s">
        <v>2187</v>
      </c>
      <c r="G263" s="179" t="str">
        <f>IF(表格2[[#This Row],[姓名]]&lt;&gt;"",TEXT(表格2[[#This Row],[日期]],"mm/dd;;")&amp;" "&amp;表格2[[#This Row],[項目]]&amp;"*"&amp;表格2[[#This Row],[數量]]&amp;表格2[[#This Row],[項目2]],"")</f>
        <v>03/22 添寧復健褲L10片/包*2</v>
      </c>
      <c r="H263" s="6">
        <v>2</v>
      </c>
      <c r="I263" s="6">
        <f>IF((COUNTIF(表格2[[#This Row],[項目]],"*員工*")&gt;0),(IFERROR(VLOOKUP((MID(表格2[[#This Row],[項目]],1,(LEN(表格2[[#This Row],[項目]])-4))),價目[],3,0),"")),(IFERROR(VLOOKUP(表格2[[#This Row],[項目]],價目[],2,0),"")))</f>
        <v>209</v>
      </c>
      <c r="J263" s="99">
        <f>IF(表格2[欄1]&lt;&gt;"",(表格2[[#This Row],[數量]]*表格2[[#This Row],[單價]]),0)</f>
        <v>418</v>
      </c>
    </row>
    <row r="264" spans="1:10" hidden="1">
      <c r="A264" s="97" t="str">
        <f>IFERROR((INDEX(名冊[#All],MATCH(表格2[[#This Row],[姓名]],名冊[[#All],[姓名]],0),COLUMN(名冊[[#Headers],[字號]]))),"")</f>
        <v>1-708</v>
      </c>
      <c r="B264" s="154" t="s">
        <v>3329</v>
      </c>
      <c r="C264" s="9">
        <v>45738</v>
      </c>
      <c r="D264" s="9" t="str">
        <f>IF(表格2[[#This Row],[姓名]]&lt;&gt;"","耗材","")</f>
        <v>耗材</v>
      </c>
      <c r="E264" s="8" t="s">
        <v>3312</v>
      </c>
      <c r="G264" s="179" t="str">
        <f>IF(表格2[[#This Row],[姓名]]&lt;&gt;"",TEXT(表格2[[#This Row],[日期]],"mm/dd;;")&amp;" "&amp;表格2[[#This Row],[項目]]&amp;"*"&amp;表格2[[#This Row],[數量]]&amp;表格2[[#This Row],[項目2]],"")</f>
        <v>03/22 依必朗潔膚液*1</v>
      </c>
      <c r="H264" s="6">
        <v>1</v>
      </c>
      <c r="I264" s="6">
        <f>IF((COUNTIF(表格2[[#This Row],[項目]],"*員工*")&gt;0),(IFERROR(VLOOKUP((MID(表格2[[#This Row],[項目]],1,(LEN(表格2[[#This Row],[項目]])-4))),價目[],3,0),"")),(IFERROR(VLOOKUP(表格2[[#This Row],[項目]],價目[],2,0),"")))</f>
        <v>175</v>
      </c>
      <c r="J264" s="99">
        <f>IF(表格2[欄1]&lt;&gt;"",(表格2[[#This Row],[數量]]*表格2[[#This Row],[單價]]),0)</f>
        <v>175</v>
      </c>
    </row>
    <row r="265" spans="1:10" hidden="1">
      <c r="A265" s="97" t="str">
        <f>IFERROR((INDEX(名冊[#All],MATCH(表格2[[#This Row],[姓名]],名冊[[#All],[姓名]],0),COLUMN(名冊[[#Headers],[字號]]))),"")</f>
        <v>1-366</v>
      </c>
      <c r="B265" s="154" t="s">
        <v>3318</v>
      </c>
      <c r="C265" s="9">
        <v>45738</v>
      </c>
      <c r="D265" s="9" t="str">
        <f>IF(表格2[[#This Row],[姓名]]&lt;&gt;"","耗材","")</f>
        <v>耗材</v>
      </c>
      <c r="E265" s="8" t="s">
        <v>3312</v>
      </c>
      <c r="G265" s="179" t="str">
        <f>IF(表格2[[#This Row],[姓名]]&lt;&gt;"",TEXT(表格2[[#This Row],[日期]],"mm/dd;;")&amp;" "&amp;表格2[[#This Row],[項目]]&amp;"*"&amp;表格2[[#This Row],[數量]]&amp;表格2[[#This Row],[項目2]],"")</f>
        <v>03/22 依必朗潔膚液*1</v>
      </c>
      <c r="H265" s="6">
        <v>1</v>
      </c>
      <c r="I265" s="6">
        <f>IF((COUNTIF(表格2[[#This Row],[項目]],"*員工*")&gt;0),(IFERROR(VLOOKUP((MID(表格2[[#This Row],[項目]],1,(LEN(表格2[[#This Row],[項目]])-4))),價目[],3,0),"")),(IFERROR(VLOOKUP(表格2[[#This Row],[項目]],價目[],2,0),"")))</f>
        <v>175</v>
      </c>
      <c r="J265" s="99">
        <f>IF(表格2[欄1]&lt;&gt;"",(表格2[[#This Row],[數量]]*表格2[[#This Row],[單價]]),0)</f>
        <v>175</v>
      </c>
    </row>
    <row r="266" spans="1:10" hidden="1">
      <c r="A266" s="331" t="str">
        <f>IFERROR((INDEX(名冊[#All],MATCH(表格2[[#This Row],[姓名]],名冊[[#All],[姓名]],0),COLUMN(名冊[[#Headers],[字號]]))),"")</f>
        <v>2-154</v>
      </c>
      <c r="B266" s="154" t="s">
        <v>489</v>
      </c>
      <c r="C266" s="9">
        <v>45740</v>
      </c>
      <c r="D266" s="9" t="str">
        <f>IF(表格2[[#This Row],[姓名]]&lt;&gt;"","耗材","")</f>
        <v>耗材</v>
      </c>
      <c r="E266" s="8" t="s">
        <v>3359</v>
      </c>
      <c r="F266" s="98" t="s">
        <v>3344</v>
      </c>
      <c r="G266" s="179" t="str">
        <f>IF(表格2[[#This Row],[姓名]]&lt;&gt;"",TEXT(表格2[[#This Row],[日期]],"mm/dd;;")&amp;" "&amp;表格2[[#This Row],[項目]]&amp;"*"&amp;表格2[[#This Row],[數量]]&amp;表格2[[#This Row],[項目2]],"")</f>
        <v>03/24 甘油球*3-02/22,</v>
      </c>
      <c r="H266" s="332">
        <v>3</v>
      </c>
      <c r="I266" s="332">
        <f>IF((COUNTIF(表格2[[#This Row],[項目]],"*員工*")&gt;0),(IFERROR(VLOOKUP((MID(表格2[[#This Row],[項目]],1,(LEN(表格2[[#This Row],[項目]])-4))),價目[],3,0),"")),(IFERROR(VLOOKUP(表格2[[#This Row],[項目]],價目[],2,0),"")))</f>
        <v>60</v>
      </c>
      <c r="J266" s="333">
        <f>IF(表格2[欄1]&lt;&gt;"",(表格2[[#This Row],[數量]]*表格2[[#This Row],[單價]]),0)</f>
        <v>180</v>
      </c>
    </row>
    <row r="267" spans="1:10" hidden="1">
      <c r="A267" s="331" t="str">
        <f>IFERROR((INDEX(名冊[#All],MATCH(表格2[[#This Row],[姓名]],名冊[[#All],[姓名]],0),COLUMN(名冊[[#Headers],[字號]]))),"")</f>
        <v>2-154</v>
      </c>
      <c r="B267" s="154" t="s">
        <v>489</v>
      </c>
      <c r="C267" s="9">
        <v>45740</v>
      </c>
      <c r="D267" s="9" t="str">
        <f>IF(表格2[[#This Row],[姓名]]&lt;&gt;"","耗材","")</f>
        <v>耗材</v>
      </c>
      <c r="E267" s="8" t="s">
        <v>3338</v>
      </c>
      <c r="F267" s="98" t="s">
        <v>3340</v>
      </c>
      <c r="G267" s="179" t="str">
        <f>IF(表格2[[#This Row],[姓名]]&lt;&gt;"",TEXT(表格2[[#This Row],[日期]],"mm/dd;;")&amp;" "&amp;表格2[[#This Row],[項目]]&amp;"*"&amp;表格2[[#This Row],[數量]]&amp;表格2[[#This Row],[項目2]],"")</f>
        <v>03/24 尿片*4-02/22, 03/01, 03/08, 03/15</v>
      </c>
      <c r="H267" s="332">
        <v>4</v>
      </c>
      <c r="I267" s="332">
        <f>IF((COUNTIF(表格2[[#This Row],[項目]],"*員工*")&gt;0),(IFERROR(VLOOKUP((MID(表格2[[#This Row],[項目]],1,(LEN(表格2[[#This Row],[項目]])-4))),價目[],3,0),"")),(IFERROR(VLOOKUP(表格2[[#This Row],[項目]],價目[],2,0),"")))</f>
        <v>220</v>
      </c>
      <c r="J267" s="333">
        <f>IF(表格2[欄1]&lt;&gt;"",(表格2[[#This Row],[數量]]*表格2[[#This Row],[單價]]),0)</f>
        <v>880</v>
      </c>
    </row>
    <row r="268" spans="1:10" hidden="1">
      <c r="A268" s="331" t="str">
        <f>IFERROR((INDEX(名冊[#All],MATCH(表格2[[#This Row],[姓名]],名冊[[#All],[姓名]],0),COLUMN(名冊[[#Headers],[字號]]))),"")</f>
        <v>2-154</v>
      </c>
      <c r="B268" s="154" t="s">
        <v>489</v>
      </c>
      <c r="C268" s="9">
        <v>45740</v>
      </c>
      <c r="D268" s="9" t="str">
        <f>IF(表格2[[#This Row],[姓名]]&lt;&gt;"","耗材","")</f>
        <v>耗材</v>
      </c>
      <c r="E268" s="8" t="s">
        <v>3358</v>
      </c>
      <c r="F268" s="98" t="s">
        <v>3350</v>
      </c>
      <c r="G268" s="179" t="str">
        <f>IF(表格2[[#This Row],[姓名]]&lt;&gt;"",TEXT(表格2[[#This Row],[日期]],"mm/dd;;")&amp;" "&amp;表格2[[#This Row],[項目]]&amp;"*"&amp;表格2[[#This Row],[數量]]&amp;表格2[[#This Row],[項目2]],"")</f>
        <v>03/24 尿布L*1-3/8,</v>
      </c>
      <c r="H268" s="332">
        <v>1</v>
      </c>
      <c r="I268" s="332">
        <f>IF((COUNTIF(表格2[[#This Row],[項目]],"*員工*")&gt;0),(IFERROR(VLOOKUP((MID(表格2[[#This Row],[項目]],1,(LEN(表格2[[#This Row],[項目]])-4))),價目[],3,0),"")),(IFERROR(VLOOKUP(表格2[[#This Row],[項目]],價目[],2,0),"")))</f>
        <v>272</v>
      </c>
      <c r="J268" s="333">
        <f>IF(表格2[欄1]&lt;&gt;"",(表格2[[#This Row],[數量]]*表格2[[#This Row],[單價]]),0)</f>
        <v>272</v>
      </c>
    </row>
    <row r="269" spans="1:10" hidden="1">
      <c r="A269" s="331" t="str">
        <f>IFERROR((INDEX(名冊[#All],MATCH(表格2[[#This Row],[姓名]],名冊[[#All],[姓名]],0),COLUMN(名冊[[#Headers],[字號]]))),"")</f>
        <v>2-154</v>
      </c>
      <c r="B269" s="154" t="s">
        <v>489</v>
      </c>
      <c r="C269" s="9">
        <v>45740</v>
      </c>
      <c r="D269" s="9" t="str">
        <f>IF(表格2[[#This Row],[姓名]]&lt;&gt;"","耗材","")</f>
        <v>耗材</v>
      </c>
      <c r="E269" s="8" t="s">
        <v>3347</v>
      </c>
      <c r="F269" s="98" t="s">
        <v>3344</v>
      </c>
      <c r="G269" s="179" t="str">
        <f>IF(表格2[[#This Row],[姓名]]&lt;&gt;"",TEXT(表格2[[#This Row],[日期]],"mm/dd;;")&amp;" "&amp;表格2[[#This Row],[項目]]&amp;"*"&amp;表格2[[#This Row],[數量]]&amp;表格2[[#This Row],[項目2]],"")</f>
        <v>03/24 看護墊*1-02/22,</v>
      </c>
      <c r="H269" s="332">
        <v>1</v>
      </c>
      <c r="I269" s="332">
        <f>IF((COUNTIF(表格2[[#This Row],[項目]],"*員工*")&gt;0),(IFERROR(VLOOKUP((MID(表格2[[#This Row],[項目]],1,(LEN(表格2[[#This Row],[項目]])-4))),價目[],3,0),"")),(IFERROR(VLOOKUP(表格2[[#This Row],[項目]],價目[],2,0),"")))</f>
        <v>210</v>
      </c>
      <c r="J269" s="333">
        <f>IF(表格2[欄1]&lt;&gt;"",(表格2[[#This Row],[數量]]*表格2[[#This Row],[單價]]),0)</f>
        <v>210</v>
      </c>
    </row>
    <row r="270" spans="1:10" hidden="1">
      <c r="A270" s="331" t="str">
        <f>IFERROR((INDEX(名冊[#All],MATCH(表格2[[#This Row],[姓名]],名冊[[#All],[姓名]],0),COLUMN(名冊[[#Headers],[字號]]))),"")</f>
        <v>2-193</v>
      </c>
      <c r="B270" s="154" t="s">
        <v>1996</v>
      </c>
      <c r="C270" s="9">
        <v>45740</v>
      </c>
      <c r="D270" s="9" t="str">
        <f>IF(表格2[[#This Row],[姓名]]&lt;&gt;"","耗材","")</f>
        <v>耗材</v>
      </c>
      <c r="E270" s="8" t="s">
        <v>3359</v>
      </c>
      <c r="F270" s="98" t="s">
        <v>3344</v>
      </c>
      <c r="G270" s="179" t="str">
        <f>IF(表格2[[#This Row],[姓名]]&lt;&gt;"",TEXT(表格2[[#This Row],[日期]],"mm/dd;;")&amp;" "&amp;表格2[[#This Row],[項目]]&amp;"*"&amp;表格2[[#This Row],[數量]]&amp;表格2[[#This Row],[項目2]],"")</f>
        <v>03/24 甘油球*3-02/22,</v>
      </c>
      <c r="H270" s="332">
        <v>3</v>
      </c>
      <c r="I270" s="332">
        <f>IF((COUNTIF(表格2[[#This Row],[項目]],"*員工*")&gt;0),(IFERROR(VLOOKUP((MID(表格2[[#This Row],[項目]],1,(LEN(表格2[[#This Row],[項目]])-4))),價目[],3,0),"")),(IFERROR(VLOOKUP(表格2[[#This Row],[項目]],價目[],2,0),"")))</f>
        <v>60</v>
      </c>
      <c r="J270" s="333">
        <f>IF(表格2[欄1]&lt;&gt;"",(表格2[[#This Row],[數量]]*表格2[[#This Row],[單價]]),0)</f>
        <v>180</v>
      </c>
    </row>
    <row r="271" spans="1:10" hidden="1">
      <c r="A271" s="331" t="str">
        <f>IFERROR((INDEX(名冊[#All],MATCH(表格2[[#This Row],[姓名]],名冊[[#All],[姓名]],0),COLUMN(名冊[[#Headers],[字號]]))),"")</f>
        <v>3-512</v>
      </c>
      <c r="B271" s="154" t="s">
        <v>573</v>
      </c>
      <c r="C271" s="9">
        <v>45740</v>
      </c>
      <c r="D271" s="9" t="str">
        <f>IF(表格2[[#This Row],[姓名]]&lt;&gt;"","耗材","")</f>
        <v>耗材</v>
      </c>
      <c r="E271" s="8" t="s">
        <v>3338</v>
      </c>
      <c r="F271" s="98" t="s">
        <v>3340</v>
      </c>
      <c r="G271" s="179" t="str">
        <f>IF(表格2[[#This Row],[姓名]]&lt;&gt;"",TEXT(表格2[[#This Row],[日期]],"mm/dd;;")&amp;" "&amp;表格2[[#This Row],[項目]]&amp;"*"&amp;表格2[[#This Row],[數量]]&amp;表格2[[#This Row],[項目2]],"")</f>
        <v>03/24 尿片*5-02/22, 03/01, 03/08, 03/15</v>
      </c>
      <c r="H271" s="332">
        <v>5</v>
      </c>
      <c r="I271" s="332">
        <f>IF((COUNTIF(表格2[[#This Row],[項目]],"*員工*")&gt;0),(IFERROR(VLOOKUP((MID(表格2[[#This Row],[項目]],1,(LEN(表格2[[#This Row],[項目]])-4))),價目[],3,0),"")),(IFERROR(VLOOKUP(表格2[[#This Row],[項目]],價目[],2,0),"")))</f>
        <v>220</v>
      </c>
      <c r="J271" s="333">
        <f>IF(表格2[欄1]&lt;&gt;"",(表格2[[#This Row],[數量]]*表格2[[#This Row],[單價]]),0)</f>
        <v>1100</v>
      </c>
    </row>
    <row r="272" spans="1:10" hidden="1">
      <c r="A272" s="331" t="str">
        <f>IFERROR((INDEX(名冊[#All],MATCH(表格2[[#This Row],[姓名]],名冊[[#All],[姓名]],0),COLUMN(名冊[[#Headers],[字號]]))),"")</f>
        <v>3-512</v>
      </c>
      <c r="B272" s="154" t="s">
        <v>573</v>
      </c>
      <c r="C272" s="9">
        <v>45740</v>
      </c>
      <c r="D272" s="9" t="str">
        <f>IF(表格2[[#This Row],[姓名]]&lt;&gt;"","耗材","")</f>
        <v>耗材</v>
      </c>
      <c r="E272" s="8" t="s">
        <v>3353</v>
      </c>
      <c r="F272" s="98" t="s">
        <v>3355</v>
      </c>
      <c r="G272" s="179" t="str">
        <f>IF(表格2[[#This Row],[姓名]]&lt;&gt;"",TEXT(表格2[[#This Row],[日期]],"mm/dd;;")&amp;" "&amp;表格2[[#This Row],[項目]]&amp;"*"&amp;表格2[[#This Row],[數量]]&amp;表格2[[#This Row],[項目2]],"")</f>
        <v>03/24 尿布M*4-02/22, 03/01, 3/8, 03/15</v>
      </c>
      <c r="H272" s="332">
        <v>4</v>
      </c>
      <c r="I272" s="332">
        <f>IF((COUNTIF(表格2[[#This Row],[項目]],"*員工*")&gt;0),(IFERROR(VLOOKUP((MID(表格2[[#This Row],[項目]],1,(LEN(表格2[[#This Row],[項目]])-4))),價目[],3,0),"")),(IFERROR(VLOOKUP(表格2[[#This Row],[項目]],價目[],2,0),"")))</f>
        <v>300</v>
      </c>
      <c r="J272" s="333">
        <f>IF(表格2[欄1]&lt;&gt;"",(表格2[[#This Row],[數量]]*表格2[[#This Row],[單價]]),0)</f>
        <v>1200</v>
      </c>
    </row>
    <row r="273" spans="1:10" hidden="1">
      <c r="A273" s="331" t="str">
        <f>IFERROR((INDEX(名冊[#All],MATCH(表格2[[#This Row],[姓名]],名冊[[#All],[姓名]],0),COLUMN(名冊[[#Headers],[字號]]))),"")</f>
        <v>3-512</v>
      </c>
      <c r="B273" s="154" t="s">
        <v>573</v>
      </c>
      <c r="C273" s="9">
        <v>45740</v>
      </c>
      <c r="D273" s="9" t="str">
        <f>IF(表格2[[#This Row],[姓名]]&lt;&gt;"","耗材","")</f>
        <v>耗材</v>
      </c>
      <c r="E273" s="8" t="s">
        <v>3347</v>
      </c>
      <c r="F273" s="98" t="s">
        <v>3348</v>
      </c>
      <c r="G273" s="179" t="str">
        <f>IF(表格2[[#This Row],[姓名]]&lt;&gt;"",TEXT(表格2[[#This Row],[日期]],"mm/dd;;")&amp;" "&amp;表格2[[#This Row],[項目]]&amp;"*"&amp;表格2[[#This Row],[數量]]&amp;表格2[[#This Row],[項目2]],"")</f>
        <v>03/24 看護墊*2-03/01, 03/15</v>
      </c>
      <c r="H273" s="332">
        <v>2</v>
      </c>
      <c r="I273" s="332">
        <f>IF((COUNTIF(表格2[[#This Row],[項目]],"*員工*")&gt;0),(IFERROR(VLOOKUP((MID(表格2[[#This Row],[項目]],1,(LEN(表格2[[#This Row],[項目]])-4))),價目[],3,0),"")),(IFERROR(VLOOKUP(表格2[[#This Row],[項目]],價目[],2,0),"")))</f>
        <v>210</v>
      </c>
      <c r="J273" s="333">
        <f>IF(表格2[欄1]&lt;&gt;"",(表格2[[#This Row],[數量]]*表格2[[#This Row],[單價]]),0)</f>
        <v>420</v>
      </c>
    </row>
    <row r="274" spans="1:10" hidden="1">
      <c r="A274" s="331" t="str">
        <f>IFERROR((INDEX(名冊[#All],MATCH(表格2[[#This Row],[姓名]],名冊[[#All],[姓名]],0),COLUMN(名冊[[#Headers],[字號]]))),"")</f>
        <v>1-602</v>
      </c>
      <c r="B274" s="154" t="s">
        <v>729</v>
      </c>
      <c r="C274" s="9">
        <v>45740</v>
      </c>
      <c r="D274" s="9" t="str">
        <f>IF(表格2[[#This Row],[姓名]]&lt;&gt;"","耗材","")</f>
        <v>耗材</v>
      </c>
      <c r="E274" s="8" t="s">
        <v>3359</v>
      </c>
      <c r="F274" s="98" t="s">
        <v>3360</v>
      </c>
      <c r="G274" s="179" t="str">
        <f>IF(表格2[[#This Row],[姓名]]&lt;&gt;"",TEXT(表格2[[#This Row],[日期]],"mm/dd;;")&amp;" "&amp;表格2[[#This Row],[項目]]&amp;"*"&amp;表格2[[#This Row],[數量]]&amp;表格2[[#This Row],[項目2]],"")</f>
        <v>03/24 甘油球*3-03/01,</v>
      </c>
      <c r="H274" s="332">
        <v>3</v>
      </c>
      <c r="I274" s="332">
        <f>IF((COUNTIF(表格2[[#This Row],[項目]],"*員工*")&gt;0),(IFERROR(VLOOKUP((MID(表格2[[#This Row],[項目]],1,(LEN(表格2[[#This Row],[項目]])-4))),價目[],3,0),"")),(IFERROR(VLOOKUP(表格2[[#This Row],[項目]],價目[],2,0),"")))</f>
        <v>60</v>
      </c>
      <c r="J274" s="333">
        <f>IF(表格2[欄1]&lt;&gt;"",(表格2[[#This Row],[數量]]*表格2[[#This Row],[單價]]),0)</f>
        <v>180</v>
      </c>
    </row>
    <row r="275" spans="1:10" hidden="1">
      <c r="A275" s="331" t="str">
        <f>IFERROR((INDEX(名冊[#All],MATCH(表格2[[#This Row],[姓名]],名冊[[#All],[姓名]],0),COLUMN(名冊[[#Headers],[字號]]))),"")</f>
        <v>1-602</v>
      </c>
      <c r="B275" s="154" t="s">
        <v>729</v>
      </c>
      <c r="C275" s="9">
        <v>45740</v>
      </c>
      <c r="D275" s="9" t="str">
        <f>IF(表格2[[#This Row],[姓名]]&lt;&gt;"","耗材","")</f>
        <v>耗材</v>
      </c>
      <c r="E275" s="8" t="s">
        <v>3338</v>
      </c>
      <c r="F275" s="98" t="s">
        <v>3341</v>
      </c>
      <c r="G275" s="179" t="str">
        <f>IF(表格2[[#This Row],[姓名]]&lt;&gt;"",TEXT(表格2[[#This Row],[日期]],"mm/dd;;")&amp;" "&amp;表格2[[#This Row],[項目]]&amp;"*"&amp;表格2[[#This Row],[數量]]&amp;表格2[[#This Row],[項目2]],"")</f>
        <v>03/24 尿片*1-03/15</v>
      </c>
      <c r="H275" s="332">
        <v>1</v>
      </c>
      <c r="I275" s="332">
        <f>IF((COUNTIF(表格2[[#This Row],[項目]],"*員工*")&gt;0),(IFERROR(VLOOKUP((MID(表格2[[#This Row],[項目]],1,(LEN(表格2[[#This Row],[項目]])-4))),價目[],3,0),"")),(IFERROR(VLOOKUP(表格2[[#This Row],[項目]],價目[],2,0),"")))</f>
        <v>220</v>
      </c>
      <c r="J275" s="333">
        <f>IF(表格2[欄1]&lt;&gt;"",(表格2[[#This Row],[數量]]*表格2[[#This Row],[單價]]),0)</f>
        <v>220</v>
      </c>
    </row>
    <row r="276" spans="1:10" hidden="1">
      <c r="A276" s="331" t="str">
        <f>IFERROR((INDEX(名冊[#All],MATCH(表格2[[#This Row],[姓名]],名冊[[#All],[姓名]],0),COLUMN(名冊[[#Headers],[字號]]))),"")</f>
        <v>1-602</v>
      </c>
      <c r="B276" s="154" t="s">
        <v>729</v>
      </c>
      <c r="C276" s="9">
        <v>45740</v>
      </c>
      <c r="D276" s="9" t="str">
        <f>IF(表格2[[#This Row],[姓名]]&lt;&gt;"","耗材","")</f>
        <v>耗材</v>
      </c>
      <c r="E276" s="8" t="s">
        <v>3353</v>
      </c>
      <c r="F276" s="98" t="s">
        <v>3348</v>
      </c>
      <c r="G276" s="179" t="str">
        <f>IF(表格2[[#This Row],[姓名]]&lt;&gt;"",TEXT(表格2[[#This Row],[日期]],"mm/dd;;")&amp;" "&amp;表格2[[#This Row],[項目]]&amp;"*"&amp;表格2[[#This Row],[數量]]&amp;表格2[[#This Row],[項目2]],"")</f>
        <v>03/24 尿布M*2-03/01, 03/15</v>
      </c>
      <c r="H276" s="332">
        <v>2</v>
      </c>
      <c r="I276" s="332">
        <f>IF((COUNTIF(表格2[[#This Row],[項目]],"*員工*")&gt;0),(IFERROR(VLOOKUP((MID(表格2[[#This Row],[項目]],1,(LEN(表格2[[#This Row],[項目]])-4))),價目[],3,0),"")),(IFERROR(VLOOKUP(表格2[[#This Row],[項目]],價目[],2,0),"")))</f>
        <v>300</v>
      </c>
      <c r="J276" s="333">
        <f>IF(表格2[欄1]&lt;&gt;"",(表格2[[#This Row],[數量]]*表格2[[#This Row],[單價]]),0)</f>
        <v>600</v>
      </c>
    </row>
    <row r="277" spans="1:10" hidden="1">
      <c r="A277" s="331" t="str">
        <f>IFERROR((INDEX(名冊[#All],MATCH(表格2[[#This Row],[姓名]],名冊[[#All],[姓名]],0),COLUMN(名冊[[#Headers],[字號]]))),"")</f>
        <v>1-602</v>
      </c>
      <c r="B277" s="154" t="s">
        <v>729</v>
      </c>
      <c r="C277" s="9">
        <v>45740</v>
      </c>
      <c r="D277" s="9" t="str">
        <f>IF(表格2[[#This Row],[姓名]]&lt;&gt;"","耗材","")</f>
        <v>耗材</v>
      </c>
      <c r="E277" s="8" t="s">
        <v>3347</v>
      </c>
      <c r="F277" s="98" t="s">
        <v>3348</v>
      </c>
      <c r="G277" s="179" t="str">
        <f>IF(表格2[[#This Row],[姓名]]&lt;&gt;"",TEXT(表格2[[#This Row],[日期]],"mm/dd;;")&amp;" "&amp;表格2[[#This Row],[項目]]&amp;"*"&amp;表格2[[#This Row],[數量]]&amp;表格2[[#This Row],[項目2]],"")</f>
        <v>03/24 看護墊*2-03/01, 03/15</v>
      </c>
      <c r="H277" s="332">
        <v>2</v>
      </c>
      <c r="I277" s="332">
        <f>IF((COUNTIF(表格2[[#This Row],[項目]],"*員工*")&gt;0),(IFERROR(VLOOKUP((MID(表格2[[#This Row],[項目]],1,(LEN(表格2[[#This Row],[項目]])-4))),價目[],3,0),"")),(IFERROR(VLOOKUP(表格2[[#This Row],[項目]],價目[],2,0),"")))</f>
        <v>210</v>
      </c>
      <c r="J277" s="333">
        <f>IF(表格2[欄1]&lt;&gt;"",(表格2[[#This Row],[數量]]*表格2[[#This Row],[單價]]),0)</f>
        <v>420</v>
      </c>
    </row>
    <row r="278" spans="1:10" hidden="1">
      <c r="A278" s="331" t="str">
        <f>IFERROR((INDEX(名冊[#All],MATCH(表格2[[#This Row],[姓名]],名冊[[#All],[姓名]],0),COLUMN(名冊[[#Headers],[字號]]))),"")</f>
        <v>1-600</v>
      </c>
      <c r="B278" s="154" t="s">
        <v>726</v>
      </c>
      <c r="C278" s="9">
        <v>45740</v>
      </c>
      <c r="D278" s="9" t="str">
        <f>IF(表格2[[#This Row],[姓名]]&lt;&gt;"","耗材","")</f>
        <v>耗材</v>
      </c>
      <c r="E278" s="8" t="s">
        <v>3359</v>
      </c>
      <c r="F278" s="98" t="s">
        <v>3360</v>
      </c>
      <c r="G278" s="179" t="str">
        <f>IF(表格2[[#This Row],[姓名]]&lt;&gt;"",TEXT(表格2[[#This Row],[日期]],"mm/dd;;")&amp;" "&amp;表格2[[#This Row],[項目]]&amp;"*"&amp;表格2[[#This Row],[數量]]&amp;表格2[[#This Row],[項目2]],"")</f>
        <v>03/24 甘油球*3-03/01,</v>
      </c>
      <c r="H278" s="332">
        <v>3</v>
      </c>
      <c r="I278" s="332">
        <f>IF((COUNTIF(表格2[[#This Row],[項目]],"*員工*")&gt;0),(IFERROR(VLOOKUP((MID(表格2[[#This Row],[項目]],1,(LEN(表格2[[#This Row],[項目]])-4))),價目[],3,0),"")),(IFERROR(VLOOKUP(表格2[[#This Row],[項目]],價目[],2,0),"")))</f>
        <v>60</v>
      </c>
      <c r="J278" s="333">
        <f>IF(表格2[欄1]&lt;&gt;"",(表格2[[#This Row],[數量]]*表格2[[#This Row],[單價]]),0)</f>
        <v>180</v>
      </c>
    </row>
    <row r="279" spans="1:10" hidden="1">
      <c r="A279" s="331" t="str">
        <f>IFERROR((INDEX(名冊[#All],MATCH(表格2[[#This Row],[姓名]],名冊[[#All],[姓名]],0),COLUMN(名冊[[#Headers],[字號]]))),"")</f>
        <v>1-521</v>
      </c>
      <c r="B279" s="154" t="s">
        <v>509</v>
      </c>
      <c r="C279" s="9">
        <v>45740</v>
      </c>
      <c r="D279" s="9" t="str">
        <f>IF(表格2[[#This Row],[姓名]]&lt;&gt;"","耗材","")</f>
        <v>耗材</v>
      </c>
      <c r="E279" s="8" t="s">
        <v>3338</v>
      </c>
      <c r="F279" s="98" t="s">
        <v>3340</v>
      </c>
      <c r="G279" s="179" t="str">
        <f>IF(表格2[[#This Row],[姓名]]&lt;&gt;"",TEXT(表格2[[#This Row],[日期]],"mm/dd;;")&amp;" "&amp;表格2[[#This Row],[項目]]&amp;"*"&amp;表格2[[#This Row],[數量]]&amp;表格2[[#This Row],[項目2]],"")</f>
        <v>03/24 尿片*6-02/22, 03/01, 03/08, 03/15</v>
      </c>
      <c r="H279" s="332">
        <v>6</v>
      </c>
      <c r="I279" s="332">
        <f>IF((COUNTIF(表格2[[#This Row],[項目]],"*員工*")&gt;0),(IFERROR(VLOOKUP((MID(表格2[[#This Row],[項目]],1,(LEN(表格2[[#This Row],[項目]])-4))),價目[],3,0),"")),(IFERROR(VLOOKUP(表格2[[#This Row],[項目]],價目[],2,0),"")))</f>
        <v>220</v>
      </c>
      <c r="J279" s="333">
        <f>IF(表格2[欄1]&lt;&gt;"",(表格2[[#This Row],[數量]]*表格2[[#This Row],[單價]]),0)</f>
        <v>1320</v>
      </c>
    </row>
    <row r="280" spans="1:10" hidden="1">
      <c r="A280" s="331" t="str">
        <f>IFERROR((INDEX(名冊[#All],MATCH(表格2[[#This Row],[姓名]],名冊[[#All],[姓名]],0),COLUMN(名冊[[#Headers],[字號]]))),"")</f>
        <v>1-521</v>
      </c>
      <c r="B280" s="154" t="s">
        <v>509</v>
      </c>
      <c r="C280" s="9">
        <v>45740</v>
      </c>
      <c r="D280" s="9" t="str">
        <f>IF(表格2[[#This Row],[姓名]]&lt;&gt;"","耗材","")</f>
        <v>耗材</v>
      </c>
      <c r="E280" s="8" t="s">
        <v>3353</v>
      </c>
      <c r="F280" s="98" t="s">
        <v>3355</v>
      </c>
      <c r="G280" s="179" t="str">
        <f>IF(表格2[[#This Row],[姓名]]&lt;&gt;"",TEXT(表格2[[#This Row],[日期]],"mm/dd;;")&amp;" "&amp;表格2[[#This Row],[項目]]&amp;"*"&amp;表格2[[#This Row],[數量]]&amp;表格2[[#This Row],[項目2]],"")</f>
        <v>03/24 尿布M*4-02/22, 03/01, 3/8, 03/15</v>
      </c>
      <c r="H280" s="332">
        <v>4</v>
      </c>
      <c r="I280" s="332">
        <f>IF((COUNTIF(表格2[[#This Row],[項目]],"*員工*")&gt;0),(IFERROR(VLOOKUP((MID(表格2[[#This Row],[項目]],1,(LEN(表格2[[#This Row],[項目]])-4))),價目[],3,0),"")),(IFERROR(VLOOKUP(表格2[[#This Row],[項目]],價目[],2,0),"")))</f>
        <v>300</v>
      </c>
      <c r="J280" s="333">
        <f>IF(表格2[欄1]&lt;&gt;"",(表格2[[#This Row],[數量]]*表格2[[#This Row],[單價]]),0)</f>
        <v>1200</v>
      </c>
    </row>
    <row r="281" spans="1:10" hidden="1">
      <c r="A281" s="331" t="str">
        <f>IFERROR((INDEX(名冊[#All],MATCH(表格2[[#This Row],[姓名]],名冊[[#All],[姓名]],0),COLUMN(名冊[[#Headers],[字號]]))),"")</f>
        <v>1-521</v>
      </c>
      <c r="B281" s="154" t="s">
        <v>509</v>
      </c>
      <c r="C281" s="9">
        <v>45740</v>
      </c>
      <c r="D281" s="9" t="str">
        <f>IF(表格2[[#This Row],[姓名]]&lt;&gt;"","耗材","")</f>
        <v>耗材</v>
      </c>
      <c r="E281" s="8" t="s">
        <v>3347</v>
      </c>
      <c r="F281" s="98" t="s">
        <v>3349</v>
      </c>
      <c r="G281" s="179" t="str">
        <f>IF(表格2[[#This Row],[姓名]]&lt;&gt;"",TEXT(表格2[[#This Row],[日期]],"mm/dd;;")&amp;" "&amp;表格2[[#This Row],[項目]]&amp;"*"&amp;表格2[[#This Row],[數量]]&amp;表格2[[#This Row],[項目2]],"")</f>
        <v>03/24 看護墊*2-02/22, 3/8,</v>
      </c>
      <c r="H281" s="332">
        <v>2</v>
      </c>
      <c r="I281" s="332">
        <f>IF((COUNTIF(表格2[[#This Row],[項目]],"*員工*")&gt;0),(IFERROR(VLOOKUP((MID(表格2[[#This Row],[項目]],1,(LEN(表格2[[#This Row],[項目]])-4))),價目[],3,0),"")),(IFERROR(VLOOKUP(表格2[[#This Row],[項目]],價目[],2,0),"")))</f>
        <v>210</v>
      </c>
      <c r="J281" s="333">
        <f>IF(表格2[欄1]&lt;&gt;"",(表格2[[#This Row],[數量]]*表格2[[#This Row],[單價]]),0)</f>
        <v>420</v>
      </c>
    </row>
    <row r="282" spans="1:10" hidden="1">
      <c r="A282" s="331" t="str">
        <f>IFERROR((INDEX(名冊[#All],MATCH(表格2[[#This Row],[姓名]],名冊[[#All],[姓名]],0),COLUMN(名冊[[#Headers],[字號]]))),"")</f>
        <v>1-526</v>
      </c>
      <c r="B282" s="154" t="s">
        <v>626</v>
      </c>
      <c r="C282" s="9">
        <v>45740</v>
      </c>
      <c r="D282" s="9" t="str">
        <f>IF(表格2[[#This Row],[姓名]]&lt;&gt;"","耗材","")</f>
        <v>耗材</v>
      </c>
      <c r="E282" s="8" t="s">
        <v>3359</v>
      </c>
      <c r="F282" s="98" t="s">
        <v>3360</v>
      </c>
      <c r="G282" s="179" t="str">
        <f>IF(表格2[[#This Row],[姓名]]&lt;&gt;"",TEXT(表格2[[#This Row],[日期]],"mm/dd;;")&amp;" "&amp;表格2[[#This Row],[項目]]&amp;"*"&amp;表格2[[#This Row],[數量]]&amp;表格2[[#This Row],[項目2]],"")</f>
        <v>03/24 甘油球*3-03/01,</v>
      </c>
      <c r="H282" s="332">
        <v>3</v>
      </c>
      <c r="I282" s="332">
        <f>IF((COUNTIF(表格2[[#This Row],[項目]],"*員工*")&gt;0),(IFERROR(VLOOKUP((MID(表格2[[#This Row],[項目]],1,(LEN(表格2[[#This Row],[項目]])-4))),價目[],3,0),"")),(IFERROR(VLOOKUP(表格2[[#This Row],[項目]],價目[],2,0),"")))</f>
        <v>60</v>
      </c>
      <c r="J282" s="333">
        <f>IF(表格2[欄1]&lt;&gt;"",(表格2[[#This Row],[數量]]*表格2[[#This Row],[單價]]),0)</f>
        <v>180</v>
      </c>
    </row>
    <row r="283" spans="1:10" hidden="1">
      <c r="A283" s="331" t="str">
        <f>IFERROR((INDEX(名冊[#All],MATCH(表格2[[#This Row],[姓名]],名冊[[#All],[姓名]],0),COLUMN(名冊[[#Headers],[字號]]))),"")</f>
        <v>1-526</v>
      </c>
      <c r="B283" s="154" t="s">
        <v>626</v>
      </c>
      <c r="C283" s="9">
        <v>45740</v>
      </c>
      <c r="D283" s="9" t="str">
        <f>IF(表格2[[#This Row],[姓名]]&lt;&gt;"","耗材","")</f>
        <v>耗材</v>
      </c>
      <c r="E283" s="8" t="s">
        <v>3338</v>
      </c>
      <c r="F283" s="98" t="s">
        <v>3348</v>
      </c>
      <c r="G283" s="179" t="str">
        <f>IF(表格2[[#This Row],[姓名]]&lt;&gt;"",TEXT(表格2[[#This Row],[日期]],"mm/dd;;")&amp;" "&amp;表格2[[#This Row],[項目]]&amp;"*"&amp;表格2[[#This Row],[數量]]&amp;表格2[[#This Row],[項目2]],"")</f>
        <v>03/24 尿片*2-03/01, 03/15</v>
      </c>
      <c r="H283" s="332">
        <v>2</v>
      </c>
      <c r="I283" s="332">
        <f>IF((COUNTIF(表格2[[#This Row],[項目]],"*員工*")&gt;0),(IFERROR(VLOOKUP((MID(表格2[[#This Row],[項目]],1,(LEN(表格2[[#This Row],[項目]])-4))),價目[],3,0),"")),(IFERROR(VLOOKUP(表格2[[#This Row],[項目]],價目[],2,0),"")))</f>
        <v>220</v>
      </c>
      <c r="J283" s="333">
        <f>IF(表格2[欄1]&lt;&gt;"",(表格2[[#This Row],[數量]]*表格2[[#This Row],[單價]]),0)</f>
        <v>440</v>
      </c>
    </row>
    <row r="284" spans="1:10" hidden="1">
      <c r="A284" s="331" t="str">
        <f>IFERROR((INDEX(名冊[#All],MATCH(表格2[[#This Row],[姓名]],名冊[[#All],[姓名]],0),COLUMN(名冊[[#Headers],[字號]]))),"")</f>
        <v>1-526</v>
      </c>
      <c r="B284" s="154" t="s">
        <v>626</v>
      </c>
      <c r="C284" s="9">
        <v>45740</v>
      </c>
      <c r="D284" s="9" t="str">
        <f>IF(表格2[[#This Row],[姓名]]&lt;&gt;"","耗材","")</f>
        <v>耗材</v>
      </c>
      <c r="E284" s="8" t="s">
        <v>3353</v>
      </c>
      <c r="F284" s="98" t="s">
        <v>3348</v>
      </c>
      <c r="G284" s="179" t="str">
        <f>IF(表格2[[#This Row],[姓名]]&lt;&gt;"",TEXT(表格2[[#This Row],[日期]],"mm/dd;;")&amp;" "&amp;表格2[[#This Row],[項目]]&amp;"*"&amp;表格2[[#This Row],[數量]]&amp;表格2[[#This Row],[項目2]],"")</f>
        <v>03/24 尿布M*2-03/01, 03/15</v>
      </c>
      <c r="H284" s="332">
        <v>2</v>
      </c>
      <c r="I284" s="332">
        <f>IF((COUNTIF(表格2[[#This Row],[項目]],"*員工*")&gt;0),(IFERROR(VLOOKUP((MID(表格2[[#This Row],[項目]],1,(LEN(表格2[[#This Row],[項目]])-4))),價目[],3,0),"")),(IFERROR(VLOOKUP(表格2[[#This Row],[項目]],價目[],2,0),"")))</f>
        <v>300</v>
      </c>
      <c r="J284" s="333">
        <f>IF(表格2[欄1]&lt;&gt;"",(表格2[[#This Row],[數量]]*表格2[[#This Row],[單價]]),0)</f>
        <v>600</v>
      </c>
    </row>
    <row r="285" spans="1:10" hidden="1">
      <c r="A285" s="331" t="str">
        <f>IFERROR((INDEX(名冊[#All],MATCH(表格2[[#This Row],[姓名]],名冊[[#All],[姓名]],0),COLUMN(名冊[[#Headers],[字號]]))),"")</f>
        <v>1-526</v>
      </c>
      <c r="B285" s="154" t="s">
        <v>626</v>
      </c>
      <c r="C285" s="9">
        <v>45740</v>
      </c>
      <c r="D285" s="9" t="str">
        <f>IF(表格2[[#This Row],[姓名]]&lt;&gt;"","耗材","")</f>
        <v>耗材</v>
      </c>
      <c r="E285" s="8" t="s">
        <v>3347</v>
      </c>
      <c r="F285" s="98" t="s">
        <v>3348</v>
      </c>
      <c r="G285" s="179" t="str">
        <f>IF(表格2[[#This Row],[姓名]]&lt;&gt;"",TEXT(表格2[[#This Row],[日期]],"mm/dd;;")&amp;" "&amp;表格2[[#This Row],[項目]]&amp;"*"&amp;表格2[[#This Row],[數量]]&amp;表格2[[#This Row],[項目2]],"")</f>
        <v>03/24 看護墊*2-03/01, 03/15</v>
      </c>
      <c r="H285" s="332">
        <v>2</v>
      </c>
      <c r="I285" s="332">
        <f>IF((COUNTIF(表格2[[#This Row],[項目]],"*員工*")&gt;0),(IFERROR(VLOOKUP((MID(表格2[[#This Row],[項目]],1,(LEN(表格2[[#This Row],[項目]])-4))),價目[],3,0),"")),(IFERROR(VLOOKUP(表格2[[#This Row],[項目]],價目[],2,0),"")))</f>
        <v>210</v>
      </c>
      <c r="J285" s="333">
        <f>IF(表格2[欄1]&lt;&gt;"",(表格2[[#This Row],[數量]]*表格2[[#This Row],[單價]]),0)</f>
        <v>420</v>
      </c>
    </row>
    <row r="286" spans="1:10" hidden="1">
      <c r="A286" s="331" t="str">
        <f>IFERROR((INDEX(名冊[#All],MATCH(表格2[[#This Row],[姓名]],名冊[[#All],[姓名]],0),COLUMN(名冊[[#Headers],[字號]]))),"")</f>
        <v>3-541</v>
      </c>
      <c r="B286" s="154" t="s">
        <v>1913</v>
      </c>
      <c r="C286" s="9">
        <v>45740</v>
      </c>
      <c r="D286" s="9" t="str">
        <f>IF(表格2[[#This Row],[姓名]]&lt;&gt;"","耗材","")</f>
        <v>耗材</v>
      </c>
      <c r="E286" s="8" t="s">
        <v>3338</v>
      </c>
      <c r="F286" s="98" t="s">
        <v>3340</v>
      </c>
      <c r="G286" s="179" t="str">
        <f>IF(表格2[[#This Row],[姓名]]&lt;&gt;"",TEXT(表格2[[#This Row],[日期]],"mm/dd;;")&amp;" "&amp;表格2[[#This Row],[項目]]&amp;"*"&amp;表格2[[#This Row],[數量]]&amp;表格2[[#This Row],[項目2]],"")</f>
        <v>03/24 尿片*5-02/22, 03/01, 03/08, 03/15</v>
      </c>
      <c r="H286" s="332">
        <v>5</v>
      </c>
      <c r="I286" s="332">
        <f>IF((COUNTIF(表格2[[#This Row],[項目]],"*員工*")&gt;0),(IFERROR(VLOOKUP((MID(表格2[[#This Row],[項目]],1,(LEN(表格2[[#This Row],[項目]])-4))),價目[],3,0),"")),(IFERROR(VLOOKUP(表格2[[#This Row],[項目]],價目[],2,0),"")))</f>
        <v>220</v>
      </c>
      <c r="J286" s="333">
        <f>IF(表格2[欄1]&lt;&gt;"",(表格2[[#This Row],[數量]]*表格2[[#This Row],[單價]]),0)</f>
        <v>1100</v>
      </c>
    </row>
    <row r="287" spans="1:10" hidden="1">
      <c r="A287" s="331" t="str">
        <f>IFERROR((INDEX(名冊[#All],MATCH(表格2[[#This Row],[姓名]],名冊[[#All],[姓名]],0),COLUMN(名冊[[#Headers],[字號]]))),"")</f>
        <v>3-541</v>
      </c>
      <c r="B287" s="154" t="s">
        <v>1913</v>
      </c>
      <c r="C287" s="9">
        <v>45740</v>
      </c>
      <c r="D287" s="9" t="str">
        <f>IF(表格2[[#This Row],[姓名]]&lt;&gt;"","耗材","")</f>
        <v>耗材</v>
      </c>
      <c r="E287" s="8" t="s">
        <v>3353</v>
      </c>
      <c r="F287" s="98" t="s">
        <v>3355</v>
      </c>
      <c r="G287" s="179" t="str">
        <f>IF(表格2[[#This Row],[姓名]]&lt;&gt;"",TEXT(表格2[[#This Row],[日期]],"mm/dd;;")&amp;" "&amp;表格2[[#This Row],[項目]]&amp;"*"&amp;表格2[[#This Row],[數量]]&amp;表格2[[#This Row],[項目2]],"")</f>
        <v>03/24 尿布M*4-02/22, 03/01, 3/8, 03/15</v>
      </c>
      <c r="H287" s="332">
        <v>4</v>
      </c>
      <c r="I287" s="332">
        <f>IF((COUNTIF(表格2[[#This Row],[項目]],"*員工*")&gt;0),(IFERROR(VLOOKUP((MID(表格2[[#This Row],[項目]],1,(LEN(表格2[[#This Row],[項目]])-4))),價目[],3,0),"")),(IFERROR(VLOOKUP(表格2[[#This Row],[項目]],價目[],2,0),"")))</f>
        <v>300</v>
      </c>
      <c r="J287" s="333">
        <f>IF(表格2[欄1]&lt;&gt;"",(表格2[[#This Row],[數量]]*表格2[[#This Row],[單價]]),0)</f>
        <v>1200</v>
      </c>
    </row>
    <row r="288" spans="1:10" hidden="1">
      <c r="A288" s="331" t="str">
        <f>IFERROR((INDEX(名冊[#All],MATCH(表格2[[#This Row],[姓名]],名冊[[#All],[姓名]],0),COLUMN(名冊[[#Headers],[字號]]))),"")</f>
        <v>3-541</v>
      </c>
      <c r="B288" s="154" t="s">
        <v>1913</v>
      </c>
      <c r="C288" s="9">
        <v>45740</v>
      </c>
      <c r="D288" s="9" t="str">
        <f>IF(表格2[[#This Row],[姓名]]&lt;&gt;"","耗材","")</f>
        <v>耗材</v>
      </c>
      <c r="E288" s="8" t="s">
        <v>3347</v>
      </c>
      <c r="F288" s="98" t="s">
        <v>3349</v>
      </c>
      <c r="G288" s="179" t="str">
        <f>IF(表格2[[#This Row],[姓名]]&lt;&gt;"",TEXT(表格2[[#This Row],[日期]],"mm/dd;;")&amp;" "&amp;表格2[[#This Row],[項目]]&amp;"*"&amp;表格2[[#This Row],[數量]]&amp;表格2[[#This Row],[項目2]],"")</f>
        <v>03/24 看護墊*2-02/22, 3/8,</v>
      </c>
      <c r="H288" s="332">
        <v>2</v>
      </c>
      <c r="I288" s="332">
        <f>IF((COUNTIF(表格2[[#This Row],[項目]],"*員工*")&gt;0),(IFERROR(VLOOKUP((MID(表格2[[#This Row],[項目]],1,(LEN(表格2[[#This Row],[項目]])-4))),價目[],3,0),"")),(IFERROR(VLOOKUP(表格2[[#This Row],[項目]],價目[],2,0),"")))</f>
        <v>210</v>
      </c>
      <c r="J288" s="333">
        <f>IF(表格2[欄1]&lt;&gt;"",(表格2[[#This Row],[數量]]*表格2[[#This Row],[單價]]),0)</f>
        <v>420</v>
      </c>
    </row>
    <row r="289" spans="1:10" hidden="1">
      <c r="A289" s="331" t="str">
        <f>IFERROR((INDEX(名冊[#All],MATCH(表格2[[#This Row],[姓名]],名冊[[#All],[姓名]],0),COLUMN(名冊[[#Headers],[字號]]))),"")</f>
        <v>1-105</v>
      </c>
      <c r="B289" s="154" t="s">
        <v>541</v>
      </c>
      <c r="C289" s="9">
        <v>45740</v>
      </c>
      <c r="D289" s="9" t="str">
        <f>IF(表格2[[#This Row],[姓名]]&lt;&gt;"","耗材","")</f>
        <v>耗材</v>
      </c>
      <c r="E289" s="8" t="s">
        <v>3359</v>
      </c>
      <c r="F289" s="98" t="s">
        <v>3360</v>
      </c>
      <c r="G289" s="179" t="str">
        <f>IF(表格2[[#This Row],[姓名]]&lt;&gt;"",TEXT(表格2[[#This Row],[日期]],"mm/dd;;")&amp;" "&amp;表格2[[#This Row],[項目]]&amp;"*"&amp;表格2[[#This Row],[數量]]&amp;表格2[[#This Row],[項目2]],"")</f>
        <v>03/24 甘油球*3-03/01,</v>
      </c>
      <c r="H289" s="332">
        <v>3</v>
      </c>
      <c r="I289" s="332">
        <f>IF((COUNTIF(表格2[[#This Row],[項目]],"*員工*")&gt;0),(IFERROR(VLOOKUP((MID(表格2[[#This Row],[項目]],1,(LEN(表格2[[#This Row],[項目]])-4))),價目[],3,0),"")),(IFERROR(VLOOKUP(表格2[[#This Row],[項目]],價目[],2,0),"")))</f>
        <v>60</v>
      </c>
      <c r="J289" s="333">
        <f>IF(表格2[欄1]&lt;&gt;"",(表格2[[#This Row],[數量]]*表格2[[#This Row],[單價]]),0)</f>
        <v>180</v>
      </c>
    </row>
    <row r="290" spans="1:10" hidden="1">
      <c r="A290" s="331" t="str">
        <f>IFERROR((INDEX(名冊[#All],MATCH(表格2[[#This Row],[姓名]],名冊[[#All],[姓名]],0),COLUMN(名冊[[#Headers],[字號]]))),"")</f>
        <v>1-105</v>
      </c>
      <c r="B290" s="154" t="s">
        <v>541</v>
      </c>
      <c r="C290" s="9">
        <v>45740</v>
      </c>
      <c r="D290" s="9" t="str">
        <f>IF(表格2[[#This Row],[姓名]]&lt;&gt;"","耗材","")</f>
        <v>耗材</v>
      </c>
      <c r="E290" s="8" t="s">
        <v>3338</v>
      </c>
      <c r="F290" s="98" t="s">
        <v>3360</v>
      </c>
      <c r="G290" s="179" t="str">
        <f>IF(表格2[[#This Row],[姓名]]&lt;&gt;"",TEXT(表格2[[#This Row],[日期]],"mm/dd;;")&amp;" "&amp;表格2[[#This Row],[項目]]&amp;"*"&amp;表格2[[#This Row],[數量]]&amp;表格2[[#This Row],[項目2]],"")</f>
        <v>03/24 尿片*1-03/01,</v>
      </c>
      <c r="H290" s="332">
        <v>1</v>
      </c>
      <c r="I290" s="332">
        <f>IF((COUNTIF(表格2[[#This Row],[項目]],"*員工*")&gt;0),(IFERROR(VLOOKUP((MID(表格2[[#This Row],[項目]],1,(LEN(表格2[[#This Row],[項目]])-4))),價目[],3,0),"")),(IFERROR(VLOOKUP(表格2[[#This Row],[項目]],價目[],2,0),"")))</f>
        <v>220</v>
      </c>
      <c r="J290" s="333">
        <f>IF(表格2[欄1]&lt;&gt;"",(表格2[[#This Row],[數量]]*表格2[[#This Row],[單價]]),0)</f>
        <v>220</v>
      </c>
    </row>
    <row r="291" spans="1:10" hidden="1">
      <c r="A291" s="331" t="str">
        <f>IFERROR((INDEX(名冊[#All],MATCH(表格2[[#This Row],[姓名]],名冊[[#All],[姓名]],0),COLUMN(名冊[[#Headers],[字號]]))),"")</f>
        <v>1-105</v>
      </c>
      <c r="B291" s="154" t="s">
        <v>541</v>
      </c>
      <c r="C291" s="9">
        <v>45740</v>
      </c>
      <c r="D291" s="9" t="str">
        <f>IF(表格2[[#This Row],[姓名]]&lt;&gt;"","耗材","")</f>
        <v>耗材</v>
      </c>
      <c r="E291" s="8" t="s">
        <v>3353</v>
      </c>
      <c r="F291" s="98" t="s">
        <v>3348</v>
      </c>
      <c r="G291" s="179" t="str">
        <f>IF(表格2[[#This Row],[姓名]]&lt;&gt;"",TEXT(表格2[[#This Row],[日期]],"mm/dd;;")&amp;" "&amp;表格2[[#This Row],[項目]]&amp;"*"&amp;表格2[[#This Row],[數量]]&amp;表格2[[#This Row],[項目2]],"")</f>
        <v>03/24 尿布M*2-03/01, 03/15</v>
      </c>
      <c r="H291" s="332">
        <v>2</v>
      </c>
      <c r="I291" s="332">
        <f>IF((COUNTIF(表格2[[#This Row],[項目]],"*員工*")&gt;0),(IFERROR(VLOOKUP((MID(表格2[[#This Row],[項目]],1,(LEN(表格2[[#This Row],[項目]])-4))),價目[],3,0),"")),(IFERROR(VLOOKUP(表格2[[#This Row],[項目]],價目[],2,0),"")))</f>
        <v>300</v>
      </c>
      <c r="J291" s="333">
        <f>IF(表格2[欄1]&lt;&gt;"",(表格2[[#This Row],[數量]]*表格2[[#This Row],[單價]]),0)</f>
        <v>600</v>
      </c>
    </row>
    <row r="292" spans="1:10" hidden="1">
      <c r="A292" s="331" t="str">
        <f>IFERROR((INDEX(名冊[#All],MATCH(表格2[[#This Row],[姓名]],名冊[[#All],[姓名]],0),COLUMN(名冊[[#Headers],[字號]]))),"")</f>
        <v>1-105</v>
      </c>
      <c r="B292" s="154" t="s">
        <v>541</v>
      </c>
      <c r="C292" s="9">
        <v>45740</v>
      </c>
      <c r="D292" s="9" t="str">
        <f>IF(表格2[[#This Row],[姓名]]&lt;&gt;"","耗材","")</f>
        <v>耗材</v>
      </c>
      <c r="E292" s="8" t="s">
        <v>3347</v>
      </c>
      <c r="F292" s="98" t="s">
        <v>3348</v>
      </c>
      <c r="G292" s="179" t="str">
        <f>IF(表格2[[#This Row],[姓名]]&lt;&gt;"",TEXT(表格2[[#This Row],[日期]],"mm/dd;;")&amp;" "&amp;表格2[[#This Row],[項目]]&amp;"*"&amp;表格2[[#This Row],[數量]]&amp;表格2[[#This Row],[項目2]],"")</f>
        <v>03/24 看護墊*2-03/01, 03/15</v>
      </c>
      <c r="H292" s="332">
        <v>2</v>
      </c>
      <c r="I292" s="332">
        <f>IF((COUNTIF(表格2[[#This Row],[項目]],"*員工*")&gt;0),(IFERROR(VLOOKUP((MID(表格2[[#This Row],[項目]],1,(LEN(表格2[[#This Row],[項目]])-4))),價目[],3,0),"")),(IFERROR(VLOOKUP(表格2[[#This Row],[項目]],價目[],2,0),"")))</f>
        <v>210</v>
      </c>
      <c r="J292" s="333">
        <f>IF(表格2[欄1]&lt;&gt;"",(表格2[[#This Row],[數量]]*表格2[[#This Row],[單價]]),0)</f>
        <v>420</v>
      </c>
    </row>
    <row r="293" spans="1:10" hidden="1">
      <c r="A293" s="331" t="str">
        <f>IFERROR((INDEX(名冊[#All],MATCH(表格2[[#This Row],[姓名]],名冊[[#All],[姓名]],0),COLUMN(名冊[[#Headers],[字號]]))),"")</f>
        <v>1-543</v>
      </c>
      <c r="B293" s="154" t="s">
        <v>529</v>
      </c>
      <c r="C293" s="9">
        <v>45740</v>
      </c>
      <c r="D293" s="9" t="str">
        <f>IF(表格2[[#This Row],[姓名]]&lt;&gt;"","耗材","")</f>
        <v>耗材</v>
      </c>
      <c r="E293" s="8" t="s">
        <v>3338</v>
      </c>
      <c r="F293" s="98" t="s">
        <v>4347</v>
      </c>
      <c r="G293" s="179" t="str">
        <f>IF(表格2[[#This Row],[姓名]]&lt;&gt;"",TEXT(表格2[[#This Row],[日期]],"mm/dd;;")&amp;" "&amp;表格2[[#This Row],[項目]]&amp;"*"&amp;表格2[[#This Row],[數量]]&amp;表格2[[#This Row],[項目2]],"")</f>
        <v>03/24 尿片*8-02/22, 03/01, 03/08,3/15</v>
      </c>
      <c r="H293" s="332">
        <v>8</v>
      </c>
      <c r="I293" s="332">
        <f>IF((COUNTIF(表格2[[#This Row],[項目]],"*員工*")&gt;0),(IFERROR(VLOOKUP((MID(表格2[[#This Row],[項目]],1,(LEN(表格2[[#This Row],[項目]])-4))),價目[],3,0),"")),(IFERROR(VLOOKUP(表格2[[#This Row],[項目]],價目[],2,0),"")))</f>
        <v>220</v>
      </c>
      <c r="J293" s="333">
        <f>IF(表格2[欄1]&lt;&gt;"",(表格2[[#This Row],[數量]]*表格2[[#This Row],[單價]]),0)</f>
        <v>1760</v>
      </c>
    </row>
    <row r="294" spans="1:10" hidden="1">
      <c r="A294" s="331" t="str">
        <f>IFERROR((INDEX(名冊[#All],MATCH(表格2[[#This Row],[姓名]],名冊[[#All],[姓名]],0),COLUMN(名冊[[#Headers],[字號]]))),"")</f>
        <v>1-543</v>
      </c>
      <c r="B294" s="154" t="s">
        <v>529</v>
      </c>
      <c r="C294" s="9">
        <v>45740</v>
      </c>
      <c r="D294" s="9" t="str">
        <f>IF(表格2[[#This Row],[姓名]]&lt;&gt;"","耗材","")</f>
        <v>耗材</v>
      </c>
      <c r="E294" s="8" t="s">
        <v>3358</v>
      </c>
      <c r="F294" s="98" t="s">
        <v>4349</v>
      </c>
      <c r="G294" s="179" t="str">
        <f>IF(表格2[[#This Row],[姓名]]&lt;&gt;"",TEXT(表格2[[#This Row],[日期]],"mm/dd;;")&amp;" "&amp;表格2[[#This Row],[項目]]&amp;"*"&amp;表格2[[#This Row],[數量]]&amp;表格2[[#This Row],[項目2]],"")</f>
        <v>03/24 尿布L*6-02/22, 03/01, 3/8,3/15</v>
      </c>
      <c r="H294" s="332">
        <v>6</v>
      </c>
      <c r="I294" s="332">
        <f>IF((COUNTIF(表格2[[#This Row],[項目]],"*員工*")&gt;0),(IFERROR(VLOOKUP((MID(表格2[[#This Row],[項目]],1,(LEN(表格2[[#This Row],[項目]])-4))),價目[],3,0),"")),(IFERROR(VLOOKUP(表格2[[#This Row],[項目]],價目[],2,0),"")))</f>
        <v>272</v>
      </c>
      <c r="J294" s="333">
        <f>IF(表格2[欄1]&lt;&gt;"",(表格2[[#This Row],[數量]]*表格2[[#This Row],[單價]]),0)</f>
        <v>1632</v>
      </c>
    </row>
    <row r="295" spans="1:10" hidden="1">
      <c r="A295" s="331" t="str">
        <f>IFERROR((INDEX(名冊[#All],MATCH(表格2[[#This Row],[姓名]],名冊[[#All],[姓名]],0),COLUMN(名冊[[#Headers],[字號]]))),"")</f>
        <v>1-543</v>
      </c>
      <c r="B295" s="154" t="s">
        <v>529</v>
      </c>
      <c r="C295" s="9">
        <v>45740</v>
      </c>
      <c r="D295" s="9" t="str">
        <f>IF(表格2[[#This Row],[姓名]]&lt;&gt;"","耗材","")</f>
        <v>耗材</v>
      </c>
      <c r="E295" s="8" t="s">
        <v>3347</v>
      </c>
      <c r="F295" s="98" t="s">
        <v>3349</v>
      </c>
      <c r="G295" s="179" t="str">
        <f>IF(表格2[[#This Row],[姓名]]&lt;&gt;"",TEXT(表格2[[#This Row],[日期]],"mm/dd;;")&amp;" "&amp;表格2[[#This Row],[項目]]&amp;"*"&amp;表格2[[#This Row],[數量]]&amp;表格2[[#This Row],[項目2]],"")</f>
        <v>03/24 看護墊*2-02/22, 3/8,</v>
      </c>
      <c r="H295" s="332">
        <v>2</v>
      </c>
      <c r="I295" s="332">
        <f>IF((COUNTIF(表格2[[#This Row],[項目]],"*員工*")&gt;0),(IFERROR(VLOOKUP((MID(表格2[[#This Row],[項目]],1,(LEN(表格2[[#This Row],[項目]])-4))),價目[],3,0),"")),(IFERROR(VLOOKUP(表格2[[#This Row],[項目]],價目[],2,0),"")))</f>
        <v>210</v>
      </c>
      <c r="J295" s="333">
        <f>IF(表格2[欄1]&lt;&gt;"",(表格2[[#This Row],[數量]]*表格2[[#This Row],[單價]]),0)</f>
        <v>420</v>
      </c>
    </row>
    <row r="296" spans="1:10" hidden="1">
      <c r="A296" s="331" t="str">
        <f>IFERROR((INDEX(名冊[#All],MATCH(表格2[[#This Row],[姓名]],名冊[[#All],[姓名]],0),COLUMN(名冊[[#Headers],[字號]]))),"")</f>
        <v>1-636</v>
      </c>
      <c r="B296" s="154" t="s">
        <v>987</v>
      </c>
      <c r="C296" s="9">
        <v>45740</v>
      </c>
      <c r="D296" s="9" t="str">
        <f>IF(表格2[[#This Row],[姓名]]&lt;&gt;"","耗材","")</f>
        <v>耗材</v>
      </c>
      <c r="E296" s="8" t="s">
        <v>3347</v>
      </c>
      <c r="F296" s="98" t="s">
        <v>3341</v>
      </c>
      <c r="G296" s="179" t="str">
        <f>IF(表格2[[#This Row],[姓名]]&lt;&gt;"",TEXT(表格2[[#This Row],[日期]],"mm/dd;;")&amp;" "&amp;表格2[[#This Row],[項目]]&amp;"*"&amp;表格2[[#This Row],[數量]]&amp;表格2[[#This Row],[項目2]],"")</f>
        <v>03/24 看護墊*1-03/15</v>
      </c>
      <c r="H296" s="332">
        <v>1</v>
      </c>
      <c r="I296" s="332">
        <f>IF((COUNTIF(表格2[[#This Row],[項目]],"*員工*")&gt;0),(IFERROR(VLOOKUP((MID(表格2[[#This Row],[項目]],1,(LEN(表格2[[#This Row],[項目]])-4))),價目[],3,0),"")),(IFERROR(VLOOKUP(表格2[[#This Row],[項目]],價目[],2,0),"")))</f>
        <v>210</v>
      </c>
      <c r="J296" s="333">
        <f>IF(表格2[欄1]&lt;&gt;"",(表格2[[#This Row],[數量]]*表格2[[#This Row],[單價]]),0)</f>
        <v>210</v>
      </c>
    </row>
    <row r="297" spans="1:10" hidden="1">
      <c r="A297" s="331" t="str">
        <f>IFERROR((INDEX(名冊[#All],MATCH(表格2[[#This Row],[姓名]],名冊[[#All],[姓名]],0),COLUMN(名冊[[#Headers],[字號]]))),"")</f>
        <v>1-471</v>
      </c>
      <c r="B297" s="154" t="s">
        <v>496</v>
      </c>
      <c r="C297" s="9">
        <v>45740</v>
      </c>
      <c r="D297" s="9" t="str">
        <f>IF(表格2[[#This Row],[姓名]]&lt;&gt;"","耗材","")</f>
        <v>耗材</v>
      </c>
      <c r="E297" s="8" t="s">
        <v>3338</v>
      </c>
      <c r="F297" s="98" t="s">
        <v>3340</v>
      </c>
      <c r="G297" s="179" t="str">
        <f>IF(表格2[[#This Row],[姓名]]&lt;&gt;"",TEXT(表格2[[#This Row],[日期]],"mm/dd;;")&amp;" "&amp;表格2[[#This Row],[項目]]&amp;"*"&amp;表格2[[#This Row],[數量]]&amp;表格2[[#This Row],[項目2]],"")</f>
        <v>03/24 尿片*8-02/22, 03/01, 03/08, 03/15</v>
      </c>
      <c r="H297" s="332">
        <v>8</v>
      </c>
      <c r="I297" s="332">
        <f>IF((COUNTIF(表格2[[#This Row],[項目]],"*員工*")&gt;0),(IFERROR(VLOOKUP((MID(表格2[[#This Row],[項目]],1,(LEN(表格2[[#This Row],[項目]])-4))),價目[],3,0),"")),(IFERROR(VLOOKUP(表格2[[#This Row],[項目]],價目[],2,0),"")))</f>
        <v>220</v>
      </c>
      <c r="J297" s="333">
        <f>IF(表格2[欄1]&lt;&gt;"",(表格2[[#This Row],[數量]]*表格2[[#This Row],[單價]]),0)</f>
        <v>1760</v>
      </c>
    </row>
    <row r="298" spans="1:10" hidden="1">
      <c r="A298" s="331" t="str">
        <f>IFERROR((INDEX(名冊[#All],MATCH(表格2[[#This Row],[姓名]],名冊[[#All],[姓名]],0),COLUMN(名冊[[#Headers],[字號]]))),"")</f>
        <v>1-471</v>
      </c>
      <c r="B298" s="154" t="s">
        <v>496</v>
      </c>
      <c r="C298" s="9">
        <v>45740</v>
      </c>
      <c r="D298" s="9" t="str">
        <f>IF(表格2[[#This Row],[姓名]]&lt;&gt;"","耗材","")</f>
        <v>耗材</v>
      </c>
      <c r="E298" s="8" t="s">
        <v>3353</v>
      </c>
      <c r="F298" s="98" t="s">
        <v>3352</v>
      </c>
      <c r="G298" s="179" t="str">
        <f>IF(表格2[[#This Row],[姓名]]&lt;&gt;"",TEXT(表格2[[#This Row],[日期]],"mm/dd;;")&amp;" "&amp;表格2[[#This Row],[項目]]&amp;"*"&amp;表格2[[#This Row],[數量]]&amp;表格2[[#This Row],[項目2]],"")</f>
        <v>03/24 尿布M*3-02/22, 03/01, 3/8,</v>
      </c>
      <c r="H298" s="332">
        <v>3</v>
      </c>
      <c r="I298" s="332">
        <f>IF((COUNTIF(表格2[[#This Row],[項目]],"*員工*")&gt;0),(IFERROR(VLOOKUP((MID(表格2[[#This Row],[項目]],1,(LEN(表格2[[#This Row],[項目]])-4))),價目[],3,0),"")),(IFERROR(VLOOKUP(表格2[[#This Row],[項目]],價目[],2,0),"")))</f>
        <v>300</v>
      </c>
      <c r="J298" s="333">
        <f>IF(表格2[欄1]&lt;&gt;"",(表格2[[#This Row],[數量]]*表格2[[#This Row],[單價]]),0)</f>
        <v>900</v>
      </c>
    </row>
    <row r="299" spans="1:10" hidden="1">
      <c r="A299" s="331" t="str">
        <f>IFERROR((INDEX(名冊[#All],MATCH(表格2[[#This Row],[姓名]],名冊[[#All],[姓名]],0),COLUMN(名冊[[#Headers],[字號]]))),"")</f>
        <v>1-471</v>
      </c>
      <c r="B299" s="154" t="s">
        <v>496</v>
      </c>
      <c r="C299" s="9">
        <v>45740</v>
      </c>
      <c r="D299" s="9" t="str">
        <f>IF(表格2[[#This Row],[姓名]]&lt;&gt;"","耗材","")</f>
        <v>耗材</v>
      </c>
      <c r="E299" s="8" t="s">
        <v>3347</v>
      </c>
      <c r="F299" s="98" t="s">
        <v>3349</v>
      </c>
      <c r="G299" s="179" t="str">
        <f>IF(表格2[[#This Row],[姓名]]&lt;&gt;"",TEXT(表格2[[#This Row],[日期]],"mm/dd;;")&amp;" "&amp;表格2[[#This Row],[項目]]&amp;"*"&amp;表格2[[#This Row],[數量]]&amp;表格2[[#This Row],[項目2]],"")</f>
        <v>03/24 看護墊*2-02/22, 3/8,</v>
      </c>
      <c r="H299" s="332">
        <v>2</v>
      </c>
      <c r="I299" s="332">
        <f>IF((COUNTIF(表格2[[#This Row],[項目]],"*員工*")&gt;0),(IFERROR(VLOOKUP((MID(表格2[[#This Row],[項目]],1,(LEN(表格2[[#This Row],[項目]])-4))),價目[],3,0),"")),(IFERROR(VLOOKUP(表格2[[#This Row],[項目]],價目[],2,0),"")))</f>
        <v>210</v>
      </c>
      <c r="J299" s="333">
        <f>IF(表格2[欄1]&lt;&gt;"",(表格2[[#This Row],[數量]]*表格2[[#This Row],[單價]]),0)</f>
        <v>420</v>
      </c>
    </row>
    <row r="300" spans="1:10" hidden="1">
      <c r="A300" s="331" t="str">
        <f>IFERROR((INDEX(名冊[#All],MATCH(表格2[[#This Row],[姓名]],名冊[[#All],[姓名]],0),COLUMN(名冊[[#Headers],[字號]]))),"")</f>
        <v>1-346</v>
      </c>
      <c r="B300" s="154" t="s">
        <v>623</v>
      </c>
      <c r="C300" s="9">
        <v>45740</v>
      </c>
      <c r="D300" s="9" t="str">
        <f>IF(表格2[[#This Row],[姓名]]&lt;&gt;"","耗材","")</f>
        <v>耗材</v>
      </c>
      <c r="E300" s="8" t="s">
        <v>3359</v>
      </c>
      <c r="F300" s="98" t="s">
        <v>3360</v>
      </c>
      <c r="G300" s="179" t="str">
        <f>IF(表格2[[#This Row],[姓名]]&lt;&gt;"",TEXT(表格2[[#This Row],[日期]],"mm/dd;;")&amp;" "&amp;表格2[[#This Row],[項目]]&amp;"*"&amp;表格2[[#This Row],[數量]]&amp;表格2[[#This Row],[項目2]],"")</f>
        <v>03/24 甘油球*3-03/01,</v>
      </c>
      <c r="H300" s="332">
        <v>3</v>
      </c>
      <c r="I300" s="332">
        <f>IF((COUNTIF(表格2[[#This Row],[項目]],"*員工*")&gt;0),(IFERROR(VLOOKUP((MID(表格2[[#This Row],[項目]],1,(LEN(表格2[[#This Row],[項目]])-4))),價目[],3,0),"")),(IFERROR(VLOOKUP(表格2[[#This Row],[項目]],價目[],2,0),"")))</f>
        <v>60</v>
      </c>
      <c r="J300" s="333">
        <f>IF(表格2[欄1]&lt;&gt;"",(表格2[[#This Row],[數量]]*表格2[[#This Row],[單價]]),0)</f>
        <v>180</v>
      </c>
    </row>
    <row r="301" spans="1:10" hidden="1">
      <c r="A301" s="331" t="str">
        <f>IFERROR((INDEX(名冊[#All],MATCH(表格2[[#This Row],[姓名]],名冊[[#All],[姓名]],0),COLUMN(名冊[[#Headers],[字號]]))),"")</f>
        <v>1-758</v>
      </c>
      <c r="B301" s="154" t="s">
        <v>2195</v>
      </c>
      <c r="C301" s="9">
        <v>45740</v>
      </c>
      <c r="D301" s="9" t="str">
        <f>IF(表格2[[#This Row],[姓名]]&lt;&gt;"","耗材","")</f>
        <v>耗材</v>
      </c>
      <c r="E301" s="8" t="s">
        <v>3359</v>
      </c>
      <c r="F301" s="98" t="s">
        <v>3350</v>
      </c>
      <c r="G301" s="179" t="str">
        <f>IF(表格2[[#This Row],[姓名]]&lt;&gt;"",TEXT(表格2[[#This Row],[日期]],"mm/dd;;")&amp;" "&amp;表格2[[#This Row],[項目]]&amp;"*"&amp;表格2[[#This Row],[數量]]&amp;表格2[[#This Row],[項目2]],"")</f>
        <v>03/24 甘油球*3-3/8,</v>
      </c>
      <c r="H301" s="332">
        <v>3</v>
      </c>
      <c r="I301" s="332">
        <f>IF((COUNTIF(表格2[[#This Row],[項目]],"*員工*")&gt;0),(IFERROR(VLOOKUP((MID(表格2[[#This Row],[項目]],1,(LEN(表格2[[#This Row],[項目]])-4))),價目[],3,0),"")),(IFERROR(VLOOKUP(表格2[[#This Row],[項目]],價目[],2,0),"")))</f>
        <v>60</v>
      </c>
      <c r="J301" s="333">
        <f>IF(表格2[欄1]&lt;&gt;"",(表格2[[#This Row],[數量]]*表格2[[#This Row],[單價]]),0)</f>
        <v>180</v>
      </c>
    </row>
    <row r="302" spans="1:10" hidden="1">
      <c r="A302" s="331" t="str">
        <f>IFERROR((INDEX(名冊[#All],MATCH(表格2[[#This Row],[姓名]],名冊[[#All],[姓名]],0),COLUMN(名冊[[#Headers],[字號]]))),"")</f>
        <v>1-758</v>
      </c>
      <c r="B302" s="154" t="s">
        <v>2195</v>
      </c>
      <c r="C302" s="9">
        <v>45740</v>
      </c>
      <c r="D302" s="9" t="str">
        <f>IF(表格2[[#This Row],[姓名]]&lt;&gt;"","耗材","")</f>
        <v>耗材</v>
      </c>
      <c r="E302" s="8" t="s">
        <v>3338</v>
      </c>
      <c r="F302" s="98" t="s">
        <v>3340</v>
      </c>
      <c r="G302" s="179" t="str">
        <f>IF(表格2[[#This Row],[姓名]]&lt;&gt;"",TEXT(表格2[[#This Row],[日期]],"mm/dd;;")&amp;" "&amp;表格2[[#This Row],[項目]]&amp;"*"&amp;表格2[[#This Row],[數量]]&amp;表格2[[#This Row],[項目2]],"")</f>
        <v>03/24 尿片*4-02/22, 03/01, 03/08, 03/15</v>
      </c>
      <c r="H302" s="332">
        <v>4</v>
      </c>
      <c r="I302" s="332">
        <f>IF((COUNTIF(表格2[[#This Row],[項目]],"*員工*")&gt;0),(IFERROR(VLOOKUP((MID(表格2[[#This Row],[項目]],1,(LEN(表格2[[#This Row],[項目]])-4))),價目[],3,0),"")),(IFERROR(VLOOKUP(表格2[[#This Row],[項目]],價目[],2,0),"")))</f>
        <v>220</v>
      </c>
      <c r="J302" s="333">
        <f>IF(表格2[欄1]&lt;&gt;"",(表格2[[#This Row],[數量]]*表格2[[#This Row],[單價]]),0)</f>
        <v>880</v>
      </c>
    </row>
    <row r="303" spans="1:10" hidden="1">
      <c r="A303" s="331" t="str">
        <f>IFERROR((INDEX(名冊[#All],MATCH(表格2[[#This Row],[姓名]],名冊[[#All],[姓名]],0),COLUMN(名冊[[#Headers],[字號]]))),"")</f>
        <v>1-758</v>
      </c>
      <c r="B303" s="154" t="s">
        <v>2195</v>
      </c>
      <c r="C303" s="9">
        <v>45740</v>
      </c>
      <c r="D303" s="9" t="str">
        <f>IF(表格2[[#This Row],[姓名]]&lt;&gt;"","耗材","")</f>
        <v>耗材</v>
      </c>
      <c r="E303" s="8" t="s">
        <v>3358</v>
      </c>
      <c r="F303" s="98" t="s">
        <v>3355</v>
      </c>
      <c r="G303" s="179" t="str">
        <f>IF(表格2[[#This Row],[姓名]]&lt;&gt;"",TEXT(表格2[[#This Row],[日期]],"mm/dd;;")&amp;" "&amp;表格2[[#This Row],[項目]]&amp;"*"&amp;表格2[[#This Row],[數量]]&amp;表格2[[#This Row],[項目2]],"")</f>
        <v>03/24 尿布L*4-02/22, 03/01, 3/8, 03/15</v>
      </c>
      <c r="H303" s="332">
        <v>4</v>
      </c>
      <c r="I303" s="332">
        <f>IF((COUNTIF(表格2[[#This Row],[項目]],"*員工*")&gt;0),(IFERROR(VLOOKUP((MID(表格2[[#This Row],[項目]],1,(LEN(表格2[[#This Row],[項目]])-4))),價目[],3,0),"")),(IFERROR(VLOOKUP(表格2[[#This Row],[項目]],價目[],2,0),"")))</f>
        <v>272</v>
      </c>
      <c r="J303" s="333">
        <f>IF(表格2[欄1]&lt;&gt;"",(表格2[[#This Row],[數量]]*表格2[[#This Row],[單價]]),0)</f>
        <v>1088</v>
      </c>
    </row>
    <row r="304" spans="1:10" hidden="1">
      <c r="A304" s="331" t="str">
        <f>IFERROR((INDEX(名冊[#All],MATCH(表格2[[#This Row],[姓名]],名冊[[#All],[姓名]],0),COLUMN(名冊[[#Headers],[字號]]))),"")</f>
        <v>1-758</v>
      </c>
      <c r="B304" s="154" t="s">
        <v>2195</v>
      </c>
      <c r="C304" s="9">
        <v>45740</v>
      </c>
      <c r="D304" s="9" t="str">
        <f>IF(表格2[[#This Row],[姓名]]&lt;&gt;"","耗材","")</f>
        <v>耗材</v>
      </c>
      <c r="E304" s="8" t="s">
        <v>3347</v>
      </c>
      <c r="F304" s="98" t="s">
        <v>3346</v>
      </c>
      <c r="G304" s="179" t="str">
        <f>IF(表格2[[#This Row],[姓名]]&lt;&gt;"",TEXT(表格2[[#This Row],[日期]],"mm/dd;;")&amp;" "&amp;表格2[[#This Row],[項目]]&amp;"*"&amp;表格2[[#This Row],[數量]]&amp;表格2[[#This Row],[項目2]],"")</f>
        <v>03/24 看護墊*3-02/22, 03/01, 03/15</v>
      </c>
      <c r="H304" s="332">
        <v>3</v>
      </c>
      <c r="I304" s="332">
        <f>IF((COUNTIF(表格2[[#This Row],[項目]],"*員工*")&gt;0),(IFERROR(VLOOKUP((MID(表格2[[#This Row],[項目]],1,(LEN(表格2[[#This Row],[項目]])-4))),價目[],3,0),"")),(IFERROR(VLOOKUP(表格2[[#This Row],[項目]],價目[],2,0),"")))</f>
        <v>210</v>
      </c>
      <c r="J304" s="333">
        <f>IF(表格2[欄1]&lt;&gt;"",(表格2[[#This Row],[數量]]*表格2[[#This Row],[單價]]),0)</f>
        <v>630</v>
      </c>
    </row>
    <row r="305" spans="1:10" hidden="1">
      <c r="A305" s="331" t="str">
        <f>IFERROR((INDEX(名冊[#All],MATCH(表格2[[#This Row],[姓名]],名冊[[#All],[姓名]],0),COLUMN(名冊[[#Headers],[字號]]))),"")</f>
        <v>1-461</v>
      </c>
      <c r="B305" s="154" t="s">
        <v>494</v>
      </c>
      <c r="C305" s="9">
        <v>45740</v>
      </c>
      <c r="D305" s="9" t="str">
        <f>IF(表格2[[#This Row],[姓名]]&lt;&gt;"","耗材","")</f>
        <v>耗材</v>
      </c>
      <c r="E305" s="8" t="s">
        <v>3359</v>
      </c>
      <c r="F305" s="98" t="s">
        <v>3341</v>
      </c>
      <c r="G305" s="179" t="str">
        <f>IF(表格2[[#This Row],[姓名]]&lt;&gt;"",TEXT(表格2[[#This Row],[日期]],"mm/dd;;")&amp;" "&amp;表格2[[#This Row],[項目]]&amp;"*"&amp;表格2[[#This Row],[數量]]&amp;表格2[[#This Row],[項目2]],"")</f>
        <v>03/24 甘油球*3-03/15</v>
      </c>
      <c r="H305" s="332">
        <v>3</v>
      </c>
      <c r="I305" s="332">
        <f>IF((COUNTIF(表格2[[#This Row],[項目]],"*員工*")&gt;0),(IFERROR(VLOOKUP((MID(表格2[[#This Row],[項目]],1,(LEN(表格2[[#This Row],[項目]])-4))),價目[],3,0),"")),(IFERROR(VLOOKUP(表格2[[#This Row],[項目]],價目[],2,0),"")))</f>
        <v>60</v>
      </c>
      <c r="J305" s="333">
        <f>IF(表格2[欄1]&lt;&gt;"",(表格2[[#This Row],[數量]]*表格2[[#This Row],[單價]]),0)</f>
        <v>180</v>
      </c>
    </row>
    <row r="306" spans="1:10" hidden="1">
      <c r="A306" s="331" t="str">
        <f>IFERROR((INDEX(名冊[#All],MATCH(表格2[[#This Row],[姓名]],名冊[[#All],[姓名]],0),COLUMN(名冊[[#Headers],[字號]]))),"")</f>
        <v>1-461</v>
      </c>
      <c r="B306" s="154" t="s">
        <v>494</v>
      </c>
      <c r="C306" s="9">
        <v>45740</v>
      </c>
      <c r="D306" s="9" t="str">
        <f>IF(表格2[[#This Row],[姓名]]&lt;&gt;"","耗材","")</f>
        <v>耗材</v>
      </c>
      <c r="E306" s="8" t="s">
        <v>3338</v>
      </c>
      <c r="F306" s="98" t="s">
        <v>3344</v>
      </c>
      <c r="G306" s="179" t="str">
        <f>IF(表格2[[#This Row],[姓名]]&lt;&gt;"",TEXT(表格2[[#This Row],[日期]],"mm/dd;;")&amp;" "&amp;表格2[[#This Row],[項目]]&amp;"*"&amp;表格2[[#This Row],[數量]]&amp;表格2[[#This Row],[項目2]],"")</f>
        <v>03/24 尿片*1-02/22,</v>
      </c>
      <c r="H306" s="332">
        <v>1</v>
      </c>
      <c r="I306" s="332">
        <f>IF((COUNTIF(表格2[[#This Row],[項目]],"*員工*")&gt;0),(IFERROR(VLOOKUP((MID(表格2[[#This Row],[項目]],1,(LEN(表格2[[#This Row],[項目]])-4))),價目[],3,0),"")),(IFERROR(VLOOKUP(表格2[[#This Row],[項目]],價目[],2,0),"")))</f>
        <v>220</v>
      </c>
      <c r="J306" s="333">
        <f>IF(表格2[欄1]&lt;&gt;"",(表格2[[#This Row],[數量]]*表格2[[#This Row],[單價]]),0)</f>
        <v>220</v>
      </c>
    </row>
    <row r="307" spans="1:10" hidden="1">
      <c r="A307" s="331" t="str">
        <f>IFERROR((INDEX(名冊[#All],MATCH(表格2[[#This Row],[姓名]],名冊[[#All],[姓名]],0),COLUMN(名冊[[#Headers],[字號]]))),"")</f>
        <v>1-461</v>
      </c>
      <c r="B307" s="154" t="s">
        <v>494</v>
      </c>
      <c r="C307" s="9">
        <v>45740</v>
      </c>
      <c r="D307" s="9" t="str">
        <f>IF(表格2[[#This Row],[姓名]]&lt;&gt;"","耗材","")</f>
        <v>耗材</v>
      </c>
      <c r="E307" s="8" t="s">
        <v>3353</v>
      </c>
      <c r="F307" s="98" t="s">
        <v>3344</v>
      </c>
      <c r="G307" s="179" t="str">
        <f>IF(表格2[[#This Row],[姓名]]&lt;&gt;"",TEXT(表格2[[#This Row],[日期]],"mm/dd;;")&amp;" "&amp;表格2[[#This Row],[項目]]&amp;"*"&amp;表格2[[#This Row],[數量]]&amp;表格2[[#This Row],[項目2]],"")</f>
        <v>03/24 尿布M*1-02/22,</v>
      </c>
      <c r="H307" s="332">
        <v>1</v>
      </c>
      <c r="I307" s="332">
        <f>IF((COUNTIF(表格2[[#This Row],[項目]],"*員工*")&gt;0),(IFERROR(VLOOKUP((MID(表格2[[#This Row],[項目]],1,(LEN(表格2[[#This Row],[項目]])-4))),價目[],3,0),"")),(IFERROR(VLOOKUP(表格2[[#This Row],[項目]],價目[],2,0),"")))</f>
        <v>300</v>
      </c>
      <c r="J307" s="333">
        <f>IF(表格2[欄1]&lt;&gt;"",(表格2[[#This Row],[數量]]*表格2[[#This Row],[單價]]),0)</f>
        <v>300</v>
      </c>
    </row>
    <row r="308" spans="1:10" hidden="1">
      <c r="A308" s="331" t="str">
        <f>IFERROR((INDEX(名冊[#All],MATCH(表格2[[#This Row],[姓名]],名冊[[#All],[姓名]],0),COLUMN(名冊[[#Headers],[字號]]))),"")</f>
        <v>2-185</v>
      </c>
      <c r="B308" s="154" t="s">
        <v>276</v>
      </c>
      <c r="C308" s="9">
        <v>45740</v>
      </c>
      <c r="D308" s="9" t="str">
        <f>IF(表格2[[#This Row],[姓名]]&lt;&gt;"","耗材","")</f>
        <v>耗材</v>
      </c>
      <c r="E308" s="8" t="s">
        <v>3359</v>
      </c>
      <c r="F308" s="98" t="s">
        <v>3344</v>
      </c>
      <c r="G308" s="179" t="str">
        <f>IF(表格2[[#This Row],[姓名]]&lt;&gt;"",TEXT(表格2[[#This Row],[日期]],"mm/dd;;")&amp;" "&amp;表格2[[#This Row],[項目]]&amp;"*"&amp;表格2[[#This Row],[數量]]&amp;表格2[[#This Row],[項目2]],"")</f>
        <v>03/24 甘油球*3-02/22,</v>
      </c>
      <c r="H308" s="332">
        <v>3</v>
      </c>
      <c r="I308" s="332">
        <f>IF((COUNTIF(表格2[[#This Row],[項目]],"*員工*")&gt;0),(IFERROR(VLOOKUP((MID(表格2[[#This Row],[項目]],1,(LEN(表格2[[#This Row],[項目]])-4))),價目[],3,0),"")),(IFERROR(VLOOKUP(表格2[[#This Row],[項目]],價目[],2,0),"")))</f>
        <v>60</v>
      </c>
      <c r="J308" s="333">
        <f>IF(表格2[欄1]&lt;&gt;"",(表格2[[#This Row],[數量]]*表格2[[#This Row],[單價]]),0)</f>
        <v>180</v>
      </c>
    </row>
    <row r="309" spans="1:10" hidden="1">
      <c r="A309" s="331" t="str">
        <f>IFERROR((INDEX(名冊[#All],MATCH(表格2[[#This Row],[姓名]],名冊[[#All],[姓名]],0),COLUMN(名冊[[#Headers],[字號]]))),"")</f>
        <v>2-185</v>
      </c>
      <c r="B309" s="154" t="s">
        <v>276</v>
      </c>
      <c r="C309" s="9">
        <v>45740</v>
      </c>
      <c r="D309" s="9" t="str">
        <f>IF(表格2[[#This Row],[姓名]]&lt;&gt;"","耗材","")</f>
        <v>耗材</v>
      </c>
      <c r="E309" s="8" t="s">
        <v>3338</v>
      </c>
      <c r="F309" s="98" t="s">
        <v>3344</v>
      </c>
      <c r="G309" s="179" t="str">
        <f>IF(表格2[[#This Row],[姓名]]&lt;&gt;"",TEXT(表格2[[#This Row],[日期]],"mm/dd;;")&amp;" "&amp;表格2[[#This Row],[項目]]&amp;"*"&amp;表格2[[#This Row],[數量]]&amp;表格2[[#This Row],[項目2]],"")</f>
        <v>03/24 尿片*1-02/22,</v>
      </c>
      <c r="H309" s="332">
        <v>1</v>
      </c>
      <c r="I309" s="332">
        <f>IF((COUNTIF(表格2[[#This Row],[項目]],"*員工*")&gt;0),(IFERROR(VLOOKUP((MID(表格2[[#This Row],[項目]],1,(LEN(表格2[[#This Row],[項目]])-4))),價目[],3,0),"")),(IFERROR(VLOOKUP(表格2[[#This Row],[項目]],價目[],2,0),"")))</f>
        <v>220</v>
      </c>
      <c r="J309" s="333">
        <f>IF(表格2[欄1]&lt;&gt;"",(表格2[[#This Row],[數量]]*表格2[[#This Row],[單價]]),0)</f>
        <v>220</v>
      </c>
    </row>
    <row r="310" spans="1:10" hidden="1">
      <c r="A310" s="331" t="str">
        <f>IFERROR((INDEX(名冊[#All],MATCH(表格2[[#This Row],[姓名]],名冊[[#All],[姓名]],0),COLUMN(名冊[[#Headers],[字號]]))),"")</f>
        <v>2-185</v>
      </c>
      <c r="B310" s="154" t="s">
        <v>276</v>
      </c>
      <c r="C310" s="9">
        <v>45740</v>
      </c>
      <c r="D310" s="9" t="str">
        <f>IF(表格2[[#This Row],[姓名]]&lt;&gt;"","耗材","")</f>
        <v>耗材</v>
      </c>
      <c r="E310" s="8" t="s">
        <v>3353</v>
      </c>
      <c r="F310" s="98" t="s">
        <v>3351</v>
      </c>
      <c r="G310" s="179" t="str">
        <f>IF(表格2[[#This Row],[姓名]]&lt;&gt;"",TEXT(表格2[[#This Row],[日期]],"mm/dd;;")&amp;" "&amp;表格2[[#This Row],[項目]]&amp;"*"&amp;表格2[[#This Row],[數量]]&amp;表格2[[#This Row],[項目2]],"")</f>
        <v>03/24 尿布M*2-02/22, 03/15</v>
      </c>
      <c r="H310" s="332">
        <v>2</v>
      </c>
      <c r="I310" s="332">
        <f>IF((COUNTIF(表格2[[#This Row],[項目]],"*員工*")&gt;0),(IFERROR(VLOOKUP((MID(表格2[[#This Row],[項目]],1,(LEN(表格2[[#This Row],[項目]])-4))),價目[],3,0),"")),(IFERROR(VLOOKUP(表格2[[#This Row],[項目]],價目[],2,0),"")))</f>
        <v>300</v>
      </c>
      <c r="J310" s="333">
        <f>IF(表格2[欄1]&lt;&gt;"",(表格2[[#This Row],[數量]]*表格2[[#This Row],[單價]]),0)</f>
        <v>600</v>
      </c>
    </row>
    <row r="311" spans="1:10" hidden="1">
      <c r="A311" s="331" t="str">
        <f>IFERROR((INDEX(名冊[#All],MATCH(表格2[[#This Row],[姓名]],名冊[[#All],[姓名]],0),COLUMN(名冊[[#Headers],[字號]]))),"")</f>
        <v>3-546</v>
      </c>
      <c r="B311" s="154" t="s">
        <v>1264</v>
      </c>
      <c r="C311" s="9">
        <v>45740</v>
      </c>
      <c r="D311" s="9" t="str">
        <f>IF(表格2[[#This Row],[姓名]]&lt;&gt;"","耗材","")</f>
        <v>耗材</v>
      </c>
      <c r="E311" s="8" t="s">
        <v>3338</v>
      </c>
      <c r="F311" s="98" t="s">
        <v>3348</v>
      </c>
      <c r="G311" s="179" t="str">
        <f>IF(表格2[[#This Row],[姓名]]&lt;&gt;"",TEXT(表格2[[#This Row],[日期]],"mm/dd;;")&amp;" "&amp;表格2[[#This Row],[項目]]&amp;"*"&amp;表格2[[#This Row],[數量]]&amp;表格2[[#This Row],[項目2]],"")</f>
        <v>03/24 尿片*4-03/01, 03/15</v>
      </c>
      <c r="H311" s="332">
        <v>4</v>
      </c>
      <c r="I311" s="332">
        <f>IF((COUNTIF(表格2[[#This Row],[項目]],"*員工*")&gt;0),(IFERROR(VLOOKUP((MID(表格2[[#This Row],[項目]],1,(LEN(表格2[[#This Row],[項目]])-4))),價目[],3,0),"")),(IFERROR(VLOOKUP(表格2[[#This Row],[項目]],價目[],2,0),"")))</f>
        <v>220</v>
      </c>
      <c r="J311" s="333">
        <f>IF(表格2[欄1]&lt;&gt;"",(表格2[[#This Row],[數量]]*表格2[[#This Row],[單價]]),0)</f>
        <v>880</v>
      </c>
    </row>
    <row r="312" spans="1:10" hidden="1">
      <c r="A312" s="331" t="str">
        <f>IFERROR((INDEX(名冊[#All],MATCH(表格2[[#This Row],[姓名]],名冊[[#All],[姓名]],0),COLUMN(名冊[[#Headers],[字號]]))),"")</f>
        <v>3-546</v>
      </c>
      <c r="B312" s="154" t="s">
        <v>1264</v>
      </c>
      <c r="C312" s="9">
        <v>45740</v>
      </c>
      <c r="D312" s="9" t="str">
        <f>IF(表格2[[#This Row],[姓名]]&lt;&gt;"","耗材","")</f>
        <v>耗材</v>
      </c>
      <c r="E312" s="8" t="s">
        <v>3353</v>
      </c>
      <c r="F312" s="98" t="s">
        <v>3348</v>
      </c>
      <c r="G312" s="179" t="str">
        <f>IF(表格2[[#This Row],[姓名]]&lt;&gt;"",TEXT(表格2[[#This Row],[日期]],"mm/dd;;")&amp;" "&amp;表格2[[#This Row],[項目]]&amp;"*"&amp;表格2[[#This Row],[數量]]&amp;表格2[[#This Row],[項目2]],"")</f>
        <v>03/24 尿布M*2-03/01, 03/15</v>
      </c>
      <c r="H312" s="332">
        <v>2</v>
      </c>
      <c r="I312" s="332">
        <f>IF((COUNTIF(表格2[[#This Row],[項目]],"*員工*")&gt;0),(IFERROR(VLOOKUP((MID(表格2[[#This Row],[項目]],1,(LEN(表格2[[#This Row],[項目]])-4))),價目[],3,0),"")),(IFERROR(VLOOKUP(表格2[[#This Row],[項目]],價目[],2,0),"")))</f>
        <v>300</v>
      </c>
      <c r="J312" s="333">
        <f>IF(表格2[欄1]&lt;&gt;"",(表格2[[#This Row],[數量]]*表格2[[#This Row],[單價]]),0)</f>
        <v>600</v>
      </c>
    </row>
    <row r="313" spans="1:10" hidden="1">
      <c r="A313" s="331" t="str">
        <f>IFERROR((INDEX(名冊[#All],MATCH(表格2[[#This Row],[姓名]],名冊[[#All],[姓名]],0),COLUMN(名冊[[#Headers],[字號]]))),"")</f>
        <v>3-546</v>
      </c>
      <c r="B313" s="154" t="s">
        <v>1264</v>
      </c>
      <c r="C313" s="9">
        <v>45740</v>
      </c>
      <c r="D313" s="9" t="str">
        <f>IF(表格2[[#This Row],[姓名]]&lt;&gt;"","耗材","")</f>
        <v>耗材</v>
      </c>
      <c r="E313" s="8" t="s">
        <v>3347</v>
      </c>
      <c r="F313" s="98" t="s">
        <v>3348</v>
      </c>
      <c r="G313" s="179" t="str">
        <f>IF(表格2[[#This Row],[姓名]]&lt;&gt;"",TEXT(表格2[[#This Row],[日期]],"mm/dd;;")&amp;" "&amp;表格2[[#This Row],[項目]]&amp;"*"&amp;表格2[[#This Row],[數量]]&amp;表格2[[#This Row],[項目2]],"")</f>
        <v>03/24 看護墊*2-03/01, 03/15</v>
      </c>
      <c r="H313" s="332">
        <v>2</v>
      </c>
      <c r="I313" s="332">
        <f>IF((COUNTIF(表格2[[#This Row],[項目]],"*員工*")&gt;0),(IFERROR(VLOOKUP((MID(表格2[[#This Row],[項目]],1,(LEN(表格2[[#This Row],[項目]])-4))),價目[],3,0),"")),(IFERROR(VLOOKUP(表格2[[#This Row],[項目]],價目[],2,0),"")))</f>
        <v>210</v>
      </c>
      <c r="J313" s="333">
        <f>IF(表格2[欄1]&lt;&gt;"",(表格2[[#This Row],[數量]]*表格2[[#This Row],[單價]]),0)</f>
        <v>420</v>
      </c>
    </row>
    <row r="314" spans="1:10" hidden="1">
      <c r="A314" s="331" t="str">
        <f>IFERROR((INDEX(名冊[#All],MATCH(表格2[[#This Row],[姓名]],名冊[[#All],[姓名]],0),COLUMN(名冊[[#Headers],[字號]]))),"")</f>
        <v>1-761</v>
      </c>
      <c r="B314" s="154" t="s">
        <v>2156</v>
      </c>
      <c r="C314" s="9">
        <v>45740</v>
      </c>
      <c r="D314" s="9" t="str">
        <f>IF(表格2[[#This Row],[姓名]]&lt;&gt;"","耗材","")</f>
        <v>耗材</v>
      </c>
      <c r="E314" s="8" t="s">
        <v>3359</v>
      </c>
      <c r="F314" s="98" t="s">
        <v>3360</v>
      </c>
      <c r="G314" s="179" t="str">
        <f>IF(表格2[[#This Row],[姓名]]&lt;&gt;"",TEXT(表格2[[#This Row],[日期]],"mm/dd;;")&amp;" "&amp;表格2[[#This Row],[項目]]&amp;"*"&amp;表格2[[#This Row],[數量]]&amp;表格2[[#This Row],[項目2]],"")</f>
        <v>03/24 甘油球*3-03/01,</v>
      </c>
      <c r="H314" s="332">
        <v>3</v>
      </c>
      <c r="I314" s="332">
        <f>IF((COUNTIF(表格2[[#This Row],[項目]],"*員工*")&gt;0),(IFERROR(VLOOKUP((MID(表格2[[#This Row],[項目]],1,(LEN(表格2[[#This Row],[項目]])-4))),價目[],3,0),"")),(IFERROR(VLOOKUP(表格2[[#This Row],[項目]],價目[],2,0),"")))</f>
        <v>60</v>
      </c>
      <c r="J314" s="333">
        <f>IF(表格2[欄1]&lt;&gt;"",(表格2[[#This Row],[數量]]*表格2[[#This Row],[單價]]),0)</f>
        <v>180</v>
      </c>
    </row>
    <row r="315" spans="1:10" hidden="1">
      <c r="A315" s="331" t="str">
        <f>IFERROR((INDEX(名冊[#All],MATCH(表格2[[#This Row],[姓名]],名冊[[#All],[姓名]],0),COLUMN(名冊[[#Headers],[字號]]))),"")</f>
        <v>1-761</v>
      </c>
      <c r="B315" s="154" t="s">
        <v>2156</v>
      </c>
      <c r="C315" s="9">
        <v>45740</v>
      </c>
      <c r="D315" s="9" t="str">
        <f>IF(表格2[[#This Row],[姓名]]&lt;&gt;"","耗材","")</f>
        <v>耗材</v>
      </c>
      <c r="E315" s="8" t="s">
        <v>3338</v>
      </c>
      <c r="F315" s="98" t="s">
        <v>3363</v>
      </c>
      <c r="G315" s="179" t="str">
        <f>IF(表格2[[#This Row],[姓名]]&lt;&gt;"",TEXT(表格2[[#This Row],[日期]],"mm/dd;;")&amp;" "&amp;表格2[[#This Row],[項目]]&amp;"*"&amp;表格2[[#This Row],[數量]]&amp;表格2[[#This Row],[項目2]],"")</f>
        <v>03/24 尿片*3-02/22, 03/01,</v>
      </c>
      <c r="H315" s="332">
        <v>3</v>
      </c>
      <c r="I315" s="332">
        <f>IF((COUNTIF(表格2[[#This Row],[項目]],"*員工*")&gt;0),(IFERROR(VLOOKUP((MID(表格2[[#This Row],[項目]],1,(LEN(表格2[[#This Row],[項目]])-4))),價目[],3,0),"")),(IFERROR(VLOOKUP(表格2[[#This Row],[項目]],價目[],2,0),"")))</f>
        <v>220</v>
      </c>
      <c r="J315" s="333">
        <f>IF(表格2[欄1]&lt;&gt;"",(表格2[[#This Row],[數量]]*表格2[[#This Row],[單價]]),0)</f>
        <v>660</v>
      </c>
    </row>
    <row r="316" spans="1:10" hidden="1">
      <c r="A316" s="331" t="str">
        <f>IFERROR((INDEX(名冊[#All],MATCH(表格2[[#This Row],[姓名]],名冊[[#All],[姓名]],0),COLUMN(名冊[[#Headers],[字號]]))),"")</f>
        <v>1-761</v>
      </c>
      <c r="B316" s="154" t="s">
        <v>2156</v>
      </c>
      <c r="C316" s="9">
        <v>45740</v>
      </c>
      <c r="D316" s="9" t="str">
        <f>IF(表格2[[#This Row],[姓名]]&lt;&gt;"","耗材","")</f>
        <v>耗材</v>
      </c>
      <c r="E316" s="8" t="s">
        <v>3353</v>
      </c>
      <c r="F316" s="98" t="s">
        <v>3355</v>
      </c>
      <c r="G316" s="179" t="str">
        <f>IF(表格2[[#This Row],[姓名]]&lt;&gt;"",TEXT(表格2[[#This Row],[日期]],"mm/dd;;")&amp;" "&amp;表格2[[#This Row],[項目]]&amp;"*"&amp;表格2[[#This Row],[數量]]&amp;表格2[[#This Row],[項目2]],"")</f>
        <v>03/24 尿布M*4-02/22, 03/01, 3/8, 03/15</v>
      </c>
      <c r="H316" s="332">
        <v>4</v>
      </c>
      <c r="I316" s="332">
        <f>IF((COUNTIF(表格2[[#This Row],[項目]],"*員工*")&gt;0),(IFERROR(VLOOKUP((MID(表格2[[#This Row],[項目]],1,(LEN(表格2[[#This Row],[項目]])-4))),價目[],3,0),"")),(IFERROR(VLOOKUP(表格2[[#This Row],[項目]],價目[],2,0),"")))</f>
        <v>300</v>
      </c>
      <c r="J316" s="333">
        <f>IF(表格2[欄1]&lt;&gt;"",(表格2[[#This Row],[數量]]*表格2[[#This Row],[單價]]),0)</f>
        <v>1200</v>
      </c>
    </row>
    <row r="317" spans="1:10" hidden="1">
      <c r="A317" s="331" t="str">
        <f>IFERROR((INDEX(名冊[#All],MATCH(表格2[[#This Row],[姓名]],名冊[[#All],[姓名]],0),COLUMN(名冊[[#Headers],[字號]]))),"")</f>
        <v>1-761</v>
      </c>
      <c r="B317" s="154" t="s">
        <v>2156</v>
      </c>
      <c r="C317" s="9">
        <v>45740</v>
      </c>
      <c r="D317" s="9" t="str">
        <f>IF(表格2[[#This Row],[姓名]]&lt;&gt;"","耗材","")</f>
        <v>耗材</v>
      </c>
      <c r="E317" s="8" t="s">
        <v>3347</v>
      </c>
      <c r="F317" s="98" t="s">
        <v>3346</v>
      </c>
      <c r="G317" s="179" t="str">
        <f>IF(表格2[[#This Row],[姓名]]&lt;&gt;"",TEXT(表格2[[#This Row],[日期]],"mm/dd;;")&amp;" "&amp;表格2[[#This Row],[項目]]&amp;"*"&amp;表格2[[#This Row],[數量]]&amp;表格2[[#This Row],[項目2]],"")</f>
        <v>03/24 看護墊*3-02/22, 03/01, 03/15</v>
      </c>
      <c r="H317" s="332">
        <v>3</v>
      </c>
      <c r="I317" s="332">
        <f>IF((COUNTIF(表格2[[#This Row],[項目]],"*員工*")&gt;0),(IFERROR(VLOOKUP((MID(表格2[[#This Row],[項目]],1,(LEN(表格2[[#This Row],[項目]])-4))),價目[],3,0),"")),(IFERROR(VLOOKUP(表格2[[#This Row],[項目]],價目[],2,0),"")))</f>
        <v>210</v>
      </c>
      <c r="J317" s="333">
        <f>IF(表格2[欄1]&lt;&gt;"",(表格2[[#This Row],[數量]]*表格2[[#This Row],[單價]]),0)</f>
        <v>630</v>
      </c>
    </row>
    <row r="318" spans="1:10" hidden="1">
      <c r="A318" s="331" t="str">
        <f>IFERROR((INDEX(名冊[#All],MATCH(表格2[[#This Row],[姓名]],名冊[[#All],[姓名]],0),COLUMN(名冊[[#Headers],[字號]]))),"")</f>
        <v>1-490</v>
      </c>
      <c r="B318" s="154" t="s">
        <v>955</v>
      </c>
      <c r="C318" s="9">
        <v>45740</v>
      </c>
      <c r="D318" s="9" t="str">
        <f>IF(表格2[[#This Row],[姓名]]&lt;&gt;"","耗材","")</f>
        <v>耗材</v>
      </c>
      <c r="E318" s="8" t="s">
        <v>3359</v>
      </c>
      <c r="F318" s="98" t="s">
        <v>3360</v>
      </c>
      <c r="G318" s="179" t="str">
        <f>IF(表格2[[#This Row],[姓名]]&lt;&gt;"",TEXT(表格2[[#This Row],[日期]],"mm/dd;;")&amp;" "&amp;表格2[[#This Row],[項目]]&amp;"*"&amp;表格2[[#This Row],[數量]]&amp;表格2[[#This Row],[項目2]],"")</f>
        <v>03/24 甘油球*3-03/01,</v>
      </c>
      <c r="H318" s="332">
        <v>3</v>
      </c>
      <c r="I318" s="332">
        <f>IF((COUNTIF(表格2[[#This Row],[項目]],"*員工*")&gt;0),(IFERROR(VLOOKUP((MID(表格2[[#This Row],[項目]],1,(LEN(表格2[[#This Row],[項目]])-4))),價目[],3,0),"")),(IFERROR(VLOOKUP(表格2[[#This Row],[項目]],價目[],2,0),"")))</f>
        <v>60</v>
      </c>
      <c r="J318" s="333">
        <f>IF(表格2[欄1]&lt;&gt;"",(表格2[[#This Row],[數量]]*表格2[[#This Row],[單價]]),0)</f>
        <v>180</v>
      </c>
    </row>
    <row r="319" spans="1:10" hidden="1">
      <c r="A319" s="331" t="str">
        <f>IFERROR((INDEX(名冊[#All],MATCH(表格2[[#This Row],[姓名]],名冊[[#All],[姓名]],0),COLUMN(名冊[[#Headers],[字號]]))),"")</f>
        <v>1-490</v>
      </c>
      <c r="B319" s="154" t="s">
        <v>955</v>
      </c>
      <c r="C319" s="9">
        <v>45740</v>
      </c>
      <c r="D319" s="9" t="str">
        <f>IF(表格2[[#This Row],[姓名]]&lt;&gt;"","耗材","")</f>
        <v>耗材</v>
      </c>
      <c r="E319" s="8" t="s">
        <v>3338</v>
      </c>
      <c r="F319" s="98" t="s">
        <v>3340</v>
      </c>
      <c r="G319" s="179" t="str">
        <f>IF(表格2[[#This Row],[姓名]]&lt;&gt;"",TEXT(表格2[[#This Row],[日期]],"mm/dd;;")&amp;" "&amp;表格2[[#This Row],[項目]]&amp;"*"&amp;表格2[[#This Row],[數量]]&amp;表格2[[#This Row],[項目2]],"")</f>
        <v>03/24 尿片*4-02/22, 03/01, 03/08, 03/15</v>
      </c>
      <c r="H319" s="332">
        <v>4</v>
      </c>
      <c r="I319" s="332">
        <f>IF((COUNTIF(表格2[[#This Row],[項目]],"*員工*")&gt;0),(IFERROR(VLOOKUP((MID(表格2[[#This Row],[項目]],1,(LEN(表格2[[#This Row],[項目]])-4))),價目[],3,0),"")),(IFERROR(VLOOKUP(表格2[[#This Row],[項目]],價目[],2,0),"")))</f>
        <v>220</v>
      </c>
      <c r="J319" s="333">
        <f>IF(表格2[欄1]&lt;&gt;"",(表格2[[#This Row],[數量]]*表格2[[#This Row],[單價]]),0)</f>
        <v>880</v>
      </c>
    </row>
    <row r="320" spans="1:10" hidden="1">
      <c r="A320" s="331" t="str">
        <f>IFERROR((INDEX(名冊[#All],MATCH(表格2[[#This Row],[姓名]],名冊[[#All],[姓名]],0),COLUMN(名冊[[#Headers],[字號]]))),"")</f>
        <v>1-490</v>
      </c>
      <c r="B320" s="154" t="s">
        <v>955</v>
      </c>
      <c r="C320" s="9">
        <v>45740</v>
      </c>
      <c r="D320" s="9" t="str">
        <f>IF(表格2[[#This Row],[姓名]]&lt;&gt;"","耗材","")</f>
        <v>耗材</v>
      </c>
      <c r="E320" s="8" t="s">
        <v>3358</v>
      </c>
      <c r="F320" s="98" t="s">
        <v>3355</v>
      </c>
      <c r="G320" s="179" t="str">
        <f>IF(表格2[[#This Row],[姓名]]&lt;&gt;"",TEXT(表格2[[#This Row],[日期]],"mm/dd;;")&amp;" "&amp;表格2[[#This Row],[項目]]&amp;"*"&amp;表格2[[#This Row],[數量]]&amp;表格2[[#This Row],[項目2]],"")</f>
        <v>03/24 尿布L*4-02/22, 03/01, 3/8, 03/15</v>
      </c>
      <c r="H320" s="332">
        <v>4</v>
      </c>
      <c r="I320" s="332">
        <f>IF((COUNTIF(表格2[[#This Row],[項目]],"*員工*")&gt;0),(IFERROR(VLOOKUP((MID(表格2[[#This Row],[項目]],1,(LEN(表格2[[#This Row],[項目]])-4))),價目[],3,0),"")),(IFERROR(VLOOKUP(表格2[[#This Row],[項目]],價目[],2,0),"")))</f>
        <v>272</v>
      </c>
      <c r="J320" s="333">
        <f>IF(表格2[欄1]&lt;&gt;"",(表格2[[#This Row],[數量]]*表格2[[#This Row],[單價]]),0)</f>
        <v>1088</v>
      </c>
    </row>
    <row r="321" spans="1:10" hidden="1">
      <c r="A321" s="331" t="str">
        <f>IFERROR((INDEX(名冊[#All],MATCH(表格2[[#This Row],[姓名]],名冊[[#All],[姓名]],0),COLUMN(名冊[[#Headers],[字號]]))),"")</f>
        <v>1-490</v>
      </c>
      <c r="B321" s="154" t="s">
        <v>955</v>
      </c>
      <c r="C321" s="9">
        <v>45740</v>
      </c>
      <c r="D321" s="9" t="str">
        <f>IF(表格2[[#This Row],[姓名]]&lt;&gt;"","耗材","")</f>
        <v>耗材</v>
      </c>
      <c r="E321" s="8" t="s">
        <v>3347</v>
      </c>
      <c r="F321" s="98" t="s">
        <v>3349</v>
      </c>
      <c r="G321" s="179" t="str">
        <f>IF(表格2[[#This Row],[姓名]]&lt;&gt;"",TEXT(表格2[[#This Row],[日期]],"mm/dd;;")&amp;" "&amp;表格2[[#This Row],[項目]]&amp;"*"&amp;表格2[[#This Row],[數量]]&amp;表格2[[#This Row],[項目2]],"")</f>
        <v>03/24 看護墊*2-02/22, 3/8,</v>
      </c>
      <c r="H321" s="332">
        <v>2</v>
      </c>
      <c r="I321" s="332">
        <f>IF((COUNTIF(表格2[[#This Row],[項目]],"*員工*")&gt;0),(IFERROR(VLOOKUP((MID(表格2[[#This Row],[項目]],1,(LEN(表格2[[#This Row],[項目]])-4))),價目[],3,0),"")),(IFERROR(VLOOKUP(表格2[[#This Row],[項目]],價目[],2,0),"")))</f>
        <v>210</v>
      </c>
      <c r="J321" s="333">
        <f>IF(表格2[欄1]&lt;&gt;"",(表格2[[#This Row],[數量]]*表格2[[#This Row],[單價]]),0)</f>
        <v>420</v>
      </c>
    </row>
    <row r="322" spans="1:10" hidden="1">
      <c r="A322" s="331" t="str">
        <f>IFERROR((INDEX(名冊[#All],MATCH(表格2[[#This Row],[姓名]],名冊[[#All],[姓名]],0),COLUMN(名冊[[#Headers],[字號]]))),"")</f>
        <v>2-155</v>
      </c>
      <c r="B322" s="154" t="s">
        <v>861</v>
      </c>
      <c r="C322" s="9">
        <v>45740</v>
      </c>
      <c r="D322" s="9" t="str">
        <f>IF(表格2[[#This Row],[姓名]]&lt;&gt;"","耗材","")</f>
        <v>耗材</v>
      </c>
      <c r="E322" s="8" t="s">
        <v>3359</v>
      </c>
      <c r="F322" s="98" t="s">
        <v>3344</v>
      </c>
      <c r="G322" s="179" t="str">
        <f>IF(表格2[[#This Row],[姓名]]&lt;&gt;"",TEXT(表格2[[#This Row],[日期]],"mm/dd;;")&amp;" "&amp;表格2[[#This Row],[項目]]&amp;"*"&amp;表格2[[#This Row],[數量]]&amp;表格2[[#This Row],[項目2]],"")</f>
        <v>03/24 甘油球*3-02/22,</v>
      </c>
      <c r="H322" s="332">
        <v>3</v>
      </c>
      <c r="I322" s="332">
        <f>IF((COUNTIF(表格2[[#This Row],[項目]],"*員工*")&gt;0),(IFERROR(VLOOKUP((MID(表格2[[#This Row],[項目]],1,(LEN(表格2[[#This Row],[項目]])-4))),價目[],3,0),"")),(IFERROR(VLOOKUP(表格2[[#This Row],[項目]],價目[],2,0),"")))</f>
        <v>60</v>
      </c>
      <c r="J322" s="333">
        <f>IF(表格2[欄1]&lt;&gt;"",(表格2[[#This Row],[數量]]*表格2[[#This Row],[單價]]),0)</f>
        <v>180</v>
      </c>
    </row>
    <row r="323" spans="1:10" hidden="1">
      <c r="A323" s="331" t="str">
        <f>IFERROR((INDEX(名冊[#All],MATCH(表格2[[#This Row],[姓名]],名冊[[#All],[姓名]],0),COLUMN(名冊[[#Headers],[字號]]))),"")</f>
        <v>2-155</v>
      </c>
      <c r="B323" s="154" t="s">
        <v>861</v>
      </c>
      <c r="C323" s="9">
        <v>45740</v>
      </c>
      <c r="D323" s="9" t="str">
        <f>IF(表格2[[#This Row],[姓名]]&lt;&gt;"","耗材","")</f>
        <v>耗材</v>
      </c>
      <c r="E323" s="8" t="s">
        <v>3338</v>
      </c>
      <c r="F323" s="98" t="s">
        <v>3340</v>
      </c>
      <c r="G323" s="179" t="str">
        <f>IF(表格2[[#This Row],[姓名]]&lt;&gt;"",TEXT(表格2[[#This Row],[日期]],"mm/dd;;")&amp;" "&amp;表格2[[#This Row],[項目]]&amp;"*"&amp;表格2[[#This Row],[數量]]&amp;表格2[[#This Row],[項目2]],"")</f>
        <v>03/24 尿片*4-02/22, 03/01, 03/08, 03/15</v>
      </c>
      <c r="H323" s="332">
        <v>4</v>
      </c>
      <c r="I323" s="332">
        <f>IF((COUNTIF(表格2[[#This Row],[項目]],"*員工*")&gt;0),(IFERROR(VLOOKUP((MID(表格2[[#This Row],[項目]],1,(LEN(表格2[[#This Row],[項目]])-4))),價目[],3,0),"")),(IFERROR(VLOOKUP(表格2[[#This Row],[項目]],價目[],2,0),"")))</f>
        <v>220</v>
      </c>
      <c r="J323" s="333">
        <f>IF(表格2[欄1]&lt;&gt;"",(表格2[[#This Row],[數量]]*表格2[[#This Row],[單價]]),0)</f>
        <v>880</v>
      </c>
    </row>
    <row r="324" spans="1:10" hidden="1">
      <c r="A324" s="331" t="str">
        <f>IFERROR((INDEX(名冊[#All],MATCH(表格2[[#This Row],[姓名]],名冊[[#All],[姓名]],0),COLUMN(名冊[[#Headers],[字號]]))),"")</f>
        <v>2-155</v>
      </c>
      <c r="B324" s="154" t="s">
        <v>861</v>
      </c>
      <c r="C324" s="9">
        <v>45740</v>
      </c>
      <c r="D324" s="9" t="str">
        <f>IF(表格2[[#This Row],[姓名]]&lt;&gt;"","耗材","")</f>
        <v>耗材</v>
      </c>
      <c r="E324" s="8" t="s">
        <v>3358</v>
      </c>
      <c r="F324" s="98" t="s">
        <v>3352</v>
      </c>
      <c r="G324" s="179" t="str">
        <f>IF(表格2[[#This Row],[姓名]]&lt;&gt;"",TEXT(表格2[[#This Row],[日期]],"mm/dd;;")&amp;" "&amp;表格2[[#This Row],[項目]]&amp;"*"&amp;表格2[[#This Row],[數量]]&amp;表格2[[#This Row],[項目2]],"")</f>
        <v>03/24 尿布L*3-02/22, 03/01, 3/8,</v>
      </c>
      <c r="H324" s="332">
        <v>3</v>
      </c>
      <c r="I324" s="332">
        <f>IF((COUNTIF(表格2[[#This Row],[項目]],"*員工*")&gt;0),(IFERROR(VLOOKUP((MID(表格2[[#This Row],[項目]],1,(LEN(表格2[[#This Row],[項目]])-4))),價目[],3,0),"")),(IFERROR(VLOOKUP(表格2[[#This Row],[項目]],價目[],2,0),"")))</f>
        <v>272</v>
      </c>
      <c r="J324" s="333">
        <f>IF(表格2[欄1]&lt;&gt;"",(表格2[[#This Row],[數量]]*表格2[[#This Row],[單價]]),0)</f>
        <v>816</v>
      </c>
    </row>
    <row r="325" spans="1:10" hidden="1">
      <c r="A325" s="331" t="str">
        <f>IFERROR((INDEX(名冊[#All],MATCH(表格2[[#This Row],[姓名]],名冊[[#All],[姓名]],0),COLUMN(名冊[[#Headers],[字號]]))),"")</f>
        <v>2-155</v>
      </c>
      <c r="B325" s="154" t="s">
        <v>861</v>
      </c>
      <c r="C325" s="9">
        <v>45740</v>
      </c>
      <c r="D325" s="9" t="str">
        <f>IF(表格2[[#This Row],[姓名]]&lt;&gt;"","耗材","")</f>
        <v>耗材</v>
      </c>
      <c r="E325" s="8" t="s">
        <v>3347</v>
      </c>
      <c r="F325" s="98" t="s">
        <v>3357</v>
      </c>
      <c r="G325" s="179" t="str">
        <f>IF(表格2[[#This Row],[姓名]]&lt;&gt;"",TEXT(表格2[[#This Row],[日期]],"mm/dd;;")&amp;" "&amp;表格2[[#This Row],[項目]]&amp;"*"&amp;表格2[[#This Row],[數量]]&amp;表格2[[#This Row],[項目2]],"")</f>
        <v>03/24 看護墊*2-03/01, 3/8,</v>
      </c>
      <c r="H325" s="332">
        <v>2</v>
      </c>
      <c r="I325" s="332">
        <f>IF((COUNTIF(表格2[[#This Row],[項目]],"*員工*")&gt;0),(IFERROR(VLOOKUP((MID(表格2[[#This Row],[項目]],1,(LEN(表格2[[#This Row],[項目]])-4))),價目[],3,0),"")),(IFERROR(VLOOKUP(表格2[[#This Row],[項目]],價目[],2,0),"")))</f>
        <v>210</v>
      </c>
      <c r="J325" s="333">
        <f>IF(表格2[欄1]&lt;&gt;"",(表格2[[#This Row],[數量]]*表格2[[#This Row],[單價]]),0)</f>
        <v>420</v>
      </c>
    </row>
    <row r="326" spans="1:10" hidden="1">
      <c r="A326" s="331" t="str">
        <f>IFERROR((INDEX(名冊[#All],MATCH(表格2[[#This Row],[姓名]],名冊[[#All],[姓名]],0),COLUMN(名冊[[#Headers],[字號]]))),"")</f>
        <v>2-146</v>
      </c>
      <c r="B326" s="154" t="s">
        <v>515</v>
      </c>
      <c r="C326" s="9">
        <v>45740</v>
      </c>
      <c r="D326" s="9" t="str">
        <f>IF(表格2[[#This Row],[姓名]]&lt;&gt;"","耗材","")</f>
        <v>耗材</v>
      </c>
      <c r="E326" s="8" t="s">
        <v>3359</v>
      </c>
      <c r="F326" s="98" t="s">
        <v>3344</v>
      </c>
      <c r="G326" s="179" t="str">
        <f>IF(表格2[[#This Row],[姓名]]&lt;&gt;"",TEXT(表格2[[#This Row],[日期]],"mm/dd;;")&amp;" "&amp;表格2[[#This Row],[項目]]&amp;"*"&amp;表格2[[#This Row],[數量]]&amp;表格2[[#This Row],[項目2]],"")</f>
        <v>03/24 甘油球*3-02/22,</v>
      </c>
      <c r="H326" s="332">
        <v>3</v>
      </c>
      <c r="I326" s="332">
        <f>IF((COUNTIF(表格2[[#This Row],[項目]],"*員工*")&gt;0),(IFERROR(VLOOKUP((MID(表格2[[#This Row],[項目]],1,(LEN(表格2[[#This Row],[項目]])-4))),價目[],3,0),"")),(IFERROR(VLOOKUP(表格2[[#This Row],[項目]],價目[],2,0),"")))</f>
        <v>60</v>
      </c>
      <c r="J326" s="333">
        <f>IF(表格2[欄1]&lt;&gt;"",(表格2[[#This Row],[數量]]*表格2[[#This Row],[單價]]),0)</f>
        <v>180</v>
      </c>
    </row>
    <row r="327" spans="1:10" hidden="1">
      <c r="A327" s="331" t="str">
        <f>IFERROR((INDEX(名冊[#All],MATCH(表格2[[#This Row],[姓名]],名冊[[#All],[姓名]],0),COLUMN(名冊[[#Headers],[字號]]))),"")</f>
        <v>2-146</v>
      </c>
      <c r="B327" s="154" t="s">
        <v>515</v>
      </c>
      <c r="C327" s="9">
        <v>45740</v>
      </c>
      <c r="D327" s="9" t="str">
        <f>IF(表格2[[#This Row],[姓名]]&lt;&gt;"","耗材","")</f>
        <v>耗材</v>
      </c>
      <c r="E327" s="8" t="s">
        <v>3338</v>
      </c>
      <c r="F327" s="98" t="s">
        <v>3342</v>
      </c>
      <c r="G327" s="179" t="str">
        <f>IF(表格2[[#This Row],[姓名]]&lt;&gt;"",TEXT(表格2[[#This Row],[日期]],"mm/dd;;")&amp;" "&amp;表格2[[#This Row],[項目]]&amp;"*"&amp;表格2[[#This Row],[數量]]&amp;表格2[[#This Row],[項目2]],"")</f>
        <v>03/24 尿片*2-02/22, 03/08,</v>
      </c>
      <c r="H327" s="332">
        <v>2</v>
      </c>
      <c r="I327" s="332">
        <f>IF((COUNTIF(表格2[[#This Row],[項目]],"*員工*")&gt;0),(IFERROR(VLOOKUP((MID(表格2[[#This Row],[項目]],1,(LEN(表格2[[#This Row],[項目]])-4))),價目[],3,0),"")),(IFERROR(VLOOKUP(表格2[[#This Row],[項目]],價目[],2,0),"")))</f>
        <v>220</v>
      </c>
      <c r="J327" s="333">
        <f>IF(表格2[欄1]&lt;&gt;"",(表格2[[#This Row],[數量]]*表格2[[#This Row],[單價]]),0)</f>
        <v>440</v>
      </c>
    </row>
    <row r="328" spans="1:10" hidden="1">
      <c r="A328" s="331" t="str">
        <f>IFERROR((INDEX(名冊[#All],MATCH(表格2[[#This Row],[姓名]],名冊[[#All],[姓名]],0),COLUMN(名冊[[#Headers],[字號]]))),"")</f>
        <v>2-146</v>
      </c>
      <c r="B328" s="154" t="s">
        <v>515</v>
      </c>
      <c r="C328" s="9">
        <v>45740</v>
      </c>
      <c r="D328" s="9" t="str">
        <f>IF(表格2[[#This Row],[姓名]]&lt;&gt;"","耗材","")</f>
        <v>耗材</v>
      </c>
      <c r="E328" s="8" t="s">
        <v>3353</v>
      </c>
      <c r="F328" s="98" t="s">
        <v>3356</v>
      </c>
      <c r="G328" s="179" t="str">
        <f>IF(表格2[[#This Row],[姓名]]&lt;&gt;"",TEXT(表格2[[#This Row],[日期]],"mm/dd;;")&amp;" "&amp;表格2[[#This Row],[項目]]&amp;"*"&amp;表格2[[#This Row],[數量]]&amp;表格2[[#This Row],[項目2]],"")</f>
        <v>03/24 尿布M*2-3/8, 03/15</v>
      </c>
      <c r="H328" s="332">
        <v>2</v>
      </c>
      <c r="I328" s="332">
        <f>IF((COUNTIF(表格2[[#This Row],[項目]],"*員工*")&gt;0),(IFERROR(VLOOKUP((MID(表格2[[#This Row],[項目]],1,(LEN(表格2[[#This Row],[項目]])-4))),價目[],3,0),"")),(IFERROR(VLOOKUP(表格2[[#This Row],[項目]],價目[],2,0),"")))</f>
        <v>300</v>
      </c>
      <c r="J328" s="333">
        <f>IF(表格2[欄1]&lt;&gt;"",(表格2[[#This Row],[數量]]*表格2[[#This Row],[單價]]),0)</f>
        <v>600</v>
      </c>
    </row>
    <row r="329" spans="1:10" hidden="1">
      <c r="A329" s="331" t="str">
        <f>IFERROR((INDEX(名冊[#All],MATCH(表格2[[#This Row],[姓名]],名冊[[#All],[姓名]],0),COLUMN(名冊[[#Headers],[字號]]))),"")</f>
        <v>2-146</v>
      </c>
      <c r="B329" s="154" t="s">
        <v>515</v>
      </c>
      <c r="C329" s="9">
        <v>45740</v>
      </c>
      <c r="D329" s="9" t="str">
        <f>IF(表格2[[#This Row],[姓名]]&lt;&gt;"","耗材","")</f>
        <v>耗材</v>
      </c>
      <c r="E329" s="8" t="s">
        <v>3347</v>
      </c>
      <c r="F329" s="98" t="s">
        <v>3362</v>
      </c>
      <c r="G329" s="179" t="str">
        <f>IF(表格2[[#This Row],[姓名]]&lt;&gt;"",TEXT(表格2[[#This Row],[日期]],"mm/dd;;")&amp;" "&amp;表格2[[#This Row],[項目]]&amp;"*"&amp;表格2[[#This Row],[數量]]&amp;表格2[[#This Row],[項目2]],"")</f>
        <v>03/24 看護墊*3-02/22, 3/8, 03/15</v>
      </c>
      <c r="H329" s="332">
        <v>3</v>
      </c>
      <c r="I329" s="332">
        <f>IF((COUNTIF(表格2[[#This Row],[項目]],"*員工*")&gt;0),(IFERROR(VLOOKUP((MID(表格2[[#This Row],[項目]],1,(LEN(表格2[[#This Row],[項目]])-4))),價目[],3,0),"")),(IFERROR(VLOOKUP(表格2[[#This Row],[項目]],價目[],2,0),"")))</f>
        <v>210</v>
      </c>
      <c r="J329" s="333">
        <f>IF(表格2[欄1]&lt;&gt;"",(表格2[[#This Row],[數量]]*表格2[[#This Row],[單價]]),0)</f>
        <v>630</v>
      </c>
    </row>
    <row r="330" spans="1:10" hidden="1">
      <c r="A330" s="331" t="str">
        <f>IFERROR((INDEX(名冊[#All],MATCH(表格2[[#This Row],[姓名]],名冊[[#All],[姓名]],0),COLUMN(名冊[[#Headers],[字號]]))),"")</f>
        <v>3-470</v>
      </c>
      <c r="B330" s="154" t="s">
        <v>564</v>
      </c>
      <c r="C330" s="9">
        <v>45740</v>
      </c>
      <c r="D330" s="9" t="str">
        <f>IF(表格2[[#This Row],[姓名]]&lt;&gt;"","耗材","")</f>
        <v>耗材</v>
      </c>
      <c r="E330" s="8" t="s">
        <v>3353</v>
      </c>
      <c r="F330" s="98" t="s">
        <v>3350</v>
      </c>
      <c r="G330" s="179" t="str">
        <f>IF(表格2[[#This Row],[姓名]]&lt;&gt;"",TEXT(表格2[[#This Row],[日期]],"mm/dd;;")&amp;" "&amp;表格2[[#This Row],[項目]]&amp;"*"&amp;表格2[[#This Row],[數量]]&amp;表格2[[#This Row],[項目2]],"")</f>
        <v>03/24 尿布M*1-3/8,</v>
      </c>
      <c r="H330" s="332">
        <v>1</v>
      </c>
      <c r="I330" s="332">
        <f>IF((COUNTIF(表格2[[#This Row],[項目]],"*員工*")&gt;0),(IFERROR(VLOOKUP((MID(表格2[[#This Row],[項目]],1,(LEN(表格2[[#This Row],[項目]])-4))),價目[],3,0),"")),(IFERROR(VLOOKUP(表格2[[#This Row],[項目]],價目[],2,0),"")))</f>
        <v>300</v>
      </c>
      <c r="J330" s="333">
        <f>IF(表格2[欄1]&lt;&gt;"",(表格2[[#This Row],[數量]]*表格2[[#This Row],[單價]]),0)</f>
        <v>300</v>
      </c>
    </row>
    <row r="331" spans="1:10" hidden="1">
      <c r="A331" s="331" t="str">
        <f>IFERROR((INDEX(名冊[#All],MATCH(表格2[[#This Row],[姓名]],名冊[[#All],[姓名]],0),COLUMN(名冊[[#Headers],[字號]]))),"")</f>
        <v>3-470</v>
      </c>
      <c r="B331" s="154" t="s">
        <v>564</v>
      </c>
      <c r="C331" s="9">
        <v>45740</v>
      </c>
      <c r="D331" s="9" t="str">
        <f>IF(表格2[[#This Row],[姓名]]&lt;&gt;"","耗材","")</f>
        <v>耗材</v>
      </c>
      <c r="E331" s="8" t="s">
        <v>3347</v>
      </c>
      <c r="F331" s="98" t="s">
        <v>3356</v>
      </c>
      <c r="G331" s="179" t="str">
        <f>IF(表格2[[#This Row],[姓名]]&lt;&gt;"",TEXT(表格2[[#This Row],[日期]],"mm/dd;;")&amp;" "&amp;表格2[[#This Row],[項目]]&amp;"*"&amp;表格2[[#This Row],[數量]]&amp;表格2[[#This Row],[項目2]],"")</f>
        <v>03/24 看護墊*2-3/8, 03/15</v>
      </c>
      <c r="H331" s="332">
        <v>2</v>
      </c>
      <c r="I331" s="332">
        <f>IF((COUNTIF(表格2[[#This Row],[項目]],"*員工*")&gt;0),(IFERROR(VLOOKUP((MID(表格2[[#This Row],[項目]],1,(LEN(表格2[[#This Row],[項目]])-4))),價目[],3,0),"")),(IFERROR(VLOOKUP(表格2[[#This Row],[項目]],價目[],2,0),"")))</f>
        <v>210</v>
      </c>
      <c r="J331" s="333">
        <f>IF(表格2[欄1]&lt;&gt;"",(表格2[[#This Row],[數量]]*表格2[[#This Row],[單價]]),0)</f>
        <v>420</v>
      </c>
    </row>
    <row r="332" spans="1:10" hidden="1">
      <c r="A332" s="331" t="str">
        <f>IFERROR((INDEX(名冊[#All],MATCH(表格2[[#This Row],[姓名]],名冊[[#All],[姓名]],0),COLUMN(名冊[[#Headers],[字號]]))),"")</f>
        <v>1-665</v>
      </c>
      <c r="B332" s="154" t="s">
        <v>1302</v>
      </c>
      <c r="C332" s="9">
        <v>45740</v>
      </c>
      <c r="D332" s="9" t="str">
        <f>IF(表格2[[#This Row],[姓名]]&lt;&gt;"","耗材","")</f>
        <v>耗材</v>
      </c>
      <c r="E332" s="8" t="s">
        <v>3359</v>
      </c>
      <c r="F332" s="98" t="s">
        <v>3360</v>
      </c>
      <c r="G332" s="179" t="str">
        <f>IF(表格2[[#This Row],[姓名]]&lt;&gt;"",TEXT(表格2[[#This Row],[日期]],"mm/dd;;")&amp;" "&amp;表格2[[#This Row],[項目]]&amp;"*"&amp;表格2[[#This Row],[數量]]&amp;表格2[[#This Row],[項目2]],"")</f>
        <v>03/24 甘油球*3-03/01,</v>
      </c>
      <c r="H332" s="332">
        <v>3</v>
      </c>
      <c r="I332" s="332">
        <f>IF((COUNTIF(表格2[[#This Row],[項目]],"*員工*")&gt;0),(IFERROR(VLOOKUP((MID(表格2[[#This Row],[項目]],1,(LEN(表格2[[#This Row],[項目]])-4))),價目[],3,0),"")),(IFERROR(VLOOKUP(表格2[[#This Row],[項目]],價目[],2,0),"")))</f>
        <v>60</v>
      </c>
      <c r="J332" s="333">
        <f>IF(表格2[欄1]&lt;&gt;"",(表格2[[#This Row],[數量]]*表格2[[#This Row],[單價]]),0)</f>
        <v>180</v>
      </c>
    </row>
    <row r="333" spans="1:10" hidden="1">
      <c r="A333" s="331" t="str">
        <f>IFERROR((INDEX(名冊[#All],MATCH(表格2[[#This Row],[姓名]],名冊[[#All],[姓名]],0),COLUMN(名冊[[#Headers],[字號]]))),"")</f>
        <v>1-665</v>
      </c>
      <c r="B333" s="154" t="s">
        <v>1302</v>
      </c>
      <c r="C333" s="9">
        <v>45740</v>
      </c>
      <c r="D333" s="9" t="str">
        <f>IF(表格2[[#This Row],[姓名]]&lt;&gt;"","耗材","")</f>
        <v>耗材</v>
      </c>
      <c r="E333" s="8" t="s">
        <v>3338</v>
      </c>
      <c r="F333" s="98" t="s">
        <v>3348</v>
      </c>
      <c r="G333" s="179" t="str">
        <f>IF(表格2[[#This Row],[姓名]]&lt;&gt;"",TEXT(表格2[[#This Row],[日期]],"mm/dd;;")&amp;" "&amp;表格2[[#This Row],[項目]]&amp;"*"&amp;表格2[[#This Row],[數量]]&amp;表格2[[#This Row],[項目2]],"")</f>
        <v>03/24 尿片*2-03/01, 03/15</v>
      </c>
      <c r="H333" s="332">
        <v>2</v>
      </c>
      <c r="I333" s="332">
        <f>IF((COUNTIF(表格2[[#This Row],[項目]],"*員工*")&gt;0),(IFERROR(VLOOKUP((MID(表格2[[#This Row],[項目]],1,(LEN(表格2[[#This Row],[項目]])-4))),價目[],3,0),"")),(IFERROR(VLOOKUP(表格2[[#This Row],[項目]],價目[],2,0),"")))</f>
        <v>220</v>
      </c>
      <c r="J333" s="333">
        <f>IF(表格2[欄1]&lt;&gt;"",(表格2[[#This Row],[數量]]*表格2[[#This Row],[單價]]),0)</f>
        <v>440</v>
      </c>
    </row>
    <row r="334" spans="1:10" hidden="1">
      <c r="A334" s="331" t="str">
        <f>IFERROR((INDEX(名冊[#All],MATCH(表格2[[#This Row],[姓名]],名冊[[#All],[姓名]],0),COLUMN(名冊[[#Headers],[字號]]))),"")</f>
        <v>1-665</v>
      </c>
      <c r="B334" s="154" t="s">
        <v>1302</v>
      </c>
      <c r="C334" s="9">
        <v>45740</v>
      </c>
      <c r="D334" s="9" t="str">
        <f>IF(表格2[[#This Row],[姓名]]&lt;&gt;"","耗材","")</f>
        <v>耗材</v>
      </c>
      <c r="E334" s="8" t="s">
        <v>3353</v>
      </c>
      <c r="F334" s="98" t="s">
        <v>3348</v>
      </c>
      <c r="G334" s="179" t="str">
        <f>IF(表格2[[#This Row],[姓名]]&lt;&gt;"",TEXT(表格2[[#This Row],[日期]],"mm/dd;;")&amp;" "&amp;表格2[[#This Row],[項目]]&amp;"*"&amp;表格2[[#This Row],[數量]]&amp;表格2[[#This Row],[項目2]],"")</f>
        <v>03/24 尿布M*2-03/01, 03/15</v>
      </c>
      <c r="H334" s="332">
        <v>2</v>
      </c>
      <c r="I334" s="332">
        <f>IF((COUNTIF(表格2[[#This Row],[項目]],"*員工*")&gt;0),(IFERROR(VLOOKUP((MID(表格2[[#This Row],[項目]],1,(LEN(表格2[[#This Row],[項目]])-4))),價目[],3,0),"")),(IFERROR(VLOOKUP(表格2[[#This Row],[項目]],價目[],2,0),"")))</f>
        <v>300</v>
      </c>
      <c r="J334" s="333">
        <f>IF(表格2[欄1]&lt;&gt;"",(表格2[[#This Row],[數量]]*表格2[[#This Row],[單價]]),0)</f>
        <v>600</v>
      </c>
    </row>
    <row r="335" spans="1:10" hidden="1">
      <c r="A335" s="331" t="str">
        <f>IFERROR((INDEX(名冊[#All],MATCH(表格2[[#This Row],[姓名]],名冊[[#All],[姓名]],0),COLUMN(名冊[[#Headers],[字號]]))),"")</f>
        <v>1-665</v>
      </c>
      <c r="B335" s="154" t="s">
        <v>1302</v>
      </c>
      <c r="C335" s="9">
        <v>45740</v>
      </c>
      <c r="D335" s="9" t="str">
        <f>IF(表格2[[#This Row],[姓名]]&lt;&gt;"","耗材","")</f>
        <v>耗材</v>
      </c>
      <c r="E335" s="8" t="s">
        <v>3347</v>
      </c>
      <c r="F335" s="98" t="s">
        <v>3348</v>
      </c>
      <c r="G335" s="179" t="str">
        <f>IF(表格2[[#This Row],[姓名]]&lt;&gt;"",TEXT(表格2[[#This Row],[日期]],"mm/dd;;")&amp;" "&amp;表格2[[#This Row],[項目]]&amp;"*"&amp;表格2[[#This Row],[數量]]&amp;表格2[[#This Row],[項目2]],"")</f>
        <v>03/24 看護墊*2-03/01, 03/15</v>
      </c>
      <c r="H335" s="332">
        <v>2</v>
      </c>
      <c r="I335" s="332">
        <f>IF((COUNTIF(表格2[[#This Row],[項目]],"*員工*")&gt;0),(IFERROR(VLOOKUP((MID(表格2[[#This Row],[項目]],1,(LEN(表格2[[#This Row],[項目]])-4))),價目[],3,0),"")),(IFERROR(VLOOKUP(表格2[[#This Row],[項目]],價目[],2,0),"")))</f>
        <v>210</v>
      </c>
      <c r="J335" s="333">
        <f>IF(表格2[欄1]&lt;&gt;"",(表格2[[#This Row],[數量]]*表格2[[#This Row],[單價]]),0)</f>
        <v>420</v>
      </c>
    </row>
    <row r="336" spans="1:10" hidden="1">
      <c r="A336" s="331" t="str">
        <f>IFERROR((INDEX(名冊[#All],MATCH(表格2[[#This Row],[姓名]],名冊[[#All],[姓名]],0),COLUMN(名冊[[#Headers],[字號]]))),"")</f>
        <v>2-168</v>
      </c>
      <c r="B336" s="154" t="s">
        <v>1274</v>
      </c>
      <c r="C336" s="9">
        <v>45740</v>
      </c>
      <c r="D336" s="9" t="str">
        <f>IF(表格2[[#This Row],[姓名]]&lt;&gt;"","耗材","")</f>
        <v>耗材</v>
      </c>
      <c r="E336" s="8" t="s">
        <v>3359</v>
      </c>
      <c r="F336" s="98" t="s">
        <v>3344</v>
      </c>
      <c r="G336" s="179" t="str">
        <f>IF(表格2[[#This Row],[姓名]]&lt;&gt;"",TEXT(表格2[[#This Row],[日期]],"mm/dd;;")&amp;" "&amp;表格2[[#This Row],[項目]]&amp;"*"&amp;表格2[[#This Row],[數量]]&amp;表格2[[#This Row],[項目2]],"")</f>
        <v>03/24 甘油球*3-02/22,</v>
      </c>
      <c r="H336" s="332">
        <v>3</v>
      </c>
      <c r="I336" s="332">
        <f>IF((COUNTIF(表格2[[#This Row],[項目]],"*員工*")&gt;0),(IFERROR(VLOOKUP((MID(表格2[[#This Row],[項目]],1,(LEN(表格2[[#This Row],[項目]])-4))),價目[],3,0),"")),(IFERROR(VLOOKUP(表格2[[#This Row],[項目]],價目[],2,0),"")))</f>
        <v>60</v>
      </c>
      <c r="J336" s="333">
        <f>IF(表格2[欄1]&lt;&gt;"",(表格2[[#This Row],[數量]]*表格2[[#This Row],[單價]]),0)</f>
        <v>180</v>
      </c>
    </row>
    <row r="337" spans="1:10" hidden="1">
      <c r="A337" s="331" t="str">
        <f>IFERROR((INDEX(名冊[#All],MATCH(表格2[[#This Row],[姓名]],名冊[[#All],[姓名]],0),COLUMN(名冊[[#Headers],[字號]]))),"")</f>
        <v>1-714</v>
      </c>
      <c r="B337" s="154" t="s">
        <v>2357</v>
      </c>
      <c r="C337" s="9">
        <v>45740</v>
      </c>
      <c r="D337" s="9" t="str">
        <f>IF(表格2[[#This Row],[姓名]]&lt;&gt;"","耗材","")</f>
        <v>耗材</v>
      </c>
      <c r="E337" s="8" t="s">
        <v>3359</v>
      </c>
      <c r="F337" s="98" t="s">
        <v>3360</v>
      </c>
      <c r="G337" s="179" t="str">
        <f>IF(表格2[[#This Row],[姓名]]&lt;&gt;"",TEXT(表格2[[#This Row],[日期]],"mm/dd;;")&amp;" "&amp;表格2[[#This Row],[項目]]&amp;"*"&amp;表格2[[#This Row],[數量]]&amp;表格2[[#This Row],[項目2]],"")</f>
        <v>03/24 甘油球*3-03/01,</v>
      </c>
      <c r="H337" s="332">
        <v>3</v>
      </c>
      <c r="I337" s="332">
        <f>IF((COUNTIF(表格2[[#This Row],[項目]],"*員工*")&gt;0),(IFERROR(VLOOKUP((MID(表格2[[#This Row],[項目]],1,(LEN(表格2[[#This Row],[項目]])-4))),價目[],3,0),"")),(IFERROR(VLOOKUP(表格2[[#This Row],[項目]],價目[],2,0),"")))</f>
        <v>60</v>
      </c>
      <c r="J337" s="333">
        <f>IF(表格2[欄1]&lt;&gt;"",(表格2[[#This Row],[數量]]*表格2[[#This Row],[單價]]),0)</f>
        <v>180</v>
      </c>
    </row>
    <row r="338" spans="1:10" hidden="1">
      <c r="A338" s="331" t="str">
        <f>IFERROR((INDEX(名冊[#All],MATCH(表格2[[#This Row],[姓名]],名冊[[#All],[姓名]],0),COLUMN(名冊[[#Headers],[字號]]))),"")</f>
        <v>1-714</v>
      </c>
      <c r="B338" s="154" t="s">
        <v>2357</v>
      </c>
      <c r="C338" s="9">
        <v>45740</v>
      </c>
      <c r="D338" s="9" t="str">
        <f>IF(表格2[[#This Row],[姓名]]&lt;&gt;"","耗材","")</f>
        <v>耗材</v>
      </c>
      <c r="E338" s="8" t="s">
        <v>3338</v>
      </c>
      <c r="F338" s="98" t="s">
        <v>3340</v>
      </c>
      <c r="G338" s="179" t="str">
        <f>IF(表格2[[#This Row],[姓名]]&lt;&gt;"",TEXT(表格2[[#This Row],[日期]],"mm/dd;;")&amp;" "&amp;表格2[[#This Row],[項目]]&amp;"*"&amp;表格2[[#This Row],[數量]]&amp;表格2[[#This Row],[項目2]],"")</f>
        <v>03/24 尿片*6-02/22, 03/01, 03/08, 03/15</v>
      </c>
      <c r="H338" s="332">
        <v>6</v>
      </c>
      <c r="I338" s="332">
        <f>IF((COUNTIF(表格2[[#This Row],[項目]],"*員工*")&gt;0),(IFERROR(VLOOKUP((MID(表格2[[#This Row],[項目]],1,(LEN(表格2[[#This Row],[項目]])-4))),價目[],3,0),"")),(IFERROR(VLOOKUP(表格2[[#This Row],[項目]],價目[],2,0),"")))</f>
        <v>220</v>
      </c>
      <c r="J338" s="333">
        <f>IF(表格2[欄1]&lt;&gt;"",(表格2[[#This Row],[數量]]*表格2[[#This Row],[單價]]),0)</f>
        <v>1320</v>
      </c>
    </row>
    <row r="339" spans="1:10" hidden="1">
      <c r="A339" s="331" t="str">
        <f>IFERROR((INDEX(名冊[#All],MATCH(表格2[[#This Row],[姓名]],名冊[[#All],[姓名]],0),COLUMN(名冊[[#Headers],[字號]]))),"")</f>
        <v>1-714</v>
      </c>
      <c r="B339" s="154" t="s">
        <v>2357</v>
      </c>
      <c r="C339" s="9">
        <v>45740</v>
      </c>
      <c r="D339" s="9" t="str">
        <f>IF(表格2[[#This Row],[姓名]]&lt;&gt;"","耗材","")</f>
        <v>耗材</v>
      </c>
      <c r="E339" s="8" t="s">
        <v>3358</v>
      </c>
      <c r="F339" s="98" t="s">
        <v>3355</v>
      </c>
      <c r="G339" s="179" t="str">
        <f>IF(表格2[[#This Row],[姓名]]&lt;&gt;"",TEXT(表格2[[#This Row],[日期]],"mm/dd;;")&amp;" "&amp;表格2[[#This Row],[項目]]&amp;"*"&amp;表格2[[#This Row],[數量]]&amp;表格2[[#This Row],[項目2]],"")</f>
        <v>03/24 尿布L*4-02/22, 03/01, 3/8, 03/15</v>
      </c>
      <c r="H339" s="332">
        <v>4</v>
      </c>
      <c r="I339" s="332">
        <f>IF((COUNTIF(表格2[[#This Row],[項目]],"*員工*")&gt;0),(IFERROR(VLOOKUP((MID(表格2[[#This Row],[項目]],1,(LEN(表格2[[#This Row],[項目]])-4))),價目[],3,0),"")),(IFERROR(VLOOKUP(表格2[[#This Row],[項目]],價目[],2,0),"")))</f>
        <v>272</v>
      </c>
      <c r="J339" s="333">
        <f>IF(表格2[欄1]&lt;&gt;"",(表格2[[#This Row],[數量]]*表格2[[#This Row],[單價]]),0)</f>
        <v>1088</v>
      </c>
    </row>
    <row r="340" spans="1:10" hidden="1">
      <c r="A340" s="331" t="str">
        <f>IFERROR((INDEX(名冊[#All],MATCH(表格2[[#This Row],[姓名]],名冊[[#All],[姓名]],0),COLUMN(名冊[[#Headers],[字號]]))),"")</f>
        <v>1-714</v>
      </c>
      <c r="B340" s="154" t="s">
        <v>2357</v>
      </c>
      <c r="C340" s="9">
        <v>45740</v>
      </c>
      <c r="D340" s="9" t="str">
        <f>IF(表格2[[#This Row],[姓名]]&lt;&gt;"","耗材","")</f>
        <v>耗材</v>
      </c>
      <c r="E340" s="8" t="s">
        <v>3347</v>
      </c>
      <c r="F340" s="98" t="s">
        <v>3349</v>
      </c>
      <c r="G340" s="179" t="str">
        <f>IF(表格2[[#This Row],[姓名]]&lt;&gt;"",TEXT(表格2[[#This Row],[日期]],"mm/dd;;")&amp;" "&amp;表格2[[#This Row],[項目]]&amp;"*"&amp;表格2[[#This Row],[數量]]&amp;表格2[[#This Row],[項目2]],"")</f>
        <v>03/24 看護墊*2-02/22, 3/8,</v>
      </c>
      <c r="H340" s="332">
        <v>2</v>
      </c>
      <c r="I340" s="332">
        <f>IF((COUNTIF(表格2[[#This Row],[項目]],"*員工*")&gt;0),(IFERROR(VLOOKUP((MID(表格2[[#This Row],[項目]],1,(LEN(表格2[[#This Row],[項目]])-4))),價目[],3,0),"")),(IFERROR(VLOOKUP(表格2[[#This Row],[項目]],價目[],2,0),"")))</f>
        <v>210</v>
      </c>
      <c r="J340" s="333">
        <f>IF(表格2[欄1]&lt;&gt;"",(表格2[[#This Row],[數量]]*表格2[[#This Row],[單價]]),0)</f>
        <v>420</v>
      </c>
    </row>
    <row r="341" spans="1:10" hidden="1">
      <c r="A341" s="331" t="str">
        <f>IFERROR((INDEX(名冊[#All],MATCH(表格2[[#This Row],[姓名]],名冊[[#All],[姓名]],0),COLUMN(名冊[[#Headers],[字號]]))),"")</f>
        <v>1-739</v>
      </c>
      <c r="B341" s="154" t="s">
        <v>2286</v>
      </c>
      <c r="C341" s="9">
        <v>45740</v>
      </c>
      <c r="D341" s="9" t="str">
        <f>IF(表格2[[#This Row],[姓名]]&lt;&gt;"","耗材","")</f>
        <v>耗材</v>
      </c>
      <c r="E341" s="8" t="s">
        <v>3359</v>
      </c>
      <c r="F341" s="98" t="s">
        <v>3360</v>
      </c>
      <c r="G341" s="179" t="str">
        <f>IF(表格2[[#This Row],[姓名]]&lt;&gt;"",TEXT(表格2[[#This Row],[日期]],"mm/dd;;")&amp;" "&amp;表格2[[#This Row],[項目]]&amp;"*"&amp;表格2[[#This Row],[數量]]&amp;表格2[[#This Row],[項目2]],"")</f>
        <v>03/24 甘油球*3-03/01,</v>
      </c>
      <c r="H341" s="332">
        <v>3</v>
      </c>
      <c r="I341" s="332">
        <f>IF((COUNTIF(表格2[[#This Row],[項目]],"*員工*")&gt;0),(IFERROR(VLOOKUP((MID(表格2[[#This Row],[項目]],1,(LEN(表格2[[#This Row],[項目]])-4))),價目[],3,0),"")),(IFERROR(VLOOKUP(表格2[[#This Row],[項目]],價目[],2,0),"")))</f>
        <v>60</v>
      </c>
      <c r="J341" s="333">
        <f>IF(表格2[欄1]&lt;&gt;"",(表格2[[#This Row],[數量]]*表格2[[#This Row],[單價]]),0)</f>
        <v>180</v>
      </c>
    </row>
    <row r="342" spans="1:10" hidden="1">
      <c r="A342" s="331" t="str">
        <f>IFERROR((INDEX(名冊[#All],MATCH(表格2[[#This Row],[姓名]],名冊[[#All],[姓名]],0),COLUMN(名冊[[#Headers],[字號]]))),"")</f>
        <v>3-558</v>
      </c>
      <c r="B342" s="154" t="s">
        <v>860</v>
      </c>
      <c r="C342" s="9">
        <v>45740</v>
      </c>
      <c r="D342" s="9" t="str">
        <f>IF(表格2[[#This Row],[姓名]]&lt;&gt;"","耗材","")</f>
        <v>耗材</v>
      </c>
      <c r="E342" s="8" t="s">
        <v>3338</v>
      </c>
      <c r="F342" s="98" t="s">
        <v>3343</v>
      </c>
      <c r="G342" s="179" t="str">
        <f>IF(表格2[[#This Row],[姓名]]&lt;&gt;"",TEXT(表格2[[#This Row],[日期]],"mm/dd;;")&amp;" "&amp;表格2[[#This Row],[項目]]&amp;"*"&amp;表格2[[#This Row],[數量]]&amp;表格2[[#This Row],[項目2]],"")</f>
        <v>03/24 尿片*4-03/01, 03/08, 03/15</v>
      </c>
      <c r="H342" s="332">
        <v>4</v>
      </c>
      <c r="I342" s="332">
        <f>IF((COUNTIF(表格2[[#This Row],[項目]],"*員工*")&gt;0),(IFERROR(VLOOKUP((MID(表格2[[#This Row],[項目]],1,(LEN(表格2[[#This Row],[項目]])-4))),價目[],3,0),"")),(IFERROR(VLOOKUP(表格2[[#This Row],[項目]],價目[],2,0),"")))</f>
        <v>220</v>
      </c>
      <c r="J342" s="333">
        <f>IF(表格2[欄1]&lt;&gt;"",(表格2[[#This Row],[數量]]*表格2[[#This Row],[單價]]),0)</f>
        <v>880</v>
      </c>
    </row>
    <row r="343" spans="1:10" hidden="1">
      <c r="A343" s="331" t="str">
        <f>IFERROR((INDEX(名冊[#All],MATCH(表格2[[#This Row],[姓名]],名冊[[#All],[姓名]],0),COLUMN(名冊[[#Headers],[字號]]))),"")</f>
        <v>3-558</v>
      </c>
      <c r="B343" s="154" t="s">
        <v>860</v>
      </c>
      <c r="C343" s="9">
        <v>45740</v>
      </c>
      <c r="D343" s="9" t="str">
        <f>IF(表格2[[#This Row],[姓名]]&lt;&gt;"","耗材","")</f>
        <v>耗材</v>
      </c>
      <c r="E343" s="8" t="s">
        <v>3358</v>
      </c>
      <c r="F343" s="98" t="s">
        <v>3341</v>
      </c>
      <c r="G343" s="179" t="str">
        <f>IF(表格2[[#This Row],[姓名]]&lt;&gt;"",TEXT(表格2[[#This Row],[日期]],"mm/dd;;")&amp;" "&amp;表格2[[#This Row],[項目]]&amp;"*"&amp;表格2[[#This Row],[數量]]&amp;表格2[[#This Row],[項目2]],"")</f>
        <v>03/24 尿布L*1-03/15</v>
      </c>
      <c r="H343" s="332">
        <v>1</v>
      </c>
      <c r="I343" s="332">
        <f>IF((COUNTIF(表格2[[#This Row],[項目]],"*員工*")&gt;0),(IFERROR(VLOOKUP((MID(表格2[[#This Row],[項目]],1,(LEN(表格2[[#This Row],[項目]])-4))),價目[],3,0),"")),(IFERROR(VLOOKUP(表格2[[#This Row],[項目]],價目[],2,0),"")))</f>
        <v>272</v>
      </c>
      <c r="J343" s="333">
        <f>IF(表格2[欄1]&lt;&gt;"",(表格2[[#This Row],[數量]]*表格2[[#This Row],[單價]]),0)</f>
        <v>272</v>
      </c>
    </row>
    <row r="344" spans="1:10" hidden="1">
      <c r="A344" s="331" t="str">
        <f>IFERROR((INDEX(名冊[#All],MATCH(表格2[[#This Row],[姓名]],名冊[[#All],[姓名]],0),COLUMN(名冊[[#Headers],[字號]]))),"")</f>
        <v>3-558</v>
      </c>
      <c r="B344" s="154" t="s">
        <v>860</v>
      </c>
      <c r="C344" s="9">
        <v>45740</v>
      </c>
      <c r="D344" s="9" t="str">
        <f>IF(表格2[[#This Row],[姓名]]&lt;&gt;"","耗材","")</f>
        <v>耗材</v>
      </c>
      <c r="E344" s="8" t="s">
        <v>3353</v>
      </c>
      <c r="F344" s="98" t="s">
        <v>3357</v>
      </c>
      <c r="G344" s="179" t="str">
        <f>IF(表格2[[#This Row],[姓名]]&lt;&gt;"",TEXT(表格2[[#This Row],[日期]],"mm/dd;;")&amp;" "&amp;表格2[[#This Row],[項目]]&amp;"*"&amp;表格2[[#This Row],[數量]]&amp;表格2[[#This Row],[項目2]],"")</f>
        <v>03/24 尿布M*2-03/01, 3/8,</v>
      </c>
      <c r="H344" s="332">
        <v>2</v>
      </c>
      <c r="I344" s="332">
        <f>IF((COUNTIF(表格2[[#This Row],[項目]],"*員工*")&gt;0),(IFERROR(VLOOKUP((MID(表格2[[#This Row],[項目]],1,(LEN(表格2[[#This Row],[項目]])-4))),價目[],3,0),"")),(IFERROR(VLOOKUP(表格2[[#This Row],[項目]],價目[],2,0),"")))</f>
        <v>300</v>
      </c>
      <c r="J344" s="333">
        <f>IF(表格2[欄1]&lt;&gt;"",(表格2[[#This Row],[數量]]*表格2[[#This Row],[單價]]),0)</f>
        <v>600</v>
      </c>
    </row>
    <row r="345" spans="1:10" hidden="1">
      <c r="A345" s="331" t="str">
        <f>IFERROR((INDEX(名冊[#All],MATCH(表格2[[#This Row],[姓名]],名冊[[#All],[姓名]],0),COLUMN(名冊[[#Headers],[字號]]))),"")</f>
        <v>3-558</v>
      </c>
      <c r="B345" s="154" t="s">
        <v>860</v>
      </c>
      <c r="C345" s="9">
        <v>45740</v>
      </c>
      <c r="D345" s="9" t="str">
        <f>IF(表格2[[#This Row],[姓名]]&lt;&gt;"","耗材","")</f>
        <v>耗材</v>
      </c>
      <c r="E345" s="8" t="s">
        <v>3347</v>
      </c>
      <c r="F345" s="98" t="s">
        <v>3348</v>
      </c>
      <c r="G345" s="179" t="str">
        <f>IF(表格2[[#This Row],[姓名]]&lt;&gt;"",TEXT(表格2[[#This Row],[日期]],"mm/dd;;")&amp;" "&amp;表格2[[#This Row],[項目]]&amp;"*"&amp;表格2[[#This Row],[數量]]&amp;表格2[[#This Row],[項目2]],"")</f>
        <v>03/24 看護墊*2-03/01, 03/15</v>
      </c>
      <c r="H345" s="332">
        <v>2</v>
      </c>
      <c r="I345" s="332">
        <f>IF((COUNTIF(表格2[[#This Row],[項目]],"*員工*")&gt;0),(IFERROR(VLOOKUP((MID(表格2[[#This Row],[項目]],1,(LEN(表格2[[#This Row],[項目]])-4))),價目[],3,0),"")),(IFERROR(VLOOKUP(表格2[[#This Row],[項目]],價目[],2,0),"")))</f>
        <v>210</v>
      </c>
      <c r="J345" s="333">
        <f>IF(表格2[欄1]&lt;&gt;"",(表格2[[#This Row],[數量]]*表格2[[#This Row],[單價]]),0)</f>
        <v>420</v>
      </c>
    </row>
    <row r="346" spans="1:10" hidden="1">
      <c r="A346" s="331" t="str">
        <f>IFERROR((INDEX(名冊[#All],MATCH(表格2[[#This Row],[姓名]],名冊[[#All],[姓名]],0),COLUMN(名冊[[#Headers],[字號]]))),"")</f>
        <v>1-542</v>
      </c>
      <c r="B346" s="154" t="s">
        <v>325</v>
      </c>
      <c r="C346" s="9">
        <v>45740</v>
      </c>
      <c r="D346" s="9" t="str">
        <f>IF(表格2[[#This Row],[姓名]]&lt;&gt;"","耗材","")</f>
        <v>耗材</v>
      </c>
      <c r="E346" s="8" t="s">
        <v>3359</v>
      </c>
      <c r="F346" s="98" t="s">
        <v>3360</v>
      </c>
      <c r="G346" s="179" t="str">
        <f>IF(表格2[[#This Row],[姓名]]&lt;&gt;"",TEXT(表格2[[#This Row],[日期]],"mm/dd;;")&amp;" "&amp;表格2[[#This Row],[項目]]&amp;"*"&amp;表格2[[#This Row],[數量]]&amp;表格2[[#This Row],[項目2]],"")</f>
        <v>03/24 甘油球*3-03/01,</v>
      </c>
      <c r="H346" s="332">
        <v>3</v>
      </c>
      <c r="I346" s="332">
        <f>IF((COUNTIF(表格2[[#This Row],[項目]],"*員工*")&gt;0),(IFERROR(VLOOKUP((MID(表格2[[#This Row],[項目]],1,(LEN(表格2[[#This Row],[項目]])-4))),價目[],3,0),"")),(IFERROR(VLOOKUP(表格2[[#This Row],[項目]],價目[],2,0),"")))</f>
        <v>60</v>
      </c>
      <c r="J346" s="333">
        <f>IF(表格2[欄1]&lt;&gt;"",(表格2[[#This Row],[數量]]*表格2[[#This Row],[單價]]),0)</f>
        <v>180</v>
      </c>
    </row>
    <row r="347" spans="1:10" hidden="1">
      <c r="A347" s="331" t="str">
        <f>IFERROR((INDEX(名冊[#All],MATCH(表格2[[#This Row],[姓名]],名冊[[#All],[姓名]],0),COLUMN(名冊[[#Headers],[字號]]))),"")</f>
        <v>1-542</v>
      </c>
      <c r="B347" s="154" t="s">
        <v>325</v>
      </c>
      <c r="C347" s="9">
        <v>45740</v>
      </c>
      <c r="D347" s="9" t="str">
        <f>IF(表格2[[#This Row],[姓名]]&lt;&gt;"","耗材","")</f>
        <v>耗材</v>
      </c>
      <c r="E347" s="8" t="s">
        <v>3338</v>
      </c>
      <c r="F347" s="98" t="s">
        <v>3348</v>
      </c>
      <c r="G347" s="179" t="str">
        <f>IF(表格2[[#This Row],[姓名]]&lt;&gt;"",TEXT(表格2[[#This Row],[日期]],"mm/dd;;")&amp;" "&amp;表格2[[#This Row],[項目]]&amp;"*"&amp;表格2[[#This Row],[數量]]&amp;表格2[[#This Row],[項目2]],"")</f>
        <v>03/24 尿片*2-03/01, 03/15</v>
      </c>
      <c r="H347" s="332">
        <v>2</v>
      </c>
      <c r="I347" s="332">
        <f>IF((COUNTIF(表格2[[#This Row],[項目]],"*員工*")&gt;0),(IFERROR(VLOOKUP((MID(表格2[[#This Row],[項目]],1,(LEN(表格2[[#This Row],[項目]])-4))),價目[],3,0),"")),(IFERROR(VLOOKUP(表格2[[#This Row],[項目]],價目[],2,0),"")))</f>
        <v>220</v>
      </c>
      <c r="J347" s="333">
        <f>IF(表格2[欄1]&lt;&gt;"",(表格2[[#This Row],[數量]]*表格2[[#This Row],[單價]]),0)</f>
        <v>440</v>
      </c>
    </row>
    <row r="348" spans="1:10" hidden="1">
      <c r="A348" s="331" t="str">
        <f>IFERROR((INDEX(名冊[#All],MATCH(表格2[[#This Row],[姓名]],名冊[[#All],[姓名]],0),COLUMN(名冊[[#Headers],[字號]]))),"")</f>
        <v>1-542</v>
      </c>
      <c r="B348" s="154" t="s">
        <v>325</v>
      </c>
      <c r="C348" s="9">
        <v>45740</v>
      </c>
      <c r="D348" s="9" t="str">
        <f>IF(表格2[[#This Row],[姓名]]&lt;&gt;"","耗材","")</f>
        <v>耗材</v>
      </c>
      <c r="E348" s="8" t="s">
        <v>3358</v>
      </c>
      <c r="F348" s="98" t="s">
        <v>3348</v>
      </c>
      <c r="G348" s="179" t="str">
        <f>IF(表格2[[#This Row],[姓名]]&lt;&gt;"",TEXT(表格2[[#This Row],[日期]],"mm/dd;;")&amp;" "&amp;表格2[[#This Row],[項目]]&amp;"*"&amp;表格2[[#This Row],[數量]]&amp;表格2[[#This Row],[項目2]],"")</f>
        <v>03/24 尿布L*2-03/01, 03/15</v>
      </c>
      <c r="H348" s="332">
        <v>2</v>
      </c>
      <c r="I348" s="332">
        <f>IF((COUNTIF(表格2[[#This Row],[項目]],"*員工*")&gt;0),(IFERROR(VLOOKUP((MID(表格2[[#This Row],[項目]],1,(LEN(表格2[[#This Row],[項目]])-4))),價目[],3,0),"")),(IFERROR(VLOOKUP(表格2[[#This Row],[項目]],價目[],2,0),"")))</f>
        <v>272</v>
      </c>
      <c r="J348" s="333">
        <f>IF(表格2[欄1]&lt;&gt;"",(表格2[[#This Row],[數量]]*表格2[[#This Row],[單價]]),0)</f>
        <v>544</v>
      </c>
    </row>
    <row r="349" spans="1:10" hidden="1">
      <c r="A349" s="331" t="str">
        <f>IFERROR((INDEX(名冊[#All],MATCH(表格2[[#This Row],[姓名]],名冊[[#All],[姓名]],0),COLUMN(名冊[[#Headers],[字號]]))),"")</f>
        <v>1-542</v>
      </c>
      <c r="B349" s="154" t="s">
        <v>325</v>
      </c>
      <c r="C349" s="9">
        <v>45740</v>
      </c>
      <c r="D349" s="9" t="str">
        <f>IF(表格2[[#This Row],[姓名]]&lt;&gt;"","耗材","")</f>
        <v>耗材</v>
      </c>
      <c r="E349" s="8" t="s">
        <v>3347</v>
      </c>
      <c r="F349" s="98" t="s">
        <v>3348</v>
      </c>
      <c r="G349" s="179" t="str">
        <f>IF(表格2[[#This Row],[姓名]]&lt;&gt;"",TEXT(表格2[[#This Row],[日期]],"mm/dd;;")&amp;" "&amp;表格2[[#This Row],[項目]]&amp;"*"&amp;表格2[[#This Row],[數量]]&amp;表格2[[#This Row],[項目2]],"")</f>
        <v>03/24 看護墊*2-03/01, 03/15</v>
      </c>
      <c r="H349" s="332">
        <v>2</v>
      </c>
      <c r="I349" s="332">
        <f>IF((COUNTIF(表格2[[#This Row],[項目]],"*員工*")&gt;0),(IFERROR(VLOOKUP((MID(表格2[[#This Row],[項目]],1,(LEN(表格2[[#This Row],[項目]])-4))),價目[],3,0),"")),(IFERROR(VLOOKUP(表格2[[#This Row],[項目]],價目[],2,0),"")))</f>
        <v>210</v>
      </c>
      <c r="J349" s="333">
        <f>IF(表格2[欄1]&lt;&gt;"",(表格2[[#This Row],[數量]]*表格2[[#This Row],[單價]]),0)</f>
        <v>420</v>
      </c>
    </row>
    <row r="350" spans="1:10" hidden="1">
      <c r="A350" s="331" t="str">
        <f>IFERROR((INDEX(名冊[#All],MATCH(表格2[[#This Row],[姓名]],名冊[[#All],[姓名]],0),COLUMN(名冊[[#Headers],[字號]]))),"")</f>
        <v>1-725</v>
      </c>
      <c r="B350" s="154" t="s">
        <v>1767</v>
      </c>
      <c r="C350" s="9">
        <v>45740</v>
      </c>
      <c r="D350" s="9" t="str">
        <f>IF(表格2[[#This Row],[姓名]]&lt;&gt;"","耗材","")</f>
        <v>耗材</v>
      </c>
      <c r="E350" s="8" t="s">
        <v>3359</v>
      </c>
      <c r="F350" s="98" t="s">
        <v>3360</v>
      </c>
      <c r="G350" s="179" t="str">
        <f>IF(表格2[[#This Row],[姓名]]&lt;&gt;"",TEXT(表格2[[#This Row],[日期]],"mm/dd;;")&amp;" "&amp;表格2[[#This Row],[項目]]&amp;"*"&amp;表格2[[#This Row],[數量]]&amp;表格2[[#This Row],[項目2]],"")</f>
        <v>03/24 甘油球*3-03/01,</v>
      </c>
      <c r="H350" s="332">
        <v>3</v>
      </c>
      <c r="I350" s="332">
        <f>IF((COUNTIF(表格2[[#This Row],[項目]],"*員工*")&gt;0),(IFERROR(VLOOKUP((MID(表格2[[#This Row],[項目]],1,(LEN(表格2[[#This Row],[項目]])-4))),價目[],3,0),"")),(IFERROR(VLOOKUP(表格2[[#This Row],[項目]],價目[],2,0),"")))</f>
        <v>60</v>
      </c>
      <c r="J350" s="333">
        <f>IF(表格2[欄1]&lt;&gt;"",(表格2[[#This Row],[數量]]*表格2[[#This Row],[單價]]),0)</f>
        <v>180</v>
      </c>
    </row>
    <row r="351" spans="1:10" hidden="1">
      <c r="A351" s="331" t="str">
        <f>IFERROR((INDEX(名冊[#All],MATCH(表格2[[#This Row],[姓名]],名冊[[#All],[姓名]],0),COLUMN(名冊[[#Headers],[字號]]))),"")</f>
        <v>3-550</v>
      </c>
      <c r="B351" s="154" t="s">
        <v>791</v>
      </c>
      <c r="C351" s="9">
        <v>45740</v>
      </c>
      <c r="D351" s="9" t="str">
        <f>IF(表格2[[#This Row],[姓名]]&lt;&gt;"","耗材","")</f>
        <v>耗材</v>
      </c>
      <c r="E351" s="8" t="s">
        <v>3338</v>
      </c>
      <c r="F351" s="98" t="s">
        <v>3348</v>
      </c>
      <c r="G351" s="179" t="str">
        <f>IF(表格2[[#This Row],[姓名]]&lt;&gt;"",TEXT(表格2[[#This Row],[日期]],"mm/dd;;")&amp;" "&amp;表格2[[#This Row],[項目]]&amp;"*"&amp;表格2[[#This Row],[數量]]&amp;表格2[[#This Row],[項目2]],"")</f>
        <v>03/24 尿片*2-03/01, 03/15</v>
      </c>
      <c r="H351" s="332">
        <v>2</v>
      </c>
      <c r="I351" s="332">
        <f>IF((COUNTIF(表格2[[#This Row],[項目]],"*員工*")&gt;0),(IFERROR(VLOOKUP((MID(表格2[[#This Row],[項目]],1,(LEN(表格2[[#This Row],[項目]])-4))),價目[],3,0),"")),(IFERROR(VLOOKUP(表格2[[#This Row],[項目]],價目[],2,0),"")))</f>
        <v>220</v>
      </c>
      <c r="J351" s="333">
        <f>IF(表格2[欄1]&lt;&gt;"",(表格2[[#This Row],[數量]]*表格2[[#This Row],[單價]]),0)</f>
        <v>440</v>
      </c>
    </row>
    <row r="352" spans="1:10" hidden="1">
      <c r="A352" s="331" t="str">
        <f>IFERROR((INDEX(名冊[#All],MATCH(表格2[[#This Row],[姓名]],名冊[[#All],[姓名]],0),COLUMN(名冊[[#Headers],[字號]]))),"")</f>
        <v>3-550</v>
      </c>
      <c r="B352" s="154" t="s">
        <v>791</v>
      </c>
      <c r="C352" s="9">
        <v>45740</v>
      </c>
      <c r="D352" s="9" t="str">
        <f>IF(表格2[[#This Row],[姓名]]&lt;&gt;"","耗材","")</f>
        <v>耗材</v>
      </c>
      <c r="E352" s="8" t="s">
        <v>3353</v>
      </c>
      <c r="F352" s="98" t="s">
        <v>3355</v>
      </c>
      <c r="G352" s="179" t="str">
        <f>IF(表格2[[#This Row],[姓名]]&lt;&gt;"",TEXT(表格2[[#This Row],[日期]],"mm/dd;;")&amp;" "&amp;表格2[[#This Row],[項目]]&amp;"*"&amp;表格2[[#This Row],[數量]]&amp;表格2[[#This Row],[項目2]],"")</f>
        <v>03/24 尿布M*4-02/22, 03/01, 3/8, 03/15</v>
      </c>
      <c r="H352" s="332">
        <v>4</v>
      </c>
      <c r="I352" s="332">
        <f>IF((COUNTIF(表格2[[#This Row],[項目]],"*員工*")&gt;0),(IFERROR(VLOOKUP((MID(表格2[[#This Row],[項目]],1,(LEN(表格2[[#This Row],[項目]])-4))),價目[],3,0),"")),(IFERROR(VLOOKUP(表格2[[#This Row],[項目]],價目[],2,0),"")))</f>
        <v>300</v>
      </c>
      <c r="J352" s="333">
        <f>IF(表格2[欄1]&lt;&gt;"",(表格2[[#This Row],[數量]]*表格2[[#This Row],[單價]]),0)</f>
        <v>1200</v>
      </c>
    </row>
    <row r="353" spans="1:10" hidden="1">
      <c r="A353" s="331" t="str">
        <f>IFERROR((INDEX(名冊[#All],MATCH(表格2[[#This Row],[姓名]],名冊[[#All],[姓名]],0),COLUMN(名冊[[#Headers],[字號]]))),"")</f>
        <v>3-550</v>
      </c>
      <c r="B353" s="154" t="s">
        <v>791</v>
      </c>
      <c r="C353" s="9">
        <v>45740</v>
      </c>
      <c r="D353" s="9" t="str">
        <f>IF(表格2[[#This Row],[姓名]]&lt;&gt;"","耗材","")</f>
        <v>耗材</v>
      </c>
      <c r="E353" s="8" t="s">
        <v>3347</v>
      </c>
      <c r="F353" s="98" t="s">
        <v>3348</v>
      </c>
      <c r="G353" s="179" t="str">
        <f>IF(表格2[[#This Row],[姓名]]&lt;&gt;"",TEXT(表格2[[#This Row],[日期]],"mm/dd;;")&amp;" "&amp;表格2[[#This Row],[項目]]&amp;"*"&amp;表格2[[#This Row],[數量]]&amp;表格2[[#This Row],[項目2]],"")</f>
        <v>03/24 看護墊*2-03/01, 03/15</v>
      </c>
      <c r="H353" s="332">
        <v>2</v>
      </c>
      <c r="I353" s="332">
        <f>IF((COUNTIF(表格2[[#This Row],[項目]],"*員工*")&gt;0),(IFERROR(VLOOKUP((MID(表格2[[#This Row],[項目]],1,(LEN(表格2[[#This Row],[項目]])-4))),價目[],3,0),"")),(IFERROR(VLOOKUP(表格2[[#This Row],[項目]],價目[],2,0),"")))</f>
        <v>210</v>
      </c>
      <c r="J353" s="333">
        <f>IF(表格2[欄1]&lt;&gt;"",(表格2[[#This Row],[數量]]*表格2[[#This Row],[單價]]),0)</f>
        <v>420</v>
      </c>
    </row>
    <row r="354" spans="1:10" hidden="1">
      <c r="A354" s="331" t="str">
        <f>IFERROR((INDEX(名冊[#All],MATCH(表格2[[#This Row],[姓名]],名冊[[#All],[姓名]],0),COLUMN(名冊[[#Headers],[字號]]))),"")</f>
        <v>1-520</v>
      </c>
      <c r="B354" s="154" t="s">
        <v>615</v>
      </c>
      <c r="C354" s="9">
        <v>45740</v>
      </c>
      <c r="D354" s="9" t="str">
        <f>IF(表格2[[#This Row],[姓名]]&lt;&gt;"","耗材","")</f>
        <v>耗材</v>
      </c>
      <c r="E354" s="8" t="s">
        <v>3359</v>
      </c>
      <c r="F354" s="98" t="s">
        <v>3360</v>
      </c>
      <c r="G354" s="179" t="str">
        <f>IF(表格2[[#This Row],[姓名]]&lt;&gt;"",TEXT(表格2[[#This Row],[日期]],"mm/dd;;")&amp;" "&amp;表格2[[#This Row],[項目]]&amp;"*"&amp;表格2[[#This Row],[數量]]&amp;表格2[[#This Row],[項目2]],"")</f>
        <v>03/24 甘油球*3-03/01,</v>
      </c>
      <c r="H354" s="332">
        <v>3</v>
      </c>
      <c r="I354" s="332">
        <f>IF((COUNTIF(表格2[[#This Row],[項目]],"*員工*")&gt;0),(IFERROR(VLOOKUP((MID(表格2[[#This Row],[項目]],1,(LEN(表格2[[#This Row],[項目]])-4))),價目[],3,0),"")),(IFERROR(VLOOKUP(表格2[[#This Row],[項目]],價目[],2,0),"")))</f>
        <v>60</v>
      </c>
      <c r="J354" s="333">
        <f>IF(表格2[欄1]&lt;&gt;"",(表格2[[#This Row],[數量]]*表格2[[#This Row],[單價]]),0)</f>
        <v>180</v>
      </c>
    </row>
    <row r="355" spans="1:10" hidden="1">
      <c r="A355" s="331" t="str">
        <f>IFERROR((INDEX(名冊[#All],MATCH(表格2[[#This Row],[姓名]],名冊[[#All],[姓名]],0),COLUMN(名冊[[#Headers],[字號]]))),"")</f>
        <v>1-520</v>
      </c>
      <c r="B355" s="154" t="s">
        <v>615</v>
      </c>
      <c r="C355" s="9">
        <v>45740</v>
      </c>
      <c r="D355" s="9" t="str">
        <f>IF(表格2[[#This Row],[姓名]]&lt;&gt;"","耗材","")</f>
        <v>耗材</v>
      </c>
      <c r="E355" s="8" t="s">
        <v>3338</v>
      </c>
      <c r="F355" s="98" t="s">
        <v>3340</v>
      </c>
      <c r="G355" s="179" t="str">
        <f>IF(表格2[[#This Row],[姓名]]&lt;&gt;"",TEXT(表格2[[#This Row],[日期]],"mm/dd;;")&amp;" "&amp;表格2[[#This Row],[項目]]&amp;"*"&amp;表格2[[#This Row],[數量]]&amp;表格2[[#This Row],[項目2]],"")</f>
        <v>03/24 尿片*6-02/22, 03/01, 03/08, 03/15</v>
      </c>
      <c r="H355" s="332">
        <v>6</v>
      </c>
      <c r="I355" s="332">
        <f>IF((COUNTIF(表格2[[#This Row],[項目]],"*員工*")&gt;0),(IFERROR(VLOOKUP((MID(表格2[[#This Row],[項目]],1,(LEN(表格2[[#This Row],[項目]])-4))),價目[],3,0),"")),(IFERROR(VLOOKUP(表格2[[#This Row],[項目]],價目[],2,0),"")))</f>
        <v>220</v>
      </c>
      <c r="J355" s="333">
        <f>IF(表格2[欄1]&lt;&gt;"",(表格2[[#This Row],[數量]]*表格2[[#This Row],[單價]]),0)</f>
        <v>1320</v>
      </c>
    </row>
    <row r="356" spans="1:10" hidden="1">
      <c r="A356" s="331" t="str">
        <f>IFERROR((INDEX(名冊[#All],MATCH(表格2[[#This Row],[姓名]],名冊[[#All],[姓名]],0),COLUMN(名冊[[#Headers],[字號]]))),"")</f>
        <v>1-520</v>
      </c>
      <c r="B356" s="154" t="s">
        <v>615</v>
      </c>
      <c r="C356" s="9">
        <v>45740</v>
      </c>
      <c r="D356" s="9" t="str">
        <f>IF(表格2[[#This Row],[姓名]]&lt;&gt;"","耗材","")</f>
        <v>耗材</v>
      </c>
      <c r="E356" s="8" t="s">
        <v>3353</v>
      </c>
      <c r="F356" s="98" t="s">
        <v>3355</v>
      </c>
      <c r="G356" s="179" t="str">
        <f>IF(表格2[[#This Row],[姓名]]&lt;&gt;"",TEXT(表格2[[#This Row],[日期]],"mm/dd;;")&amp;" "&amp;表格2[[#This Row],[項目]]&amp;"*"&amp;表格2[[#This Row],[數量]]&amp;表格2[[#This Row],[項目2]],"")</f>
        <v>03/24 尿布M*4-02/22, 03/01, 3/8, 03/15</v>
      </c>
      <c r="H356" s="332">
        <v>4</v>
      </c>
      <c r="I356" s="332">
        <f>IF((COUNTIF(表格2[[#This Row],[項目]],"*員工*")&gt;0),(IFERROR(VLOOKUP((MID(表格2[[#This Row],[項目]],1,(LEN(表格2[[#This Row],[項目]])-4))),價目[],3,0),"")),(IFERROR(VLOOKUP(表格2[[#This Row],[項目]],價目[],2,0),"")))</f>
        <v>300</v>
      </c>
      <c r="J356" s="333">
        <f>IF(表格2[欄1]&lt;&gt;"",(表格2[[#This Row],[數量]]*表格2[[#This Row],[單價]]),0)</f>
        <v>1200</v>
      </c>
    </row>
    <row r="357" spans="1:10" hidden="1">
      <c r="A357" s="331" t="str">
        <f>IFERROR((INDEX(名冊[#All],MATCH(表格2[[#This Row],[姓名]],名冊[[#All],[姓名]],0),COLUMN(名冊[[#Headers],[字號]]))),"")</f>
        <v>1-520</v>
      </c>
      <c r="B357" s="154" t="s">
        <v>615</v>
      </c>
      <c r="C357" s="9">
        <v>45740</v>
      </c>
      <c r="D357" s="9" t="str">
        <f>IF(表格2[[#This Row],[姓名]]&lt;&gt;"","耗材","")</f>
        <v>耗材</v>
      </c>
      <c r="E357" s="8" t="s">
        <v>3347</v>
      </c>
      <c r="F357" s="98" t="s">
        <v>3349</v>
      </c>
      <c r="G357" s="179" t="str">
        <f>IF(表格2[[#This Row],[姓名]]&lt;&gt;"",TEXT(表格2[[#This Row],[日期]],"mm/dd;;")&amp;" "&amp;表格2[[#This Row],[項目]]&amp;"*"&amp;表格2[[#This Row],[數量]]&amp;表格2[[#This Row],[項目2]],"")</f>
        <v>03/24 看護墊*2-02/22, 3/8,</v>
      </c>
      <c r="H357" s="332">
        <v>2</v>
      </c>
      <c r="I357" s="332">
        <f>IF((COUNTIF(表格2[[#This Row],[項目]],"*員工*")&gt;0),(IFERROR(VLOOKUP((MID(表格2[[#This Row],[項目]],1,(LEN(表格2[[#This Row],[項目]])-4))),價目[],3,0),"")),(IFERROR(VLOOKUP(表格2[[#This Row],[項目]],價目[],2,0),"")))</f>
        <v>210</v>
      </c>
      <c r="J357" s="333">
        <f>IF(表格2[欄1]&lt;&gt;"",(表格2[[#This Row],[數量]]*表格2[[#This Row],[單價]]),0)</f>
        <v>420</v>
      </c>
    </row>
    <row r="358" spans="1:10" hidden="1">
      <c r="A358" s="331" t="str">
        <f>IFERROR((INDEX(名冊[#All],MATCH(表格2[[#This Row],[姓名]],名冊[[#All],[姓名]],0),COLUMN(名冊[[#Headers],[字號]]))),"")</f>
        <v>2-198</v>
      </c>
      <c r="B358" s="154" t="s">
        <v>1063</v>
      </c>
      <c r="C358" s="9">
        <v>45740</v>
      </c>
      <c r="D358" s="9" t="str">
        <f>IF(表格2[[#This Row],[姓名]]&lt;&gt;"","耗材","")</f>
        <v>耗材</v>
      </c>
      <c r="E358" s="8" t="s">
        <v>3359</v>
      </c>
      <c r="F358" s="98" t="s">
        <v>3344</v>
      </c>
      <c r="G358" s="179" t="str">
        <f>IF(表格2[[#This Row],[姓名]]&lt;&gt;"",TEXT(表格2[[#This Row],[日期]],"mm/dd;;")&amp;" "&amp;表格2[[#This Row],[項目]]&amp;"*"&amp;表格2[[#This Row],[數量]]&amp;表格2[[#This Row],[項目2]],"")</f>
        <v>03/24 甘油球*3-02/22,</v>
      </c>
      <c r="H358" s="332">
        <v>3</v>
      </c>
      <c r="I358" s="332">
        <f>IF((COUNTIF(表格2[[#This Row],[項目]],"*員工*")&gt;0),(IFERROR(VLOOKUP((MID(表格2[[#This Row],[項目]],1,(LEN(表格2[[#This Row],[項目]])-4))),價目[],3,0),"")),(IFERROR(VLOOKUP(表格2[[#This Row],[項目]],價目[],2,0),"")))</f>
        <v>60</v>
      </c>
      <c r="J358" s="333">
        <f>IF(表格2[欄1]&lt;&gt;"",(表格2[[#This Row],[數量]]*表格2[[#This Row],[單價]]),0)</f>
        <v>180</v>
      </c>
    </row>
    <row r="359" spans="1:10" hidden="1">
      <c r="A359" s="331" t="str">
        <f>IFERROR((INDEX(名冊[#All],MATCH(表格2[[#This Row],[姓名]],名冊[[#All],[姓名]],0),COLUMN(名冊[[#Headers],[字號]]))),"")</f>
        <v>2-198</v>
      </c>
      <c r="B359" s="154" t="s">
        <v>1063</v>
      </c>
      <c r="C359" s="9">
        <v>45740</v>
      </c>
      <c r="D359" s="9" t="str">
        <f>IF(表格2[[#This Row],[姓名]]&lt;&gt;"","耗材","")</f>
        <v>耗材</v>
      </c>
      <c r="E359" s="8" t="s">
        <v>3338</v>
      </c>
      <c r="F359" s="98" t="s">
        <v>3340</v>
      </c>
      <c r="G359" s="179" t="str">
        <f>IF(表格2[[#This Row],[姓名]]&lt;&gt;"",TEXT(表格2[[#This Row],[日期]],"mm/dd;;")&amp;" "&amp;表格2[[#This Row],[項目]]&amp;"*"&amp;表格2[[#This Row],[數量]]&amp;表格2[[#This Row],[項目2]],"")</f>
        <v>03/24 尿片*4-02/22, 03/01, 03/08, 03/15</v>
      </c>
      <c r="H359" s="332">
        <v>4</v>
      </c>
      <c r="I359" s="332">
        <f>IF((COUNTIF(表格2[[#This Row],[項目]],"*員工*")&gt;0),(IFERROR(VLOOKUP((MID(表格2[[#This Row],[項目]],1,(LEN(表格2[[#This Row],[項目]])-4))),價目[],3,0),"")),(IFERROR(VLOOKUP(表格2[[#This Row],[項目]],價目[],2,0),"")))</f>
        <v>220</v>
      </c>
      <c r="J359" s="333">
        <f>IF(表格2[欄1]&lt;&gt;"",(表格2[[#This Row],[數量]]*表格2[[#This Row],[單價]]),0)</f>
        <v>880</v>
      </c>
    </row>
    <row r="360" spans="1:10" hidden="1">
      <c r="A360" s="331" t="str">
        <f>IFERROR((INDEX(名冊[#All],MATCH(表格2[[#This Row],[姓名]],名冊[[#All],[姓名]],0),COLUMN(名冊[[#Headers],[字號]]))),"")</f>
        <v>2-198</v>
      </c>
      <c r="B360" s="154" t="s">
        <v>1063</v>
      </c>
      <c r="C360" s="9">
        <v>45740</v>
      </c>
      <c r="D360" s="9" t="str">
        <f>IF(表格2[[#This Row],[姓名]]&lt;&gt;"","耗材","")</f>
        <v>耗材</v>
      </c>
      <c r="E360" s="8" t="s">
        <v>3358</v>
      </c>
      <c r="F360" s="98" t="s">
        <v>3352</v>
      </c>
      <c r="G360" s="179" t="str">
        <f>IF(表格2[[#This Row],[姓名]]&lt;&gt;"",TEXT(表格2[[#This Row],[日期]],"mm/dd;;")&amp;" "&amp;表格2[[#This Row],[項目]]&amp;"*"&amp;表格2[[#This Row],[數量]]&amp;表格2[[#This Row],[項目2]],"")</f>
        <v>03/24 尿布L*3-02/22, 03/01, 3/8,</v>
      </c>
      <c r="H360" s="332">
        <v>3</v>
      </c>
      <c r="I360" s="332">
        <f>IF((COUNTIF(表格2[[#This Row],[項目]],"*員工*")&gt;0),(IFERROR(VLOOKUP((MID(表格2[[#This Row],[項目]],1,(LEN(表格2[[#This Row],[項目]])-4))),價目[],3,0),"")),(IFERROR(VLOOKUP(表格2[[#This Row],[項目]],價目[],2,0),"")))</f>
        <v>272</v>
      </c>
      <c r="J360" s="333">
        <f>IF(表格2[欄1]&lt;&gt;"",(表格2[[#This Row],[數量]]*表格2[[#This Row],[單價]]),0)</f>
        <v>816</v>
      </c>
    </row>
    <row r="361" spans="1:10" hidden="1">
      <c r="A361" s="331" t="str">
        <f>IFERROR((INDEX(名冊[#All],MATCH(表格2[[#This Row],[姓名]],名冊[[#All],[姓名]],0),COLUMN(名冊[[#Headers],[字號]]))),"")</f>
        <v>2-198</v>
      </c>
      <c r="B361" s="154" t="s">
        <v>1063</v>
      </c>
      <c r="C361" s="9">
        <v>45740</v>
      </c>
      <c r="D361" s="9" t="str">
        <f>IF(表格2[[#This Row],[姓名]]&lt;&gt;"","耗材","")</f>
        <v>耗材</v>
      </c>
      <c r="E361" s="8" t="s">
        <v>3347</v>
      </c>
      <c r="F361" s="98" t="s">
        <v>3357</v>
      </c>
      <c r="G361" s="179" t="str">
        <f>IF(表格2[[#This Row],[姓名]]&lt;&gt;"",TEXT(表格2[[#This Row],[日期]],"mm/dd;;")&amp;" "&amp;表格2[[#This Row],[項目]]&amp;"*"&amp;表格2[[#This Row],[數量]]&amp;表格2[[#This Row],[項目2]],"")</f>
        <v>03/24 看護墊*2-03/01, 3/8,</v>
      </c>
      <c r="H361" s="332">
        <v>2</v>
      </c>
      <c r="I361" s="332">
        <f>IF((COUNTIF(表格2[[#This Row],[項目]],"*員工*")&gt;0),(IFERROR(VLOOKUP((MID(表格2[[#This Row],[項目]],1,(LEN(表格2[[#This Row],[項目]])-4))),價目[],3,0),"")),(IFERROR(VLOOKUP(表格2[[#This Row],[項目]],價目[],2,0),"")))</f>
        <v>210</v>
      </c>
      <c r="J361" s="333">
        <f>IF(表格2[欄1]&lt;&gt;"",(表格2[[#This Row],[數量]]*表格2[[#This Row],[單價]]),0)</f>
        <v>420</v>
      </c>
    </row>
    <row r="362" spans="1:10" hidden="1">
      <c r="A362" s="331" t="str">
        <f>IFERROR((INDEX(名冊[#All],MATCH(表格2[[#This Row],[姓名]],名冊[[#All],[姓名]],0),COLUMN(名冊[[#Headers],[字號]]))),"")</f>
        <v>3-555</v>
      </c>
      <c r="B362" s="154" t="s">
        <v>3367</v>
      </c>
      <c r="C362" s="9">
        <v>45740</v>
      </c>
      <c r="D362" s="9" t="str">
        <f>IF(表格2[[#This Row],[姓名]]&lt;&gt;"","耗材","")</f>
        <v>耗材</v>
      </c>
      <c r="E362" s="8" t="s">
        <v>3353</v>
      </c>
      <c r="F362" s="98" t="s">
        <v>3348</v>
      </c>
      <c r="G362" s="179" t="str">
        <f>IF(表格2[[#This Row],[姓名]]&lt;&gt;"",TEXT(表格2[[#This Row],[日期]],"mm/dd;;")&amp;" "&amp;表格2[[#This Row],[項目]]&amp;"*"&amp;表格2[[#This Row],[數量]]&amp;表格2[[#This Row],[項目2]],"")</f>
        <v>03/24 尿布M*2-03/01, 03/15</v>
      </c>
      <c r="H362" s="332">
        <v>2</v>
      </c>
      <c r="I362" s="332">
        <f>IF((COUNTIF(表格2[[#This Row],[項目]],"*員工*")&gt;0),(IFERROR(VLOOKUP((MID(表格2[[#This Row],[項目]],1,(LEN(表格2[[#This Row],[項目]])-4))),價目[],3,0),"")),(IFERROR(VLOOKUP(表格2[[#This Row],[項目]],價目[],2,0),"")))</f>
        <v>300</v>
      </c>
      <c r="J362" s="333">
        <f>IF(表格2[欄1]&lt;&gt;"",(表格2[[#This Row],[數量]]*表格2[[#This Row],[單價]]),0)</f>
        <v>600</v>
      </c>
    </row>
    <row r="363" spans="1:10" hidden="1">
      <c r="A363" s="331" t="str">
        <f>IFERROR((INDEX(名冊[#All],MATCH(表格2[[#This Row],[姓名]],名冊[[#All],[姓名]],0),COLUMN(名冊[[#Headers],[字號]]))),"")</f>
        <v>3-555</v>
      </c>
      <c r="B363" s="154" t="s">
        <v>3367</v>
      </c>
      <c r="C363" s="9">
        <v>45740</v>
      </c>
      <c r="D363" s="9" t="str">
        <f>IF(表格2[[#This Row],[姓名]]&lt;&gt;"","耗材","")</f>
        <v>耗材</v>
      </c>
      <c r="E363" s="8" t="s">
        <v>3347</v>
      </c>
      <c r="F363" s="98" t="s">
        <v>3362</v>
      </c>
      <c r="G363" s="179" t="str">
        <f>IF(表格2[[#This Row],[姓名]]&lt;&gt;"",TEXT(表格2[[#This Row],[日期]],"mm/dd;;")&amp;" "&amp;表格2[[#This Row],[項目]]&amp;"*"&amp;表格2[[#This Row],[數量]]&amp;表格2[[#This Row],[項目2]],"")</f>
        <v>03/24 看護墊*3-02/22, 3/8, 03/15</v>
      </c>
      <c r="H363" s="332">
        <v>3</v>
      </c>
      <c r="I363" s="332">
        <f>IF((COUNTIF(表格2[[#This Row],[項目]],"*員工*")&gt;0),(IFERROR(VLOOKUP((MID(表格2[[#This Row],[項目]],1,(LEN(表格2[[#This Row],[項目]])-4))),價目[],3,0),"")),(IFERROR(VLOOKUP(表格2[[#This Row],[項目]],價目[],2,0),"")))</f>
        <v>210</v>
      </c>
      <c r="J363" s="333">
        <f>IF(表格2[欄1]&lt;&gt;"",(表格2[[#This Row],[數量]]*表格2[[#This Row],[單價]]),0)</f>
        <v>630</v>
      </c>
    </row>
    <row r="364" spans="1:10" hidden="1">
      <c r="A364" s="331" t="str">
        <f>IFERROR((INDEX(名冊[#All],MATCH(表格2[[#This Row],[姓名]],名冊[[#All],[姓名]],0),COLUMN(名冊[[#Headers],[字號]]))),"")</f>
        <v>2-118</v>
      </c>
      <c r="B364" s="154" t="s">
        <v>606</v>
      </c>
      <c r="C364" s="9">
        <v>45740</v>
      </c>
      <c r="D364" s="9" t="str">
        <f>IF(表格2[[#This Row],[姓名]]&lt;&gt;"","耗材","")</f>
        <v>耗材</v>
      </c>
      <c r="E364" s="8" t="s">
        <v>3359</v>
      </c>
      <c r="F364" s="98" t="s">
        <v>3344</v>
      </c>
      <c r="G364" s="179" t="str">
        <f>IF(表格2[[#This Row],[姓名]]&lt;&gt;"",TEXT(表格2[[#This Row],[日期]],"mm/dd;;")&amp;" "&amp;表格2[[#This Row],[項目]]&amp;"*"&amp;表格2[[#This Row],[數量]]&amp;表格2[[#This Row],[項目2]],"")</f>
        <v>03/24 甘油球*3-02/22,</v>
      </c>
      <c r="H364" s="332">
        <v>3</v>
      </c>
      <c r="I364" s="332">
        <f>IF((COUNTIF(表格2[[#This Row],[項目]],"*員工*")&gt;0),(IFERROR(VLOOKUP((MID(表格2[[#This Row],[項目]],1,(LEN(表格2[[#This Row],[項目]])-4))),價目[],3,0),"")),(IFERROR(VLOOKUP(表格2[[#This Row],[項目]],價目[],2,0),"")))</f>
        <v>60</v>
      </c>
      <c r="J364" s="333">
        <f>IF(表格2[欄1]&lt;&gt;"",(表格2[[#This Row],[數量]]*表格2[[#This Row],[單價]]),0)</f>
        <v>180</v>
      </c>
    </row>
    <row r="365" spans="1:10" hidden="1">
      <c r="A365" s="331" t="str">
        <f>IFERROR((INDEX(名冊[#All],MATCH(表格2[[#This Row],[姓名]],名冊[[#All],[姓名]],0),COLUMN(名冊[[#Headers],[字號]]))),"")</f>
        <v>2-118</v>
      </c>
      <c r="B365" s="154" t="s">
        <v>606</v>
      </c>
      <c r="C365" s="9">
        <v>45740</v>
      </c>
      <c r="D365" s="9" t="str">
        <f>IF(表格2[[#This Row],[姓名]]&lt;&gt;"","耗材","")</f>
        <v>耗材</v>
      </c>
      <c r="E365" s="8" t="s">
        <v>3338</v>
      </c>
      <c r="F365" s="98" t="s">
        <v>3341</v>
      </c>
      <c r="G365" s="179" t="str">
        <f>IF(表格2[[#This Row],[姓名]]&lt;&gt;"",TEXT(表格2[[#This Row],[日期]],"mm/dd;;")&amp;" "&amp;表格2[[#This Row],[項目]]&amp;"*"&amp;表格2[[#This Row],[數量]]&amp;表格2[[#This Row],[項目2]],"")</f>
        <v>03/24 尿片*1-03/15</v>
      </c>
      <c r="H365" s="332">
        <v>1</v>
      </c>
      <c r="I365" s="332">
        <f>IF((COUNTIF(表格2[[#This Row],[項目]],"*員工*")&gt;0),(IFERROR(VLOOKUP((MID(表格2[[#This Row],[項目]],1,(LEN(表格2[[#This Row],[項目]])-4))),價目[],3,0),"")),(IFERROR(VLOOKUP(表格2[[#This Row],[項目]],價目[],2,0),"")))</f>
        <v>220</v>
      </c>
      <c r="J365" s="333">
        <f>IF(表格2[欄1]&lt;&gt;"",(表格2[[#This Row],[數量]]*表格2[[#This Row],[單價]]),0)</f>
        <v>220</v>
      </c>
    </row>
    <row r="366" spans="1:10" hidden="1">
      <c r="A366" s="331" t="str">
        <f>IFERROR((INDEX(名冊[#All],MATCH(表格2[[#This Row],[姓名]],名冊[[#All],[姓名]],0),COLUMN(名冊[[#Headers],[字號]]))),"")</f>
        <v>2-118</v>
      </c>
      <c r="B366" s="154" t="s">
        <v>606</v>
      </c>
      <c r="C366" s="9">
        <v>45740</v>
      </c>
      <c r="D366" s="9" t="str">
        <f>IF(表格2[[#This Row],[姓名]]&lt;&gt;"","耗材","")</f>
        <v>耗材</v>
      </c>
      <c r="E366" s="8" t="s">
        <v>3358</v>
      </c>
      <c r="F366" s="98" t="s">
        <v>3341</v>
      </c>
      <c r="G366" s="179" t="str">
        <f>IF(表格2[[#This Row],[姓名]]&lt;&gt;"",TEXT(表格2[[#This Row],[日期]],"mm/dd;;")&amp;" "&amp;表格2[[#This Row],[項目]]&amp;"*"&amp;表格2[[#This Row],[數量]]&amp;表格2[[#This Row],[項目2]],"")</f>
        <v>03/24 尿布L*1-03/15</v>
      </c>
      <c r="H366" s="332">
        <v>1</v>
      </c>
      <c r="I366" s="332">
        <f>IF((COUNTIF(表格2[[#This Row],[項目]],"*員工*")&gt;0),(IFERROR(VLOOKUP((MID(表格2[[#This Row],[項目]],1,(LEN(表格2[[#This Row],[項目]])-4))),價目[],3,0),"")),(IFERROR(VLOOKUP(表格2[[#This Row],[項目]],價目[],2,0),"")))</f>
        <v>272</v>
      </c>
      <c r="J366" s="333">
        <f>IF(表格2[欄1]&lt;&gt;"",(表格2[[#This Row],[數量]]*表格2[[#This Row],[單價]]),0)</f>
        <v>272</v>
      </c>
    </row>
    <row r="367" spans="1:10" hidden="1">
      <c r="A367" s="331" t="str">
        <f>IFERROR((INDEX(名冊[#All],MATCH(表格2[[#This Row],[姓名]],名冊[[#All],[姓名]],0),COLUMN(名冊[[#Headers],[字號]]))),"")</f>
        <v>2-118</v>
      </c>
      <c r="B367" s="154" t="s">
        <v>606</v>
      </c>
      <c r="C367" s="9">
        <v>45740</v>
      </c>
      <c r="D367" s="9" t="str">
        <f>IF(表格2[[#This Row],[姓名]]&lt;&gt;"","耗材","")</f>
        <v>耗材</v>
      </c>
      <c r="E367" s="8" t="s">
        <v>3347</v>
      </c>
      <c r="F367" s="98" t="s">
        <v>3363</v>
      </c>
      <c r="G367" s="179" t="str">
        <f>IF(表格2[[#This Row],[姓名]]&lt;&gt;"",TEXT(表格2[[#This Row],[日期]],"mm/dd;;")&amp;" "&amp;表格2[[#This Row],[項目]]&amp;"*"&amp;表格2[[#This Row],[數量]]&amp;表格2[[#This Row],[項目2]],"")</f>
        <v>03/24 看護墊*2-02/22, 03/01,</v>
      </c>
      <c r="H367" s="332">
        <v>2</v>
      </c>
      <c r="I367" s="332">
        <f>IF((COUNTIF(表格2[[#This Row],[項目]],"*員工*")&gt;0),(IFERROR(VLOOKUP((MID(表格2[[#This Row],[項目]],1,(LEN(表格2[[#This Row],[項目]])-4))),價目[],3,0),"")),(IFERROR(VLOOKUP(表格2[[#This Row],[項目]],價目[],2,0),"")))</f>
        <v>210</v>
      </c>
      <c r="J367" s="333">
        <f>IF(表格2[欄1]&lt;&gt;"",(表格2[[#This Row],[數量]]*表格2[[#This Row],[單價]]),0)</f>
        <v>420</v>
      </c>
    </row>
    <row r="368" spans="1:10" hidden="1">
      <c r="A368" s="331" t="str">
        <f>IFERROR((INDEX(名冊[#All],MATCH(表格2[[#This Row],[姓名]],名冊[[#All],[姓名]],0),COLUMN(名冊[[#Headers],[字號]]))),"")</f>
        <v>3-545</v>
      </c>
      <c r="B368" s="154" t="s">
        <v>1983</v>
      </c>
      <c r="C368" s="9">
        <v>45740</v>
      </c>
      <c r="D368" s="9" t="str">
        <f>IF(表格2[[#This Row],[姓名]]&lt;&gt;"","耗材","")</f>
        <v>耗材</v>
      </c>
      <c r="E368" s="8" t="s">
        <v>3338</v>
      </c>
      <c r="F368" s="98" t="s">
        <v>3361</v>
      </c>
      <c r="G368" s="179" t="str">
        <f>IF(表格2[[#This Row],[姓名]]&lt;&gt;"",TEXT(表格2[[#This Row],[日期]],"mm/dd;;")&amp;" "&amp;表格2[[#This Row],[項目]]&amp;"*"&amp;表格2[[#This Row],[數量]]&amp;表格2[[#This Row],[項目2]],"")</f>
        <v>03/24 尿片*5-02/22, 03/01, 03/08,</v>
      </c>
      <c r="H368" s="332">
        <v>5</v>
      </c>
      <c r="I368" s="332">
        <f>IF((COUNTIF(表格2[[#This Row],[項目]],"*員工*")&gt;0),(IFERROR(VLOOKUP((MID(表格2[[#This Row],[項目]],1,(LEN(表格2[[#This Row],[項目]])-4))),價目[],3,0),"")),(IFERROR(VLOOKUP(表格2[[#This Row],[項目]],價目[],2,0),"")))</f>
        <v>220</v>
      </c>
      <c r="J368" s="333">
        <f>IF(表格2[欄1]&lt;&gt;"",(表格2[[#This Row],[數量]]*表格2[[#This Row],[單價]]),0)</f>
        <v>1100</v>
      </c>
    </row>
    <row r="369" spans="1:10" hidden="1">
      <c r="A369" s="331" t="str">
        <f>IFERROR((INDEX(名冊[#All],MATCH(表格2[[#This Row],[姓名]],名冊[[#All],[姓名]],0),COLUMN(名冊[[#Headers],[字號]]))),"")</f>
        <v>3-545</v>
      </c>
      <c r="B369" s="154" t="s">
        <v>1983</v>
      </c>
      <c r="C369" s="9">
        <v>45740</v>
      </c>
      <c r="D369" s="9" t="str">
        <f>IF(表格2[[#This Row],[姓名]]&lt;&gt;"","耗材","")</f>
        <v>耗材</v>
      </c>
      <c r="E369" s="8" t="s">
        <v>3353</v>
      </c>
      <c r="F369" s="98" t="s">
        <v>3341</v>
      </c>
      <c r="G369" s="179" t="str">
        <f>IF(表格2[[#This Row],[姓名]]&lt;&gt;"",TEXT(表格2[[#This Row],[日期]],"mm/dd;;")&amp;" "&amp;表格2[[#This Row],[項目]]&amp;"*"&amp;表格2[[#This Row],[數量]]&amp;表格2[[#This Row],[項目2]],"")</f>
        <v>03/24 尿布M*1-03/15</v>
      </c>
      <c r="H369" s="332">
        <v>1</v>
      </c>
      <c r="I369" s="332">
        <f>IF((COUNTIF(表格2[[#This Row],[項目]],"*員工*")&gt;0),(IFERROR(VLOOKUP((MID(表格2[[#This Row],[項目]],1,(LEN(表格2[[#This Row],[項目]])-4))),價目[],3,0),"")),(IFERROR(VLOOKUP(表格2[[#This Row],[項目]],價目[],2,0),"")))</f>
        <v>300</v>
      </c>
      <c r="J369" s="333">
        <f>IF(表格2[欄1]&lt;&gt;"",(表格2[[#This Row],[數量]]*表格2[[#This Row],[單價]]),0)</f>
        <v>300</v>
      </c>
    </row>
    <row r="370" spans="1:10" hidden="1">
      <c r="A370" s="331" t="str">
        <f>IFERROR((INDEX(名冊[#All],MATCH(表格2[[#This Row],[姓名]],名冊[[#All],[姓名]],0),COLUMN(名冊[[#Headers],[字號]]))),"")</f>
        <v>3-545</v>
      </c>
      <c r="B370" s="154" t="s">
        <v>1983</v>
      </c>
      <c r="C370" s="9">
        <v>45740</v>
      </c>
      <c r="D370" s="9" t="str">
        <f>IF(表格2[[#This Row],[姓名]]&lt;&gt;"","耗材","")</f>
        <v>耗材</v>
      </c>
      <c r="E370" s="8" t="s">
        <v>3347</v>
      </c>
      <c r="F370" s="98" t="s">
        <v>3355</v>
      </c>
      <c r="G370" s="179" t="str">
        <f>IF(表格2[[#This Row],[姓名]]&lt;&gt;"",TEXT(表格2[[#This Row],[日期]],"mm/dd;;")&amp;" "&amp;表格2[[#This Row],[項目]]&amp;"*"&amp;表格2[[#This Row],[數量]]&amp;表格2[[#This Row],[項目2]],"")</f>
        <v>03/24 看護墊*4-02/22, 03/01, 3/8, 03/15</v>
      </c>
      <c r="H370" s="332">
        <v>4</v>
      </c>
      <c r="I370" s="332">
        <f>IF((COUNTIF(表格2[[#This Row],[項目]],"*員工*")&gt;0),(IFERROR(VLOOKUP((MID(表格2[[#This Row],[項目]],1,(LEN(表格2[[#This Row],[項目]])-4))),價目[],3,0),"")),(IFERROR(VLOOKUP(表格2[[#This Row],[項目]],價目[],2,0),"")))</f>
        <v>210</v>
      </c>
      <c r="J370" s="333">
        <f>IF(表格2[欄1]&lt;&gt;"",(表格2[[#This Row],[數量]]*表格2[[#This Row],[單價]]),0)</f>
        <v>840</v>
      </c>
    </row>
    <row r="371" spans="1:10" hidden="1">
      <c r="A371" s="331" t="str">
        <f>IFERROR((INDEX(名冊[#All],MATCH(表格2[[#This Row],[姓名]],名冊[[#All],[姓名]],0),COLUMN(名冊[[#Headers],[字號]]))),"")</f>
        <v>1-175</v>
      </c>
      <c r="B371" s="154" t="s">
        <v>537</v>
      </c>
      <c r="C371" s="9">
        <v>45740</v>
      </c>
      <c r="D371" s="9" t="str">
        <f>IF(表格2[[#This Row],[姓名]]&lt;&gt;"","耗材","")</f>
        <v>耗材</v>
      </c>
      <c r="E371" s="8" t="s">
        <v>3359</v>
      </c>
      <c r="F371" s="98" t="s">
        <v>3360</v>
      </c>
      <c r="G371" s="179" t="str">
        <f>IF(表格2[[#This Row],[姓名]]&lt;&gt;"",TEXT(表格2[[#This Row],[日期]],"mm/dd;;")&amp;" "&amp;表格2[[#This Row],[項目]]&amp;"*"&amp;表格2[[#This Row],[數量]]&amp;表格2[[#This Row],[項目2]],"")</f>
        <v>03/24 甘油球*3-03/01,</v>
      </c>
      <c r="H371" s="332">
        <v>3</v>
      </c>
      <c r="I371" s="332">
        <f>IF((COUNTIF(表格2[[#This Row],[項目]],"*員工*")&gt;0),(IFERROR(VLOOKUP((MID(表格2[[#This Row],[項目]],1,(LEN(表格2[[#This Row],[項目]])-4))),價目[],3,0),"")),(IFERROR(VLOOKUP(表格2[[#This Row],[項目]],價目[],2,0),"")))</f>
        <v>60</v>
      </c>
      <c r="J371" s="333">
        <f>IF(表格2[欄1]&lt;&gt;"",(表格2[[#This Row],[數量]]*表格2[[#This Row],[單價]]),0)</f>
        <v>180</v>
      </c>
    </row>
    <row r="372" spans="1:10" hidden="1">
      <c r="A372" s="331" t="str">
        <f>IFERROR((INDEX(名冊[#All],MATCH(表格2[[#This Row],[姓名]],名冊[[#All],[姓名]],0),COLUMN(名冊[[#Headers],[字號]]))),"")</f>
        <v>1-668</v>
      </c>
      <c r="B372" s="154" t="s">
        <v>1307</v>
      </c>
      <c r="C372" s="9">
        <v>45740</v>
      </c>
      <c r="D372" s="9" t="str">
        <f>IF(表格2[[#This Row],[姓名]]&lt;&gt;"","耗材","")</f>
        <v>耗材</v>
      </c>
      <c r="E372" s="8" t="s">
        <v>3359</v>
      </c>
      <c r="F372" s="98" t="s">
        <v>3360</v>
      </c>
      <c r="G372" s="179" t="str">
        <f>IF(表格2[[#This Row],[姓名]]&lt;&gt;"",TEXT(表格2[[#This Row],[日期]],"mm/dd;;")&amp;" "&amp;表格2[[#This Row],[項目]]&amp;"*"&amp;表格2[[#This Row],[數量]]&amp;表格2[[#This Row],[項目2]],"")</f>
        <v>03/24 甘油球*3-03/01,</v>
      </c>
      <c r="H372" s="332">
        <v>3</v>
      </c>
      <c r="I372" s="332">
        <f>IF((COUNTIF(表格2[[#This Row],[項目]],"*員工*")&gt;0),(IFERROR(VLOOKUP((MID(表格2[[#This Row],[項目]],1,(LEN(表格2[[#This Row],[項目]])-4))),價目[],3,0),"")),(IFERROR(VLOOKUP(表格2[[#This Row],[項目]],價目[],2,0),"")))</f>
        <v>60</v>
      </c>
      <c r="J372" s="333">
        <f>IF(表格2[欄1]&lt;&gt;"",(表格2[[#This Row],[數量]]*表格2[[#This Row],[單價]]),0)</f>
        <v>180</v>
      </c>
    </row>
    <row r="373" spans="1:10" hidden="1">
      <c r="A373" s="331" t="str">
        <f>IFERROR((INDEX(名冊[#All],MATCH(表格2[[#This Row],[姓名]],名冊[[#All],[姓名]],0),COLUMN(名冊[[#Headers],[字號]]))),"")</f>
        <v>1-668</v>
      </c>
      <c r="B373" s="154" t="s">
        <v>1307</v>
      </c>
      <c r="C373" s="9">
        <v>45740</v>
      </c>
      <c r="D373" s="9" t="str">
        <f>IF(表格2[[#This Row],[姓名]]&lt;&gt;"","耗材","")</f>
        <v>耗材</v>
      </c>
      <c r="E373" s="8" t="s">
        <v>3338</v>
      </c>
      <c r="F373" s="98" t="s">
        <v>3340</v>
      </c>
      <c r="G373" s="179" t="str">
        <f>IF(表格2[[#This Row],[姓名]]&lt;&gt;"",TEXT(表格2[[#This Row],[日期]],"mm/dd;;")&amp;" "&amp;表格2[[#This Row],[項目]]&amp;"*"&amp;表格2[[#This Row],[數量]]&amp;表格2[[#This Row],[項目2]],"")</f>
        <v>03/24 尿片*6-02/22, 03/01, 03/08, 03/15</v>
      </c>
      <c r="H373" s="332">
        <v>6</v>
      </c>
      <c r="I373" s="332">
        <f>IF((COUNTIF(表格2[[#This Row],[項目]],"*員工*")&gt;0),(IFERROR(VLOOKUP((MID(表格2[[#This Row],[項目]],1,(LEN(表格2[[#This Row],[項目]])-4))),價目[],3,0),"")),(IFERROR(VLOOKUP(表格2[[#This Row],[項目]],價目[],2,0),"")))</f>
        <v>220</v>
      </c>
      <c r="J373" s="333">
        <f>IF(表格2[欄1]&lt;&gt;"",(表格2[[#This Row],[數量]]*表格2[[#This Row],[單價]]),0)</f>
        <v>1320</v>
      </c>
    </row>
    <row r="374" spans="1:10" hidden="1">
      <c r="A374" s="331" t="str">
        <f>IFERROR((INDEX(名冊[#All],MATCH(表格2[[#This Row],[姓名]],名冊[[#All],[姓名]],0),COLUMN(名冊[[#Headers],[字號]]))),"")</f>
        <v>1-668</v>
      </c>
      <c r="B374" s="154" t="s">
        <v>1307</v>
      </c>
      <c r="C374" s="9">
        <v>45740</v>
      </c>
      <c r="D374" s="9" t="str">
        <f>IF(表格2[[#This Row],[姓名]]&lt;&gt;"","耗材","")</f>
        <v>耗材</v>
      </c>
      <c r="E374" s="8" t="s">
        <v>3353</v>
      </c>
      <c r="F374" s="98" t="s">
        <v>3352</v>
      </c>
      <c r="G374" s="179" t="str">
        <f>IF(表格2[[#This Row],[姓名]]&lt;&gt;"",TEXT(表格2[[#This Row],[日期]],"mm/dd;;")&amp;" "&amp;表格2[[#This Row],[項目]]&amp;"*"&amp;表格2[[#This Row],[數量]]&amp;表格2[[#This Row],[項目2]],"")</f>
        <v>03/24 尿布M*3-02/22, 03/01, 3/8,</v>
      </c>
      <c r="H374" s="332">
        <v>3</v>
      </c>
      <c r="I374" s="332">
        <f>IF((COUNTIF(表格2[[#This Row],[項目]],"*員工*")&gt;0),(IFERROR(VLOOKUP((MID(表格2[[#This Row],[項目]],1,(LEN(表格2[[#This Row],[項目]])-4))),價目[],3,0),"")),(IFERROR(VLOOKUP(表格2[[#This Row],[項目]],價目[],2,0),"")))</f>
        <v>300</v>
      </c>
      <c r="J374" s="333">
        <f>IF(表格2[欄1]&lt;&gt;"",(表格2[[#This Row],[數量]]*表格2[[#This Row],[單價]]),0)</f>
        <v>900</v>
      </c>
    </row>
    <row r="375" spans="1:10" hidden="1">
      <c r="A375" s="331" t="str">
        <f>IFERROR((INDEX(名冊[#All],MATCH(表格2[[#This Row],[姓名]],名冊[[#All],[姓名]],0),COLUMN(名冊[[#Headers],[字號]]))),"")</f>
        <v>1-668</v>
      </c>
      <c r="B375" s="154" t="s">
        <v>1307</v>
      </c>
      <c r="C375" s="9">
        <v>45740</v>
      </c>
      <c r="D375" s="9" t="str">
        <f>IF(表格2[[#This Row],[姓名]]&lt;&gt;"","耗材","")</f>
        <v>耗材</v>
      </c>
      <c r="E375" s="8" t="s">
        <v>3347</v>
      </c>
      <c r="F375" s="98" t="s">
        <v>3349</v>
      </c>
      <c r="G375" s="179" t="str">
        <f>IF(表格2[[#This Row],[姓名]]&lt;&gt;"",TEXT(表格2[[#This Row],[日期]],"mm/dd;;")&amp;" "&amp;表格2[[#This Row],[項目]]&amp;"*"&amp;表格2[[#This Row],[數量]]&amp;表格2[[#This Row],[項目2]],"")</f>
        <v>03/24 看護墊*2-02/22, 3/8,</v>
      </c>
      <c r="H375" s="332">
        <v>2</v>
      </c>
      <c r="I375" s="332">
        <f>IF((COUNTIF(表格2[[#This Row],[項目]],"*員工*")&gt;0),(IFERROR(VLOOKUP((MID(表格2[[#This Row],[項目]],1,(LEN(表格2[[#This Row],[項目]])-4))),價目[],3,0),"")),(IFERROR(VLOOKUP(表格2[[#This Row],[項目]],價目[],2,0),"")))</f>
        <v>210</v>
      </c>
      <c r="J375" s="333">
        <f>IF(表格2[欄1]&lt;&gt;"",(表格2[[#This Row],[數量]]*表格2[[#This Row],[單價]]),0)</f>
        <v>420</v>
      </c>
    </row>
    <row r="376" spans="1:10" hidden="1">
      <c r="A376" s="331" t="str">
        <f>IFERROR((INDEX(名冊[#All],MATCH(表格2[[#This Row],[姓名]],名冊[[#All],[姓名]],0),COLUMN(名冊[[#Headers],[字號]]))),"")</f>
        <v>3-475</v>
      </c>
      <c r="B376" s="154" t="s">
        <v>2305</v>
      </c>
      <c r="C376" s="9">
        <v>45740</v>
      </c>
      <c r="D376" s="9" t="str">
        <f>IF(表格2[[#This Row],[姓名]]&lt;&gt;"","耗材","")</f>
        <v>耗材</v>
      </c>
      <c r="E376" s="8" t="s">
        <v>3338</v>
      </c>
      <c r="F376" s="98" t="s">
        <v>3340</v>
      </c>
      <c r="G376" s="179" t="str">
        <f>IF(表格2[[#This Row],[姓名]]&lt;&gt;"",TEXT(表格2[[#This Row],[日期]],"mm/dd;;")&amp;" "&amp;表格2[[#This Row],[項目]]&amp;"*"&amp;表格2[[#This Row],[數量]]&amp;表格2[[#This Row],[項目2]],"")</f>
        <v>03/24 尿片*5-02/22, 03/01, 03/08, 03/15</v>
      </c>
      <c r="H376" s="332">
        <v>5</v>
      </c>
      <c r="I376" s="332">
        <f>IF((COUNTIF(表格2[[#This Row],[項目]],"*員工*")&gt;0),(IFERROR(VLOOKUP((MID(表格2[[#This Row],[項目]],1,(LEN(表格2[[#This Row],[項目]])-4))),價目[],3,0),"")),(IFERROR(VLOOKUP(表格2[[#This Row],[項目]],價目[],2,0),"")))</f>
        <v>220</v>
      </c>
      <c r="J376" s="333">
        <f>IF(表格2[欄1]&lt;&gt;"",(表格2[[#This Row],[數量]]*表格2[[#This Row],[單價]]),0)</f>
        <v>1100</v>
      </c>
    </row>
    <row r="377" spans="1:10" hidden="1">
      <c r="A377" s="331" t="str">
        <f>IFERROR((INDEX(名冊[#All],MATCH(表格2[[#This Row],[姓名]],名冊[[#All],[姓名]],0),COLUMN(名冊[[#Headers],[字號]]))),"")</f>
        <v>3-475</v>
      </c>
      <c r="B377" s="154" t="s">
        <v>2305</v>
      </c>
      <c r="C377" s="9">
        <v>45740</v>
      </c>
      <c r="D377" s="9" t="str">
        <f>IF(表格2[[#This Row],[姓名]]&lt;&gt;"","耗材","")</f>
        <v>耗材</v>
      </c>
      <c r="E377" s="8" t="s">
        <v>3353</v>
      </c>
      <c r="F377" s="98" t="s">
        <v>3355</v>
      </c>
      <c r="G377" s="179" t="str">
        <f>IF(表格2[[#This Row],[姓名]]&lt;&gt;"",TEXT(表格2[[#This Row],[日期]],"mm/dd;;")&amp;" "&amp;表格2[[#This Row],[項目]]&amp;"*"&amp;表格2[[#This Row],[數量]]&amp;表格2[[#This Row],[項目2]],"")</f>
        <v>03/24 尿布M*4-02/22, 03/01, 3/8, 03/15</v>
      </c>
      <c r="H377" s="332">
        <v>4</v>
      </c>
      <c r="I377" s="332">
        <f>IF((COUNTIF(表格2[[#This Row],[項目]],"*員工*")&gt;0),(IFERROR(VLOOKUP((MID(表格2[[#This Row],[項目]],1,(LEN(表格2[[#This Row],[項目]])-4))),價目[],3,0),"")),(IFERROR(VLOOKUP(表格2[[#This Row],[項目]],價目[],2,0),"")))</f>
        <v>300</v>
      </c>
      <c r="J377" s="333">
        <f>IF(表格2[欄1]&lt;&gt;"",(表格2[[#This Row],[數量]]*表格2[[#This Row],[單價]]),0)</f>
        <v>1200</v>
      </c>
    </row>
    <row r="378" spans="1:10" hidden="1">
      <c r="A378" s="331" t="str">
        <f>IFERROR((INDEX(名冊[#All],MATCH(表格2[[#This Row],[姓名]],名冊[[#All],[姓名]],0),COLUMN(名冊[[#Headers],[字號]]))),"")</f>
        <v>3-475</v>
      </c>
      <c r="B378" s="154" t="s">
        <v>2305</v>
      </c>
      <c r="C378" s="9">
        <v>45740</v>
      </c>
      <c r="D378" s="9" t="str">
        <f>IF(表格2[[#This Row],[姓名]]&lt;&gt;"","耗材","")</f>
        <v>耗材</v>
      </c>
      <c r="E378" s="8" t="s">
        <v>3347</v>
      </c>
      <c r="F378" s="98" t="s">
        <v>3348</v>
      </c>
      <c r="G378" s="179" t="str">
        <f>IF(表格2[[#This Row],[姓名]]&lt;&gt;"",TEXT(表格2[[#This Row],[日期]],"mm/dd;;")&amp;" "&amp;表格2[[#This Row],[項目]]&amp;"*"&amp;表格2[[#This Row],[數量]]&amp;表格2[[#This Row],[項目2]],"")</f>
        <v>03/24 看護墊*2-03/01, 03/15</v>
      </c>
      <c r="H378" s="332">
        <v>2</v>
      </c>
      <c r="I378" s="332">
        <f>IF((COUNTIF(表格2[[#This Row],[項目]],"*員工*")&gt;0),(IFERROR(VLOOKUP((MID(表格2[[#This Row],[項目]],1,(LEN(表格2[[#This Row],[項目]])-4))),價目[],3,0),"")),(IFERROR(VLOOKUP(表格2[[#This Row],[項目]],價目[],2,0),"")))</f>
        <v>210</v>
      </c>
      <c r="J378" s="333">
        <f>IF(表格2[欄1]&lt;&gt;"",(表格2[[#This Row],[數量]]*表格2[[#This Row],[單價]]),0)</f>
        <v>420</v>
      </c>
    </row>
    <row r="379" spans="1:10" hidden="1">
      <c r="A379" s="331" t="str">
        <f>IFERROR((INDEX(名冊[#All],MATCH(表格2[[#This Row],[姓名]],名冊[[#All],[姓名]],0),COLUMN(名冊[[#Headers],[字號]]))),"")</f>
        <v>1-702</v>
      </c>
      <c r="B379" s="154" t="s">
        <v>1516</v>
      </c>
      <c r="C379" s="9">
        <v>45740</v>
      </c>
      <c r="D379" s="9" t="str">
        <f>IF(表格2[[#This Row],[姓名]]&lt;&gt;"","耗材","")</f>
        <v>耗材</v>
      </c>
      <c r="E379" s="8" t="s">
        <v>3359</v>
      </c>
      <c r="F379" s="98" t="s">
        <v>3360</v>
      </c>
      <c r="G379" s="179" t="str">
        <f>IF(表格2[[#This Row],[姓名]]&lt;&gt;"",TEXT(表格2[[#This Row],[日期]],"mm/dd;;")&amp;" "&amp;表格2[[#This Row],[項目]]&amp;"*"&amp;表格2[[#This Row],[數量]]&amp;表格2[[#This Row],[項目2]],"")</f>
        <v>03/24 甘油球*3-03/01,</v>
      </c>
      <c r="H379" s="332">
        <v>3</v>
      </c>
      <c r="I379" s="332">
        <f>IF((COUNTIF(表格2[[#This Row],[項目]],"*員工*")&gt;0),(IFERROR(VLOOKUP((MID(表格2[[#This Row],[項目]],1,(LEN(表格2[[#This Row],[項目]])-4))),價目[],3,0),"")),(IFERROR(VLOOKUP(表格2[[#This Row],[項目]],價目[],2,0),"")))</f>
        <v>60</v>
      </c>
      <c r="J379" s="333">
        <f>IF(表格2[欄1]&lt;&gt;"",(表格2[[#This Row],[數量]]*表格2[[#This Row],[單價]]),0)</f>
        <v>180</v>
      </c>
    </row>
    <row r="380" spans="1:10" hidden="1">
      <c r="A380" s="331" t="str">
        <f>IFERROR((INDEX(名冊[#All],MATCH(表格2[[#This Row],[姓名]],名冊[[#All],[姓名]],0),COLUMN(名冊[[#Headers],[字號]]))),"")</f>
        <v>1-702</v>
      </c>
      <c r="B380" s="154" t="s">
        <v>1516</v>
      </c>
      <c r="C380" s="9">
        <v>45740</v>
      </c>
      <c r="D380" s="9" t="str">
        <f>IF(表格2[[#This Row],[姓名]]&lt;&gt;"","耗材","")</f>
        <v>耗材</v>
      </c>
      <c r="E380" s="8" t="s">
        <v>3338</v>
      </c>
      <c r="F380" s="98" t="s">
        <v>3346</v>
      </c>
      <c r="G380" s="179" t="str">
        <f>IF(表格2[[#This Row],[姓名]]&lt;&gt;"",TEXT(表格2[[#This Row],[日期]],"mm/dd;;")&amp;" "&amp;表格2[[#This Row],[項目]]&amp;"*"&amp;表格2[[#This Row],[數量]]&amp;表格2[[#This Row],[項目2]],"")</f>
        <v>03/24 尿片*5-02/22, 03/01, 03/15</v>
      </c>
      <c r="H380" s="332">
        <v>5</v>
      </c>
      <c r="I380" s="332">
        <f>IF((COUNTIF(表格2[[#This Row],[項目]],"*員工*")&gt;0),(IFERROR(VLOOKUP((MID(表格2[[#This Row],[項目]],1,(LEN(表格2[[#This Row],[項目]])-4))),價目[],3,0),"")),(IFERROR(VLOOKUP(表格2[[#This Row],[項目]],價目[],2,0),"")))</f>
        <v>220</v>
      </c>
      <c r="J380" s="333">
        <f>IF(表格2[欄1]&lt;&gt;"",(表格2[[#This Row],[數量]]*表格2[[#This Row],[單價]]),0)</f>
        <v>1100</v>
      </c>
    </row>
    <row r="381" spans="1:10" hidden="1">
      <c r="A381" s="331" t="str">
        <f>IFERROR((INDEX(名冊[#All],MATCH(表格2[[#This Row],[姓名]],名冊[[#All],[姓名]],0),COLUMN(名冊[[#Headers],[字號]]))),"")</f>
        <v>1-702</v>
      </c>
      <c r="B381" s="154" t="s">
        <v>1516</v>
      </c>
      <c r="C381" s="9">
        <v>45740</v>
      </c>
      <c r="D381" s="9" t="str">
        <f>IF(表格2[[#This Row],[姓名]]&lt;&gt;"","耗材","")</f>
        <v>耗材</v>
      </c>
      <c r="E381" s="8" t="s">
        <v>3353</v>
      </c>
      <c r="F381" s="98" t="s">
        <v>3352</v>
      </c>
      <c r="G381" s="179" t="str">
        <f>IF(表格2[[#This Row],[姓名]]&lt;&gt;"",TEXT(表格2[[#This Row],[日期]],"mm/dd;;")&amp;" "&amp;表格2[[#This Row],[項目]]&amp;"*"&amp;表格2[[#This Row],[數量]]&amp;表格2[[#This Row],[項目2]],"")</f>
        <v>03/24 尿布M*3-02/22, 03/01, 3/8,</v>
      </c>
      <c r="H381" s="332">
        <v>3</v>
      </c>
      <c r="I381" s="332">
        <f>IF((COUNTIF(表格2[[#This Row],[項目]],"*員工*")&gt;0),(IFERROR(VLOOKUP((MID(表格2[[#This Row],[項目]],1,(LEN(表格2[[#This Row],[項目]])-4))),價目[],3,0),"")),(IFERROR(VLOOKUP(表格2[[#This Row],[項目]],價目[],2,0),"")))</f>
        <v>300</v>
      </c>
      <c r="J381" s="333">
        <f>IF(表格2[欄1]&lt;&gt;"",(表格2[[#This Row],[數量]]*表格2[[#This Row],[單價]]),0)</f>
        <v>900</v>
      </c>
    </row>
    <row r="382" spans="1:10" hidden="1">
      <c r="A382" s="331" t="str">
        <f>IFERROR((INDEX(名冊[#All],MATCH(表格2[[#This Row],[姓名]],名冊[[#All],[姓名]],0),COLUMN(名冊[[#Headers],[字號]]))),"")</f>
        <v>1-702</v>
      </c>
      <c r="B382" s="154" t="s">
        <v>1516</v>
      </c>
      <c r="C382" s="9">
        <v>45740</v>
      </c>
      <c r="D382" s="9" t="str">
        <f>IF(表格2[[#This Row],[姓名]]&lt;&gt;"","耗材","")</f>
        <v>耗材</v>
      </c>
      <c r="E382" s="8" t="s">
        <v>3347</v>
      </c>
      <c r="F382" s="98" t="s">
        <v>3349</v>
      </c>
      <c r="G382" s="179" t="str">
        <f>IF(表格2[[#This Row],[姓名]]&lt;&gt;"",TEXT(表格2[[#This Row],[日期]],"mm/dd;;")&amp;" "&amp;表格2[[#This Row],[項目]]&amp;"*"&amp;表格2[[#This Row],[數量]]&amp;表格2[[#This Row],[項目2]],"")</f>
        <v>03/24 看護墊*2-02/22, 3/8,</v>
      </c>
      <c r="H382" s="332">
        <v>2</v>
      </c>
      <c r="I382" s="332">
        <f>IF((COUNTIF(表格2[[#This Row],[項目]],"*員工*")&gt;0),(IFERROR(VLOOKUP((MID(表格2[[#This Row],[項目]],1,(LEN(表格2[[#This Row],[項目]])-4))),價目[],3,0),"")),(IFERROR(VLOOKUP(表格2[[#This Row],[項目]],價目[],2,0),"")))</f>
        <v>210</v>
      </c>
      <c r="J382" s="333">
        <f>IF(表格2[欄1]&lt;&gt;"",(表格2[[#This Row],[數量]]*表格2[[#This Row],[單價]]),0)</f>
        <v>420</v>
      </c>
    </row>
    <row r="383" spans="1:10" hidden="1">
      <c r="A383" s="331" t="str">
        <f>IFERROR((INDEX(名冊[#All],MATCH(表格2[[#This Row],[姓名]],名冊[[#All],[姓名]],0),COLUMN(名冊[[#Headers],[字號]]))),"")</f>
        <v>1-659</v>
      </c>
      <c r="B383" s="154" t="s">
        <v>1266</v>
      </c>
      <c r="C383" s="9">
        <v>45740</v>
      </c>
      <c r="D383" s="9" t="str">
        <f>IF(表格2[[#This Row],[姓名]]&lt;&gt;"","耗材","")</f>
        <v>耗材</v>
      </c>
      <c r="E383" s="8" t="s">
        <v>3359</v>
      </c>
      <c r="F383" s="98" t="s">
        <v>3350</v>
      </c>
      <c r="G383" s="179" t="str">
        <f>IF(表格2[[#This Row],[姓名]]&lt;&gt;"",TEXT(表格2[[#This Row],[日期]],"mm/dd;;")&amp;" "&amp;表格2[[#This Row],[項目]]&amp;"*"&amp;表格2[[#This Row],[數量]]&amp;表格2[[#This Row],[項目2]],"")</f>
        <v>03/24 甘油球*3-3/8,</v>
      </c>
      <c r="H383" s="332">
        <v>3</v>
      </c>
      <c r="I383" s="332">
        <f>IF((COUNTIF(表格2[[#This Row],[項目]],"*員工*")&gt;0),(IFERROR(VLOOKUP((MID(表格2[[#This Row],[項目]],1,(LEN(表格2[[#This Row],[項目]])-4))),價目[],3,0),"")),(IFERROR(VLOOKUP(表格2[[#This Row],[項目]],價目[],2,0),"")))</f>
        <v>60</v>
      </c>
      <c r="J383" s="333">
        <f>IF(表格2[欄1]&lt;&gt;"",(表格2[[#This Row],[數量]]*表格2[[#This Row],[單價]]),0)</f>
        <v>180</v>
      </c>
    </row>
    <row r="384" spans="1:10" hidden="1">
      <c r="A384" s="331" t="str">
        <f>IFERROR((INDEX(名冊[#All],MATCH(表格2[[#This Row],[姓名]],名冊[[#All],[姓名]],0),COLUMN(名冊[[#Headers],[字號]]))),"")</f>
        <v>2-174</v>
      </c>
      <c r="B384" s="154" t="s">
        <v>3366</v>
      </c>
      <c r="C384" s="9">
        <v>45740</v>
      </c>
      <c r="D384" s="9" t="str">
        <f>IF(表格2[[#This Row],[姓名]]&lt;&gt;"","耗材","")</f>
        <v>耗材</v>
      </c>
      <c r="E384" s="8" t="s">
        <v>3359</v>
      </c>
      <c r="F384" s="98" t="s">
        <v>3344</v>
      </c>
      <c r="G384" s="179" t="str">
        <f>IF(表格2[[#This Row],[姓名]]&lt;&gt;"",TEXT(表格2[[#This Row],[日期]],"mm/dd;;")&amp;" "&amp;表格2[[#This Row],[項目]]&amp;"*"&amp;表格2[[#This Row],[數量]]&amp;表格2[[#This Row],[項目2]],"")</f>
        <v>03/24 甘油球*3-02/22,</v>
      </c>
      <c r="H384" s="332">
        <v>3</v>
      </c>
      <c r="I384" s="332">
        <f>IF((COUNTIF(表格2[[#This Row],[項目]],"*員工*")&gt;0),(IFERROR(VLOOKUP((MID(表格2[[#This Row],[項目]],1,(LEN(表格2[[#This Row],[項目]])-4))),價目[],3,0),"")),(IFERROR(VLOOKUP(表格2[[#This Row],[項目]],價目[],2,0),"")))</f>
        <v>60</v>
      </c>
      <c r="J384" s="333">
        <f>IF(表格2[欄1]&lt;&gt;"",(表格2[[#This Row],[數量]]*表格2[[#This Row],[單價]]),0)</f>
        <v>180</v>
      </c>
    </row>
    <row r="385" spans="1:10" hidden="1">
      <c r="A385" s="331" t="str">
        <f>IFERROR((INDEX(名冊[#All],MATCH(表格2[[#This Row],[姓名]],名冊[[#All],[姓名]],0),COLUMN(名冊[[#Headers],[字號]]))),"")</f>
        <v>2-174</v>
      </c>
      <c r="B385" s="154" t="s">
        <v>1265</v>
      </c>
      <c r="C385" s="9">
        <v>45740</v>
      </c>
      <c r="D385" s="9" t="str">
        <f>IF(表格2[[#This Row],[姓名]]&lt;&gt;"","耗材","")</f>
        <v>耗材</v>
      </c>
      <c r="E385" s="8" t="s">
        <v>3338</v>
      </c>
      <c r="F385" s="98" t="s">
        <v>3340</v>
      </c>
      <c r="G385" s="179" t="str">
        <f>IF(表格2[[#This Row],[姓名]]&lt;&gt;"",TEXT(表格2[[#This Row],[日期]],"mm/dd;;")&amp;" "&amp;表格2[[#This Row],[項目]]&amp;"*"&amp;表格2[[#This Row],[數量]]&amp;表格2[[#This Row],[項目2]],"")</f>
        <v>03/24 尿片*5-02/22, 03/01, 03/08, 03/15</v>
      </c>
      <c r="H385" s="332">
        <v>5</v>
      </c>
      <c r="I385" s="332">
        <f>IF((COUNTIF(表格2[[#This Row],[項目]],"*員工*")&gt;0),(IFERROR(VLOOKUP((MID(表格2[[#This Row],[項目]],1,(LEN(表格2[[#This Row],[項目]])-4))),價目[],3,0),"")),(IFERROR(VLOOKUP(表格2[[#This Row],[項目]],價目[],2,0),"")))</f>
        <v>220</v>
      </c>
      <c r="J385" s="333">
        <f>IF(表格2[欄1]&lt;&gt;"",(表格2[[#This Row],[數量]]*表格2[[#This Row],[單價]]),0)</f>
        <v>1100</v>
      </c>
    </row>
    <row r="386" spans="1:10" hidden="1">
      <c r="A386" s="331" t="str">
        <f>IFERROR((INDEX(名冊[#All],MATCH(表格2[[#This Row],[姓名]],名冊[[#All],[姓名]],0),COLUMN(名冊[[#Headers],[字號]]))),"")</f>
        <v>2-174</v>
      </c>
      <c r="B386" s="154" t="s">
        <v>1265</v>
      </c>
      <c r="C386" s="9">
        <v>45740</v>
      </c>
      <c r="D386" s="9" t="str">
        <f>IF(表格2[[#This Row],[姓名]]&lt;&gt;"","耗材","")</f>
        <v>耗材</v>
      </c>
      <c r="E386" s="8" t="s">
        <v>3358</v>
      </c>
      <c r="F386" s="98" t="s">
        <v>3355</v>
      </c>
      <c r="G386" s="179" t="str">
        <f>IF(表格2[[#This Row],[姓名]]&lt;&gt;"",TEXT(表格2[[#This Row],[日期]],"mm/dd;;")&amp;" "&amp;表格2[[#This Row],[項目]]&amp;"*"&amp;表格2[[#This Row],[數量]]&amp;表格2[[#This Row],[項目2]],"")</f>
        <v>03/24 尿布L*4-02/22, 03/01, 3/8, 03/15</v>
      </c>
      <c r="H386" s="332">
        <v>4</v>
      </c>
      <c r="I386" s="332">
        <f>IF((COUNTIF(表格2[[#This Row],[項目]],"*員工*")&gt;0),(IFERROR(VLOOKUP((MID(表格2[[#This Row],[項目]],1,(LEN(表格2[[#This Row],[項目]])-4))),價目[],3,0),"")),(IFERROR(VLOOKUP(表格2[[#This Row],[項目]],價目[],2,0),"")))</f>
        <v>272</v>
      </c>
      <c r="J386" s="333">
        <f>IF(表格2[欄1]&lt;&gt;"",(表格2[[#This Row],[數量]]*表格2[[#This Row],[單價]]),0)</f>
        <v>1088</v>
      </c>
    </row>
    <row r="387" spans="1:10" hidden="1">
      <c r="A387" s="331" t="str">
        <f>IFERROR((INDEX(名冊[#All],MATCH(表格2[[#This Row],[姓名]],名冊[[#All],[姓名]],0),COLUMN(名冊[[#Headers],[字號]]))),"")</f>
        <v>2-174</v>
      </c>
      <c r="B387" s="154" t="s">
        <v>1265</v>
      </c>
      <c r="C387" s="9">
        <v>45740</v>
      </c>
      <c r="D387" s="9" t="str">
        <f>IF(表格2[[#This Row],[姓名]]&lt;&gt;"","耗材","")</f>
        <v>耗材</v>
      </c>
      <c r="E387" s="8" t="s">
        <v>3353</v>
      </c>
      <c r="F387" s="98" t="s">
        <v>3341</v>
      </c>
      <c r="G387" s="179" t="str">
        <f>IF(表格2[[#This Row],[姓名]]&lt;&gt;"",TEXT(表格2[[#This Row],[日期]],"mm/dd;;")&amp;" "&amp;表格2[[#This Row],[項目]]&amp;"*"&amp;表格2[[#This Row],[數量]]&amp;表格2[[#This Row],[項目2]],"")</f>
        <v>03/24 尿布M*1-03/15</v>
      </c>
      <c r="H387" s="332">
        <v>1</v>
      </c>
      <c r="I387" s="332">
        <f>IF((COUNTIF(表格2[[#This Row],[項目]],"*員工*")&gt;0),(IFERROR(VLOOKUP((MID(表格2[[#This Row],[項目]],1,(LEN(表格2[[#This Row],[項目]])-4))),價目[],3,0),"")),(IFERROR(VLOOKUP(表格2[[#This Row],[項目]],價目[],2,0),"")))</f>
        <v>300</v>
      </c>
      <c r="J387" s="333">
        <f>IF(表格2[欄1]&lt;&gt;"",(表格2[[#This Row],[數量]]*表格2[[#This Row],[單價]]),0)</f>
        <v>300</v>
      </c>
    </row>
    <row r="388" spans="1:10" hidden="1">
      <c r="A388" s="331" t="str">
        <f>IFERROR((INDEX(名冊[#All],MATCH(表格2[[#This Row],[姓名]],名冊[[#All],[姓名]],0),COLUMN(名冊[[#Headers],[字號]]))),"")</f>
        <v>2-174</v>
      </c>
      <c r="B388" s="154" t="s">
        <v>1265</v>
      </c>
      <c r="C388" s="9">
        <v>45740</v>
      </c>
      <c r="D388" s="9" t="str">
        <f>IF(表格2[[#This Row],[姓名]]&lt;&gt;"","耗材","")</f>
        <v>耗材</v>
      </c>
      <c r="E388" s="8" t="s">
        <v>3347</v>
      </c>
      <c r="F388" s="98" t="s">
        <v>3357</v>
      </c>
      <c r="G388" s="179" t="str">
        <f>IF(表格2[[#This Row],[姓名]]&lt;&gt;"",TEXT(表格2[[#This Row],[日期]],"mm/dd;;")&amp;" "&amp;表格2[[#This Row],[項目]]&amp;"*"&amp;表格2[[#This Row],[數量]]&amp;表格2[[#This Row],[項目2]],"")</f>
        <v>03/24 看護墊*2-03/01, 3/8,</v>
      </c>
      <c r="H388" s="332">
        <v>2</v>
      </c>
      <c r="I388" s="332">
        <f>IF((COUNTIF(表格2[[#This Row],[項目]],"*員工*")&gt;0),(IFERROR(VLOOKUP((MID(表格2[[#This Row],[項目]],1,(LEN(表格2[[#This Row],[項目]])-4))),價目[],3,0),"")),(IFERROR(VLOOKUP(表格2[[#This Row],[項目]],價目[],2,0),"")))</f>
        <v>210</v>
      </c>
      <c r="J388" s="333">
        <f>IF(表格2[欄1]&lt;&gt;"",(表格2[[#This Row],[數量]]*表格2[[#This Row],[單價]]),0)</f>
        <v>420</v>
      </c>
    </row>
    <row r="389" spans="1:10" hidden="1">
      <c r="A389" s="331" t="str">
        <f>IFERROR((INDEX(名冊[#All],MATCH(表格2[[#This Row],[姓名]],名冊[[#All],[姓名]],0),COLUMN(名冊[[#Headers],[字號]]))),"")</f>
        <v>2-140</v>
      </c>
      <c r="B389" s="154" t="s">
        <v>706</v>
      </c>
      <c r="C389" s="9">
        <v>45740</v>
      </c>
      <c r="D389" s="9" t="str">
        <f>IF(表格2[[#This Row],[姓名]]&lt;&gt;"","耗材","")</f>
        <v>耗材</v>
      </c>
      <c r="E389" s="8" t="s">
        <v>3359</v>
      </c>
      <c r="F389" s="98" t="s">
        <v>3344</v>
      </c>
      <c r="G389" s="179" t="str">
        <f>IF(表格2[[#This Row],[姓名]]&lt;&gt;"",TEXT(表格2[[#This Row],[日期]],"mm/dd;;")&amp;" "&amp;表格2[[#This Row],[項目]]&amp;"*"&amp;表格2[[#This Row],[數量]]&amp;表格2[[#This Row],[項目2]],"")</f>
        <v>03/24 甘油球*3-02/22,</v>
      </c>
      <c r="H389" s="332">
        <v>3</v>
      </c>
      <c r="I389" s="332">
        <f>IF((COUNTIF(表格2[[#This Row],[項目]],"*員工*")&gt;0),(IFERROR(VLOOKUP((MID(表格2[[#This Row],[項目]],1,(LEN(表格2[[#This Row],[項目]])-4))),價目[],3,0),"")),(IFERROR(VLOOKUP(表格2[[#This Row],[項目]],價目[],2,0),"")))</f>
        <v>60</v>
      </c>
      <c r="J389" s="333">
        <f>IF(表格2[欄1]&lt;&gt;"",(表格2[[#This Row],[數量]]*表格2[[#This Row],[單價]]),0)</f>
        <v>180</v>
      </c>
    </row>
    <row r="390" spans="1:10" hidden="1">
      <c r="A390" s="331" t="str">
        <f>IFERROR((INDEX(名冊[#All],MATCH(表格2[[#This Row],[姓名]],名冊[[#All],[姓名]],0),COLUMN(名冊[[#Headers],[字號]]))),"")</f>
        <v>2-140</v>
      </c>
      <c r="B390" s="154" t="s">
        <v>706</v>
      </c>
      <c r="C390" s="9">
        <v>45740</v>
      </c>
      <c r="D390" s="9" t="str">
        <f>IF(表格2[[#This Row],[姓名]]&lt;&gt;"","耗材","")</f>
        <v>耗材</v>
      </c>
      <c r="E390" s="8" t="s">
        <v>3358</v>
      </c>
      <c r="F390" s="98" t="s">
        <v>3341</v>
      </c>
      <c r="G390" s="179" t="str">
        <f>IF(表格2[[#This Row],[姓名]]&lt;&gt;"",TEXT(表格2[[#This Row],[日期]],"mm/dd;;")&amp;" "&amp;表格2[[#This Row],[項目]]&amp;"*"&amp;表格2[[#This Row],[數量]]&amp;表格2[[#This Row],[項目2]],"")</f>
        <v>03/24 尿布L*1-03/15</v>
      </c>
      <c r="H390" s="332">
        <v>1</v>
      </c>
      <c r="I390" s="332">
        <f>IF((COUNTIF(表格2[[#This Row],[項目]],"*員工*")&gt;0),(IFERROR(VLOOKUP((MID(表格2[[#This Row],[項目]],1,(LEN(表格2[[#This Row],[項目]])-4))),價目[],3,0),"")),(IFERROR(VLOOKUP(表格2[[#This Row],[項目]],價目[],2,0),"")))</f>
        <v>272</v>
      </c>
      <c r="J390" s="333">
        <f>IF(表格2[欄1]&lt;&gt;"",(表格2[[#This Row],[數量]]*表格2[[#This Row],[單價]]),0)</f>
        <v>272</v>
      </c>
    </row>
    <row r="391" spans="1:10" hidden="1">
      <c r="A391" s="331" t="str">
        <f>IFERROR((INDEX(名冊[#All],MATCH(表格2[[#This Row],[姓名]],名冊[[#All],[姓名]],0),COLUMN(名冊[[#Headers],[字號]]))),"")</f>
        <v>2-140</v>
      </c>
      <c r="B391" s="154" t="s">
        <v>706</v>
      </c>
      <c r="C391" s="9">
        <v>45740</v>
      </c>
      <c r="D391" s="9" t="str">
        <f>IF(表格2[[#This Row],[姓名]]&lt;&gt;"","耗材","")</f>
        <v>耗材</v>
      </c>
      <c r="E391" s="8" t="s">
        <v>3347</v>
      </c>
      <c r="F391" s="98" t="s">
        <v>3344</v>
      </c>
      <c r="G391" s="179" t="str">
        <f>IF(表格2[[#This Row],[姓名]]&lt;&gt;"",TEXT(表格2[[#This Row],[日期]],"mm/dd;;")&amp;" "&amp;表格2[[#This Row],[項目]]&amp;"*"&amp;表格2[[#This Row],[數量]]&amp;表格2[[#This Row],[項目2]],"")</f>
        <v>03/24 看護墊*1-02/22,</v>
      </c>
      <c r="H391" s="332">
        <v>1</v>
      </c>
      <c r="I391" s="332">
        <f>IF((COUNTIF(表格2[[#This Row],[項目]],"*員工*")&gt;0),(IFERROR(VLOOKUP((MID(表格2[[#This Row],[項目]],1,(LEN(表格2[[#This Row],[項目]])-4))),價目[],3,0),"")),(IFERROR(VLOOKUP(表格2[[#This Row],[項目]],價目[],2,0),"")))</f>
        <v>210</v>
      </c>
      <c r="J391" s="333">
        <f>IF(表格2[欄1]&lt;&gt;"",(表格2[[#This Row],[數量]]*表格2[[#This Row],[單價]]),0)</f>
        <v>210</v>
      </c>
    </row>
    <row r="392" spans="1:10" hidden="1">
      <c r="A392" s="331" t="str">
        <f>IFERROR((INDEX(名冊[#All],MATCH(表格2[[#This Row],[姓名]],名冊[[#All],[姓名]],0),COLUMN(名冊[[#Headers],[字號]]))),"")</f>
        <v>1-629</v>
      </c>
      <c r="B392" s="154" t="s">
        <v>921</v>
      </c>
      <c r="C392" s="9">
        <v>45740</v>
      </c>
      <c r="D392" s="9" t="str">
        <f>IF(表格2[[#This Row],[姓名]]&lt;&gt;"","耗材","")</f>
        <v>耗材</v>
      </c>
      <c r="E392" s="8" t="s">
        <v>3359</v>
      </c>
      <c r="F392" s="98" t="s">
        <v>3360</v>
      </c>
      <c r="G392" s="179" t="str">
        <f>IF(表格2[[#This Row],[姓名]]&lt;&gt;"",TEXT(表格2[[#This Row],[日期]],"mm/dd;;")&amp;" "&amp;表格2[[#This Row],[項目]]&amp;"*"&amp;表格2[[#This Row],[數量]]&amp;表格2[[#This Row],[項目2]],"")</f>
        <v>03/24 甘油球*3-03/01,</v>
      </c>
      <c r="H392" s="332">
        <v>3</v>
      </c>
      <c r="I392" s="332">
        <f>IF((COUNTIF(表格2[[#This Row],[項目]],"*員工*")&gt;0),(IFERROR(VLOOKUP((MID(表格2[[#This Row],[項目]],1,(LEN(表格2[[#This Row],[項目]])-4))),價目[],3,0),"")),(IFERROR(VLOOKUP(表格2[[#This Row],[項目]],價目[],2,0),"")))</f>
        <v>60</v>
      </c>
      <c r="J392" s="333">
        <f>IF(表格2[欄1]&lt;&gt;"",(表格2[[#This Row],[數量]]*表格2[[#This Row],[單價]]),0)</f>
        <v>180</v>
      </c>
    </row>
    <row r="393" spans="1:10" hidden="1">
      <c r="A393" s="331" t="str">
        <f>IFERROR((INDEX(名冊[#All],MATCH(表格2[[#This Row],[姓名]],名冊[[#All],[姓名]],0),COLUMN(名冊[[#Headers],[字號]]))),"")</f>
        <v>1-629</v>
      </c>
      <c r="B393" s="154" t="s">
        <v>921</v>
      </c>
      <c r="C393" s="9">
        <v>45740</v>
      </c>
      <c r="D393" s="9" t="str">
        <f>IF(表格2[[#This Row],[姓名]]&lt;&gt;"","耗材","")</f>
        <v>耗材</v>
      </c>
      <c r="E393" s="8" t="s">
        <v>3338</v>
      </c>
      <c r="F393" s="98" t="s">
        <v>3340</v>
      </c>
      <c r="G393" s="179" t="str">
        <f>IF(表格2[[#This Row],[姓名]]&lt;&gt;"",TEXT(表格2[[#This Row],[日期]],"mm/dd;;")&amp;" "&amp;表格2[[#This Row],[項目]]&amp;"*"&amp;表格2[[#This Row],[數量]]&amp;表格2[[#This Row],[項目2]],"")</f>
        <v>03/24 尿片*5-02/22, 03/01, 03/08, 03/15</v>
      </c>
      <c r="H393" s="332">
        <v>5</v>
      </c>
      <c r="I393" s="332">
        <f>IF((COUNTIF(表格2[[#This Row],[項目]],"*員工*")&gt;0),(IFERROR(VLOOKUP((MID(表格2[[#This Row],[項目]],1,(LEN(表格2[[#This Row],[項目]])-4))),價目[],3,0),"")),(IFERROR(VLOOKUP(表格2[[#This Row],[項目]],價目[],2,0),"")))</f>
        <v>220</v>
      </c>
      <c r="J393" s="333">
        <f>IF(表格2[欄1]&lt;&gt;"",(表格2[[#This Row],[數量]]*表格2[[#This Row],[單價]]),0)</f>
        <v>1100</v>
      </c>
    </row>
    <row r="394" spans="1:10" hidden="1">
      <c r="A394" s="331" t="str">
        <f>IFERROR((INDEX(名冊[#All],MATCH(表格2[[#This Row],[姓名]],名冊[[#All],[姓名]],0),COLUMN(名冊[[#Headers],[字號]]))),"")</f>
        <v>1-629</v>
      </c>
      <c r="B394" s="154" t="s">
        <v>921</v>
      </c>
      <c r="C394" s="9">
        <v>45740</v>
      </c>
      <c r="D394" s="9" t="str">
        <f>IF(表格2[[#This Row],[姓名]]&lt;&gt;"","耗材","")</f>
        <v>耗材</v>
      </c>
      <c r="E394" s="8" t="s">
        <v>3353</v>
      </c>
      <c r="F394" s="98" t="s">
        <v>3355</v>
      </c>
      <c r="G394" s="179" t="str">
        <f>IF(表格2[[#This Row],[姓名]]&lt;&gt;"",TEXT(表格2[[#This Row],[日期]],"mm/dd;;")&amp;" "&amp;表格2[[#This Row],[項目]]&amp;"*"&amp;表格2[[#This Row],[數量]]&amp;表格2[[#This Row],[項目2]],"")</f>
        <v>03/24 尿布M*4-02/22, 03/01, 3/8, 03/15</v>
      </c>
      <c r="H394" s="332">
        <v>4</v>
      </c>
      <c r="I394" s="332">
        <f>IF((COUNTIF(表格2[[#This Row],[項目]],"*員工*")&gt;0),(IFERROR(VLOOKUP((MID(表格2[[#This Row],[項目]],1,(LEN(表格2[[#This Row],[項目]])-4))),價目[],3,0),"")),(IFERROR(VLOOKUP(表格2[[#This Row],[項目]],價目[],2,0),"")))</f>
        <v>300</v>
      </c>
      <c r="J394" s="333">
        <f>IF(表格2[欄1]&lt;&gt;"",(表格2[[#This Row],[數量]]*表格2[[#This Row],[單價]]),0)</f>
        <v>1200</v>
      </c>
    </row>
    <row r="395" spans="1:10" hidden="1">
      <c r="A395" s="331" t="str">
        <f>IFERROR((INDEX(名冊[#All],MATCH(表格2[[#This Row],[姓名]],名冊[[#All],[姓名]],0),COLUMN(名冊[[#Headers],[字號]]))),"")</f>
        <v>1-629</v>
      </c>
      <c r="B395" s="154" t="s">
        <v>921</v>
      </c>
      <c r="C395" s="9">
        <v>45740</v>
      </c>
      <c r="D395" s="9" t="str">
        <f>IF(表格2[[#This Row],[姓名]]&lt;&gt;"","耗材","")</f>
        <v>耗材</v>
      </c>
      <c r="E395" s="8" t="s">
        <v>3347</v>
      </c>
      <c r="F395" s="98" t="s">
        <v>3363</v>
      </c>
      <c r="G395" s="179" t="str">
        <f>IF(表格2[[#This Row],[姓名]]&lt;&gt;"",TEXT(表格2[[#This Row],[日期]],"mm/dd;;")&amp;" "&amp;表格2[[#This Row],[項目]]&amp;"*"&amp;表格2[[#This Row],[數量]]&amp;表格2[[#This Row],[項目2]],"")</f>
        <v>03/24 看護墊*2-02/22, 03/01,</v>
      </c>
      <c r="H395" s="332">
        <v>2</v>
      </c>
      <c r="I395" s="332">
        <f>IF((COUNTIF(表格2[[#This Row],[項目]],"*員工*")&gt;0),(IFERROR(VLOOKUP((MID(表格2[[#This Row],[項目]],1,(LEN(表格2[[#This Row],[項目]])-4))),價目[],3,0),"")),(IFERROR(VLOOKUP(表格2[[#This Row],[項目]],價目[],2,0),"")))</f>
        <v>210</v>
      </c>
      <c r="J395" s="333">
        <f>IF(表格2[欄1]&lt;&gt;"",(表格2[[#This Row],[數量]]*表格2[[#This Row],[單價]]),0)</f>
        <v>420</v>
      </c>
    </row>
    <row r="396" spans="1:10" hidden="1">
      <c r="A396" s="331" t="str">
        <f>IFERROR((INDEX(名冊[#All],MATCH(表格2[[#This Row],[姓名]],名冊[[#All],[姓名]],0),COLUMN(名冊[[#Headers],[字號]]))),"")</f>
        <v>1-432</v>
      </c>
      <c r="B396" s="154" t="s">
        <v>613</v>
      </c>
      <c r="C396" s="9">
        <v>45740</v>
      </c>
      <c r="D396" s="9" t="str">
        <f>IF(表格2[[#This Row],[姓名]]&lt;&gt;"","耗材","")</f>
        <v>耗材</v>
      </c>
      <c r="E396" s="8" t="s">
        <v>3338</v>
      </c>
      <c r="F396" s="98" t="s">
        <v>3340</v>
      </c>
      <c r="G396" s="179" t="str">
        <f>IF(表格2[[#This Row],[姓名]]&lt;&gt;"",TEXT(表格2[[#This Row],[日期]],"mm/dd;;")&amp;" "&amp;表格2[[#This Row],[項目]]&amp;"*"&amp;表格2[[#This Row],[數量]]&amp;表格2[[#This Row],[項目2]],"")</f>
        <v>03/24 尿片*8-02/22, 03/01, 03/08, 03/15</v>
      </c>
      <c r="H396" s="332">
        <v>8</v>
      </c>
      <c r="I396" s="332">
        <f>IF((COUNTIF(表格2[[#This Row],[項目]],"*員工*")&gt;0),(IFERROR(VLOOKUP((MID(表格2[[#This Row],[項目]],1,(LEN(表格2[[#This Row],[項目]])-4))),價目[],3,0),"")),(IFERROR(VLOOKUP(表格2[[#This Row],[項目]],價目[],2,0),"")))</f>
        <v>220</v>
      </c>
      <c r="J396" s="333">
        <f>IF(表格2[欄1]&lt;&gt;"",(表格2[[#This Row],[數量]]*表格2[[#This Row],[單價]]),0)</f>
        <v>1760</v>
      </c>
    </row>
    <row r="397" spans="1:10" hidden="1">
      <c r="A397" s="331" t="str">
        <f>IFERROR((INDEX(名冊[#All],MATCH(表格2[[#This Row],[姓名]],名冊[[#All],[姓名]],0),COLUMN(名冊[[#Headers],[字號]]))),"")</f>
        <v>1-432</v>
      </c>
      <c r="B397" s="154" t="s">
        <v>613</v>
      </c>
      <c r="C397" s="9">
        <v>45740</v>
      </c>
      <c r="D397" s="9" t="str">
        <f>IF(表格2[[#This Row],[姓名]]&lt;&gt;"","耗材","")</f>
        <v>耗材</v>
      </c>
      <c r="E397" s="8" t="s">
        <v>3358</v>
      </c>
      <c r="F397" s="98" t="s">
        <v>3355</v>
      </c>
      <c r="G397" s="179" t="str">
        <f>IF(表格2[[#This Row],[姓名]]&lt;&gt;"",TEXT(表格2[[#This Row],[日期]],"mm/dd;;")&amp;" "&amp;表格2[[#This Row],[項目]]&amp;"*"&amp;表格2[[#This Row],[數量]]&amp;表格2[[#This Row],[項目2]],"")</f>
        <v>03/24 尿布L*6-02/22, 03/01, 3/8, 03/15</v>
      </c>
      <c r="H397" s="332">
        <v>6</v>
      </c>
      <c r="I397" s="332">
        <f>IF((COUNTIF(表格2[[#This Row],[項目]],"*員工*")&gt;0),(IFERROR(VLOOKUP((MID(表格2[[#This Row],[項目]],1,(LEN(表格2[[#This Row],[項目]])-4))),價目[],3,0),"")),(IFERROR(VLOOKUP(表格2[[#This Row],[項目]],價目[],2,0),"")))</f>
        <v>272</v>
      </c>
      <c r="J397" s="333">
        <f>IF(表格2[欄1]&lt;&gt;"",(表格2[[#This Row],[數量]]*表格2[[#This Row],[單價]]),0)</f>
        <v>1632</v>
      </c>
    </row>
    <row r="398" spans="1:10" hidden="1">
      <c r="A398" s="331" t="str">
        <f>IFERROR((INDEX(名冊[#All],MATCH(表格2[[#This Row],[姓名]],名冊[[#All],[姓名]],0),COLUMN(名冊[[#Headers],[字號]]))),"")</f>
        <v>1-432</v>
      </c>
      <c r="B398" s="154" t="s">
        <v>613</v>
      </c>
      <c r="C398" s="9">
        <v>45740</v>
      </c>
      <c r="D398" s="9" t="str">
        <f>IF(表格2[[#This Row],[姓名]]&lt;&gt;"","耗材","")</f>
        <v>耗材</v>
      </c>
      <c r="E398" s="8" t="s">
        <v>3347</v>
      </c>
      <c r="F398" s="98" t="s">
        <v>3348</v>
      </c>
      <c r="G398" s="179" t="str">
        <f>IF(表格2[[#This Row],[姓名]]&lt;&gt;"",TEXT(表格2[[#This Row],[日期]],"mm/dd;;")&amp;" "&amp;表格2[[#This Row],[項目]]&amp;"*"&amp;表格2[[#This Row],[數量]]&amp;表格2[[#This Row],[項目2]],"")</f>
        <v>03/24 看護墊*2-03/01, 03/15</v>
      </c>
      <c r="H398" s="332">
        <v>2</v>
      </c>
      <c r="I398" s="332">
        <f>IF((COUNTIF(表格2[[#This Row],[項目]],"*員工*")&gt;0),(IFERROR(VLOOKUP((MID(表格2[[#This Row],[項目]],1,(LEN(表格2[[#This Row],[項目]])-4))),價目[],3,0),"")),(IFERROR(VLOOKUP(表格2[[#This Row],[項目]],價目[],2,0),"")))</f>
        <v>210</v>
      </c>
      <c r="J398" s="333">
        <f>IF(表格2[欄1]&lt;&gt;"",(表格2[[#This Row],[數量]]*表格2[[#This Row],[單價]]),0)</f>
        <v>420</v>
      </c>
    </row>
    <row r="399" spans="1:10" hidden="1">
      <c r="A399" s="331" t="str">
        <f>IFERROR((INDEX(名冊[#All],MATCH(表格2[[#This Row],[姓名]],名冊[[#All],[姓名]],0),COLUMN(名冊[[#Headers],[字號]]))),"")</f>
        <v>2-197</v>
      </c>
      <c r="B399" s="154" t="s">
        <v>534</v>
      </c>
      <c r="C399" s="9">
        <v>45740</v>
      </c>
      <c r="D399" s="9" t="str">
        <f>IF(表格2[[#This Row],[姓名]]&lt;&gt;"","耗材","")</f>
        <v>耗材</v>
      </c>
      <c r="E399" s="8" t="s">
        <v>3359</v>
      </c>
      <c r="F399" s="98" t="s">
        <v>3344</v>
      </c>
      <c r="G399" s="179" t="str">
        <f>IF(表格2[[#This Row],[姓名]]&lt;&gt;"",TEXT(表格2[[#This Row],[日期]],"mm/dd;;")&amp;" "&amp;表格2[[#This Row],[項目]]&amp;"*"&amp;表格2[[#This Row],[數量]]&amp;表格2[[#This Row],[項目2]],"")</f>
        <v>03/24 甘油球*3-02/22,</v>
      </c>
      <c r="H399" s="332">
        <v>3</v>
      </c>
      <c r="I399" s="332">
        <f>IF((COUNTIF(表格2[[#This Row],[項目]],"*員工*")&gt;0),(IFERROR(VLOOKUP((MID(表格2[[#This Row],[項目]],1,(LEN(表格2[[#This Row],[項目]])-4))),價目[],3,0),"")),(IFERROR(VLOOKUP(表格2[[#This Row],[項目]],價目[],2,0),"")))</f>
        <v>60</v>
      </c>
      <c r="J399" s="333">
        <f>IF(表格2[欄1]&lt;&gt;"",(表格2[[#This Row],[數量]]*表格2[[#This Row],[單價]]),0)</f>
        <v>180</v>
      </c>
    </row>
    <row r="400" spans="1:10" hidden="1">
      <c r="A400" s="331" t="str">
        <f>IFERROR((INDEX(名冊[#All],MATCH(表格2[[#This Row],[姓名]],名冊[[#All],[姓名]],0),COLUMN(名冊[[#Headers],[字號]]))),"")</f>
        <v>2-197</v>
      </c>
      <c r="B400" s="154" t="s">
        <v>534</v>
      </c>
      <c r="C400" s="9">
        <v>45740</v>
      </c>
      <c r="D400" s="9" t="str">
        <f>IF(表格2[[#This Row],[姓名]]&lt;&gt;"","耗材","")</f>
        <v>耗材</v>
      </c>
      <c r="E400" s="8" t="s">
        <v>3338</v>
      </c>
      <c r="F400" s="98" t="s">
        <v>3340</v>
      </c>
      <c r="G400" s="179" t="str">
        <f>IF(表格2[[#This Row],[姓名]]&lt;&gt;"",TEXT(表格2[[#This Row],[日期]],"mm/dd;;")&amp;" "&amp;表格2[[#This Row],[項目]]&amp;"*"&amp;表格2[[#This Row],[數量]]&amp;表格2[[#This Row],[項目2]],"")</f>
        <v>03/24 尿片*4-02/22, 03/01, 03/08, 03/15</v>
      </c>
      <c r="H400" s="332">
        <v>4</v>
      </c>
      <c r="I400" s="332">
        <f>IF((COUNTIF(表格2[[#This Row],[項目]],"*員工*")&gt;0),(IFERROR(VLOOKUP((MID(表格2[[#This Row],[項目]],1,(LEN(表格2[[#This Row],[項目]])-4))),價目[],3,0),"")),(IFERROR(VLOOKUP(表格2[[#This Row],[項目]],價目[],2,0),"")))</f>
        <v>220</v>
      </c>
      <c r="J400" s="333">
        <f>IF(表格2[欄1]&lt;&gt;"",(表格2[[#This Row],[數量]]*表格2[[#This Row],[單價]]),0)</f>
        <v>880</v>
      </c>
    </row>
    <row r="401" spans="1:10" hidden="1">
      <c r="A401" s="331" t="str">
        <f>IFERROR((INDEX(名冊[#All],MATCH(表格2[[#This Row],[姓名]],名冊[[#All],[姓名]],0),COLUMN(名冊[[#Headers],[字號]]))),"")</f>
        <v>2-197</v>
      </c>
      <c r="B401" s="154" t="s">
        <v>534</v>
      </c>
      <c r="C401" s="9">
        <v>45740</v>
      </c>
      <c r="D401" s="9" t="str">
        <f>IF(表格2[[#This Row],[姓名]]&lt;&gt;"","耗材","")</f>
        <v>耗材</v>
      </c>
      <c r="E401" s="8" t="s">
        <v>3353</v>
      </c>
      <c r="F401" s="98" t="s">
        <v>3357</v>
      </c>
      <c r="G401" s="179" t="str">
        <f>IF(表格2[[#This Row],[姓名]]&lt;&gt;"",TEXT(表格2[[#This Row],[日期]],"mm/dd;;")&amp;" "&amp;表格2[[#This Row],[項目]]&amp;"*"&amp;表格2[[#This Row],[數量]]&amp;表格2[[#This Row],[項目2]],"")</f>
        <v>03/24 尿布M*2-03/01, 3/8,</v>
      </c>
      <c r="H401" s="332">
        <v>2</v>
      </c>
      <c r="I401" s="332">
        <f>IF((COUNTIF(表格2[[#This Row],[項目]],"*員工*")&gt;0),(IFERROR(VLOOKUP((MID(表格2[[#This Row],[項目]],1,(LEN(表格2[[#This Row],[項目]])-4))),價目[],3,0),"")),(IFERROR(VLOOKUP(表格2[[#This Row],[項目]],價目[],2,0),"")))</f>
        <v>300</v>
      </c>
      <c r="J401" s="333">
        <f>IF(表格2[欄1]&lt;&gt;"",(表格2[[#This Row],[數量]]*表格2[[#This Row],[單價]]),0)</f>
        <v>600</v>
      </c>
    </row>
    <row r="402" spans="1:10" hidden="1">
      <c r="A402" s="331" t="str">
        <f>IFERROR((INDEX(名冊[#All],MATCH(表格2[[#This Row],[姓名]],名冊[[#All],[姓名]],0),COLUMN(名冊[[#Headers],[字號]]))),"")</f>
        <v>2-103</v>
      </c>
      <c r="B402" s="154" t="s">
        <v>597</v>
      </c>
      <c r="C402" s="9">
        <v>45740</v>
      </c>
      <c r="D402" s="9" t="str">
        <f>IF(表格2[[#This Row],[姓名]]&lt;&gt;"","耗材","")</f>
        <v>耗材</v>
      </c>
      <c r="E402" s="8" t="s">
        <v>3359</v>
      </c>
      <c r="F402" s="98" t="s">
        <v>3344</v>
      </c>
      <c r="G402" s="179" t="str">
        <f>IF(表格2[[#This Row],[姓名]]&lt;&gt;"",TEXT(表格2[[#This Row],[日期]],"mm/dd;;")&amp;" "&amp;表格2[[#This Row],[項目]]&amp;"*"&amp;表格2[[#This Row],[數量]]&amp;表格2[[#This Row],[項目2]],"")</f>
        <v>03/24 甘油球*3-02/22,</v>
      </c>
      <c r="H402" s="332">
        <v>3</v>
      </c>
      <c r="I402" s="332">
        <f>IF((COUNTIF(表格2[[#This Row],[項目]],"*員工*")&gt;0),(IFERROR(VLOOKUP((MID(表格2[[#This Row],[項目]],1,(LEN(表格2[[#This Row],[項目]])-4))),價目[],3,0),"")),(IFERROR(VLOOKUP(表格2[[#This Row],[項目]],價目[],2,0),"")))</f>
        <v>60</v>
      </c>
      <c r="J402" s="333">
        <f>IF(表格2[欄1]&lt;&gt;"",(表格2[[#This Row],[數量]]*表格2[[#This Row],[單價]]),0)</f>
        <v>180</v>
      </c>
    </row>
    <row r="403" spans="1:10" hidden="1">
      <c r="A403" s="331" t="str">
        <f>IFERROR((INDEX(名冊[#All],MATCH(表格2[[#This Row],[姓名]],名冊[[#All],[姓名]],0),COLUMN(名冊[[#Headers],[字號]]))),"")</f>
        <v>2-103</v>
      </c>
      <c r="B403" s="154" t="s">
        <v>597</v>
      </c>
      <c r="C403" s="9">
        <v>45740</v>
      </c>
      <c r="D403" s="9" t="str">
        <f>IF(表格2[[#This Row],[姓名]]&lt;&gt;"","耗材","")</f>
        <v>耗材</v>
      </c>
      <c r="E403" s="8" t="s">
        <v>3338</v>
      </c>
      <c r="F403" s="98" t="s">
        <v>3340</v>
      </c>
      <c r="G403" s="179" t="str">
        <f>IF(表格2[[#This Row],[姓名]]&lt;&gt;"",TEXT(表格2[[#This Row],[日期]],"mm/dd;;")&amp;" "&amp;表格2[[#This Row],[項目]]&amp;"*"&amp;表格2[[#This Row],[數量]]&amp;表格2[[#This Row],[項目2]],"")</f>
        <v>03/24 尿片*4-02/22, 03/01, 03/08, 03/15</v>
      </c>
      <c r="H403" s="332">
        <v>4</v>
      </c>
      <c r="I403" s="332">
        <f>IF((COUNTIF(表格2[[#This Row],[項目]],"*員工*")&gt;0),(IFERROR(VLOOKUP((MID(表格2[[#This Row],[項目]],1,(LEN(表格2[[#This Row],[項目]])-4))),價目[],3,0),"")),(IFERROR(VLOOKUP(表格2[[#This Row],[項目]],價目[],2,0),"")))</f>
        <v>220</v>
      </c>
      <c r="J403" s="333">
        <f>IF(表格2[欄1]&lt;&gt;"",(表格2[[#This Row],[數量]]*表格2[[#This Row],[單價]]),0)</f>
        <v>880</v>
      </c>
    </row>
    <row r="404" spans="1:10" hidden="1">
      <c r="A404" s="331" t="str">
        <f>IFERROR((INDEX(名冊[#All],MATCH(表格2[[#This Row],[姓名]],名冊[[#All],[姓名]],0),COLUMN(名冊[[#Headers],[字號]]))),"")</f>
        <v>2-103</v>
      </c>
      <c r="B404" s="154" t="s">
        <v>597</v>
      </c>
      <c r="C404" s="9">
        <v>45740</v>
      </c>
      <c r="D404" s="9" t="str">
        <f>IF(表格2[[#This Row],[姓名]]&lt;&gt;"","耗材","")</f>
        <v>耗材</v>
      </c>
      <c r="E404" s="8" t="s">
        <v>3358</v>
      </c>
      <c r="F404" s="98" t="s">
        <v>3352</v>
      </c>
      <c r="G404" s="179" t="str">
        <f>IF(表格2[[#This Row],[姓名]]&lt;&gt;"",TEXT(表格2[[#This Row],[日期]],"mm/dd;;")&amp;" "&amp;表格2[[#This Row],[項目]]&amp;"*"&amp;表格2[[#This Row],[數量]]&amp;表格2[[#This Row],[項目2]],"")</f>
        <v>03/24 尿布L*3-02/22, 03/01, 3/8,</v>
      </c>
      <c r="H404" s="332">
        <v>3</v>
      </c>
      <c r="I404" s="332">
        <f>IF((COUNTIF(表格2[[#This Row],[項目]],"*員工*")&gt;0),(IFERROR(VLOOKUP((MID(表格2[[#This Row],[項目]],1,(LEN(表格2[[#This Row],[項目]])-4))),價目[],3,0),"")),(IFERROR(VLOOKUP(表格2[[#This Row],[項目]],價目[],2,0),"")))</f>
        <v>272</v>
      </c>
      <c r="J404" s="333">
        <f>IF(表格2[欄1]&lt;&gt;"",(表格2[[#This Row],[數量]]*表格2[[#This Row],[單價]]),0)</f>
        <v>816</v>
      </c>
    </row>
    <row r="405" spans="1:10" hidden="1">
      <c r="A405" s="331" t="str">
        <f>IFERROR((INDEX(名冊[#All],MATCH(表格2[[#This Row],[姓名]],名冊[[#All],[姓名]],0),COLUMN(名冊[[#Headers],[字號]]))),"")</f>
        <v>2-103</v>
      </c>
      <c r="B405" s="154" t="s">
        <v>597</v>
      </c>
      <c r="C405" s="9">
        <v>45740</v>
      </c>
      <c r="D405" s="9" t="str">
        <f>IF(表格2[[#This Row],[姓名]]&lt;&gt;"","耗材","")</f>
        <v>耗材</v>
      </c>
      <c r="E405" s="8" t="s">
        <v>3347</v>
      </c>
      <c r="F405" s="98" t="s">
        <v>3355</v>
      </c>
      <c r="G405" s="179" t="str">
        <f>IF(表格2[[#This Row],[姓名]]&lt;&gt;"",TEXT(表格2[[#This Row],[日期]],"mm/dd;;")&amp;" "&amp;表格2[[#This Row],[項目]]&amp;"*"&amp;表格2[[#This Row],[數量]]&amp;表格2[[#This Row],[項目2]],"")</f>
        <v>03/24 看護墊*4-02/22, 03/01, 3/8, 03/15</v>
      </c>
      <c r="H405" s="332">
        <v>4</v>
      </c>
      <c r="I405" s="332">
        <f>IF((COUNTIF(表格2[[#This Row],[項目]],"*員工*")&gt;0),(IFERROR(VLOOKUP((MID(表格2[[#This Row],[項目]],1,(LEN(表格2[[#This Row],[項目]])-4))),價目[],3,0),"")),(IFERROR(VLOOKUP(表格2[[#This Row],[項目]],價目[],2,0),"")))</f>
        <v>210</v>
      </c>
      <c r="J405" s="333">
        <f>IF(表格2[欄1]&lt;&gt;"",(表格2[[#This Row],[數量]]*表格2[[#This Row],[單價]]),0)</f>
        <v>840</v>
      </c>
    </row>
    <row r="406" spans="1:10" hidden="1">
      <c r="A406" s="331" t="str">
        <f>IFERROR((INDEX(名冊[#All],MATCH(表格2[[#This Row],[姓名]],名冊[[#All],[姓名]],0),COLUMN(名冊[[#Headers],[字號]]))),"")</f>
        <v>1-717</v>
      </c>
      <c r="B406" s="154" t="s">
        <v>1674</v>
      </c>
      <c r="C406" s="9">
        <v>45740</v>
      </c>
      <c r="D406" s="9" t="str">
        <f>IF(表格2[[#This Row],[姓名]]&lt;&gt;"","耗材","")</f>
        <v>耗材</v>
      </c>
      <c r="E406" s="8" t="s">
        <v>3359</v>
      </c>
      <c r="F406" s="98" t="s">
        <v>3360</v>
      </c>
      <c r="G406" s="179" t="str">
        <f>IF(表格2[[#This Row],[姓名]]&lt;&gt;"",TEXT(表格2[[#This Row],[日期]],"mm/dd;;")&amp;" "&amp;表格2[[#This Row],[項目]]&amp;"*"&amp;表格2[[#This Row],[數量]]&amp;表格2[[#This Row],[項目2]],"")</f>
        <v>03/24 甘油球*3-03/01,</v>
      </c>
      <c r="H406" s="332">
        <v>3</v>
      </c>
      <c r="I406" s="332">
        <f>IF((COUNTIF(表格2[[#This Row],[項目]],"*員工*")&gt;0),(IFERROR(VLOOKUP((MID(表格2[[#This Row],[項目]],1,(LEN(表格2[[#This Row],[項目]])-4))),價目[],3,0),"")),(IFERROR(VLOOKUP(表格2[[#This Row],[項目]],價目[],2,0),"")))</f>
        <v>60</v>
      </c>
      <c r="J406" s="333">
        <f>IF(表格2[欄1]&lt;&gt;"",(表格2[[#This Row],[數量]]*表格2[[#This Row],[單價]]),0)</f>
        <v>180</v>
      </c>
    </row>
    <row r="407" spans="1:10" hidden="1">
      <c r="A407" s="331" t="str">
        <f>IFERROR((INDEX(名冊[#All],MATCH(表格2[[#This Row],[姓名]],名冊[[#All],[姓名]],0),COLUMN(名冊[[#Headers],[字號]]))),"")</f>
        <v>3-454</v>
      </c>
      <c r="B407" s="154" t="s">
        <v>584</v>
      </c>
      <c r="C407" s="9">
        <v>45740</v>
      </c>
      <c r="D407" s="9" t="str">
        <f>IF(表格2[[#This Row],[姓名]]&lt;&gt;"","耗材","")</f>
        <v>耗材</v>
      </c>
      <c r="E407" s="8" t="s">
        <v>3338</v>
      </c>
      <c r="F407" s="98" t="s">
        <v>3340</v>
      </c>
      <c r="G407" s="179" t="str">
        <f>IF(表格2[[#This Row],[姓名]]&lt;&gt;"",TEXT(表格2[[#This Row],[日期]],"mm/dd;;")&amp;" "&amp;表格2[[#This Row],[項目]]&amp;"*"&amp;表格2[[#This Row],[數量]]&amp;表格2[[#This Row],[項目2]],"")</f>
        <v>03/24 尿片*4-02/22, 03/01, 03/08, 03/15</v>
      </c>
      <c r="H407" s="332">
        <v>4</v>
      </c>
      <c r="I407" s="332">
        <f>IF((COUNTIF(表格2[[#This Row],[項目]],"*員工*")&gt;0),(IFERROR(VLOOKUP((MID(表格2[[#This Row],[項目]],1,(LEN(表格2[[#This Row],[項目]])-4))),價目[],3,0),"")),(IFERROR(VLOOKUP(表格2[[#This Row],[項目]],價目[],2,0),"")))</f>
        <v>220</v>
      </c>
      <c r="J407" s="333">
        <f>IF(表格2[欄1]&lt;&gt;"",(表格2[[#This Row],[數量]]*表格2[[#This Row],[單價]]),0)</f>
        <v>880</v>
      </c>
    </row>
    <row r="408" spans="1:10" hidden="1">
      <c r="A408" s="331" t="str">
        <f>IFERROR((INDEX(名冊[#All],MATCH(表格2[[#This Row],[姓名]],名冊[[#All],[姓名]],0),COLUMN(名冊[[#Headers],[字號]]))),"")</f>
        <v>3-454</v>
      </c>
      <c r="B408" s="154" t="s">
        <v>584</v>
      </c>
      <c r="C408" s="9">
        <v>45740</v>
      </c>
      <c r="D408" s="9" t="str">
        <f>IF(表格2[[#This Row],[姓名]]&lt;&gt;"","耗材","")</f>
        <v>耗材</v>
      </c>
      <c r="E408" s="8" t="s">
        <v>3353</v>
      </c>
      <c r="F408" s="98" t="s">
        <v>3355</v>
      </c>
      <c r="G408" s="179" t="str">
        <f>IF(表格2[[#This Row],[姓名]]&lt;&gt;"",TEXT(表格2[[#This Row],[日期]],"mm/dd;;")&amp;" "&amp;表格2[[#This Row],[項目]]&amp;"*"&amp;表格2[[#This Row],[數量]]&amp;表格2[[#This Row],[項目2]],"")</f>
        <v>03/24 尿布M*4-02/22, 03/01, 3/8, 03/15</v>
      </c>
      <c r="H408" s="332">
        <v>4</v>
      </c>
      <c r="I408" s="332">
        <f>IF((COUNTIF(表格2[[#This Row],[項目]],"*員工*")&gt;0),(IFERROR(VLOOKUP((MID(表格2[[#This Row],[項目]],1,(LEN(表格2[[#This Row],[項目]])-4))),價目[],3,0),"")),(IFERROR(VLOOKUP(表格2[[#This Row],[項目]],價目[],2,0),"")))</f>
        <v>300</v>
      </c>
      <c r="J408" s="333">
        <f>IF(表格2[欄1]&lt;&gt;"",(表格2[[#This Row],[數量]]*表格2[[#This Row],[單價]]),0)</f>
        <v>1200</v>
      </c>
    </row>
    <row r="409" spans="1:10" hidden="1">
      <c r="A409" s="331" t="str">
        <f>IFERROR((INDEX(名冊[#All],MATCH(表格2[[#This Row],[姓名]],名冊[[#All],[姓名]],0),COLUMN(名冊[[#Headers],[字號]]))),"")</f>
        <v>3-454</v>
      </c>
      <c r="B409" s="154" t="s">
        <v>584</v>
      </c>
      <c r="C409" s="9">
        <v>45740</v>
      </c>
      <c r="D409" s="9" t="str">
        <f>IF(表格2[[#This Row],[姓名]]&lt;&gt;"","耗材","")</f>
        <v>耗材</v>
      </c>
      <c r="E409" s="8" t="s">
        <v>3347</v>
      </c>
      <c r="F409" s="98" t="s">
        <v>3348</v>
      </c>
      <c r="G409" s="179" t="str">
        <f>IF(表格2[[#This Row],[姓名]]&lt;&gt;"",TEXT(表格2[[#This Row],[日期]],"mm/dd;;")&amp;" "&amp;表格2[[#This Row],[項目]]&amp;"*"&amp;表格2[[#This Row],[數量]]&amp;表格2[[#This Row],[項目2]],"")</f>
        <v>03/24 看護墊*2-03/01, 03/15</v>
      </c>
      <c r="H409" s="332">
        <v>2</v>
      </c>
      <c r="I409" s="332">
        <f>IF((COUNTIF(表格2[[#This Row],[項目]],"*員工*")&gt;0),(IFERROR(VLOOKUP((MID(表格2[[#This Row],[項目]],1,(LEN(表格2[[#This Row],[項目]])-4))),價目[],3,0),"")),(IFERROR(VLOOKUP(表格2[[#This Row],[項目]],價目[],2,0),"")))</f>
        <v>210</v>
      </c>
      <c r="J409" s="333">
        <f>IF(表格2[欄1]&lt;&gt;"",(表格2[[#This Row],[數量]]*表格2[[#This Row],[單價]]),0)</f>
        <v>420</v>
      </c>
    </row>
    <row r="410" spans="1:10" hidden="1">
      <c r="A410" s="331" t="str">
        <f>IFERROR((INDEX(名冊[#All],MATCH(表格2[[#This Row],[姓名]],名冊[[#All],[姓名]],0),COLUMN(名冊[[#Headers],[字號]]))),"")</f>
        <v>1-743</v>
      </c>
      <c r="B410" s="154" t="s">
        <v>1954</v>
      </c>
      <c r="C410" s="9">
        <v>45740</v>
      </c>
      <c r="D410" s="9" t="str">
        <f>IF(表格2[[#This Row],[姓名]]&lt;&gt;"","耗材","")</f>
        <v>耗材</v>
      </c>
      <c r="E410" s="8" t="s">
        <v>3359</v>
      </c>
      <c r="F410" s="98" t="s">
        <v>3341</v>
      </c>
      <c r="G410" s="179" t="str">
        <f>IF(表格2[[#This Row],[姓名]]&lt;&gt;"",TEXT(表格2[[#This Row],[日期]],"mm/dd;;")&amp;" "&amp;表格2[[#This Row],[項目]]&amp;"*"&amp;表格2[[#This Row],[數量]]&amp;表格2[[#This Row],[項目2]],"")</f>
        <v>03/24 甘油球*3-03/15</v>
      </c>
      <c r="H410" s="332">
        <v>3</v>
      </c>
      <c r="I410" s="332">
        <f>IF((COUNTIF(表格2[[#This Row],[項目]],"*員工*")&gt;0),(IFERROR(VLOOKUP((MID(表格2[[#This Row],[項目]],1,(LEN(表格2[[#This Row],[項目]])-4))),價目[],3,0),"")),(IFERROR(VLOOKUP(表格2[[#This Row],[項目]],價目[],2,0),"")))</f>
        <v>60</v>
      </c>
      <c r="J410" s="333">
        <f>IF(表格2[欄1]&lt;&gt;"",(表格2[[#This Row],[數量]]*表格2[[#This Row],[單價]]),0)</f>
        <v>180</v>
      </c>
    </row>
    <row r="411" spans="1:10" hidden="1">
      <c r="A411" s="331" t="str">
        <f>IFERROR((INDEX(名冊[#All],MATCH(表格2[[#This Row],[姓名]],名冊[[#All],[姓名]],0),COLUMN(名冊[[#Headers],[字號]]))),"")</f>
        <v>1-743</v>
      </c>
      <c r="B411" s="154" t="s">
        <v>1954</v>
      </c>
      <c r="C411" s="9">
        <v>45740</v>
      </c>
      <c r="D411" s="9" t="str">
        <f>IF(表格2[[#This Row],[姓名]]&lt;&gt;"","耗材","")</f>
        <v>耗材</v>
      </c>
      <c r="E411" s="8" t="s">
        <v>3338</v>
      </c>
      <c r="F411" s="98" t="s">
        <v>3343</v>
      </c>
      <c r="G411" s="179" t="str">
        <f>IF(表格2[[#This Row],[姓名]]&lt;&gt;"",TEXT(表格2[[#This Row],[日期]],"mm/dd;;")&amp;" "&amp;表格2[[#This Row],[項目]]&amp;"*"&amp;表格2[[#This Row],[數量]]&amp;表格2[[#This Row],[項目2]],"")</f>
        <v>03/24 尿片*3-03/01, 03/08, 03/15</v>
      </c>
      <c r="H411" s="332">
        <v>3</v>
      </c>
      <c r="I411" s="332">
        <f>IF((COUNTIF(表格2[[#This Row],[項目]],"*員工*")&gt;0),(IFERROR(VLOOKUP((MID(表格2[[#This Row],[項目]],1,(LEN(表格2[[#This Row],[項目]])-4))),價目[],3,0),"")),(IFERROR(VLOOKUP(表格2[[#This Row],[項目]],價目[],2,0),"")))</f>
        <v>220</v>
      </c>
      <c r="J411" s="333">
        <f>IF(表格2[欄1]&lt;&gt;"",(表格2[[#This Row],[數量]]*表格2[[#This Row],[單價]]),0)</f>
        <v>660</v>
      </c>
    </row>
    <row r="412" spans="1:10" hidden="1">
      <c r="A412" s="331" t="str">
        <f>IFERROR((INDEX(名冊[#All],MATCH(表格2[[#This Row],[姓名]],名冊[[#All],[姓名]],0),COLUMN(名冊[[#Headers],[字號]]))),"")</f>
        <v>1-743</v>
      </c>
      <c r="B412" s="154" t="s">
        <v>1954</v>
      </c>
      <c r="C412" s="9">
        <v>45740</v>
      </c>
      <c r="D412" s="9" t="str">
        <f>IF(表格2[[#This Row],[姓名]]&lt;&gt;"","耗材","")</f>
        <v>耗材</v>
      </c>
      <c r="E412" s="8" t="s">
        <v>3353</v>
      </c>
      <c r="F412" s="98" t="s">
        <v>3355</v>
      </c>
      <c r="G412" s="179" t="str">
        <f>IF(表格2[[#This Row],[姓名]]&lt;&gt;"",TEXT(表格2[[#This Row],[日期]],"mm/dd;;")&amp;" "&amp;表格2[[#This Row],[項目]]&amp;"*"&amp;表格2[[#This Row],[數量]]&amp;表格2[[#This Row],[項目2]],"")</f>
        <v>03/24 尿布M*4-02/22, 03/01, 3/8, 03/15</v>
      </c>
      <c r="H412" s="332">
        <v>4</v>
      </c>
      <c r="I412" s="332">
        <f>IF((COUNTIF(表格2[[#This Row],[項目]],"*員工*")&gt;0),(IFERROR(VLOOKUP((MID(表格2[[#This Row],[項目]],1,(LEN(表格2[[#This Row],[項目]])-4))),價目[],3,0),"")),(IFERROR(VLOOKUP(表格2[[#This Row],[項目]],價目[],2,0),"")))</f>
        <v>300</v>
      </c>
      <c r="J412" s="333">
        <f>IF(表格2[欄1]&lt;&gt;"",(表格2[[#This Row],[數量]]*表格2[[#This Row],[單價]]),0)</f>
        <v>1200</v>
      </c>
    </row>
    <row r="413" spans="1:10" hidden="1">
      <c r="A413" s="331" t="str">
        <f>IFERROR((INDEX(名冊[#All],MATCH(表格2[[#This Row],[姓名]],名冊[[#All],[姓名]],0),COLUMN(名冊[[#Headers],[字號]]))),"")</f>
        <v>1-743</v>
      </c>
      <c r="B413" s="154" t="s">
        <v>1954</v>
      </c>
      <c r="C413" s="9">
        <v>45740</v>
      </c>
      <c r="D413" s="9" t="str">
        <f>IF(表格2[[#This Row],[姓名]]&lt;&gt;"","耗材","")</f>
        <v>耗材</v>
      </c>
      <c r="E413" s="8" t="s">
        <v>3347</v>
      </c>
      <c r="F413" s="98" t="s">
        <v>3344</v>
      </c>
      <c r="G413" s="179" t="str">
        <f>IF(表格2[[#This Row],[姓名]]&lt;&gt;"",TEXT(表格2[[#This Row],[日期]],"mm/dd;;")&amp;" "&amp;表格2[[#This Row],[項目]]&amp;"*"&amp;表格2[[#This Row],[數量]]&amp;表格2[[#This Row],[項目2]],"")</f>
        <v>03/24 看護墊*1-02/22,</v>
      </c>
      <c r="H413" s="332">
        <v>1</v>
      </c>
      <c r="I413" s="332">
        <f>IF((COUNTIF(表格2[[#This Row],[項目]],"*員工*")&gt;0),(IFERROR(VLOOKUP((MID(表格2[[#This Row],[項目]],1,(LEN(表格2[[#This Row],[項目]])-4))),價目[],3,0),"")),(IFERROR(VLOOKUP(表格2[[#This Row],[項目]],價目[],2,0),"")))</f>
        <v>210</v>
      </c>
      <c r="J413" s="333">
        <f>IF(表格2[欄1]&lt;&gt;"",(表格2[[#This Row],[數量]]*表格2[[#This Row],[單價]]),0)</f>
        <v>210</v>
      </c>
    </row>
    <row r="414" spans="1:10" hidden="1">
      <c r="A414" s="331" t="str">
        <f>IFERROR((INDEX(名冊[#All],MATCH(表格2[[#This Row],[姓名]],名冊[[#All],[姓名]],0),COLUMN(名冊[[#Headers],[字號]]))),"")</f>
        <v>1-710</v>
      </c>
      <c r="B414" s="154" t="s">
        <v>1616</v>
      </c>
      <c r="C414" s="9">
        <v>45740</v>
      </c>
      <c r="D414" s="9" t="str">
        <f>IF(表格2[[#This Row],[姓名]]&lt;&gt;"","耗材","")</f>
        <v>耗材</v>
      </c>
      <c r="E414" s="8" t="s">
        <v>3338</v>
      </c>
      <c r="F414" s="98" t="s">
        <v>3340</v>
      </c>
      <c r="G414" s="179" t="str">
        <f>IF(表格2[[#This Row],[姓名]]&lt;&gt;"",TEXT(表格2[[#This Row],[日期]],"mm/dd;;")&amp;" "&amp;表格2[[#This Row],[項目]]&amp;"*"&amp;表格2[[#This Row],[數量]]&amp;表格2[[#This Row],[項目2]],"")</f>
        <v>03/24 尿片*6-02/22, 03/01, 03/08, 03/15</v>
      </c>
      <c r="H414" s="332">
        <v>6</v>
      </c>
      <c r="I414" s="332">
        <f>IF((COUNTIF(表格2[[#This Row],[項目]],"*員工*")&gt;0),(IFERROR(VLOOKUP((MID(表格2[[#This Row],[項目]],1,(LEN(表格2[[#This Row],[項目]])-4))),價目[],3,0),"")),(IFERROR(VLOOKUP(表格2[[#This Row],[項目]],價目[],2,0),"")))</f>
        <v>220</v>
      </c>
      <c r="J414" s="333">
        <f>IF(表格2[欄1]&lt;&gt;"",(表格2[[#This Row],[數量]]*表格2[[#This Row],[單價]]),0)</f>
        <v>1320</v>
      </c>
    </row>
    <row r="415" spans="1:10" hidden="1">
      <c r="A415" s="331" t="str">
        <f>IFERROR((INDEX(名冊[#All],MATCH(表格2[[#This Row],[姓名]],名冊[[#All],[姓名]],0),COLUMN(名冊[[#Headers],[字號]]))),"")</f>
        <v>1-710</v>
      </c>
      <c r="B415" s="154" t="s">
        <v>1616</v>
      </c>
      <c r="C415" s="9">
        <v>45740</v>
      </c>
      <c r="D415" s="9" t="str">
        <f>IF(表格2[[#This Row],[姓名]]&lt;&gt;"","耗材","")</f>
        <v>耗材</v>
      </c>
      <c r="E415" s="8" t="s">
        <v>3353</v>
      </c>
      <c r="F415" s="98" t="s">
        <v>3355</v>
      </c>
      <c r="G415" s="179" t="str">
        <f>IF(表格2[[#This Row],[姓名]]&lt;&gt;"",TEXT(表格2[[#This Row],[日期]],"mm/dd;;")&amp;" "&amp;表格2[[#This Row],[項目]]&amp;"*"&amp;表格2[[#This Row],[數量]]&amp;表格2[[#This Row],[項目2]],"")</f>
        <v>03/24 尿布M*4-02/22, 03/01, 3/8, 03/15</v>
      </c>
      <c r="H415" s="332">
        <v>4</v>
      </c>
      <c r="I415" s="332">
        <f>IF((COUNTIF(表格2[[#This Row],[項目]],"*員工*")&gt;0),(IFERROR(VLOOKUP((MID(表格2[[#This Row],[項目]],1,(LEN(表格2[[#This Row],[項目]])-4))),價目[],3,0),"")),(IFERROR(VLOOKUP(表格2[[#This Row],[項目]],價目[],2,0),"")))</f>
        <v>300</v>
      </c>
      <c r="J415" s="333">
        <f>IF(表格2[欄1]&lt;&gt;"",(表格2[[#This Row],[數量]]*表格2[[#This Row],[單價]]),0)</f>
        <v>1200</v>
      </c>
    </row>
    <row r="416" spans="1:10" hidden="1">
      <c r="A416" s="331" t="str">
        <f>IFERROR((INDEX(名冊[#All],MATCH(表格2[[#This Row],[姓名]],名冊[[#All],[姓名]],0),COLUMN(名冊[[#Headers],[字號]]))),"")</f>
        <v>1-710</v>
      </c>
      <c r="B416" s="154" t="s">
        <v>1616</v>
      </c>
      <c r="C416" s="9">
        <v>45740</v>
      </c>
      <c r="D416" s="9" t="str">
        <f>IF(表格2[[#This Row],[姓名]]&lt;&gt;"","耗材","")</f>
        <v>耗材</v>
      </c>
      <c r="E416" s="8" t="s">
        <v>3347</v>
      </c>
      <c r="F416" s="98" t="s">
        <v>3349</v>
      </c>
      <c r="G416" s="179" t="str">
        <f>IF(表格2[[#This Row],[姓名]]&lt;&gt;"",TEXT(表格2[[#This Row],[日期]],"mm/dd;;")&amp;" "&amp;表格2[[#This Row],[項目]]&amp;"*"&amp;表格2[[#This Row],[數量]]&amp;表格2[[#This Row],[項目2]],"")</f>
        <v>03/24 看護墊*2-02/22, 3/8,</v>
      </c>
      <c r="H416" s="332">
        <v>2</v>
      </c>
      <c r="I416" s="332">
        <f>IF((COUNTIF(表格2[[#This Row],[項目]],"*員工*")&gt;0),(IFERROR(VLOOKUP((MID(表格2[[#This Row],[項目]],1,(LEN(表格2[[#This Row],[項目]])-4))),價目[],3,0),"")),(IFERROR(VLOOKUP(表格2[[#This Row],[項目]],價目[],2,0),"")))</f>
        <v>210</v>
      </c>
      <c r="J416" s="333">
        <f>IF(表格2[欄1]&lt;&gt;"",(表格2[[#This Row],[數量]]*表格2[[#This Row],[單價]]),0)</f>
        <v>420</v>
      </c>
    </row>
    <row r="417" spans="1:10" hidden="1">
      <c r="A417" s="331" t="str">
        <f>IFERROR((INDEX(名冊[#All],MATCH(表格2[[#This Row],[姓名]],名冊[[#All],[姓名]],0),COLUMN(名冊[[#Headers],[字號]]))),"")</f>
        <v>1-678</v>
      </c>
      <c r="B417" s="154" t="s">
        <v>1372</v>
      </c>
      <c r="C417" s="9">
        <v>45740</v>
      </c>
      <c r="D417" s="9" t="str">
        <f>IF(表格2[[#This Row],[姓名]]&lt;&gt;"","耗材","")</f>
        <v>耗材</v>
      </c>
      <c r="E417" s="8" t="s">
        <v>3359</v>
      </c>
      <c r="F417" s="98" t="s">
        <v>3360</v>
      </c>
      <c r="G417" s="179" t="str">
        <f>IF(表格2[[#This Row],[姓名]]&lt;&gt;"",TEXT(表格2[[#This Row],[日期]],"mm/dd;;")&amp;" "&amp;表格2[[#This Row],[項目]]&amp;"*"&amp;表格2[[#This Row],[數量]]&amp;表格2[[#This Row],[項目2]],"")</f>
        <v>03/24 甘油球*3-03/01,</v>
      </c>
      <c r="H417" s="332">
        <v>3</v>
      </c>
      <c r="I417" s="332">
        <f>IF((COUNTIF(表格2[[#This Row],[項目]],"*員工*")&gt;0),(IFERROR(VLOOKUP((MID(表格2[[#This Row],[項目]],1,(LEN(表格2[[#This Row],[項目]])-4))),價目[],3,0),"")),(IFERROR(VLOOKUP(表格2[[#This Row],[項目]],價目[],2,0),"")))</f>
        <v>60</v>
      </c>
      <c r="J417" s="333">
        <f>IF(表格2[欄1]&lt;&gt;"",(表格2[[#This Row],[數量]]*表格2[[#This Row],[單價]]),0)</f>
        <v>180</v>
      </c>
    </row>
    <row r="418" spans="1:10" hidden="1">
      <c r="A418" s="331" t="str">
        <f>IFERROR((INDEX(名冊[#All],MATCH(表格2[[#This Row],[姓名]],名冊[[#All],[姓名]],0),COLUMN(名冊[[#Headers],[字號]]))),"")</f>
        <v>1-678</v>
      </c>
      <c r="B418" s="154" t="s">
        <v>1372</v>
      </c>
      <c r="C418" s="9">
        <v>45740</v>
      </c>
      <c r="D418" s="9" t="str">
        <f>IF(表格2[[#This Row],[姓名]]&lt;&gt;"","耗材","")</f>
        <v>耗材</v>
      </c>
      <c r="E418" s="8" t="s">
        <v>3353</v>
      </c>
      <c r="F418" s="98" t="s">
        <v>3360</v>
      </c>
      <c r="G418" s="179" t="str">
        <f>IF(表格2[[#This Row],[姓名]]&lt;&gt;"",TEXT(表格2[[#This Row],[日期]],"mm/dd;;")&amp;" "&amp;表格2[[#This Row],[項目]]&amp;"*"&amp;表格2[[#This Row],[數量]]&amp;表格2[[#This Row],[項目2]],"")</f>
        <v>03/24 尿布M*1-03/01,</v>
      </c>
      <c r="H418" s="332">
        <v>1</v>
      </c>
      <c r="I418" s="332">
        <f>IF((COUNTIF(表格2[[#This Row],[項目]],"*員工*")&gt;0),(IFERROR(VLOOKUP((MID(表格2[[#This Row],[項目]],1,(LEN(表格2[[#This Row],[項目]])-4))),價目[],3,0),"")),(IFERROR(VLOOKUP(表格2[[#This Row],[項目]],價目[],2,0),"")))</f>
        <v>300</v>
      </c>
      <c r="J418" s="333">
        <f>IF(表格2[欄1]&lt;&gt;"",(表格2[[#This Row],[數量]]*表格2[[#This Row],[單價]]),0)</f>
        <v>300</v>
      </c>
    </row>
    <row r="419" spans="1:10" hidden="1">
      <c r="A419" s="331" t="str">
        <f>IFERROR((INDEX(名冊[#All],MATCH(表格2[[#This Row],[姓名]],名冊[[#All],[姓名]],0),COLUMN(名冊[[#Headers],[字號]]))),"")</f>
        <v>1-678</v>
      </c>
      <c r="B419" s="154" t="s">
        <v>1372</v>
      </c>
      <c r="C419" s="9">
        <v>45740</v>
      </c>
      <c r="D419" s="9" t="str">
        <f>IF(表格2[[#This Row],[姓名]]&lt;&gt;"","耗材","")</f>
        <v>耗材</v>
      </c>
      <c r="E419" s="8" t="s">
        <v>3347</v>
      </c>
      <c r="F419" s="98" t="s">
        <v>3360</v>
      </c>
      <c r="G419" s="179" t="str">
        <f>IF(表格2[[#This Row],[姓名]]&lt;&gt;"",TEXT(表格2[[#This Row],[日期]],"mm/dd;;")&amp;" "&amp;表格2[[#This Row],[項目]]&amp;"*"&amp;表格2[[#This Row],[數量]]&amp;表格2[[#This Row],[項目2]],"")</f>
        <v>03/24 看護墊*1-03/01,</v>
      </c>
      <c r="H419" s="332">
        <v>1</v>
      </c>
      <c r="I419" s="332">
        <f>IF((COUNTIF(表格2[[#This Row],[項目]],"*員工*")&gt;0),(IFERROR(VLOOKUP((MID(表格2[[#This Row],[項目]],1,(LEN(表格2[[#This Row],[項目]])-4))),價目[],3,0),"")),(IFERROR(VLOOKUP(表格2[[#This Row],[項目]],價目[],2,0),"")))</f>
        <v>210</v>
      </c>
      <c r="J419" s="333">
        <f>IF(表格2[欄1]&lt;&gt;"",(表格2[[#This Row],[數量]]*表格2[[#This Row],[單價]]),0)</f>
        <v>210</v>
      </c>
    </row>
    <row r="420" spans="1:10" hidden="1">
      <c r="A420" s="331" t="str">
        <f>IFERROR((INDEX(名冊[#All],MATCH(表格2[[#This Row],[姓名]],名冊[[#All],[姓名]],0),COLUMN(名冊[[#Headers],[字號]]))),"")</f>
        <v>1-660</v>
      </c>
      <c r="B420" s="154" t="s">
        <v>1278</v>
      </c>
      <c r="C420" s="9">
        <v>45740</v>
      </c>
      <c r="D420" s="9" t="str">
        <f>IF(表格2[[#This Row],[姓名]]&lt;&gt;"","耗材","")</f>
        <v>耗材</v>
      </c>
      <c r="E420" s="8" t="s">
        <v>3359</v>
      </c>
      <c r="F420" s="98" t="s">
        <v>3350</v>
      </c>
      <c r="G420" s="179" t="str">
        <f>IF(表格2[[#This Row],[姓名]]&lt;&gt;"",TEXT(表格2[[#This Row],[日期]],"mm/dd;;")&amp;" "&amp;表格2[[#This Row],[項目]]&amp;"*"&amp;表格2[[#This Row],[數量]]&amp;表格2[[#This Row],[項目2]],"")</f>
        <v>03/24 甘油球*3-3/8,</v>
      </c>
      <c r="H420" s="332">
        <v>3</v>
      </c>
      <c r="I420" s="332">
        <f>IF((COUNTIF(表格2[[#This Row],[項目]],"*員工*")&gt;0),(IFERROR(VLOOKUP((MID(表格2[[#This Row],[項目]],1,(LEN(表格2[[#This Row],[項目]])-4))),價目[],3,0),"")),(IFERROR(VLOOKUP(表格2[[#This Row],[項目]],價目[],2,0),"")))</f>
        <v>60</v>
      </c>
      <c r="J420" s="333">
        <f>IF(表格2[欄1]&lt;&gt;"",(表格2[[#This Row],[數量]]*表格2[[#This Row],[單價]]),0)</f>
        <v>180</v>
      </c>
    </row>
    <row r="421" spans="1:10" hidden="1">
      <c r="A421" s="331" t="str">
        <f>IFERROR((INDEX(名冊[#All],MATCH(表格2[[#This Row],[姓名]],名冊[[#All],[姓名]],0),COLUMN(名冊[[#Headers],[字號]]))),"")</f>
        <v>1-660</v>
      </c>
      <c r="B421" s="154" t="s">
        <v>1278</v>
      </c>
      <c r="C421" s="9">
        <v>45740</v>
      </c>
      <c r="D421" s="9" t="str">
        <f>IF(表格2[[#This Row],[姓名]]&lt;&gt;"","耗材","")</f>
        <v>耗材</v>
      </c>
      <c r="E421" s="8" t="s">
        <v>3338</v>
      </c>
      <c r="F421" s="98" t="s">
        <v>3361</v>
      </c>
      <c r="G421" s="179" t="str">
        <f>IF(表格2[[#This Row],[姓名]]&lt;&gt;"",TEXT(表格2[[#This Row],[日期]],"mm/dd;;")&amp;" "&amp;表格2[[#This Row],[項目]]&amp;"*"&amp;表格2[[#This Row],[數量]]&amp;表格2[[#This Row],[項目2]],"")</f>
        <v>03/24 尿片*3-02/22, 03/01, 03/08,</v>
      </c>
      <c r="H421" s="332">
        <v>3</v>
      </c>
      <c r="I421" s="332">
        <f>IF((COUNTIF(表格2[[#This Row],[項目]],"*員工*")&gt;0),(IFERROR(VLOOKUP((MID(表格2[[#This Row],[項目]],1,(LEN(表格2[[#This Row],[項目]])-4))),價目[],3,0),"")),(IFERROR(VLOOKUP(表格2[[#This Row],[項目]],價目[],2,0),"")))</f>
        <v>220</v>
      </c>
      <c r="J421" s="333">
        <f>IF(表格2[欄1]&lt;&gt;"",(表格2[[#This Row],[數量]]*表格2[[#This Row],[單價]]),0)</f>
        <v>660</v>
      </c>
    </row>
    <row r="422" spans="1:10" hidden="1">
      <c r="A422" s="331" t="str">
        <f>IFERROR((INDEX(名冊[#All],MATCH(表格2[[#This Row],[姓名]],名冊[[#All],[姓名]],0),COLUMN(名冊[[#Headers],[字號]]))),"")</f>
        <v>1-660</v>
      </c>
      <c r="B422" s="154" t="s">
        <v>1278</v>
      </c>
      <c r="C422" s="9">
        <v>45740</v>
      </c>
      <c r="D422" s="9" t="str">
        <f>IF(表格2[[#This Row],[姓名]]&lt;&gt;"","耗材","")</f>
        <v>耗材</v>
      </c>
      <c r="E422" s="8" t="s">
        <v>3353</v>
      </c>
      <c r="F422" s="98" t="s">
        <v>3352</v>
      </c>
      <c r="G422" s="179" t="str">
        <f>IF(表格2[[#This Row],[姓名]]&lt;&gt;"",TEXT(表格2[[#This Row],[日期]],"mm/dd;;")&amp;" "&amp;表格2[[#This Row],[項目]]&amp;"*"&amp;表格2[[#This Row],[數量]]&amp;表格2[[#This Row],[項目2]],"")</f>
        <v>03/24 尿布M*3-02/22, 03/01, 3/8,</v>
      </c>
      <c r="H422" s="332">
        <v>3</v>
      </c>
      <c r="I422" s="332">
        <f>IF((COUNTIF(表格2[[#This Row],[項目]],"*員工*")&gt;0),(IFERROR(VLOOKUP((MID(表格2[[#This Row],[項目]],1,(LEN(表格2[[#This Row],[項目]])-4))),價目[],3,0),"")),(IFERROR(VLOOKUP(表格2[[#This Row],[項目]],價目[],2,0),"")))</f>
        <v>300</v>
      </c>
      <c r="J422" s="333">
        <f>IF(表格2[欄1]&lt;&gt;"",(表格2[[#This Row],[數量]]*表格2[[#This Row],[單價]]),0)</f>
        <v>900</v>
      </c>
    </row>
    <row r="423" spans="1:10" hidden="1">
      <c r="A423" s="331" t="str">
        <f>IFERROR((INDEX(名冊[#All],MATCH(表格2[[#This Row],[姓名]],名冊[[#All],[姓名]],0),COLUMN(名冊[[#Headers],[字號]]))),"")</f>
        <v>1-660</v>
      </c>
      <c r="B423" s="154" t="s">
        <v>1278</v>
      </c>
      <c r="C423" s="9">
        <v>45740</v>
      </c>
      <c r="D423" s="9" t="str">
        <f>IF(表格2[[#This Row],[姓名]]&lt;&gt;"","耗材","")</f>
        <v>耗材</v>
      </c>
      <c r="E423" s="8" t="s">
        <v>3347</v>
      </c>
      <c r="F423" s="98" t="s">
        <v>3363</v>
      </c>
      <c r="G423" s="179" t="str">
        <f>IF(表格2[[#This Row],[姓名]]&lt;&gt;"",TEXT(表格2[[#This Row],[日期]],"mm/dd;;")&amp;" "&amp;表格2[[#This Row],[項目]]&amp;"*"&amp;表格2[[#This Row],[數量]]&amp;表格2[[#This Row],[項目2]],"")</f>
        <v>03/24 看護墊*2-02/22, 03/01,</v>
      </c>
      <c r="H423" s="332">
        <v>2</v>
      </c>
      <c r="I423" s="332">
        <f>IF((COUNTIF(表格2[[#This Row],[項目]],"*員工*")&gt;0),(IFERROR(VLOOKUP((MID(表格2[[#This Row],[項目]],1,(LEN(表格2[[#This Row],[項目]])-4))),價目[],3,0),"")),(IFERROR(VLOOKUP(表格2[[#This Row],[項目]],價目[],2,0),"")))</f>
        <v>210</v>
      </c>
      <c r="J423" s="333">
        <f>IF(表格2[欄1]&lt;&gt;"",(表格2[[#This Row],[數量]]*表格2[[#This Row],[單價]]),0)</f>
        <v>420</v>
      </c>
    </row>
    <row r="424" spans="1:10" hidden="1">
      <c r="A424" s="331" t="str">
        <f>IFERROR((INDEX(名冊[#All],MATCH(表格2[[#This Row],[姓名]],名冊[[#All],[姓名]],0),COLUMN(名冊[[#Headers],[字號]]))),"")</f>
        <v>1-768</v>
      </c>
      <c r="B424" s="154" t="s">
        <v>2264</v>
      </c>
      <c r="C424" s="9">
        <v>45740</v>
      </c>
      <c r="D424" s="9" t="str">
        <f>IF(表格2[[#This Row],[姓名]]&lt;&gt;"","耗材","")</f>
        <v>耗材</v>
      </c>
      <c r="E424" s="8" t="s">
        <v>3359</v>
      </c>
      <c r="F424" s="98" t="s">
        <v>3360</v>
      </c>
      <c r="G424" s="179" t="str">
        <f>IF(表格2[[#This Row],[姓名]]&lt;&gt;"",TEXT(表格2[[#This Row],[日期]],"mm/dd;;")&amp;" "&amp;表格2[[#This Row],[項目]]&amp;"*"&amp;表格2[[#This Row],[數量]]&amp;表格2[[#This Row],[項目2]],"")</f>
        <v>03/24 甘油球*3-03/01,</v>
      </c>
      <c r="H424" s="332">
        <v>3</v>
      </c>
      <c r="I424" s="332">
        <f>IF((COUNTIF(表格2[[#This Row],[項目]],"*員工*")&gt;0),(IFERROR(VLOOKUP((MID(表格2[[#This Row],[項目]],1,(LEN(表格2[[#This Row],[項目]])-4))),價目[],3,0),"")),(IFERROR(VLOOKUP(表格2[[#This Row],[項目]],價目[],2,0),"")))</f>
        <v>60</v>
      </c>
      <c r="J424" s="333">
        <f>IF(表格2[欄1]&lt;&gt;"",(表格2[[#This Row],[數量]]*表格2[[#This Row],[單價]]),0)</f>
        <v>180</v>
      </c>
    </row>
    <row r="425" spans="1:10" hidden="1">
      <c r="A425" s="331" t="str">
        <f>IFERROR((INDEX(名冊[#All],MATCH(表格2[[#This Row],[姓名]],名冊[[#All],[姓名]],0),COLUMN(名冊[[#Headers],[字號]]))),"")</f>
        <v>3-478</v>
      </c>
      <c r="B425" s="154" t="s">
        <v>629</v>
      </c>
      <c r="C425" s="9">
        <v>45740</v>
      </c>
      <c r="D425" s="9" t="str">
        <f>IF(表格2[[#This Row],[姓名]]&lt;&gt;"","耗材","")</f>
        <v>耗材</v>
      </c>
      <c r="E425" s="8" t="s">
        <v>3358</v>
      </c>
      <c r="F425" s="98" t="s">
        <v>3355</v>
      </c>
      <c r="G425" s="179" t="str">
        <f>IF(表格2[[#This Row],[姓名]]&lt;&gt;"",TEXT(表格2[[#This Row],[日期]],"mm/dd;;")&amp;" "&amp;表格2[[#This Row],[項目]]&amp;"*"&amp;表格2[[#This Row],[數量]]&amp;表格2[[#This Row],[項目2]],"")</f>
        <v>03/24 尿布L*4-02/22, 03/01, 3/8, 03/15</v>
      </c>
      <c r="H425" s="332">
        <v>4</v>
      </c>
      <c r="I425" s="332">
        <f>IF((COUNTIF(表格2[[#This Row],[項目]],"*員工*")&gt;0),(IFERROR(VLOOKUP((MID(表格2[[#This Row],[項目]],1,(LEN(表格2[[#This Row],[項目]])-4))),價目[],3,0),"")),(IFERROR(VLOOKUP(表格2[[#This Row],[項目]],價目[],2,0),"")))</f>
        <v>272</v>
      </c>
      <c r="J425" s="333">
        <f>IF(表格2[欄1]&lt;&gt;"",(表格2[[#This Row],[數量]]*表格2[[#This Row],[單價]]),0)</f>
        <v>1088</v>
      </c>
    </row>
    <row r="426" spans="1:10" hidden="1">
      <c r="A426" s="331" t="str">
        <f>IFERROR((INDEX(名冊[#All],MATCH(表格2[[#This Row],[姓名]],名冊[[#All],[姓名]],0),COLUMN(名冊[[#Headers],[字號]]))),"")</f>
        <v>3-478</v>
      </c>
      <c r="B426" s="154" t="s">
        <v>629</v>
      </c>
      <c r="C426" s="9">
        <v>45740</v>
      </c>
      <c r="D426" s="9" t="str">
        <f>IF(表格2[[#This Row],[姓名]]&lt;&gt;"","耗材","")</f>
        <v>耗材</v>
      </c>
      <c r="E426" s="8" t="s">
        <v>3347</v>
      </c>
      <c r="F426" s="98" t="s">
        <v>3352</v>
      </c>
      <c r="G426" s="179" t="str">
        <f>IF(表格2[[#This Row],[姓名]]&lt;&gt;"",TEXT(表格2[[#This Row],[日期]],"mm/dd;;")&amp;" "&amp;表格2[[#This Row],[項目]]&amp;"*"&amp;表格2[[#This Row],[數量]]&amp;表格2[[#This Row],[項目2]],"")</f>
        <v>03/24 看護墊*3-02/22, 03/01, 3/8,</v>
      </c>
      <c r="H426" s="332">
        <v>3</v>
      </c>
      <c r="I426" s="332">
        <f>IF((COUNTIF(表格2[[#This Row],[項目]],"*員工*")&gt;0),(IFERROR(VLOOKUP((MID(表格2[[#This Row],[項目]],1,(LEN(表格2[[#This Row],[項目]])-4))),價目[],3,0),"")),(IFERROR(VLOOKUP(表格2[[#This Row],[項目]],價目[],2,0),"")))</f>
        <v>210</v>
      </c>
      <c r="J426" s="333">
        <f>IF(表格2[欄1]&lt;&gt;"",(表格2[[#This Row],[數量]]*表格2[[#This Row],[單價]]),0)</f>
        <v>630</v>
      </c>
    </row>
    <row r="427" spans="1:10" hidden="1">
      <c r="A427" s="331" t="str">
        <f>IFERROR((INDEX(名冊[#All],MATCH(表格2[[#This Row],[姓名]],名冊[[#All],[姓名]],0),COLUMN(名冊[[#Headers],[字號]]))),"")</f>
        <v>2-051</v>
      </c>
      <c r="B427" s="154" t="s">
        <v>281</v>
      </c>
      <c r="C427" s="9">
        <v>45740</v>
      </c>
      <c r="D427" s="9" t="str">
        <f>IF(表格2[[#This Row],[姓名]]&lt;&gt;"","耗材","")</f>
        <v>耗材</v>
      </c>
      <c r="E427" s="8" t="s">
        <v>3359</v>
      </c>
      <c r="F427" s="98" t="s">
        <v>3344</v>
      </c>
      <c r="G427" s="179" t="str">
        <f>IF(表格2[[#This Row],[姓名]]&lt;&gt;"",TEXT(表格2[[#This Row],[日期]],"mm/dd;;")&amp;" "&amp;表格2[[#This Row],[項目]]&amp;"*"&amp;表格2[[#This Row],[數量]]&amp;表格2[[#This Row],[項目2]],"")</f>
        <v>03/24 甘油球*3-02/22,</v>
      </c>
      <c r="H427" s="332">
        <v>3</v>
      </c>
      <c r="I427" s="332">
        <f>IF((COUNTIF(表格2[[#This Row],[項目]],"*員工*")&gt;0),(IFERROR(VLOOKUP((MID(表格2[[#This Row],[項目]],1,(LEN(表格2[[#This Row],[項目]])-4))),價目[],3,0),"")),(IFERROR(VLOOKUP(表格2[[#This Row],[項目]],價目[],2,0),"")))</f>
        <v>60</v>
      </c>
      <c r="J427" s="333">
        <f>IF(表格2[欄1]&lt;&gt;"",(表格2[[#This Row],[數量]]*表格2[[#This Row],[單價]]),0)</f>
        <v>180</v>
      </c>
    </row>
    <row r="428" spans="1:10" hidden="1">
      <c r="A428" s="331" t="str">
        <f>IFERROR((INDEX(名冊[#All],MATCH(表格2[[#This Row],[姓名]],名冊[[#All],[姓名]],0),COLUMN(名冊[[#Headers],[字號]]))),"")</f>
        <v>2-051</v>
      </c>
      <c r="B428" s="154" t="s">
        <v>281</v>
      </c>
      <c r="C428" s="9">
        <v>45740</v>
      </c>
      <c r="D428" s="9" t="str">
        <f>IF(表格2[[#This Row],[姓名]]&lt;&gt;"","耗材","")</f>
        <v>耗材</v>
      </c>
      <c r="E428" s="8" t="s">
        <v>3338</v>
      </c>
      <c r="F428" s="98" t="s">
        <v>3341</v>
      </c>
      <c r="G428" s="179" t="str">
        <f>IF(表格2[[#This Row],[姓名]]&lt;&gt;"",TEXT(表格2[[#This Row],[日期]],"mm/dd;;")&amp;" "&amp;表格2[[#This Row],[項目]]&amp;"*"&amp;表格2[[#This Row],[數量]]&amp;表格2[[#This Row],[項目2]],"")</f>
        <v>03/24 尿片*1-03/15</v>
      </c>
      <c r="H428" s="332">
        <v>1</v>
      </c>
      <c r="I428" s="332">
        <f>IF((COUNTIF(表格2[[#This Row],[項目]],"*員工*")&gt;0),(IFERROR(VLOOKUP((MID(表格2[[#This Row],[項目]],1,(LEN(表格2[[#This Row],[項目]])-4))),價目[],3,0),"")),(IFERROR(VLOOKUP(表格2[[#This Row],[項目]],價目[],2,0),"")))</f>
        <v>220</v>
      </c>
      <c r="J428" s="333">
        <f>IF(表格2[欄1]&lt;&gt;"",(表格2[[#This Row],[數量]]*表格2[[#This Row],[單價]]),0)</f>
        <v>220</v>
      </c>
    </row>
    <row r="429" spans="1:10" hidden="1">
      <c r="A429" s="331" t="str">
        <f>IFERROR((INDEX(名冊[#All],MATCH(表格2[[#This Row],[姓名]],名冊[[#All],[姓名]],0),COLUMN(名冊[[#Headers],[字號]]))),"")</f>
        <v>2-051</v>
      </c>
      <c r="B429" s="154" t="s">
        <v>281</v>
      </c>
      <c r="C429" s="9">
        <v>45740</v>
      </c>
      <c r="D429" s="9" t="str">
        <f>IF(表格2[[#This Row],[姓名]]&lt;&gt;"","耗材","")</f>
        <v>耗材</v>
      </c>
      <c r="E429" s="8" t="s">
        <v>3358</v>
      </c>
      <c r="F429" s="98" t="s">
        <v>3341</v>
      </c>
      <c r="G429" s="179" t="str">
        <f>IF(表格2[[#This Row],[姓名]]&lt;&gt;"",TEXT(表格2[[#This Row],[日期]],"mm/dd;;")&amp;" "&amp;表格2[[#This Row],[項目]]&amp;"*"&amp;表格2[[#This Row],[數量]]&amp;表格2[[#This Row],[項目2]],"")</f>
        <v>03/24 尿布L*1-03/15</v>
      </c>
      <c r="H429" s="332">
        <v>1</v>
      </c>
      <c r="I429" s="332">
        <f>IF((COUNTIF(表格2[[#This Row],[項目]],"*員工*")&gt;0),(IFERROR(VLOOKUP((MID(表格2[[#This Row],[項目]],1,(LEN(表格2[[#This Row],[項目]])-4))),價目[],3,0),"")),(IFERROR(VLOOKUP(表格2[[#This Row],[項目]],價目[],2,0),"")))</f>
        <v>272</v>
      </c>
      <c r="J429" s="333">
        <f>IF(表格2[欄1]&lt;&gt;"",(表格2[[#This Row],[數量]]*表格2[[#This Row],[單價]]),0)</f>
        <v>272</v>
      </c>
    </row>
    <row r="430" spans="1:10" hidden="1">
      <c r="A430" s="331" t="str">
        <f>IFERROR((INDEX(名冊[#All],MATCH(表格2[[#This Row],[姓名]],名冊[[#All],[姓名]],0),COLUMN(名冊[[#Headers],[字號]]))),"")</f>
        <v>2-051</v>
      </c>
      <c r="B430" s="154" t="s">
        <v>281</v>
      </c>
      <c r="C430" s="9">
        <v>45740</v>
      </c>
      <c r="D430" s="9" t="str">
        <f>IF(表格2[[#This Row],[姓名]]&lt;&gt;"","耗材","")</f>
        <v>耗材</v>
      </c>
      <c r="E430" s="8" t="s">
        <v>3353</v>
      </c>
      <c r="F430" s="98" t="s">
        <v>3360</v>
      </c>
      <c r="G430" s="179" t="str">
        <f>IF(表格2[[#This Row],[姓名]]&lt;&gt;"",TEXT(表格2[[#This Row],[日期]],"mm/dd;;")&amp;" "&amp;表格2[[#This Row],[項目]]&amp;"*"&amp;表格2[[#This Row],[數量]]&amp;表格2[[#This Row],[項目2]],"")</f>
        <v>03/24 尿布M*2-03/01,</v>
      </c>
      <c r="H430" s="332">
        <v>2</v>
      </c>
      <c r="I430" s="332">
        <f>IF((COUNTIF(表格2[[#This Row],[項目]],"*員工*")&gt;0),(IFERROR(VLOOKUP((MID(表格2[[#This Row],[項目]],1,(LEN(表格2[[#This Row],[項目]])-4))),價目[],3,0),"")),(IFERROR(VLOOKUP(表格2[[#This Row],[項目]],價目[],2,0),"")))</f>
        <v>300</v>
      </c>
      <c r="J430" s="333">
        <f>IF(表格2[欄1]&lt;&gt;"",(表格2[[#This Row],[數量]]*表格2[[#This Row],[單價]]),0)</f>
        <v>600</v>
      </c>
    </row>
    <row r="431" spans="1:10" hidden="1">
      <c r="A431" s="331" t="str">
        <f>IFERROR((INDEX(名冊[#All],MATCH(表格2[[#This Row],[姓名]],名冊[[#All],[姓名]],0),COLUMN(名冊[[#Headers],[字號]]))),"")</f>
        <v>1-673</v>
      </c>
      <c r="B431" s="154" t="s">
        <v>3600</v>
      </c>
      <c r="C431" s="9">
        <v>45740</v>
      </c>
      <c r="D431" s="9" t="str">
        <f>IF(表格2[[#This Row],[姓名]]&lt;&gt;"","耗材","")</f>
        <v>耗材</v>
      </c>
      <c r="E431" s="8" t="s">
        <v>3601</v>
      </c>
      <c r="G431" s="179" t="str">
        <f>IF(表格2[[#This Row],[姓名]]&lt;&gt;"",TEXT(表格2[[#This Row],[日期]],"mm/dd;;")&amp;" "&amp;表格2[[#This Row],[項目]]&amp;"*"&amp;表格2[[#This Row],[數量]]&amp;表格2[[#This Row],[項目2]],"")</f>
        <v>03/24 衛生紙*1</v>
      </c>
      <c r="H431" s="332">
        <v>1</v>
      </c>
      <c r="I431" s="332">
        <f>IF((COUNTIF(表格2[[#This Row],[項目]],"*員工*")&gt;0),(IFERROR(VLOOKUP((MID(表格2[[#This Row],[項目]],1,(LEN(表格2[[#This Row],[項目]])-4))),價目[],3,0),"")),(IFERROR(VLOOKUP(表格2[[#This Row],[項目]],價目[],2,0),"")))</f>
        <v>150</v>
      </c>
      <c r="J431" s="333">
        <f>IF(表格2[欄1]&lt;&gt;"",(表格2[[#This Row],[數量]]*表格2[[#This Row],[單價]]),0)</f>
        <v>150</v>
      </c>
    </row>
    <row r="432" spans="1:10" hidden="1">
      <c r="A432" s="331" t="str">
        <f>IFERROR((INDEX(名冊[#All],MATCH(表格2[[#This Row],[姓名]],名冊[[#All],[姓名]],0),COLUMN(名冊[[#Headers],[字號]]))),"")</f>
        <v>1-734</v>
      </c>
      <c r="B432" s="154" t="s">
        <v>1864</v>
      </c>
      <c r="C432" s="9">
        <v>45740</v>
      </c>
      <c r="D432" s="9" t="str">
        <f>IF(表格2[[#This Row],[姓名]]&lt;&gt;"","耗材","")</f>
        <v>耗材</v>
      </c>
      <c r="E432" s="8" t="s">
        <v>3359</v>
      </c>
      <c r="F432" s="98" t="s">
        <v>3360</v>
      </c>
      <c r="G432" s="179" t="str">
        <f>IF(表格2[[#This Row],[姓名]]&lt;&gt;"",TEXT(表格2[[#This Row],[日期]],"mm/dd;;")&amp;" "&amp;表格2[[#This Row],[項目]]&amp;"*"&amp;表格2[[#This Row],[數量]]&amp;表格2[[#This Row],[項目2]],"")</f>
        <v>03/24 甘油球*3-03/01,</v>
      </c>
      <c r="H432" s="332">
        <v>3</v>
      </c>
      <c r="I432" s="332">
        <f>IF((COUNTIF(表格2[[#This Row],[項目]],"*員工*")&gt;0),(IFERROR(VLOOKUP((MID(表格2[[#This Row],[項目]],1,(LEN(表格2[[#This Row],[項目]])-4))),價目[],3,0),"")),(IFERROR(VLOOKUP(表格2[[#This Row],[項目]],價目[],2,0),"")))</f>
        <v>60</v>
      </c>
      <c r="J432" s="333">
        <f>IF(表格2[欄1]&lt;&gt;"",(表格2[[#This Row],[數量]]*表格2[[#This Row],[單價]]),0)</f>
        <v>180</v>
      </c>
    </row>
    <row r="433" spans="1:10" hidden="1">
      <c r="A433" s="331" t="str">
        <f>IFERROR((INDEX(名冊[#All],MATCH(表格2[[#This Row],[姓名]],名冊[[#All],[姓名]],0),COLUMN(名冊[[#Headers],[字號]]))),"")</f>
        <v>1-734</v>
      </c>
      <c r="B433" s="154" t="s">
        <v>1864</v>
      </c>
      <c r="C433" s="9">
        <v>45740</v>
      </c>
      <c r="D433" s="9" t="str">
        <f>IF(表格2[[#This Row],[姓名]]&lt;&gt;"","耗材","")</f>
        <v>耗材</v>
      </c>
      <c r="E433" s="8" t="s">
        <v>3338</v>
      </c>
      <c r="F433" s="98" t="s">
        <v>3340</v>
      </c>
      <c r="G433" s="179" t="str">
        <f>IF(表格2[[#This Row],[姓名]]&lt;&gt;"",TEXT(表格2[[#This Row],[日期]],"mm/dd;;")&amp;" "&amp;表格2[[#This Row],[項目]]&amp;"*"&amp;表格2[[#This Row],[數量]]&amp;表格2[[#This Row],[項目2]],"")</f>
        <v>03/24 尿片*5-02/22, 03/01, 03/08, 03/15</v>
      </c>
      <c r="H433" s="332">
        <v>5</v>
      </c>
      <c r="I433" s="332">
        <f>IF((COUNTIF(表格2[[#This Row],[項目]],"*員工*")&gt;0),(IFERROR(VLOOKUP((MID(表格2[[#This Row],[項目]],1,(LEN(表格2[[#This Row],[項目]])-4))),價目[],3,0),"")),(IFERROR(VLOOKUP(表格2[[#This Row],[項目]],價目[],2,0),"")))</f>
        <v>220</v>
      </c>
      <c r="J433" s="333">
        <f>IF(表格2[欄1]&lt;&gt;"",(表格2[[#This Row],[數量]]*表格2[[#This Row],[單價]]),0)</f>
        <v>1100</v>
      </c>
    </row>
    <row r="434" spans="1:10" hidden="1">
      <c r="A434" s="331" t="str">
        <f>IFERROR((INDEX(名冊[#All],MATCH(表格2[[#This Row],[姓名]],名冊[[#All],[姓名]],0),COLUMN(名冊[[#Headers],[字號]]))),"")</f>
        <v>1-734</v>
      </c>
      <c r="B434" s="154" t="s">
        <v>1864</v>
      </c>
      <c r="C434" s="9">
        <v>45740</v>
      </c>
      <c r="D434" s="9" t="str">
        <f>IF(表格2[[#This Row],[姓名]]&lt;&gt;"","耗材","")</f>
        <v>耗材</v>
      </c>
      <c r="E434" s="8" t="s">
        <v>3353</v>
      </c>
      <c r="F434" s="98" t="s">
        <v>3355</v>
      </c>
      <c r="G434" s="179" t="str">
        <f>IF(表格2[[#This Row],[姓名]]&lt;&gt;"",TEXT(表格2[[#This Row],[日期]],"mm/dd;;")&amp;" "&amp;表格2[[#This Row],[項目]]&amp;"*"&amp;表格2[[#This Row],[數量]]&amp;表格2[[#This Row],[項目2]],"")</f>
        <v>03/24 尿布M*4-02/22, 03/01, 3/8, 03/15</v>
      </c>
      <c r="H434" s="332">
        <v>4</v>
      </c>
      <c r="I434" s="332">
        <f>IF((COUNTIF(表格2[[#This Row],[項目]],"*員工*")&gt;0),(IFERROR(VLOOKUP((MID(表格2[[#This Row],[項目]],1,(LEN(表格2[[#This Row],[項目]])-4))),價目[],3,0),"")),(IFERROR(VLOOKUP(表格2[[#This Row],[項目]],價目[],2,0),"")))</f>
        <v>300</v>
      </c>
      <c r="J434" s="333">
        <f>IF(表格2[欄1]&lt;&gt;"",(表格2[[#This Row],[數量]]*表格2[[#This Row],[單價]]),0)</f>
        <v>1200</v>
      </c>
    </row>
    <row r="435" spans="1:10" hidden="1">
      <c r="A435" s="331" t="str">
        <f>IFERROR((INDEX(名冊[#All],MATCH(表格2[[#This Row],[姓名]],名冊[[#All],[姓名]],0),COLUMN(名冊[[#Headers],[字號]]))),"")</f>
        <v>1-734</v>
      </c>
      <c r="B435" s="154" t="s">
        <v>1864</v>
      </c>
      <c r="C435" s="9">
        <v>45740</v>
      </c>
      <c r="D435" s="9" t="str">
        <f>IF(表格2[[#This Row],[姓名]]&lt;&gt;"","耗材","")</f>
        <v>耗材</v>
      </c>
      <c r="E435" s="8" t="s">
        <v>3347</v>
      </c>
      <c r="F435" s="98" t="s">
        <v>3360</v>
      </c>
      <c r="G435" s="179" t="str">
        <f>IF(表格2[[#This Row],[姓名]]&lt;&gt;"",TEXT(表格2[[#This Row],[日期]],"mm/dd;;")&amp;" "&amp;表格2[[#This Row],[項目]]&amp;"*"&amp;表格2[[#This Row],[數量]]&amp;表格2[[#This Row],[項目2]],"")</f>
        <v>03/24 看護墊*1-03/01,</v>
      </c>
      <c r="H435" s="332">
        <v>1</v>
      </c>
      <c r="I435" s="332">
        <f>IF((COUNTIF(表格2[[#This Row],[項目]],"*員工*")&gt;0),(IFERROR(VLOOKUP((MID(表格2[[#This Row],[項目]],1,(LEN(表格2[[#This Row],[項目]])-4))),價目[],3,0),"")),(IFERROR(VLOOKUP(表格2[[#This Row],[項目]],價目[],2,0),"")))</f>
        <v>210</v>
      </c>
      <c r="J435" s="333">
        <f>IF(表格2[欄1]&lt;&gt;"",(表格2[[#This Row],[數量]]*表格2[[#This Row],[單價]]),0)</f>
        <v>210</v>
      </c>
    </row>
    <row r="436" spans="1:10" hidden="1">
      <c r="A436" s="331" t="str">
        <f>IFERROR((INDEX(名冊[#All],MATCH(表格2[[#This Row],[姓名]],名冊[[#All],[姓名]],0),COLUMN(名冊[[#Headers],[字號]]))),"")</f>
        <v>1-402</v>
      </c>
      <c r="B436" s="154" t="s">
        <v>628</v>
      </c>
      <c r="C436" s="9">
        <v>45740</v>
      </c>
      <c r="D436" s="9" t="str">
        <f>IF(表格2[[#This Row],[姓名]]&lt;&gt;"","耗材","")</f>
        <v>耗材</v>
      </c>
      <c r="E436" s="8" t="s">
        <v>3359</v>
      </c>
      <c r="F436" s="98" t="s">
        <v>3360</v>
      </c>
      <c r="G436" s="179" t="str">
        <f>IF(表格2[[#This Row],[姓名]]&lt;&gt;"",TEXT(表格2[[#This Row],[日期]],"mm/dd;;")&amp;" "&amp;表格2[[#This Row],[項目]]&amp;"*"&amp;表格2[[#This Row],[數量]]&amp;表格2[[#This Row],[項目2]],"")</f>
        <v>03/24 甘油球*3-03/01,</v>
      </c>
      <c r="H436" s="332">
        <v>3</v>
      </c>
      <c r="I436" s="332">
        <f>IF((COUNTIF(表格2[[#This Row],[項目]],"*員工*")&gt;0),(IFERROR(VLOOKUP((MID(表格2[[#This Row],[項目]],1,(LEN(表格2[[#This Row],[項目]])-4))),價目[],3,0),"")),(IFERROR(VLOOKUP(表格2[[#This Row],[項目]],價目[],2,0),"")))</f>
        <v>60</v>
      </c>
      <c r="J436" s="333">
        <f>IF(表格2[欄1]&lt;&gt;"",(表格2[[#This Row],[數量]]*表格2[[#This Row],[單價]]),0)</f>
        <v>180</v>
      </c>
    </row>
    <row r="437" spans="1:10" hidden="1">
      <c r="A437" s="331" t="str">
        <f>IFERROR((INDEX(名冊[#All],MATCH(表格2[[#This Row],[姓名]],名冊[[#All],[姓名]],0),COLUMN(名冊[[#Headers],[字號]]))),"")</f>
        <v>1-402</v>
      </c>
      <c r="B437" s="154" t="s">
        <v>628</v>
      </c>
      <c r="C437" s="9">
        <v>45740</v>
      </c>
      <c r="D437" s="9" t="str">
        <f>IF(表格2[[#This Row],[姓名]]&lt;&gt;"","耗材","")</f>
        <v>耗材</v>
      </c>
      <c r="E437" s="8" t="s">
        <v>3338</v>
      </c>
      <c r="F437" s="98" t="s">
        <v>3340</v>
      </c>
      <c r="G437" s="179" t="str">
        <f>IF(表格2[[#This Row],[姓名]]&lt;&gt;"",TEXT(表格2[[#This Row],[日期]],"mm/dd;;")&amp;" "&amp;表格2[[#This Row],[項目]]&amp;"*"&amp;表格2[[#This Row],[數量]]&amp;表格2[[#This Row],[項目2]],"")</f>
        <v>03/24 尿片*6-02/22, 03/01, 03/08, 03/15</v>
      </c>
      <c r="H437" s="332">
        <v>6</v>
      </c>
      <c r="I437" s="332">
        <f>IF((COUNTIF(表格2[[#This Row],[項目]],"*員工*")&gt;0),(IFERROR(VLOOKUP((MID(表格2[[#This Row],[項目]],1,(LEN(表格2[[#This Row],[項目]])-4))),價目[],3,0),"")),(IFERROR(VLOOKUP(表格2[[#This Row],[項目]],價目[],2,0),"")))</f>
        <v>220</v>
      </c>
      <c r="J437" s="333">
        <f>IF(表格2[欄1]&lt;&gt;"",(表格2[[#This Row],[數量]]*表格2[[#This Row],[單價]]),0)</f>
        <v>1320</v>
      </c>
    </row>
    <row r="438" spans="1:10" hidden="1">
      <c r="A438" s="331" t="str">
        <f>IFERROR((INDEX(名冊[#All],MATCH(表格2[[#This Row],[姓名]],名冊[[#All],[姓名]],0),COLUMN(名冊[[#Headers],[字號]]))),"")</f>
        <v>1-402</v>
      </c>
      <c r="B438" s="154" t="s">
        <v>628</v>
      </c>
      <c r="C438" s="9">
        <v>45740</v>
      </c>
      <c r="D438" s="9" t="str">
        <f>IF(表格2[[#This Row],[姓名]]&lt;&gt;"","耗材","")</f>
        <v>耗材</v>
      </c>
      <c r="E438" s="8" t="s">
        <v>3358</v>
      </c>
      <c r="F438" s="98" t="s">
        <v>3355</v>
      </c>
      <c r="G438" s="179" t="str">
        <f>IF(表格2[[#This Row],[姓名]]&lt;&gt;"",TEXT(表格2[[#This Row],[日期]],"mm/dd;;")&amp;" "&amp;表格2[[#This Row],[項目]]&amp;"*"&amp;表格2[[#This Row],[數量]]&amp;表格2[[#This Row],[項目2]],"")</f>
        <v>03/24 尿布L*4-02/22, 03/01, 3/8, 03/15</v>
      </c>
      <c r="H438" s="332">
        <v>4</v>
      </c>
      <c r="I438" s="332">
        <f>IF((COUNTIF(表格2[[#This Row],[項目]],"*員工*")&gt;0),(IFERROR(VLOOKUP((MID(表格2[[#This Row],[項目]],1,(LEN(表格2[[#This Row],[項目]])-4))),價目[],3,0),"")),(IFERROR(VLOOKUP(表格2[[#This Row],[項目]],價目[],2,0),"")))</f>
        <v>272</v>
      </c>
      <c r="J438" s="333">
        <f>IF(表格2[欄1]&lt;&gt;"",(表格2[[#This Row],[數量]]*表格2[[#This Row],[單價]]),0)</f>
        <v>1088</v>
      </c>
    </row>
    <row r="439" spans="1:10" hidden="1">
      <c r="A439" s="331" t="str">
        <f>IFERROR((INDEX(名冊[#All],MATCH(表格2[[#This Row],[姓名]],名冊[[#All],[姓名]],0),COLUMN(名冊[[#Headers],[字號]]))),"")</f>
        <v>1-402</v>
      </c>
      <c r="B439" s="154" t="s">
        <v>628</v>
      </c>
      <c r="C439" s="9">
        <v>45740</v>
      </c>
      <c r="D439" s="9" t="str">
        <f>IF(表格2[[#This Row],[姓名]]&lt;&gt;"","耗材","")</f>
        <v>耗材</v>
      </c>
      <c r="E439" s="8" t="s">
        <v>3347</v>
      </c>
      <c r="F439" s="98" t="s">
        <v>3363</v>
      </c>
      <c r="G439" s="179" t="str">
        <f>IF(表格2[[#This Row],[姓名]]&lt;&gt;"",TEXT(表格2[[#This Row],[日期]],"mm/dd;;")&amp;" "&amp;表格2[[#This Row],[項目]]&amp;"*"&amp;表格2[[#This Row],[數量]]&amp;表格2[[#This Row],[項目2]],"")</f>
        <v>03/24 看護墊*2-02/22, 03/01,</v>
      </c>
      <c r="H439" s="332">
        <v>2</v>
      </c>
      <c r="I439" s="332">
        <f>IF((COUNTIF(表格2[[#This Row],[項目]],"*員工*")&gt;0),(IFERROR(VLOOKUP((MID(表格2[[#This Row],[項目]],1,(LEN(表格2[[#This Row],[項目]])-4))),價目[],3,0),"")),(IFERROR(VLOOKUP(表格2[[#This Row],[項目]],價目[],2,0),"")))</f>
        <v>210</v>
      </c>
      <c r="J439" s="333">
        <f>IF(表格2[欄1]&lt;&gt;"",(表格2[[#This Row],[數量]]*表格2[[#This Row],[單價]]),0)</f>
        <v>420</v>
      </c>
    </row>
    <row r="440" spans="1:10" hidden="1">
      <c r="A440" s="331" t="str">
        <f>IFERROR((INDEX(名冊[#All],MATCH(表格2[[#This Row],[姓名]],名冊[[#All],[姓名]],0),COLUMN(名冊[[#Headers],[字號]]))),"")</f>
        <v>1-452</v>
      </c>
      <c r="B440" s="154" t="s">
        <v>536</v>
      </c>
      <c r="C440" s="9">
        <v>45740</v>
      </c>
      <c r="D440" s="9" t="str">
        <f>IF(表格2[[#This Row],[姓名]]&lt;&gt;"","耗材","")</f>
        <v>耗材</v>
      </c>
      <c r="E440" s="8" t="s">
        <v>3359</v>
      </c>
      <c r="F440" s="98" t="s">
        <v>3360</v>
      </c>
      <c r="G440" s="179" t="str">
        <f>IF(表格2[[#This Row],[姓名]]&lt;&gt;"",TEXT(表格2[[#This Row],[日期]],"mm/dd;;")&amp;" "&amp;表格2[[#This Row],[項目]]&amp;"*"&amp;表格2[[#This Row],[數量]]&amp;表格2[[#This Row],[項目2]],"")</f>
        <v>03/24 甘油球*3-03/01,</v>
      </c>
      <c r="H440" s="332">
        <v>3</v>
      </c>
      <c r="I440" s="332">
        <f>IF((COUNTIF(表格2[[#This Row],[項目]],"*員工*")&gt;0),(IFERROR(VLOOKUP((MID(表格2[[#This Row],[項目]],1,(LEN(表格2[[#This Row],[項目]])-4))),價目[],3,0),"")),(IFERROR(VLOOKUP(表格2[[#This Row],[項目]],價目[],2,0),"")))</f>
        <v>60</v>
      </c>
      <c r="J440" s="333">
        <f>IF(表格2[欄1]&lt;&gt;"",(表格2[[#This Row],[數量]]*表格2[[#This Row],[單價]]),0)</f>
        <v>180</v>
      </c>
    </row>
    <row r="441" spans="1:10" hidden="1">
      <c r="A441" s="331" t="str">
        <f>IFERROR((INDEX(名冊[#All],MATCH(表格2[[#This Row],[姓名]],名冊[[#All],[姓名]],0),COLUMN(名冊[[#Headers],[字號]]))),"")</f>
        <v>1-452</v>
      </c>
      <c r="B441" s="154" t="s">
        <v>536</v>
      </c>
      <c r="C441" s="9">
        <v>45740</v>
      </c>
      <c r="D441" s="9" t="str">
        <f>IF(表格2[[#This Row],[姓名]]&lt;&gt;"","耗材","")</f>
        <v>耗材</v>
      </c>
      <c r="E441" s="8" t="s">
        <v>3338</v>
      </c>
      <c r="F441" s="98" t="s">
        <v>3340</v>
      </c>
      <c r="G441" s="179" t="str">
        <f>IF(表格2[[#This Row],[姓名]]&lt;&gt;"",TEXT(表格2[[#This Row],[日期]],"mm/dd;;")&amp;" "&amp;表格2[[#This Row],[項目]]&amp;"*"&amp;表格2[[#This Row],[數量]]&amp;表格2[[#This Row],[項目2]],"")</f>
        <v>03/24 尿片*5-02/22, 03/01, 03/08, 03/15</v>
      </c>
      <c r="H441" s="332">
        <v>5</v>
      </c>
      <c r="I441" s="332">
        <f>IF((COUNTIF(表格2[[#This Row],[項目]],"*員工*")&gt;0),(IFERROR(VLOOKUP((MID(表格2[[#This Row],[項目]],1,(LEN(表格2[[#This Row],[項目]])-4))),價目[],3,0),"")),(IFERROR(VLOOKUP(表格2[[#This Row],[項目]],價目[],2,0),"")))</f>
        <v>220</v>
      </c>
      <c r="J441" s="333">
        <f>IF(表格2[欄1]&lt;&gt;"",(表格2[[#This Row],[數量]]*表格2[[#This Row],[單價]]),0)</f>
        <v>1100</v>
      </c>
    </row>
    <row r="442" spans="1:10" hidden="1">
      <c r="A442" s="331" t="str">
        <f>IFERROR((INDEX(名冊[#All],MATCH(表格2[[#This Row],[姓名]],名冊[[#All],[姓名]],0),COLUMN(名冊[[#Headers],[字號]]))),"")</f>
        <v>1-452</v>
      </c>
      <c r="B442" s="154" t="s">
        <v>536</v>
      </c>
      <c r="C442" s="9">
        <v>45740</v>
      </c>
      <c r="D442" s="9" t="str">
        <f>IF(表格2[[#This Row],[姓名]]&lt;&gt;"","耗材","")</f>
        <v>耗材</v>
      </c>
      <c r="E442" s="8" t="s">
        <v>3353</v>
      </c>
      <c r="F442" s="98" t="s">
        <v>3357</v>
      </c>
      <c r="G442" s="179" t="str">
        <f>IF(表格2[[#This Row],[姓名]]&lt;&gt;"",TEXT(表格2[[#This Row],[日期]],"mm/dd;;")&amp;" "&amp;表格2[[#This Row],[項目]]&amp;"*"&amp;表格2[[#This Row],[數量]]&amp;表格2[[#This Row],[項目2]],"")</f>
        <v>03/24 尿布M*2-03/01, 3/8,</v>
      </c>
      <c r="H442" s="332">
        <v>2</v>
      </c>
      <c r="I442" s="332">
        <f>IF((COUNTIF(表格2[[#This Row],[項目]],"*員工*")&gt;0),(IFERROR(VLOOKUP((MID(表格2[[#This Row],[項目]],1,(LEN(表格2[[#This Row],[項目]])-4))),價目[],3,0),"")),(IFERROR(VLOOKUP(表格2[[#This Row],[項目]],價目[],2,0),"")))</f>
        <v>300</v>
      </c>
      <c r="J442" s="333">
        <f>IF(表格2[欄1]&lt;&gt;"",(表格2[[#This Row],[數量]]*表格2[[#This Row],[單價]]),0)</f>
        <v>600</v>
      </c>
    </row>
    <row r="443" spans="1:10" hidden="1">
      <c r="A443" s="331" t="str">
        <f>IFERROR((INDEX(名冊[#All],MATCH(表格2[[#This Row],[姓名]],名冊[[#All],[姓名]],0),COLUMN(名冊[[#Headers],[字號]]))),"")</f>
        <v>1-452</v>
      </c>
      <c r="B443" s="154" t="s">
        <v>536</v>
      </c>
      <c r="C443" s="9">
        <v>45740</v>
      </c>
      <c r="D443" s="9" t="str">
        <f>IF(表格2[[#This Row],[姓名]]&lt;&gt;"","耗材","")</f>
        <v>耗材</v>
      </c>
      <c r="E443" s="8" t="s">
        <v>3347</v>
      </c>
      <c r="F443" s="98" t="s">
        <v>3363</v>
      </c>
      <c r="G443" s="179" t="str">
        <f>IF(表格2[[#This Row],[姓名]]&lt;&gt;"",TEXT(表格2[[#This Row],[日期]],"mm/dd;;")&amp;" "&amp;表格2[[#This Row],[項目]]&amp;"*"&amp;表格2[[#This Row],[數量]]&amp;表格2[[#This Row],[項目2]],"")</f>
        <v>03/24 看護墊*2-02/22, 03/01,</v>
      </c>
      <c r="H443" s="332">
        <v>2</v>
      </c>
      <c r="I443" s="332">
        <f>IF((COUNTIF(表格2[[#This Row],[項目]],"*員工*")&gt;0),(IFERROR(VLOOKUP((MID(表格2[[#This Row],[項目]],1,(LEN(表格2[[#This Row],[項目]])-4))),價目[],3,0),"")),(IFERROR(VLOOKUP(表格2[[#This Row],[項目]],價目[],2,0),"")))</f>
        <v>210</v>
      </c>
      <c r="J443" s="333">
        <f>IF(表格2[欄1]&lt;&gt;"",(表格2[[#This Row],[數量]]*表格2[[#This Row],[單價]]),0)</f>
        <v>420</v>
      </c>
    </row>
    <row r="444" spans="1:10" hidden="1">
      <c r="A444" s="331" t="str">
        <f>IFERROR((INDEX(名冊[#All],MATCH(表格2[[#This Row],[姓名]],名冊[[#All],[姓名]],0),COLUMN(名冊[[#Headers],[字號]]))),"")</f>
        <v>1-730</v>
      </c>
      <c r="B444" s="154" t="s">
        <v>1865</v>
      </c>
      <c r="C444" s="9">
        <v>45740</v>
      </c>
      <c r="D444" s="9" t="str">
        <f>IF(表格2[[#This Row],[姓名]]&lt;&gt;"","耗材","")</f>
        <v>耗材</v>
      </c>
      <c r="E444" s="8" t="s">
        <v>3359</v>
      </c>
      <c r="F444" s="98" t="s">
        <v>3360</v>
      </c>
      <c r="G444" s="179" t="str">
        <f>IF(表格2[[#This Row],[姓名]]&lt;&gt;"",TEXT(表格2[[#This Row],[日期]],"mm/dd;;")&amp;" "&amp;表格2[[#This Row],[項目]]&amp;"*"&amp;表格2[[#This Row],[數量]]&amp;表格2[[#This Row],[項目2]],"")</f>
        <v>03/24 甘油球*3-03/01,</v>
      </c>
      <c r="H444" s="332">
        <v>3</v>
      </c>
      <c r="I444" s="332">
        <f>IF((COUNTIF(表格2[[#This Row],[項目]],"*員工*")&gt;0),(IFERROR(VLOOKUP((MID(表格2[[#This Row],[項目]],1,(LEN(表格2[[#This Row],[項目]])-4))),價目[],3,0),"")),(IFERROR(VLOOKUP(表格2[[#This Row],[項目]],價目[],2,0),"")))</f>
        <v>60</v>
      </c>
      <c r="J444" s="333">
        <f>IF(表格2[欄1]&lt;&gt;"",(表格2[[#This Row],[數量]]*表格2[[#This Row],[單價]]),0)</f>
        <v>180</v>
      </c>
    </row>
    <row r="445" spans="1:10" hidden="1">
      <c r="A445" s="331" t="str">
        <f>IFERROR((INDEX(名冊[#All],MATCH(表格2[[#This Row],[姓名]],名冊[[#All],[姓名]],0),COLUMN(名冊[[#Headers],[字號]]))),"")</f>
        <v>1-730</v>
      </c>
      <c r="B445" s="154" t="s">
        <v>1865</v>
      </c>
      <c r="C445" s="9">
        <v>45740</v>
      </c>
      <c r="D445" s="9" t="str">
        <f>IF(表格2[[#This Row],[姓名]]&lt;&gt;"","耗材","")</f>
        <v>耗材</v>
      </c>
      <c r="E445" s="8" t="s">
        <v>3338</v>
      </c>
      <c r="F445" s="98" t="s">
        <v>3340</v>
      </c>
      <c r="G445" s="179" t="str">
        <f>IF(表格2[[#This Row],[姓名]]&lt;&gt;"",TEXT(表格2[[#This Row],[日期]],"mm/dd;;")&amp;" "&amp;表格2[[#This Row],[項目]]&amp;"*"&amp;表格2[[#This Row],[數量]]&amp;表格2[[#This Row],[項目2]],"")</f>
        <v>03/24 尿片*6-02/22, 03/01, 03/08, 03/15</v>
      </c>
      <c r="H445" s="332">
        <v>6</v>
      </c>
      <c r="I445" s="332">
        <f>IF((COUNTIF(表格2[[#This Row],[項目]],"*員工*")&gt;0),(IFERROR(VLOOKUP((MID(表格2[[#This Row],[項目]],1,(LEN(表格2[[#This Row],[項目]])-4))),價目[],3,0),"")),(IFERROR(VLOOKUP(表格2[[#This Row],[項目]],價目[],2,0),"")))</f>
        <v>220</v>
      </c>
      <c r="J445" s="333">
        <f>IF(表格2[欄1]&lt;&gt;"",(表格2[[#This Row],[數量]]*表格2[[#This Row],[單價]]),0)</f>
        <v>1320</v>
      </c>
    </row>
    <row r="446" spans="1:10" hidden="1">
      <c r="A446" s="331" t="str">
        <f>IFERROR((INDEX(名冊[#All],MATCH(表格2[[#This Row],[姓名]],名冊[[#All],[姓名]],0),COLUMN(名冊[[#Headers],[字號]]))),"")</f>
        <v>1-730</v>
      </c>
      <c r="B446" s="154" t="s">
        <v>1865</v>
      </c>
      <c r="C446" s="9">
        <v>45740</v>
      </c>
      <c r="D446" s="9" t="str">
        <f>IF(表格2[[#This Row],[姓名]]&lt;&gt;"","耗材","")</f>
        <v>耗材</v>
      </c>
      <c r="E446" s="8" t="s">
        <v>3353</v>
      </c>
      <c r="F446" s="98" t="s">
        <v>3357</v>
      </c>
      <c r="G446" s="179" t="str">
        <f>IF(表格2[[#This Row],[姓名]]&lt;&gt;"",TEXT(表格2[[#This Row],[日期]],"mm/dd;;")&amp;" "&amp;表格2[[#This Row],[項目]]&amp;"*"&amp;表格2[[#This Row],[數量]]&amp;表格2[[#This Row],[項目2]],"")</f>
        <v>03/24 尿布M*2-03/01, 3/8,</v>
      </c>
      <c r="H446" s="332">
        <v>2</v>
      </c>
      <c r="I446" s="332">
        <f>IF((COUNTIF(表格2[[#This Row],[項目]],"*員工*")&gt;0),(IFERROR(VLOOKUP((MID(表格2[[#This Row],[項目]],1,(LEN(表格2[[#This Row],[項目]])-4))),價目[],3,0),"")),(IFERROR(VLOOKUP(表格2[[#This Row],[項目]],價目[],2,0),"")))</f>
        <v>300</v>
      </c>
      <c r="J446" s="333">
        <f>IF(表格2[欄1]&lt;&gt;"",(表格2[[#This Row],[數量]]*表格2[[#This Row],[單價]]),0)</f>
        <v>600</v>
      </c>
    </row>
    <row r="447" spans="1:10" hidden="1">
      <c r="A447" s="331" t="str">
        <f>IFERROR((INDEX(名冊[#All],MATCH(表格2[[#This Row],[姓名]],名冊[[#All],[姓名]],0),COLUMN(名冊[[#Headers],[字號]]))),"")</f>
        <v>1-730</v>
      </c>
      <c r="B447" s="154" t="s">
        <v>1865</v>
      </c>
      <c r="C447" s="9">
        <v>45740</v>
      </c>
      <c r="D447" s="9" t="str">
        <f>IF(表格2[[#This Row],[姓名]]&lt;&gt;"","耗材","")</f>
        <v>耗材</v>
      </c>
      <c r="E447" s="8" t="s">
        <v>3347</v>
      </c>
      <c r="F447" s="98" t="s">
        <v>3355</v>
      </c>
      <c r="G447" s="179" t="str">
        <f>IF(表格2[[#This Row],[姓名]]&lt;&gt;"",TEXT(表格2[[#This Row],[日期]],"mm/dd;;")&amp;" "&amp;表格2[[#This Row],[項目]]&amp;"*"&amp;表格2[[#This Row],[數量]]&amp;表格2[[#This Row],[項目2]],"")</f>
        <v>03/24 看護墊*4-02/22, 03/01, 3/8, 03/15</v>
      </c>
      <c r="H447" s="332">
        <v>4</v>
      </c>
      <c r="I447" s="332">
        <f>IF((COUNTIF(表格2[[#This Row],[項目]],"*員工*")&gt;0),(IFERROR(VLOOKUP((MID(表格2[[#This Row],[項目]],1,(LEN(表格2[[#This Row],[項目]])-4))),價目[],3,0),"")),(IFERROR(VLOOKUP(表格2[[#This Row],[項目]],價目[],2,0),"")))</f>
        <v>210</v>
      </c>
      <c r="J447" s="333">
        <f>IF(表格2[欄1]&lt;&gt;"",(表格2[[#This Row],[數量]]*表格2[[#This Row],[單價]]),0)</f>
        <v>840</v>
      </c>
    </row>
    <row r="448" spans="1:10" hidden="1">
      <c r="A448" s="331" t="str">
        <f>IFERROR((INDEX(名冊[#All],MATCH(表格2[[#This Row],[姓名]],名冊[[#All],[姓名]],0),COLUMN(名冊[[#Headers],[字號]]))),"")</f>
        <v>2-182</v>
      </c>
      <c r="B448" s="154" t="s">
        <v>1004</v>
      </c>
      <c r="C448" s="9">
        <v>45740</v>
      </c>
      <c r="D448" s="9" t="str">
        <f>IF(表格2[[#This Row],[姓名]]&lt;&gt;"","耗材","")</f>
        <v>耗材</v>
      </c>
      <c r="E448" s="8" t="s">
        <v>3359</v>
      </c>
      <c r="F448" s="98" t="s">
        <v>3344</v>
      </c>
      <c r="G448" s="179" t="str">
        <f>IF(表格2[[#This Row],[姓名]]&lt;&gt;"",TEXT(表格2[[#This Row],[日期]],"mm/dd;;")&amp;" "&amp;表格2[[#This Row],[項目]]&amp;"*"&amp;表格2[[#This Row],[數量]]&amp;表格2[[#This Row],[項目2]],"")</f>
        <v>03/24 甘油球*3-02/22,</v>
      </c>
      <c r="H448" s="332">
        <v>3</v>
      </c>
      <c r="I448" s="332">
        <f>IF((COUNTIF(表格2[[#This Row],[項目]],"*員工*")&gt;0),(IFERROR(VLOOKUP((MID(表格2[[#This Row],[項目]],1,(LEN(表格2[[#This Row],[項目]])-4))),價目[],3,0),"")),(IFERROR(VLOOKUP(表格2[[#This Row],[項目]],價目[],2,0),"")))</f>
        <v>60</v>
      </c>
      <c r="J448" s="333">
        <f>IF(表格2[欄1]&lt;&gt;"",(表格2[[#This Row],[數量]]*表格2[[#This Row],[單價]]),0)</f>
        <v>180</v>
      </c>
    </row>
    <row r="449" spans="1:10" hidden="1">
      <c r="A449" s="331" t="str">
        <f>IFERROR((INDEX(名冊[#All],MATCH(表格2[[#This Row],[姓名]],名冊[[#All],[姓名]],0),COLUMN(名冊[[#Headers],[字號]]))),"")</f>
        <v>2-182</v>
      </c>
      <c r="B449" s="154" t="s">
        <v>1004</v>
      </c>
      <c r="C449" s="9">
        <v>45740</v>
      </c>
      <c r="D449" s="9" t="str">
        <f>IF(表格2[[#This Row],[姓名]]&lt;&gt;"","耗材","")</f>
        <v>耗材</v>
      </c>
      <c r="E449" s="8" t="s">
        <v>3338</v>
      </c>
      <c r="F449" s="98" t="s">
        <v>3343</v>
      </c>
      <c r="G449" s="179" t="str">
        <f>IF(表格2[[#This Row],[姓名]]&lt;&gt;"",TEXT(表格2[[#This Row],[日期]],"mm/dd;;")&amp;" "&amp;表格2[[#This Row],[項目]]&amp;"*"&amp;表格2[[#This Row],[數量]]&amp;表格2[[#This Row],[項目2]],"")</f>
        <v>03/24 尿片*3-03/01, 03/08, 03/15</v>
      </c>
      <c r="H449" s="332">
        <v>3</v>
      </c>
      <c r="I449" s="332">
        <f>IF((COUNTIF(表格2[[#This Row],[項目]],"*員工*")&gt;0),(IFERROR(VLOOKUP((MID(表格2[[#This Row],[項目]],1,(LEN(表格2[[#This Row],[項目]])-4))),價目[],3,0),"")),(IFERROR(VLOOKUP(表格2[[#This Row],[項目]],價目[],2,0),"")))</f>
        <v>220</v>
      </c>
      <c r="J449" s="333">
        <f>IF(表格2[欄1]&lt;&gt;"",(表格2[[#This Row],[數量]]*表格2[[#This Row],[單價]]),0)</f>
        <v>660</v>
      </c>
    </row>
    <row r="450" spans="1:10" hidden="1">
      <c r="A450" s="331" t="str">
        <f>IFERROR((INDEX(名冊[#All],MATCH(表格2[[#This Row],[姓名]],名冊[[#All],[姓名]],0),COLUMN(名冊[[#Headers],[字號]]))),"")</f>
        <v>2-182</v>
      </c>
      <c r="B450" s="154" t="s">
        <v>1004</v>
      </c>
      <c r="C450" s="9">
        <v>45740</v>
      </c>
      <c r="D450" s="9" t="str">
        <f>IF(表格2[[#This Row],[姓名]]&lt;&gt;"","耗材","")</f>
        <v>耗材</v>
      </c>
      <c r="E450" s="8" t="s">
        <v>3358</v>
      </c>
      <c r="F450" s="98" t="s">
        <v>3341</v>
      </c>
      <c r="G450" s="179" t="str">
        <f>IF(表格2[[#This Row],[姓名]]&lt;&gt;"",TEXT(表格2[[#This Row],[日期]],"mm/dd;;")&amp;" "&amp;表格2[[#This Row],[項目]]&amp;"*"&amp;表格2[[#This Row],[數量]]&amp;表格2[[#This Row],[項目2]],"")</f>
        <v>03/24 尿布L*1-03/15</v>
      </c>
      <c r="H450" s="332">
        <v>1</v>
      </c>
      <c r="I450" s="332">
        <f>IF((COUNTIF(表格2[[#This Row],[項目]],"*員工*")&gt;0),(IFERROR(VLOOKUP((MID(表格2[[#This Row],[項目]],1,(LEN(表格2[[#This Row],[項目]])-4))),價目[],3,0),"")),(IFERROR(VLOOKUP(表格2[[#This Row],[項目]],價目[],2,0),"")))</f>
        <v>272</v>
      </c>
      <c r="J450" s="333">
        <f>IF(表格2[欄1]&lt;&gt;"",(表格2[[#This Row],[數量]]*表格2[[#This Row],[單價]]),0)</f>
        <v>272</v>
      </c>
    </row>
    <row r="451" spans="1:10" hidden="1">
      <c r="A451" s="331" t="str">
        <f>IFERROR((INDEX(名冊[#All],MATCH(表格2[[#This Row],[姓名]],名冊[[#All],[姓名]],0),COLUMN(名冊[[#Headers],[字號]]))),"")</f>
        <v>2-182</v>
      </c>
      <c r="B451" s="154" t="s">
        <v>1004</v>
      </c>
      <c r="C451" s="9">
        <v>45740</v>
      </c>
      <c r="D451" s="9" t="str">
        <f>IF(表格2[[#This Row],[姓名]]&lt;&gt;"","耗材","")</f>
        <v>耗材</v>
      </c>
      <c r="E451" s="8" t="s">
        <v>3353</v>
      </c>
      <c r="F451" s="98" t="s">
        <v>3360</v>
      </c>
      <c r="G451" s="179" t="str">
        <f>IF(表格2[[#This Row],[姓名]]&lt;&gt;"",TEXT(表格2[[#This Row],[日期]],"mm/dd;;")&amp;" "&amp;表格2[[#This Row],[項目]]&amp;"*"&amp;表格2[[#This Row],[數量]]&amp;表格2[[#This Row],[項目2]],"")</f>
        <v>03/24 尿布M*2-03/01,</v>
      </c>
      <c r="H451" s="332">
        <v>2</v>
      </c>
      <c r="I451" s="332">
        <f>IF((COUNTIF(表格2[[#This Row],[項目]],"*員工*")&gt;0),(IFERROR(VLOOKUP((MID(表格2[[#This Row],[項目]],1,(LEN(表格2[[#This Row],[項目]])-4))),價目[],3,0),"")),(IFERROR(VLOOKUP(表格2[[#This Row],[項目]],價目[],2,0),"")))</f>
        <v>300</v>
      </c>
      <c r="J451" s="333">
        <f>IF(表格2[欄1]&lt;&gt;"",(表格2[[#This Row],[數量]]*表格2[[#This Row],[單價]]),0)</f>
        <v>600</v>
      </c>
    </row>
    <row r="452" spans="1:10" hidden="1">
      <c r="A452" s="331" t="str">
        <f>IFERROR((INDEX(名冊[#All],MATCH(表格2[[#This Row],[姓名]],名冊[[#All],[姓名]],0),COLUMN(名冊[[#Headers],[字號]]))),"")</f>
        <v>2-182</v>
      </c>
      <c r="B452" s="154" t="s">
        <v>1004</v>
      </c>
      <c r="C452" s="9">
        <v>45740</v>
      </c>
      <c r="D452" s="9" t="str">
        <f>IF(表格2[[#This Row],[姓名]]&lt;&gt;"","耗材","")</f>
        <v>耗材</v>
      </c>
      <c r="E452" s="8" t="s">
        <v>3347</v>
      </c>
      <c r="F452" s="98" t="s">
        <v>3352</v>
      </c>
      <c r="G452" s="179" t="str">
        <f>IF(表格2[[#This Row],[姓名]]&lt;&gt;"",TEXT(表格2[[#This Row],[日期]],"mm/dd;;")&amp;" "&amp;表格2[[#This Row],[項目]]&amp;"*"&amp;表格2[[#This Row],[數量]]&amp;表格2[[#This Row],[項目2]],"")</f>
        <v>03/24 看護墊*3-02/22, 03/01, 3/8,</v>
      </c>
      <c r="H452" s="332">
        <v>3</v>
      </c>
      <c r="I452" s="332">
        <f>IF((COUNTIF(表格2[[#This Row],[項目]],"*員工*")&gt;0),(IFERROR(VLOOKUP((MID(表格2[[#This Row],[項目]],1,(LEN(表格2[[#This Row],[項目]])-4))),價目[],3,0),"")),(IFERROR(VLOOKUP(表格2[[#This Row],[項目]],價目[],2,0),"")))</f>
        <v>210</v>
      </c>
      <c r="J452" s="333">
        <f>IF(表格2[欄1]&lt;&gt;"",(表格2[[#This Row],[數量]]*表格2[[#This Row],[單價]]),0)</f>
        <v>630</v>
      </c>
    </row>
    <row r="453" spans="1:10" hidden="1">
      <c r="A453" s="331" t="str">
        <f>IFERROR((INDEX(名冊[#All],MATCH(表格2[[#This Row],[姓名]],名冊[[#All],[姓名]],0),COLUMN(名冊[[#Headers],[字號]]))),"")</f>
        <v>1-585</v>
      </c>
      <c r="B453" s="154" t="s">
        <v>985</v>
      </c>
      <c r="C453" s="9">
        <v>45740</v>
      </c>
      <c r="D453" s="9" t="str">
        <f>IF(表格2[[#This Row],[姓名]]&lt;&gt;"","耗材","")</f>
        <v>耗材</v>
      </c>
      <c r="E453" s="8" t="s">
        <v>3359</v>
      </c>
      <c r="F453" s="98" t="s">
        <v>3350</v>
      </c>
      <c r="G453" s="179" t="str">
        <f>IF(表格2[[#This Row],[姓名]]&lt;&gt;"",TEXT(表格2[[#This Row],[日期]],"mm/dd;;")&amp;" "&amp;表格2[[#This Row],[項目]]&amp;"*"&amp;表格2[[#This Row],[數量]]&amp;表格2[[#This Row],[項目2]],"")</f>
        <v>03/24 甘油球*3-3/8,</v>
      </c>
      <c r="H453" s="332">
        <v>3</v>
      </c>
      <c r="I453" s="332">
        <f>IF((COUNTIF(表格2[[#This Row],[項目]],"*員工*")&gt;0),(IFERROR(VLOOKUP((MID(表格2[[#This Row],[項目]],1,(LEN(表格2[[#This Row],[項目]])-4))),價目[],3,0),"")),(IFERROR(VLOOKUP(表格2[[#This Row],[項目]],價目[],2,0),"")))</f>
        <v>60</v>
      </c>
      <c r="J453" s="333">
        <f>IF(表格2[欄1]&lt;&gt;"",(表格2[[#This Row],[數量]]*表格2[[#This Row],[單價]]),0)</f>
        <v>180</v>
      </c>
    </row>
    <row r="454" spans="1:10" hidden="1">
      <c r="A454" s="331" t="str">
        <f>IFERROR((INDEX(名冊[#All],MATCH(表格2[[#This Row],[姓名]],名冊[[#All],[姓名]],0),COLUMN(名冊[[#Headers],[字號]]))),"")</f>
        <v>1-585</v>
      </c>
      <c r="B454" s="154" t="s">
        <v>985</v>
      </c>
      <c r="C454" s="9">
        <v>45740</v>
      </c>
      <c r="D454" s="9" t="str">
        <f>IF(表格2[[#This Row],[姓名]]&lt;&gt;"","耗材","")</f>
        <v>耗材</v>
      </c>
      <c r="E454" s="8" t="s">
        <v>3338</v>
      </c>
      <c r="F454" s="98" t="s">
        <v>3364</v>
      </c>
      <c r="G454" s="179" t="str">
        <f>IF(表格2[[#This Row],[姓名]]&lt;&gt;"",TEXT(表格2[[#This Row],[日期]],"mm/dd;;")&amp;" "&amp;表格2[[#This Row],[項目]]&amp;"*"&amp;表格2[[#This Row],[數量]]&amp;表格2[[#This Row],[項目2]],"")</f>
        <v>03/24 尿片*1-03/08,</v>
      </c>
      <c r="H454" s="332">
        <v>1</v>
      </c>
      <c r="I454" s="332">
        <f>IF((COUNTIF(表格2[[#This Row],[項目]],"*員工*")&gt;0),(IFERROR(VLOOKUP((MID(表格2[[#This Row],[項目]],1,(LEN(表格2[[#This Row],[項目]])-4))),價目[],3,0),"")),(IFERROR(VLOOKUP(表格2[[#This Row],[項目]],價目[],2,0),"")))</f>
        <v>220</v>
      </c>
      <c r="J454" s="333">
        <f>IF(表格2[欄1]&lt;&gt;"",(表格2[[#This Row],[數量]]*表格2[[#This Row],[單價]]),0)</f>
        <v>220</v>
      </c>
    </row>
    <row r="455" spans="1:10" hidden="1">
      <c r="A455" s="331" t="str">
        <f>IFERROR((INDEX(名冊[#All],MATCH(表格2[[#This Row],[姓名]],名冊[[#All],[姓名]],0),COLUMN(名冊[[#Headers],[字號]]))),"")</f>
        <v>1-585</v>
      </c>
      <c r="B455" s="154" t="s">
        <v>985</v>
      </c>
      <c r="C455" s="9">
        <v>45740</v>
      </c>
      <c r="D455" s="9" t="str">
        <f>IF(表格2[[#This Row],[姓名]]&lt;&gt;"","耗材","")</f>
        <v>耗材</v>
      </c>
      <c r="E455" s="8" t="s">
        <v>3353</v>
      </c>
      <c r="F455" s="98" t="s">
        <v>3352</v>
      </c>
      <c r="G455" s="179" t="str">
        <f>IF(表格2[[#This Row],[姓名]]&lt;&gt;"",TEXT(表格2[[#This Row],[日期]],"mm/dd;;")&amp;" "&amp;表格2[[#This Row],[項目]]&amp;"*"&amp;表格2[[#This Row],[數量]]&amp;表格2[[#This Row],[項目2]],"")</f>
        <v>03/24 尿布M*3-02/22, 03/01, 3/8,</v>
      </c>
      <c r="H455" s="332">
        <v>3</v>
      </c>
      <c r="I455" s="332">
        <f>IF((COUNTIF(表格2[[#This Row],[項目]],"*員工*")&gt;0),(IFERROR(VLOOKUP((MID(表格2[[#This Row],[項目]],1,(LEN(表格2[[#This Row],[項目]])-4))),價目[],3,0),"")),(IFERROR(VLOOKUP(表格2[[#This Row],[項目]],價目[],2,0),"")))</f>
        <v>300</v>
      </c>
      <c r="J455" s="333">
        <f>IF(表格2[欄1]&lt;&gt;"",(表格2[[#This Row],[數量]]*表格2[[#This Row],[單價]]),0)</f>
        <v>900</v>
      </c>
    </row>
    <row r="456" spans="1:10" hidden="1">
      <c r="A456" s="331" t="str">
        <f>IFERROR((INDEX(名冊[#All],MATCH(表格2[[#This Row],[姓名]],名冊[[#All],[姓名]],0),COLUMN(名冊[[#Headers],[字號]]))),"")</f>
        <v>1-585</v>
      </c>
      <c r="B456" s="154" t="s">
        <v>985</v>
      </c>
      <c r="C456" s="9">
        <v>45740</v>
      </c>
      <c r="D456" s="9" t="str">
        <f>IF(表格2[[#This Row],[姓名]]&lt;&gt;"","耗材","")</f>
        <v>耗材</v>
      </c>
      <c r="E456" s="8" t="s">
        <v>3347</v>
      </c>
      <c r="F456" s="98" t="s">
        <v>3363</v>
      </c>
      <c r="G456" s="179" t="str">
        <f>IF(表格2[[#This Row],[姓名]]&lt;&gt;"",TEXT(表格2[[#This Row],[日期]],"mm/dd;;")&amp;" "&amp;表格2[[#This Row],[項目]]&amp;"*"&amp;表格2[[#This Row],[數量]]&amp;表格2[[#This Row],[項目2]],"")</f>
        <v>03/24 看護墊*2-02/22, 03/01,</v>
      </c>
      <c r="H456" s="332">
        <v>2</v>
      </c>
      <c r="I456" s="332">
        <f>IF((COUNTIF(表格2[[#This Row],[項目]],"*員工*")&gt;0),(IFERROR(VLOOKUP((MID(表格2[[#This Row],[項目]],1,(LEN(表格2[[#This Row],[項目]])-4))),價目[],3,0),"")),(IFERROR(VLOOKUP(表格2[[#This Row],[項目]],價目[],2,0),"")))</f>
        <v>210</v>
      </c>
      <c r="J456" s="333">
        <f>IF(表格2[欄1]&lt;&gt;"",(表格2[[#This Row],[數量]]*表格2[[#This Row],[單價]]),0)</f>
        <v>420</v>
      </c>
    </row>
    <row r="457" spans="1:10" hidden="1">
      <c r="A457" s="331" t="str">
        <f>IFERROR((INDEX(名冊[#All],MATCH(表格2[[#This Row],[姓名]],名冊[[#All],[姓名]],0),COLUMN(名冊[[#Headers],[字號]]))),"")</f>
        <v>1-612</v>
      </c>
      <c r="B457" s="154" t="s">
        <v>785</v>
      </c>
      <c r="C457" s="9">
        <v>45740</v>
      </c>
      <c r="D457" s="9" t="str">
        <f>IF(表格2[[#This Row],[姓名]]&lt;&gt;"","耗材","")</f>
        <v>耗材</v>
      </c>
      <c r="E457" s="8" t="s">
        <v>3359</v>
      </c>
      <c r="F457" s="98" t="s">
        <v>3350</v>
      </c>
      <c r="G457" s="179" t="str">
        <f>IF(表格2[[#This Row],[姓名]]&lt;&gt;"",TEXT(表格2[[#This Row],[日期]],"mm/dd;;")&amp;" "&amp;表格2[[#This Row],[項目]]&amp;"*"&amp;表格2[[#This Row],[數量]]&amp;表格2[[#This Row],[項目2]],"")</f>
        <v>03/24 甘油球*3-3/8,</v>
      </c>
      <c r="H457" s="332">
        <v>3</v>
      </c>
      <c r="I457" s="332">
        <f>IF((COUNTIF(表格2[[#This Row],[項目]],"*員工*")&gt;0),(IFERROR(VLOOKUP((MID(表格2[[#This Row],[項目]],1,(LEN(表格2[[#This Row],[項目]])-4))),價目[],3,0),"")),(IFERROR(VLOOKUP(表格2[[#This Row],[項目]],價目[],2,0),"")))</f>
        <v>60</v>
      </c>
      <c r="J457" s="333">
        <f>IF(表格2[欄1]&lt;&gt;"",(表格2[[#This Row],[數量]]*表格2[[#This Row],[單價]]),0)</f>
        <v>180</v>
      </c>
    </row>
    <row r="458" spans="1:10" hidden="1">
      <c r="A458" s="331" t="str">
        <f>IFERROR((INDEX(名冊[#All],MATCH(表格2[[#This Row],[姓名]],名冊[[#All],[姓名]],0),COLUMN(名冊[[#Headers],[字號]]))),"")</f>
        <v>1-612</v>
      </c>
      <c r="B458" s="154" t="s">
        <v>785</v>
      </c>
      <c r="C458" s="9">
        <v>45740</v>
      </c>
      <c r="D458" s="9" t="str">
        <f>IF(表格2[[#This Row],[姓名]]&lt;&gt;"","耗材","")</f>
        <v>耗材</v>
      </c>
      <c r="E458" s="8" t="s">
        <v>3338</v>
      </c>
      <c r="F458" s="98" t="s">
        <v>3361</v>
      </c>
      <c r="G458" s="179" t="str">
        <f>IF(表格2[[#This Row],[姓名]]&lt;&gt;"",TEXT(表格2[[#This Row],[日期]],"mm/dd;;")&amp;" "&amp;表格2[[#This Row],[項目]]&amp;"*"&amp;表格2[[#This Row],[數量]]&amp;表格2[[#This Row],[項目2]],"")</f>
        <v>03/24 尿片*3-02/22, 03/01, 03/08,</v>
      </c>
      <c r="H458" s="332">
        <v>3</v>
      </c>
      <c r="I458" s="332">
        <f>IF((COUNTIF(表格2[[#This Row],[項目]],"*員工*")&gt;0),(IFERROR(VLOOKUP((MID(表格2[[#This Row],[項目]],1,(LEN(表格2[[#This Row],[項目]])-4))),價目[],3,0),"")),(IFERROR(VLOOKUP(表格2[[#This Row],[項目]],價目[],2,0),"")))</f>
        <v>220</v>
      </c>
      <c r="J458" s="333">
        <f>IF(表格2[欄1]&lt;&gt;"",(表格2[[#This Row],[數量]]*表格2[[#This Row],[單價]]),0)</f>
        <v>660</v>
      </c>
    </row>
    <row r="459" spans="1:10" hidden="1">
      <c r="A459" s="331" t="str">
        <f>IFERROR((INDEX(名冊[#All],MATCH(表格2[[#This Row],[姓名]],名冊[[#All],[姓名]],0),COLUMN(名冊[[#Headers],[字號]]))),"")</f>
        <v>1-612</v>
      </c>
      <c r="B459" s="154" t="s">
        <v>785</v>
      </c>
      <c r="C459" s="9">
        <v>45740</v>
      </c>
      <c r="D459" s="9" t="str">
        <f>IF(表格2[[#This Row],[姓名]]&lt;&gt;"","耗材","")</f>
        <v>耗材</v>
      </c>
      <c r="E459" s="8" t="s">
        <v>3353</v>
      </c>
      <c r="F459" s="98" t="s">
        <v>3352</v>
      </c>
      <c r="G459" s="179" t="str">
        <f>IF(表格2[[#This Row],[姓名]]&lt;&gt;"",TEXT(表格2[[#This Row],[日期]],"mm/dd;;")&amp;" "&amp;表格2[[#This Row],[項目]]&amp;"*"&amp;表格2[[#This Row],[數量]]&amp;表格2[[#This Row],[項目2]],"")</f>
        <v>03/24 尿布M*3-02/22, 03/01, 3/8,</v>
      </c>
      <c r="H459" s="332">
        <v>3</v>
      </c>
      <c r="I459" s="332">
        <f>IF((COUNTIF(表格2[[#This Row],[項目]],"*員工*")&gt;0),(IFERROR(VLOOKUP((MID(表格2[[#This Row],[項目]],1,(LEN(表格2[[#This Row],[項目]])-4))),價目[],3,0),"")),(IFERROR(VLOOKUP(表格2[[#This Row],[項目]],價目[],2,0),"")))</f>
        <v>300</v>
      </c>
      <c r="J459" s="333">
        <f>IF(表格2[欄1]&lt;&gt;"",(表格2[[#This Row],[數量]]*表格2[[#This Row],[單價]]),0)</f>
        <v>900</v>
      </c>
    </row>
    <row r="460" spans="1:10" hidden="1">
      <c r="A460" s="331" t="str">
        <f>IFERROR((INDEX(名冊[#All],MATCH(表格2[[#This Row],[姓名]],名冊[[#All],[姓名]],0),COLUMN(名冊[[#Headers],[字號]]))),"")</f>
        <v>1-612</v>
      </c>
      <c r="B460" s="154" t="s">
        <v>785</v>
      </c>
      <c r="C460" s="9">
        <v>45740</v>
      </c>
      <c r="D460" s="9" t="str">
        <f>IF(表格2[[#This Row],[姓名]]&lt;&gt;"","耗材","")</f>
        <v>耗材</v>
      </c>
      <c r="E460" s="8" t="s">
        <v>3347</v>
      </c>
      <c r="F460" s="98" t="s">
        <v>3363</v>
      </c>
      <c r="G460" s="179" t="str">
        <f>IF(表格2[[#This Row],[姓名]]&lt;&gt;"",TEXT(表格2[[#This Row],[日期]],"mm/dd;;")&amp;" "&amp;表格2[[#This Row],[項目]]&amp;"*"&amp;表格2[[#This Row],[數量]]&amp;表格2[[#This Row],[項目2]],"")</f>
        <v>03/24 看護墊*2-02/22, 03/01,</v>
      </c>
      <c r="H460" s="332">
        <v>2</v>
      </c>
      <c r="I460" s="332">
        <f>IF((COUNTIF(表格2[[#This Row],[項目]],"*員工*")&gt;0),(IFERROR(VLOOKUP((MID(表格2[[#This Row],[項目]],1,(LEN(表格2[[#This Row],[項目]])-4))),價目[],3,0),"")),(IFERROR(VLOOKUP(表格2[[#This Row],[項目]],價目[],2,0),"")))</f>
        <v>210</v>
      </c>
      <c r="J460" s="333">
        <f>IF(表格2[欄1]&lt;&gt;"",(表格2[[#This Row],[數量]]*表格2[[#This Row],[單價]]),0)</f>
        <v>420</v>
      </c>
    </row>
    <row r="461" spans="1:10" hidden="1">
      <c r="A461" s="331" t="str">
        <f>IFERROR((INDEX(名冊[#All],MATCH(表格2[[#This Row],[姓名]],名冊[[#All],[姓名]],0),COLUMN(名冊[[#Headers],[字號]]))),"")</f>
        <v>1-530</v>
      </c>
      <c r="B461" s="154" t="s">
        <v>531</v>
      </c>
      <c r="C461" s="9">
        <v>45740</v>
      </c>
      <c r="D461" s="9" t="str">
        <f>IF(表格2[[#This Row],[姓名]]&lt;&gt;"","耗材","")</f>
        <v>耗材</v>
      </c>
      <c r="E461" s="8" t="s">
        <v>3359</v>
      </c>
      <c r="F461" s="98" t="s">
        <v>3360</v>
      </c>
      <c r="G461" s="179" t="str">
        <f>IF(表格2[[#This Row],[姓名]]&lt;&gt;"",TEXT(表格2[[#This Row],[日期]],"mm/dd;;")&amp;" "&amp;表格2[[#This Row],[項目]]&amp;"*"&amp;表格2[[#This Row],[數量]]&amp;表格2[[#This Row],[項目2]],"")</f>
        <v>03/24 甘油球*3-03/01,</v>
      </c>
      <c r="H461" s="332">
        <v>3</v>
      </c>
      <c r="I461" s="332">
        <f>IF((COUNTIF(表格2[[#This Row],[項目]],"*員工*")&gt;0),(IFERROR(VLOOKUP((MID(表格2[[#This Row],[項目]],1,(LEN(表格2[[#This Row],[項目]])-4))),價目[],3,0),"")),(IFERROR(VLOOKUP(表格2[[#This Row],[項目]],價目[],2,0),"")))</f>
        <v>60</v>
      </c>
      <c r="J461" s="333">
        <f>IF(表格2[欄1]&lt;&gt;"",(表格2[[#This Row],[數量]]*表格2[[#This Row],[單價]]),0)</f>
        <v>180</v>
      </c>
    </row>
    <row r="462" spans="1:10" hidden="1">
      <c r="A462" s="331" t="str">
        <f>IFERROR((INDEX(名冊[#All],MATCH(表格2[[#This Row],[姓名]],名冊[[#All],[姓名]],0),COLUMN(名冊[[#Headers],[字號]]))),"")</f>
        <v>1-530</v>
      </c>
      <c r="B462" s="154" t="s">
        <v>531</v>
      </c>
      <c r="C462" s="9">
        <v>45740</v>
      </c>
      <c r="D462" s="9" t="str">
        <f>IF(表格2[[#This Row],[姓名]]&lt;&gt;"","耗材","")</f>
        <v>耗材</v>
      </c>
      <c r="E462" s="8" t="s">
        <v>3353</v>
      </c>
      <c r="F462" s="98" t="s">
        <v>3360</v>
      </c>
      <c r="G462" s="179" t="str">
        <f>IF(表格2[[#This Row],[姓名]]&lt;&gt;"",TEXT(表格2[[#This Row],[日期]],"mm/dd;;")&amp;" "&amp;表格2[[#This Row],[項目]]&amp;"*"&amp;表格2[[#This Row],[數量]]&amp;表格2[[#This Row],[項目2]],"")</f>
        <v>03/24 尿布M*1-03/01,</v>
      </c>
      <c r="H462" s="332">
        <v>1</v>
      </c>
      <c r="I462" s="332">
        <f>IF((COUNTIF(表格2[[#This Row],[項目]],"*員工*")&gt;0),(IFERROR(VLOOKUP((MID(表格2[[#This Row],[項目]],1,(LEN(表格2[[#This Row],[項目]])-4))),價目[],3,0),"")),(IFERROR(VLOOKUP(表格2[[#This Row],[項目]],價目[],2,0),"")))</f>
        <v>300</v>
      </c>
      <c r="J462" s="333">
        <f>IF(表格2[欄1]&lt;&gt;"",(表格2[[#This Row],[數量]]*表格2[[#This Row],[單價]]),0)</f>
        <v>300</v>
      </c>
    </row>
    <row r="463" spans="1:10" hidden="1">
      <c r="A463" s="331" t="str">
        <f>IFERROR((INDEX(名冊[#All],MATCH(表格2[[#This Row],[姓名]],名冊[[#All],[姓名]],0),COLUMN(名冊[[#Headers],[字號]]))),"")</f>
        <v>1-530</v>
      </c>
      <c r="B463" s="154" t="s">
        <v>531</v>
      </c>
      <c r="C463" s="9">
        <v>45740</v>
      </c>
      <c r="D463" s="9" t="str">
        <f>IF(表格2[[#This Row],[姓名]]&lt;&gt;"","耗材","")</f>
        <v>耗材</v>
      </c>
      <c r="E463" s="8" t="s">
        <v>3347</v>
      </c>
      <c r="F463" s="98" t="s">
        <v>3363</v>
      </c>
      <c r="G463" s="179" t="str">
        <f>IF(表格2[[#This Row],[姓名]]&lt;&gt;"",TEXT(表格2[[#This Row],[日期]],"mm/dd;;")&amp;" "&amp;表格2[[#This Row],[項目]]&amp;"*"&amp;表格2[[#This Row],[數量]]&amp;表格2[[#This Row],[項目2]],"")</f>
        <v>03/24 看護墊*2-02/22, 03/01,</v>
      </c>
      <c r="H463" s="332">
        <v>2</v>
      </c>
      <c r="I463" s="332">
        <f>IF((COUNTIF(表格2[[#This Row],[項目]],"*員工*")&gt;0),(IFERROR(VLOOKUP((MID(表格2[[#This Row],[項目]],1,(LEN(表格2[[#This Row],[項目]])-4))),價目[],3,0),"")),(IFERROR(VLOOKUP(表格2[[#This Row],[項目]],價目[],2,0),"")))</f>
        <v>210</v>
      </c>
      <c r="J463" s="333">
        <f>IF(表格2[欄1]&lt;&gt;"",(表格2[[#This Row],[數量]]*表格2[[#This Row],[單價]]),0)</f>
        <v>420</v>
      </c>
    </row>
    <row r="464" spans="1:10" hidden="1">
      <c r="A464" s="331" t="str">
        <f>IFERROR((INDEX(名冊[#All],MATCH(表格2[[#This Row],[姓名]],名冊[[#All],[姓名]],0),COLUMN(名冊[[#Headers],[字號]]))),"")</f>
        <v>1-607</v>
      </c>
      <c r="B464" s="154" t="s">
        <v>750</v>
      </c>
      <c r="C464" s="9">
        <v>45740</v>
      </c>
      <c r="D464" s="9" t="str">
        <f>IF(表格2[[#This Row],[姓名]]&lt;&gt;"","耗材","")</f>
        <v>耗材</v>
      </c>
      <c r="E464" s="8" t="s">
        <v>3338</v>
      </c>
      <c r="F464" s="98" t="s">
        <v>3340</v>
      </c>
      <c r="G464" s="179" t="str">
        <f>IF(表格2[[#This Row],[姓名]]&lt;&gt;"",TEXT(表格2[[#This Row],[日期]],"mm/dd;;")&amp;" "&amp;表格2[[#This Row],[項目]]&amp;"*"&amp;表格2[[#This Row],[數量]]&amp;表格2[[#This Row],[項目2]],"")</f>
        <v>03/24 尿片*8-02/22, 03/01, 03/08, 03/15</v>
      </c>
      <c r="H464" s="332">
        <v>8</v>
      </c>
      <c r="I464" s="332">
        <f>IF((COUNTIF(表格2[[#This Row],[項目]],"*員工*")&gt;0),(IFERROR(VLOOKUP((MID(表格2[[#This Row],[項目]],1,(LEN(表格2[[#This Row],[項目]])-4))),價目[],3,0),"")),(IFERROR(VLOOKUP(表格2[[#This Row],[項目]],價目[],2,0),"")))</f>
        <v>220</v>
      </c>
      <c r="J464" s="333">
        <f>IF(表格2[欄1]&lt;&gt;"",(表格2[[#This Row],[數量]]*表格2[[#This Row],[單價]]),0)</f>
        <v>1760</v>
      </c>
    </row>
    <row r="465" spans="1:10" hidden="1">
      <c r="A465" s="331" t="str">
        <f>IFERROR((INDEX(名冊[#All],MATCH(表格2[[#This Row],[姓名]],名冊[[#All],[姓名]],0),COLUMN(名冊[[#Headers],[字號]]))),"")</f>
        <v>1-607</v>
      </c>
      <c r="B465" s="154" t="s">
        <v>750</v>
      </c>
      <c r="C465" s="9">
        <v>45740</v>
      </c>
      <c r="D465" s="9" t="str">
        <f>IF(表格2[[#This Row],[姓名]]&lt;&gt;"","耗材","")</f>
        <v>耗材</v>
      </c>
      <c r="E465" s="8" t="s">
        <v>3353</v>
      </c>
      <c r="F465" s="98" t="s">
        <v>3352</v>
      </c>
      <c r="G465" s="179" t="str">
        <f>IF(表格2[[#This Row],[姓名]]&lt;&gt;"",TEXT(表格2[[#This Row],[日期]],"mm/dd;;")&amp;" "&amp;表格2[[#This Row],[項目]]&amp;"*"&amp;表格2[[#This Row],[數量]]&amp;表格2[[#This Row],[項目2]],"")</f>
        <v>03/24 尿布M*3-02/22, 03/01, 3/8,</v>
      </c>
      <c r="H465" s="332">
        <v>3</v>
      </c>
      <c r="I465" s="332">
        <f>IF((COUNTIF(表格2[[#This Row],[項目]],"*員工*")&gt;0),(IFERROR(VLOOKUP((MID(表格2[[#This Row],[項目]],1,(LEN(表格2[[#This Row],[項目]])-4))),價目[],3,0),"")),(IFERROR(VLOOKUP(表格2[[#This Row],[項目]],價目[],2,0),"")))</f>
        <v>300</v>
      </c>
      <c r="J465" s="333">
        <f>IF(表格2[欄1]&lt;&gt;"",(表格2[[#This Row],[數量]]*表格2[[#This Row],[單價]]),0)</f>
        <v>900</v>
      </c>
    </row>
    <row r="466" spans="1:10" hidden="1">
      <c r="A466" s="331" t="str">
        <f>IFERROR((INDEX(名冊[#All],MATCH(表格2[[#This Row],[姓名]],名冊[[#All],[姓名]],0),COLUMN(名冊[[#Headers],[字號]]))),"")</f>
        <v>1-607</v>
      </c>
      <c r="B466" s="154" t="s">
        <v>750</v>
      </c>
      <c r="C466" s="9">
        <v>45740</v>
      </c>
      <c r="D466" s="9" t="str">
        <f>IF(表格2[[#This Row],[姓名]]&lt;&gt;"","耗材","")</f>
        <v>耗材</v>
      </c>
      <c r="E466" s="8" t="s">
        <v>3347</v>
      </c>
      <c r="F466" s="98" t="s">
        <v>3349</v>
      </c>
      <c r="G466" s="179" t="str">
        <f>IF(表格2[[#This Row],[姓名]]&lt;&gt;"",TEXT(表格2[[#This Row],[日期]],"mm/dd;;")&amp;" "&amp;表格2[[#This Row],[項目]]&amp;"*"&amp;表格2[[#This Row],[數量]]&amp;表格2[[#This Row],[項目2]],"")</f>
        <v>03/24 看護墊*2-02/22, 3/8,</v>
      </c>
      <c r="H466" s="332">
        <v>2</v>
      </c>
      <c r="I466" s="332">
        <f>IF((COUNTIF(表格2[[#This Row],[項目]],"*員工*")&gt;0),(IFERROR(VLOOKUP((MID(表格2[[#This Row],[項目]],1,(LEN(表格2[[#This Row],[項目]])-4))),價目[],3,0),"")),(IFERROR(VLOOKUP(表格2[[#This Row],[項目]],價目[],2,0),"")))</f>
        <v>210</v>
      </c>
      <c r="J466" s="333">
        <f>IF(表格2[欄1]&lt;&gt;"",(表格2[[#This Row],[數量]]*表格2[[#This Row],[單價]]),0)</f>
        <v>420</v>
      </c>
    </row>
    <row r="467" spans="1:10" hidden="1">
      <c r="A467" s="331" t="str">
        <f>IFERROR((INDEX(名冊[#All],MATCH(表格2[[#This Row],[姓名]],名冊[[#All],[姓名]],0),COLUMN(名冊[[#Headers],[字號]]))),"")</f>
        <v>1-685</v>
      </c>
      <c r="B467" s="154" t="s">
        <v>1451</v>
      </c>
      <c r="C467" s="9">
        <v>45740</v>
      </c>
      <c r="D467" s="9" t="str">
        <f>IF(表格2[[#This Row],[姓名]]&lt;&gt;"","耗材","")</f>
        <v>耗材</v>
      </c>
      <c r="E467" s="8" t="s">
        <v>3359</v>
      </c>
      <c r="F467" s="98" t="s">
        <v>3360</v>
      </c>
      <c r="G467" s="179" t="str">
        <f>IF(表格2[[#This Row],[姓名]]&lt;&gt;"",TEXT(表格2[[#This Row],[日期]],"mm/dd;;")&amp;" "&amp;表格2[[#This Row],[項目]]&amp;"*"&amp;表格2[[#This Row],[數量]]&amp;表格2[[#This Row],[項目2]],"")</f>
        <v>03/24 甘油球*3-03/01,</v>
      </c>
      <c r="H467" s="332">
        <v>3</v>
      </c>
      <c r="I467" s="332">
        <f>IF((COUNTIF(表格2[[#This Row],[項目]],"*員工*")&gt;0),(IFERROR(VLOOKUP((MID(表格2[[#This Row],[項目]],1,(LEN(表格2[[#This Row],[項目]])-4))),價目[],3,0),"")),(IFERROR(VLOOKUP(表格2[[#This Row],[項目]],價目[],2,0),"")))</f>
        <v>60</v>
      </c>
      <c r="J467" s="333">
        <f>IF(表格2[欄1]&lt;&gt;"",(表格2[[#This Row],[數量]]*表格2[[#This Row],[單價]]),0)</f>
        <v>180</v>
      </c>
    </row>
    <row r="468" spans="1:10" hidden="1">
      <c r="A468" s="331" t="str">
        <f>IFERROR((INDEX(名冊[#All],MATCH(表格2[[#This Row],[姓名]],名冊[[#All],[姓名]],0),COLUMN(名冊[[#Headers],[字號]]))),"")</f>
        <v>1-685</v>
      </c>
      <c r="B468" s="154" t="s">
        <v>1451</v>
      </c>
      <c r="C468" s="9">
        <v>45740</v>
      </c>
      <c r="D468" s="9" t="str">
        <f>IF(表格2[[#This Row],[姓名]]&lt;&gt;"","耗材","")</f>
        <v>耗材</v>
      </c>
      <c r="E468" s="8" t="s">
        <v>3338</v>
      </c>
      <c r="F468" s="98" t="s">
        <v>3360</v>
      </c>
      <c r="G468" s="179" t="str">
        <f>IF(表格2[[#This Row],[姓名]]&lt;&gt;"",TEXT(表格2[[#This Row],[日期]],"mm/dd;;")&amp;" "&amp;表格2[[#This Row],[項目]]&amp;"*"&amp;表格2[[#This Row],[數量]]&amp;表格2[[#This Row],[項目2]],"")</f>
        <v>03/24 尿片*1-03/01,</v>
      </c>
      <c r="H468" s="332">
        <v>1</v>
      </c>
      <c r="I468" s="332">
        <f>IF((COUNTIF(表格2[[#This Row],[項目]],"*員工*")&gt;0),(IFERROR(VLOOKUP((MID(表格2[[#This Row],[項目]],1,(LEN(表格2[[#This Row],[項目]])-4))),價目[],3,0),"")),(IFERROR(VLOOKUP(表格2[[#This Row],[項目]],價目[],2,0),"")))</f>
        <v>220</v>
      </c>
      <c r="J468" s="333">
        <f>IF(表格2[欄1]&lt;&gt;"",(表格2[[#This Row],[數量]]*表格2[[#This Row],[單價]]),0)</f>
        <v>220</v>
      </c>
    </row>
    <row r="469" spans="1:10" hidden="1">
      <c r="A469" s="331" t="str">
        <f>IFERROR((INDEX(名冊[#All],MATCH(表格2[[#This Row],[姓名]],名冊[[#All],[姓名]],0),COLUMN(名冊[[#Headers],[字號]]))),"")</f>
        <v>1-685</v>
      </c>
      <c r="B469" s="154" t="s">
        <v>1451</v>
      </c>
      <c r="C469" s="9">
        <v>45740</v>
      </c>
      <c r="D469" s="9" t="str">
        <f>IF(表格2[[#This Row],[姓名]]&lt;&gt;"","耗材","")</f>
        <v>耗材</v>
      </c>
      <c r="E469" s="8" t="s">
        <v>3353</v>
      </c>
      <c r="F469" s="98" t="s">
        <v>3360</v>
      </c>
      <c r="G469" s="179" t="str">
        <f>IF(表格2[[#This Row],[姓名]]&lt;&gt;"",TEXT(表格2[[#This Row],[日期]],"mm/dd;;")&amp;" "&amp;表格2[[#This Row],[項目]]&amp;"*"&amp;表格2[[#This Row],[數量]]&amp;表格2[[#This Row],[項目2]],"")</f>
        <v>03/24 尿布M*1-03/01,</v>
      </c>
      <c r="H469" s="332">
        <v>1</v>
      </c>
      <c r="I469" s="332">
        <f>IF((COUNTIF(表格2[[#This Row],[項目]],"*員工*")&gt;0),(IFERROR(VLOOKUP((MID(表格2[[#This Row],[項目]],1,(LEN(表格2[[#This Row],[項目]])-4))),價目[],3,0),"")),(IFERROR(VLOOKUP(表格2[[#This Row],[項目]],價目[],2,0),"")))</f>
        <v>300</v>
      </c>
      <c r="J469" s="333">
        <f>IF(表格2[欄1]&lt;&gt;"",(表格2[[#This Row],[數量]]*表格2[[#This Row],[單價]]),0)</f>
        <v>300</v>
      </c>
    </row>
    <row r="470" spans="1:10" hidden="1">
      <c r="A470" s="331" t="str">
        <f>IFERROR((INDEX(名冊[#All],MATCH(表格2[[#This Row],[姓名]],名冊[[#All],[姓名]],0),COLUMN(名冊[[#Headers],[字號]]))),"")</f>
        <v>1-685</v>
      </c>
      <c r="B470" s="154" t="s">
        <v>1451</v>
      </c>
      <c r="C470" s="9">
        <v>45740</v>
      </c>
      <c r="D470" s="9" t="str">
        <f>IF(表格2[[#This Row],[姓名]]&lt;&gt;"","耗材","")</f>
        <v>耗材</v>
      </c>
      <c r="E470" s="8" t="s">
        <v>3347</v>
      </c>
      <c r="F470" s="98" t="s">
        <v>3360</v>
      </c>
      <c r="G470" s="179" t="str">
        <f>IF(表格2[[#This Row],[姓名]]&lt;&gt;"",TEXT(表格2[[#This Row],[日期]],"mm/dd;;")&amp;" "&amp;表格2[[#This Row],[項目]]&amp;"*"&amp;表格2[[#This Row],[數量]]&amp;表格2[[#This Row],[項目2]],"")</f>
        <v>03/24 看護墊*1-03/01,</v>
      </c>
      <c r="H470" s="332">
        <v>1</v>
      </c>
      <c r="I470" s="332">
        <f>IF((COUNTIF(表格2[[#This Row],[項目]],"*員工*")&gt;0),(IFERROR(VLOOKUP((MID(表格2[[#This Row],[項目]],1,(LEN(表格2[[#This Row],[項目]])-4))),價目[],3,0),"")),(IFERROR(VLOOKUP(表格2[[#This Row],[項目]],價目[],2,0),"")))</f>
        <v>210</v>
      </c>
      <c r="J470" s="333">
        <f>IF(表格2[欄1]&lt;&gt;"",(表格2[[#This Row],[數量]]*表格2[[#This Row],[單價]]),0)</f>
        <v>210</v>
      </c>
    </row>
    <row r="471" spans="1:10" hidden="1">
      <c r="A471" s="331" t="str">
        <f>IFERROR((INDEX(名冊[#All],MATCH(表格2[[#This Row],[姓名]],名冊[[#All],[姓名]],0),COLUMN(名冊[[#Headers],[字號]]))),"")</f>
        <v>1-766</v>
      </c>
      <c r="B471" s="154" t="s">
        <v>2257</v>
      </c>
      <c r="C471" s="9">
        <v>45740</v>
      </c>
      <c r="D471" s="9" t="str">
        <f>IF(表格2[[#This Row],[姓名]]&lt;&gt;"","耗材","")</f>
        <v>耗材</v>
      </c>
      <c r="E471" s="8" t="s">
        <v>3359</v>
      </c>
      <c r="F471" s="98" t="s">
        <v>3360</v>
      </c>
      <c r="G471" s="179" t="str">
        <f>IF(表格2[[#This Row],[姓名]]&lt;&gt;"",TEXT(表格2[[#This Row],[日期]],"mm/dd;;")&amp;" "&amp;表格2[[#This Row],[項目]]&amp;"*"&amp;表格2[[#This Row],[數量]]&amp;表格2[[#This Row],[項目2]],"")</f>
        <v>03/24 甘油球*3-03/01,</v>
      </c>
      <c r="H471" s="332">
        <v>3</v>
      </c>
      <c r="I471" s="332">
        <f>IF((COUNTIF(表格2[[#This Row],[項目]],"*員工*")&gt;0),(IFERROR(VLOOKUP((MID(表格2[[#This Row],[項目]],1,(LEN(表格2[[#This Row],[項目]])-4))),價目[],3,0),"")),(IFERROR(VLOOKUP(表格2[[#This Row],[項目]],價目[],2,0),"")))</f>
        <v>60</v>
      </c>
      <c r="J471" s="333">
        <f>IF(表格2[欄1]&lt;&gt;"",(表格2[[#This Row],[數量]]*表格2[[#This Row],[單價]]),0)</f>
        <v>180</v>
      </c>
    </row>
    <row r="472" spans="1:10" hidden="1">
      <c r="A472" s="331" t="str">
        <f>IFERROR((INDEX(名冊[#All],MATCH(表格2[[#This Row],[姓名]],名冊[[#All],[姓名]],0),COLUMN(名冊[[#Headers],[字號]]))),"")</f>
        <v>1-200</v>
      </c>
      <c r="B472" s="154" t="s">
        <v>434</v>
      </c>
      <c r="C472" s="9">
        <v>45740</v>
      </c>
      <c r="D472" s="9" t="str">
        <f>IF(表格2[[#This Row],[姓名]]&lt;&gt;"","耗材","")</f>
        <v>耗材</v>
      </c>
      <c r="E472" s="8" t="s">
        <v>3359</v>
      </c>
      <c r="F472" s="98" t="s">
        <v>3350</v>
      </c>
      <c r="G472" s="179" t="str">
        <f>IF(表格2[[#This Row],[姓名]]&lt;&gt;"",TEXT(表格2[[#This Row],[日期]],"mm/dd;;")&amp;" "&amp;表格2[[#This Row],[項目]]&amp;"*"&amp;表格2[[#This Row],[數量]]&amp;表格2[[#This Row],[項目2]],"")</f>
        <v>03/24 甘油球*3-3/8,</v>
      </c>
      <c r="H472" s="332">
        <v>3</v>
      </c>
      <c r="I472" s="332">
        <f>IF((COUNTIF(表格2[[#This Row],[項目]],"*員工*")&gt;0),(IFERROR(VLOOKUP((MID(表格2[[#This Row],[項目]],1,(LEN(表格2[[#This Row],[項目]])-4))),價目[],3,0),"")),(IFERROR(VLOOKUP(表格2[[#This Row],[項目]],價目[],2,0),"")))</f>
        <v>60</v>
      </c>
      <c r="J472" s="333">
        <f>IF(表格2[欄1]&lt;&gt;"",(表格2[[#This Row],[數量]]*表格2[[#This Row],[單價]]),0)</f>
        <v>180</v>
      </c>
    </row>
    <row r="473" spans="1:10" hidden="1">
      <c r="A473" s="331" t="str">
        <f>IFERROR((INDEX(名冊[#All],MATCH(表格2[[#This Row],[姓名]],名冊[[#All],[姓名]],0),COLUMN(名冊[[#Headers],[字號]]))),"")</f>
        <v>1-200</v>
      </c>
      <c r="B473" s="154" t="s">
        <v>434</v>
      </c>
      <c r="C473" s="9">
        <v>45740</v>
      </c>
      <c r="D473" s="9" t="str">
        <f>IF(表格2[[#This Row],[姓名]]&lt;&gt;"","耗材","")</f>
        <v>耗材</v>
      </c>
      <c r="E473" s="8" t="s">
        <v>3338</v>
      </c>
      <c r="F473" s="98" t="s">
        <v>3361</v>
      </c>
      <c r="G473" s="179" t="str">
        <f>IF(表格2[[#This Row],[姓名]]&lt;&gt;"",TEXT(表格2[[#This Row],[日期]],"mm/dd;;")&amp;" "&amp;表格2[[#This Row],[項目]]&amp;"*"&amp;表格2[[#This Row],[數量]]&amp;表格2[[#This Row],[項目2]],"")</f>
        <v>03/24 尿片*3-02/22, 03/01, 03/08,</v>
      </c>
      <c r="H473" s="332">
        <v>3</v>
      </c>
      <c r="I473" s="332">
        <f>IF((COUNTIF(表格2[[#This Row],[項目]],"*員工*")&gt;0),(IFERROR(VLOOKUP((MID(表格2[[#This Row],[項目]],1,(LEN(表格2[[#This Row],[項目]])-4))),價目[],3,0),"")),(IFERROR(VLOOKUP(表格2[[#This Row],[項目]],價目[],2,0),"")))</f>
        <v>220</v>
      </c>
      <c r="J473" s="333">
        <f>IF(表格2[欄1]&lt;&gt;"",(表格2[[#This Row],[數量]]*表格2[[#This Row],[單價]]),0)</f>
        <v>660</v>
      </c>
    </row>
    <row r="474" spans="1:10" hidden="1">
      <c r="A474" s="331" t="str">
        <f>IFERROR((INDEX(名冊[#All],MATCH(表格2[[#This Row],[姓名]],名冊[[#All],[姓名]],0),COLUMN(名冊[[#Headers],[字號]]))),"")</f>
        <v>1-200</v>
      </c>
      <c r="B474" s="154" t="s">
        <v>434</v>
      </c>
      <c r="C474" s="9">
        <v>45740</v>
      </c>
      <c r="D474" s="9" t="str">
        <f>IF(表格2[[#This Row],[姓名]]&lt;&gt;"","耗材","")</f>
        <v>耗材</v>
      </c>
      <c r="E474" s="8" t="s">
        <v>3353</v>
      </c>
      <c r="F474" s="98" t="s">
        <v>3352</v>
      </c>
      <c r="G474" s="179" t="str">
        <f>IF(表格2[[#This Row],[姓名]]&lt;&gt;"",TEXT(表格2[[#This Row],[日期]],"mm/dd;;")&amp;" "&amp;表格2[[#This Row],[項目]]&amp;"*"&amp;表格2[[#This Row],[數量]]&amp;表格2[[#This Row],[項目2]],"")</f>
        <v>03/24 尿布M*3-02/22, 03/01, 3/8,</v>
      </c>
      <c r="H474" s="332">
        <v>3</v>
      </c>
      <c r="I474" s="332">
        <f>IF((COUNTIF(表格2[[#This Row],[項目]],"*員工*")&gt;0),(IFERROR(VLOOKUP((MID(表格2[[#This Row],[項目]],1,(LEN(表格2[[#This Row],[項目]])-4))),價目[],3,0),"")),(IFERROR(VLOOKUP(表格2[[#This Row],[項目]],價目[],2,0),"")))</f>
        <v>300</v>
      </c>
      <c r="J474" s="333">
        <f>IF(表格2[欄1]&lt;&gt;"",(表格2[[#This Row],[數量]]*表格2[[#This Row],[單價]]),0)</f>
        <v>900</v>
      </c>
    </row>
    <row r="475" spans="1:10" hidden="1">
      <c r="A475" s="331" t="str">
        <f>IFERROR((INDEX(名冊[#All],MATCH(表格2[[#This Row],[姓名]],名冊[[#All],[姓名]],0),COLUMN(名冊[[#Headers],[字號]]))),"")</f>
        <v>1-200</v>
      </c>
      <c r="B475" s="154" t="s">
        <v>434</v>
      </c>
      <c r="C475" s="9">
        <v>45740</v>
      </c>
      <c r="D475" s="9" t="str">
        <f>IF(表格2[[#This Row],[姓名]]&lt;&gt;"","耗材","")</f>
        <v>耗材</v>
      </c>
      <c r="E475" s="8" t="s">
        <v>3347</v>
      </c>
      <c r="F475" s="98" t="s">
        <v>3363</v>
      </c>
      <c r="G475" s="179" t="str">
        <f>IF(表格2[[#This Row],[姓名]]&lt;&gt;"",TEXT(表格2[[#This Row],[日期]],"mm/dd;;")&amp;" "&amp;表格2[[#This Row],[項目]]&amp;"*"&amp;表格2[[#This Row],[數量]]&amp;表格2[[#This Row],[項目2]],"")</f>
        <v>03/24 看護墊*2-02/22, 03/01,</v>
      </c>
      <c r="H475" s="332">
        <v>2</v>
      </c>
      <c r="I475" s="332">
        <f>IF((COUNTIF(表格2[[#This Row],[項目]],"*員工*")&gt;0),(IFERROR(VLOOKUP((MID(表格2[[#This Row],[項目]],1,(LEN(表格2[[#This Row],[項目]])-4))),價目[],3,0),"")),(IFERROR(VLOOKUP(表格2[[#This Row],[項目]],價目[],2,0),"")))</f>
        <v>210</v>
      </c>
      <c r="J475" s="333">
        <f>IF(表格2[欄1]&lt;&gt;"",(表格2[[#This Row],[數量]]*表格2[[#This Row],[單價]]),0)</f>
        <v>420</v>
      </c>
    </row>
    <row r="476" spans="1:10" hidden="1">
      <c r="A476" s="331" t="str">
        <f>IFERROR((INDEX(名冊[#All],MATCH(表格2[[#This Row],[姓名]],名冊[[#All],[姓名]],0),COLUMN(名冊[[#Headers],[字號]]))),"")</f>
        <v>1-230</v>
      </c>
      <c r="B476" s="154" t="s">
        <v>611</v>
      </c>
      <c r="C476" s="9">
        <v>45740</v>
      </c>
      <c r="D476" s="9" t="str">
        <f>IF(表格2[[#This Row],[姓名]]&lt;&gt;"","耗材","")</f>
        <v>耗材</v>
      </c>
      <c r="E476" s="8" t="s">
        <v>3338</v>
      </c>
      <c r="F476" s="98" t="s">
        <v>3340</v>
      </c>
      <c r="G476" s="179" t="str">
        <f>IF(表格2[[#This Row],[姓名]]&lt;&gt;"",TEXT(表格2[[#This Row],[日期]],"mm/dd;;")&amp;" "&amp;表格2[[#This Row],[項目]]&amp;"*"&amp;表格2[[#This Row],[數量]]&amp;表格2[[#This Row],[項目2]],"")</f>
        <v>03/24 尿片*8-02/22, 03/01, 03/08, 03/15</v>
      </c>
      <c r="H476" s="332">
        <v>8</v>
      </c>
      <c r="I476" s="332">
        <f>IF((COUNTIF(表格2[[#This Row],[項目]],"*員工*")&gt;0),(IFERROR(VLOOKUP((MID(表格2[[#This Row],[項目]],1,(LEN(表格2[[#This Row],[項目]])-4))),價目[],3,0),"")),(IFERROR(VLOOKUP(表格2[[#This Row],[項目]],價目[],2,0),"")))</f>
        <v>220</v>
      </c>
      <c r="J476" s="333">
        <f>IF(表格2[欄1]&lt;&gt;"",(表格2[[#This Row],[數量]]*表格2[[#This Row],[單價]]),0)</f>
        <v>1760</v>
      </c>
    </row>
    <row r="477" spans="1:10" hidden="1">
      <c r="A477" s="331" t="str">
        <f>IFERROR((INDEX(名冊[#All],MATCH(表格2[[#This Row],[姓名]],名冊[[#All],[姓名]],0),COLUMN(名冊[[#Headers],[字號]]))),"")</f>
        <v>1-230</v>
      </c>
      <c r="B477" s="154" t="s">
        <v>611</v>
      </c>
      <c r="C477" s="9">
        <v>45740</v>
      </c>
      <c r="D477" s="9" t="str">
        <f>IF(表格2[[#This Row],[姓名]]&lt;&gt;"","耗材","")</f>
        <v>耗材</v>
      </c>
      <c r="E477" s="8" t="s">
        <v>3358</v>
      </c>
      <c r="F477" s="98" t="s">
        <v>3355</v>
      </c>
      <c r="G477" s="179" t="str">
        <f>IF(表格2[[#This Row],[姓名]]&lt;&gt;"",TEXT(表格2[[#This Row],[日期]],"mm/dd;;")&amp;" "&amp;表格2[[#This Row],[項目]]&amp;"*"&amp;表格2[[#This Row],[數量]]&amp;表格2[[#This Row],[項目2]],"")</f>
        <v>03/24 尿布L*6-02/22, 03/01, 3/8, 03/15</v>
      </c>
      <c r="H477" s="332">
        <v>6</v>
      </c>
      <c r="I477" s="332">
        <f>IF((COUNTIF(表格2[[#This Row],[項目]],"*員工*")&gt;0),(IFERROR(VLOOKUP((MID(表格2[[#This Row],[項目]],1,(LEN(表格2[[#This Row],[項目]])-4))),價目[],3,0),"")),(IFERROR(VLOOKUP(表格2[[#This Row],[項目]],價目[],2,0),"")))</f>
        <v>272</v>
      </c>
      <c r="J477" s="333">
        <f>IF(表格2[欄1]&lt;&gt;"",(表格2[[#This Row],[數量]]*表格2[[#This Row],[單價]]),0)</f>
        <v>1632</v>
      </c>
    </row>
    <row r="478" spans="1:10" hidden="1">
      <c r="A478" s="331" t="str">
        <f>IFERROR((INDEX(名冊[#All],MATCH(表格2[[#This Row],[姓名]],名冊[[#All],[姓名]],0),COLUMN(名冊[[#Headers],[字號]]))),"")</f>
        <v>1-230</v>
      </c>
      <c r="B478" s="154" t="s">
        <v>611</v>
      </c>
      <c r="C478" s="9">
        <v>45740</v>
      </c>
      <c r="D478" s="9" t="str">
        <f>IF(表格2[[#This Row],[姓名]]&lt;&gt;"","耗材","")</f>
        <v>耗材</v>
      </c>
      <c r="E478" s="8" t="s">
        <v>3347</v>
      </c>
      <c r="F478" s="98" t="s">
        <v>3348</v>
      </c>
      <c r="G478" s="179" t="str">
        <f>IF(表格2[[#This Row],[姓名]]&lt;&gt;"",TEXT(表格2[[#This Row],[日期]],"mm/dd;;")&amp;" "&amp;表格2[[#This Row],[項目]]&amp;"*"&amp;表格2[[#This Row],[數量]]&amp;表格2[[#This Row],[項目2]],"")</f>
        <v>03/24 看護墊*2-03/01, 03/15</v>
      </c>
      <c r="H478" s="332">
        <v>2</v>
      </c>
      <c r="I478" s="332">
        <f>IF((COUNTIF(表格2[[#This Row],[項目]],"*員工*")&gt;0),(IFERROR(VLOOKUP((MID(表格2[[#This Row],[項目]],1,(LEN(表格2[[#This Row],[項目]])-4))),價目[],3,0),"")),(IFERROR(VLOOKUP(表格2[[#This Row],[項目]],價目[],2,0),"")))</f>
        <v>210</v>
      </c>
      <c r="J478" s="333">
        <f>IF(表格2[欄1]&lt;&gt;"",(表格2[[#This Row],[數量]]*表格2[[#This Row],[單價]]),0)</f>
        <v>420</v>
      </c>
    </row>
    <row r="479" spans="1:10" hidden="1">
      <c r="A479" s="331" t="str">
        <f>IFERROR((INDEX(名冊[#All],MATCH(表格2[[#This Row],[姓名]],名冊[[#All],[姓名]],0),COLUMN(名冊[[#Headers],[字號]]))),"")</f>
        <v>1-751</v>
      </c>
      <c r="B479" s="154" t="s">
        <v>2035</v>
      </c>
      <c r="C479" s="9">
        <v>45740</v>
      </c>
      <c r="D479" s="9" t="str">
        <f>IF(表格2[[#This Row],[姓名]]&lt;&gt;"","耗材","")</f>
        <v>耗材</v>
      </c>
      <c r="E479" s="8" t="s">
        <v>3359</v>
      </c>
      <c r="F479" s="98" t="s">
        <v>3360</v>
      </c>
      <c r="G479" s="179" t="str">
        <f>IF(表格2[[#This Row],[姓名]]&lt;&gt;"",TEXT(表格2[[#This Row],[日期]],"mm/dd;;")&amp;" "&amp;表格2[[#This Row],[項目]]&amp;"*"&amp;表格2[[#This Row],[數量]]&amp;表格2[[#This Row],[項目2]],"")</f>
        <v>03/24 甘油球*3-03/01,</v>
      </c>
      <c r="H479" s="332">
        <v>3</v>
      </c>
      <c r="I479" s="332">
        <f>IF((COUNTIF(表格2[[#This Row],[項目]],"*員工*")&gt;0),(IFERROR(VLOOKUP((MID(表格2[[#This Row],[項目]],1,(LEN(表格2[[#This Row],[項目]])-4))),價目[],3,0),"")),(IFERROR(VLOOKUP(表格2[[#This Row],[項目]],價目[],2,0),"")))</f>
        <v>60</v>
      </c>
      <c r="J479" s="333">
        <f>IF(表格2[欄1]&lt;&gt;"",(表格2[[#This Row],[數量]]*表格2[[#This Row],[單價]]),0)</f>
        <v>180</v>
      </c>
    </row>
    <row r="480" spans="1:10" hidden="1">
      <c r="A480" s="331" t="str">
        <f>IFERROR((INDEX(名冊[#All],MATCH(表格2[[#This Row],[姓名]],名冊[[#All],[姓名]],0),COLUMN(名冊[[#Headers],[字號]]))),"")</f>
        <v>1-751</v>
      </c>
      <c r="B480" s="154" t="s">
        <v>2035</v>
      </c>
      <c r="C480" s="9">
        <v>45740</v>
      </c>
      <c r="D480" s="9" t="str">
        <f>IF(表格2[[#This Row],[姓名]]&lt;&gt;"","耗材","")</f>
        <v>耗材</v>
      </c>
      <c r="E480" s="8" t="s">
        <v>3338</v>
      </c>
      <c r="F480" s="98" t="s">
        <v>3340</v>
      </c>
      <c r="G480" s="179" t="str">
        <f>IF(表格2[[#This Row],[姓名]]&lt;&gt;"",TEXT(表格2[[#This Row],[日期]],"mm/dd;;")&amp;" "&amp;表格2[[#This Row],[項目]]&amp;"*"&amp;表格2[[#This Row],[數量]]&amp;表格2[[#This Row],[項目2]],"")</f>
        <v>03/24 尿片*5-02/22, 03/01, 03/08, 03/15</v>
      </c>
      <c r="H480" s="332">
        <v>5</v>
      </c>
      <c r="I480" s="332">
        <f>IF((COUNTIF(表格2[[#This Row],[項目]],"*員工*")&gt;0),(IFERROR(VLOOKUP((MID(表格2[[#This Row],[項目]],1,(LEN(表格2[[#This Row],[項目]])-4))),價目[],3,0),"")),(IFERROR(VLOOKUP(表格2[[#This Row],[項目]],價目[],2,0),"")))</f>
        <v>220</v>
      </c>
      <c r="J480" s="333">
        <f>IF(表格2[欄1]&lt;&gt;"",(表格2[[#This Row],[數量]]*表格2[[#This Row],[單價]]),0)</f>
        <v>1100</v>
      </c>
    </row>
    <row r="481" spans="1:10" hidden="1">
      <c r="A481" s="331" t="str">
        <f>IFERROR((INDEX(名冊[#All],MATCH(表格2[[#This Row],[姓名]],名冊[[#All],[姓名]],0),COLUMN(名冊[[#Headers],[字號]]))),"")</f>
        <v>1-751</v>
      </c>
      <c r="B481" s="154" t="s">
        <v>2035</v>
      </c>
      <c r="C481" s="9">
        <v>45740</v>
      </c>
      <c r="D481" s="9" t="str">
        <f>IF(表格2[[#This Row],[姓名]]&lt;&gt;"","耗材","")</f>
        <v>耗材</v>
      </c>
      <c r="E481" s="8" t="s">
        <v>3353</v>
      </c>
      <c r="F481" s="98" t="s">
        <v>3355</v>
      </c>
      <c r="G481" s="179" t="str">
        <f>IF(表格2[[#This Row],[姓名]]&lt;&gt;"",TEXT(表格2[[#This Row],[日期]],"mm/dd;;")&amp;" "&amp;表格2[[#This Row],[項目]]&amp;"*"&amp;表格2[[#This Row],[數量]]&amp;表格2[[#This Row],[項目2]],"")</f>
        <v>03/24 尿布M*4-02/22, 03/01, 3/8, 03/15</v>
      </c>
      <c r="H481" s="332">
        <v>4</v>
      </c>
      <c r="I481" s="332">
        <f>IF((COUNTIF(表格2[[#This Row],[項目]],"*員工*")&gt;0),(IFERROR(VLOOKUP((MID(表格2[[#This Row],[項目]],1,(LEN(表格2[[#This Row],[項目]])-4))),價目[],3,0),"")),(IFERROR(VLOOKUP(表格2[[#This Row],[項目]],價目[],2,0),"")))</f>
        <v>300</v>
      </c>
      <c r="J481" s="333">
        <f>IF(表格2[欄1]&lt;&gt;"",(表格2[[#This Row],[數量]]*表格2[[#This Row],[單價]]),0)</f>
        <v>1200</v>
      </c>
    </row>
    <row r="482" spans="1:10" hidden="1">
      <c r="A482" s="331" t="str">
        <f>IFERROR((INDEX(名冊[#All],MATCH(表格2[[#This Row],[姓名]],名冊[[#All],[姓名]],0),COLUMN(名冊[[#Headers],[字號]]))),"")</f>
        <v>1-751</v>
      </c>
      <c r="B482" s="154" t="s">
        <v>2035</v>
      </c>
      <c r="C482" s="9">
        <v>45740</v>
      </c>
      <c r="D482" s="9" t="str">
        <f>IF(表格2[[#This Row],[姓名]]&lt;&gt;"","耗材","")</f>
        <v>耗材</v>
      </c>
      <c r="E482" s="8" t="s">
        <v>3347</v>
      </c>
      <c r="F482" s="98" t="s">
        <v>3363</v>
      </c>
      <c r="G482" s="179" t="str">
        <f>IF(表格2[[#This Row],[姓名]]&lt;&gt;"",TEXT(表格2[[#This Row],[日期]],"mm/dd;;")&amp;" "&amp;表格2[[#This Row],[項目]]&amp;"*"&amp;表格2[[#This Row],[數量]]&amp;表格2[[#This Row],[項目2]],"")</f>
        <v>03/24 看護墊*2-02/22, 03/01,</v>
      </c>
      <c r="H482" s="332">
        <v>2</v>
      </c>
      <c r="I482" s="332">
        <f>IF((COUNTIF(表格2[[#This Row],[項目]],"*員工*")&gt;0),(IFERROR(VLOOKUP((MID(表格2[[#This Row],[項目]],1,(LEN(表格2[[#This Row],[項目]])-4))),價目[],3,0),"")),(IFERROR(VLOOKUP(表格2[[#This Row],[項目]],價目[],2,0),"")))</f>
        <v>210</v>
      </c>
      <c r="J482" s="333">
        <f>IF(表格2[欄1]&lt;&gt;"",(表格2[[#This Row],[數量]]*表格2[[#This Row],[單價]]),0)</f>
        <v>420</v>
      </c>
    </row>
    <row r="483" spans="1:10" hidden="1">
      <c r="A483" s="331" t="str">
        <f>IFERROR((INDEX(名冊[#All],MATCH(表格2[[#This Row],[姓名]],名冊[[#All],[姓名]],0),COLUMN(名冊[[#Headers],[字號]]))),"")</f>
        <v>1-211</v>
      </c>
      <c r="B483" s="154" t="s">
        <v>1001</v>
      </c>
      <c r="C483" s="9">
        <v>45740</v>
      </c>
      <c r="D483" s="9" t="str">
        <f>IF(表格2[[#This Row],[姓名]]&lt;&gt;"","耗材","")</f>
        <v>耗材</v>
      </c>
      <c r="E483" s="8" t="s">
        <v>3359</v>
      </c>
      <c r="F483" s="98" t="s">
        <v>3350</v>
      </c>
      <c r="G483" s="179" t="str">
        <f>IF(表格2[[#This Row],[姓名]]&lt;&gt;"",TEXT(表格2[[#This Row],[日期]],"mm/dd;;")&amp;" "&amp;表格2[[#This Row],[項目]]&amp;"*"&amp;表格2[[#This Row],[數量]]&amp;表格2[[#This Row],[項目2]],"")</f>
        <v>03/24 甘油球*3-3/8,</v>
      </c>
      <c r="H483" s="332">
        <v>3</v>
      </c>
      <c r="I483" s="332">
        <f>IF((COUNTIF(表格2[[#This Row],[項目]],"*員工*")&gt;0),(IFERROR(VLOOKUP((MID(表格2[[#This Row],[項目]],1,(LEN(表格2[[#This Row],[項目]])-4))),價目[],3,0),"")),(IFERROR(VLOOKUP(表格2[[#This Row],[項目]],價目[],2,0),"")))</f>
        <v>60</v>
      </c>
      <c r="J483" s="333">
        <f>IF(表格2[欄1]&lt;&gt;"",(表格2[[#This Row],[數量]]*表格2[[#This Row],[單價]]),0)</f>
        <v>180</v>
      </c>
    </row>
    <row r="484" spans="1:10" hidden="1">
      <c r="A484" s="331" t="str">
        <f>IFERROR((INDEX(名冊[#All],MATCH(表格2[[#This Row],[姓名]],名冊[[#All],[姓名]],0),COLUMN(名冊[[#Headers],[字號]]))),"")</f>
        <v>1-211</v>
      </c>
      <c r="B484" s="154" t="s">
        <v>1001</v>
      </c>
      <c r="C484" s="9">
        <v>45740</v>
      </c>
      <c r="D484" s="9" t="str">
        <f>IF(表格2[[#This Row],[姓名]]&lt;&gt;"","耗材","")</f>
        <v>耗材</v>
      </c>
      <c r="E484" s="8" t="s">
        <v>3338</v>
      </c>
      <c r="F484" s="98" t="s">
        <v>3364</v>
      </c>
      <c r="G484" s="179" t="str">
        <f>IF(表格2[[#This Row],[姓名]]&lt;&gt;"",TEXT(表格2[[#This Row],[日期]],"mm/dd;;")&amp;" "&amp;表格2[[#This Row],[項目]]&amp;"*"&amp;表格2[[#This Row],[數量]]&amp;表格2[[#This Row],[項目2]],"")</f>
        <v>03/24 尿片*1-03/08,</v>
      </c>
      <c r="H484" s="332">
        <v>1</v>
      </c>
      <c r="I484" s="332">
        <f>IF((COUNTIF(表格2[[#This Row],[項目]],"*員工*")&gt;0),(IFERROR(VLOOKUP((MID(表格2[[#This Row],[項目]],1,(LEN(表格2[[#This Row],[項目]])-4))),價目[],3,0),"")),(IFERROR(VLOOKUP(表格2[[#This Row],[項目]],價目[],2,0),"")))</f>
        <v>220</v>
      </c>
      <c r="J484" s="333">
        <f>IF(表格2[欄1]&lt;&gt;"",(表格2[[#This Row],[數量]]*表格2[[#This Row],[單價]]),0)</f>
        <v>220</v>
      </c>
    </row>
    <row r="485" spans="1:10" hidden="1">
      <c r="A485" s="331" t="str">
        <f>IFERROR((INDEX(名冊[#All],MATCH(表格2[[#This Row],[姓名]],名冊[[#All],[姓名]],0),COLUMN(名冊[[#Headers],[字號]]))),"")</f>
        <v>1-211</v>
      </c>
      <c r="B485" s="154" t="s">
        <v>1001</v>
      </c>
      <c r="C485" s="9">
        <v>45740</v>
      </c>
      <c r="D485" s="9" t="str">
        <f>IF(表格2[[#This Row],[姓名]]&lt;&gt;"","耗材","")</f>
        <v>耗材</v>
      </c>
      <c r="E485" s="8" t="s">
        <v>3353</v>
      </c>
      <c r="F485" s="98" t="s">
        <v>3350</v>
      </c>
      <c r="G485" s="179" t="str">
        <f>IF(表格2[[#This Row],[姓名]]&lt;&gt;"",TEXT(表格2[[#This Row],[日期]],"mm/dd;;")&amp;" "&amp;表格2[[#This Row],[項目]]&amp;"*"&amp;表格2[[#This Row],[數量]]&amp;表格2[[#This Row],[項目2]],"")</f>
        <v>03/24 尿布M*1-3/8,</v>
      </c>
      <c r="H485" s="332">
        <v>1</v>
      </c>
      <c r="I485" s="332">
        <f>IF((COUNTIF(表格2[[#This Row],[項目]],"*員工*")&gt;0),(IFERROR(VLOOKUP((MID(表格2[[#This Row],[項目]],1,(LEN(表格2[[#This Row],[項目]])-4))),價目[],3,0),"")),(IFERROR(VLOOKUP(表格2[[#This Row],[項目]],價目[],2,0),"")))</f>
        <v>300</v>
      </c>
      <c r="J485" s="333">
        <f>IF(表格2[欄1]&lt;&gt;"",(表格2[[#This Row],[數量]]*表格2[[#This Row],[單價]]),0)</f>
        <v>300</v>
      </c>
    </row>
    <row r="486" spans="1:10" hidden="1">
      <c r="A486" s="331" t="str">
        <f>IFERROR((INDEX(名冊[#All],MATCH(表格2[[#This Row],[姓名]],名冊[[#All],[姓名]],0),COLUMN(名冊[[#Headers],[字號]]))),"")</f>
        <v>1-522</v>
      </c>
      <c r="B486" s="154" t="s">
        <v>616</v>
      </c>
      <c r="C486" s="9">
        <v>45740</v>
      </c>
      <c r="D486" s="9" t="str">
        <f>IF(表格2[[#This Row],[姓名]]&lt;&gt;"","耗材","")</f>
        <v>耗材</v>
      </c>
      <c r="E486" s="8" t="s">
        <v>3338</v>
      </c>
      <c r="F486" s="98" t="s">
        <v>3340</v>
      </c>
      <c r="G486" s="179" t="str">
        <f>IF(表格2[[#This Row],[姓名]]&lt;&gt;"",TEXT(表格2[[#This Row],[日期]],"mm/dd;;")&amp;" "&amp;表格2[[#This Row],[項目]]&amp;"*"&amp;表格2[[#This Row],[數量]]&amp;表格2[[#This Row],[項目2]],"")</f>
        <v>03/24 尿片*8-02/22, 03/01, 03/08, 03/15</v>
      </c>
      <c r="H486" s="332">
        <v>8</v>
      </c>
      <c r="I486" s="332">
        <f>IF((COUNTIF(表格2[[#This Row],[項目]],"*員工*")&gt;0),(IFERROR(VLOOKUP((MID(表格2[[#This Row],[項目]],1,(LEN(表格2[[#This Row],[項目]])-4))),價目[],3,0),"")),(IFERROR(VLOOKUP(表格2[[#This Row],[項目]],價目[],2,0),"")))</f>
        <v>220</v>
      </c>
      <c r="J486" s="333">
        <f>IF(表格2[欄1]&lt;&gt;"",(表格2[[#This Row],[數量]]*表格2[[#This Row],[單價]]),0)</f>
        <v>1760</v>
      </c>
    </row>
    <row r="487" spans="1:10" hidden="1">
      <c r="A487" s="331" t="str">
        <f>IFERROR((INDEX(名冊[#All],MATCH(表格2[[#This Row],[姓名]],名冊[[#All],[姓名]],0),COLUMN(名冊[[#Headers],[字號]]))),"")</f>
        <v>1-522</v>
      </c>
      <c r="B487" s="154" t="s">
        <v>616</v>
      </c>
      <c r="C487" s="9">
        <v>45740</v>
      </c>
      <c r="D487" s="9" t="str">
        <f>IF(表格2[[#This Row],[姓名]]&lt;&gt;"","耗材","")</f>
        <v>耗材</v>
      </c>
      <c r="E487" s="8" t="s">
        <v>3353</v>
      </c>
      <c r="F487" s="98" t="s">
        <v>3352</v>
      </c>
      <c r="G487" s="179" t="str">
        <f>IF(表格2[[#This Row],[姓名]]&lt;&gt;"",TEXT(表格2[[#This Row],[日期]],"mm/dd;;")&amp;" "&amp;表格2[[#This Row],[項目]]&amp;"*"&amp;表格2[[#This Row],[數量]]&amp;表格2[[#This Row],[項目2]],"")</f>
        <v>03/24 尿布M*3-02/22, 03/01, 3/8,</v>
      </c>
      <c r="H487" s="332">
        <v>3</v>
      </c>
      <c r="I487" s="332">
        <f>IF((COUNTIF(表格2[[#This Row],[項目]],"*員工*")&gt;0),(IFERROR(VLOOKUP((MID(表格2[[#This Row],[項目]],1,(LEN(表格2[[#This Row],[項目]])-4))),價目[],3,0),"")),(IFERROR(VLOOKUP(表格2[[#This Row],[項目]],價目[],2,0),"")))</f>
        <v>300</v>
      </c>
      <c r="J487" s="333">
        <f>IF(表格2[欄1]&lt;&gt;"",(表格2[[#This Row],[數量]]*表格2[[#This Row],[單價]]),0)</f>
        <v>900</v>
      </c>
    </row>
    <row r="488" spans="1:10" hidden="1">
      <c r="A488" s="331" t="str">
        <f>IFERROR((INDEX(名冊[#All],MATCH(表格2[[#This Row],[姓名]],名冊[[#All],[姓名]],0),COLUMN(名冊[[#Headers],[字號]]))),"")</f>
        <v>1-522</v>
      </c>
      <c r="B488" s="154" t="s">
        <v>616</v>
      </c>
      <c r="C488" s="9">
        <v>45740</v>
      </c>
      <c r="D488" s="9" t="str">
        <f>IF(表格2[[#This Row],[姓名]]&lt;&gt;"","耗材","")</f>
        <v>耗材</v>
      </c>
      <c r="E488" s="8" t="s">
        <v>3347</v>
      </c>
      <c r="F488" s="98" t="s">
        <v>3348</v>
      </c>
      <c r="G488" s="179" t="str">
        <f>IF(表格2[[#This Row],[姓名]]&lt;&gt;"",TEXT(表格2[[#This Row],[日期]],"mm/dd;;")&amp;" "&amp;表格2[[#This Row],[項目]]&amp;"*"&amp;表格2[[#This Row],[數量]]&amp;表格2[[#This Row],[項目2]],"")</f>
        <v>03/24 看護墊*2-03/01, 03/15</v>
      </c>
      <c r="H488" s="332">
        <v>2</v>
      </c>
      <c r="I488" s="332">
        <f>IF((COUNTIF(表格2[[#This Row],[項目]],"*員工*")&gt;0),(IFERROR(VLOOKUP((MID(表格2[[#This Row],[項目]],1,(LEN(表格2[[#This Row],[項目]])-4))),價目[],3,0),"")),(IFERROR(VLOOKUP(表格2[[#This Row],[項目]],價目[],2,0),"")))</f>
        <v>210</v>
      </c>
      <c r="J488" s="333">
        <f>IF(表格2[欄1]&lt;&gt;"",(表格2[[#This Row],[數量]]*表格2[[#This Row],[單價]]),0)</f>
        <v>420</v>
      </c>
    </row>
    <row r="489" spans="1:10" hidden="1">
      <c r="A489" s="331" t="str">
        <f>IFERROR((INDEX(名冊[#All],MATCH(表格2[[#This Row],[姓名]],名冊[[#All],[姓名]],0),COLUMN(名冊[[#Headers],[字號]]))),"")</f>
        <v>3-532</v>
      </c>
      <c r="B489" s="154" t="s">
        <v>1764</v>
      </c>
      <c r="C489" s="9">
        <v>45740</v>
      </c>
      <c r="D489" s="9" t="str">
        <f>IF(表格2[[#This Row],[姓名]]&lt;&gt;"","耗材","")</f>
        <v>耗材</v>
      </c>
      <c r="E489" s="8" t="s">
        <v>3338</v>
      </c>
      <c r="F489" s="98" t="s">
        <v>3340</v>
      </c>
      <c r="G489" s="179" t="str">
        <f>IF(表格2[[#This Row],[姓名]]&lt;&gt;"",TEXT(表格2[[#This Row],[日期]],"mm/dd;;")&amp;" "&amp;表格2[[#This Row],[項目]]&amp;"*"&amp;表格2[[#This Row],[數量]]&amp;表格2[[#This Row],[項目2]],"")</f>
        <v>03/24 尿片*6-02/22, 03/01, 03/08, 03/15</v>
      </c>
      <c r="H489" s="332">
        <v>6</v>
      </c>
      <c r="I489" s="332">
        <f>IF((COUNTIF(表格2[[#This Row],[項目]],"*員工*")&gt;0),(IFERROR(VLOOKUP((MID(表格2[[#This Row],[項目]],1,(LEN(表格2[[#This Row],[項目]])-4))),價目[],3,0),"")),(IFERROR(VLOOKUP(表格2[[#This Row],[項目]],價目[],2,0),"")))</f>
        <v>220</v>
      </c>
      <c r="J489" s="333">
        <f>IF(表格2[欄1]&lt;&gt;"",(表格2[[#This Row],[數量]]*表格2[[#This Row],[單價]]),0)</f>
        <v>1320</v>
      </c>
    </row>
    <row r="490" spans="1:10" hidden="1">
      <c r="A490" s="331" t="str">
        <f>IFERROR((INDEX(名冊[#All],MATCH(表格2[[#This Row],[姓名]],名冊[[#All],[姓名]],0),COLUMN(名冊[[#Headers],[字號]]))),"")</f>
        <v>3-532</v>
      </c>
      <c r="B490" s="154" t="s">
        <v>1764</v>
      </c>
      <c r="C490" s="9">
        <v>45740</v>
      </c>
      <c r="D490" s="9" t="str">
        <f>IF(表格2[[#This Row],[姓名]]&lt;&gt;"","耗材","")</f>
        <v>耗材</v>
      </c>
      <c r="E490" s="8" t="s">
        <v>3353</v>
      </c>
      <c r="F490" s="98" t="s">
        <v>3355</v>
      </c>
      <c r="G490" s="179" t="str">
        <f>IF(表格2[[#This Row],[姓名]]&lt;&gt;"",TEXT(表格2[[#This Row],[日期]],"mm/dd;;")&amp;" "&amp;表格2[[#This Row],[項目]]&amp;"*"&amp;表格2[[#This Row],[數量]]&amp;表格2[[#This Row],[項目2]],"")</f>
        <v>03/24 尿布M*4-02/22, 03/01, 3/8, 03/15</v>
      </c>
      <c r="H490" s="332">
        <v>4</v>
      </c>
      <c r="I490" s="332">
        <f>IF((COUNTIF(表格2[[#This Row],[項目]],"*員工*")&gt;0),(IFERROR(VLOOKUP((MID(表格2[[#This Row],[項目]],1,(LEN(表格2[[#This Row],[項目]])-4))),價目[],3,0),"")),(IFERROR(VLOOKUP(表格2[[#This Row],[項目]],價目[],2,0),"")))</f>
        <v>300</v>
      </c>
      <c r="J490" s="333">
        <f>IF(表格2[欄1]&lt;&gt;"",(表格2[[#This Row],[數量]]*表格2[[#This Row],[單價]]),0)</f>
        <v>1200</v>
      </c>
    </row>
    <row r="491" spans="1:10" hidden="1">
      <c r="A491" s="331" t="str">
        <f>IFERROR((INDEX(名冊[#All],MATCH(表格2[[#This Row],[姓名]],名冊[[#All],[姓名]],0),COLUMN(名冊[[#Headers],[字號]]))),"")</f>
        <v>3-532</v>
      </c>
      <c r="B491" s="154" t="s">
        <v>1764</v>
      </c>
      <c r="C491" s="9">
        <v>45740</v>
      </c>
      <c r="D491" s="9" t="str">
        <f>IF(表格2[[#This Row],[姓名]]&lt;&gt;"","耗材","")</f>
        <v>耗材</v>
      </c>
      <c r="E491" s="8" t="s">
        <v>3347</v>
      </c>
      <c r="F491" s="98" t="s">
        <v>3349</v>
      </c>
      <c r="G491" s="179" t="str">
        <f>IF(表格2[[#This Row],[姓名]]&lt;&gt;"",TEXT(表格2[[#This Row],[日期]],"mm/dd;;")&amp;" "&amp;表格2[[#This Row],[項目]]&amp;"*"&amp;表格2[[#This Row],[數量]]&amp;表格2[[#This Row],[項目2]],"")</f>
        <v>03/24 看護墊*2-02/22, 3/8,</v>
      </c>
      <c r="H491" s="332">
        <v>2</v>
      </c>
      <c r="I491" s="332">
        <f>IF((COUNTIF(表格2[[#This Row],[項目]],"*員工*")&gt;0),(IFERROR(VLOOKUP((MID(表格2[[#This Row],[項目]],1,(LEN(表格2[[#This Row],[項目]])-4))),價目[],3,0),"")),(IFERROR(VLOOKUP(表格2[[#This Row],[項目]],價目[],2,0),"")))</f>
        <v>210</v>
      </c>
      <c r="J491" s="333">
        <f>IF(表格2[欄1]&lt;&gt;"",(表格2[[#This Row],[數量]]*表格2[[#This Row],[單價]]),0)</f>
        <v>420</v>
      </c>
    </row>
    <row r="492" spans="1:10" hidden="1">
      <c r="A492" s="331" t="str">
        <f>IFERROR((INDEX(名冊[#All],MATCH(表格2[[#This Row],[姓名]],名冊[[#All],[姓名]],0),COLUMN(名冊[[#Headers],[字號]]))),"")</f>
        <v>2-158</v>
      </c>
      <c r="B492" s="154" t="s">
        <v>602</v>
      </c>
      <c r="C492" s="9">
        <v>45740</v>
      </c>
      <c r="D492" s="9" t="str">
        <f>IF(表格2[[#This Row],[姓名]]&lt;&gt;"","耗材","")</f>
        <v>耗材</v>
      </c>
      <c r="E492" s="8" t="s">
        <v>3359</v>
      </c>
      <c r="F492" s="98" t="s">
        <v>3344</v>
      </c>
      <c r="G492" s="179" t="str">
        <f>IF(表格2[[#This Row],[姓名]]&lt;&gt;"",TEXT(表格2[[#This Row],[日期]],"mm/dd;;")&amp;" "&amp;表格2[[#This Row],[項目]]&amp;"*"&amp;表格2[[#This Row],[數量]]&amp;表格2[[#This Row],[項目2]],"")</f>
        <v>03/24 甘油球*3-02/22,</v>
      </c>
      <c r="H492" s="332">
        <v>3</v>
      </c>
      <c r="I492" s="332">
        <f>IF((COUNTIF(表格2[[#This Row],[項目]],"*員工*")&gt;0),(IFERROR(VLOOKUP((MID(表格2[[#This Row],[項目]],1,(LEN(表格2[[#This Row],[項目]])-4))),價目[],3,0),"")),(IFERROR(VLOOKUP(表格2[[#This Row],[項目]],價目[],2,0),"")))</f>
        <v>60</v>
      </c>
      <c r="J492" s="333">
        <f>IF(表格2[欄1]&lt;&gt;"",(表格2[[#This Row],[數量]]*表格2[[#This Row],[單價]]),0)</f>
        <v>180</v>
      </c>
    </row>
    <row r="493" spans="1:10" hidden="1">
      <c r="A493" s="331" t="str">
        <f>IFERROR((INDEX(名冊[#All],MATCH(表格2[[#This Row],[姓名]],名冊[[#All],[姓名]],0),COLUMN(名冊[[#Headers],[字號]]))),"")</f>
        <v>2-158</v>
      </c>
      <c r="B493" s="154" t="s">
        <v>602</v>
      </c>
      <c r="C493" s="9">
        <v>45740</v>
      </c>
      <c r="D493" s="9" t="str">
        <f>IF(表格2[[#This Row],[姓名]]&lt;&gt;"","耗材","")</f>
        <v>耗材</v>
      </c>
      <c r="E493" s="8" t="s">
        <v>3338</v>
      </c>
      <c r="F493" s="98" t="s">
        <v>3340</v>
      </c>
      <c r="G493" s="179" t="str">
        <f>IF(表格2[[#This Row],[姓名]]&lt;&gt;"",TEXT(表格2[[#This Row],[日期]],"mm/dd;;")&amp;" "&amp;表格2[[#This Row],[項目]]&amp;"*"&amp;表格2[[#This Row],[數量]]&amp;表格2[[#This Row],[項目2]],"")</f>
        <v>03/24 尿片*4-02/22, 03/01, 03/08, 03/15</v>
      </c>
      <c r="H493" s="332">
        <v>4</v>
      </c>
      <c r="I493" s="332">
        <f>IF((COUNTIF(表格2[[#This Row],[項目]],"*員工*")&gt;0),(IFERROR(VLOOKUP((MID(表格2[[#This Row],[項目]],1,(LEN(表格2[[#This Row],[項目]])-4))),價目[],3,0),"")),(IFERROR(VLOOKUP(表格2[[#This Row],[項目]],價目[],2,0),"")))</f>
        <v>220</v>
      </c>
      <c r="J493" s="333">
        <f>IF(表格2[欄1]&lt;&gt;"",(表格2[[#This Row],[數量]]*表格2[[#This Row],[單價]]),0)</f>
        <v>880</v>
      </c>
    </row>
    <row r="494" spans="1:10" hidden="1">
      <c r="A494" s="331" t="str">
        <f>IFERROR((INDEX(名冊[#All],MATCH(表格2[[#This Row],[姓名]],名冊[[#All],[姓名]],0),COLUMN(名冊[[#Headers],[字號]]))),"")</f>
        <v>2-158</v>
      </c>
      <c r="B494" s="154" t="s">
        <v>602</v>
      </c>
      <c r="C494" s="9">
        <v>45740</v>
      </c>
      <c r="D494" s="9" t="str">
        <f>IF(表格2[[#This Row],[姓名]]&lt;&gt;"","耗材","")</f>
        <v>耗材</v>
      </c>
      <c r="E494" s="8" t="s">
        <v>3358</v>
      </c>
      <c r="F494" s="98" t="s">
        <v>3352</v>
      </c>
      <c r="G494" s="179" t="str">
        <f>IF(表格2[[#This Row],[姓名]]&lt;&gt;"",TEXT(表格2[[#This Row],[日期]],"mm/dd;;")&amp;" "&amp;表格2[[#This Row],[項目]]&amp;"*"&amp;表格2[[#This Row],[數量]]&amp;表格2[[#This Row],[項目2]],"")</f>
        <v>03/24 尿布L*3-02/22, 03/01, 3/8,</v>
      </c>
      <c r="H494" s="332">
        <v>3</v>
      </c>
      <c r="I494" s="332">
        <f>IF((COUNTIF(表格2[[#This Row],[項目]],"*員工*")&gt;0),(IFERROR(VLOOKUP((MID(表格2[[#This Row],[項目]],1,(LEN(表格2[[#This Row],[項目]])-4))),價目[],3,0),"")),(IFERROR(VLOOKUP(表格2[[#This Row],[項目]],價目[],2,0),"")))</f>
        <v>272</v>
      </c>
      <c r="J494" s="333">
        <f>IF(表格2[欄1]&lt;&gt;"",(表格2[[#This Row],[數量]]*表格2[[#This Row],[單價]]),0)</f>
        <v>816</v>
      </c>
    </row>
    <row r="495" spans="1:10" hidden="1">
      <c r="A495" s="331" t="str">
        <f>IFERROR((INDEX(名冊[#All],MATCH(表格2[[#This Row],[姓名]],名冊[[#All],[姓名]],0),COLUMN(名冊[[#Headers],[字號]]))),"")</f>
        <v>2-158</v>
      </c>
      <c r="B495" s="154" t="s">
        <v>602</v>
      </c>
      <c r="C495" s="9">
        <v>45740</v>
      </c>
      <c r="D495" s="9" t="str">
        <f>IF(表格2[[#This Row],[姓名]]&lt;&gt;"","耗材","")</f>
        <v>耗材</v>
      </c>
      <c r="E495" s="8" t="s">
        <v>3347</v>
      </c>
      <c r="F495" s="98" t="s">
        <v>3354</v>
      </c>
      <c r="G495" s="179" t="str">
        <f>IF(表格2[[#This Row],[姓名]]&lt;&gt;"",TEXT(表格2[[#This Row],[日期]],"mm/dd;;")&amp;" "&amp;表格2[[#This Row],[項目]]&amp;"*"&amp;表格2[[#This Row],[數量]]&amp;表格2[[#This Row],[項目2]],"")</f>
        <v>03/24 看護墊*3-03/01, 3/8, 03/15</v>
      </c>
      <c r="H495" s="332">
        <v>3</v>
      </c>
      <c r="I495" s="332">
        <f>IF((COUNTIF(表格2[[#This Row],[項目]],"*員工*")&gt;0),(IFERROR(VLOOKUP((MID(表格2[[#This Row],[項目]],1,(LEN(表格2[[#This Row],[項目]])-4))),價目[],3,0),"")),(IFERROR(VLOOKUP(表格2[[#This Row],[項目]],價目[],2,0),"")))</f>
        <v>210</v>
      </c>
      <c r="J495" s="333">
        <f>IF(表格2[欄1]&lt;&gt;"",(表格2[[#This Row],[數量]]*表格2[[#This Row],[單價]]),0)</f>
        <v>630</v>
      </c>
    </row>
    <row r="496" spans="1:10" hidden="1">
      <c r="A496" s="331" t="str">
        <f>IFERROR((INDEX(名冊[#All],MATCH(表格2[[#This Row],[姓名]],名冊[[#All],[姓名]],0),COLUMN(名冊[[#Headers],[字號]]))),"")</f>
        <v>1-333</v>
      </c>
      <c r="B496" s="154" t="s">
        <v>506</v>
      </c>
      <c r="C496" s="9">
        <v>45740</v>
      </c>
      <c r="D496" s="9" t="str">
        <f>IF(表格2[[#This Row],[姓名]]&lt;&gt;"","耗材","")</f>
        <v>耗材</v>
      </c>
      <c r="E496" s="8" t="s">
        <v>3359</v>
      </c>
      <c r="F496" s="98" t="s">
        <v>3360</v>
      </c>
      <c r="G496" s="179" t="str">
        <f>IF(表格2[[#This Row],[姓名]]&lt;&gt;"",TEXT(表格2[[#This Row],[日期]],"mm/dd;;")&amp;" "&amp;表格2[[#This Row],[項目]]&amp;"*"&amp;表格2[[#This Row],[數量]]&amp;表格2[[#This Row],[項目2]],"")</f>
        <v>03/24 甘油球*3-03/01,</v>
      </c>
      <c r="H496" s="332">
        <v>3</v>
      </c>
      <c r="I496" s="332">
        <f>IF((COUNTIF(表格2[[#This Row],[項目]],"*員工*")&gt;0),(IFERROR(VLOOKUP((MID(表格2[[#This Row],[項目]],1,(LEN(表格2[[#This Row],[項目]])-4))),價目[],3,0),"")),(IFERROR(VLOOKUP(表格2[[#This Row],[項目]],價目[],2,0),"")))</f>
        <v>60</v>
      </c>
      <c r="J496" s="333">
        <f>IF(表格2[欄1]&lt;&gt;"",(表格2[[#This Row],[數量]]*表格2[[#This Row],[單價]]),0)</f>
        <v>180</v>
      </c>
    </row>
    <row r="497" spans="1:10" hidden="1">
      <c r="A497" s="331" t="str">
        <f>IFERROR((INDEX(名冊[#All],MATCH(表格2[[#This Row],[姓名]],名冊[[#All],[姓名]],0),COLUMN(名冊[[#Headers],[字號]]))),"")</f>
        <v>1-333</v>
      </c>
      <c r="B497" s="154" t="s">
        <v>506</v>
      </c>
      <c r="C497" s="9">
        <v>45740</v>
      </c>
      <c r="D497" s="9" t="str">
        <f>IF(表格2[[#This Row],[姓名]]&lt;&gt;"","耗材","")</f>
        <v>耗材</v>
      </c>
      <c r="E497" s="8" t="s">
        <v>3338</v>
      </c>
      <c r="F497" s="98" t="s">
        <v>3340</v>
      </c>
      <c r="G497" s="179" t="str">
        <f>IF(表格2[[#This Row],[姓名]]&lt;&gt;"",TEXT(表格2[[#This Row],[日期]],"mm/dd;;")&amp;" "&amp;表格2[[#This Row],[項目]]&amp;"*"&amp;表格2[[#This Row],[數量]]&amp;表格2[[#This Row],[項目2]],"")</f>
        <v>03/24 尿片*6-02/22, 03/01, 03/08, 03/15</v>
      </c>
      <c r="H497" s="332">
        <v>6</v>
      </c>
      <c r="I497" s="332">
        <f>IF((COUNTIF(表格2[[#This Row],[項目]],"*員工*")&gt;0),(IFERROR(VLOOKUP((MID(表格2[[#This Row],[項目]],1,(LEN(表格2[[#This Row],[項目]])-4))),價目[],3,0),"")),(IFERROR(VLOOKUP(表格2[[#This Row],[項目]],價目[],2,0),"")))</f>
        <v>220</v>
      </c>
      <c r="J497" s="333">
        <f>IF(表格2[欄1]&lt;&gt;"",(表格2[[#This Row],[數量]]*表格2[[#This Row],[單價]]),0)</f>
        <v>1320</v>
      </c>
    </row>
    <row r="498" spans="1:10" hidden="1">
      <c r="A498" s="331" t="str">
        <f>IFERROR((INDEX(名冊[#All],MATCH(表格2[[#This Row],[姓名]],名冊[[#All],[姓名]],0),COLUMN(名冊[[#Headers],[字號]]))),"")</f>
        <v>1-333</v>
      </c>
      <c r="B498" s="154" t="s">
        <v>506</v>
      </c>
      <c r="C498" s="9">
        <v>45740</v>
      </c>
      <c r="D498" s="9" t="str">
        <f>IF(表格2[[#This Row],[姓名]]&lt;&gt;"","耗材","")</f>
        <v>耗材</v>
      </c>
      <c r="E498" s="8" t="s">
        <v>3353</v>
      </c>
      <c r="F498" s="98" t="s">
        <v>3355</v>
      </c>
      <c r="G498" s="179" t="str">
        <f>IF(表格2[[#This Row],[姓名]]&lt;&gt;"",TEXT(表格2[[#This Row],[日期]],"mm/dd;;")&amp;" "&amp;表格2[[#This Row],[項目]]&amp;"*"&amp;表格2[[#This Row],[數量]]&amp;表格2[[#This Row],[項目2]],"")</f>
        <v>03/24 尿布M*4-02/22, 03/01, 3/8, 03/15</v>
      </c>
      <c r="H498" s="332">
        <v>4</v>
      </c>
      <c r="I498" s="332">
        <f>IF((COUNTIF(表格2[[#This Row],[項目]],"*員工*")&gt;0),(IFERROR(VLOOKUP((MID(表格2[[#This Row],[項目]],1,(LEN(表格2[[#This Row],[項目]])-4))),價目[],3,0),"")),(IFERROR(VLOOKUP(表格2[[#This Row],[項目]],價目[],2,0),"")))</f>
        <v>300</v>
      </c>
      <c r="J498" s="333">
        <f>IF(表格2[欄1]&lt;&gt;"",(表格2[[#This Row],[數量]]*表格2[[#This Row],[單價]]),0)</f>
        <v>1200</v>
      </c>
    </row>
    <row r="499" spans="1:10" hidden="1">
      <c r="A499" s="331" t="str">
        <f>IFERROR((INDEX(名冊[#All],MATCH(表格2[[#This Row],[姓名]],名冊[[#All],[姓名]],0),COLUMN(名冊[[#Headers],[字號]]))),"")</f>
        <v>1-333</v>
      </c>
      <c r="B499" s="154" t="s">
        <v>506</v>
      </c>
      <c r="C499" s="9">
        <v>45740</v>
      </c>
      <c r="D499" s="9" t="str">
        <f>IF(表格2[[#This Row],[姓名]]&lt;&gt;"","耗材","")</f>
        <v>耗材</v>
      </c>
      <c r="E499" s="8" t="s">
        <v>3347</v>
      </c>
      <c r="F499" s="98" t="s">
        <v>3349</v>
      </c>
      <c r="G499" s="179" t="str">
        <f>IF(表格2[[#This Row],[姓名]]&lt;&gt;"",TEXT(表格2[[#This Row],[日期]],"mm/dd;;")&amp;" "&amp;表格2[[#This Row],[項目]]&amp;"*"&amp;表格2[[#This Row],[數量]]&amp;表格2[[#This Row],[項目2]],"")</f>
        <v>03/24 看護墊*2-02/22, 3/8,</v>
      </c>
      <c r="H499" s="332">
        <v>2</v>
      </c>
      <c r="I499" s="332">
        <f>IF((COUNTIF(表格2[[#This Row],[項目]],"*員工*")&gt;0),(IFERROR(VLOOKUP((MID(表格2[[#This Row],[項目]],1,(LEN(表格2[[#This Row],[項目]])-4))),價目[],3,0),"")),(IFERROR(VLOOKUP(表格2[[#This Row],[項目]],價目[],2,0),"")))</f>
        <v>210</v>
      </c>
      <c r="J499" s="333">
        <f>IF(表格2[欄1]&lt;&gt;"",(表格2[[#This Row],[數量]]*表格2[[#This Row],[單價]]),0)</f>
        <v>420</v>
      </c>
    </row>
    <row r="500" spans="1:10" hidden="1">
      <c r="A500" s="331" t="str">
        <f>IFERROR((INDEX(名冊[#All],MATCH(表格2[[#This Row],[姓名]],名冊[[#All],[姓名]],0),COLUMN(名冊[[#Headers],[字號]]))),"")</f>
        <v>1-500</v>
      </c>
      <c r="B500" s="154" t="s">
        <v>525</v>
      </c>
      <c r="C500" s="9">
        <v>45740</v>
      </c>
      <c r="D500" s="9" t="str">
        <f>IF(表格2[[#This Row],[姓名]]&lt;&gt;"","耗材","")</f>
        <v>耗材</v>
      </c>
      <c r="E500" s="8" t="s">
        <v>3359</v>
      </c>
      <c r="F500" s="98" t="s">
        <v>3350</v>
      </c>
      <c r="G500" s="179" t="str">
        <f>IF(表格2[[#This Row],[姓名]]&lt;&gt;"",TEXT(表格2[[#This Row],[日期]],"mm/dd;;")&amp;" "&amp;表格2[[#This Row],[項目]]&amp;"*"&amp;表格2[[#This Row],[數量]]&amp;表格2[[#This Row],[項目2]],"")</f>
        <v>03/24 甘油球*3-3/8,</v>
      </c>
      <c r="H500" s="332">
        <v>3</v>
      </c>
      <c r="I500" s="332">
        <f>IF((COUNTIF(表格2[[#This Row],[項目]],"*員工*")&gt;0),(IFERROR(VLOOKUP((MID(表格2[[#This Row],[項目]],1,(LEN(表格2[[#This Row],[項目]])-4))),價目[],3,0),"")),(IFERROR(VLOOKUP(表格2[[#This Row],[項目]],價目[],2,0),"")))</f>
        <v>60</v>
      </c>
      <c r="J500" s="333">
        <f>IF(表格2[欄1]&lt;&gt;"",(表格2[[#This Row],[數量]]*表格2[[#This Row],[單價]]),0)</f>
        <v>180</v>
      </c>
    </row>
    <row r="501" spans="1:10" hidden="1">
      <c r="A501" s="331" t="str">
        <f>IFERROR((INDEX(名冊[#All],MATCH(表格2[[#This Row],[姓名]],名冊[[#All],[姓名]],0),COLUMN(名冊[[#Headers],[字號]]))),"")</f>
        <v>1-500</v>
      </c>
      <c r="B501" s="154" t="s">
        <v>525</v>
      </c>
      <c r="C501" s="9">
        <v>45740</v>
      </c>
      <c r="D501" s="9" t="str">
        <f>IF(表格2[[#This Row],[姓名]]&lt;&gt;"","耗材","")</f>
        <v>耗材</v>
      </c>
      <c r="E501" s="8" t="s">
        <v>3353</v>
      </c>
      <c r="F501" s="98" t="s">
        <v>3355</v>
      </c>
      <c r="G501" s="179" t="str">
        <f>IF(表格2[[#This Row],[姓名]]&lt;&gt;"",TEXT(表格2[[#This Row],[日期]],"mm/dd;;")&amp;" "&amp;表格2[[#This Row],[項目]]&amp;"*"&amp;表格2[[#This Row],[數量]]&amp;表格2[[#This Row],[項目2]],"")</f>
        <v>03/24 尿布M*4-02/22, 03/01, 3/8, 03/15</v>
      </c>
      <c r="H501" s="332">
        <v>4</v>
      </c>
      <c r="I501" s="332">
        <f>IF((COUNTIF(表格2[[#This Row],[項目]],"*員工*")&gt;0),(IFERROR(VLOOKUP((MID(表格2[[#This Row],[項目]],1,(LEN(表格2[[#This Row],[項目]])-4))),價目[],3,0),"")),(IFERROR(VLOOKUP(表格2[[#This Row],[項目]],價目[],2,0),"")))</f>
        <v>300</v>
      </c>
      <c r="J501" s="333">
        <f>IF(表格2[欄1]&lt;&gt;"",(表格2[[#This Row],[數量]]*表格2[[#This Row],[單價]]),0)</f>
        <v>1200</v>
      </c>
    </row>
    <row r="502" spans="1:10" hidden="1">
      <c r="A502" s="331" t="str">
        <f>IFERROR((INDEX(名冊[#All],MATCH(表格2[[#This Row],[姓名]],名冊[[#All],[姓名]],0),COLUMN(名冊[[#Headers],[字號]]))),"")</f>
        <v>1-500</v>
      </c>
      <c r="B502" s="154" t="s">
        <v>525</v>
      </c>
      <c r="C502" s="9">
        <v>45740</v>
      </c>
      <c r="D502" s="9" t="str">
        <f>IF(表格2[[#This Row],[姓名]]&lt;&gt;"","耗材","")</f>
        <v>耗材</v>
      </c>
      <c r="E502" s="8" t="s">
        <v>3347</v>
      </c>
      <c r="F502" s="98" t="s">
        <v>3346</v>
      </c>
      <c r="G502" s="179" t="str">
        <f>IF(表格2[[#This Row],[姓名]]&lt;&gt;"",TEXT(表格2[[#This Row],[日期]],"mm/dd;;")&amp;" "&amp;表格2[[#This Row],[項目]]&amp;"*"&amp;表格2[[#This Row],[數量]]&amp;表格2[[#This Row],[項目2]],"")</f>
        <v>03/24 看護墊*3-02/22, 03/01, 03/15</v>
      </c>
      <c r="H502" s="332">
        <v>3</v>
      </c>
      <c r="I502" s="332">
        <f>IF((COUNTIF(表格2[[#This Row],[項目]],"*員工*")&gt;0),(IFERROR(VLOOKUP((MID(表格2[[#This Row],[項目]],1,(LEN(表格2[[#This Row],[項目]])-4))),價目[],3,0),"")),(IFERROR(VLOOKUP(表格2[[#This Row],[項目]],價目[],2,0),"")))</f>
        <v>210</v>
      </c>
      <c r="J502" s="333">
        <f>IF(表格2[欄1]&lt;&gt;"",(表格2[[#This Row],[數量]]*表格2[[#This Row],[單價]]),0)</f>
        <v>630</v>
      </c>
    </row>
    <row r="503" spans="1:10" hidden="1">
      <c r="A503" s="331" t="str">
        <f>IFERROR((INDEX(名冊[#All],MATCH(表格2[[#This Row],[姓名]],名冊[[#All],[姓名]],0),COLUMN(名冊[[#Headers],[字號]]))),"")</f>
        <v>1-270</v>
      </c>
      <c r="B503" s="154" t="s">
        <v>612</v>
      </c>
      <c r="C503" s="9">
        <v>45740</v>
      </c>
      <c r="D503" s="9" t="str">
        <f>IF(表格2[[#This Row],[姓名]]&lt;&gt;"","耗材","")</f>
        <v>耗材</v>
      </c>
      <c r="E503" s="8" t="s">
        <v>3359</v>
      </c>
      <c r="F503" s="98" t="s">
        <v>3360</v>
      </c>
      <c r="G503" s="179" t="str">
        <f>IF(表格2[[#This Row],[姓名]]&lt;&gt;"",TEXT(表格2[[#This Row],[日期]],"mm/dd;;")&amp;" "&amp;表格2[[#This Row],[項目]]&amp;"*"&amp;表格2[[#This Row],[數量]]&amp;表格2[[#This Row],[項目2]],"")</f>
        <v>03/24 甘油球*3-03/01,</v>
      </c>
      <c r="H503" s="332">
        <v>3</v>
      </c>
      <c r="I503" s="332">
        <f>IF((COUNTIF(表格2[[#This Row],[項目]],"*員工*")&gt;0),(IFERROR(VLOOKUP((MID(表格2[[#This Row],[項目]],1,(LEN(表格2[[#This Row],[項目]])-4))),價目[],3,0),"")),(IFERROR(VLOOKUP(表格2[[#This Row],[項目]],價目[],2,0),"")))</f>
        <v>60</v>
      </c>
      <c r="J503" s="333">
        <f>IF(表格2[欄1]&lt;&gt;"",(表格2[[#This Row],[數量]]*表格2[[#This Row],[單價]]),0)</f>
        <v>180</v>
      </c>
    </row>
    <row r="504" spans="1:10" hidden="1">
      <c r="A504" s="331" t="str">
        <f>IFERROR((INDEX(名冊[#All],MATCH(表格2[[#This Row],[姓名]],名冊[[#All],[姓名]],0),COLUMN(名冊[[#Headers],[字號]]))),"")</f>
        <v>1-595</v>
      </c>
      <c r="B504" s="154" t="s">
        <v>676</v>
      </c>
      <c r="C504" s="9">
        <v>45740</v>
      </c>
      <c r="D504" s="9" t="str">
        <f>IF(表格2[[#This Row],[姓名]]&lt;&gt;"","耗材","")</f>
        <v>耗材</v>
      </c>
      <c r="E504" s="8" t="s">
        <v>3338</v>
      </c>
      <c r="F504" s="98" t="s">
        <v>3340</v>
      </c>
      <c r="G504" s="179" t="str">
        <f>IF(表格2[[#This Row],[姓名]]&lt;&gt;"",TEXT(表格2[[#This Row],[日期]],"mm/dd;;")&amp;" "&amp;表格2[[#This Row],[項目]]&amp;"*"&amp;表格2[[#This Row],[數量]]&amp;表格2[[#This Row],[項目2]],"")</f>
        <v>03/24 尿片*8-02/22, 03/01, 03/08, 03/15</v>
      </c>
      <c r="H504" s="332">
        <v>8</v>
      </c>
      <c r="I504" s="332">
        <f>IF((COUNTIF(表格2[[#This Row],[項目]],"*員工*")&gt;0),(IFERROR(VLOOKUP((MID(表格2[[#This Row],[項目]],1,(LEN(表格2[[#This Row],[項目]])-4))),價目[],3,0),"")),(IFERROR(VLOOKUP(表格2[[#This Row],[項目]],價目[],2,0),"")))</f>
        <v>220</v>
      </c>
      <c r="J504" s="333">
        <f>IF(表格2[欄1]&lt;&gt;"",(表格2[[#This Row],[數量]]*表格2[[#This Row],[單價]]),0)</f>
        <v>1760</v>
      </c>
    </row>
    <row r="505" spans="1:10" hidden="1">
      <c r="A505" s="331" t="str">
        <f>IFERROR((INDEX(名冊[#All],MATCH(表格2[[#This Row],[姓名]],名冊[[#All],[姓名]],0),COLUMN(名冊[[#Headers],[字號]]))),"")</f>
        <v>1-595</v>
      </c>
      <c r="B505" s="154" t="s">
        <v>676</v>
      </c>
      <c r="C505" s="9">
        <v>45740</v>
      </c>
      <c r="D505" s="9" t="str">
        <f>IF(表格2[[#This Row],[姓名]]&lt;&gt;"","耗材","")</f>
        <v>耗材</v>
      </c>
      <c r="E505" s="8" t="s">
        <v>3358</v>
      </c>
      <c r="F505" s="98" t="s">
        <v>3355</v>
      </c>
      <c r="G505" s="179" t="str">
        <f>IF(表格2[[#This Row],[姓名]]&lt;&gt;"",TEXT(表格2[[#This Row],[日期]],"mm/dd;;")&amp;" "&amp;表格2[[#This Row],[項目]]&amp;"*"&amp;表格2[[#This Row],[數量]]&amp;表格2[[#This Row],[項目2]],"")</f>
        <v>03/24 尿布L*6-02/22, 03/01, 3/8, 03/15</v>
      </c>
      <c r="H505" s="332">
        <v>6</v>
      </c>
      <c r="I505" s="332">
        <f>IF((COUNTIF(表格2[[#This Row],[項目]],"*員工*")&gt;0),(IFERROR(VLOOKUP((MID(表格2[[#This Row],[項目]],1,(LEN(表格2[[#This Row],[項目]])-4))),價目[],3,0),"")),(IFERROR(VLOOKUP(表格2[[#This Row],[項目]],價目[],2,0),"")))</f>
        <v>272</v>
      </c>
      <c r="J505" s="333">
        <f>IF(表格2[欄1]&lt;&gt;"",(表格2[[#This Row],[數量]]*表格2[[#This Row],[單價]]),0)</f>
        <v>1632</v>
      </c>
    </row>
    <row r="506" spans="1:10" hidden="1">
      <c r="A506" s="331" t="str">
        <f>IFERROR((INDEX(名冊[#All],MATCH(表格2[[#This Row],[姓名]],名冊[[#All],[姓名]],0),COLUMN(名冊[[#Headers],[字號]]))),"")</f>
        <v>1-595</v>
      </c>
      <c r="B506" s="154" t="s">
        <v>676</v>
      </c>
      <c r="C506" s="9">
        <v>45740</v>
      </c>
      <c r="D506" s="9" t="str">
        <f>IF(表格2[[#This Row],[姓名]]&lt;&gt;"","耗材","")</f>
        <v>耗材</v>
      </c>
      <c r="E506" s="8" t="s">
        <v>3347</v>
      </c>
      <c r="F506" s="98" t="s">
        <v>3349</v>
      </c>
      <c r="G506" s="179" t="str">
        <f>IF(表格2[[#This Row],[姓名]]&lt;&gt;"",TEXT(表格2[[#This Row],[日期]],"mm/dd;;")&amp;" "&amp;表格2[[#This Row],[項目]]&amp;"*"&amp;表格2[[#This Row],[數量]]&amp;表格2[[#This Row],[項目2]],"")</f>
        <v>03/24 看護墊*2-02/22, 3/8,</v>
      </c>
      <c r="H506" s="332">
        <v>2</v>
      </c>
      <c r="I506" s="332">
        <f>IF((COUNTIF(表格2[[#This Row],[項目]],"*員工*")&gt;0),(IFERROR(VLOOKUP((MID(表格2[[#This Row],[項目]],1,(LEN(表格2[[#This Row],[項目]])-4))),價目[],3,0),"")),(IFERROR(VLOOKUP(表格2[[#This Row],[項目]],價目[],2,0),"")))</f>
        <v>210</v>
      </c>
      <c r="J506" s="333">
        <f>IF(表格2[欄1]&lt;&gt;"",(表格2[[#This Row],[數量]]*表格2[[#This Row],[單價]]),0)</f>
        <v>420</v>
      </c>
    </row>
    <row r="507" spans="1:10" hidden="1">
      <c r="A507" s="331" t="str">
        <f>IFERROR((INDEX(名冊[#All],MATCH(表格2[[#This Row],[姓名]],名冊[[#All],[姓名]],0),COLUMN(名冊[[#Headers],[字號]]))),"")</f>
        <v>3-505</v>
      </c>
      <c r="B507" s="154" t="s">
        <v>577</v>
      </c>
      <c r="C507" s="9">
        <v>45740</v>
      </c>
      <c r="D507" s="9" t="str">
        <f>IF(表格2[[#This Row],[姓名]]&lt;&gt;"","耗材","")</f>
        <v>耗材</v>
      </c>
      <c r="E507" s="8" t="s">
        <v>3338</v>
      </c>
      <c r="F507" s="98" t="s">
        <v>3343</v>
      </c>
      <c r="G507" s="179" t="str">
        <f>IF(表格2[[#This Row],[姓名]]&lt;&gt;"",TEXT(表格2[[#This Row],[日期]],"mm/dd;;")&amp;" "&amp;表格2[[#This Row],[項目]]&amp;"*"&amp;表格2[[#This Row],[數量]]&amp;表格2[[#This Row],[項目2]],"")</f>
        <v>03/24 尿片*4-03/01, 03/08, 03/15</v>
      </c>
      <c r="H507" s="332">
        <v>4</v>
      </c>
      <c r="I507" s="332">
        <f>IF((COUNTIF(表格2[[#This Row],[項目]],"*員工*")&gt;0),(IFERROR(VLOOKUP((MID(表格2[[#This Row],[項目]],1,(LEN(表格2[[#This Row],[項目]])-4))),價目[],3,0),"")),(IFERROR(VLOOKUP(表格2[[#This Row],[項目]],價目[],2,0),"")))</f>
        <v>220</v>
      </c>
      <c r="J507" s="333">
        <f>IF(表格2[欄1]&lt;&gt;"",(表格2[[#This Row],[數量]]*表格2[[#This Row],[單價]]),0)</f>
        <v>880</v>
      </c>
    </row>
    <row r="508" spans="1:10" hidden="1">
      <c r="A508" s="331" t="str">
        <f>IFERROR((INDEX(名冊[#All],MATCH(表格2[[#This Row],[姓名]],名冊[[#All],[姓名]],0),COLUMN(名冊[[#Headers],[字號]]))),"")</f>
        <v>3-505</v>
      </c>
      <c r="B508" s="154" t="s">
        <v>577</v>
      </c>
      <c r="C508" s="9">
        <v>45740</v>
      </c>
      <c r="D508" s="9" t="str">
        <f>IF(表格2[[#This Row],[姓名]]&lt;&gt;"","耗材","")</f>
        <v>耗材</v>
      </c>
      <c r="E508" s="8" t="s">
        <v>3353</v>
      </c>
      <c r="F508" s="98" t="s">
        <v>3354</v>
      </c>
      <c r="G508" s="179" t="str">
        <f>IF(表格2[[#This Row],[姓名]]&lt;&gt;"",TEXT(表格2[[#This Row],[日期]],"mm/dd;;")&amp;" "&amp;表格2[[#This Row],[項目]]&amp;"*"&amp;表格2[[#This Row],[數量]]&amp;表格2[[#This Row],[項目2]],"")</f>
        <v>03/24 尿布M*3-03/01, 3/8, 03/15</v>
      </c>
      <c r="H508" s="332">
        <v>3</v>
      </c>
      <c r="I508" s="332">
        <f>IF((COUNTIF(表格2[[#This Row],[項目]],"*員工*")&gt;0),(IFERROR(VLOOKUP((MID(表格2[[#This Row],[項目]],1,(LEN(表格2[[#This Row],[項目]])-4))),價目[],3,0),"")),(IFERROR(VLOOKUP(表格2[[#This Row],[項目]],價目[],2,0),"")))</f>
        <v>300</v>
      </c>
      <c r="J508" s="333">
        <f>IF(表格2[欄1]&lt;&gt;"",(表格2[[#This Row],[數量]]*表格2[[#This Row],[單價]]),0)</f>
        <v>900</v>
      </c>
    </row>
    <row r="509" spans="1:10" hidden="1">
      <c r="A509" s="331" t="str">
        <f>IFERROR((INDEX(名冊[#All],MATCH(表格2[[#This Row],[姓名]],名冊[[#All],[姓名]],0),COLUMN(名冊[[#Headers],[字號]]))),"")</f>
        <v>3-505</v>
      </c>
      <c r="B509" s="154" t="s">
        <v>577</v>
      </c>
      <c r="C509" s="9">
        <v>45740</v>
      </c>
      <c r="D509" s="9" t="str">
        <f>IF(表格2[[#This Row],[姓名]]&lt;&gt;"","耗材","")</f>
        <v>耗材</v>
      </c>
      <c r="E509" s="8" t="s">
        <v>3347</v>
      </c>
      <c r="F509" s="98" t="s">
        <v>3348</v>
      </c>
      <c r="G509" s="179" t="str">
        <f>IF(表格2[[#This Row],[姓名]]&lt;&gt;"",TEXT(表格2[[#This Row],[日期]],"mm/dd;;")&amp;" "&amp;表格2[[#This Row],[項目]]&amp;"*"&amp;表格2[[#This Row],[數量]]&amp;表格2[[#This Row],[項目2]],"")</f>
        <v>03/24 看護墊*2-03/01, 03/15</v>
      </c>
      <c r="H509" s="332">
        <v>2</v>
      </c>
      <c r="I509" s="332">
        <f>IF((COUNTIF(表格2[[#This Row],[項目]],"*員工*")&gt;0),(IFERROR(VLOOKUP((MID(表格2[[#This Row],[項目]],1,(LEN(表格2[[#This Row],[項目]])-4))),價目[],3,0),"")),(IFERROR(VLOOKUP(表格2[[#This Row],[項目]],價目[],2,0),"")))</f>
        <v>210</v>
      </c>
      <c r="J509" s="333">
        <f>IF(表格2[欄1]&lt;&gt;"",(表格2[[#This Row],[數量]]*表格2[[#This Row],[單價]]),0)</f>
        <v>420</v>
      </c>
    </row>
    <row r="510" spans="1:10" hidden="1">
      <c r="A510" s="331" t="str">
        <f>IFERROR((INDEX(名冊[#All],MATCH(表格2[[#This Row],[姓名]],名冊[[#All],[姓名]],0),COLUMN(名冊[[#Headers],[字號]]))),"")</f>
        <v>2-196</v>
      </c>
      <c r="B510" s="154" t="s">
        <v>2045</v>
      </c>
      <c r="C510" s="9">
        <v>45740</v>
      </c>
      <c r="D510" s="9" t="str">
        <f>IF(表格2[[#This Row],[姓名]]&lt;&gt;"","耗材","")</f>
        <v>耗材</v>
      </c>
      <c r="E510" s="8" t="s">
        <v>3359</v>
      </c>
      <c r="F510" s="98" t="s">
        <v>3344</v>
      </c>
      <c r="G510" s="179" t="str">
        <f>IF(表格2[[#This Row],[姓名]]&lt;&gt;"",TEXT(表格2[[#This Row],[日期]],"mm/dd;;")&amp;" "&amp;表格2[[#This Row],[項目]]&amp;"*"&amp;表格2[[#This Row],[數量]]&amp;表格2[[#This Row],[項目2]],"")</f>
        <v>03/24 甘油球*3-02/22,</v>
      </c>
      <c r="H510" s="332">
        <v>3</v>
      </c>
      <c r="I510" s="332">
        <f>IF((COUNTIF(表格2[[#This Row],[項目]],"*員工*")&gt;0),(IFERROR(VLOOKUP((MID(表格2[[#This Row],[項目]],1,(LEN(表格2[[#This Row],[項目]])-4))),價目[],3,0),"")),(IFERROR(VLOOKUP(表格2[[#This Row],[項目]],價目[],2,0),"")))</f>
        <v>60</v>
      </c>
      <c r="J510" s="333">
        <f>IF(表格2[欄1]&lt;&gt;"",(表格2[[#This Row],[數量]]*表格2[[#This Row],[單價]]),0)</f>
        <v>180</v>
      </c>
    </row>
    <row r="511" spans="1:10" hidden="1">
      <c r="A511" s="331" t="str">
        <f>IFERROR((INDEX(名冊[#All],MATCH(表格2[[#This Row],[姓名]],名冊[[#All],[姓名]],0),COLUMN(名冊[[#Headers],[字號]]))),"")</f>
        <v>2-196</v>
      </c>
      <c r="B511" s="154" t="s">
        <v>2045</v>
      </c>
      <c r="C511" s="9">
        <v>45740</v>
      </c>
      <c r="D511" s="9" t="str">
        <f>IF(表格2[[#This Row],[姓名]]&lt;&gt;"","耗材","")</f>
        <v>耗材</v>
      </c>
      <c r="E511" s="8" t="s">
        <v>3338</v>
      </c>
      <c r="F511" s="98" t="s">
        <v>3344</v>
      </c>
      <c r="G511" s="179" t="str">
        <f>IF(表格2[[#This Row],[姓名]]&lt;&gt;"",TEXT(表格2[[#This Row],[日期]],"mm/dd;;")&amp;" "&amp;表格2[[#This Row],[項目]]&amp;"*"&amp;表格2[[#This Row],[數量]]&amp;表格2[[#This Row],[項目2]],"")</f>
        <v>03/24 尿片*1-02/22,</v>
      </c>
      <c r="H511" s="332">
        <v>1</v>
      </c>
      <c r="I511" s="332">
        <f>IF((COUNTIF(表格2[[#This Row],[項目]],"*員工*")&gt;0),(IFERROR(VLOOKUP((MID(表格2[[#This Row],[項目]],1,(LEN(表格2[[#This Row],[項目]])-4))),價目[],3,0),"")),(IFERROR(VLOOKUP(表格2[[#This Row],[項目]],價目[],2,0),"")))</f>
        <v>220</v>
      </c>
      <c r="J511" s="333">
        <f>IF(表格2[欄1]&lt;&gt;"",(表格2[[#This Row],[數量]]*表格2[[#This Row],[單價]]),0)</f>
        <v>220</v>
      </c>
    </row>
    <row r="512" spans="1:10" hidden="1">
      <c r="A512" s="331" t="str">
        <f>IFERROR((INDEX(名冊[#All],MATCH(表格2[[#This Row],[姓名]],名冊[[#All],[姓名]],0),COLUMN(名冊[[#Headers],[字號]]))),"")</f>
        <v>1-687</v>
      </c>
      <c r="B512" s="154" t="s">
        <v>1467</v>
      </c>
      <c r="C512" s="9">
        <v>45740</v>
      </c>
      <c r="D512" s="9" t="str">
        <f>IF(表格2[[#This Row],[姓名]]&lt;&gt;"","耗材","")</f>
        <v>耗材</v>
      </c>
      <c r="E512" s="8" t="s">
        <v>3359</v>
      </c>
      <c r="F512" s="98" t="s">
        <v>3350</v>
      </c>
      <c r="G512" s="179" t="str">
        <f>IF(表格2[[#This Row],[姓名]]&lt;&gt;"",TEXT(表格2[[#This Row],[日期]],"mm/dd;;")&amp;" "&amp;表格2[[#This Row],[項目]]&amp;"*"&amp;表格2[[#This Row],[數量]]&amp;表格2[[#This Row],[項目2]],"")</f>
        <v>03/24 甘油球*3-3/8,</v>
      </c>
      <c r="H512" s="332">
        <v>3</v>
      </c>
      <c r="I512" s="332">
        <f>IF((COUNTIF(表格2[[#This Row],[項目]],"*員工*")&gt;0),(IFERROR(VLOOKUP((MID(表格2[[#This Row],[項目]],1,(LEN(表格2[[#This Row],[項目]])-4))),價目[],3,0),"")),(IFERROR(VLOOKUP(表格2[[#This Row],[項目]],價目[],2,0),"")))</f>
        <v>60</v>
      </c>
      <c r="J512" s="333">
        <f>IF(表格2[欄1]&lt;&gt;"",(表格2[[#This Row],[數量]]*表格2[[#This Row],[單價]]),0)</f>
        <v>180</v>
      </c>
    </row>
    <row r="513" spans="1:10" hidden="1">
      <c r="A513" s="331" t="str">
        <f>IFERROR((INDEX(名冊[#All],MATCH(表格2[[#This Row],[姓名]],名冊[[#All],[姓名]],0),COLUMN(名冊[[#Headers],[字號]]))),"")</f>
        <v>1-687</v>
      </c>
      <c r="B513" s="154" t="s">
        <v>1467</v>
      </c>
      <c r="C513" s="9">
        <v>45740</v>
      </c>
      <c r="D513" s="9" t="str">
        <f>IF(表格2[[#This Row],[姓名]]&lt;&gt;"","耗材","")</f>
        <v>耗材</v>
      </c>
      <c r="E513" s="8" t="s">
        <v>3338</v>
      </c>
      <c r="F513" s="98" t="s">
        <v>3341</v>
      </c>
      <c r="G513" s="179" t="str">
        <f>IF(表格2[[#This Row],[姓名]]&lt;&gt;"",TEXT(表格2[[#This Row],[日期]],"mm/dd;;")&amp;" "&amp;表格2[[#This Row],[項目]]&amp;"*"&amp;表格2[[#This Row],[數量]]&amp;表格2[[#This Row],[項目2]],"")</f>
        <v>03/24 尿片*1-03/15</v>
      </c>
      <c r="H513" s="332">
        <v>1</v>
      </c>
      <c r="I513" s="332">
        <f>IF((COUNTIF(表格2[[#This Row],[項目]],"*員工*")&gt;0),(IFERROR(VLOOKUP((MID(表格2[[#This Row],[項目]],1,(LEN(表格2[[#This Row],[項目]])-4))),價目[],3,0),"")),(IFERROR(VLOOKUP(表格2[[#This Row],[項目]],價目[],2,0),"")))</f>
        <v>220</v>
      </c>
      <c r="J513" s="333">
        <f>IF(表格2[欄1]&lt;&gt;"",(表格2[[#This Row],[數量]]*表格2[[#This Row],[單價]]),0)</f>
        <v>220</v>
      </c>
    </row>
    <row r="514" spans="1:10" hidden="1">
      <c r="A514" s="331" t="str">
        <f>IFERROR((INDEX(名冊[#All],MATCH(表格2[[#This Row],[姓名]],名冊[[#All],[姓名]],0),COLUMN(名冊[[#Headers],[字號]]))),"")</f>
        <v>1-687</v>
      </c>
      <c r="B514" s="154" t="s">
        <v>1467</v>
      </c>
      <c r="C514" s="9">
        <v>45740</v>
      </c>
      <c r="D514" s="9" t="str">
        <f>IF(表格2[[#This Row],[姓名]]&lt;&gt;"","耗材","")</f>
        <v>耗材</v>
      </c>
      <c r="E514" s="8" t="s">
        <v>3353</v>
      </c>
      <c r="F514" s="98" t="s">
        <v>3341</v>
      </c>
      <c r="G514" s="179" t="str">
        <f>IF(表格2[[#This Row],[姓名]]&lt;&gt;"",TEXT(表格2[[#This Row],[日期]],"mm/dd;;")&amp;" "&amp;表格2[[#This Row],[項目]]&amp;"*"&amp;表格2[[#This Row],[數量]]&amp;表格2[[#This Row],[項目2]],"")</f>
        <v>03/24 尿布M*1-03/15</v>
      </c>
      <c r="H514" s="332">
        <v>1</v>
      </c>
      <c r="I514" s="332">
        <f>IF((COUNTIF(表格2[[#This Row],[項目]],"*員工*")&gt;0),(IFERROR(VLOOKUP((MID(表格2[[#This Row],[項目]],1,(LEN(表格2[[#This Row],[項目]])-4))),價目[],3,0),"")),(IFERROR(VLOOKUP(表格2[[#This Row],[項目]],價目[],2,0),"")))</f>
        <v>300</v>
      </c>
      <c r="J514" s="333">
        <f>IF(表格2[欄1]&lt;&gt;"",(表格2[[#This Row],[數量]]*表格2[[#This Row],[單價]]),0)</f>
        <v>300</v>
      </c>
    </row>
    <row r="515" spans="1:10" hidden="1">
      <c r="A515" s="331" t="str">
        <f>IFERROR((INDEX(名冊[#All],MATCH(表格2[[#This Row],[姓名]],名冊[[#All],[姓名]],0),COLUMN(名冊[[#Headers],[字號]]))),"")</f>
        <v>1-687</v>
      </c>
      <c r="B515" s="154" t="s">
        <v>1467</v>
      </c>
      <c r="C515" s="9">
        <v>45740</v>
      </c>
      <c r="D515" s="9" t="str">
        <f>IF(表格2[[#This Row],[姓名]]&lt;&gt;"","耗材","")</f>
        <v>耗材</v>
      </c>
      <c r="E515" s="8" t="s">
        <v>3347</v>
      </c>
      <c r="F515" s="98" t="s">
        <v>3346</v>
      </c>
      <c r="G515" s="179" t="str">
        <f>IF(表格2[[#This Row],[姓名]]&lt;&gt;"",TEXT(表格2[[#This Row],[日期]],"mm/dd;;")&amp;" "&amp;表格2[[#This Row],[項目]]&amp;"*"&amp;表格2[[#This Row],[數量]]&amp;表格2[[#This Row],[項目2]],"")</f>
        <v>03/24 看護墊*3-02/22, 03/01, 03/15</v>
      </c>
      <c r="H515" s="332">
        <v>3</v>
      </c>
      <c r="I515" s="332">
        <f>IF((COUNTIF(表格2[[#This Row],[項目]],"*員工*")&gt;0),(IFERROR(VLOOKUP((MID(表格2[[#This Row],[項目]],1,(LEN(表格2[[#This Row],[項目]])-4))),價目[],3,0),"")),(IFERROR(VLOOKUP(表格2[[#This Row],[項目]],價目[],2,0),"")))</f>
        <v>210</v>
      </c>
      <c r="J515" s="333">
        <f>IF(表格2[欄1]&lt;&gt;"",(表格2[[#This Row],[數量]]*表格2[[#This Row],[單價]]),0)</f>
        <v>630</v>
      </c>
    </row>
    <row r="516" spans="1:10" hidden="1">
      <c r="A516" s="331" t="str">
        <f>IFERROR((INDEX(名冊[#All],MATCH(表格2[[#This Row],[姓名]],名冊[[#All],[姓名]],0),COLUMN(名冊[[#Headers],[字號]]))),"")</f>
        <v>2-160</v>
      </c>
      <c r="B516" s="154" t="s">
        <v>490</v>
      </c>
      <c r="C516" s="9">
        <v>45740</v>
      </c>
      <c r="D516" s="9" t="str">
        <f>IF(表格2[[#This Row],[姓名]]&lt;&gt;"","耗材","")</f>
        <v>耗材</v>
      </c>
      <c r="E516" s="8" t="s">
        <v>3359</v>
      </c>
      <c r="F516" s="98" t="s">
        <v>3344</v>
      </c>
      <c r="G516" s="179" t="str">
        <f>IF(表格2[[#This Row],[姓名]]&lt;&gt;"",TEXT(表格2[[#This Row],[日期]],"mm/dd;;")&amp;" "&amp;表格2[[#This Row],[項目]]&amp;"*"&amp;表格2[[#This Row],[數量]]&amp;表格2[[#This Row],[項目2]],"")</f>
        <v>03/24 甘油球*3-02/22,</v>
      </c>
      <c r="H516" s="332">
        <v>3</v>
      </c>
      <c r="I516" s="332">
        <f>IF((COUNTIF(表格2[[#This Row],[項目]],"*員工*")&gt;0),(IFERROR(VLOOKUP((MID(表格2[[#This Row],[項目]],1,(LEN(表格2[[#This Row],[項目]])-4))),價目[],3,0),"")),(IFERROR(VLOOKUP(表格2[[#This Row],[項目]],價目[],2,0),"")))</f>
        <v>60</v>
      </c>
      <c r="J516" s="333">
        <f>IF(表格2[欄1]&lt;&gt;"",(表格2[[#This Row],[數量]]*表格2[[#This Row],[單價]]),0)</f>
        <v>180</v>
      </c>
    </row>
    <row r="517" spans="1:10" hidden="1">
      <c r="A517" s="331" t="str">
        <f>IFERROR((INDEX(名冊[#All],MATCH(表格2[[#This Row],[姓名]],名冊[[#All],[姓名]],0),COLUMN(名冊[[#Headers],[字號]]))),"")</f>
        <v>2-160</v>
      </c>
      <c r="B517" s="154" t="s">
        <v>490</v>
      </c>
      <c r="C517" s="9">
        <v>45740</v>
      </c>
      <c r="D517" s="9" t="str">
        <f>IF(表格2[[#This Row],[姓名]]&lt;&gt;"","耗材","")</f>
        <v>耗材</v>
      </c>
      <c r="E517" s="8" t="s">
        <v>3338</v>
      </c>
      <c r="F517" s="98" t="s">
        <v>3340</v>
      </c>
      <c r="G517" s="179" t="str">
        <f>IF(表格2[[#This Row],[姓名]]&lt;&gt;"",TEXT(表格2[[#This Row],[日期]],"mm/dd;;")&amp;" "&amp;表格2[[#This Row],[項目]]&amp;"*"&amp;表格2[[#This Row],[數量]]&amp;表格2[[#This Row],[項目2]],"")</f>
        <v>03/24 尿片*4-02/22, 03/01, 03/08, 03/15</v>
      </c>
      <c r="H517" s="332">
        <v>4</v>
      </c>
      <c r="I517" s="332">
        <f>IF((COUNTIF(表格2[[#This Row],[項目]],"*員工*")&gt;0),(IFERROR(VLOOKUP((MID(表格2[[#This Row],[項目]],1,(LEN(表格2[[#This Row],[項目]])-4))),價目[],3,0),"")),(IFERROR(VLOOKUP(表格2[[#This Row],[項目]],價目[],2,0),"")))</f>
        <v>220</v>
      </c>
      <c r="J517" s="333">
        <f>IF(表格2[欄1]&lt;&gt;"",(表格2[[#This Row],[數量]]*表格2[[#This Row],[單價]]),0)</f>
        <v>880</v>
      </c>
    </row>
    <row r="518" spans="1:10" hidden="1">
      <c r="A518" s="331" t="str">
        <f>IFERROR((INDEX(名冊[#All],MATCH(表格2[[#This Row],[姓名]],名冊[[#All],[姓名]],0),COLUMN(名冊[[#Headers],[字號]]))),"")</f>
        <v>2-160</v>
      </c>
      <c r="B518" s="154" t="s">
        <v>490</v>
      </c>
      <c r="C518" s="9">
        <v>45740</v>
      </c>
      <c r="D518" s="9" t="str">
        <f>IF(表格2[[#This Row],[姓名]]&lt;&gt;"","耗材","")</f>
        <v>耗材</v>
      </c>
      <c r="E518" s="8" t="s">
        <v>3358</v>
      </c>
      <c r="F518" s="98" t="s">
        <v>3355</v>
      </c>
      <c r="G518" s="179" t="str">
        <f>IF(表格2[[#This Row],[姓名]]&lt;&gt;"",TEXT(表格2[[#This Row],[日期]],"mm/dd;;")&amp;" "&amp;表格2[[#This Row],[項目]]&amp;"*"&amp;表格2[[#This Row],[數量]]&amp;表格2[[#This Row],[項目2]],"")</f>
        <v>03/24 尿布L*4-02/22, 03/01, 3/8, 03/15</v>
      </c>
      <c r="H518" s="332">
        <v>4</v>
      </c>
      <c r="I518" s="332">
        <f>IF((COUNTIF(表格2[[#This Row],[項目]],"*員工*")&gt;0),(IFERROR(VLOOKUP((MID(表格2[[#This Row],[項目]],1,(LEN(表格2[[#This Row],[項目]])-4))),價目[],3,0),"")),(IFERROR(VLOOKUP(表格2[[#This Row],[項目]],價目[],2,0),"")))</f>
        <v>272</v>
      </c>
      <c r="J518" s="333">
        <f>IF(表格2[欄1]&lt;&gt;"",(表格2[[#This Row],[數量]]*表格2[[#This Row],[單價]]),0)</f>
        <v>1088</v>
      </c>
    </row>
    <row r="519" spans="1:10" hidden="1">
      <c r="A519" s="331" t="str">
        <f>IFERROR((INDEX(名冊[#All],MATCH(表格2[[#This Row],[姓名]],名冊[[#All],[姓名]],0),COLUMN(名冊[[#Headers],[字號]]))),"")</f>
        <v>2-160</v>
      </c>
      <c r="B519" s="154" t="s">
        <v>490</v>
      </c>
      <c r="C519" s="9">
        <v>45740</v>
      </c>
      <c r="D519" s="9" t="str">
        <f>IF(表格2[[#This Row],[姓名]]&lt;&gt;"","耗材","")</f>
        <v>耗材</v>
      </c>
      <c r="E519" s="8" t="s">
        <v>3347</v>
      </c>
      <c r="F519" s="98" t="s">
        <v>3349</v>
      </c>
      <c r="G519" s="179" t="str">
        <f>IF(表格2[[#This Row],[姓名]]&lt;&gt;"",TEXT(表格2[[#This Row],[日期]],"mm/dd;;")&amp;" "&amp;表格2[[#This Row],[項目]]&amp;"*"&amp;表格2[[#This Row],[數量]]&amp;表格2[[#This Row],[項目2]],"")</f>
        <v>03/24 看護墊*2-02/22, 3/8,</v>
      </c>
      <c r="H519" s="332">
        <v>2</v>
      </c>
      <c r="I519" s="332">
        <f>IF((COUNTIF(表格2[[#This Row],[項目]],"*員工*")&gt;0),(IFERROR(VLOOKUP((MID(表格2[[#This Row],[項目]],1,(LEN(表格2[[#This Row],[項目]])-4))),價目[],3,0),"")),(IFERROR(VLOOKUP(表格2[[#This Row],[項目]],價目[],2,0),"")))</f>
        <v>210</v>
      </c>
      <c r="J519" s="333">
        <f>IF(表格2[欄1]&lt;&gt;"",(表格2[[#This Row],[數量]]*表格2[[#This Row],[單價]]),0)</f>
        <v>420</v>
      </c>
    </row>
    <row r="520" spans="1:10" hidden="1">
      <c r="A520" s="331" t="str">
        <f>IFERROR((INDEX(名冊[#All],MATCH(表格2[[#This Row],[姓名]],名冊[[#All],[姓名]],0),COLUMN(名冊[[#Headers],[字號]]))),"")</f>
        <v>1-759</v>
      </c>
      <c r="B520" s="154" t="s">
        <v>2153</v>
      </c>
      <c r="C520" s="9">
        <v>45740</v>
      </c>
      <c r="D520" s="9" t="str">
        <f>IF(表格2[[#This Row],[姓名]]&lt;&gt;"","耗材","")</f>
        <v>耗材</v>
      </c>
      <c r="E520" s="8" t="s">
        <v>3359</v>
      </c>
      <c r="F520" s="98" t="s">
        <v>3341</v>
      </c>
      <c r="G520" s="179" t="str">
        <f>IF(表格2[[#This Row],[姓名]]&lt;&gt;"",TEXT(表格2[[#This Row],[日期]],"mm/dd;;")&amp;" "&amp;表格2[[#This Row],[項目]]&amp;"*"&amp;表格2[[#This Row],[數量]]&amp;表格2[[#This Row],[項目2]],"")</f>
        <v>03/24 甘油球*3-03/15</v>
      </c>
      <c r="H520" s="332">
        <v>3</v>
      </c>
      <c r="I520" s="332">
        <f>IF((COUNTIF(表格2[[#This Row],[項目]],"*員工*")&gt;0),(IFERROR(VLOOKUP((MID(表格2[[#This Row],[項目]],1,(LEN(表格2[[#This Row],[項目]])-4))),價目[],3,0),"")),(IFERROR(VLOOKUP(表格2[[#This Row],[項目]],價目[],2,0),"")))</f>
        <v>60</v>
      </c>
      <c r="J520" s="333">
        <f>IF(表格2[欄1]&lt;&gt;"",(表格2[[#This Row],[數量]]*表格2[[#This Row],[單價]]),0)</f>
        <v>180</v>
      </c>
    </row>
    <row r="521" spans="1:10" hidden="1">
      <c r="A521" s="331" t="str">
        <f>IFERROR((INDEX(名冊[#All],MATCH(表格2[[#This Row],[姓名]],名冊[[#All],[姓名]],0),COLUMN(名冊[[#Headers],[字號]]))),"")</f>
        <v>1-759</v>
      </c>
      <c r="B521" s="154" t="s">
        <v>2153</v>
      </c>
      <c r="C521" s="9">
        <v>45740</v>
      </c>
      <c r="D521" s="9" t="str">
        <f>IF(表格2[[#This Row],[姓名]]&lt;&gt;"","耗材","")</f>
        <v>耗材</v>
      </c>
      <c r="E521" s="8" t="s">
        <v>3338</v>
      </c>
      <c r="F521" s="98" t="s">
        <v>3340</v>
      </c>
      <c r="G521" s="179" t="str">
        <f>IF(表格2[[#This Row],[姓名]]&lt;&gt;"",TEXT(表格2[[#This Row],[日期]],"mm/dd;;")&amp;" "&amp;表格2[[#This Row],[項目]]&amp;"*"&amp;表格2[[#This Row],[數量]]&amp;表格2[[#This Row],[項目2]],"")</f>
        <v>03/24 尿片*4-02/22, 03/01, 03/08, 03/15</v>
      </c>
      <c r="H521" s="332">
        <v>4</v>
      </c>
      <c r="I521" s="332">
        <f>IF((COUNTIF(表格2[[#This Row],[項目]],"*員工*")&gt;0),(IFERROR(VLOOKUP((MID(表格2[[#This Row],[項目]],1,(LEN(表格2[[#This Row],[項目]])-4))),價目[],3,0),"")),(IFERROR(VLOOKUP(表格2[[#This Row],[項目]],價目[],2,0),"")))</f>
        <v>220</v>
      </c>
      <c r="J521" s="333">
        <f>IF(表格2[欄1]&lt;&gt;"",(表格2[[#This Row],[數量]]*表格2[[#This Row],[單價]]),0)</f>
        <v>880</v>
      </c>
    </row>
    <row r="522" spans="1:10" hidden="1">
      <c r="A522" s="331" t="str">
        <f>IFERROR((INDEX(名冊[#All],MATCH(表格2[[#This Row],[姓名]],名冊[[#All],[姓名]],0),COLUMN(名冊[[#Headers],[字號]]))),"")</f>
        <v>1-759</v>
      </c>
      <c r="B522" s="154" t="s">
        <v>2153</v>
      </c>
      <c r="C522" s="9">
        <v>45740</v>
      </c>
      <c r="D522" s="9" t="str">
        <f>IF(表格2[[#This Row],[姓名]]&lt;&gt;"","耗材","")</f>
        <v>耗材</v>
      </c>
      <c r="E522" s="8" t="s">
        <v>3353</v>
      </c>
      <c r="F522" s="98" t="s">
        <v>3357</v>
      </c>
      <c r="G522" s="179" t="str">
        <f>IF(表格2[[#This Row],[姓名]]&lt;&gt;"",TEXT(表格2[[#This Row],[日期]],"mm/dd;;")&amp;" "&amp;表格2[[#This Row],[項目]]&amp;"*"&amp;表格2[[#This Row],[數量]]&amp;表格2[[#This Row],[項目2]],"")</f>
        <v>03/24 尿布M*2-03/01, 3/8,</v>
      </c>
      <c r="H522" s="332">
        <v>2</v>
      </c>
      <c r="I522" s="332">
        <f>IF((COUNTIF(表格2[[#This Row],[項目]],"*員工*")&gt;0),(IFERROR(VLOOKUP((MID(表格2[[#This Row],[項目]],1,(LEN(表格2[[#This Row],[項目]])-4))),價目[],3,0),"")),(IFERROR(VLOOKUP(表格2[[#This Row],[項目]],價目[],2,0),"")))</f>
        <v>300</v>
      </c>
      <c r="J522" s="333">
        <f>IF(表格2[欄1]&lt;&gt;"",(表格2[[#This Row],[數量]]*表格2[[#This Row],[單價]]),0)</f>
        <v>600</v>
      </c>
    </row>
    <row r="523" spans="1:10" hidden="1">
      <c r="A523" s="331" t="str">
        <f>IFERROR((INDEX(名冊[#All],MATCH(表格2[[#This Row],[姓名]],名冊[[#All],[姓名]],0),COLUMN(名冊[[#Headers],[字號]]))),"")</f>
        <v>1-759</v>
      </c>
      <c r="B523" s="154" t="s">
        <v>2153</v>
      </c>
      <c r="C523" s="9">
        <v>45740</v>
      </c>
      <c r="D523" s="9" t="str">
        <f>IF(表格2[[#This Row],[姓名]]&lt;&gt;"","耗材","")</f>
        <v>耗材</v>
      </c>
      <c r="E523" s="8" t="s">
        <v>3347</v>
      </c>
      <c r="F523" s="98" t="s">
        <v>3351</v>
      </c>
      <c r="G523" s="179" t="str">
        <f>IF(表格2[[#This Row],[姓名]]&lt;&gt;"",TEXT(表格2[[#This Row],[日期]],"mm/dd;;")&amp;" "&amp;表格2[[#This Row],[項目]]&amp;"*"&amp;表格2[[#This Row],[數量]]&amp;表格2[[#This Row],[項目2]],"")</f>
        <v>03/24 看護墊*2-02/22, 03/15</v>
      </c>
      <c r="H523" s="332">
        <v>2</v>
      </c>
      <c r="I523" s="332">
        <f>IF((COUNTIF(表格2[[#This Row],[項目]],"*員工*")&gt;0),(IFERROR(VLOOKUP((MID(表格2[[#This Row],[項目]],1,(LEN(表格2[[#This Row],[項目]])-4))),價目[],3,0),"")),(IFERROR(VLOOKUP(表格2[[#This Row],[項目]],價目[],2,0),"")))</f>
        <v>210</v>
      </c>
      <c r="J523" s="333">
        <f>IF(表格2[欄1]&lt;&gt;"",(表格2[[#This Row],[數量]]*表格2[[#This Row],[單價]]),0)</f>
        <v>420</v>
      </c>
    </row>
    <row r="524" spans="1:10" hidden="1">
      <c r="A524" s="331" t="str">
        <f>IFERROR((INDEX(名冊[#All],MATCH(表格2[[#This Row],[姓名]],名冊[[#All],[姓名]],0),COLUMN(名冊[[#Headers],[字號]]))),"")</f>
        <v>1-757</v>
      </c>
      <c r="B524" s="154" t="s">
        <v>2096</v>
      </c>
      <c r="C524" s="9">
        <v>45740</v>
      </c>
      <c r="D524" s="9" t="str">
        <f>IF(表格2[[#This Row],[姓名]]&lt;&gt;"","耗材","")</f>
        <v>耗材</v>
      </c>
      <c r="E524" s="8" t="s">
        <v>3359</v>
      </c>
      <c r="F524" s="98" t="s">
        <v>3341</v>
      </c>
      <c r="G524" s="179" t="str">
        <f>IF(表格2[[#This Row],[姓名]]&lt;&gt;"",TEXT(表格2[[#This Row],[日期]],"mm/dd;;")&amp;" "&amp;表格2[[#This Row],[項目]]&amp;"*"&amp;表格2[[#This Row],[數量]]&amp;表格2[[#This Row],[項目2]],"")</f>
        <v>03/24 甘油球*3-03/15</v>
      </c>
      <c r="H524" s="332">
        <v>3</v>
      </c>
      <c r="I524" s="332">
        <f>IF((COUNTIF(表格2[[#This Row],[項目]],"*員工*")&gt;0),(IFERROR(VLOOKUP((MID(表格2[[#This Row],[項目]],1,(LEN(表格2[[#This Row],[項目]])-4))),價目[],3,0),"")),(IFERROR(VLOOKUP(表格2[[#This Row],[項目]],價目[],2,0),"")))</f>
        <v>60</v>
      </c>
      <c r="J524" s="333">
        <f>IF(表格2[欄1]&lt;&gt;"",(表格2[[#This Row],[數量]]*表格2[[#This Row],[單價]]),0)</f>
        <v>180</v>
      </c>
    </row>
    <row r="525" spans="1:10" hidden="1">
      <c r="A525" s="331" t="str">
        <f>IFERROR((INDEX(名冊[#All],MATCH(表格2[[#This Row],[姓名]],名冊[[#All],[姓名]],0),COLUMN(名冊[[#Headers],[字號]]))),"")</f>
        <v>1-757</v>
      </c>
      <c r="B525" s="154" t="s">
        <v>2096</v>
      </c>
      <c r="C525" s="9">
        <v>45740</v>
      </c>
      <c r="D525" s="9" t="str">
        <f>IF(表格2[[#This Row],[姓名]]&lt;&gt;"","耗材","")</f>
        <v>耗材</v>
      </c>
      <c r="E525" s="8" t="s">
        <v>3338</v>
      </c>
      <c r="F525" s="98" t="s">
        <v>3342</v>
      </c>
      <c r="G525" s="179" t="str">
        <f>IF(表格2[[#This Row],[姓名]]&lt;&gt;"",TEXT(表格2[[#This Row],[日期]],"mm/dd;;")&amp;" "&amp;表格2[[#This Row],[項目]]&amp;"*"&amp;表格2[[#This Row],[數量]]&amp;表格2[[#This Row],[項目2]],"")</f>
        <v>03/24 尿片*2-02/22, 03/08,</v>
      </c>
      <c r="H525" s="332">
        <v>2</v>
      </c>
      <c r="I525" s="332">
        <f>IF((COUNTIF(表格2[[#This Row],[項目]],"*員工*")&gt;0),(IFERROR(VLOOKUP((MID(表格2[[#This Row],[項目]],1,(LEN(表格2[[#This Row],[項目]])-4))),價目[],3,0),"")),(IFERROR(VLOOKUP(表格2[[#This Row],[項目]],價目[],2,0),"")))</f>
        <v>220</v>
      </c>
      <c r="J525" s="333">
        <f>IF(表格2[欄1]&lt;&gt;"",(表格2[[#This Row],[數量]]*表格2[[#This Row],[單價]]),0)</f>
        <v>440</v>
      </c>
    </row>
    <row r="526" spans="1:10" hidden="1">
      <c r="A526" s="331" t="str">
        <f>IFERROR((INDEX(名冊[#All],MATCH(表格2[[#This Row],[姓名]],名冊[[#All],[姓名]],0),COLUMN(名冊[[#Headers],[字號]]))),"")</f>
        <v>1-757</v>
      </c>
      <c r="B526" s="154" t="s">
        <v>2096</v>
      </c>
      <c r="C526" s="9">
        <v>45740</v>
      </c>
      <c r="D526" s="9" t="str">
        <f>IF(表格2[[#This Row],[姓名]]&lt;&gt;"","耗材","")</f>
        <v>耗材</v>
      </c>
      <c r="E526" s="8" t="s">
        <v>3353</v>
      </c>
      <c r="F526" s="98" t="s">
        <v>3355</v>
      </c>
      <c r="G526" s="179" t="str">
        <f>IF(表格2[[#This Row],[姓名]]&lt;&gt;"",TEXT(表格2[[#This Row],[日期]],"mm/dd;;")&amp;" "&amp;表格2[[#This Row],[項目]]&amp;"*"&amp;表格2[[#This Row],[數量]]&amp;表格2[[#This Row],[項目2]],"")</f>
        <v>03/24 尿布M*4-02/22, 03/01, 3/8, 03/15</v>
      </c>
      <c r="H526" s="332">
        <v>4</v>
      </c>
      <c r="I526" s="332">
        <f>IF((COUNTIF(表格2[[#This Row],[項目]],"*員工*")&gt;0),(IFERROR(VLOOKUP((MID(表格2[[#This Row],[項目]],1,(LEN(表格2[[#This Row],[項目]])-4))),價目[],3,0),"")),(IFERROR(VLOOKUP(表格2[[#This Row],[項目]],價目[],2,0),"")))</f>
        <v>300</v>
      </c>
      <c r="J526" s="333">
        <f>IF(表格2[欄1]&lt;&gt;"",(表格2[[#This Row],[數量]]*表格2[[#This Row],[單價]]),0)</f>
        <v>1200</v>
      </c>
    </row>
    <row r="527" spans="1:10" hidden="1">
      <c r="A527" s="331" t="str">
        <f>IFERROR((INDEX(名冊[#All],MATCH(表格2[[#This Row],[姓名]],名冊[[#All],[姓名]],0),COLUMN(名冊[[#Headers],[字號]]))),"")</f>
        <v>1-757</v>
      </c>
      <c r="B527" s="154" t="s">
        <v>2096</v>
      </c>
      <c r="C527" s="9">
        <v>45740</v>
      </c>
      <c r="D527" s="9" t="str">
        <f>IF(表格2[[#This Row],[姓名]]&lt;&gt;"","耗材","")</f>
        <v>耗材</v>
      </c>
      <c r="E527" s="8" t="s">
        <v>3347</v>
      </c>
      <c r="F527" s="98" t="s">
        <v>3348</v>
      </c>
      <c r="G527" s="179" t="str">
        <f>IF(表格2[[#This Row],[姓名]]&lt;&gt;"",TEXT(表格2[[#This Row],[日期]],"mm/dd;;")&amp;" "&amp;表格2[[#This Row],[項目]]&amp;"*"&amp;表格2[[#This Row],[數量]]&amp;表格2[[#This Row],[項目2]],"")</f>
        <v>03/24 看護墊*2-03/01, 03/15</v>
      </c>
      <c r="H527" s="332">
        <v>2</v>
      </c>
      <c r="I527" s="332">
        <f>IF((COUNTIF(表格2[[#This Row],[項目]],"*員工*")&gt;0),(IFERROR(VLOOKUP((MID(表格2[[#This Row],[項目]],1,(LEN(表格2[[#This Row],[項目]])-4))),價目[],3,0),"")),(IFERROR(VLOOKUP(表格2[[#This Row],[項目]],價目[],2,0),"")))</f>
        <v>210</v>
      </c>
      <c r="J527" s="333">
        <f>IF(表格2[欄1]&lt;&gt;"",(表格2[[#This Row],[數量]]*表格2[[#This Row],[單價]]),0)</f>
        <v>420</v>
      </c>
    </row>
    <row r="528" spans="1:10" hidden="1">
      <c r="A528" s="331" t="str">
        <f>IFERROR((INDEX(名冊[#All],MATCH(表格2[[#This Row],[姓名]],名冊[[#All],[姓名]],0),COLUMN(名冊[[#Headers],[字號]]))),"")</f>
        <v>2-188</v>
      </c>
      <c r="B528" s="154" t="s">
        <v>1808</v>
      </c>
      <c r="C528" s="9">
        <v>45740</v>
      </c>
      <c r="D528" s="9" t="str">
        <f>IF(表格2[[#This Row],[姓名]]&lt;&gt;"","耗材","")</f>
        <v>耗材</v>
      </c>
      <c r="E528" s="8" t="s">
        <v>3359</v>
      </c>
      <c r="F528" s="98" t="s">
        <v>3344</v>
      </c>
      <c r="G528" s="179" t="str">
        <f>IF(表格2[[#This Row],[姓名]]&lt;&gt;"",TEXT(表格2[[#This Row],[日期]],"mm/dd;;")&amp;" "&amp;表格2[[#This Row],[項目]]&amp;"*"&amp;表格2[[#This Row],[數量]]&amp;表格2[[#This Row],[項目2]],"")</f>
        <v>03/24 甘油球*3-02/22,</v>
      </c>
      <c r="H528" s="332">
        <v>3</v>
      </c>
      <c r="I528" s="332">
        <f>IF((COUNTIF(表格2[[#This Row],[項目]],"*員工*")&gt;0),(IFERROR(VLOOKUP((MID(表格2[[#This Row],[項目]],1,(LEN(表格2[[#This Row],[項目]])-4))),價目[],3,0),"")),(IFERROR(VLOOKUP(表格2[[#This Row],[項目]],價目[],2,0),"")))</f>
        <v>60</v>
      </c>
      <c r="J528" s="333">
        <f>IF(表格2[欄1]&lt;&gt;"",(表格2[[#This Row],[數量]]*表格2[[#This Row],[單價]]),0)</f>
        <v>180</v>
      </c>
    </row>
    <row r="529" spans="1:10" hidden="1">
      <c r="A529" s="331" t="str">
        <f>IFERROR((INDEX(名冊[#All],MATCH(表格2[[#This Row],[姓名]],名冊[[#All],[姓名]],0),COLUMN(名冊[[#Headers],[字號]]))),"")</f>
        <v>2-188</v>
      </c>
      <c r="B529" s="154" t="s">
        <v>1808</v>
      </c>
      <c r="C529" s="9">
        <v>45740</v>
      </c>
      <c r="D529" s="9" t="str">
        <f>IF(表格2[[#This Row],[姓名]]&lt;&gt;"","耗材","")</f>
        <v>耗材</v>
      </c>
      <c r="E529" s="8" t="s">
        <v>3338</v>
      </c>
      <c r="F529" s="98" t="s">
        <v>3364</v>
      </c>
      <c r="G529" s="179" t="str">
        <f>IF(表格2[[#This Row],[姓名]]&lt;&gt;"",TEXT(表格2[[#This Row],[日期]],"mm/dd;;")&amp;" "&amp;表格2[[#This Row],[項目]]&amp;"*"&amp;表格2[[#This Row],[數量]]&amp;表格2[[#This Row],[項目2]],"")</f>
        <v>03/24 尿片*1-03/08,</v>
      </c>
      <c r="H529" s="332">
        <v>1</v>
      </c>
      <c r="I529" s="332">
        <f>IF((COUNTIF(表格2[[#This Row],[項目]],"*員工*")&gt;0),(IFERROR(VLOOKUP((MID(表格2[[#This Row],[項目]],1,(LEN(表格2[[#This Row],[項目]])-4))),價目[],3,0),"")),(IFERROR(VLOOKUP(表格2[[#This Row],[項目]],價目[],2,0),"")))</f>
        <v>220</v>
      </c>
      <c r="J529" s="333">
        <f>IF(表格2[欄1]&lt;&gt;"",(表格2[[#This Row],[數量]]*表格2[[#This Row],[單價]]),0)</f>
        <v>220</v>
      </c>
    </row>
    <row r="530" spans="1:10" hidden="1">
      <c r="A530" s="331" t="str">
        <f>IFERROR((INDEX(名冊[#All],MATCH(表格2[[#This Row],[姓名]],名冊[[#All],[姓名]],0),COLUMN(名冊[[#Headers],[字號]]))),"")</f>
        <v>2-188</v>
      </c>
      <c r="B530" s="154" t="s">
        <v>1808</v>
      </c>
      <c r="C530" s="9">
        <v>45740</v>
      </c>
      <c r="D530" s="9" t="str">
        <f>IF(表格2[[#This Row],[姓名]]&lt;&gt;"","耗材","")</f>
        <v>耗材</v>
      </c>
      <c r="E530" s="8" t="s">
        <v>3358</v>
      </c>
      <c r="F530" s="98" t="s">
        <v>3356</v>
      </c>
      <c r="G530" s="179" t="str">
        <f>IF(表格2[[#This Row],[姓名]]&lt;&gt;"",TEXT(表格2[[#This Row],[日期]],"mm/dd;;")&amp;" "&amp;表格2[[#This Row],[項目]]&amp;"*"&amp;表格2[[#This Row],[數量]]&amp;表格2[[#This Row],[項目2]],"")</f>
        <v>03/24 尿布L*2-3/8, 03/15</v>
      </c>
      <c r="H530" s="332">
        <v>2</v>
      </c>
      <c r="I530" s="332">
        <f>IF((COUNTIF(表格2[[#This Row],[項目]],"*員工*")&gt;0),(IFERROR(VLOOKUP((MID(表格2[[#This Row],[項目]],1,(LEN(表格2[[#This Row],[項目]])-4))),價目[],3,0),"")),(IFERROR(VLOOKUP(表格2[[#This Row],[項目]],價目[],2,0),"")))</f>
        <v>272</v>
      </c>
      <c r="J530" s="333">
        <f>IF(表格2[欄1]&lt;&gt;"",(表格2[[#This Row],[數量]]*表格2[[#This Row],[單價]]),0)</f>
        <v>544</v>
      </c>
    </row>
    <row r="531" spans="1:10" hidden="1">
      <c r="A531" s="331" t="str">
        <f>IFERROR((INDEX(名冊[#All],MATCH(表格2[[#This Row],[姓名]],名冊[[#All],[姓名]],0),COLUMN(名冊[[#Headers],[字號]]))),"")</f>
        <v>2-188</v>
      </c>
      <c r="B531" s="154" t="s">
        <v>1808</v>
      </c>
      <c r="C531" s="9">
        <v>45740</v>
      </c>
      <c r="D531" s="9" t="str">
        <f>IF(表格2[[#This Row],[姓名]]&lt;&gt;"","耗材","")</f>
        <v>耗材</v>
      </c>
      <c r="E531" s="8" t="s">
        <v>3347</v>
      </c>
      <c r="F531" s="98" t="s">
        <v>3354</v>
      </c>
      <c r="G531" s="179" t="str">
        <f>IF(表格2[[#This Row],[姓名]]&lt;&gt;"",TEXT(表格2[[#This Row],[日期]],"mm/dd;;")&amp;" "&amp;表格2[[#This Row],[項目]]&amp;"*"&amp;表格2[[#This Row],[數量]]&amp;表格2[[#This Row],[項目2]],"")</f>
        <v>03/24 看護墊*3-03/01, 3/8, 03/15</v>
      </c>
      <c r="H531" s="332">
        <v>3</v>
      </c>
      <c r="I531" s="332">
        <f>IF((COUNTIF(表格2[[#This Row],[項目]],"*員工*")&gt;0),(IFERROR(VLOOKUP((MID(表格2[[#This Row],[項目]],1,(LEN(表格2[[#This Row],[項目]])-4))),價目[],3,0),"")),(IFERROR(VLOOKUP(表格2[[#This Row],[項目]],價目[],2,0),"")))</f>
        <v>210</v>
      </c>
      <c r="J531" s="333">
        <f>IF(表格2[欄1]&lt;&gt;"",(表格2[[#This Row],[數量]]*表格2[[#This Row],[單價]]),0)</f>
        <v>630</v>
      </c>
    </row>
    <row r="532" spans="1:10" hidden="1">
      <c r="A532" s="331" t="str">
        <f>IFERROR((INDEX(名冊[#All],MATCH(表格2[[#This Row],[姓名]],名冊[[#All],[姓名]],0),COLUMN(名冊[[#Headers],[字號]]))),"")</f>
        <v>1-291</v>
      </c>
      <c r="B532" s="154" t="s">
        <v>588</v>
      </c>
      <c r="C532" s="9">
        <v>45740</v>
      </c>
      <c r="D532" s="9" t="str">
        <f>IF(表格2[[#This Row],[姓名]]&lt;&gt;"","耗材","")</f>
        <v>耗材</v>
      </c>
      <c r="E532" s="8" t="s">
        <v>3359</v>
      </c>
      <c r="F532" s="98" t="s">
        <v>3360</v>
      </c>
      <c r="G532" s="179" t="str">
        <f>IF(表格2[[#This Row],[姓名]]&lt;&gt;"",TEXT(表格2[[#This Row],[日期]],"mm/dd;;")&amp;" "&amp;表格2[[#This Row],[項目]]&amp;"*"&amp;表格2[[#This Row],[數量]]&amp;表格2[[#This Row],[項目2]],"")</f>
        <v>03/24 甘油球*3-03/01,</v>
      </c>
      <c r="H532" s="332">
        <v>3</v>
      </c>
      <c r="I532" s="332">
        <f>IF((COUNTIF(表格2[[#This Row],[項目]],"*員工*")&gt;0),(IFERROR(VLOOKUP((MID(表格2[[#This Row],[項目]],1,(LEN(表格2[[#This Row],[項目]])-4))),價目[],3,0),"")),(IFERROR(VLOOKUP(表格2[[#This Row],[項目]],價目[],2,0),"")))</f>
        <v>60</v>
      </c>
      <c r="J532" s="333">
        <f>IF(表格2[欄1]&lt;&gt;"",(表格2[[#This Row],[數量]]*表格2[[#This Row],[單價]]),0)</f>
        <v>180</v>
      </c>
    </row>
    <row r="533" spans="1:10" hidden="1">
      <c r="A533" s="331" t="str">
        <f>IFERROR((INDEX(名冊[#All],MATCH(表格2[[#This Row],[姓名]],名冊[[#All],[姓名]],0),COLUMN(名冊[[#Headers],[字號]]))),"")</f>
        <v>1-675</v>
      </c>
      <c r="B533" s="154" t="s">
        <v>1377</v>
      </c>
      <c r="C533" s="9">
        <v>45740</v>
      </c>
      <c r="D533" s="9" t="str">
        <f>IF(表格2[[#This Row],[姓名]]&lt;&gt;"","耗材","")</f>
        <v>耗材</v>
      </c>
      <c r="E533" s="8" t="s">
        <v>3359</v>
      </c>
      <c r="F533" s="98" t="s">
        <v>3360</v>
      </c>
      <c r="G533" s="179" t="str">
        <f>IF(表格2[[#This Row],[姓名]]&lt;&gt;"",TEXT(表格2[[#This Row],[日期]],"mm/dd;;")&amp;" "&amp;表格2[[#This Row],[項目]]&amp;"*"&amp;表格2[[#This Row],[數量]]&amp;表格2[[#This Row],[項目2]],"")</f>
        <v>03/24 甘油球*3-03/01,</v>
      </c>
      <c r="H533" s="332">
        <v>3</v>
      </c>
      <c r="I533" s="332">
        <f>IF((COUNTIF(表格2[[#This Row],[項目]],"*員工*")&gt;0),(IFERROR(VLOOKUP((MID(表格2[[#This Row],[項目]],1,(LEN(表格2[[#This Row],[項目]])-4))),價目[],3,0),"")),(IFERROR(VLOOKUP(表格2[[#This Row],[項目]],價目[],2,0),"")))</f>
        <v>60</v>
      </c>
      <c r="J533" s="333">
        <f>IF(表格2[欄1]&lt;&gt;"",(表格2[[#This Row],[數量]]*表格2[[#This Row],[單價]]),0)</f>
        <v>180</v>
      </c>
    </row>
    <row r="534" spans="1:10" hidden="1">
      <c r="A534" s="331" t="str">
        <f>IFERROR((INDEX(名冊[#All],MATCH(表格2[[#This Row],[姓名]],名冊[[#All],[姓名]],0),COLUMN(名冊[[#Headers],[字號]]))),"")</f>
        <v>1-562</v>
      </c>
      <c r="B534" s="154" t="s">
        <v>504</v>
      </c>
      <c r="C534" s="9">
        <v>45740</v>
      </c>
      <c r="D534" s="9" t="str">
        <f>IF(表格2[[#This Row],[姓名]]&lt;&gt;"","耗材","")</f>
        <v>耗材</v>
      </c>
      <c r="E534" s="8" t="s">
        <v>3338</v>
      </c>
      <c r="F534" s="98" t="s">
        <v>3340</v>
      </c>
      <c r="G534" s="179" t="str">
        <f>IF(表格2[[#This Row],[姓名]]&lt;&gt;"",TEXT(表格2[[#This Row],[日期]],"mm/dd;;")&amp;" "&amp;表格2[[#This Row],[項目]]&amp;"*"&amp;表格2[[#This Row],[數量]]&amp;表格2[[#This Row],[項目2]],"")</f>
        <v>03/24 尿片*8-02/22, 03/01, 03/08, 03/15</v>
      </c>
      <c r="H534" s="332">
        <v>8</v>
      </c>
      <c r="I534" s="332">
        <f>IF((COUNTIF(表格2[[#This Row],[項目]],"*員工*")&gt;0),(IFERROR(VLOOKUP((MID(表格2[[#This Row],[項目]],1,(LEN(表格2[[#This Row],[項目]])-4))),價目[],3,0),"")),(IFERROR(VLOOKUP(表格2[[#This Row],[項目]],價目[],2,0),"")))</f>
        <v>220</v>
      </c>
      <c r="J534" s="333">
        <f>IF(表格2[欄1]&lt;&gt;"",(表格2[[#This Row],[數量]]*表格2[[#This Row],[單價]]),0)</f>
        <v>1760</v>
      </c>
    </row>
    <row r="535" spans="1:10" hidden="1">
      <c r="A535" s="331" t="str">
        <f>IFERROR((INDEX(名冊[#All],MATCH(表格2[[#This Row],[姓名]],名冊[[#All],[姓名]],0),COLUMN(名冊[[#Headers],[字號]]))),"")</f>
        <v>1-562</v>
      </c>
      <c r="B535" s="154" t="s">
        <v>504</v>
      </c>
      <c r="C535" s="9">
        <v>45740</v>
      </c>
      <c r="D535" s="9" t="str">
        <f>IF(表格2[[#This Row],[姓名]]&lt;&gt;"","耗材","")</f>
        <v>耗材</v>
      </c>
      <c r="E535" s="8" t="s">
        <v>3358</v>
      </c>
      <c r="F535" s="98" t="s">
        <v>3355</v>
      </c>
      <c r="G535" s="179" t="str">
        <f>IF(表格2[[#This Row],[姓名]]&lt;&gt;"",TEXT(表格2[[#This Row],[日期]],"mm/dd;;")&amp;" "&amp;表格2[[#This Row],[項目]]&amp;"*"&amp;表格2[[#This Row],[數量]]&amp;表格2[[#This Row],[項目2]],"")</f>
        <v>03/24 尿布L*6-02/22, 03/01, 3/8, 03/15</v>
      </c>
      <c r="H535" s="332">
        <v>6</v>
      </c>
      <c r="I535" s="332">
        <f>IF((COUNTIF(表格2[[#This Row],[項目]],"*員工*")&gt;0),(IFERROR(VLOOKUP((MID(表格2[[#This Row],[項目]],1,(LEN(表格2[[#This Row],[項目]])-4))),價目[],3,0),"")),(IFERROR(VLOOKUP(表格2[[#This Row],[項目]],價目[],2,0),"")))</f>
        <v>272</v>
      </c>
      <c r="J535" s="333">
        <f>IF(表格2[欄1]&lt;&gt;"",(表格2[[#This Row],[數量]]*表格2[[#This Row],[單價]]),0)</f>
        <v>1632</v>
      </c>
    </row>
    <row r="536" spans="1:10" hidden="1">
      <c r="A536" s="331" t="str">
        <f>IFERROR((INDEX(名冊[#All],MATCH(表格2[[#This Row],[姓名]],名冊[[#All],[姓名]],0),COLUMN(名冊[[#Headers],[字號]]))),"")</f>
        <v>1-562</v>
      </c>
      <c r="B536" s="154" t="s">
        <v>504</v>
      </c>
      <c r="C536" s="9">
        <v>45740</v>
      </c>
      <c r="D536" s="9" t="str">
        <f>IF(表格2[[#This Row],[姓名]]&lt;&gt;"","耗材","")</f>
        <v>耗材</v>
      </c>
      <c r="E536" s="8" t="s">
        <v>3347</v>
      </c>
      <c r="F536" s="98" t="s">
        <v>3348</v>
      </c>
      <c r="G536" s="179" t="str">
        <f>IF(表格2[[#This Row],[姓名]]&lt;&gt;"",TEXT(表格2[[#This Row],[日期]],"mm/dd;;")&amp;" "&amp;表格2[[#This Row],[項目]]&amp;"*"&amp;表格2[[#This Row],[數量]]&amp;表格2[[#This Row],[項目2]],"")</f>
        <v>03/24 看護墊*2-03/01, 03/15</v>
      </c>
      <c r="H536" s="332">
        <v>2</v>
      </c>
      <c r="I536" s="332">
        <f>IF((COUNTIF(表格2[[#This Row],[項目]],"*員工*")&gt;0),(IFERROR(VLOOKUP((MID(表格2[[#This Row],[項目]],1,(LEN(表格2[[#This Row],[項目]])-4))),價目[],3,0),"")),(IFERROR(VLOOKUP(表格2[[#This Row],[項目]],價目[],2,0),"")))</f>
        <v>210</v>
      </c>
      <c r="J536" s="333">
        <f>IF(表格2[欄1]&lt;&gt;"",(表格2[[#This Row],[數量]]*表格2[[#This Row],[單價]]),0)</f>
        <v>420</v>
      </c>
    </row>
    <row r="537" spans="1:10" hidden="1">
      <c r="A537" s="331" t="str">
        <f>IFERROR((INDEX(名冊[#All],MATCH(表格2[[#This Row],[姓名]],名冊[[#All],[姓名]],0),COLUMN(名冊[[#Headers],[字號]]))),"")</f>
        <v>2-086</v>
      </c>
      <c r="B537" s="154" t="s">
        <v>275</v>
      </c>
      <c r="C537" s="9">
        <v>45740</v>
      </c>
      <c r="D537" s="9" t="str">
        <f>IF(表格2[[#This Row],[姓名]]&lt;&gt;"","耗材","")</f>
        <v>耗材</v>
      </c>
      <c r="E537" s="8" t="s">
        <v>3359</v>
      </c>
      <c r="F537" s="98" t="s">
        <v>3344</v>
      </c>
      <c r="G537" s="179" t="str">
        <f>IF(表格2[[#This Row],[姓名]]&lt;&gt;"",TEXT(表格2[[#This Row],[日期]],"mm/dd;;")&amp;" "&amp;表格2[[#This Row],[項目]]&amp;"*"&amp;表格2[[#This Row],[數量]]&amp;表格2[[#This Row],[項目2]],"")</f>
        <v>03/24 甘油球*3-02/22,</v>
      </c>
      <c r="H537" s="332">
        <v>3</v>
      </c>
      <c r="I537" s="332">
        <f>IF((COUNTIF(表格2[[#This Row],[項目]],"*員工*")&gt;0),(IFERROR(VLOOKUP((MID(表格2[[#This Row],[項目]],1,(LEN(表格2[[#This Row],[項目]])-4))),價目[],3,0),"")),(IFERROR(VLOOKUP(表格2[[#This Row],[項目]],價目[],2,0),"")))</f>
        <v>60</v>
      </c>
      <c r="J537" s="333">
        <f>IF(表格2[欄1]&lt;&gt;"",(表格2[[#This Row],[數量]]*表格2[[#This Row],[單價]]),0)</f>
        <v>180</v>
      </c>
    </row>
    <row r="538" spans="1:10" hidden="1">
      <c r="A538" s="331" t="str">
        <f>IFERROR((INDEX(名冊[#All],MATCH(表格2[[#This Row],[姓名]],名冊[[#All],[姓名]],0),COLUMN(名冊[[#Headers],[字號]]))),"")</f>
        <v>2-165</v>
      </c>
      <c r="B538" s="154" t="s">
        <v>1076</v>
      </c>
      <c r="C538" s="9">
        <v>45740</v>
      </c>
      <c r="D538" s="9" t="str">
        <f>IF(表格2[[#This Row],[姓名]]&lt;&gt;"","耗材","")</f>
        <v>耗材</v>
      </c>
      <c r="E538" s="8" t="s">
        <v>3359</v>
      </c>
      <c r="F538" s="98" t="s">
        <v>3344</v>
      </c>
      <c r="G538" s="179" t="str">
        <f>IF(表格2[[#This Row],[姓名]]&lt;&gt;"",TEXT(表格2[[#This Row],[日期]],"mm/dd;;")&amp;" "&amp;表格2[[#This Row],[項目]]&amp;"*"&amp;表格2[[#This Row],[數量]]&amp;表格2[[#This Row],[項目2]],"")</f>
        <v>03/24 甘油球*3-02/22,</v>
      </c>
      <c r="H538" s="332">
        <v>3</v>
      </c>
      <c r="I538" s="332">
        <f>IF((COUNTIF(表格2[[#This Row],[項目]],"*員工*")&gt;0),(IFERROR(VLOOKUP((MID(表格2[[#This Row],[項目]],1,(LEN(表格2[[#This Row],[項目]])-4))),價目[],3,0),"")),(IFERROR(VLOOKUP(表格2[[#This Row],[項目]],價目[],2,0),"")))</f>
        <v>60</v>
      </c>
      <c r="J538" s="333">
        <f>IF(表格2[欄1]&lt;&gt;"",(表格2[[#This Row],[數量]]*表格2[[#This Row],[單價]]),0)</f>
        <v>180</v>
      </c>
    </row>
    <row r="539" spans="1:10" hidden="1">
      <c r="A539" s="331" t="str">
        <f>IFERROR((INDEX(名冊[#All],MATCH(表格2[[#This Row],[姓名]],名冊[[#All],[姓名]],0),COLUMN(名冊[[#Headers],[字號]]))),"")</f>
        <v>2-165</v>
      </c>
      <c r="B539" s="154" t="s">
        <v>1076</v>
      </c>
      <c r="C539" s="9">
        <v>45740</v>
      </c>
      <c r="D539" s="9" t="str">
        <f>IF(表格2[[#This Row],[姓名]]&lt;&gt;"","耗材","")</f>
        <v>耗材</v>
      </c>
      <c r="E539" s="8" t="s">
        <v>3353</v>
      </c>
      <c r="F539" s="98" t="s">
        <v>3341</v>
      </c>
      <c r="G539" s="179" t="str">
        <f>IF(表格2[[#This Row],[姓名]]&lt;&gt;"",TEXT(表格2[[#This Row],[日期]],"mm/dd;;")&amp;" "&amp;表格2[[#This Row],[項目]]&amp;"*"&amp;表格2[[#This Row],[數量]]&amp;表格2[[#This Row],[項目2]],"")</f>
        <v>03/24 尿布M*1-03/15</v>
      </c>
      <c r="H539" s="332">
        <v>1</v>
      </c>
      <c r="I539" s="332">
        <f>IF((COUNTIF(表格2[[#This Row],[項目]],"*員工*")&gt;0),(IFERROR(VLOOKUP((MID(表格2[[#This Row],[項目]],1,(LEN(表格2[[#This Row],[項目]])-4))),價目[],3,0),"")),(IFERROR(VLOOKUP(表格2[[#This Row],[項目]],價目[],2,0),"")))</f>
        <v>300</v>
      </c>
      <c r="J539" s="333">
        <f>IF(表格2[欄1]&lt;&gt;"",(表格2[[#This Row],[數量]]*表格2[[#This Row],[單價]]),0)</f>
        <v>300</v>
      </c>
    </row>
    <row r="540" spans="1:10" hidden="1">
      <c r="A540" s="331" t="str">
        <f>IFERROR((INDEX(名冊[#All],MATCH(表格2[[#This Row],[姓名]],名冊[[#All],[姓名]],0),COLUMN(名冊[[#Headers],[字號]]))),"")</f>
        <v>2-165</v>
      </c>
      <c r="B540" s="154" t="s">
        <v>1076</v>
      </c>
      <c r="C540" s="9">
        <v>45740</v>
      </c>
      <c r="D540" s="9" t="str">
        <f>IF(表格2[[#This Row],[姓名]]&lt;&gt;"","耗材","")</f>
        <v>耗材</v>
      </c>
      <c r="E540" s="8" t="s">
        <v>3347</v>
      </c>
      <c r="F540" s="98" t="s">
        <v>3341</v>
      </c>
      <c r="G540" s="179" t="str">
        <f>IF(表格2[[#This Row],[姓名]]&lt;&gt;"",TEXT(表格2[[#This Row],[日期]],"mm/dd;;")&amp;" "&amp;表格2[[#This Row],[項目]]&amp;"*"&amp;表格2[[#This Row],[數量]]&amp;表格2[[#This Row],[項目2]],"")</f>
        <v>03/24 看護墊*1-03/15</v>
      </c>
      <c r="H540" s="332">
        <v>1</v>
      </c>
      <c r="I540" s="332">
        <f>IF((COUNTIF(表格2[[#This Row],[項目]],"*員工*")&gt;0),(IFERROR(VLOOKUP((MID(表格2[[#This Row],[項目]],1,(LEN(表格2[[#This Row],[項目]])-4))),價目[],3,0),"")),(IFERROR(VLOOKUP(表格2[[#This Row],[項目]],價目[],2,0),"")))</f>
        <v>210</v>
      </c>
      <c r="J540" s="333">
        <f>IF(表格2[欄1]&lt;&gt;"",(表格2[[#This Row],[數量]]*表格2[[#This Row],[單價]]),0)</f>
        <v>210</v>
      </c>
    </row>
    <row r="541" spans="1:10" hidden="1">
      <c r="A541" s="331" t="str">
        <f>IFERROR((INDEX(名冊[#All],MATCH(表格2[[#This Row],[姓名]],名冊[[#All],[姓名]],0),COLUMN(名冊[[#Headers],[字號]]))),"")</f>
        <v>2-105</v>
      </c>
      <c r="B541" s="154" t="s">
        <v>596</v>
      </c>
      <c r="C541" s="9">
        <v>45740</v>
      </c>
      <c r="D541" s="9" t="str">
        <f>IF(表格2[[#This Row],[姓名]]&lt;&gt;"","耗材","")</f>
        <v>耗材</v>
      </c>
      <c r="E541" s="8" t="s">
        <v>3359</v>
      </c>
      <c r="F541" s="98" t="s">
        <v>3344</v>
      </c>
      <c r="G541" s="179" t="str">
        <f>IF(表格2[[#This Row],[姓名]]&lt;&gt;"",TEXT(表格2[[#This Row],[日期]],"mm/dd;;")&amp;" "&amp;表格2[[#This Row],[項目]]&amp;"*"&amp;表格2[[#This Row],[數量]]&amp;表格2[[#This Row],[項目2]],"")</f>
        <v>03/24 甘油球*3-02/22,</v>
      </c>
      <c r="H541" s="332">
        <v>3</v>
      </c>
      <c r="I541" s="332">
        <f>IF((COUNTIF(表格2[[#This Row],[項目]],"*員工*")&gt;0),(IFERROR(VLOOKUP((MID(表格2[[#This Row],[項目]],1,(LEN(表格2[[#This Row],[項目]])-4))),價目[],3,0),"")),(IFERROR(VLOOKUP(表格2[[#This Row],[項目]],價目[],2,0),"")))</f>
        <v>60</v>
      </c>
      <c r="J541" s="333">
        <f>IF(表格2[欄1]&lt;&gt;"",(表格2[[#This Row],[數量]]*表格2[[#This Row],[單價]]),0)</f>
        <v>180</v>
      </c>
    </row>
    <row r="542" spans="1:10" hidden="1">
      <c r="A542" s="331" t="str">
        <f>IFERROR((INDEX(名冊[#All],MATCH(表格2[[#This Row],[姓名]],名冊[[#All],[姓名]],0),COLUMN(名冊[[#Headers],[字號]]))),"")</f>
        <v>2-105</v>
      </c>
      <c r="B542" s="154" t="s">
        <v>596</v>
      </c>
      <c r="C542" s="9">
        <v>45740</v>
      </c>
      <c r="D542" s="9" t="str">
        <f>IF(表格2[[#This Row],[姓名]]&lt;&gt;"","耗材","")</f>
        <v>耗材</v>
      </c>
      <c r="E542" s="8" t="s">
        <v>3338</v>
      </c>
      <c r="F542" s="98" t="s">
        <v>3340</v>
      </c>
      <c r="G542" s="179" t="str">
        <f>IF(表格2[[#This Row],[姓名]]&lt;&gt;"",TEXT(表格2[[#This Row],[日期]],"mm/dd;;")&amp;" "&amp;表格2[[#This Row],[項目]]&amp;"*"&amp;表格2[[#This Row],[數量]]&amp;表格2[[#This Row],[項目2]],"")</f>
        <v>03/24 尿片*6-02/22, 03/01, 03/08, 03/15</v>
      </c>
      <c r="H542" s="332">
        <v>6</v>
      </c>
      <c r="I542" s="332">
        <f>IF((COUNTIF(表格2[[#This Row],[項目]],"*員工*")&gt;0),(IFERROR(VLOOKUP((MID(表格2[[#This Row],[項目]],1,(LEN(表格2[[#This Row],[項目]])-4))),價目[],3,0),"")),(IFERROR(VLOOKUP(表格2[[#This Row],[項目]],價目[],2,0),"")))</f>
        <v>220</v>
      </c>
      <c r="J542" s="333">
        <f>IF(表格2[欄1]&lt;&gt;"",(表格2[[#This Row],[數量]]*表格2[[#This Row],[單價]]),0)</f>
        <v>1320</v>
      </c>
    </row>
    <row r="543" spans="1:10" hidden="1">
      <c r="A543" s="331" t="str">
        <f>IFERROR((INDEX(名冊[#All],MATCH(表格2[[#This Row],[姓名]],名冊[[#All],[姓名]],0),COLUMN(名冊[[#Headers],[字號]]))),"")</f>
        <v>2-105</v>
      </c>
      <c r="B543" s="154" t="s">
        <v>596</v>
      </c>
      <c r="C543" s="9">
        <v>45740</v>
      </c>
      <c r="D543" s="9" t="str">
        <f>IF(表格2[[#This Row],[姓名]]&lt;&gt;"","耗材","")</f>
        <v>耗材</v>
      </c>
      <c r="E543" s="8" t="s">
        <v>3358</v>
      </c>
      <c r="F543" s="98" t="s">
        <v>3362</v>
      </c>
      <c r="G543" s="179" t="str">
        <f>IF(表格2[[#This Row],[姓名]]&lt;&gt;"",TEXT(表格2[[#This Row],[日期]],"mm/dd;;")&amp;" "&amp;表格2[[#This Row],[項目]]&amp;"*"&amp;表格2[[#This Row],[數量]]&amp;表格2[[#This Row],[項目2]],"")</f>
        <v>03/24 尿布L*3-02/22, 3/8, 03/15</v>
      </c>
      <c r="H543" s="332">
        <v>3</v>
      </c>
      <c r="I543" s="332">
        <f>IF((COUNTIF(表格2[[#This Row],[項目]],"*員工*")&gt;0),(IFERROR(VLOOKUP((MID(表格2[[#This Row],[項目]],1,(LEN(表格2[[#This Row],[項目]])-4))),價目[],3,0),"")),(IFERROR(VLOOKUP(表格2[[#This Row],[項目]],價目[],2,0),"")))</f>
        <v>272</v>
      </c>
      <c r="J543" s="333">
        <f>IF(表格2[欄1]&lt;&gt;"",(表格2[[#This Row],[數量]]*表格2[[#This Row],[單價]]),0)</f>
        <v>816</v>
      </c>
    </row>
    <row r="544" spans="1:10" hidden="1">
      <c r="A544" s="331" t="str">
        <f>IFERROR((INDEX(名冊[#All],MATCH(表格2[[#This Row],[姓名]],名冊[[#All],[姓名]],0),COLUMN(名冊[[#Headers],[字號]]))),"")</f>
        <v>2-105</v>
      </c>
      <c r="B544" s="154" t="s">
        <v>596</v>
      </c>
      <c r="C544" s="9">
        <v>45740</v>
      </c>
      <c r="D544" s="9" t="str">
        <f>IF(表格2[[#This Row],[姓名]]&lt;&gt;"","耗材","")</f>
        <v>耗材</v>
      </c>
      <c r="E544" s="8" t="s">
        <v>3353</v>
      </c>
      <c r="F544" s="98" t="s">
        <v>3341</v>
      </c>
      <c r="G544" s="179" t="str">
        <f>IF(表格2[[#This Row],[姓名]]&lt;&gt;"",TEXT(表格2[[#This Row],[日期]],"mm/dd;;")&amp;" "&amp;表格2[[#This Row],[項目]]&amp;"*"&amp;表格2[[#This Row],[數量]]&amp;表格2[[#This Row],[項目2]],"")</f>
        <v>03/24 尿布M*1-03/15</v>
      </c>
      <c r="H544" s="332">
        <v>1</v>
      </c>
      <c r="I544" s="332">
        <f>IF((COUNTIF(表格2[[#This Row],[項目]],"*員工*")&gt;0),(IFERROR(VLOOKUP((MID(表格2[[#This Row],[項目]],1,(LEN(表格2[[#This Row],[項目]])-4))),價目[],3,0),"")),(IFERROR(VLOOKUP(表格2[[#This Row],[項目]],價目[],2,0),"")))</f>
        <v>300</v>
      </c>
      <c r="J544" s="333">
        <f>IF(表格2[欄1]&lt;&gt;"",(表格2[[#This Row],[數量]]*表格2[[#This Row],[單價]]),0)</f>
        <v>300</v>
      </c>
    </row>
    <row r="545" spans="1:10" hidden="1">
      <c r="A545" s="331" t="str">
        <f>IFERROR((INDEX(名冊[#All],MATCH(表格2[[#This Row],[姓名]],名冊[[#All],[姓名]],0),COLUMN(名冊[[#Headers],[字號]]))),"")</f>
        <v>2-105</v>
      </c>
      <c r="B545" s="154" t="s">
        <v>596</v>
      </c>
      <c r="C545" s="9">
        <v>45740</v>
      </c>
      <c r="D545" s="9" t="str">
        <f>IF(表格2[[#This Row],[姓名]]&lt;&gt;"","耗材","")</f>
        <v>耗材</v>
      </c>
      <c r="E545" s="8" t="s">
        <v>3347</v>
      </c>
      <c r="F545" s="98" t="s">
        <v>3357</v>
      </c>
      <c r="G545" s="179" t="str">
        <f>IF(表格2[[#This Row],[姓名]]&lt;&gt;"",TEXT(表格2[[#This Row],[日期]],"mm/dd;;")&amp;" "&amp;表格2[[#This Row],[項目]]&amp;"*"&amp;表格2[[#This Row],[數量]]&amp;表格2[[#This Row],[項目2]],"")</f>
        <v>03/24 看護墊*2-03/01, 3/8,</v>
      </c>
      <c r="H545" s="332">
        <v>2</v>
      </c>
      <c r="I545" s="332">
        <f>IF((COUNTIF(表格2[[#This Row],[項目]],"*員工*")&gt;0),(IFERROR(VLOOKUP((MID(表格2[[#This Row],[項目]],1,(LEN(表格2[[#This Row],[項目]])-4))),價目[],3,0),"")),(IFERROR(VLOOKUP(表格2[[#This Row],[項目]],價目[],2,0),"")))</f>
        <v>210</v>
      </c>
      <c r="J545" s="333">
        <f>IF(表格2[欄1]&lt;&gt;"",(表格2[[#This Row],[數量]]*表格2[[#This Row],[單價]]),0)</f>
        <v>420</v>
      </c>
    </row>
    <row r="546" spans="1:10" hidden="1">
      <c r="A546" s="331" t="str">
        <f>IFERROR((INDEX(名冊[#All],MATCH(表格2[[#This Row],[姓名]],名冊[[#All],[姓名]],0),COLUMN(名冊[[#Headers],[字號]]))),"")</f>
        <v>2-081</v>
      </c>
      <c r="B546" s="154" t="s">
        <v>603</v>
      </c>
      <c r="C546" s="9">
        <v>45740</v>
      </c>
      <c r="D546" s="9" t="str">
        <f>IF(表格2[[#This Row],[姓名]]&lt;&gt;"","耗材","")</f>
        <v>耗材</v>
      </c>
      <c r="E546" s="8" t="s">
        <v>3359</v>
      </c>
      <c r="F546" s="98" t="s">
        <v>3344</v>
      </c>
      <c r="G546" s="179" t="str">
        <f>IF(表格2[[#This Row],[姓名]]&lt;&gt;"",TEXT(表格2[[#This Row],[日期]],"mm/dd;;")&amp;" "&amp;表格2[[#This Row],[項目]]&amp;"*"&amp;表格2[[#This Row],[數量]]&amp;表格2[[#This Row],[項目2]],"")</f>
        <v>03/24 甘油球*3-02/22,</v>
      </c>
      <c r="H546" s="332">
        <v>3</v>
      </c>
      <c r="I546" s="332">
        <f>IF((COUNTIF(表格2[[#This Row],[項目]],"*員工*")&gt;0),(IFERROR(VLOOKUP((MID(表格2[[#This Row],[項目]],1,(LEN(表格2[[#This Row],[項目]])-4))),價目[],3,0),"")),(IFERROR(VLOOKUP(表格2[[#This Row],[項目]],價目[],2,0),"")))</f>
        <v>60</v>
      </c>
      <c r="J546" s="333">
        <f>IF(表格2[欄1]&lt;&gt;"",(表格2[[#This Row],[數量]]*表格2[[#This Row],[單價]]),0)</f>
        <v>180</v>
      </c>
    </row>
    <row r="547" spans="1:10" hidden="1">
      <c r="A547" s="331" t="str">
        <f>IFERROR((INDEX(名冊[#All],MATCH(表格2[[#This Row],[姓名]],名冊[[#All],[姓名]],0),COLUMN(名冊[[#Headers],[字號]]))),"")</f>
        <v>1-524</v>
      </c>
      <c r="B547" s="154" t="s">
        <v>575</v>
      </c>
      <c r="C547" s="9">
        <v>45740</v>
      </c>
      <c r="D547" s="9" t="str">
        <f>IF(表格2[[#This Row],[姓名]]&lt;&gt;"","耗材","")</f>
        <v>耗材</v>
      </c>
      <c r="E547" s="8" t="s">
        <v>3338</v>
      </c>
      <c r="F547" s="98" t="s">
        <v>3340</v>
      </c>
      <c r="G547" s="179" t="str">
        <f>IF(表格2[[#This Row],[姓名]]&lt;&gt;"",TEXT(表格2[[#This Row],[日期]],"mm/dd;;")&amp;" "&amp;表格2[[#This Row],[項目]]&amp;"*"&amp;表格2[[#This Row],[數量]]&amp;表格2[[#This Row],[項目2]],"")</f>
        <v>03/24 尿片*4-02/22, 03/01, 03/08, 03/15</v>
      </c>
      <c r="H547" s="332">
        <v>4</v>
      </c>
      <c r="I547" s="332">
        <f>IF((COUNTIF(表格2[[#This Row],[項目]],"*員工*")&gt;0),(IFERROR(VLOOKUP((MID(表格2[[#This Row],[項目]],1,(LEN(表格2[[#This Row],[項目]])-4))),價目[],3,0),"")),(IFERROR(VLOOKUP(表格2[[#This Row],[項目]],價目[],2,0),"")))</f>
        <v>220</v>
      </c>
      <c r="J547" s="333">
        <f>IF(表格2[欄1]&lt;&gt;"",(表格2[[#This Row],[數量]]*表格2[[#This Row],[單價]]),0)</f>
        <v>880</v>
      </c>
    </row>
    <row r="548" spans="1:10" hidden="1">
      <c r="A548" s="331" t="str">
        <f>IFERROR((INDEX(名冊[#All],MATCH(表格2[[#This Row],[姓名]],名冊[[#All],[姓名]],0),COLUMN(名冊[[#Headers],[字號]]))),"")</f>
        <v>1-524</v>
      </c>
      <c r="B548" s="154" t="s">
        <v>575</v>
      </c>
      <c r="C548" s="9">
        <v>45740</v>
      </c>
      <c r="D548" s="9" t="str">
        <f>IF(表格2[[#This Row],[姓名]]&lt;&gt;"","耗材","")</f>
        <v>耗材</v>
      </c>
      <c r="E548" s="8" t="s">
        <v>3353</v>
      </c>
      <c r="F548" s="98" t="s">
        <v>3355</v>
      </c>
      <c r="G548" s="179" t="str">
        <f>IF(表格2[[#This Row],[姓名]]&lt;&gt;"",TEXT(表格2[[#This Row],[日期]],"mm/dd;;")&amp;" "&amp;表格2[[#This Row],[項目]]&amp;"*"&amp;表格2[[#This Row],[數量]]&amp;表格2[[#This Row],[項目2]],"")</f>
        <v>03/24 尿布M*4-02/22, 03/01, 3/8, 03/15</v>
      </c>
      <c r="H548" s="332">
        <v>4</v>
      </c>
      <c r="I548" s="332">
        <f>IF((COUNTIF(表格2[[#This Row],[項目]],"*員工*")&gt;0),(IFERROR(VLOOKUP((MID(表格2[[#This Row],[項目]],1,(LEN(表格2[[#This Row],[項目]])-4))),價目[],3,0),"")),(IFERROR(VLOOKUP(表格2[[#This Row],[項目]],價目[],2,0),"")))</f>
        <v>300</v>
      </c>
      <c r="J548" s="333">
        <f>IF(表格2[欄1]&lt;&gt;"",(表格2[[#This Row],[數量]]*表格2[[#This Row],[單價]]),0)</f>
        <v>1200</v>
      </c>
    </row>
    <row r="549" spans="1:10" hidden="1">
      <c r="A549" s="331" t="str">
        <f>IFERROR((INDEX(名冊[#All],MATCH(表格2[[#This Row],[姓名]],名冊[[#All],[姓名]],0),COLUMN(名冊[[#Headers],[字號]]))),"")</f>
        <v>1-524</v>
      </c>
      <c r="B549" s="154" t="s">
        <v>575</v>
      </c>
      <c r="C549" s="9">
        <v>45740</v>
      </c>
      <c r="D549" s="9" t="str">
        <f>IF(表格2[[#This Row],[姓名]]&lt;&gt;"","耗材","")</f>
        <v>耗材</v>
      </c>
      <c r="E549" s="8" t="s">
        <v>3347</v>
      </c>
      <c r="F549" s="98" t="s">
        <v>3349</v>
      </c>
      <c r="G549" s="179" t="str">
        <f>IF(表格2[[#This Row],[姓名]]&lt;&gt;"",TEXT(表格2[[#This Row],[日期]],"mm/dd;;")&amp;" "&amp;表格2[[#This Row],[項目]]&amp;"*"&amp;表格2[[#This Row],[數量]]&amp;表格2[[#This Row],[項目2]],"")</f>
        <v>03/24 看護墊*2-02/22, 3/8,</v>
      </c>
      <c r="H549" s="332">
        <v>2</v>
      </c>
      <c r="I549" s="332">
        <f>IF((COUNTIF(表格2[[#This Row],[項目]],"*員工*")&gt;0),(IFERROR(VLOOKUP((MID(表格2[[#This Row],[項目]],1,(LEN(表格2[[#This Row],[項目]])-4))),價目[],3,0),"")),(IFERROR(VLOOKUP(表格2[[#This Row],[項目]],價目[],2,0),"")))</f>
        <v>210</v>
      </c>
      <c r="J549" s="333">
        <f>IF(表格2[欄1]&lt;&gt;"",(表格2[[#This Row],[數量]]*表格2[[#This Row],[單價]]),0)</f>
        <v>420</v>
      </c>
    </row>
    <row r="550" spans="1:10" hidden="1">
      <c r="A550" s="331" t="str">
        <f>IFERROR((INDEX(名冊[#All],MATCH(表格2[[#This Row],[姓名]],名冊[[#All],[姓名]],0),COLUMN(名冊[[#Headers],[字號]]))),"")</f>
        <v>1-380</v>
      </c>
      <c r="B550" s="154" t="s">
        <v>587</v>
      </c>
      <c r="C550" s="9">
        <v>45740</v>
      </c>
      <c r="D550" s="9" t="str">
        <f>IF(表格2[[#This Row],[姓名]]&lt;&gt;"","耗材","")</f>
        <v>耗材</v>
      </c>
      <c r="E550" s="8" t="s">
        <v>3359</v>
      </c>
      <c r="F550" s="98" t="s">
        <v>3360</v>
      </c>
      <c r="G550" s="179" t="str">
        <f>IF(表格2[[#This Row],[姓名]]&lt;&gt;"",TEXT(表格2[[#This Row],[日期]],"mm/dd;;")&amp;" "&amp;表格2[[#This Row],[項目]]&amp;"*"&amp;表格2[[#This Row],[數量]]&amp;表格2[[#This Row],[項目2]],"")</f>
        <v>03/24 甘油球*3-03/01,</v>
      </c>
      <c r="H550" s="332">
        <v>3</v>
      </c>
      <c r="I550" s="332">
        <f>IF((COUNTIF(表格2[[#This Row],[項目]],"*員工*")&gt;0),(IFERROR(VLOOKUP((MID(表格2[[#This Row],[項目]],1,(LEN(表格2[[#This Row],[項目]])-4))),價目[],3,0),"")),(IFERROR(VLOOKUP(表格2[[#This Row],[項目]],價目[],2,0),"")))</f>
        <v>60</v>
      </c>
      <c r="J550" s="333">
        <f>IF(表格2[欄1]&lt;&gt;"",(表格2[[#This Row],[數量]]*表格2[[#This Row],[單價]]),0)</f>
        <v>180</v>
      </c>
    </row>
    <row r="551" spans="1:10" hidden="1">
      <c r="A551" s="331" t="str">
        <f>IFERROR((INDEX(名冊[#All],MATCH(表格2[[#This Row],[姓名]],名冊[[#All],[姓名]],0),COLUMN(名冊[[#Headers],[字號]]))),"")</f>
        <v>1-534</v>
      </c>
      <c r="B551" s="154" t="s">
        <v>497</v>
      </c>
      <c r="C551" s="9">
        <v>45740</v>
      </c>
      <c r="D551" s="9" t="str">
        <f>IF(表格2[[#This Row],[姓名]]&lt;&gt;"","耗材","")</f>
        <v>耗材</v>
      </c>
      <c r="E551" s="8" t="s">
        <v>3338</v>
      </c>
      <c r="F551" s="98" t="s">
        <v>3340</v>
      </c>
      <c r="G551" s="179" t="str">
        <f>IF(表格2[[#This Row],[姓名]]&lt;&gt;"",TEXT(表格2[[#This Row],[日期]],"mm/dd;;")&amp;" "&amp;表格2[[#This Row],[項目]]&amp;"*"&amp;表格2[[#This Row],[數量]]&amp;表格2[[#This Row],[項目2]],"")</f>
        <v>03/24 尿片*8-02/22, 03/01, 03/08, 03/15</v>
      </c>
      <c r="H551" s="332">
        <v>8</v>
      </c>
      <c r="I551" s="332">
        <f>IF((COUNTIF(表格2[[#This Row],[項目]],"*員工*")&gt;0),(IFERROR(VLOOKUP((MID(表格2[[#This Row],[項目]],1,(LEN(表格2[[#This Row],[項目]])-4))),價目[],3,0),"")),(IFERROR(VLOOKUP(表格2[[#This Row],[項目]],價目[],2,0),"")))</f>
        <v>220</v>
      </c>
      <c r="J551" s="333">
        <f>IF(表格2[欄1]&lt;&gt;"",(表格2[[#This Row],[數量]]*表格2[[#This Row],[單價]]),0)</f>
        <v>1760</v>
      </c>
    </row>
    <row r="552" spans="1:10" hidden="1">
      <c r="A552" s="331" t="str">
        <f>IFERROR((INDEX(名冊[#All],MATCH(表格2[[#This Row],[姓名]],名冊[[#All],[姓名]],0),COLUMN(名冊[[#Headers],[字號]]))),"")</f>
        <v>1-534</v>
      </c>
      <c r="B552" s="154" t="s">
        <v>497</v>
      </c>
      <c r="C552" s="9">
        <v>45740</v>
      </c>
      <c r="D552" s="9" t="str">
        <f>IF(表格2[[#This Row],[姓名]]&lt;&gt;"","耗材","")</f>
        <v>耗材</v>
      </c>
      <c r="E552" s="8" t="s">
        <v>3358</v>
      </c>
      <c r="F552" s="98" t="s">
        <v>3355</v>
      </c>
      <c r="G552" s="179" t="str">
        <f>IF(表格2[[#This Row],[姓名]]&lt;&gt;"",TEXT(表格2[[#This Row],[日期]],"mm/dd;;")&amp;" "&amp;表格2[[#This Row],[項目]]&amp;"*"&amp;表格2[[#This Row],[數量]]&amp;表格2[[#This Row],[項目2]],"")</f>
        <v>03/24 尿布L*6-02/22, 03/01, 3/8, 03/15</v>
      </c>
      <c r="H552" s="332">
        <v>6</v>
      </c>
      <c r="I552" s="332">
        <f>IF((COUNTIF(表格2[[#This Row],[項目]],"*員工*")&gt;0),(IFERROR(VLOOKUP((MID(表格2[[#This Row],[項目]],1,(LEN(表格2[[#This Row],[項目]])-4))),價目[],3,0),"")),(IFERROR(VLOOKUP(表格2[[#This Row],[項目]],價目[],2,0),"")))</f>
        <v>272</v>
      </c>
      <c r="J552" s="333">
        <f>IF(表格2[欄1]&lt;&gt;"",(表格2[[#This Row],[數量]]*表格2[[#This Row],[單價]]),0)</f>
        <v>1632</v>
      </c>
    </row>
    <row r="553" spans="1:10" hidden="1">
      <c r="A553" s="331" t="str">
        <f>IFERROR((INDEX(名冊[#All],MATCH(表格2[[#This Row],[姓名]],名冊[[#All],[姓名]],0),COLUMN(名冊[[#Headers],[字號]]))),"")</f>
        <v>1-534</v>
      </c>
      <c r="B553" s="154" t="s">
        <v>497</v>
      </c>
      <c r="C553" s="9">
        <v>45740</v>
      </c>
      <c r="D553" s="9" t="str">
        <f>IF(表格2[[#This Row],[姓名]]&lt;&gt;"","耗材","")</f>
        <v>耗材</v>
      </c>
      <c r="E553" s="8" t="s">
        <v>3347</v>
      </c>
      <c r="F553" s="98" t="s">
        <v>3349</v>
      </c>
      <c r="G553" s="179" t="str">
        <f>IF(表格2[[#This Row],[姓名]]&lt;&gt;"",TEXT(表格2[[#This Row],[日期]],"mm/dd;;")&amp;" "&amp;表格2[[#This Row],[項目]]&amp;"*"&amp;表格2[[#This Row],[數量]]&amp;表格2[[#This Row],[項目2]],"")</f>
        <v>03/24 看護墊*2-02/22, 3/8,</v>
      </c>
      <c r="H553" s="332">
        <v>2</v>
      </c>
      <c r="I553" s="332">
        <f>IF((COUNTIF(表格2[[#This Row],[項目]],"*員工*")&gt;0),(IFERROR(VLOOKUP((MID(表格2[[#This Row],[項目]],1,(LEN(表格2[[#This Row],[項目]])-4))),價目[],3,0),"")),(IFERROR(VLOOKUP(表格2[[#This Row],[項目]],價目[],2,0),"")))</f>
        <v>210</v>
      </c>
      <c r="J553" s="333">
        <f>IF(表格2[欄1]&lt;&gt;"",(表格2[[#This Row],[數量]]*表格2[[#This Row],[單價]]),0)</f>
        <v>420</v>
      </c>
    </row>
    <row r="554" spans="1:10" hidden="1">
      <c r="A554" s="331" t="str">
        <f>IFERROR((INDEX(名冊[#All],MATCH(表格2[[#This Row],[姓名]],名冊[[#All],[姓名]],0),COLUMN(名冊[[#Headers],[字號]]))),"")</f>
        <v>1-693</v>
      </c>
      <c r="B554" s="154" t="s">
        <v>1485</v>
      </c>
      <c r="C554" s="9">
        <v>45740</v>
      </c>
      <c r="D554" s="9" t="str">
        <f>IF(表格2[[#This Row],[姓名]]&lt;&gt;"","耗材","")</f>
        <v>耗材</v>
      </c>
      <c r="E554" s="8" t="s">
        <v>3359</v>
      </c>
      <c r="F554" s="98" t="s">
        <v>3341</v>
      </c>
      <c r="G554" s="179" t="str">
        <f>IF(表格2[[#This Row],[姓名]]&lt;&gt;"",TEXT(表格2[[#This Row],[日期]],"mm/dd;;")&amp;" "&amp;表格2[[#This Row],[項目]]&amp;"*"&amp;表格2[[#This Row],[數量]]&amp;表格2[[#This Row],[項目2]],"")</f>
        <v>03/24 甘油球*3-03/15</v>
      </c>
      <c r="H554" s="332">
        <v>3</v>
      </c>
      <c r="I554" s="332">
        <f>IF((COUNTIF(表格2[[#This Row],[項目]],"*員工*")&gt;0),(IFERROR(VLOOKUP((MID(表格2[[#This Row],[項目]],1,(LEN(表格2[[#This Row],[項目]])-4))),價目[],3,0),"")),(IFERROR(VLOOKUP(表格2[[#This Row],[項目]],價目[],2,0),"")))</f>
        <v>60</v>
      </c>
      <c r="J554" s="333">
        <f>IF(表格2[欄1]&lt;&gt;"",(表格2[[#This Row],[數量]]*表格2[[#This Row],[單價]]),0)</f>
        <v>180</v>
      </c>
    </row>
    <row r="555" spans="1:10" hidden="1">
      <c r="A555" s="331" t="str">
        <f>IFERROR((INDEX(名冊[#All],MATCH(表格2[[#This Row],[姓名]],名冊[[#All],[姓名]],0),COLUMN(名冊[[#Headers],[字號]]))),"")</f>
        <v>1-693</v>
      </c>
      <c r="B555" s="154" t="s">
        <v>1485</v>
      </c>
      <c r="C555" s="9">
        <v>45740</v>
      </c>
      <c r="D555" s="9" t="str">
        <f>IF(表格2[[#This Row],[姓名]]&lt;&gt;"","耗材","")</f>
        <v>耗材</v>
      </c>
      <c r="E555" s="8" t="s">
        <v>3338</v>
      </c>
      <c r="F555" s="98" t="s">
        <v>3346</v>
      </c>
      <c r="G555" s="179" t="str">
        <f>IF(表格2[[#This Row],[姓名]]&lt;&gt;"",TEXT(表格2[[#This Row],[日期]],"mm/dd;;")&amp;" "&amp;表格2[[#This Row],[項目]]&amp;"*"&amp;表格2[[#This Row],[數量]]&amp;表格2[[#This Row],[項目2]],"")</f>
        <v>03/24 尿片*3-02/22, 03/01, 03/15</v>
      </c>
      <c r="H555" s="332">
        <v>3</v>
      </c>
      <c r="I555" s="332">
        <f>IF((COUNTIF(表格2[[#This Row],[項目]],"*員工*")&gt;0),(IFERROR(VLOOKUP((MID(表格2[[#This Row],[項目]],1,(LEN(表格2[[#This Row],[項目]])-4))),價目[],3,0),"")),(IFERROR(VLOOKUP(表格2[[#This Row],[項目]],價目[],2,0),"")))</f>
        <v>220</v>
      </c>
      <c r="J555" s="333">
        <f>IF(表格2[欄1]&lt;&gt;"",(表格2[[#This Row],[數量]]*表格2[[#This Row],[單價]]),0)</f>
        <v>660</v>
      </c>
    </row>
    <row r="556" spans="1:10" hidden="1">
      <c r="A556" s="331" t="str">
        <f>IFERROR((INDEX(名冊[#All],MATCH(表格2[[#This Row],[姓名]],名冊[[#All],[姓名]],0),COLUMN(名冊[[#Headers],[字號]]))),"")</f>
        <v>1-693</v>
      </c>
      <c r="B556" s="154" t="s">
        <v>1485</v>
      </c>
      <c r="C556" s="9">
        <v>45740</v>
      </c>
      <c r="D556" s="9" t="str">
        <f>IF(表格2[[#This Row],[姓名]]&lt;&gt;"","耗材","")</f>
        <v>耗材</v>
      </c>
      <c r="E556" s="8" t="s">
        <v>3353</v>
      </c>
      <c r="F556" s="98" t="s">
        <v>3355</v>
      </c>
      <c r="G556" s="179" t="str">
        <f>IF(表格2[[#This Row],[姓名]]&lt;&gt;"",TEXT(表格2[[#This Row],[日期]],"mm/dd;;")&amp;" "&amp;表格2[[#This Row],[項目]]&amp;"*"&amp;表格2[[#This Row],[數量]]&amp;表格2[[#This Row],[項目2]],"")</f>
        <v>03/24 尿布M*4-02/22, 03/01, 3/8, 03/15</v>
      </c>
      <c r="H556" s="332">
        <v>4</v>
      </c>
      <c r="I556" s="332">
        <f>IF((COUNTIF(表格2[[#This Row],[項目]],"*員工*")&gt;0),(IFERROR(VLOOKUP((MID(表格2[[#This Row],[項目]],1,(LEN(表格2[[#This Row],[項目]])-4))),價目[],3,0),"")),(IFERROR(VLOOKUP(表格2[[#This Row],[項目]],價目[],2,0),"")))</f>
        <v>300</v>
      </c>
      <c r="J556" s="333">
        <f>IF(表格2[欄1]&lt;&gt;"",(表格2[[#This Row],[數量]]*表格2[[#This Row],[單價]]),0)</f>
        <v>1200</v>
      </c>
    </row>
    <row r="557" spans="1:10" hidden="1">
      <c r="A557" s="331" t="str">
        <f>IFERROR((INDEX(名冊[#All],MATCH(表格2[[#This Row],[姓名]],名冊[[#All],[姓名]],0),COLUMN(名冊[[#Headers],[字號]]))),"")</f>
        <v>1-693</v>
      </c>
      <c r="B557" s="154" t="s">
        <v>1485</v>
      </c>
      <c r="C557" s="9">
        <v>45740</v>
      </c>
      <c r="D557" s="9" t="str">
        <f>IF(表格2[[#This Row],[姓名]]&lt;&gt;"","耗材","")</f>
        <v>耗材</v>
      </c>
      <c r="E557" s="8" t="s">
        <v>3347</v>
      </c>
      <c r="F557" s="98" t="s">
        <v>3350</v>
      </c>
      <c r="G557" s="179" t="str">
        <f>IF(表格2[[#This Row],[姓名]]&lt;&gt;"",TEXT(表格2[[#This Row],[日期]],"mm/dd;;")&amp;" "&amp;表格2[[#This Row],[項目]]&amp;"*"&amp;表格2[[#This Row],[數量]]&amp;表格2[[#This Row],[項目2]],"")</f>
        <v>03/24 看護墊*1-3/8,</v>
      </c>
      <c r="H557" s="332">
        <v>1</v>
      </c>
      <c r="I557" s="332">
        <f>IF((COUNTIF(表格2[[#This Row],[項目]],"*員工*")&gt;0),(IFERROR(VLOOKUP((MID(表格2[[#This Row],[項目]],1,(LEN(表格2[[#This Row],[項目]])-4))),價目[],3,0),"")),(IFERROR(VLOOKUP(表格2[[#This Row],[項目]],價目[],2,0),"")))</f>
        <v>210</v>
      </c>
      <c r="J557" s="333">
        <f>IF(表格2[欄1]&lt;&gt;"",(表格2[[#This Row],[數量]]*表格2[[#This Row],[單價]]),0)</f>
        <v>210</v>
      </c>
    </row>
    <row r="558" spans="1:10" hidden="1">
      <c r="A558" s="331" t="str">
        <f>IFERROR((INDEX(名冊[#All],MATCH(表格2[[#This Row],[姓名]],名冊[[#All],[姓名]],0),COLUMN(名冊[[#Headers],[字號]]))),"")</f>
        <v>1-342</v>
      </c>
      <c r="B558" s="154" t="s">
        <v>279</v>
      </c>
      <c r="C558" s="9">
        <v>45740</v>
      </c>
      <c r="D558" s="9" t="str">
        <f>IF(表格2[[#This Row],[姓名]]&lt;&gt;"","耗材","")</f>
        <v>耗材</v>
      </c>
      <c r="E558" s="8" t="s">
        <v>3359</v>
      </c>
      <c r="F558" s="98" t="s">
        <v>3360</v>
      </c>
      <c r="G558" s="179" t="str">
        <f>IF(表格2[[#This Row],[姓名]]&lt;&gt;"",TEXT(表格2[[#This Row],[日期]],"mm/dd;;")&amp;" "&amp;表格2[[#This Row],[項目]]&amp;"*"&amp;表格2[[#This Row],[數量]]&amp;表格2[[#This Row],[項目2]],"")</f>
        <v>03/24 甘油球*3-03/01,</v>
      </c>
      <c r="H558" s="332">
        <v>3</v>
      </c>
      <c r="I558" s="332">
        <f>IF((COUNTIF(表格2[[#This Row],[項目]],"*員工*")&gt;0),(IFERROR(VLOOKUP((MID(表格2[[#This Row],[項目]],1,(LEN(表格2[[#This Row],[項目]])-4))),價目[],3,0),"")),(IFERROR(VLOOKUP(表格2[[#This Row],[項目]],價目[],2,0),"")))</f>
        <v>60</v>
      </c>
      <c r="J558" s="333">
        <f>IF(表格2[欄1]&lt;&gt;"",(表格2[[#This Row],[數量]]*表格2[[#This Row],[單價]]),0)</f>
        <v>180</v>
      </c>
    </row>
    <row r="559" spans="1:10" hidden="1">
      <c r="A559" s="331" t="str">
        <f>IFERROR((INDEX(名冊[#All],MATCH(表格2[[#This Row],[姓名]],名冊[[#All],[姓名]],0),COLUMN(名冊[[#Headers],[字號]]))),"")</f>
        <v>1-342</v>
      </c>
      <c r="B559" s="154" t="s">
        <v>279</v>
      </c>
      <c r="C559" s="9">
        <v>45740</v>
      </c>
      <c r="D559" s="9" t="str">
        <f>IF(表格2[[#This Row],[姓名]]&lt;&gt;"","耗材","")</f>
        <v>耗材</v>
      </c>
      <c r="E559" s="8" t="s">
        <v>3338</v>
      </c>
      <c r="F559" s="98" t="s">
        <v>3340</v>
      </c>
      <c r="G559" s="179" t="str">
        <f>IF(表格2[[#This Row],[姓名]]&lt;&gt;"",TEXT(表格2[[#This Row],[日期]],"mm/dd;;")&amp;" "&amp;表格2[[#This Row],[項目]]&amp;"*"&amp;表格2[[#This Row],[數量]]&amp;表格2[[#This Row],[項目2]],"")</f>
        <v>03/24 尿片*6-02/22, 03/01, 03/08, 03/15</v>
      </c>
      <c r="H559" s="332">
        <v>6</v>
      </c>
      <c r="I559" s="332">
        <f>IF((COUNTIF(表格2[[#This Row],[項目]],"*員工*")&gt;0),(IFERROR(VLOOKUP((MID(表格2[[#This Row],[項目]],1,(LEN(表格2[[#This Row],[項目]])-4))),價目[],3,0),"")),(IFERROR(VLOOKUP(表格2[[#This Row],[項目]],價目[],2,0),"")))</f>
        <v>220</v>
      </c>
      <c r="J559" s="333">
        <f>IF(表格2[欄1]&lt;&gt;"",(表格2[[#This Row],[數量]]*表格2[[#This Row],[單價]]),0)</f>
        <v>1320</v>
      </c>
    </row>
    <row r="560" spans="1:10" hidden="1">
      <c r="A560" s="331" t="str">
        <f>IFERROR((INDEX(名冊[#All],MATCH(表格2[[#This Row],[姓名]],名冊[[#All],[姓名]],0),COLUMN(名冊[[#Headers],[字號]]))),"")</f>
        <v>1-342</v>
      </c>
      <c r="B560" s="154" t="s">
        <v>279</v>
      </c>
      <c r="C560" s="9">
        <v>45740</v>
      </c>
      <c r="D560" s="9" t="str">
        <f>IF(表格2[[#This Row],[姓名]]&lt;&gt;"","耗材","")</f>
        <v>耗材</v>
      </c>
      <c r="E560" s="8" t="s">
        <v>3358</v>
      </c>
      <c r="F560" s="98" t="s">
        <v>3355</v>
      </c>
      <c r="G560" s="179" t="str">
        <f>IF(表格2[[#This Row],[姓名]]&lt;&gt;"",TEXT(表格2[[#This Row],[日期]],"mm/dd;;")&amp;" "&amp;表格2[[#This Row],[項目]]&amp;"*"&amp;表格2[[#This Row],[數量]]&amp;表格2[[#This Row],[項目2]],"")</f>
        <v>03/24 尿布L*4-02/22, 03/01, 3/8, 03/15</v>
      </c>
      <c r="H560" s="332">
        <v>4</v>
      </c>
      <c r="I560" s="332">
        <f>IF((COUNTIF(表格2[[#This Row],[項目]],"*員工*")&gt;0),(IFERROR(VLOOKUP((MID(表格2[[#This Row],[項目]],1,(LEN(表格2[[#This Row],[項目]])-4))),價目[],3,0),"")),(IFERROR(VLOOKUP(表格2[[#This Row],[項目]],價目[],2,0),"")))</f>
        <v>272</v>
      </c>
      <c r="J560" s="333">
        <f>IF(表格2[欄1]&lt;&gt;"",(表格2[[#This Row],[數量]]*表格2[[#This Row],[單價]]),0)</f>
        <v>1088</v>
      </c>
    </row>
    <row r="561" spans="1:10" hidden="1">
      <c r="A561" s="331" t="str">
        <f>IFERROR((INDEX(名冊[#All],MATCH(表格2[[#This Row],[姓名]],名冊[[#All],[姓名]],0),COLUMN(名冊[[#Headers],[字號]]))),"")</f>
        <v>1-342</v>
      </c>
      <c r="B561" s="154" t="s">
        <v>279</v>
      </c>
      <c r="C561" s="9">
        <v>45740</v>
      </c>
      <c r="D561" s="9" t="str">
        <f>IF(表格2[[#This Row],[姓名]]&lt;&gt;"","耗材","")</f>
        <v>耗材</v>
      </c>
      <c r="E561" s="8" t="s">
        <v>3347</v>
      </c>
      <c r="F561" s="98" t="s">
        <v>3349</v>
      </c>
      <c r="G561" s="179" t="str">
        <f>IF(表格2[[#This Row],[姓名]]&lt;&gt;"",TEXT(表格2[[#This Row],[日期]],"mm/dd;;")&amp;" "&amp;表格2[[#This Row],[項目]]&amp;"*"&amp;表格2[[#This Row],[數量]]&amp;表格2[[#This Row],[項目2]],"")</f>
        <v>03/24 看護墊*2-02/22, 3/8,</v>
      </c>
      <c r="H561" s="332">
        <v>2</v>
      </c>
      <c r="I561" s="332">
        <f>IF((COUNTIF(表格2[[#This Row],[項目]],"*員工*")&gt;0),(IFERROR(VLOOKUP((MID(表格2[[#This Row],[項目]],1,(LEN(表格2[[#This Row],[項目]])-4))),價目[],3,0),"")),(IFERROR(VLOOKUP(表格2[[#This Row],[項目]],價目[],2,0),"")))</f>
        <v>210</v>
      </c>
      <c r="J561" s="333">
        <f>IF(表格2[欄1]&lt;&gt;"",(表格2[[#This Row],[數量]]*表格2[[#This Row],[單價]]),0)</f>
        <v>420</v>
      </c>
    </row>
    <row r="562" spans="1:10" hidden="1">
      <c r="A562" s="331" t="str">
        <f>IFERROR((INDEX(名冊[#All],MATCH(表格2[[#This Row],[姓名]],名冊[[#All],[姓名]],0),COLUMN(名冊[[#Headers],[字號]]))),"")</f>
        <v>1-473</v>
      </c>
      <c r="B562" s="154" t="s">
        <v>545</v>
      </c>
      <c r="C562" s="9">
        <v>45740</v>
      </c>
      <c r="D562" s="9" t="str">
        <f>IF(表格2[[#This Row],[姓名]]&lt;&gt;"","耗材","")</f>
        <v>耗材</v>
      </c>
      <c r="E562" s="8" t="s">
        <v>3359</v>
      </c>
      <c r="F562" s="98" t="s">
        <v>3350</v>
      </c>
      <c r="G562" s="179" t="str">
        <f>IF(表格2[[#This Row],[姓名]]&lt;&gt;"",TEXT(表格2[[#This Row],[日期]],"mm/dd;;")&amp;" "&amp;表格2[[#This Row],[項目]]&amp;"*"&amp;表格2[[#This Row],[數量]]&amp;表格2[[#This Row],[項目2]],"")</f>
        <v>03/24 甘油球*3-3/8,</v>
      </c>
      <c r="H562" s="332">
        <v>3</v>
      </c>
      <c r="I562" s="332">
        <f>IF((COUNTIF(表格2[[#This Row],[項目]],"*員工*")&gt;0),(IFERROR(VLOOKUP((MID(表格2[[#This Row],[項目]],1,(LEN(表格2[[#This Row],[項目]])-4))),價目[],3,0),"")),(IFERROR(VLOOKUP(表格2[[#This Row],[項目]],價目[],2,0),"")))</f>
        <v>60</v>
      </c>
      <c r="J562" s="333">
        <f>IF(表格2[欄1]&lt;&gt;"",(表格2[[#This Row],[數量]]*表格2[[#This Row],[單價]]),0)</f>
        <v>180</v>
      </c>
    </row>
    <row r="563" spans="1:10" hidden="1">
      <c r="A563" s="331" t="str">
        <f>IFERROR((INDEX(名冊[#All],MATCH(表格2[[#This Row],[姓名]],名冊[[#All],[姓名]],0),COLUMN(名冊[[#Headers],[字號]]))),"")</f>
        <v>1-473</v>
      </c>
      <c r="B563" s="154" t="s">
        <v>545</v>
      </c>
      <c r="C563" s="9">
        <v>45740</v>
      </c>
      <c r="D563" s="9" t="str">
        <f>IF(表格2[[#This Row],[姓名]]&lt;&gt;"","耗材","")</f>
        <v>耗材</v>
      </c>
      <c r="E563" s="8" t="s">
        <v>3338</v>
      </c>
      <c r="F563" s="98" t="s">
        <v>3361</v>
      </c>
      <c r="G563" s="179" t="str">
        <f>IF(表格2[[#This Row],[姓名]]&lt;&gt;"",TEXT(表格2[[#This Row],[日期]],"mm/dd;;")&amp;" "&amp;表格2[[#This Row],[項目]]&amp;"*"&amp;表格2[[#This Row],[數量]]&amp;表格2[[#This Row],[項目2]],"")</f>
        <v>03/24 尿片*3-02/22, 03/01, 03/08,</v>
      </c>
      <c r="H563" s="332">
        <v>3</v>
      </c>
      <c r="I563" s="332">
        <f>IF((COUNTIF(表格2[[#This Row],[項目]],"*員工*")&gt;0),(IFERROR(VLOOKUP((MID(表格2[[#This Row],[項目]],1,(LEN(表格2[[#This Row],[項目]])-4))),價目[],3,0),"")),(IFERROR(VLOOKUP(表格2[[#This Row],[項目]],價目[],2,0),"")))</f>
        <v>220</v>
      </c>
      <c r="J563" s="333">
        <f>IF(表格2[欄1]&lt;&gt;"",(表格2[[#This Row],[數量]]*表格2[[#This Row],[單價]]),0)</f>
        <v>660</v>
      </c>
    </row>
    <row r="564" spans="1:10" hidden="1">
      <c r="A564" s="331" t="str">
        <f>IFERROR((INDEX(名冊[#All],MATCH(表格2[[#This Row],[姓名]],名冊[[#All],[姓名]],0),COLUMN(名冊[[#Headers],[字號]]))),"")</f>
        <v>1-473</v>
      </c>
      <c r="B564" s="154" t="s">
        <v>545</v>
      </c>
      <c r="C564" s="9">
        <v>45740</v>
      </c>
      <c r="D564" s="9" t="str">
        <f>IF(表格2[[#This Row],[姓名]]&lt;&gt;"","耗材","")</f>
        <v>耗材</v>
      </c>
      <c r="E564" s="8" t="s">
        <v>3353</v>
      </c>
      <c r="F564" s="98" t="s">
        <v>3355</v>
      </c>
      <c r="G564" s="179" t="str">
        <f>IF(表格2[[#This Row],[姓名]]&lt;&gt;"",TEXT(表格2[[#This Row],[日期]],"mm/dd;;")&amp;" "&amp;表格2[[#This Row],[項目]]&amp;"*"&amp;表格2[[#This Row],[數量]]&amp;表格2[[#This Row],[項目2]],"")</f>
        <v>03/24 尿布M*4-02/22, 03/01, 3/8, 03/15</v>
      </c>
      <c r="H564" s="332">
        <v>4</v>
      </c>
      <c r="I564" s="332">
        <f>IF((COUNTIF(表格2[[#This Row],[項目]],"*員工*")&gt;0),(IFERROR(VLOOKUP((MID(表格2[[#This Row],[項目]],1,(LEN(表格2[[#This Row],[項目]])-4))),價目[],3,0),"")),(IFERROR(VLOOKUP(表格2[[#This Row],[項目]],價目[],2,0),"")))</f>
        <v>300</v>
      </c>
      <c r="J564" s="333">
        <f>IF(表格2[欄1]&lt;&gt;"",(表格2[[#This Row],[數量]]*表格2[[#This Row],[單價]]),0)</f>
        <v>1200</v>
      </c>
    </row>
    <row r="565" spans="1:10" hidden="1">
      <c r="A565" s="331" t="str">
        <f>IFERROR((INDEX(名冊[#All],MATCH(表格2[[#This Row],[姓名]],名冊[[#All],[姓名]],0),COLUMN(名冊[[#Headers],[字號]]))),"")</f>
        <v>1-473</v>
      </c>
      <c r="B565" s="154" t="s">
        <v>545</v>
      </c>
      <c r="C565" s="9">
        <v>45740</v>
      </c>
      <c r="D565" s="9" t="str">
        <f>IF(表格2[[#This Row],[姓名]]&lt;&gt;"","耗材","")</f>
        <v>耗材</v>
      </c>
      <c r="E565" s="8" t="s">
        <v>3347</v>
      </c>
      <c r="F565" s="98" t="s">
        <v>3346</v>
      </c>
      <c r="G565" s="179" t="str">
        <f>IF(表格2[[#This Row],[姓名]]&lt;&gt;"",TEXT(表格2[[#This Row],[日期]],"mm/dd;;")&amp;" "&amp;表格2[[#This Row],[項目]]&amp;"*"&amp;表格2[[#This Row],[數量]]&amp;表格2[[#This Row],[項目2]],"")</f>
        <v>03/24 看護墊*3-02/22, 03/01, 03/15</v>
      </c>
      <c r="H565" s="332">
        <v>3</v>
      </c>
      <c r="I565" s="332">
        <f>IF((COUNTIF(表格2[[#This Row],[項目]],"*員工*")&gt;0),(IFERROR(VLOOKUP((MID(表格2[[#This Row],[項目]],1,(LEN(表格2[[#This Row],[項目]])-4))),價目[],3,0),"")),(IFERROR(VLOOKUP(表格2[[#This Row],[項目]],價目[],2,0),"")))</f>
        <v>210</v>
      </c>
      <c r="J565" s="333">
        <f>IF(表格2[欄1]&lt;&gt;"",(表格2[[#This Row],[數量]]*表格2[[#This Row],[單價]]),0)</f>
        <v>630</v>
      </c>
    </row>
    <row r="566" spans="1:10" hidden="1">
      <c r="A566" s="331" t="str">
        <f>IFERROR((INDEX(名冊[#All],MATCH(表格2[[#This Row],[姓名]],名冊[[#All],[姓名]],0),COLUMN(名冊[[#Headers],[字號]]))),"")</f>
        <v>3-462</v>
      </c>
      <c r="B566" s="154" t="s">
        <v>630</v>
      </c>
      <c r="C566" s="9">
        <v>45740</v>
      </c>
      <c r="D566" s="9" t="str">
        <f>IF(表格2[[#This Row],[姓名]]&lt;&gt;"","耗材","")</f>
        <v>耗材</v>
      </c>
      <c r="E566" s="8" t="s">
        <v>3338</v>
      </c>
      <c r="F566" s="98" t="s">
        <v>3340</v>
      </c>
      <c r="G566" s="179" t="str">
        <f>IF(表格2[[#This Row],[姓名]]&lt;&gt;"",TEXT(表格2[[#This Row],[日期]],"mm/dd;;")&amp;" "&amp;表格2[[#This Row],[項目]]&amp;"*"&amp;表格2[[#This Row],[數量]]&amp;表格2[[#This Row],[項目2]],"")</f>
        <v>03/24 尿片*6-02/22, 03/01, 03/08, 03/15</v>
      </c>
      <c r="H566" s="332">
        <v>6</v>
      </c>
      <c r="I566" s="332">
        <f>IF((COUNTIF(表格2[[#This Row],[項目]],"*員工*")&gt;0),(IFERROR(VLOOKUP((MID(表格2[[#This Row],[項目]],1,(LEN(表格2[[#This Row],[項目]])-4))),價目[],3,0),"")),(IFERROR(VLOOKUP(表格2[[#This Row],[項目]],價目[],2,0),"")))</f>
        <v>220</v>
      </c>
      <c r="J566" s="333">
        <f>IF(表格2[欄1]&lt;&gt;"",(表格2[[#This Row],[數量]]*表格2[[#This Row],[單價]]),0)</f>
        <v>1320</v>
      </c>
    </row>
    <row r="567" spans="1:10" hidden="1">
      <c r="A567" s="331" t="str">
        <f>IFERROR((INDEX(名冊[#All],MATCH(表格2[[#This Row],[姓名]],名冊[[#All],[姓名]],0),COLUMN(名冊[[#Headers],[字號]]))),"")</f>
        <v>3-462</v>
      </c>
      <c r="B567" s="154" t="s">
        <v>630</v>
      </c>
      <c r="C567" s="9">
        <v>45740</v>
      </c>
      <c r="D567" s="9" t="str">
        <f>IF(表格2[[#This Row],[姓名]]&lt;&gt;"","耗材","")</f>
        <v>耗材</v>
      </c>
      <c r="E567" s="8" t="s">
        <v>3353</v>
      </c>
      <c r="F567" s="98" t="s">
        <v>3355</v>
      </c>
      <c r="G567" s="179" t="str">
        <f>IF(表格2[[#This Row],[姓名]]&lt;&gt;"",TEXT(表格2[[#This Row],[日期]],"mm/dd;;")&amp;" "&amp;表格2[[#This Row],[項目]]&amp;"*"&amp;表格2[[#This Row],[數量]]&amp;表格2[[#This Row],[項目2]],"")</f>
        <v>03/24 尿布M*4-02/22, 03/01, 3/8, 03/15</v>
      </c>
      <c r="H567" s="332">
        <v>4</v>
      </c>
      <c r="I567" s="332">
        <f>IF((COUNTIF(表格2[[#This Row],[項目]],"*員工*")&gt;0),(IFERROR(VLOOKUP((MID(表格2[[#This Row],[項目]],1,(LEN(表格2[[#This Row],[項目]])-4))),價目[],3,0),"")),(IFERROR(VLOOKUP(表格2[[#This Row],[項目]],價目[],2,0),"")))</f>
        <v>300</v>
      </c>
      <c r="J567" s="333">
        <f>IF(表格2[欄1]&lt;&gt;"",(表格2[[#This Row],[數量]]*表格2[[#This Row],[單價]]),0)</f>
        <v>1200</v>
      </c>
    </row>
    <row r="568" spans="1:10" hidden="1">
      <c r="A568" s="331" t="str">
        <f>IFERROR((INDEX(名冊[#All],MATCH(表格2[[#This Row],[姓名]],名冊[[#All],[姓名]],0),COLUMN(名冊[[#Headers],[字號]]))),"")</f>
        <v>3-462</v>
      </c>
      <c r="B568" s="154" t="s">
        <v>630</v>
      </c>
      <c r="C568" s="9">
        <v>45740</v>
      </c>
      <c r="D568" s="9" t="str">
        <f>IF(表格2[[#This Row],[姓名]]&lt;&gt;"","耗材","")</f>
        <v>耗材</v>
      </c>
      <c r="E568" s="8" t="s">
        <v>3347</v>
      </c>
      <c r="F568" s="98" t="s">
        <v>3346</v>
      </c>
      <c r="G568" s="179" t="str">
        <f>IF(表格2[[#This Row],[姓名]]&lt;&gt;"",TEXT(表格2[[#This Row],[日期]],"mm/dd;;")&amp;" "&amp;表格2[[#This Row],[項目]]&amp;"*"&amp;表格2[[#This Row],[數量]]&amp;表格2[[#This Row],[項目2]],"")</f>
        <v>03/24 看護墊*3-02/22, 03/01, 03/15</v>
      </c>
      <c r="H568" s="332">
        <v>3</v>
      </c>
      <c r="I568" s="332">
        <f>IF((COUNTIF(表格2[[#This Row],[項目]],"*員工*")&gt;0),(IFERROR(VLOOKUP((MID(表格2[[#This Row],[項目]],1,(LEN(表格2[[#This Row],[項目]])-4))),價目[],3,0),"")),(IFERROR(VLOOKUP(表格2[[#This Row],[項目]],價目[],2,0),"")))</f>
        <v>210</v>
      </c>
      <c r="J568" s="333">
        <f>IF(表格2[欄1]&lt;&gt;"",(表格2[[#This Row],[數量]]*表格2[[#This Row],[單價]]),0)</f>
        <v>630</v>
      </c>
    </row>
    <row r="569" spans="1:10" hidden="1">
      <c r="A569" s="331" t="str">
        <f>IFERROR((INDEX(名冊[#All],MATCH(表格2[[#This Row],[姓名]],名冊[[#All],[姓名]],0),COLUMN(名冊[[#Headers],[字號]]))),"")</f>
        <v>1-662</v>
      </c>
      <c r="B569" s="154" t="s">
        <v>1283</v>
      </c>
      <c r="C569" s="9">
        <v>45740</v>
      </c>
      <c r="D569" s="9" t="str">
        <f>IF(表格2[[#This Row],[姓名]]&lt;&gt;"","耗材","")</f>
        <v>耗材</v>
      </c>
      <c r="E569" s="8" t="s">
        <v>3359</v>
      </c>
      <c r="F569" s="98" t="s">
        <v>3360</v>
      </c>
      <c r="G569" s="179" t="str">
        <f>IF(表格2[[#This Row],[姓名]]&lt;&gt;"",TEXT(表格2[[#This Row],[日期]],"mm/dd;;")&amp;" "&amp;表格2[[#This Row],[項目]]&amp;"*"&amp;表格2[[#This Row],[數量]]&amp;表格2[[#This Row],[項目2]],"")</f>
        <v>03/24 甘油球*3-03/01,</v>
      </c>
      <c r="H569" s="332">
        <v>3</v>
      </c>
      <c r="I569" s="332">
        <f>IF((COUNTIF(表格2[[#This Row],[項目]],"*員工*")&gt;0),(IFERROR(VLOOKUP((MID(表格2[[#This Row],[項目]],1,(LEN(表格2[[#This Row],[項目]])-4))),價目[],3,0),"")),(IFERROR(VLOOKUP(表格2[[#This Row],[項目]],價目[],2,0),"")))</f>
        <v>60</v>
      </c>
      <c r="J569" s="333">
        <f>IF(表格2[欄1]&lt;&gt;"",(表格2[[#This Row],[數量]]*表格2[[#This Row],[單價]]),0)</f>
        <v>180</v>
      </c>
    </row>
    <row r="570" spans="1:10">
      <c r="A570" s="331" t="str">
        <f>IFERROR((INDEX(名冊[#All],MATCH(表格2[[#This Row],[姓名]],名冊[[#All],[姓名]],0),COLUMN(名冊[[#Headers],[字號]]))),"")</f>
        <v>1-731</v>
      </c>
      <c r="B570" s="154" t="s">
        <v>3602</v>
      </c>
      <c r="C570" s="9">
        <v>45740</v>
      </c>
      <c r="D570" s="9" t="str">
        <f>IF(表格2[[#This Row],[姓名]]&lt;&gt;"","耗材","")</f>
        <v>耗材</v>
      </c>
      <c r="E570" s="8" t="s">
        <v>2650</v>
      </c>
      <c r="G570" s="179" t="str">
        <f>IF(表格2[[#This Row],[姓名]]&lt;&gt;"",TEXT(表格2[[#This Row],[日期]],"mm/dd;;")&amp;" "&amp;表格2[[#This Row],[項目]]&amp;"*"&amp;表格2[[#This Row],[數量]]&amp;表格2[[#This Row],[項目2]],"")</f>
        <v>03/24 愛力安奶粉*1</v>
      </c>
      <c r="H570" s="332">
        <v>1</v>
      </c>
      <c r="I570" s="332">
        <f>IF((COUNTIF(表格2[[#This Row],[項目]],"*員工*")&gt;0),(IFERROR(VLOOKUP((MID(表格2[[#This Row],[項目]],1,(LEN(表格2[[#This Row],[項目]])-4))),價目[],3,0),"")),(IFERROR(VLOOKUP(表格2[[#This Row],[項目]],價目[],2,0),"")))</f>
        <v>900</v>
      </c>
      <c r="J570" s="333">
        <f>IF(表格2[欄1]&lt;&gt;"",(表格2[[#This Row],[數量]]*表格2[[#This Row],[單價]]),0)</f>
        <v>900</v>
      </c>
    </row>
    <row r="571" spans="1:10" hidden="1">
      <c r="A571" s="331" t="str">
        <f>IFERROR((INDEX(名冊[#All],MATCH(表格2[[#This Row],[姓名]],名冊[[#All],[姓名]],0),COLUMN(名冊[[#Headers],[字號]]))),"")</f>
        <v>1-450</v>
      </c>
      <c r="B571" s="154" t="s">
        <v>516</v>
      </c>
      <c r="C571" s="9">
        <v>45740</v>
      </c>
      <c r="D571" s="9" t="str">
        <f>IF(表格2[[#This Row],[姓名]]&lt;&gt;"","耗材","")</f>
        <v>耗材</v>
      </c>
      <c r="E571" s="8" t="s">
        <v>3359</v>
      </c>
      <c r="F571" s="98" t="s">
        <v>3360</v>
      </c>
      <c r="G571" s="179" t="str">
        <f>IF(表格2[[#This Row],[姓名]]&lt;&gt;"",TEXT(表格2[[#This Row],[日期]],"mm/dd;;")&amp;" "&amp;表格2[[#This Row],[項目]]&amp;"*"&amp;表格2[[#This Row],[數量]]&amp;表格2[[#This Row],[項目2]],"")</f>
        <v>03/24 甘油球*3-03/01,</v>
      </c>
      <c r="H571" s="332">
        <v>3</v>
      </c>
      <c r="I571" s="332">
        <f>IF((COUNTIF(表格2[[#This Row],[項目]],"*員工*")&gt;0),(IFERROR(VLOOKUP((MID(表格2[[#This Row],[項目]],1,(LEN(表格2[[#This Row],[項目]])-4))),價目[],3,0),"")),(IFERROR(VLOOKUP(表格2[[#This Row],[項目]],價目[],2,0),"")))</f>
        <v>60</v>
      </c>
      <c r="J571" s="333">
        <f>IF(表格2[欄1]&lt;&gt;"",(表格2[[#This Row],[數量]]*表格2[[#This Row],[單價]]),0)</f>
        <v>180</v>
      </c>
    </row>
    <row r="572" spans="1:10" hidden="1">
      <c r="A572" s="331" t="str">
        <f>IFERROR((INDEX(名冊[#All],MATCH(表格2[[#This Row],[姓名]],名冊[[#All],[姓名]],0),COLUMN(名冊[[#Headers],[字號]]))),"")</f>
        <v>1-450</v>
      </c>
      <c r="B572" s="154" t="s">
        <v>516</v>
      </c>
      <c r="C572" s="9">
        <v>45740</v>
      </c>
      <c r="D572" s="9" t="str">
        <f>IF(表格2[[#This Row],[姓名]]&lt;&gt;"","耗材","")</f>
        <v>耗材</v>
      </c>
      <c r="E572" s="8" t="s">
        <v>3338</v>
      </c>
      <c r="F572" s="98" t="s">
        <v>3348</v>
      </c>
      <c r="G572" s="179" t="str">
        <f>IF(表格2[[#This Row],[姓名]]&lt;&gt;"",TEXT(表格2[[#This Row],[日期]],"mm/dd;;")&amp;" "&amp;表格2[[#This Row],[項目]]&amp;"*"&amp;表格2[[#This Row],[數量]]&amp;表格2[[#This Row],[項目2]],"")</f>
        <v>03/24 尿片*2-03/01, 03/15</v>
      </c>
      <c r="H572" s="332">
        <v>2</v>
      </c>
      <c r="I572" s="332">
        <f>IF((COUNTIF(表格2[[#This Row],[項目]],"*員工*")&gt;0),(IFERROR(VLOOKUP((MID(表格2[[#This Row],[項目]],1,(LEN(表格2[[#This Row],[項目]])-4))),價目[],3,0),"")),(IFERROR(VLOOKUP(表格2[[#This Row],[項目]],價目[],2,0),"")))</f>
        <v>220</v>
      </c>
      <c r="J572" s="333">
        <f>IF(表格2[欄1]&lt;&gt;"",(表格2[[#This Row],[數量]]*表格2[[#This Row],[單價]]),0)</f>
        <v>440</v>
      </c>
    </row>
    <row r="573" spans="1:10" hidden="1">
      <c r="A573" s="331" t="str">
        <f>IFERROR((INDEX(名冊[#All],MATCH(表格2[[#This Row],[姓名]],名冊[[#All],[姓名]],0),COLUMN(名冊[[#Headers],[字號]]))),"")</f>
        <v>1-450</v>
      </c>
      <c r="B573" s="154" t="s">
        <v>516</v>
      </c>
      <c r="C573" s="9">
        <v>45740</v>
      </c>
      <c r="D573" s="9" t="str">
        <f>IF(表格2[[#This Row],[姓名]]&lt;&gt;"","耗材","")</f>
        <v>耗材</v>
      </c>
      <c r="E573" s="8" t="s">
        <v>3353</v>
      </c>
      <c r="F573" s="98" t="s">
        <v>3348</v>
      </c>
      <c r="G573" s="179" t="str">
        <f>IF(表格2[[#This Row],[姓名]]&lt;&gt;"",TEXT(表格2[[#This Row],[日期]],"mm/dd;;")&amp;" "&amp;表格2[[#This Row],[項目]]&amp;"*"&amp;表格2[[#This Row],[數量]]&amp;表格2[[#This Row],[項目2]],"")</f>
        <v>03/24 尿布M*2-03/01, 03/15</v>
      </c>
      <c r="H573" s="332">
        <v>2</v>
      </c>
      <c r="I573" s="332">
        <f>IF((COUNTIF(表格2[[#This Row],[項目]],"*員工*")&gt;0),(IFERROR(VLOOKUP((MID(表格2[[#This Row],[項目]],1,(LEN(表格2[[#This Row],[項目]])-4))),價目[],3,0),"")),(IFERROR(VLOOKUP(表格2[[#This Row],[項目]],價目[],2,0),"")))</f>
        <v>300</v>
      </c>
      <c r="J573" s="333">
        <f>IF(表格2[欄1]&lt;&gt;"",(表格2[[#This Row],[數量]]*表格2[[#This Row],[單價]]),0)</f>
        <v>600</v>
      </c>
    </row>
    <row r="574" spans="1:10" hidden="1">
      <c r="A574" s="331" t="str">
        <f>IFERROR((INDEX(名冊[#All],MATCH(表格2[[#This Row],[姓名]],名冊[[#All],[姓名]],0),COLUMN(名冊[[#Headers],[字號]]))),"")</f>
        <v>1-450</v>
      </c>
      <c r="B574" s="154" t="s">
        <v>516</v>
      </c>
      <c r="C574" s="9">
        <v>45740</v>
      </c>
      <c r="D574" s="9" t="str">
        <f>IF(表格2[[#This Row],[姓名]]&lt;&gt;"","耗材","")</f>
        <v>耗材</v>
      </c>
      <c r="E574" s="8" t="s">
        <v>3347</v>
      </c>
      <c r="F574" s="98" t="s">
        <v>3348</v>
      </c>
      <c r="G574" s="179" t="str">
        <f>IF(表格2[[#This Row],[姓名]]&lt;&gt;"",TEXT(表格2[[#This Row],[日期]],"mm/dd;;")&amp;" "&amp;表格2[[#This Row],[項目]]&amp;"*"&amp;表格2[[#This Row],[數量]]&amp;表格2[[#This Row],[項目2]],"")</f>
        <v>03/24 看護墊*2-03/01, 03/15</v>
      </c>
      <c r="H574" s="332">
        <v>2</v>
      </c>
      <c r="I574" s="332">
        <f>IF((COUNTIF(表格2[[#This Row],[項目]],"*員工*")&gt;0),(IFERROR(VLOOKUP((MID(表格2[[#This Row],[項目]],1,(LEN(表格2[[#This Row],[項目]])-4))),價目[],3,0),"")),(IFERROR(VLOOKUP(表格2[[#This Row],[項目]],價目[],2,0),"")))</f>
        <v>210</v>
      </c>
      <c r="J574" s="333">
        <f>IF(表格2[欄1]&lt;&gt;"",(表格2[[#This Row],[數量]]*表格2[[#This Row],[單價]]),0)</f>
        <v>420</v>
      </c>
    </row>
    <row r="575" spans="1:10" hidden="1">
      <c r="A575" s="331" t="str">
        <f>IFERROR((INDEX(名冊[#All],MATCH(表格2[[#This Row],[姓名]],名冊[[#All],[姓名]],0),COLUMN(名冊[[#Headers],[字號]]))),"")</f>
        <v>2-183</v>
      </c>
      <c r="B575" s="154" t="s">
        <v>501</v>
      </c>
      <c r="C575" s="9">
        <v>45740</v>
      </c>
      <c r="D575" s="9" t="str">
        <f>IF(表格2[[#This Row],[姓名]]&lt;&gt;"","耗材","")</f>
        <v>耗材</v>
      </c>
      <c r="E575" s="8" t="s">
        <v>3359</v>
      </c>
      <c r="F575" s="98" t="s">
        <v>3344</v>
      </c>
      <c r="G575" s="179" t="str">
        <f>IF(表格2[[#This Row],[姓名]]&lt;&gt;"",TEXT(表格2[[#This Row],[日期]],"mm/dd;;")&amp;" "&amp;表格2[[#This Row],[項目]]&amp;"*"&amp;表格2[[#This Row],[數量]]&amp;表格2[[#This Row],[項目2]],"")</f>
        <v>03/24 甘油球*3-02/22,</v>
      </c>
      <c r="H575" s="332">
        <v>3</v>
      </c>
      <c r="I575" s="332">
        <f>IF((COUNTIF(表格2[[#This Row],[項目]],"*員工*")&gt;0),(IFERROR(VLOOKUP((MID(表格2[[#This Row],[項目]],1,(LEN(表格2[[#This Row],[項目]])-4))),價目[],3,0),"")),(IFERROR(VLOOKUP(表格2[[#This Row],[項目]],價目[],2,0),"")))</f>
        <v>60</v>
      </c>
      <c r="J575" s="333">
        <f>IF(表格2[欄1]&lt;&gt;"",(表格2[[#This Row],[數量]]*表格2[[#This Row],[單價]]),0)</f>
        <v>180</v>
      </c>
    </row>
    <row r="576" spans="1:10" hidden="1">
      <c r="A576" s="331" t="str">
        <f>IFERROR((INDEX(名冊[#All],MATCH(表格2[[#This Row],[姓名]],名冊[[#All],[姓名]],0),COLUMN(名冊[[#Headers],[字號]]))),"")</f>
        <v>1-770</v>
      </c>
      <c r="B576" s="154" t="s">
        <v>2424</v>
      </c>
      <c r="C576" s="9">
        <v>45740</v>
      </c>
      <c r="D576" s="9" t="str">
        <f>IF(表格2[[#This Row],[姓名]]&lt;&gt;"","耗材","")</f>
        <v>耗材</v>
      </c>
      <c r="E576" s="8" t="s">
        <v>3359</v>
      </c>
      <c r="F576" s="98" t="s">
        <v>3360</v>
      </c>
      <c r="G576" s="179" t="str">
        <f>IF(表格2[[#This Row],[姓名]]&lt;&gt;"",TEXT(表格2[[#This Row],[日期]],"mm/dd;;")&amp;" "&amp;表格2[[#This Row],[項目]]&amp;"*"&amp;表格2[[#This Row],[數量]]&amp;表格2[[#This Row],[項目2]],"")</f>
        <v>03/24 甘油球*3-03/01,</v>
      </c>
      <c r="H576" s="332">
        <v>3</v>
      </c>
      <c r="I576" s="332">
        <f>IF((COUNTIF(表格2[[#This Row],[項目]],"*員工*")&gt;0),(IFERROR(VLOOKUP((MID(表格2[[#This Row],[項目]],1,(LEN(表格2[[#This Row],[項目]])-4))),價目[],3,0),"")),(IFERROR(VLOOKUP(表格2[[#This Row],[項目]],價目[],2,0),"")))</f>
        <v>60</v>
      </c>
      <c r="J576" s="333">
        <f>IF(表格2[欄1]&lt;&gt;"",(表格2[[#This Row],[數量]]*表格2[[#This Row],[單價]]),0)</f>
        <v>180</v>
      </c>
    </row>
    <row r="577" spans="1:10" hidden="1">
      <c r="A577" s="331" t="str">
        <f>IFERROR((INDEX(名冊[#All],MATCH(表格2[[#This Row],[姓名]],名冊[[#All],[姓名]],0),COLUMN(名冊[[#Headers],[字號]]))),"")</f>
        <v>1-770</v>
      </c>
      <c r="B577" s="154" t="s">
        <v>2424</v>
      </c>
      <c r="C577" s="9">
        <v>45740</v>
      </c>
      <c r="D577" s="9" t="str">
        <f>IF(表格2[[#This Row],[姓名]]&lt;&gt;"","耗材","")</f>
        <v>耗材</v>
      </c>
      <c r="E577" s="8" t="s">
        <v>3338</v>
      </c>
      <c r="F577" s="98" t="s">
        <v>3343</v>
      </c>
      <c r="G577" s="179" t="str">
        <f>IF(表格2[[#This Row],[姓名]]&lt;&gt;"",TEXT(表格2[[#This Row],[日期]],"mm/dd;;")&amp;" "&amp;表格2[[#This Row],[項目]]&amp;"*"&amp;表格2[[#This Row],[數量]]&amp;表格2[[#This Row],[項目2]],"")</f>
        <v>03/24 尿片*4-03/01, 03/08, 03/15</v>
      </c>
      <c r="H577" s="332">
        <v>4</v>
      </c>
      <c r="I577" s="332">
        <f>IF((COUNTIF(表格2[[#This Row],[項目]],"*員工*")&gt;0),(IFERROR(VLOOKUP((MID(表格2[[#This Row],[項目]],1,(LEN(表格2[[#This Row],[項目]])-4))),價目[],3,0),"")),(IFERROR(VLOOKUP(表格2[[#This Row],[項目]],價目[],2,0),"")))</f>
        <v>220</v>
      </c>
      <c r="J577" s="333">
        <f>IF(表格2[欄1]&lt;&gt;"",(表格2[[#This Row],[數量]]*表格2[[#This Row],[單價]]),0)</f>
        <v>880</v>
      </c>
    </row>
    <row r="578" spans="1:10" hidden="1">
      <c r="A578" s="331" t="str">
        <f>IFERROR((INDEX(名冊[#All],MATCH(表格2[[#This Row],[姓名]],名冊[[#All],[姓名]],0),COLUMN(名冊[[#Headers],[字號]]))),"")</f>
        <v>1-770</v>
      </c>
      <c r="B578" s="154" t="s">
        <v>2424</v>
      </c>
      <c r="C578" s="9">
        <v>45740</v>
      </c>
      <c r="D578" s="9" t="str">
        <f>IF(表格2[[#This Row],[姓名]]&lt;&gt;"","耗材","")</f>
        <v>耗材</v>
      </c>
      <c r="E578" s="8" t="s">
        <v>3353</v>
      </c>
      <c r="F578" s="98" t="s">
        <v>3354</v>
      </c>
      <c r="G578" s="179" t="str">
        <f>IF(表格2[[#This Row],[姓名]]&lt;&gt;"",TEXT(表格2[[#This Row],[日期]],"mm/dd;;")&amp;" "&amp;表格2[[#This Row],[項目]]&amp;"*"&amp;表格2[[#This Row],[數量]]&amp;表格2[[#This Row],[項目2]],"")</f>
        <v>03/24 尿布M*3-03/01, 3/8, 03/15</v>
      </c>
      <c r="H578" s="332">
        <v>3</v>
      </c>
      <c r="I578" s="332">
        <f>IF((COUNTIF(表格2[[#This Row],[項目]],"*員工*")&gt;0),(IFERROR(VLOOKUP((MID(表格2[[#This Row],[項目]],1,(LEN(表格2[[#This Row],[項目]])-4))),價目[],3,0),"")),(IFERROR(VLOOKUP(表格2[[#This Row],[項目]],價目[],2,0),"")))</f>
        <v>300</v>
      </c>
      <c r="J578" s="333">
        <f>IF(表格2[欄1]&lt;&gt;"",(表格2[[#This Row],[數量]]*表格2[[#This Row],[單價]]),0)</f>
        <v>900</v>
      </c>
    </row>
    <row r="579" spans="1:10" hidden="1">
      <c r="A579" s="331" t="str">
        <f>IFERROR((INDEX(名冊[#All],MATCH(表格2[[#This Row],[姓名]],名冊[[#All],[姓名]],0),COLUMN(名冊[[#Headers],[字號]]))),"")</f>
        <v>1-770</v>
      </c>
      <c r="B579" s="154" t="s">
        <v>2424</v>
      </c>
      <c r="C579" s="9">
        <v>45740</v>
      </c>
      <c r="D579" s="9" t="str">
        <f>IF(表格2[[#This Row],[姓名]]&lt;&gt;"","耗材","")</f>
        <v>耗材</v>
      </c>
      <c r="E579" s="8" t="s">
        <v>3347</v>
      </c>
      <c r="F579" s="98" t="s">
        <v>3350</v>
      </c>
      <c r="G579" s="179" t="str">
        <f>IF(表格2[[#This Row],[姓名]]&lt;&gt;"",TEXT(表格2[[#This Row],[日期]],"mm/dd;;")&amp;" "&amp;表格2[[#This Row],[項目]]&amp;"*"&amp;表格2[[#This Row],[數量]]&amp;表格2[[#This Row],[項目2]],"")</f>
        <v>03/24 看護墊*1-3/8,</v>
      </c>
      <c r="H579" s="332">
        <v>1</v>
      </c>
      <c r="I579" s="332">
        <f>IF((COUNTIF(表格2[[#This Row],[項目]],"*員工*")&gt;0),(IFERROR(VLOOKUP((MID(表格2[[#This Row],[項目]],1,(LEN(表格2[[#This Row],[項目]])-4))),價目[],3,0),"")),(IFERROR(VLOOKUP(表格2[[#This Row],[項目]],價目[],2,0),"")))</f>
        <v>210</v>
      </c>
      <c r="J579" s="333">
        <f>IF(表格2[欄1]&lt;&gt;"",(表格2[[#This Row],[數量]]*表格2[[#This Row],[單價]]),0)</f>
        <v>210</v>
      </c>
    </row>
    <row r="580" spans="1:10" hidden="1">
      <c r="A580" s="331" t="str">
        <f>IFERROR((INDEX(名冊[#All],MATCH(表格2[[#This Row],[姓名]],名冊[[#All],[姓名]],0),COLUMN(名冊[[#Headers],[字號]]))),"")</f>
        <v>1-409</v>
      </c>
      <c r="B580" s="154" t="s">
        <v>2360</v>
      </c>
      <c r="C580" s="9">
        <v>45740</v>
      </c>
      <c r="D580" s="9" t="str">
        <f>IF(表格2[[#This Row],[姓名]]&lt;&gt;"","耗材","")</f>
        <v>耗材</v>
      </c>
      <c r="E580" s="8" t="s">
        <v>3359</v>
      </c>
      <c r="F580" s="98" t="s">
        <v>3360</v>
      </c>
      <c r="G580" s="179" t="str">
        <f>IF(表格2[[#This Row],[姓名]]&lt;&gt;"",TEXT(表格2[[#This Row],[日期]],"mm/dd;;")&amp;" "&amp;表格2[[#This Row],[項目]]&amp;"*"&amp;表格2[[#This Row],[數量]]&amp;表格2[[#This Row],[項目2]],"")</f>
        <v>03/24 甘油球*3-03/01,</v>
      </c>
      <c r="H580" s="332">
        <v>3</v>
      </c>
      <c r="I580" s="332">
        <f>IF((COUNTIF(表格2[[#This Row],[項目]],"*員工*")&gt;0),(IFERROR(VLOOKUP((MID(表格2[[#This Row],[項目]],1,(LEN(表格2[[#This Row],[項目]])-4))),價目[],3,0),"")),(IFERROR(VLOOKUP(表格2[[#This Row],[項目]],價目[],2,0),"")))</f>
        <v>60</v>
      </c>
      <c r="J580" s="333">
        <f>IF(表格2[欄1]&lt;&gt;"",(表格2[[#This Row],[數量]]*表格2[[#This Row],[單價]]),0)</f>
        <v>180</v>
      </c>
    </row>
    <row r="581" spans="1:10" hidden="1">
      <c r="A581" s="331" t="str">
        <f>IFERROR((INDEX(名冊[#All],MATCH(表格2[[#This Row],[姓名]],名冊[[#All],[姓名]],0),COLUMN(名冊[[#Headers],[字號]]))),"")</f>
        <v>1-276</v>
      </c>
      <c r="B581" s="154" t="s">
        <v>622</v>
      </c>
      <c r="C581" s="9">
        <v>45740</v>
      </c>
      <c r="D581" s="9" t="str">
        <f>IF(表格2[[#This Row],[姓名]]&lt;&gt;"","耗材","")</f>
        <v>耗材</v>
      </c>
      <c r="E581" s="8" t="s">
        <v>3359</v>
      </c>
      <c r="F581" s="98" t="s">
        <v>3341</v>
      </c>
      <c r="G581" s="179" t="str">
        <f>IF(表格2[[#This Row],[姓名]]&lt;&gt;"",TEXT(表格2[[#This Row],[日期]],"mm/dd;;")&amp;" "&amp;表格2[[#This Row],[項目]]&amp;"*"&amp;表格2[[#This Row],[數量]]&amp;表格2[[#This Row],[項目2]],"")</f>
        <v>03/24 甘油球*3-03/15</v>
      </c>
      <c r="H581" s="332">
        <v>3</v>
      </c>
      <c r="I581" s="332">
        <f>IF((COUNTIF(表格2[[#This Row],[項目]],"*員工*")&gt;0),(IFERROR(VLOOKUP((MID(表格2[[#This Row],[項目]],1,(LEN(表格2[[#This Row],[項目]])-4))),價目[],3,0),"")),(IFERROR(VLOOKUP(表格2[[#This Row],[項目]],價目[],2,0),"")))</f>
        <v>60</v>
      </c>
      <c r="J581" s="333">
        <f>IF(表格2[欄1]&lt;&gt;"",(表格2[[#This Row],[數量]]*表格2[[#This Row],[單價]]),0)</f>
        <v>180</v>
      </c>
    </row>
    <row r="582" spans="1:10" hidden="1">
      <c r="A582" s="331" t="str">
        <f>IFERROR((INDEX(名冊[#All],MATCH(表格2[[#This Row],[姓名]],名冊[[#All],[姓名]],0),COLUMN(名冊[[#Headers],[字號]]))),"")</f>
        <v>1-276</v>
      </c>
      <c r="B582" s="154" t="s">
        <v>622</v>
      </c>
      <c r="C582" s="9">
        <v>45740</v>
      </c>
      <c r="D582" s="9" t="str">
        <f>IF(表格2[[#This Row],[姓名]]&lt;&gt;"","耗材","")</f>
        <v>耗材</v>
      </c>
      <c r="E582" s="8" t="s">
        <v>3338</v>
      </c>
      <c r="F582" s="98" t="s">
        <v>3343</v>
      </c>
      <c r="G582" s="179" t="str">
        <f>IF(表格2[[#This Row],[姓名]]&lt;&gt;"",TEXT(表格2[[#This Row],[日期]],"mm/dd;;")&amp;" "&amp;表格2[[#This Row],[項目]]&amp;"*"&amp;表格2[[#This Row],[數量]]&amp;表格2[[#This Row],[項目2]],"")</f>
        <v>03/24 尿片*3-03/01, 03/08, 03/15</v>
      </c>
      <c r="H582" s="332">
        <v>3</v>
      </c>
      <c r="I582" s="332">
        <f>IF((COUNTIF(表格2[[#This Row],[項目]],"*員工*")&gt;0),(IFERROR(VLOOKUP((MID(表格2[[#This Row],[項目]],1,(LEN(表格2[[#This Row],[項目]])-4))),價目[],3,0),"")),(IFERROR(VLOOKUP(表格2[[#This Row],[項目]],價目[],2,0),"")))</f>
        <v>220</v>
      </c>
      <c r="J582" s="333">
        <f>IF(表格2[欄1]&lt;&gt;"",(表格2[[#This Row],[數量]]*表格2[[#This Row],[單價]]),0)</f>
        <v>660</v>
      </c>
    </row>
    <row r="583" spans="1:10" hidden="1">
      <c r="A583" s="331" t="str">
        <f>IFERROR((INDEX(名冊[#All],MATCH(表格2[[#This Row],[姓名]],名冊[[#All],[姓名]],0),COLUMN(名冊[[#Headers],[字號]]))),"")</f>
        <v>1-276</v>
      </c>
      <c r="B583" s="154" t="s">
        <v>622</v>
      </c>
      <c r="C583" s="9">
        <v>45740</v>
      </c>
      <c r="D583" s="9" t="str">
        <f>IF(表格2[[#This Row],[姓名]]&lt;&gt;"","耗材","")</f>
        <v>耗材</v>
      </c>
      <c r="E583" s="8" t="s">
        <v>3353</v>
      </c>
      <c r="F583" s="98" t="s">
        <v>3346</v>
      </c>
      <c r="G583" s="179" t="str">
        <f>IF(表格2[[#This Row],[姓名]]&lt;&gt;"",TEXT(表格2[[#This Row],[日期]],"mm/dd;;")&amp;" "&amp;表格2[[#This Row],[項目]]&amp;"*"&amp;表格2[[#This Row],[數量]]&amp;表格2[[#This Row],[項目2]],"")</f>
        <v>03/24 尿布M*3-02/22, 03/01, 03/15</v>
      </c>
      <c r="H583" s="332">
        <v>3</v>
      </c>
      <c r="I583" s="332">
        <f>IF((COUNTIF(表格2[[#This Row],[項目]],"*員工*")&gt;0),(IFERROR(VLOOKUP((MID(表格2[[#This Row],[項目]],1,(LEN(表格2[[#This Row],[項目]])-4))),價目[],3,0),"")),(IFERROR(VLOOKUP(表格2[[#This Row],[項目]],價目[],2,0),"")))</f>
        <v>300</v>
      </c>
      <c r="J583" s="333">
        <f>IF(表格2[欄1]&lt;&gt;"",(表格2[[#This Row],[數量]]*表格2[[#This Row],[單價]]),0)</f>
        <v>900</v>
      </c>
    </row>
    <row r="584" spans="1:10" hidden="1">
      <c r="A584" s="331" t="str">
        <f>IFERROR((INDEX(名冊[#All],MATCH(表格2[[#This Row],[姓名]],名冊[[#All],[姓名]],0),COLUMN(名冊[[#Headers],[字號]]))),"")</f>
        <v>1-276</v>
      </c>
      <c r="B584" s="154" t="s">
        <v>622</v>
      </c>
      <c r="C584" s="9">
        <v>45740</v>
      </c>
      <c r="D584" s="9" t="str">
        <f>IF(表格2[[#This Row],[姓名]]&lt;&gt;"","耗材","")</f>
        <v>耗材</v>
      </c>
      <c r="E584" s="8" t="s">
        <v>3347</v>
      </c>
      <c r="F584" s="98" t="s">
        <v>3349</v>
      </c>
      <c r="G584" s="179" t="str">
        <f>IF(表格2[[#This Row],[姓名]]&lt;&gt;"",TEXT(表格2[[#This Row],[日期]],"mm/dd;;")&amp;" "&amp;表格2[[#This Row],[項目]]&amp;"*"&amp;表格2[[#This Row],[數量]]&amp;表格2[[#This Row],[項目2]],"")</f>
        <v>03/24 看護墊*2-02/22, 3/8,</v>
      </c>
      <c r="H584" s="332">
        <v>2</v>
      </c>
      <c r="I584" s="332">
        <f>IF((COUNTIF(表格2[[#This Row],[項目]],"*員工*")&gt;0),(IFERROR(VLOOKUP((MID(表格2[[#This Row],[項目]],1,(LEN(表格2[[#This Row],[項目]])-4))),價目[],3,0),"")),(IFERROR(VLOOKUP(表格2[[#This Row],[項目]],價目[],2,0),"")))</f>
        <v>210</v>
      </c>
      <c r="J584" s="333">
        <f>IF(表格2[欄1]&lt;&gt;"",(表格2[[#This Row],[數量]]*表格2[[#This Row],[單價]]),0)</f>
        <v>420</v>
      </c>
    </row>
    <row r="585" spans="1:10" hidden="1">
      <c r="A585" s="331" t="str">
        <f>IFERROR((INDEX(名冊[#All],MATCH(表格2[[#This Row],[姓名]],名冊[[#All],[姓名]],0),COLUMN(名冊[[#Headers],[字號]]))),"")</f>
        <v>1-596</v>
      </c>
      <c r="B585" s="154" t="s">
        <v>696</v>
      </c>
      <c r="C585" s="9">
        <v>45740</v>
      </c>
      <c r="D585" s="9" t="str">
        <f>IF(表格2[[#This Row],[姓名]]&lt;&gt;"","耗材","")</f>
        <v>耗材</v>
      </c>
      <c r="E585" s="8" t="s">
        <v>3359</v>
      </c>
      <c r="F585" s="98" t="s">
        <v>3360</v>
      </c>
      <c r="G585" s="179" t="str">
        <f>IF(表格2[[#This Row],[姓名]]&lt;&gt;"",TEXT(表格2[[#This Row],[日期]],"mm/dd;;")&amp;" "&amp;表格2[[#This Row],[項目]]&amp;"*"&amp;表格2[[#This Row],[數量]]&amp;表格2[[#This Row],[項目2]],"")</f>
        <v>03/24 甘油球*3-03/01,</v>
      </c>
      <c r="H585" s="332">
        <v>3</v>
      </c>
      <c r="I585" s="332">
        <f>IF((COUNTIF(表格2[[#This Row],[項目]],"*員工*")&gt;0),(IFERROR(VLOOKUP((MID(表格2[[#This Row],[項目]],1,(LEN(表格2[[#This Row],[項目]])-4))),價目[],3,0),"")),(IFERROR(VLOOKUP(表格2[[#This Row],[項目]],價目[],2,0),"")))</f>
        <v>60</v>
      </c>
      <c r="J585" s="333">
        <f>IF(表格2[欄1]&lt;&gt;"",(表格2[[#This Row],[數量]]*表格2[[#This Row],[單價]]),0)</f>
        <v>180</v>
      </c>
    </row>
    <row r="586" spans="1:10" hidden="1">
      <c r="A586" s="331" t="str">
        <f>IFERROR((INDEX(名冊[#All],MATCH(表格2[[#This Row],[姓名]],名冊[[#All],[姓名]],0),COLUMN(名冊[[#Headers],[字號]]))),"")</f>
        <v>1-596</v>
      </c>
      <c r="B586" s="154" t="s">
        <v>696</v>
      </c>
      <c r="C586" s="9">
        <v>45740</v>
      </c>
      <c r="D586" s="9" t="str">
        <f>IF(表格2[[#This Row],[姓名]]&lt;&gt;"","耗材","")</f>
        <v>耗材</v>
      </c>
      <c r="E586" s="8" t="s">
        <v>3338</v>
      </c>
      <c r="F586" s="98" t="s">
        <v>3340</v>
      </c>
      <c r="G586" s="179" t="str">
        <f>IF(表格2[[#This Row],[姓名]]&lt;&gt;"",TEXT(表格2[[#This Row],[日期]],"mm/dd;;")&amp;" "&amp;表格2[[#This Row],[項目]]&amp;"*"&amp;表格2[[#This Row],[數量]]&amp;表格2[[#This Row],[項目2]],"")</f>
        <v>03/24 尿片*6-02/22, 03/01, 03/08, 03/15</v>
      </c>
      <c r="H586" s="332">
        <v>6</v>
      </c>
      <c r="I586" s="332">
        <f>IF((COUNTIF(表格2[[#This Row],[項目]],"*員工*")&gt;0),(IFERROR(VLOOKUP((MID(表格2[[#This Row],[項目]],1,(LEN(表格2[[#This Row],[項目]])-4))),價目[],3,0),"")),(IFERROR(VLOOKUP(表格2[[#This Row],[項目]],價目[],2,0),"")))</f>
        <v>220</v>
      </c>
      <c r="J586" s="333">
        <f>IF(表格2[欄1]&lt;&gt;"",(表格2[[#This Row],[數量]]*表格2[[#This Row],[單價]]),0)</f>
        <v>1320</v>
      </c>
    </row>
    <row r="587" spans="1:10" hidden="1">
      <c r="A587" s="331" t="str">
        <f>IFERROR((INDEX(名冊[#All],MATCH(表格2[[#This Row],[姓名]],名冊[[#All],[姓名]],0),COLUMN(名冊[[#Headers],[字號]]))),"")</f>
        <v>1-596</v>
      </c>
      <c r="B587" s="154" t="s">
        <v>696</v>
      </c>
      <c r="C587" s="9">
        <v>45740</v>
      </c>
      <c r="D587" s="9" t="str">
        <f>IF(表格2[[#This Row],[姓名]]&lt;&gt;"","耗材","")</f>
        <v>耗材</v>
      </c>
      <c r="E587" s="8" t="s">
        <v>3358</v>
      </c>
      <c r="F587" s="98" t="s">
        <v>3355</v>
      </c>
      <c r="G587" s="179" t="str">
        <f>IF(表格2[[#This Row],[姓名]]&lt;&gt;"",TEXT(表格2[[#This Row],[日期]],"mm/dd;;")&amp;" "&amp;表格2[[#This Row],[項目]]&amp;"*"&amp;表格2[[#This Row],[數量]]&amp;表格2[[#This Row],[項目2]],"")</f>
        <v>03/24 尿布L*4-02/22, 03/01, 3/8, 03/15</v>
      </c>
      <c r="H587" s="332">
        <v>4</v>
      </c>
      <c r="I587" s="332">
        <f>IF((COUNTIF(表格2[[#This Row],[項目]],"*員工*")&gt;0),(IFERROR(VLOOKUP((MID(表格2[[#This Row],[項目]],1,(LEN(表格2[[#This Row],[項目]])-4))),價目[],3,0),"")),(IFERROR(VLOOKUP(表格2[[#This Row],[項目]],價目[],2,0),"")))</f>
        <v>272</v>
      </c>
      <c r="J587" s="333">
        <f>IF(表格2[欄1]&lt;&gt;"",(表格2[[#This Row],[數量]]*表格2[[#This Row],[單價]]),0)</f>
        <v>1088</v>
      </c>
    </row>
    <row r="588" spans="1:10" hidden="1">
      <c r="A588" s="331" t="str">
        <f>IFERROR((INDEX(名冊[#All],MATCH(表格2[[#This Row],[姓名]],名冊[[#All],[姓名]],0),COLUMN(名冊[[#Headers],[字號]]))),"")</f>
        <v>1-596</v>
      </c>
      <c r="B588" s="154" t="s">
        <v>696</v>
      </c>
      <c r="C588" s="9">
        <v>45740</v>
      </c>
      <c r="D588" s="9" t="str">
        <f>IF(表格2[[#This Row],[姓名]]&lt;&gt;"","耗材","")</f>
        <v>耗材</v>
      </c>
      <c r="E588" s="8" t="s">
        <v>3347</v>
      </c>
      <c r="F588" s="98" t="s">
        <v>3363</v>
      </c>
      <c r="G588" s="179" t="str">
        <f>IF(表格2[[#This Row],[姓名]]&lt;&gt;"",TEXT(表格2[[#This Row],[日期]],"mm/dd;;")&amp;" "&amp;表格2[[#This Row],[項目]]&amp;"*"&amp;表格2[[#This Row],[數量]]&amp;表格2[[#This Row],[項目2]],"")</f>
        <v>03/24 看護墊*2-02/22, 03/01,</v>
      </c>
      <c r="H588" s="332">
        <v>2</v>
      </c>
      <c r="I588" s="332">
        <f>IF((COUNTIF(表格2[[#This Row],[項目]],"*員工*")&gt;0),(IFERROR(VLOOKUP((MID(表格2[[#This Row],[項目]],1,(LEN(表格2[[#This Row],[項目]])-4))),價目[],3,0),"")),(IFERROR(VLOOKUP(表格2[[#This Row],[項目]],價目[],2,0),"")))</f>
        <v>210</v>
      </c>
      <c r="J588" s="333">
        <f>IF(表格2[欄1]&lt;&gt;"",(表格2[[#This Row],[數量]]*表格2[[#This Row],[單價]]),0)</f>
        <v>420</v>
      </c>
    </row>
    <row r="589" spans="1:10" hidden="1">
      <c r="A589" s="331" t="str">
        <f>IFERROR((INDEX(名冊[#All],MATCH(表格2[[#This Row],[姓名]],名冊[[#All],[姓名]],0),COLUMN(名冊[[#Headers],[字號]]))),"")</f>
        <v>1-676</v>
      </c>
      <c r="B589" s="154" t="s">
        <v>1368</v>
      </c>
      <c r="C589" s="9">
        <v>45740</v>
      </c>
      <c r="D589" s="9" t="str">
        <f>IF(表格2[[#This Row],[姓名]]&lt;&gt;"","耗材","")</f>
        <v>耗材</v>
      </c>
      <c r="E589" s="8" t="s">
        <v>3359</v>
      </c>
      <c r="F589" s="98" t="s">
        <v>3350</v>
      </c>
      <c r="G589" s="179" t="str">
        <f>IF(表格2[[#This Row],[姓名]]&lt;&gt;"",TEXT(表格2[[#This Row],[日期]],"mm/dd;;")&amp;" "&amp;表格2[[#This Row],[項目]]&amp;"*"&amp;表格2[[#This Row],[數量]]&amp;表格2[[#This Row],[項目2]],"")</f>
        <v>03/24 甘油球*3-3/8,</v>
      </c>
      <c r="H589" s="332">
        <v>3</v>
      </c>
      <c r="I589" s="332">
        <f>IF((COUNTIF(表格2[[#This Row],[項目]],"*員工*")&gt;0),(IFERROR(VLOOKUP((MID(表格2[[#This Row],[項目]],1,(LEN(表格2[[#This Row],[項目]])-4))),價目[],3,0),"")),(IFERROR(VLOOKUP(表格2[[#This Row],[項目]],價目[],2,0),"")))</f>
        <v>60</v>
      </c>
      <c r="J589" s="333">
        <f>IF(表格2[欄1]&lt;&gt;"",(表格2[[#This Row],[數量]]*表格2[[#This Row],[單價]]),0)</f>
        <v>180</v>
      </c>
    </row>
    <row r="590" spans="1:10" hidden="1">
      <c r="A590" s="331" t="str">
        <f>IFERROR((INDEX(名冊[#All],MATCH(表格2[[#This Row],[姓名]],名冊[[#All],[姓名]],0),COLUMN(名冊[[#Headers],[字號]]))),"")</f>
        <v>1-676</v>
      </c>
      <c r="B590" s="154" t="s">
        <v>1368</v>
      </c>
      <c r="C590" s="9">
        <v>45740</v>
      </c>
      <c r="D590" s="9" t="str">
        <f>IF(表格2[[#This Row],[姓名]]&lt;&gt;"","耗材","")</f>
        <v>耗材</v>
      </c>
      <c r="E590" s="8" t="s">
        <v>3338</v>
      </c>
      <c r="F590" s="98" t="s">
        <v>3340</v>
      </c>
      <c r="G590" s="179" t="str">
        <f>IF(表格2[[#This Row],[姓名]]&lt;&gt;"",TEXT(表格2[[#This Row],[日期]],"mm/dd;;")&amp;" "&amp;表格2[[#This Row],[項目]]&amp;"*"&amp;表格2[[#This Row],[數量]]&amp;表格2[[#This Row],[項目2]],"")</f>
        <v>03/24 尿片*4-02/22, 03/01, 03/08, 03/15</v>
      </c>
      <c r="H590" s="332">
        <v>4</v>
      </c>
      <c r="I590" s="332">
        <f>IF((COUNTIF(表格2[[#This Row],[項目]],"*員工*")&gt;0),(IFERROR(VLOOKUP((MID(表格2[[#This Row],[項目]],1,(LEN(表格2[[#This Row],[項目]])-4))),價目[],3,0),"")),(IFERROR(VLOOKUP(表格2[[#This Row],[項目]],價目[],2,0),"")))</f>
        <v>220</v>
      </c>
      <c r="J590" s="333">
        <f>IF(表格2[欄1]&lt;&gt;"",(表格2[[#This Row],[數量]]*表格2[[#This Row],[單價]]),0)</f>
        <v>880</v>
      </c>
    </row>
    <row r="591" spans="1:10" hidden="1">
      <c r="A591" s="331" t="str">
        <f>IFERROR((INDEX(名冊[#All],MATCH(表格2[[#This Row],[姓名]],名冊[[#All],[姓名]],0),COLUMN(名冊[[#Headers],[字號]]))),"")</f>
        <v>1-676</v>
      </c>
      <c r="B591" s="154" t="s">
        <v>1368</v>
      </c>
      <c r="C591" s="9">
        <v>45740</v>
      </c>
      <c r="D591" s="9" t="str">
        <f>IF(表格2[[#This Row],[姓名]]&lt;&gt;"","耗材","")</f>
        <v>耗材</v>
      </c>
      <c r="E591" s="8" t="s">
        <v>3353</v>
      </c>
      <c r="F591" s="98" t="s">
        <v>3355</v>
      </c>
      <c r="G591" s="179" t="str">
        <f>IF(表格2[[#This Row],[姓名]]&lt;&gt;"",TEXT(表格2[[#This Row],[日期]],"mm/dd;;")&amp;" "&amp;表格2[[#This Row],[項目]]&amp;"*"&amp;表格2[[#This Row],[數量]]&amp;表格2[[#This Row],[項目2]],"")</f>
        <v>03/24 尿布M*4-02/22, 03/01, 3/8, 03/15</v>
      </c>
      <c r="H591" s="332">
        <v>4</v>
      </c>
      <c r="I591" s="332">
        <f>IF((COUNTIF(表格2[[#This Row],[項目]],"*員工*")&gt;0),(IFERROR(VLOOKUP((MID(表格2[[#This Row],[項目]],1,(LEN(表格2[[#This Row],[項目]])-4))),價目[],3,0),"")),(IFERROR(VLOOKUP(表格2[[#This Row],[項目]],價目[],2,0),"")))</f>
        <v>300</v>
      </c>
      <c r="J591" s="333">
        <f>IF(表格2[欄1]&lt;&gt;"",(表格2[[#This Row],[數量]]*表格2[[#This Row],[單價]]),0)</f>
        <v>1200</v>
      </c>
    </row>
    <row r="592" spans="1:10" hidden="1">
      <c r="A592" s="331" t="str">
        <f>IFERROR((INDEX(名冊[#All],MATCH(表格2[[#This Row],[姓名]],名冊[[#All],[姓名]],0),COLUMN(名冊[[#Headers],[字號]]))),"")</f>
        <v>1-676</v>
      </c>
      <c r="B592" s="154" t="s">
        <v>1368</v>
      </c>
      <c r="C592" s="9">
        <v>45740</v>
      </c>
      <c r="D592" s="9" t="str">
        <f>IF(表格2[[#This Row],[姓名]]&lt;&gt;"","耗材","")</f>
        <v>耗材</v>
      </c>
      <c r="E592" s="8" t="s">
        <v>3347</v>
      </c>
      <c r="F592" s="98" t="s">
        <v>3346</v>
      </c>
      <c r="G592" s="179" t="str">
        <f>IF(表格2[[#This Row],[姓名]]&lt;&gt;"",TEXT(表格2[[#This Row],[日期]],"mm/dd;;")&amp;" "&amp;表格2[[#This Row],[項目]]&amp;"*"&amp;表格2[[#This Row],[數量]]&amp;表格2[[#This Row],[項目2]],"")</f>
        <v>03/24 看護墊*3-02/22, 03/01, 03/15</v>
      </c>
      <c r="H592" s="332">
        <v>3</v>
      </c>
      <c r="I592" s="332">
        <f>IF((COUNTIF(表格2[[#This Row],[項目]],"*員工*")&gt;0),(IFERROR(VLOOKUP((MID(表格2[[#This Row],[項目]],1,(LEN(表格2[[#This Row],[項目]])-4))),價目[],3,0),"")),(IFERROR(VLOOKUP(表格2[[#This Row],[項目]],價目[],2,0),"")))</f>
        <v>210</v>
      </c>
      <c r="J592" s="333">
        <f>IF(表格2[欄1]&lt;&gt;"",(表格2[[#This Row],[數量]]*表格2[[#This Row],[單價]]),0)</f>
        <v>630</v>
      </c>
    </row>
    <row r="593" spans="1:10" hidden="1">
      <c r="A593" s="331" t="str">
        <f>IFERROR((INDEX(名冊[#All],MATCH(表格2[[#This Row],[姓名]],名冊[[#All],[姓名]],0),COLUMN(名冊[[#Headers],[字號]]))),"")</f>
        <v>1-556</v>
      </c>
      <c r="B593" s="154" t="s">
        <v>540</v>
      </c>
      <c r="C593" s="9">
        <v>45740</v>
      </c>
      <c r="D593" s="9" t="str">
        <f>IF(表格2[[#This Row],[姓名]]&lt;&gt;"","耗材","")</f>
        <v>耗材</v>
      </c>
      <c r="E593" s="8" t="s">
        <v>3359</v>
      </c>
      <c r="F593" s="98" t="s">
        <v>3360</v>
      </c>
      <c r="G593" s="179" t="str">
        <f>IF(表格2[[#This Row],[姓名]]&lt;&gt;"",TEXT(表格2[[#This Row],[日期]],"mm/dd;;")&amp;" "&amp;表格2[[#This Row],[項目]]&amp;"*"&amp;表格2[[#This Row],[數量]]&amp;表格2[[#This Row],[項目2]],"")</f>
        <v>03/24 甘油球*3-03/01,</v>
      </c>
      <c r="H593" s="332">
        <v>3</v>
      </c>
      <c r="I593" s="332">
        <f>IF((COUNTIF(表格2[[#This Row],[項目]],"*員工*")&gt;0),(IFERROR(VLOOKUP((MID(表格2[[#This Row],[項目]],1,(LEN(表格2[[#This Row],[項目]])-4))),價目[],3,0),"")),(IFERROR(VLOOKUP(表格2[[#This Row],[項目]],價目[],2,0),"")))</f>
        <v>60</v>
      </c>
      <c r="J593" s="333">
        <f>IF(表格2[欄1]&lt;&gt;"",(表格2[[#This Row],[數量]]*表格2[[#This Row],[單價]]),0)</f>
        <v>180</v>
      </c>
    </row>
    <row r="594" spans="1:10" hidden="1">
      <c r="A594" s="331" t="str">
        <f>IFERROR((INDEX(名冊[#All],MATCH(表格2[[#This Row],[姓名]],名冊[[#All],[姓名]],0),COLUMN(名冊[[#Headers],[字號]]))),"")</f>
        <v>1-556</v>
      </c>
      <c r="B594" s="154" t="s">
        <v>540</v>
      </c>
      <c r="C594" s="9">
        <v>45740</v>
      </c>
      <c r="D594" s="9" t="str">
        <f>IF(表格2[[#This Row],[姓名]]&lt;&gt;"","耗材","")</f>
        <v>耗材</v>
      </c>
      <c r="E594" s="8" t="s">
        <v>3338</v>
      </c>
      <c r="F594" s="98" t="s">
        <v>3340</v>
      </c>
      <c r="G594" s="179" t="str">
        <f>IF(表格2[[#This Row],[姓名]]&lt;&gt;"",TEXT(表格2[[#This Row],[日期]],"mm/dd;;")&amp;" "&amp;表格2[[#This Row],[項目]]&amp;"*"&amp;表格2[[#This Row],[數量]]&amp;表格2[[#This Row],[項目2]],"")</f>
        <v>03/24 尿片*5-02/22, 03/01, 03/08, 03/15</v>
      </c>
      <c r="H594" s="332">
        <v>5</v>
      </c>
      <c r="I594" s="332">
        <f>IF((COUNTIF(表格2[[#This Row],[項目]],"*員工*")&gt;0),(IFERROR(VLOOKUP((MID(表格2[[#This Row],[項目]],1,(LEN(表格2[[#This Row],[項目]])-4))),價目[],3,0),"")),(IFERROR(VLOOKUP(表格2[[#This Row],[項目]],價目[],2,0),"")))</f>
        <v>220</v>
      </c>
      <c r="J594" s="333">
        <f>IF(表格2[欄1]&lt;&gt;"",(表格2[[#This Row],[數量]]*表格2[[#This Row],[單價]]),0)</f>
        <v>1100</v>
      </c>
    </row>
    <row r="595" spans="1:10" hidden="1">
      <c r="A595" s="331" t="str">
        <f>IFERROR((INDEX(名冊[#All],MATCH(表格2[[#This Row],[姓名]],名冊[[#All],[姓名]],0),COLUMN(名冊[[#Headers],[字號]]))),"")</f>
        <v>1-556</v>
      </c>
      <c r="B595" s="154" t="s">
        <v>540</v>
      </c>
      <c r="C595" s="9">
        <v>45740</v>
      </c>
      <c r="D595" s="9" t="str">
        <f>IF(表格2[[#This Row],[姓名]]&lt;&gt;"","耗材","")</f>
        <v>耗材</v>
      </c>
      <c r="E595" s="8" t="s">
        <v>3353</v>
      </c>
      <c r="F595" s="98" t="s">
        <v>3355</v>
      </c>
      <c r="G595" s="179" t="str">
        <f>IF(表格2[[#This Row],[姓名]]&lt;&gt;"",TEXT(表格2[[#This Row],[日期]],"mm/dd;;")&amp;" "&amp;表格2[[#This Row],[項目]]&amp;"*"&amp;表格2[[#This Row],[數量]]&amp;表格2[[#This Row],[項目2]],"")</f>
        <v>03/24 尿布M*5-02/22, 03/01, 3/8, 03/15</v>
      </c>
      <c r="H595" s="332">
        <v>5</v>
      </c>
      <c r="I595" s="332">
        <f>IF((COUNTIF(表格2[[#This Row],[項目]],"*員工*")&gt;0),(IFERROR(VLOOKUP((MID(表格2[[#This Row],[項目]],1,(LEN(表格2[[#This Row],[項目]])-4))),價目[],3,0),"")),(IFERROR(VLOOKUP(表格2[[#This Row],[項目]],價目[],2,0),"")))</f>
        <v>300</v>
      </c>
      <c r="J595" s="333">
        <f>IF(表格2[欄1]&lt;&gt;"",(表格2[[#This Row],[數量]]*表格2[[#This Row],[單價]]),0)</f>
        <v>1500</v>
      </c>
    </row>
    <row r="596" spans="1:10" hidden="1">
      <c r="A596" s="331" t="str">
        <f>IFERROR((INDEX(名冊[#All],MATCH(表格2[[#This Row],[姓名]],名冊[[#All],[姓名]],0),COLUMN(名冊[[#Headers],[字號]]))),"")</f>
        <v>1-556</v>
      </c>
      <c r="B596" s="154" t="s">
        <v>540</v>
      </c>
      <c r="C596" s="9">
        <v>45740</v>
      </c>
      <c r="D596" s="9" t="str">
        <f>IF(表格2[[#This Row],[姓名]]&lt;&gt;"","耗材","")</f>
        <v>耗材</v>
      </c>
      <c r="E596" s="8" t="s">
        <v>3347</v>
      </c>
      <c r="F596" s="98" t="s">
        <v>3362</v>
      </c>
      <c r="G596" s="179" t="str">
        <f>IF(表格2[[#This Row],[姓名]]&lt;&gt;"",TEXT(表格2[[#This Row],[日期]],"mm/dd;;")&amp;" "&amp;表格2[[#This Row],[項目]]&amp;"*"&amp;表格2[[#This Row],[數量]]&amp;表格2[[#This Row],[項目2]],"")</f>
        <v>03/24 看護墊*3-02/22, 3/8, 03/15</v>
      </c>
      <c r="H596" s="332">
        <v>3</v>
      </c>
      <c r="I596" s="332">
        <f>IF((COUNTIF(表格2[[#This Row],[項目]],"*員工*")&gt;0),(IFERROR(VLOOKUP((MID(表格2[[#This Row],[項目]],1,(LEN(表格2[[#This Row],[項目]])-4))),價目[],3,0),"")),(IFERROR(VLOOKUP(表格2[[#This Row],[項目]],價目[],2,0),"")))</f>
        <v>210</v>
      </c>
      <c r="J596" s="333">
        <f>IF(表格2[欄1]&lt;&gt;"",(表格2[[#This Row],[數量]]*表格2[[#This Row],[單價]]),0)</f>
        <v>630</v>
      </c>
    </row>
    <row r="597" spans="1:10" hidden="1">
      <c r="A597" s="331" t="str">
        <f>IFERROR((INDEX(名冊[#All],MATCH(表格2[[#This Row],[姓名]],名冊[[#All],[姓名]],0),COLUMN(名冊[[#Headers],[字號]]))),"")</f>
        <v>3-527</v>
      </c>
      <c r="B597" s="154" t="s">
        <v>1652</v>
      </c>
      <c r="C597" s="9">
        <v>45740</v>
      </c>
      <c r="D597" s="9" t="str">
        <f>IF(表格2[[#This Row],[姓名]]&lt;&gt;"","耗材","")</f>
        <v>耗材</v>
      </c>
      <c r="E597" s="8" t="s">
        <v>3338</v>
      </c>
      <c r="F597" s="98" t="s">
        <v>3340</v>
      </c>
      <c r="G597" s="179" t="str">
        <f>IF(表格2[[#This Row],[姓名]]&lt;&gt;"",TEXT(表格2[[#This Row],[日期]],"mm/dd;;")&amp;" "&amp;表格2[[#This Row],[項目]]&amp;"*"&amp;表格2[[#This Row],[數量]]&amp;表格2[[#This Row],[項目2]],"")</f>
        <v>03/24 尿片*6-02/22, 03/01, 03/08, 03/15</v>
      </c>
      <c r="H597" s="332">
        <v>6</v>
      </c>
      <c r="I597" s="332">
        <f>IF((COUNTIF(表格2[[#This Row],[項目]],"*員工*")&gt;0),(IFERROR(VLOOKUP((MID(表格2[[#This Row],[項目]],1,(LEN(表格2[[#This Row],[項目]])-4))),價目[],3,0),"")),(IFERROR(VLOOKUP(表格2[[#This Row],[項目]],價目[],2,0),"")))</f>
        <v>220</v>
      </c>
      <c r="J597" s="333">
        <f>IF(表格2[欄1]&lt;&gt;"",(表格2[[#This Row],[數量]]*表格2[[#This Row],[單價]]),0)</f>
        <v>1320</v>
      </c>
    </row>
    <row r="598" spans="1:10" hidden="1">
      <c r="A598" s="331" t="str">
        <f>IFERROR((INDEX(名冊[#All],MATCH(表格2[[#This Row],[姓名]],名冊[[#All],[姓名]],0),COLUMN(名冊[[#Headers],[字號]]))),"")</f>
        <v>3-527</v>
      </c>
      <c r="B598" s="154" t="s">
        <v>1652</v>
      </c>
      <c r="C598" s="9">
        <v>45740</v>
      </c>
      <c r="D598" s="9" t="str">
        <f>IF(表格2[[#This Row],[姓名]]&lt;&gt;"","耗材","")</f>
        <v>耗材</v>
      </c>
      <c r="E598" s="8" t="s">
        <v>3353</v>
      </c>
      <c r="F598" s="98" t="s">
        <v>3355</v>
      </c>
      <c r="G598" s="179" t="str">
        <f>IF(表格2[[#This Row],[姓名]]&lt;&gt;"",TEXT(表格2[[#This Row],[日期]],"mm/dd;;")&amp;" "&amp;表格2[[#This Row],[項目]]&amp;"*"&amp;表格2[[#This Row],[數量]]&amp;表格2[[#This Row],[項目2]],"")</f>
        <v>03/24 尿布M*4-02/22, 03/01, 3/8, 03/15</v>
      </c>
      <c r="H598" s="332">
        <v>4</v>
      </c>
      <c r="I598" s="332">
        <f>IF((COUNTIF(表格2[[#This Row],[項目]],"*員工*")&gt;0),(IFERROR(VLOOKUP((MID(表格2[[#This Row],[項目]],1,(LEN(表格2[[#This Row],[項目]])-4))),價目[],3,0),"")),(IFERROR(VLOOKUP(表格2[[#This Row],[項目]],價目[],2,0),"")))</f>
        <v>300</v>
      </c>
      <c r="J598" s="333">
        <f>IF(表格2[欄1]&lt;&gt;"",(表格2[[#This Row],[數量]]*表格2[[#This Row],[單價]]),0)</f>
        <v>1200</v>
      </c>
    </row>
    <row r="599" spans="1:10" hidden="1">
      <c r="A599" s="331" t="str">
        <f>IFERROR((INDEX(名冊[#All],MATCH(表格2[[#This Row],[姓名]],名冊[[#All],[姓名]],0),COLUMN(名冊[[#Headers],[字號]]))),"")</f>
        <v>3-527</v>
      </c>
      <c r="B599" s="154" t="s">
        <v>1652</v>
      </c>
      <c r="C599" s="9">
        <v>45740</v>
      </c>
      <c r="D599" s="9" t="str">
        <f>IF(表格2[[#This Row],[姓名]]&lt;&gt;"","耗材","")</f>
        <v>耗材</v>
      </c>
      <c r="E599" s="8" t="s">
        <v>3347</v>
      </c>
      <c r="F599" s="98" t="s">
        <v>3349</v>
      </c>
      <c r="G599" s="179" t="str">
        <f>IF(表格2[[#This Row],[姓名]]&lt;&gt;"",TEXT(表格2[[#This Row],[日期]],"mm/dd;;")&amp;" "&amp;表格2[[#This Row],[項目]]&amp;"*"&amp;表格2[[#This Row],[數量]]&amp;表格2[[#This Row],[項目2]],"")</f>
        <v>03/24 看護墊*2-02/22, 3/8,</v>
      </c>
      <c r="H599" s="332">
        <v>2</v>
      </c>
      <c r="I599" s="332">
        <f>IF((COUNTIF(表格2[[#This Row],[項目]],"*員工*")&gt;0),(IFERROR(VLOOKUP((MID(表格2[[#This Row],[項目]],1,(LEN(表格2[[#This Row],[項目]])-4))),價目[],3,0),"")),(IFERROR(VLOOKUP(表格2[[#This Row],[項目]],價目[],2,0),"")))</f>
        <v>210</v>
      </c>
      <c r="J599" s="333">
        <f>IF(表格2[欄1]&lt;&gt;"",(表格2[[#This Row],[數量]]*表格2[[#This Row],[單價]]),0)</f>
        <v>420</v>
      </c>
    </row>
    <row r="600" spans="1:10" hidden="1">
      <c r="A600" s="331" t="str">
        <f>IFERROR((INDEX(名冊[#All],MATCH(表格2[[#This Row],[姓名]],名冊[[#All],[姓名]],0),COLUMN(名冊[[#Headers],[字號]]))),"")</f>
        <v>1-701</v>
      </c>
      <c r="B600" s="154" t="s">
        <v>1514</v>
      </c>
      <c r="C600" s="9">
        <v>45740</v>
      </c>
      <c r="D600" s="9" t="str">
        <f>IF(表格2[[#This Row],[姓名]]&lt;&gt;"","耗材","")</f>
        <v>耗材</v>
      </c>
      <c r="E600" s="8" t="s">
        <v>3358</v>
      </c>
      <c r="F600" s="98" t="s">
        <v>3344</v>
      </c>
      <c r="G600" s="179" t="str">
        <f>IF(表格2[[#This Row],[姓名]]&lt;&gt;"",TEXT(表格2[[#This Row],[日期]],"mm/dd;;")&amp;" "&amp;表格2[[#This Row],[項目]]&amp;"*"&amp;表格2[[#This Row],[數量]]&amp;表格2[[#This Row],[項目2]],"")</f>
        <v>03/24 尿布L*1-02/22,</v>
      </c>
      <c r="H600" s="332">
        <v>1</v>
      </c>
      <c r="I600" s="332">
        <f>IF((COUNTIF(表格2[[#This Row],[項目]],"*員工*")&gt;0),(IFERROR(VLOOKUP((MID(表格2[[#This Row],[項目]],1,(LEN(表格2[[#This Row],[項目]])-4))),價目[],3,0),"")),(IFERROR(VLOOKUP(表格2[[#This Row],[項目]],價目[],2,0),"")))</f>
        <v>272</v>
      </c>
      <c r="J600" s="333">
        <f>IF(表格2[欄1]&lt;&gt;"",(表格2[[#This Row],[數量]]*表格2[[#This Row],[單價]]),0)</f>
        <v>272</v>
      </c>
    </row>
    <row r="601" spans="1:10" hidden="1">
      <c r="A601" s="331" t="str">
        <f>IFERROR((INDEX(名冊[#All],MATCH(表格2[[#This Row],[姓名]],名冊[[#All],[姓名]],0),COLUMN(名冊[[#Headers],[字號]]))),"")</f>
        <v>1-701</v>
      </c>
      <c r="B601" s="154" t="s">
        <v>1514</v>
      </c>
      <c r="C601" s="9">
        <v>45740</v>
      </c>
      <c r="D601" s="9" t="str">
        <f>IF(表格2[[#This Row],[姓名]]&lt;&gt;"","耗材","")</f>
        <v>耗材</v>
      </c>
      <c r="E601" s="8" t="s">
        <v>3347</v>
      </c>
      <c r="F601" s="98" t="s">
        <v>3344</v>
      </c>
      <c r="G601" s="179" t="str">
        <f>IF(表格2[[#This Row],[姓名]]&lt;&gt;"",TEXT(表格2[[#This Row],[日期]],"mm/dd;;")&amp;" "&amp;表格2[[#This Row],[項目]]&amp;"*"&amp;表格2[[#This Row],[數量]]&amp;表格2[[#This Row],[項目2]],"")</f>
        <v>03/24 看護墊*1-02/22,</v>
      </c>
      <c r="H601" s="332">
        <v>1</v>
      </c>
      <c r="I601" s="332">
        <f>IF((COUNTIF(表格2[[#This Row],[項目]],"*員工*")&gt;0),(IFERROR(VLOOKUP((MID(表格2[[#This Row],[項目]],1,(LEN(表格2[[#This Row],[項目]])-4))),價目[],3,0),"")),(IFERROR(VLOOKUP(表格2[[#This Row],[項目]],價目[],2,0),"")))</f>
        <v>210</v>
      </c>
      <c r="J601" s="333">
        <f>IF(表格2[欄1]&lt;&gt;"",(表格2[[#This Row],[數量]]*表格2[[#This Row],[單價]]),0)</f>
        <v>210</v>
      </c>
    </row>
    <row r="602" spans="1:10" hidden="1">
      <c r="A602" s="331" t="str">
        <f>IFERROR((INDEX(名冊[#All],MATCH(表格2[[#This Row],[姓名]],名冊[[#All],[姓名]],0),COLUMN(名冊[[#Headers],[字號]]))),"")</f>
        <v>1-109</v>
      </c>
      <c r="B602" s="154" t="s">
        <v>609</v>
      </c>
      <c r="C602" s="9">
        <v>45740</v>
      </c>
      <c r="D602" s="9" t="str">
        <f>IF(表格2[[#This Row],[姓名]]&lt;&gt;"","耗材","")</f>
        <v>耗材</v>
      </c>
      <c r="E602" s="8" t="s">
        <v>3359</v>
      </c>
      <c r="F602" s="98" t="s">
        <v>3360</v>
      </c>
      <c r="G602" s="179" t="str">
        <f>IF(表格2[[#This Row],[姓名]]&lt;&gt;"",TEXT(表格2[[#This Row],[日期]],"mm/dd;;")&amp;" "&amp;表格2[[#This Row],[項目]]&amp;"*"&amp;表格2[[#This Row],[數量]]&amp;表格2[[#This Row],[項目2]],"")</f>
        <v>03/24 甘油球*3-03/01,</v>
      </c>
      <c r="H602" s="332">
        <v>3</v>
      </c>
      <c r="I602" s="332">
        <f>IF((COUNTIF(表格2[[#This Row],[項目]],"*員工*")&gt;0),(IFERROR(VLOOKUP((MID(表格2[[#This Row],[項目]],1,(LEN(表格2[[#This Row],[項目]])-4))),價目[],3,0),"")),(IFERROR(VLOOKUP(表格2[[#This Row],[項目]],價目[],2,0),"")))</f>
        <v>60</v>
      </c>
      <c r="J602" s="333">
        <f>IF(表格2[欄1]&lt;&gt;"",(表格2[[#This Row],[數量]]*表格2[[#This Row],[單價]]),0)</f>
        <v>180</v>
      </c>
    </row>
    <row r="603" spans="1:10" hidden="1">
      <c r="A603" s="331" t="str">
        <f>IFERROR((INDEX(名冊[#All],MATCH(表格2[[#This Row],[姓名]],名冊[[#All],[姓名]],0),COLUMN(名冊[[#Headers],[字號]]))),"")</f>
        <v>1-109</v>
      </c>
      <c r="B603" s="154" t="s">
        <v>609</v>
      </c>
      <c r="C603" s="9">
        <v>45740</v>
      </c>
      <c r="D603" s="9" t="str">
        <f>IF(表格2[[#This Row],[姓名]]&lt;&gt;"","耗材","")</f>
        <v>耗材</v>
      </c>
      <c r="E603" s="8" t="s">
        <v>3338</v>
      </c>
      <c r="F603" s="98" t="s">
        <v>3340</v>
      </c>
      <c r="G603" s="179" t="str">
        <f>IF(表格2[[#This Row],[姓名]]&lt;&gt;"",TEXT(表格2[[#This Row],[日期]],"mm/dd;;")&amp;" "&amp;表格2[[#This Row],[項目]]&amp;"*"&amp;表格2[[#This Row],[數量]]&amp;表格2[[#This Row],[項目2]],"")</f>
        <v>03/24 尿片*6-02/22, 03/01, 03/08, 03/15</v>
      </c>
      <c r="H603" s="332">
        <v>6</v>
      </c>
      <c r="I603" s="332">
        <f>IF((COUNTIF(表格2[[#This Row],[項目]],"*員工*")&gt;0),(IFERROR(VLOOKUP((MID(表格2[[#This Row],[項目]],1,(LEN(表格2[[#This Row],[項目]])-4))),價目[],3,0),"")),(IFERROR(VLOOKUP(表格2[[#This Row],[項目]],價目[],2,0),"")))</f>
        <v>220</v>
      </c>
      <c r="J603" s="333">
        <f>IF(表格2[欄1]&lt;&gt;"",(表格2[[#This Row],[數量]]*表格2[[#This Row],[單價]]),0)</f>
        <v>1320</v>
      </c>
    </row>
    <row r="604" spans="1:10" hidden="1">
      <c r="A604" s="331" t="str">
        <f>IFERROR((INDEX(名冊[#All],MATCH(表格2[[#This Row],[姓名]],名冊[[#All],[姓名]],0),COLUMN(名冊[[#Headers],[字號]]))),"")</f>
        <v>1-109</v>
      </c>
      <c r="B604" s="154" t="s">
        <v>609</v>
      </c>
      <c r="C604" s="9">
        <v>45740</v>
      </c>
      <c r="D604" s="9" t="str">
        <f>IF(表格2[[#This Row],[姓名]]&lt;&gt;"","耗材","")</f>
        <v>耗材</v>
      </c>
      <c r="E604" s="8" t="s">
        <v>3358</v>
      </c>
      <c r="F604" s="98" t="s">
        <v>3355</v>
      </c>
      <c r="G604" s="179" t="str">
        <f>IF(表格2[[#This Row],[姓名]]&lt;&gt;"",TEXT(表格2[[#This Row],[日期]],"mm/dd;;")&amp;" "&amp;表格2[[#This Row],[項目]]&amp;"*"&amp;表格2[[#This Row],[數量]]&amp;表格2[[#This Row],[項目2]],"")</f>
        <v>03/24 尿布L*4-02/22, 03/01, 3/8, 03/15</v>
      </c>
      <c r="H604" s="332">
        <v>4</v>
      </c>
      <c r="I604" s="332">
        <f>IF((COUNTIF(表格2[[#This Row],[項目]],"*員工*")&gt;0),(IFERROR(VLOOKUP((MID(表格2[[#This Row],[項目]],1,(LEN(表格2[[#This Row],[項目]])-4))),價目[],3,0),"")),(IFERROR(VLOOKUP(表格2[[#This Row],[項目]],價目[],2,0),"")))</f>
        <v>272</v>
      </c>
      <c r="J604" s="333">
        <f>IF(表格2[欄1]&lt;&gt;"",(表格2[[#This Row],[數量]]*表格2[[#This Row],[單價]]),0)</f>
        <v>1088</v>
      </c>
    </row>
    <row r="605" spans="1:10" hidden="1">
      <c r="A605" s="331" t="str">
        <f>IFERROR((INDEX(名冊[#All],MATCH(表格2[[#This Row],[姓名]],名冊[[#All],[姓名]],0),COLUMN(名冊[[#Headers],[字號]]))),"")</f>
        <v>1-109</v>
      </c>
      <c r="B605" s="154" t="s">
        <v>609</v>
      </c>
      <c r="C605" s="9">
        <v>45740</v>
      </c>
      <c r="D605" s="9" t="str">
        <f>IF(表格2[[#This Row],[姓名]]&lt;&gt;"","耗材","")</f>
        <v>耗材</v>
      </c>
      <c r="E605" s="8" t="s">
        <v>3347</v>
      </c>
      <c r="F605" s="98" t="s">
        <v>3349</v>
      </c>
      <c r="G605" s="179" t="str">
        <f>IF(表格2[[#This Row],[姓名]]&lt;&gt;"",TEXT(表格2[[#This Row],[日期]],"mm/dd;;")&amp;" "&amp;表格2[[#This Row],[項目]]&amp;"*"&amp;表格2[[#This Row],[數量]]&amp;表格2[[#This Row],[項目2]],"")</f>
        <v>03/24 看護墊*2-02/22, 3/8,</v>
      </c>
      <c r="H605" s="332">
        <v>2</v>
      </c>
      <c r="I605" s="332">
        <f>IF((COUNTIF(表格2[[#This Row],[項目]],"*員工*")&gt;0),(IFERROR(VLOOKUP((MID(表格2[[#This Row],[項目]],1,(LEN(表格2[[#This Row],[項目]])-4))),價目[],3,0),"")),(IFERROR(VLOOKUP(表格2[[#This Row],[項目]],價目[],2,0),"")))</f>
        <v>210</v>
      </c>
      <c r="J605" s="333">
        <f>IF(表格2[欄1]&lt;&gt;"",(表格2[[#This Row],[數量]]*表格2[[#This Row],[單價]]),0)</f>
        <v>420</v>
      </c>
    </row>
    <row r="606" spans="1:10" hidden="1">
      <c r="A606" s="331" t="str">
        <f>IFERROR((INDEX(名冊[#All],MATCH(表格2[[#This Row],[姓名]],名冊[[#All],[姓名]],0),COLUMN(名冊[[#Headers],[字號]]))),"")</f>
        <v>3-533</v>
      </c>
      <c r="B606" s="154" t="s">
        <v>2072</v>
      </c>
      <c r="C606" s="9">
        <v>45740</v>
      </c>
      <c r="D606" s="9" t="str">
        <f>IF(表格2[[#This Row],[姓名]]&lt;&gt;"","耗材","")</f>
        <v>耗材</v>
      </c>
      <c r="E606" s="8" t="s">
        <v>3338</v>
      </c>
      <c r="F606" s="98" t="s">
        <v>3346</v>
      </c>
      <c r="G606" s="179" t="str">
        <f>IF(表格2[[#This Row],[姓名]]&lt;&gt;"",TEXT(表格2[[#This Row],[日期]],"mm/dd;;")&amp;" "&amp;表格2[[#This Row],[項目]]&amp;"*"&amp;表格2[[#This Row],[數量]]&amp;表格2[[#This Row],[項目2]],"")</f>
        <v>03/24 尿片*5-02/22, 03/01, 03/15</v>
      </c>
      <c r="H606" s="332">
        <v>5</v>
      </c>
      <c r="I606" s="332">
        <f>IF((COUNTIF(表格2[[#This Row],[項目]],"*員工*")&gt;0),(IFERROR(VLOOKUP((MID(表格2[[#This Row],[項目]],1,(LEN(表格2[[#This Row],[項目]])-4))),價目[],3,0),"")),(IFERROR(VLOOKUP(表格2[[#This Row],[項目]],價目[],2,0),"")))</f>
        <v>220</v>
      </c>
      <c r="J606" s="333">
        <f>IF(表格2[欄1]&lt;&gt;"",(表格2[[#This Row],[數量]]*表格2[[#This Row],[單價]]),0)</f>
        <v>1100</v>
      </c>
    </row>
    <row r="607" spans="1:10" hidden="1">
      <c r="A607" s="331" t="str">
        <f>IFERROR((INDEX(名冊[#All],MATCH(表格2[[#This Row],[姓名]],名冊[[#All],[姓名]],0),COLUMN(名冊[[#Headers],[字號]]))),"")</f>
        <v>3-533</v>
      </c>
      <c r="B607" s="154" t="s">
        <v>2072</v>
      </c>
      <c r="C607" s="9">
        <v>45740</v>
      </c>
      <c r="D607" s="9" t="str">
        <f>IF(表格2[[#This Row],[姓名]]&lt;&gt;"","耗材","")</f>
        <v>耗材</v>
      </c>
      <c r="E607" s="8" t="s">
        <v>3358</v>
      </c>
      <c r="F607" s="98" t="s">
        <v>3346</v>
      </c>
      <c r="G607" s="179" t="str">
        <f>IF(表格2[[#This Row],[姓名]]&lt;&gt;"",TEXT(表格2[[#This Row],[日期]],"mm/dd;;")&amp;" "&amp;表格2[[#This Row],[項目]]&amp;"*"&amp;表格2[[#This Row],[數量]]&amp;表格2[[#This Row],[項目2]],"")</f>
        <v>03/24 尿布L*3-02/22, 03/01, 03/15</v>
      </c>
      <c r="H607" s="332">
        <v>3</v>
      </c>
      <c r="I607" s="332">
        <f>IF((COUNTIF(表格2[[#This Row],[項目]],"*員工*")&gt;0),(IFERROR(VLOOKUP((MID(表格2[[#This Row],[項目]],1,(LEN(表格2[[#This Row],[項目]])-4))),價目[],3,0),"")),(IFERROR(VLOOKUP(表格2[[#This Row],[項目]],價目[],2,0),"")))</f>
        <v>272</v>
      </c>
      <c r="J607" s="333">
        <f>IF(表格2[欄1]&lt;&gt;"",(表格2[[#This Row],[數量]]*表格2[[#This Row],[單價]]),0)</f>
        <v>816</v>
      </c>
    </row>
    <row r="608" spans="1:10" hidden="1">
      <c r="A608" s="331" t="str">
        <f>IFERROR((INDEX(名冊[#All],MATCH(表格2[[#This Row],[姓名]],名冊[[#All],[姓名]],0),COLUMN(名冊[[#Headers],[字號]]))),"")</f>
        <v>3-533</v>
      </c>
      <c r="B608" s="154" t="s">
        <v>2072</v>
      </c>
      <c r="C608" s="9">
        <v>45740</v>
      </c>
      <c r="D608" s="9" t="str">
        <f>IF(表格2[[#This Row],[姓名]]&lt;&gt;"","耗材","")</f>
        <v>耗材</v>
      </c>
      <c r="E608" s="8" t="s">
        <v>3347</v>
      </c>
      <c r="F608" s="98" t="s">
        <v>3346</v>
      </c>
      <c r="G608" s="179" t="str">
        <f>IF(表格2[[#This Row],[姓名]]&lt;&gt;"",TEXT(表格2[[#This Row],[日期]],"mm/dd;;")&amp;" "&amp;表格2[[#This Row],[項目]]&amp;"*"&amp;表格2[[#This Row],[數量]]&amp;表格2[[#This Row],[項目2]],"")</f>
        <v>03/24 看護墊*3-02/22, 03/01, 03/15</v>
      </c>
      <c r="H608" s="332">
        <v>3</v>
      </c>
      <c r="I608" s="332">
        <f>IF((COUNTIF(表格2[[#This Row],[項目]],"*員工*")&gt;0),(IFERROR(VLOOKUP((MID(表格2[[#This Row],[項目]],1,(LEN(表格2[[#This Row],[項目]])-4))),價目[],3,0),"")),(IFERROR(VLOOKUP(表格2[[#This Row],[項目]],價目[],2,0),"")))</f>
        <v>210</v>
      </c>
      <c r="J608" s="333">
        <f>IF(表格2[欄1]&lt;&gt;"",(表格2[[#This Row],[數量]]*表格2[[#This Row],[單價]]),0)</f>
        <v>630</v>
      </c>
    </row>
    <row r="609" spans="1:10" hidden="1">
      <c r="A609" s="331" t="str">
        <f>IFERROR((INDEX(名冊[#All],MATCH(表格2[[#This Row],[姓名]],名冊[[#All],[姓名]],0),COLUMN(名冊[[#Headers],[字號]]))),"")</f>
        <v>2-147</v>
      </c>
      <c r="B609" s="154" t="s">
        <v>831</v>
      </c>
      <c r="C609" s="9">
        <v>45740</v>
      </c>
      <c r="D609" s="9" t="str">
        <f>IF(表格2[[#This Row],[姓名]]&lt;&gt;"","耗材","")</f>
        <v>耗材</v>
      </c>
      <c r="E609" s="8" t="s">
        <v>3359</v>
      </c>
      <c r="F609" s="98" t="s">
        <v>3344</v>
      </c>
      <c r="G609" s="179" t="str">
        <f>IF(表格2[[#This Row],[姓名]]&lt;&gt;"",TEXT(表格2[[#This Row],[日期]],"mm/dd;;")&amp;" "&amp;表格2[[#This Row],[項目]]&amp;"*"&amp;表格2[[#This Row],[數量]]&amp;表格2[[#This Row],[項目2]],"")</f>
        <v>03/24 甘油球*3-02/22,</v>
      </c>
      <c r="H609" s="332">
        <v>3</v>
      </c>
      <c r="I609" s="332">
        <f>IF((COUNTIF(表格2[[#This Row],[項目]],"*員工*")&gt;0),(IFERROR(VLOOKUP((MID(表格2[[#This Row],[項目]],1,(LEN(表格2[[#This Row],[項目]])-4))),價目[],3,0),"")),(IFERROR(VLOOKUP(表格2[[#This Row],[項目]],價目[],2,0),"")))</f>
        <v>60</v>
      </c>
      <c r="J609" s="333">
        <f>IF(表格2[欄1]&lt;&gt;"",(表格2[[#This Row],[數量]]*表格2[[#This Row],[單價]]),0)</f>
        <v>180</v>
      </c>
    </row>
    <row r="610" spans="1:10" hidden="1">
      <c r="A610" s="331" t="str">
        <f>IFERROR((INDEX(名冊[#All],MATCH(表格2[[#This Row],[姓名]],名冊[[#All],[姓名]],0),COLUMN(名冊[[#Headers],[字號]]))),"")</f>
        <v>2-147</v>
      </c>
      <c r="B610" s="154" t="s">
        <v>831</v>
      </c>
      <c r="C610" s="9">
        <v>45740</v>
      </c>
      <c r="D610" s="9" t="str">
        <f>IF(表格2[[#This Row],[姓名]]&lt;&gt;"","耗材","")</f>
        <v>耗材</v>
      </c>
      <c r="E610" s="8" t="s">
        <v>3338</v>
      </c>
      <c r="F610" s="98" t="s">
        <v>3339</v>
      </c>
      <c r="G610" s="179" t="str">
        <f>IF(表格2[[#This Row],[姓名]]&lt;&gt;"",TEXT(表格2[[#This Row],[日期]],"mm/dd;;")&amp;" "&amp;表格2[[#This Row],[項目]]&amp;"*"&amp;表格2[[#This Row],[數量]]&amp;表格2[[#This Row],[項目2]],"")</f>
        <v>03/24 尿片*2-03/01, 03/08,</v>
      </c>
      <c r="H610" s="332">
        <v>2</v>
      </c>
      <c r="I610" s="332">
        <f>IF((COUNTIF(表格2[[#This Row],[項目]],"*員工*")&gt;0),(IFERROR(VLOOKUP((MID(表格2[[#This Row],[項目]],1,(LEN(表格2[[#This Row],[項目]])-4))),價目[],3,0),"")),(IFERROR(VLOOKUP(表格2[[#This Row],[項目]],價目[],2,0),"")))</f>
        <v>220</v>
      </c>
      <c r="J610" s="333">
        <f>IF(表格2[欄1]&lt;&gt;"",(表格2[[#This Row],[數量]]*表格2[[#This Row],[單價]]),0)</f>
        <v>440</v>
      </c>
    </row>
    <row r="611" spans="1:10" hidden="1">
      <c r="A611" s="331" t="str">
        <f>IFERROR((INDEX(名冊[#All],MATCH(表格2[[#This Row],[姓名]],名冊[[#All],[姓名]],0),COLUMN(名冊[[#Headers],[字號]]))),"")</f>
        <v>2-147</v>
      </c>
      <c r="B611" s="154" t="s">
        <v>831</v>
      </c>
      <c r="C611" s="9">
        <v>45740</v>
      </c>
      <c r="D611" s="9" t="str">
        <f>IF(表格2[[#This Row],[姓名]]&lt;&gt;"","耗材","")</f>
        <v>耗材</v>
      </c>
      <c r="E611" s="8" t="s">
        <v>3353</v>
      </c>
      <c r="F611" s="98" t="s">
        <v>3357</v>
      </c>
      <c r="G611" s="179" t="str">
        <f>IF(表格2[[#This Row],[姓名]]&lt;&gt;"",TEXT(表格2[[#This Row],[日期]],"mm/dd;;")&amp;" "&amp;表格2[[#This Row],[項目]]&amp;"*"&amp;表格2[[#This Row],[數量]]&amp;表格2[[#This Row],[項目2]],"")</f>
        <v>03/24 尿布M*2-03/01, 3/8,</v>
      </c>
      <c r="H611" s="332">
        <v>2</v>
      </c>
      <c r="I611" s="332">
        <f>IF((COUNTIF(表格2[[#This Row],[項目]],"*員工*")&gt;0),(IFERROR(VLOOKUP((MID(表格2[[#This Row],[項目]],1,(LEN(表格2[[#This Row],[項目]])-4))),價目[],3,0),"")),(IFERROR(VLOOKUP(表格2[[#This Row],[項目]],價目[],2,0),"")))</f>
        <v>300</v>
      </c>
      <c r="J611" s="333">
        <f>IF(表格2[欄1]&lt;&gt;"",(表格2[[#This Row],[數量]]*表格2[[#This Row],[單價]]),0)</f>
        <v>600</v>
      </c>
    </row>
    <row r="612" spans="1:10" hidden="1">
      <c r="A612" s="331" t="str">
        <f>IFERROR((INDEX(名冊[#All],MATCH(表格2[[#This Row],[姓名]],名冊[[#All],[姓名]],0),COLUMN(名冊[[#Headers],[字號]]))),"")</f>
        <v>2-147</v>
      </c>
      <c r="B612" s="154" t="s">
        <v>831</v>
      </c>
      <c r="C612" s="9">
        <v>45740</v>
      </c>
      <c r="D612" s="9" t="str">
        <f>IF(表格2[[#This Row],[姓名]]&lt;&gt;"","耗材","")</f>
        <v>耗材</v>
      </c>
      <c r="E612" s="8" t="s">
        <v>3347</v>
      </c>
      <c r="F612" s="98" t="s">
        <v>3350</v>
      </c>
      <c r="G612" s="179" t="str">
        <f>IF(表格2[[#This Row],[姓名]]&lt;&gt;"",TEXT(表格2[[#This Row],[日期]],"mm/dd;;")&amp;" "&amp;表格2[[#This Row],[項目]]&amp;"*"&amp;表格2[[#This Row],[數量]]&amp;表格2[[#This Row],[項目2]],"")</f>
        <v>03/24 看護墊*1-3/8,</v>
      </c>
      <c r="H612" s="332">
        <v>1</v>
      </c>
      <c r="I612" s="332">
        <f>IF((COUNTIF(表格2[[#This Row],[項目]],"*員工*")&gt;0),(IFERROR(VLOOKUP((MID(表格2[[#This Row],[項目]],1,(LEN(表格2[[#This Row],[項目]])-4))),價目[],3,0),"")),(IFERROR(VLOOKUP(表格2[[#This Row],[項目]],價目[],2,0),"")))</f>
        <v>210</v>
      </c>
      <c r="J612" s="333">
        <f>IF(表格2[欄1]&lt;&gt;"",(表格2[[#This Row],[數量]]*表格2[[#This Row],[單價]]),0)</f>
        <v>210</v>
      </c>
    </row>
    <row r="613" spans="1:10" hidden="1">
      <c r="A613" s="331" t="str">
        <f>IFERROR((INDEX(名冊[#All],MATCH(表格2[[#This Row],[姓名]],名冊[[#All],[姓名]],0),COLUMN(名冊[[#Headers],[字號]]))),"")</f>
        <v>1-670</v>
      </c>
      <c r="B613" s="154" t="s">
        <v>1339</v>
      </c>
      <c r="C613" s="9">
        <v>45740</v>
      </c>
      <c r="D613" s="9" t="str">
        <f>IF(表格2[[#This Row],[姓名]]&lt;&gt;"","耗材","")</f>
        <v>耗材</v>
      </c>
      <c r="E613" s="8" t="s">
        <v>3359</v>
      </c>
      <c r="F613" s="98" t="s">
        <v>3360</v>
      </c>
      <c r="G613" s="179" t="str">
        <f>IF(表格2[[#This Row],[姓名]]&lt;&gt;"",TEXT(表格2[[#This Row],[日期]],"mm/dd;;")&amp;" "&amp;表格2[[#This Row],[項目]]&amp;"*"&amp;表格2[[#This Row],[數量]]&amp;表格2[[#This Row],[項目2]],"")</f>
        <v>03/24 甘油球*3-03/01,</v>
      </c>
      <c r="H613" s="332">
        <v>3</v>
      </c>
      <c r="I613" s="332">
        <f>IF((COUNTIF(表格2[[#This Row],[項目]],"*員工*")&gt;0),(IFERROR(VLOOKUP((MID(表格2[[#This Row],[項目]],1,(LEN(表格2[[#This Row],[項目]])-4))),價目[],3,0),"")),(IFERROR(VLOOKUP(表格2[[#This Row],[項目]],價目[],2,0),"")))</f>
        <v>60</v>
      </c>
      <c r="J613" s="333">
        <f>IF(表格2[欄1]&lt;&gt;"",(表格2[[#This Row],[數量]]*表格2[[#This Row],[單價]]),0)</f>
        <v>180</v>
      </c>
    </row>
    <row r="614" spans="1:10" hidden="1">
      <c r="A614" s="331" t="str">
        <f>IFERROR((INDEX(名冊[#All],MATCH(表格2[[#This Row],[姓名]],名冊[[#All],[姓名]],0),COLUMN(名冊[[#Headers],[字號]]))),"")</f>
        <v>1-670</v>
      </c>
      <c r="B614" s="154" t="s">
        <v>1339</v>
      </c>
      <c r="C614" s="9">
        <v>45740</v>
      </c>
      <c r="D614" s="9" t="str">
        <f>IF(表格2[[#This Row],[姓名]]&lt;&gt;"","耗材","")</f>
        <v>耗材</v>
      </c>
      <c r="E614" s="8" t="s">
        <v>3338</v>
      </c>
      <c r="F614" s="98" t="s">
        <v>3340</v>
      </c>
      <c r="G614" s="179" t="str">
        <f>IF(表格2[[#This Row],[姓名]]&lt;&gt;"",TEXT(表格2[[#This Row],[日期]],"mm/dd;;")&amp;" "&amp;表格2[[#This Row],[項目]]&amp;"*"&amp;表格2[[#This Row],[數量]]&amp;表格2[[#This Row],[項目2]],"")</f>
        <v>03/24 尿片*6-02/22, 03/01, 03/08, 03/15</v>
      </c>
      <c r="H614" s="332">
        <v>6</v>
      </c>
      <c r="I614" s="332">
        <f>IF((COUNTIF(表格2[[#This Row],[項目]],"*員工*")&gt;0),(IFERROR(VLOOKUP((MID(表格2[[#This Row],[項目]],1,(LEN(表格2[[#This Row],[項目]])-4))),價目[],3,0),"")),(IFERROR(VLOOKUP(表格2[[#This Row],[項目]],價目[],2,0),"")))</f>
        <v>220</v>
      </c>
      <c r="J614" s="333">
        <f>IF(表格2[欄1]&lt;&gt;"",(表格2[[#This Row],[數量]]*表格2[[#This Row],[單價]]),0)</f>
        <v>1320</v>
      </c>
    </row>
    <row r="615" spans="1:10" hidden="1">
      <c r="A615" s="331" t="str">
        <f>IFERROR((INDEX(名冊[#All],MATCH(表格2[[#This Row],[姓名]],名冊[[#All],[姓名]],0),COLUMN(名冊[[#Headers],[字號]]))),"")</f>
        <v>1-670</v>
      </c>
      <c r="B615" s="154" t="s">
        <v>1339</v>
      </c>
      <c r="C615" s="9">
        <v>45740</v>
      </c>
      <c r="D615" s="9" t="str">
        <f>IF(表格2[[#This Row],[姓名]]&lt;&gt;"","耗材","")</f>
        <v>耗材</v>
      </c>
      <c r="E615" s="8" t="s">
        <v>3358</v>
      </c>
      <c r="F615" s="98" t="s">
        <v>3355</v>
      </c>
      <c r="G615" s="179" t="str">
        <f>IF(表格2[[#This Row],[姓名]]&lt;&gt;"",TEXT(表格2[[#This Row],[日期]],"mm/dd;;")&amp;" "&amp;表格2[[#This Row],[項目]]&amp;"*"&amp;表格2[[#This Row],[數量]]&amp;表格2[[#This Row],[項目2]],"")</f>
        <v>03/24 尿布L*4-02/22, 03/01, 3/8, 03/15</v>
      </c>
      <c r="H615" s="332">
        <v>4</v>
      </c>
      <c r="I615" s="332">
        <f>IF((COUNTIF(表格2[[#This Row],[項目]],"*員工*")&gt;0),(IFERROR(VLOOKUP((MID(表格2[[#This Row],[項目]],1,(LEN(表格2[[#This Row],[項目]])-4))),價目[],3,0),"")),(IFERROR(VLOOKUP(表格2[[#This Row],[項目]],價目[],2,0),"")))</f>
        <v>272</v>
      </c>
      <c r="J615" s="333">
        <f>IF(表格2[欄1]&lt;&gt;"",(表格2[[#This Row],[數量]]*表格2[[#This Row],[單價]]),0)</f>
        <v>1088</v>
      </c>
    </row>
    <row r="616" spans="1:10" hidden="1">
      <c r="A616" s="331" t="str">
        <f>IFERROR((INDEX(名冊[#All],MATCH(表格2[[#This Row],[姓名]],名冊[[#All],[姓名]],0),COLUMN(名冊[[#Headers],[字號]]))),"")</f>
        <v>1-670</v>
      </c>
      <c r="B616" s="154" t="s">
        <v>1339</v>
      </c>
      <c r="C616" s="9">
        <v>45740</v>
      </c>
      <c r="D616" s="9" t="str">
        <f>IF(表格2[[#This Row],[姓名]]&lt;&gt;"","耗材","")</f>
        <v>耗材</v>
      </c>
      <c r="E616" s="8" t="s">
        <v>3347</v>
      </c>
      <c r="F616" s="98" t="s">
        <v>3349</v>
      </c>
      <c r="G616" s="179" t="str">
        <f>IF(表格2[[#This Row],[姓名]]&lt;&gt;"",TEXT(表格2[[#This Row],[日期]],"mm/dd;;")&amp;" "&amp;表格2[[#This Row],[項目]]&amp;"*"&amp;表格2[[#This Row],[數量]]&amp;表格2[[#This Row],[項目2]],"")</f>
        <v>03/24 看護墊*2-02/22, 3/8,</v>
      </c>
      <c r="H616" s="332">
        <v>2</v>
      </c>
      <c r="I616" s="332">
        <f>IF((COUNTIF(表格2[[#This Row],[項目]],"*員工*")&gt;0),(IFERROR(VLOOKUP((MID(表格2[[#This Row],[項目]],1,(LEN(表格2[[#This Row],[項目]])-4))),價目[],3,0),"")),(IFERROR(VLOOKUP(表格2[[#This Row],[項目]],價目[],2,0),"")))</f>
        <v>210</v>
      </c>
      <c r="J616" s="333">
        <f>IF(表格2[欄1]&lt;&gt;"",(表格2[[#This Row],[數量]]*表格2[[#This Row],[單價]]),0)</f>
        <v>420</v>
      </c>
    </row>
    <row r="617" spans="1:10" hidden="1">
      <c r="A617" s="331" t="str">
        <f>IFERROR((INDEX(名冊[#All],MATCH(表格2[[#This Row],[姓名]],名冊[[#All],[姓名]],0),COLUMN(名冊[[#Headers],[字號]]))),"")</f>
        <v>2-202</v>
      </c>
      <c r="B617" s="154" t="s">
        <v>3281</v>
      </c>
      <c r="C617" s="9">
        <v>45740</v>
      </c>
      <c r="D617" s="9" t="str">
        <f>IF(表格2[[#This Row],[姓名]]&lt;&gt;"","耗材","")</f>
        <v>耗材</v>
      </c>
      <c r="E617" s="8" t="s">
        <v>3359</v>
      </c>
      <c r="F617" s="98" t="s">
        <v>3344</v>
      </c>
      <c r="G617" s="179" t="str">
        <f>IF(表格2[[#This Row],[姓名]]&lt;&gt;"",TEXT(表格2[[#This Row],[日期]],"mm/dd;;")&amp;" "&amp;表格2[[#This Row],[項目]]&amp;"*"&amp;表格2[[#This Row],[數量]]&amp;表格2[[#This Row],[項目2]],"")</f>
        <v>03/24 甘油球*3-02/22,</v>
      </c>
      <c r="H617" s="332">
        <v>3</v>
      </c>
      <c r="I617" s="332">
        <f>IF((COUNTIF(表格2[[#This Row],[項目]],"*員工*")&gt;0),(IFERROR(VLOOKUP((MID(表格2[[#This Row],[項目]],1,(LEN(表格2[[#This Row],[項目]])-4))),價目[],3,0),"")),(IFERROR(VLOOKUP(表格2[[#This Row],[項目]],價目[],2,0),"")))</f>
        <v>60</v>
      </c>
      <c r="J617" s="333">
        <f>IF(表格2[欄1]&lt;&gt;"",(表格2[[#This Row],[數量]]*表格2[[#This Row],[單價]]),0)</f>
        <v>180</v>
      </c>
    </row>
    <row r="618" spans="1:10" hidden="1">
      <c r="A618" s="331" t="str">
        <f>IFERROR((INDEX(名冊[#All],MATCH(表格2[[#This Row],[姓名]],名冊[[#All],[姓名]],0),COLUMN(名冊[[#Headers],[字號]]))),"")</f>
        <v>2-202</v>
      </c>
      <c r="B618" s="154" t="s">
        <v>3281</v>
      </c>
      <c r="C618" s="9">
        <v>45740</v>
      </c>
      <c r="D618" s="9" t="str">
        <f>IF(表格2[[#This Row],[姓名]]&lt;&gt;"","耗材","")</f>
        <v>耗材</v>
      </c>
      <c r="E618" s="8" t="s">
        <v>3347</v>
      </c>
      <c r="F618" s="98" t="s">
        <v>3344</v>
      </c>
      <c r="G618" s="179" t="str">
        <f>IF(表格2[[#This Row],[姓名]]&lt;&gt;"",TEXT(表格2[[#This Row],[日期]],"mm/dd;;")&amp;" "&amp;表格2[[#This Row],[項目]]&amp;"*"&amp;表格2[[#This Row],[數量]]&amp;表格2[[#This Row],[項目2]],"")</f>
        <v>03/24 看護墊*1-02/22,</v>
      </c>
      <c r="H618" s="332">
        <v>1</v>
      </c>
      <c r="I618" s="332">
        <f>IF((COUNTIF(表格2[[#This Row],[項目]],"*員工*")&gt;0),(IFERROR(VLOOKUP((MID(表格2[[#This Row],[項目]],1,(LEN(表格2[[#This Row],[項目]])-4))),價目[],3,0),"")),(IFERROR(VLOOKUP(表格2[[#This Row],[項目]],價目[],2,0),"")))</f>
        <v>210</v>
      </c>
      <c r="J618" s="333">
        <f>IF(表格2[欄1]&lt;&gt;"",(表格2[[#This Row],[數量]]*表格2[[#This Row],[單價]]),0)</f>
        <v>210</v>
      </c>
    </row>
    <row r="619" spans="1:10" hidden="1">
      <c r="A619" s="331" t="str">
        <f>IFERROR((INDEX(名冊[#All],MATCH(表格2[[#This Row],[姓名]],名冊[[#All],[姓名]],0),COLUMN(名冊[[#Headers],[字號]]))),"")</f>
        <v>1-541</v>
      </c>
      <c r="B619" s="154" t="s">
        <v>323</v>
      </c>
      <c r="C619" s="9">
        <v>45740</v>
      </c>
      <c r="D619" s="9" t="str">
        <f>IF(表格2[[#This Row],[姓名]]&lt;&gt;"","耗材","")</f>
        <v>耗材</v>
      </c>
      <c r="E619" s="8" t="s">
        <v>3359</v>
      </c>
      <c r="F619" s="98" t="s">
        <v>3360</v>
      </c>
      <c r="G619" s="179" t="str">
        <f>IF(表格2[[#This Row],[姓名]]&lt;&gt;"",TEXT(表格2[[#This Row],[日期]],"mm/dd;;")&amp;" "&amp;表格2[[#This Row],[項目]]&amp;"*"&amp;表格2[[#This Row],[數量]]&amp;表格2[[#This Row],[項目2]],"")</f>
        <v>03/24 甘油球*3-03/01,</v>
      </c>
      <c r="H619" s="332">
        <v>3</v>
      </c>
      <c r="I619" s="332">
        <f>IF((COUNTIF(表格2[[#This Row],[項目]],"*員工*")&gt;0),(IFERROR(VLOOKUP((MID(表格2[[#This Row],[項目]],1,(LEN(表格2[[#This Row],[項目]])-4))),價目[],3,0),"")),(IFERROR(VLOOKUP(表格2[[#This Row],[項目]],價目[],2,0),"")))</f>
        <v>60</v>
      </c>
      <c r="J619" s="333">
        <f>IF(表格2[欄1]&lt;&gt;"",(表格2[[#This Row],[數量]]*表格2[[#This Row],[單價]]),0)</f>
        <v>180</v>
      </c>
    </row>
    <row r="620" spans="1:10" hidden="1">
      <c r="A620" s="331" t="str">
        <f>IFERROR((INDEX(名冊[#All],MATCH(表格2[[#This Row],[姓名]],名冊[[#All],[姓名]],0),COLUMN(名冊[[#Headers],[字號]]))),"")</f>
        <v>1-682</v>
      </c>
      <c r="B620" s="154" t="s">
        <v>1434</v>
      </c>
      <c r="C620" s="9">
        <v>45740</v>
      </c>
      <c r="D620" s="9" t="str">
        <f>IF(表格2[[#This Row],[姓名]]&lt;&gt;"","耗材","")</f>
        <v>耗材</v>
      </c>
      <c r="E620" s="8" t="s">
        <v>3359</v>
      </c>
      <c r="F620" s="98" t="s">
        <v>3360</v>
      </c>
      <c r="G620" s="179" t="str">
        <f>IF(表格2[[#This Row],[姓名]]&lt;&gt;"",TEXT(表格2[[#This Row],[日期]],"mm/dd;;")&amp;" "&amp;表格2[[#This Row],[項目]]&amp;"*"&amp;表格2[[#This Row],[數量]]&amp;表格2[[#This Row],[項目2]],"")</f>
        <v>03/24 甘油球*3-03/01,</v>
      </c>
      <c r="H620" s="332">
        <v>3</v>
      </c>
      <c r="I620" s="332">
        <f>IF((COUNTIF(表格2[[#This Row],[項目]],"*員工*")&gt;0),(IFERROR(VLOOKUP((MID(表格2[[#This Row],[項目]],1,(LEN(表格2[[#This Row],[項目]])-4))),價目[],3,0),"")),(IFERROR(VLOOKUP(表格2[[#This Row],[項目]],價目[],2,0),"")))</f>
        <v>60</v>
      </c>
      <c r="J620" s="333">
        <f>IF(表格2[欄1]&lt;&gt;"",(表格2[[#This Row],[數量]]*表格2[[#This Row],[單價]]),0)</f>
        <v>180</v>
      </c>
    </row>
    <row r="621" spans="1:10" hidden="1">
      <c r="A621" s="331" t="str">
        <f>IFERROR((INDEX(名冊[#All],MATCH(表格2[[#This Row],[姓名]],名冊[[#All],[姓名]],0),COLUMN(名冊[[#Headers],[字號]]))),"")</f>
        <v>1-682</v>
      </c>
      <c r="B621" s="154" t="s">
        <v>1434</v>
      </c>
      <c r="C621" s="9">
        <v>45740</v>
      </c>
      <c r="D621" s="9" t="str">
        <f>IF(表格2[[#This Row],[姓名]]&lt;&gt;"","耗材","")</f>
        <v>耗材</v>
      </c>
      <c r="E621" s="8" t="s">
        <v>3338</v>
      </c>
      <c r="F621" s="98" t="s">
        <v>3348</v>
      </c>
      <c r="G621" s="179" t="str">
        <f>IF(表格2[[#This Row],[姓名]]&lt;&gt;"",TEXT(表格2[[#This Row],[日期]],"mm/dd;;")&amp;" "&amp;表格2[[#This Row],[項目]]&amp;"*"&amp;表格2[[#This Row],[數量]]&amp;表格2[[#This Row],[項目2]],"")</f>
        <v>03/24 尿片*2-03/01, 03/15</v>
      </c>
      <c r="H621" s="332">
        <v>2</v>
      </c>
      <c r="I621" s="332">
        <f>IF((COUNTIF(表格2[[#This Row],[項目]],"*員工*")&gt;0),(IFERROR(VLOOKUP((MID(表格2[[#This Row],[項目]],1,(LEN(表格2[[#This Row],[項目]])-4))),價目[],3,0),"")),(IFERROR(VLOOKUP(表格2[[#This Row],[項目]],價目[],2,0),"")))</f>
        <v>220</v>
      </c>
      <c r="J621" s="333">
        <f>IF(表格2[欄1]&lt;&gt;"",(表格2[[#This Row],[數量]]*表格2[[#This Row],[單價]]),0)</f>
        <v>440</v>
      </c>
    </row>
    <row r="622" spans="1:10" hidden="1">
      <c r="A622" s="331" t="str">
        <f>IFERROR((INDEX(名冊[#All],MATCH(表格2[[#This Row],[姓名]],名冊[[#All],[姓名]],0),COLUMN(名冊[[#Headers],[字號]]))),"")</f>
        <v>1-682</v>
      </c>
      <c r="B622" s="154" t="s">
        <v>1434</v>
      </c>
      <c r="C622" s="9">
        <v>45740</v>
      </c>
      <c r="D622" s="9" t="str">
        <f>IF(表格2[[#This Row],[姓名]]&lt;&gt;"","耗材","")</f>
        <v>耗材</v>
      </c>
      <c r="E622" s="8" t="s">
        <v>3353</v>
      </c>
      <c r="F622" s="98" t="s">
        <v>3348</v>
      </c>
      <c r="G622" s="179" t="str">
        <f>IF(表格2[[#This Row],[姓名]]&lt;&gt;"",TEXT(表格2[[#This Row],[日期]],"mm/dd;;")&amp;" "&amp;表格2[[#This Row],[項目]]&amp;"*"&amp;表格2[[#This Row],[數量]]&amp;表格2[[#This Row],[項目2]],"")</f>
        <v>03/24 尿布M*2-03/01, 03/15</v>
      </c>
      <c r="H622" s="332">
        <v>2</v>
      </c>
      <c r="I622" s="332">
        <f>IF((COUNTIF(表格2[[#This Row],[項目]],"*員工*")&gt;0),(IFERROR(VLOOKUP((MID(表格2[[#This Row],[項目]],1,(LEN(表格2[[#This Row],[項目]])-4))),價目[],3,0),"")),(IFERROR(VLOOKUP(表格2[[#This Row],[項目]],價目[],2,0),"")))</f>
        <v>300</v>
      </c>
      <c r="J622" s="333">
        <f>IF(表格2[欄1]&lt;&gt;"",(表格2[[#This Row],[數量]]*表格2[[#This Row],[單價]]),0)</f>
        <v>600</v>
      </c>
    </row>
    <row r="623" spans="1:10" hidden="1">
      <c r="A623" s="331" t="str">
        <f>IFERROR((INDEX(名冊[#All],MATCH(表格2[[#This Row],[姓名]],名冊[[#All],[姓名]],0),COLUMN(名冊[[#Headers],[字號]]))),"")</f>
        <v>1-682</v>
      </c>
      <c r="B623" s="154" t="s">
        <v>1434</v>
      </c>
      <c r="C623" s="9">
        <v>45740</v>
      </c>
      <c r="D623" s="9" t="str">
        <f>IF(表格2[[#This Row],[姓名]]&lt;&gt;"","耗材","")</f>
        <v>耗材</v>
      </c>
      <c r="E623" s="8" t="s">
        <v>3347</v>
      </c>
      <c r="F623" s="98" t="s">
        <v>3348</v>
      </c>
      <c r="G623" s="179" t="str">
        <f>IF(表格2[[#This Row],[姓名]]&lt;&gt;"",TEXT(表格2[[#This Row],[日期]],"mm/dd;;")&amp;" "&amp;表格2[[#This Row],[項目]]&amp;"*"&amp;表格2[[#This Row],[數量]]&amp;表格2[[#This Row],[項目2]],"")</f>
        <v>03/24 看護墊*2-03/01, 03/15</v>
      </c>
      <c r="H623" s="332">
        <v>2</v>
      </c>
      <c r="I623" s="332">
        <f>IF((COUNTIF(表格2[[#This Row],[項目]],"*員工*")&gt;0),(IFERROR(VLOOKUP((MID(表格2[[#This Row],[項目]],1,(LEN(表格2[[#This Row],[項目]])-4))),價目[],3,0),"")),(IFERROR(VLOOKUP(表格2[[#This Row],[項目]],價目[],2,0),"")))</f>
        <v>210</v>
      </c>
      <c r="J623" s="333">
        <f>IF(表格2[欄1]&lt;&gt;"",(表格2[[#This Row],[數量]]*表格2[[#This Row],[單價]]),0)</f>
        <v>420</v>
      </c>
    </row>
    <row r="624" spans="1:10" hidden="1">
      <c r="A624" s="331" t="str">
        <f>IFERROR((INDEX(名冊[#All],MATCH(表格2[[#This Row],[姓名]],名冊[[#All],[姓名]],0),COLUMN(名冊[[#Headers],[字號]]))),"")</f>
        <v>1-724</v>
      </c>
      <c r="B624" s="154" t="s">
        <v>1766</v>
      </c>
      <c r="C624" s="9">
        <v>45740</v>
      </c>
      <c r="D624" s="9" t="str">
        <f>IF(表格2[[#This Row],[姓名]]&lt;&gt;"","耗材","")</f>
        <v>耗材</v>
      </c>
      <c r="E624" s="8" t="s">
        <v>3359</v>
      </c>
      <c r="F624" s="98" t="s">
        <v>3360</v>
      </c>
      <c r="G624" s="179" t="str">
        <f>IF(表格2[[#This Row],[姓名]]&lt;&gt;"",TEXT(表格2[[#This Row],[日期]],"mm/dd;;")&amp;" "&amp;表格2[[#This Row],[項目]]&amp;"*"&amp;表格2[[#This Row],[數量]]&amp;表格2[[#This Row],[項目2]],"")</f>
        <v>03/24 甘油球*3-03/01,</v>
      </c>
      <c r="H624" s="332">
        <v>3</v>
      </c>
      <c r="I624" s="332">
        <f>IF((COUNTIF(表格2[[#This Row],[項目]],"*員工*")&gt;0),(IFERROR(VLOOKUP((MID(表格2[[#This Row],[項目]],1,(LEN(表格2[[#This Row],[項目]])-4))),價目[],3,0),"")),(IFERROR(VLOOKUP(表格2[[#This Row],[項目]],價目[],2,0),"")))</f>
        <v>60</v>
      </c>
      <c r="J624" s="333">
        <f>IF(表格2[欄1]&lt;&gt;"",(表格2[[#This Row],[數量]]*表格2[[#This Row],[單價]]),0)</f>
        <v>180</v>
      </c>
    </row>
    <row r="625" spans="1:10" hidden="1">
      <c r="A625" s="331" t="str">
        <f>IFERROR((INDEX(名冊[#All],MATCH(表格2[[#This Row],[姓名]],名冊[[#All],[姓名]],0),COLUMN(名冊[[#Headers],[字號]]))),"")</f>
        <v>1-465</v>
      </c>
      <c r="B625" s="154" t="s">
        <v>1457</v>
      </c>
      <c r="C625" s="9">
        <v>45740</v>
      </c>
      <c r="D625" s="9" t="str">
        <f>IF(表格2[[#This Row],[姓名]]&lt;&gt;"","耗材","")</f>
        <v>耗材</v>
      </c>
      <c r="E625" s="8" t="s">
        <v>3359</v>
      </c>
      <c r="F625" s="98" t="s">
        <v>3350</v>
      </c>
      <c r="G625" s="179" t="str">
        <f>IF(表格2[[#This Row],[姓名]]&lt;&gt;"",TEXT(表格2[[#This Row],[日期]],"mm/dd;;")&amp;" "&amp;表格2[[#This Row],[項目]]&amp;"*"&amp;表格2[[#This Row],[數量]]&amp;表格2[[#This Row],[項目2]],"")</f>
        <v>03/24 甘油球*3-3/8,</v>
      </c>
      <c r="H625" s="332">
        <v>3</v>
      </c>
      <c r="I625" s="332">
        <f>IF((COUNTIF(表格2[[#This Row],[項目]],"*員工*")&gt;0),(IFERROR(VLOOKUP((MID(表格2[[#This Row],[項目]],1,(LEN(表格2[[#This Row],[項目]])-4))),價目[],3,0),"")),(IFERROR(VLOOKUP(表格2[[#This Row],[項目]],價目[],2,0),"")))</f>
        <v>60</v>
      </c>
      <c r="J625" s="333">
        <f>IF(表格2[欄1]&lt;&gt;"",(表格2[[#This Row],[數量]]*表格2[[#This Row],[單價]]),0)</f>
        <v>180</v>
      </c>
    </row>
    <row r="626" spans="1:10" hidden="1">
      <c r="A626" s="331" t="str">
        <f>IFERROR((INDEX(名冊[#All],MATCH(表格2[[#This Row],[姓名]],名冊[[#All],[姓名]],0),COLUMN(名冊[[#Headers],[字號]]))),"")</f>
        <v>1-465</v>
      </c>
      <c r="B626" s="154" t="s">
        <v>1457</v>
      </c>
      <c r="C626" s="9">
        <v>45740</v>
      </c>
      <c r="D626" s="9" t="str">
        <f>IF(表格2[[#This Row],[姓名]]&lt;&gt;"","耗材","")</f>
        <v>耗材</v>
      </c>
      <c r="E626" s="8" t="s">
        <v>3338</v>
      </c>
      <c r="F626" s="98" t="s">
        <v>3361</v>
      </c>
      <c r="G626" s="179" t="str">
        <f>IF(表格2[[#This Row],[姓名]]&lt;&gt;"",TEXT(表格2[[#This Row],[日期]],"mm/dd;;")&amp;" "&amp;表格2[[#This Row],[項目]]&amp;"*"&amp;表格2[[#This Row],[數量]]&amp;表格2[[#This Row],[項目2]],"")</f>
        <v>03/24 尿片*3-02/22, 03/01, 03/08,</v>
      </c>
      <c r="H626" s="332">
        <v>3</v>
      </c>
      <c r="I626" s="332">
        <f>IF((COUNTIF(表格2[[#This Row],[項目]],"*員工*")&gt;0),(IFERROR(VLOOKUP((MID(表格2[[#This Row],[項目]],1,(LEN(表格2[[#This Row],[項目]])-4))),價目[],3,0),"")),(IFERROR(VLOOKUP(表格2[[#This Row],[項目]],價目[],2,0),"")))</f>
        <v>220</v>
      </c>
      <c r="J626" s="333">
        <f>IF(表格2[欄1]&lt;&gt;"",(表格2[[#This Row],[數量]]*表格2[[#This Row],[單價]]),0)</f>
        <v>660</v>
      </c>
    </row>
    <row r="627" spans="1:10" hidden="1">
      <c r="A627" s="331" t="str">
        <f>IFERROR((INDEX(名冊[#All],MATCH(表格2[[#This Row],[姓名]],名冊[[#All],[姓名]],0),COLUMN(名冊[[#Headers],[字號]]))),"")</f>
        <v>1-465</v>
      </c>
      <c r="B627" s="154" t="s">
        <v>1457</v>
      </c>
      <c r="C627" s="9">
        <v>45740</v>
      </c>
      <c r="D627" s="9" t="str">
        <f>IF(表格2[[#This Row],[姓名]]&lt;&gt;"","耗材","")</f>
        <v>耗材</v>
      </c>
      <c r="E627" s="8" t="s">
        <v>3353</v>
      </c>
      <c r="F627" s="98" t="s">
        <v>3352</v>
      </c>
      <c r="G627" s="179" t="str">
        <f>IF(表格2[[#This Row],[姓名]]&lt;&gt;"",TEXT(表格2[[#This Row],[日期]],"mm/dd;;")&amp;" "&amp;表格2[[#This Row],[項目]]&amp;"*"&amp;表格2[[#This Row],[數量]]&amp;表格2[[#This Row],[項目2]],"")</f>
        <v>03/24 尿布M*3-02/22, 03/01, 3/8,</v>
      </c>
      <c r="H627" s="332">
        <v>3</v>
      </c>
      <c r="I627" s="332">
        <f>IF((COUNTIF(表格2[[#This Row],[項目]],"*員工*")&gt;0),(IFERROR(VLOOKUP((MID(表格2[[#This Row],[項目]],1,(LEN(表格2[[#This Row],[項目]])-4))),價目[],3,0),"")),(IFERROR(VLOOKUP(表格2[[#This Row],[項目]],價目[],2,0),"")))</f>
        <v>300</v>
      </c>
      <c r="J627" s="333">
        <f>IF(表格2[欄1]&lt;&gt;"",(表格2[[#This Row],[數量]]*表格2[[#This Row],[單價]]),0)</f>
        <v>900</v>
      </c>
    </row>
    <row r="628" spans="1:10" hidden="1">
      <c r="A628" s="331" t="str">
        <f>IFERROR((INDEX(名冊[#All],MATCH(表格2[[#This Row],[姓名]],名冊[[#All],[姓名]],0),COLUMN(名冊[[#Headers],[字號]]))),"")</f>
        <v>1-465</v>
      </c>
      <c r="B628" s="154" t="s">
        <v>1457</v>
      </c>
      <c r="C628" s="9">
        <v>45740</v>
      </c>
      <c r="D628" s="9" t="str">
        <f>IF(表格2[[#This Row],[姓名]]&lt;&gt;"","耗材","")</f>
        <v>耗材</v>
      </c>
      <c r="E628" s="8" t="s">
        <v>3347</v>
      </c>
      <c r="F628" s="98" t="s">
        <v>3363</v>
      </c>
      <c r="G628" s="179" t="str">
        <f>IF(表格2[[#This Row],[姓名]]&lt;&gt;"",TEXT(表格2[[#This Row],[日期]],"mm/dd;;")&amp;" "&amp;表格2[[#This Row],[項目]]&amp;"*"&amp;表格2[[#This Row],[數量]]&amp;表格2[[#This Row],[項目2]],"")</f>
        <v>03/24 看護墊*2-02/22, 03/01,</v>
      </c>
      <c r="H628" s="332">
        <v>2</v>
      </c>
      <c r="I628" s="332">
        <f>IF((COUNTIF(表格2[[#This Row],[項目]],"*員工*")&gt;0),(IFERROR(VLOOKUP((MID(表格2[[#This Row],[項目]],1,(LEN(表格2[[#This Row],[項目]])-4))),價目[],3,0),"")),(IFERROR(VLOOKUP(表格2[[#This Row],[項目]],價目[],2,0),"")))</f>
        <v>210</v>
      </c>
      <c r="J628" s="333">
        <f>IF(表格2[欄1]&lt;&gt;"",(表格2[[#This Row],[數量]]*表格2[[#This Row],[單價]]),0)</f>
        <v>420</v>
      </c>
    </row>
    <row r="629" spans="1:10" hidden="1">
      <c r="A629" s="331" t="str">
        <f>IFERROR((INDEX(名冊[#All],MATCH(表格2[[#This Row],[姓名]],名冊[[#All],[姓名]],0),COLUMN(名冊[[#Headers],[字號]]))),"")</f>
        <v>1-354</v>
      </c>
      <c r="B629" s="154" t="s">
        <v>583</v>
      </c>
      <c r="C629" s="9">
        <v>45740</v>
      </c>
      <c r="D629" s="9" t="str">
        <f>IF(表格2[[#This Row],[姓名]]&lt;&gt;"","耗材","")</f>
        <v>耗材</v>
      </c>
      <c r="E629" s="8" t="s">
        <v>3359</v>
      </c>
      <c r="F629" s="98" t="s">
        <v>3360</v>
      </c>
      <c r="G629" s="179" t="str">
        <f>IF(表格2[[#This Row],[姓名]]&lt;&gt;"",TEXT(表格2[[#This Row],[日期]],"mm/dd;;")&amp;" "&amp;表格2[[#This Row],[項目]]&amp;"*"&amp;表格2[[#This Row],[數量]]&amp;表格2[[#This Row],[項目2]],"")</f>
        <v>03/24 甘油球*3-03/01,</v>
      </c>
      <c r="H629" s="332">
        <v>3</v>
      </c>
      <c r="I629" s="332">
        <f>IF((COUNTIF(表格2[[#This Row],[項目]],"*員工*")&gt;0),(IFERROR(VLOOKUP((MID(表格2[[#This Row],[項目]],1,(LEN(表格2[[#This Row],[項目]])-4))),價目[],3,0),"")),(IFERROR(VLOOKUP(表格2[[#This Row],[項目]],價目[],2,0),"")))</f>
        <v>60</v>
      </c>
      <c r="J629" s="333">
        <f>IF(表格2[欄1]&lt;&gt;"",(表格2[[#This Row],[數量]]*表格2[[#This Row],[單價]]),0)</f>
        <v>180</v>
      </c>
    </row>
    <row r="630" spans="1:10" hidden="1">
      <c r="A630" s="331" t="str">
        <f>IFERROR((INDEX(名冊[#All],MATCH(表格2[[#This Row],[姓名]],名冊[[#All],[姓名]],0),COLUMN(名冊[[#Headers],[字號]]))),"")</f>
        <v>1-354</v>
      </c>
      <c r="B630" s="154" t="s">
        <v>583</v>
      </c>
      <c r="C630" s="9">
        <v>45740</v>
      </c>
      <c r="D630" s="9" t="str">
        <f>IF(表格2[[#This Row],[姓名]]&lt;&gt;"","耗材","")</f>
        <v>耗材</v>
      </c>
      <c r="E630" s="8" t="s">
        <v>3338</v>
      </c>
      <c r="F630" s="98" t="s">
        <v>3340</v>
      </c>
      <c r="G630" s="179" t="str">
        <f>IF(表格2[[#This Row],[姓名]]&lt;&gt;"",TEXT(表格2[[#This Row],[日期]],"mm/dd;;")&amp;" "&amp;表格2[[#This Row],[項目]]&amp;"*"&amp;表格2[[#This Row],[數量]]&amp;表格2[[#This Row],[項目2]],"")</f>
        <v>03/24 尿片*5-02/22, 03/01, 03/08, 03/15</v>
      </c>
      <c r="H630" s="332">
        <v>5</v>
      </c>
      <c r="I630" s="332">
        <f>IF((COUNTIF(表格2[[#This Row],[項目]],"*員工*")&gt;0),(IFERROR(VLOOKUP((MID(表格2[[#This Row],[項目]],1,(LEN(表格2[[#This Row],[項目]])-4))),價目[],3,0),"")),(IFERROR(VLOOKUP(表格2[[#This Row],[項目]],價目[],2,0),"")))</f>
        <v>220</v>
      </c>
      <c r="J630" s="333">
        <f>IF(表格2[欄1]&lt;&gt;"",(表格2[[#This Row],[數量]]*表格2[[#This Row],[單價]]),0)</f>
        <v>1100</v>
      </c>
    </row>
    <row r="631" spans="1:10" hidden="1">
      <c r="A631" s="331" t="str">
        <f>IFERROR((INDEX(名冊[#All],MATCH(表格2[[#This Row],[姓名]],名冊[[#All],[姓名]],0),COLUMN(名冊[[#Headers],[字號]]))),"")</f>
        <v>1-354</v>
      </c>
      <c r="B631" s="154" t="s">
        <v>583</v>
      </c>
      <c r="C631" s="9">
        <v>45740</v>
      </c>
      <c r="D631" s="9" t="str">
        <f>IF(表格2[[#This Row],[姓名]]&lt;&gt;"","耗材","")</f>
        <v>耗材</v>
      </c>
      <c r="E631" s="8" t="s">
        <v>3353</v>
      </c>
      <c r="F631" s="98" t="s">
        <v>3355</v>
      </c>
      <c r="G631" s="179" t="str">
        <f>IF(表格2[[#This Row],[姓名]]&lt;&gt;"",TEXT(表格2[[#This Row],[日期]],"mm/dd;;")&amp;" "&amp;表格2[[#This Row],[項目]]&amp;"*"&amp;表格2[[#This Row],[數量]]&amp;表格2[[#This Row],[項目2]],"")</f>
        <v>03/24 尿布M*4-02/22, 03/01, 3/8, 03/15</v>
      </c>
      <c r="H631" s="332">
        <v>4</v>
      </c>
      <c r="I631" s="332">
        <f>IF((COUNTIF(表格2[[#This Row],[項目]],"*員工*")&gt;0),(IFERROR(VLOOKUP((MID(表格2[[#This Row],[項目]],1,(LEN(表格2[[#This Row],[項目]])-4))),價目[],3,0),"")),(IFERROR(VLOOKUP(表格2[[#This Row],[項目]],價目[],2,0),"")))</f>
        <v>300</v>
      </c>
      <c r="J631" s="333">
        <f>IF(表格2[欄1]&lt;&gt;"",(表格2[[#This Row],[數量]]*表格2[[#This Row],[單價]]),0)</f>
        <v>1200</v>
      </c>
    </row>
    <row r="632" spans="1:10" hidden="1">
      <c r="A632" s="331" t="str">
        <f>IFERROR((INDEX(名冊[#All],MATCH(表格2[[#This Row],[姓名]],名冊[[#All],[姓名]],0),COLUMN(名冊[[#Headers],[字號]]))),"")</f>
        <v>1-354</v>
      </c>
      <c r="B632" s="154" t="s">
        <v>583</v>
      </c>
      <c r="C632" s="9">
        <v>45740</v>
      </c>
      <c r="D632" s="9" t="str">
        <f>IF(表格2[[#This Row],[姓名]]&lt;&gt;"","耗材","")</f>
        <v>耗材</v>
      </c>
      <c r="E632" s="8" t="s">
        <v>3347</v>
      </c>
      <c r="F632" s="98" t="s">
        <v>3363</v>
      </c>
      <c r="G632" s="179" t="str">
        <f>IF(表格2[[#This Row],[姓名]]&lt;&gt;"",TEXT(表格2[[#This Row],[日期]],"mm/dd;;")&amp;" "&amp;表格2[[#This Row],[項目]]&amp;"*"&amp;表格2[[#This Row],[數量]]&amp;表格2[[#This Row],[項目2]],"")</f>
        <v>03/24 看護墊*2-02/22, 03/01,</v>
      </c>
      <c r="H632" s="332">
        <v>2</v>
      </c>
      <c r="I632" s="332">
        <f>IF((COUNTIF(表格2[[#This Row],[項目]],"*員工*")&gt;0),(IFERROR(VLOOKUP((MID(表格2[[#This Row],[項目]],1,(LEN(表格2[[#This Row],[項目]])-4))),價目[],3,0),"")),(IFERROR(VLOOKUP(表格2[[#This Row],[項目]],價目[],2,0),"")))</f>
        <v>210</v>
      </c>
      <c r="J632" s="333">
        <f>IF(表格2[欄1]&lt;&gt;"",(表格2[[#This Row],[數量]]*表格2[[#This Row],[單價]]),0)</f>
        <v>420</v>
      </c>
    </row>
    <row r="633" spans="1:10" hidden="1">
      <c r="A633" s="331" t="str">
        <f>IFERROR((INDEX(名冊[#All],MATCH(表格2[[#This Row],[姓名]],名冊[[#All],[姓名]],0),COLUMN(名冊[[#Headers],[字號]]))),"")</f>
        <v>2-066</v>
      </c>
      <c r="B633" s="154" t="s">
        <v>355</v>
      </c>
      <c r="C633" s="9">
        <v>45740</v>
      </c>
      <c r="D633" s="9" t="str">
        <f>IF(表格2[[#This Row],[姓名]]&lt;&gt;"","耗材","")</f>
        <v>耗材</v>
      </c>
      <c r="E633" s="8" t="s">
        <v>3359</v>
      </c>
      <c r="F633" s="98" t="s">
        <v>3344</v>
      </c>
      <c r="G633" s="179" t="str">
        <f>IF(表格2[[#This Row],[姓名]]&lt;&gt;"",TEXT(表格2[[#This Row],[日期]],"mm/dd;;")&amp;" "&amp;表格2[[#This Row],[項目]]&amp;"*"&amp;表格2[[#This Row],[數量]]&amp;表格2[[#This Row],[項目2]],"")</f>
        <v>03/24 甘油球*3-02/22,</v>
      </c>
      <c r="H633" s="332">
        <v>3</v>
      </c>
      <c r="I633" s="332">
        <f>IF((COUNTIF(表格2[[#This Row],[項目]],"*員工*")&gt;0),(IFERROR(VLOOKUP((MID(表格2[[#This Row],[項目]],1,(LEN(表格2[[#This Row],[項目]])-4))),價目[],3,0),"")),(IFERROR(VLOOKUP(表格2[[#This Row],[項目]],價目[],2,0),"")))</f>
        <v>60</v>
      </c>
      <c r="J633" s="333">
        <f>IF(表格2[欄1]&lt;&gt;"",(表格2[[#This Row],[數量]]*表格2[[#This Row],[單價]]),0)</f>
        <v>180</v>
      </c>
    </row>
    <row r="634" spans="1:10" hidden="1">
      <c r="A634" s="331" t="str">
        <f>IFERROR((INDEX(名冊[#All],MATCH(表格2[[#This Row],[姓名]],名冊[[#All],[姓名]],0),COLUMN(名冊[[#Headers],[字號]]))),"")</f>
        <v>2-066</v>
      </c>
      <c r="B634" s="154" t="s">
        <v>355</v>
      </c>
      <c r="C634" s="9">
        <v>45740</v>
      </c>
      <c r="D634" s="9" t="str">
        <f>IF(表格2[[#This Row],[姓名]]&lt;&gt;"","耗材","")</f>
        <v>耗材</v>
      </c>
      <c r="E634" s="8" t="s">
        <v>3338</v>
      </c>
      <c r="F634" s="98" t="s">
        <v>3345</v>
      </c>
      <c r="G634" s="179" t="str">
        <f>IF(表格2[[#This Row],[姓名]]&lt;&gt;"",TEXT(表格2[[#This Row],[日期]],"mm/dd;;")&amp;" "&amp;表格2[[#This Row],[項目]]&amp;"*"&amp;表格2[[#This Row],[數量]]&amp;表格2[[#This Row],[項目2]],"")</f>
        <v>03/24 尿片*4-02/22, 03/08, 03/15</v>
      </c>
      <c r="H634" s="332">
        <v>4</v>
      </c>
      <c r="I634" s="332">
        <f>IF((COUNTIF(表格2[[#This Row],[項目]],"*員工*")&gt;0),(IFERROR(VLOOKUP((MID(表格2[[#This Row],[項目]],1,(LEN(表格2[[#This Row],[項目]])-4))),價目[],3,0),"")),(IFERROR(VLOOKUP(表格2[[#This Row],[項目]],價目[],2,0),"")))</f>
        <v>220</v>
      </c>
      <c r="J634" s="333">
        <f>IF(表格2[欄1]&lt;&gt;"",(表格2[[#This Row],[數量]]*表格2[[#This Row],[單價]]),0)</f>
        <v>880</v>
      </c>
    </row>
    <row r="635" spans="1:10" hidden="1">
      <c r="A635" s="331" t="str">
        <f>IFERROR((INDEX(名冊[#All],MATCH(表格2[[#This Row],[姓名]],名冊[[#All],[姓名]],0),COLUMN(名冊[[#Headers],[字號]]))),"")</f>
        <v>2-066</v>
      </c>
      <c r="B635" s="154" t="s">
        <v>355</v>
      </c>
      <c r="C635" s="9">
        <v>45740</v>
      </c>
      <c r="D635" s="9" t="str">
        <f>IF(表格2[[#This Row],[姓名]]&lt;&gt;"","耗材","")</f>
        <v>耗材</v>
      </c>
      <c r="E635" s="8" t="s">
        <v>3358</v>
      </c>
      <c r="F635" s="98" t="s">
        <v>3355</v>
      </c>
      <c r="G635" s="179" t="str">
        <f>IF(表格2[[#This Row],[姓名]]&lt;&gt;"",TEXT(表格2[[#This Row],[日期]],"mm/dd;;")&amp;" "&amp;表格2[[#This Row],[項目]]&amp;"*"&amp;表格2[[#This Row],[數量]]&amp;表格2[[#This Row],[項目2]],"")</f>
        <v>03/24 尿布L*5-02/22, 03/01, 3/8, 03/15</v>
      </c>
      <c r="H635" s="332">
        <v>5</v>
      </c>
      <c r="I635" s="332">
        <f>IF((COUNTIF(表格2[[#This Row],[項目]],"*員工*")&gt;0),(IFERROR(VLOOKUP((MID(表格2[[#This Row],[項目]],1,(LEN(表格2[[#This Row],[項目]])-4))),價目[],3,0),"")),(IFERROR(VLOOKUP(表格2[[#This Row],[項目]],價目[],2,0),"")))</f>
        <v>272</v>
      </c>
      <c r="J635" s="333">
        <f>IF(表格2[欄1]&lt;&gt;"",(表格2[[#This Row],[數量]]*表格2[[#This Row],[單價]]),0)</f>
        <v>1360</v>
      </c>
    </row>
    <row r="636" spans="1:10" hidden="1">
      <c r="A636" s="331" t="str">
        <f>IFERROR((INDEX(名冊[#All],MATCH(表格2[[#This Row],[姓名]],名冊[[#All],[姓名]],0),COLUMN(名冊[[#Headers],[字號]]))),"")</f>
        <v>2-066</v>
      </c>
      <c r="B636" s="154" t="s">
        <v>355</v>
      </c>
      <c r="C636" s="9">
        <v>45740</v>
      </c>
      <c r="D636" s="9" t="str">
        <f>IF(表格2[[#This Row],[姓名]]&lt;&gt;"","耗材","")</f>
        <v>耗材</v>
      </c>
      <c r="E636" s="8" t="s">
        <v>3347</v>
      </c>
      <c r="F636" s="98" t="s">
        <v>3356</v>
      </c>
      <c r="G636" s="179" t="str">
        <f>IF(表格2[[#This Row],[姓名]]&lt;&gt;"",TEXT(表格2[[#This Row],[日期]],"mm/dd;;")&amp;" "&amp;表格2[[#This Row],[項目]]&amp;"*"&amp;表格2[[#This Row],[數量]]&amp;表格2[[#This Row],[項目2]],"")</f>
        <v>03/24 看護墊*2-3/8, 03/15</v>
      </c>
      <c r="H636" s="332">
        <v>2</v>
      </c>
      <c r="I636" s="332">
        <f>IF((COUNTIF(表格2[[#This Row],[項目]],"*員工*")&gt;0),(IFERROR(VLOOKUP((MID(表格2[[#This Row],[項目]],1,(LEN(表格2[[#This Row],[項目]])-4))),價目[],3,0),"")),(IFERROR(VLOOKUP(表格2[[#This Row],[項目]],價目[],2,0),"")))</f>
        <v>210</v>
      </c>
      <c r="J636" s="333">
        <f>IF(表格2[欄1]&lt;&gt;"",(表格2[[#This Row],[數量]]*表格2[[#This Row],[單價]]),0)</f>
        <v>420</v>
      </c>
    </row>
    <row r="637" spans="1:10" hidden="1">
      <c r="A637" s="331" t="str">
        <f>IFERROR((INDEX(名冊[#All],MATCH(表格2[[#This Row],[姓名]],名冊[[#All],[姓名]],0),COLUMN(名冊[[#Headers],[字號]]))),"")</f>
        <v>1-684</v>
      </c>
      <c r="B637" s="154" t="s">
        <v>1449</v>
      </c>
      <c r="C637" s="9">
        <v>45740</v>
      </c>
      <c r="D637" s="9" t="str">
        <f>IF(表格2[[#This Row],[姓名]]&lt;&gt;"","耗材","")</f>
        <v>耗材</v>
      </c>
      <c r="E637" s="8" t="s">
        <v>3359</v>
      </c>
      <c r="F637" s="98" t="s">
        <v>3360</v>
      </c>
      <c r="G637" s="179" t="str">
        <f>IF(表格2[[#This Row],[姓名]]&lt;&gt;"",TEXT(表格2[[#This Row],[日期]],"mm/dd;;")&amp;" "&amp;表格2[[#This Row],[項目]]&amp;"*"&amp;表格2[[#This Row],[數量]]&amp;表格2[[#This Row],[項目2]],"")</f>
        <v>03/24 甘油球*3-03/01,</v>
      </c>
      <c r="H637" s="332">
        <v>3</v>
      </c>
      <c r="I637" s="332">
        <f>IF((COUNTIF(表格2[[#This Row],[項目]],"*員工*")&gt;0),(IFERROR(VLOOKUP((MID(表格2[[#This Row],[項目]],1,(LEN(表格2[[#This Row],[項目]])-4))),價目[],3,0),"")),(IFERROR(VLOOKUP(表格2[[#This Row],[項目]],價目[],2,0),"")))</f>
        <v>60</v>
      </c>
      <c r="J637" s="333">
        <f>IF(表格2[欄1]&lt;&gt;"",(表格2[[#This Row],[數量]]*表格2[[#This Row],[單價]]),0)</f>
        <v>180</v>
      </c>
    </row>
    <row r="638" spans="1:10" hidden="1">
      <c r="A638" s="331" t="str">
        <f>IFERROR((INDEX(名冊[#All],MATCH(表格2[[#This Row],[姓名]],名冊[[#All],[姓名]],0),COLUMN(名冊[[#Headers],[字號]]))),"")</f>
        <v>1-684</v>
      </c>
      <c r="B638" s="154" t="s">
        <v>1449</v>
      </c>
      <c r="C638" s="9">
        <v>45740</v>
      </c>
      <c r="D638" s="9" t="str">
        <f>IF(表格2[[#This Row],[姓名]]&lt;&gt;"","耗材","")</f>
        <v>耗材</v>
      </c>
      <c r="E638" s="8" t="s">
        <v>3338</v>
      </c>
      <c r="F638" s="98" t="s">
        <v>3340</v>
      </c>
      <c r="G638" s="179" t="str">
        <f>IF(表格2[[#This Row],[姓名]]&lt;&gt;"",TEXT(表格2[[#This Row],[日期]],"mm/dd;;")&amp;" "&amp;表格2[[#This Row],[項目]]&amp;"*"&amp;表格2[[#This Row],[數量]]&amp;表格2[[#This Row],[項目2]],"")</f>
        <v>03/24 尿片*6-02/22, 03/01, 03/08, 03/15</v>
      </c>
      <c r="H638" s="332">
        <v>6</v>
      </c>
      <c r="I638" s="332">
        <f>IF((COUNTIF(表格2[[#This Row],[項目]],"*員工*")&gt;0),(IFERROR(VLOOKUP((MID(表格2[[#This Row],[項目]],1,(LEN(表格2[[#This Row],[項目]])-4))),價目[],3,0),"")),(IFERROR(VLOOKUP(表格2[[#This Row],[項目]],價目[],2,0),"")))</f>
        <v>220</v>
      </c>
      <c r="J638" s="333">
        <f>IF(表格2[欄1]&lt;&gt;"",(表格2[[#This Row],[數量]]*表格2[[#This Row],[單價]]),0)</f>
        <v>1320</v>
      </c>
    </row>
    <row r="639" spans="1:10" hidden="1">
      <c r="A639" s="331" t="str">
        <f>IFERROR((INDEX(名冊[#All],MATCH(表格2[[#This Row],[姓名]],名冊[[#All],[姓名]],0),COLUMN(名冊[[#Headers],[字號]]))),"")</f>
        <v>1-684</v>
      </c>
      <c r="B639" s="154" t="s">
        <v>1449</v>
      </c>
      <c r="C639" s="9">
        <v>45740</v>
      </c>
      <c r="D639" s="9" t="str">
        <f>IF(表格2[[#This Row],[姓名]]&lt;&gt;"","耗材","")</f>
        <v>耗材</v>
      </c>
      <c r="E639" s="8" t="s">
        <v>3358</v>
      </c>
      <c r="F639" s="98" t="s">
        <v>3355</v>
      </c>
      <c r="G639" s="179" t="str">
        <f>IF(表格2[[#This Row],[姓名]]&lt;&gt;"",TEXT(表格2[[#This Row],[日期]],"mm/dd;;")&amp;" "&amp;表格2[[#This Row],[項目]]&amp;"*"&amp;表格2[[#This Row],[數量]]&amp;表格2[[#This Row],[項目2]],"")</f>
        <v>03/24 尿布L*4-02/22, 03/01, 3/8, 03/15</v>
      </c>
      <c r="H639" s="332">
        <v>4</v>
      </c>
      <c r="I639" s="332">
        <f>IF((COUNTIF(表格2[[#This Row],[項目]],"*員工*")&gt;0),(IFERROR(VLOOKUP((MID(表格2[[#This Row],[項目]],1,(LEN(表格2[[#This Row],[項目]])-4))),價目[],3,0),"")),(IFERROR(VLOOKUP(表格2[[#This Row],[項目]],價目[],2,0),"")))</f>
        <v>272</v>
      </c>
      <c r="J639" s="333">
        <f>IF(表格2[欄1]&lt;&gt;"",(表格2[[#This Row],[數量]]*表格2[[#This Row],[單價]]),0)</f>
        <v>1088</v>
      </c>
    </row>
    <row r="640" spans="1:10" hidden="1">
      <c r="A640" s="331" t="str">
        <f>IFERROR((INDEX(名冊[#All],MATCH(表格2[[#This Row],[姓名]],名冊[[#All],[姓名]],0),COLUMN(名冊[[#Headers],[字號]]))),"")</f>
        <v>1-684</v>
      </c>
      <c r="B640" s="154" t="s">
        <v>1449</v>
      </c>
      <c r="C640" s="9">
        <v>45740</v>
      </c>
      <c r="D640" s="9" t="str">
        <f>IF(表格2[[#This Row],[姓名]]&lt;&gt;"","耗材","")</f>
        <v>耗材</v>
      </c>
      <c r="E640" s="8" t="s">
        <v>3347</v>
      </c>
      <c r="F640" s="98" t="s">
        <v>3363</v>
      </c>
      <c r="G640" s="179" t="str">
        <f>IF(表格2[[#This Row],[姓名]]&lt;&gt;"",TEXT(表格2[[#This Row],[日期]],"mm/dd;;")&amp;" "&amp;表格2[[#This Row],[項目]]&amp;"*"&amp;表格2[[#This Row],[數量]]&amp;表格2[[#This Row],[項目2]],"")</f>
        <v>03/24 看護墊*2-02/22, 03/01,</v>
      </c>
      <c r="H640" s="332">
        <v>2</v>
      </c>
      <c r="I640" s="332">
        <f>IF((COUNTIF(表格2[[#This Row],[項目]],"*員工*")&gt;0),(IFERROR(VLOOKUP((MID(表格2[[#This Row],[項目]],1,(LEN(表格2[[#This Row],[項目]])-4))),價目[],3,0),"")),(IFERROR(VLOOKUP(表格2[[#This Row],[項目]],價目[],2,0),"")))</f>
        <v>210</v>
      </c>
      <c r="J640" s="333">
        <f>IF(表格2[欄1]&lt;&gt;"",(表格2[[#This Row],[數量]]*表格2[[#This Row],[單價]]),0)</f>
        <v>420</v>
      </c>
    </row>
    <row r="641" spans="1:10" hidden="1">
      <c r="A641" s="331" t="str">
        <f>IFERROR((INDEX(名冊[#All],MATCH(表格2[[#This Row],[姓名]],名冊[[#All],[姓名]],0),COLUMN(名冊[[#Headers],[字號]]))),"")</f>
        <v>2-190</v>
      </c>
      <c r="B641" s="154" t="s">
        <v>1403</v>
      </c>
      <c r="C641" s="9">
        <v>45740</v>
      </c>
      <c r="D641" s="9" t="str">
        <f>IF(表格2[[#This Row],[姓名]]&lt;&gt;"","耗材","")</f>
        <v>耗材</v>
      </c>
      <c r="E641" s="8" t="s">
        <v>3359</v>
      </c>
      <c r="F641" s="98" t="s">
        <v>3344</v>
      </c>
      <c r="G641" s="179" t="str">
        <f>IF(表格2[[#This Row],[姓名]]&lt;&gt;"",TEXT(表格2[[#This Row],[日期]],"mm/dd;;")&amp;" "&amp;表格2[[#This Row],[項目]]&amp;"*"&amp;表格2[[#This Row],[數量]]&amp;表格2[[#This Row],[項目2]],"")</f>
        <v>03/24 甘油球*3-02/22,</v>
      </c>
      <c r="H641" s="332">
        <v>3</v>
      </c>
      <c r="I641" s="332">
        <f>IF((COUNTIF(表格2[[#This Row],[項目]],"*員工*")&gt;0),(IFERROR(VLOOKUP((MID(表格2[[#This Row],[項目]],1,(LEN(表格2[[#This Row],[項目]])-4))),價目[],3,0),"")),(IFERROR(VLOOKUP(表格2[[#This Row],[項目]],價目[],2,0),"")))</f>
        <v>60</v>
      </c>
      <c r="J641" s="333">
        <f>IF(表格2[欄1]&lt;&gt;"",(表格2[[#This Row],[數量]]*表格2[[#This Row],[單價]]),0)</f>
        <v>180</v>
      </c>
    </row>
    <row r="642" spans="1:10" hidden="1">
      <c r="A642" s="331" t="str">
        <f>IFERROR((INDEX(名冊[#All],MATCH(表格2[[#This Row],[姓名]],名冊[[#All],[姓名]],0),COLUMN(名冊[[#Headers],[字號]]))),"")</f>
        <v>2-190</v>
      </c>
      <c r="B642" s="154" t="s">
        <v>1403</v>
      </c>
      <c r="C642" s="9">
        <v>45740</v>
      </c>
      <c r="D642" s="9" t="str">
        <f>IF(表格2[[#This Row],[姓名]]&lt;&gt;"","耗材","")</f>
        <v>耗材</v>
      </c>
      <c r="E642" s="8" t="s">
        <v>3338</v>
      </c>
      <c r="F642" s="98" t="s">
        <v>3351</v>
      </c>
      <c r="G642" s="179" t="str">
        <f>IF(表格2[[#This Row],[姓名]]&lt;&gt;"",TEXT(表格2[[#This Row],[日期]],"mm/dd;;")&amp;" "&amp;表格2[[#This Row],[項目]]&amp;"*"&amp;表格2[[#This Row],[數量]]&amp;表格2[[#This Row],[項目2]],"")</f>
        <v>03/24 尿片*2-02/22, 03/15</v>
      </c>
      <c r="H642" s="332">
        <v>2</v>
      </c>
      <c r="I642" s="332">
        <f>IF((COUNTIF(表格2[[#This Row],[項目]],"*員工*")&gt;0),(IFERROR(VLOOKUP((MID(表格2[[#This Row],[項目]],1,(LEN(表格2[[#This Row],[項目]])-4))),價目[],3,0),"")),(IFERROR(VLOOKUP(表格2[[#This Row],[項目]],價目[],2,0),"")))</f>
        <v>220</v>
      </c>
      <c r="J642" s="333">
        <f>IF(表格2[欄1]&lt;&gt;"",(表格2[[#This Row],[數量]]*表格2[[#This Row],[單價]]),0)</f>
        <v>440</v>
      </c>
    </row>
    <row r="643" spans="1:10" hidden="1">
      <c r="A643" s="331" t="str">
        <f>IFERROR((INDEX(名冊[#All],MATCH(表格2[[#This Row],[姓名]],名冊[[#All],[姓名]],0),COLUMN(名冊[[#Headers],[字號]]))),"")</f>
        <v>2-190</v>
      </c>
      <c r="B643" s="154" t="s">
        <v>1403</v>
      </c>
      <c r="C643" s="9">
        <v>45740</v>
      </c>
      <c r="D643" s="9" t="str">
        <f>IF(表格2[[#This Row],[姓名]]&lt;&gt;"","耗材","")</f>
        <v>耗材</v>
      </c>
      <c r="E643" s="8" t="s">
        <v>3353</v>
      </c>
      <c r="F643" s="98" t="s">
        <v>3341</v>
      </c>
      <c r="G643" s="179" t="str">
        <f>IF(表格2[[#This Row],[姓名]]&lt;&gt;"",TEXT(表格2[[#This Row],[日期]],"mm/dd;;")&amp;" "&amp;表格2[[#This Row],[項目]]&amp;"*"&amp;表格2[[#This Row],[數量]]&amp;表格2[[#This Row],[項目2]],"")</f>
        <v>03/24 尿布M*1-03/15</v>
      </c>
      <c r="H643" s="332">
        <v>1</v>
      </c>
      <c r="I643" s="332">
        <f>IF((COUNTIF(表格2[[#This Row],[項目]],"*員工*")&gt;0),(IFERROR(VLOOKUP((MID(表格2[[#This Row],[項目]],1,(LEN(表格2[[#This Row],[項目]])-4))),價目[],3,0),"")),(IFERROR(VLOOKUP(表格2[[#This Row],[項目]],價目[],2,0),"")))</f>
        <v>300</v>
      </c>
      <c r="J643" s="333">
        <f>IF(表格2[欄1]&lt;&gt;"",(表格2[[#This Row],[數量]]*表格2[[#This Row],[單價]]),0)</f>
        <v>300</v>
      </c>
    </row>
    <row r="644" spans="1:10" hidden="1">
      <c r="A644" s="331" t="str">
        <f>IFERROR((INDEX(名冊[#All],MATCH(表格2[[#This Row],[姓名]],名冊[[#All],[姓名]],0),COLUMN(名冊[[#Headers],[字號]]))),"")</f>
        <v>2-190</v>
      </c>
      <c r="B644" s="154" t="s">
        <v>1403</v>
      </c>
      <c r="C644" s="9">
        <v>45740</v>
      </c>
      <c r="D644" s="9" t="str">
        <f>IF(表格2[[#This Row],[姓名]]&lt;&gt;"","耗材","")</f>
        <v>耗材</v>
      </c>
      <c r="E644" s="8" t="s">
        <v>3347</v>
      </c>
      <c r="F644" s="98" t="s">
        <v>3351</v>
      </c>
      <c r="G644" s="179" t="str">
        <f>IF(表格2[[#This Row],[姓名]]&lt;&gt;"",TEXT(表格2[[#This Row],[日期]],"mm/dd;;")&amp;" "&amp;表格2[[#This Row],[項目]]&amp;"*"&amp;表格2[[#This Row],[數量]]&amp;表格2[[#This Row],[項目2]],"")</f>
        <v>03/24 看護墊*2-02/22, 03/15</v>
      </c>
      <c r="H644" s="332">
        <v>2</v>
      </c>
      <c r="I644" s="332">
        <f>IF((COUNTIF(表格2[[#This Row],[項目]],"*員工*")&gt;0),(IFERROR(VLOOKUP((MID(表格2[[#This Row],[項目]],1,(LEN(表格2[[#This Row],[項目]])-4))),價目[],3,0),"")),(IFERROR(VLOOKUP(表格2[[#This Row],[項目]],價目[],2,0),"")))</f>
        <v>210</v>
      </c>
      <c r="J644" s="333">
        <f>IF(表格2[欄1]&lt;&gt;"",(表格2[[#This Row],[數量]]*表格2[[#This Row],[單價]]),0)</f>
        <v>420</v>
      </c>
    </row>
    <row r="645" spans="1:10" hidden="1">
      <c r="A645" s="331" t="str">
        <f>IFERROR((INDEX(名冊[#All],MATCH(表格2[[#This Row],[姓名]],名冊[[#All],[姓名]],0),COLUMN(名冊[[#Headers],[字號]]))),"")</f>
        <v>1-637</v>
      </c>
      <c r="B645" s="154" t="s">
        <v>990</v>
      </c>
      <c r="C645" s="9">
        <v>45740</v>
      </c>
      <c r="D645" s="9" t="str">
        <f>IF(表格2[[#This Row],[姓名]]&lt;&gt;"","耗材","")</f>
        <v>耗材</v>
      </c>
      <c r="E645" s="8" t="s">
        <v>3359</v>
      </c>
      <c r="F645" s="98" t="s">
        <v>3350</v>
      </c>
      <c r="G645" s="179" t="str">
        <f>IF(表格2[[#This Row],[姓名]]&lt;&gt;"",TEXT(表格2[[#This Row],[日期]],"mm/dd;;")&amp;" "&amp;表格2[[#This Row],[項目]]&amp;"*"&amp;表格2[[#This Row],[數量]]&amp;表格2[[#This Row],[項目2]],"")</f>
        <v>03/24 甘油球*3-3/8,</v>
      </c>
      <c r="H645" s="332">
        <v>3</v>
      </c>
      <c r="I645" s="332">
        <f>IF((COUNTIF(表格2[[#This Row],[項目]],"*員工*")&gt;0),(IFERROR(VLOOKUP((MID(表格2[[#This Row],[項目]],1,(LEN(表格2[[#This Row],[項目]])-4))),價目[],3,0),"")),(IFERROR(VLOOKUP(表格2[[#This Row],[項目]],價目[],2,0),"")))</f>
        <v>60</v>
      </c>
      <c r="J645" s="333">
        <f>IF(表格2[欄1]&lt;&gt;"",(表格2[[#This Row],[數量]]*表格2[[#This Row],[單價]]),0)</f>
        <v>180</v>
      </c>
    </row>
    <row r="646" spans="1:10" hidden="1">
      <c r="A646" s="331" t="str">
        <f>IFERROR((INDEX(名冊[#All],MATCH(表格2[[#This Row],[姓名]],名冊[[#All],[姓名]],0),COLUMN(名冊[[#Headers],[字號]]))),"")</f>
        <v>1-718</v>
      </c>
      <c r="B646" s="154" t="s">
        <v>1679</v>
      </c>
      <c r="C646" s="9">
        <v>45740</v>
      </c>
      <c r="D646" s="9" t="str">
        <f>IF(表格2[[#This Row],[姓名]]&lt;&gt;"","耗材","")</f>
        <v>耗材</v>
      </c>
      <c r="E646" s="8" t="s">
        <v>3359</v>
      </c>
      <c r="F646" s="98" t="s">
        <v>3360</v>
      </c>
      <c r="G646" s="179" t="str">
        <f>IF(表格2[[#This Row],[姓名]]&lt;&gt;"",TEXT(表格2[[#This Row],[日期]],"mm/dd;;")&amp;" "&amp;表格2[[#This Row],[項目]]&amp;"*"&amp;表格2[[#This Row],[數量]]&amp;表格2[[#This Row],[項目2]],"")</f>
        <v>03/24 甘油球*3-03/01,</v>
      </c>
      <c r="H646" s="332">
        <v>3</v>
      </c>
      <c r="I646" s="332">
        <f>IF((COUNTIF(表格2[[#This Row],[項目]],"*員工*")&gt;0),(IFERROR(VLOOKUP((MID(表格2[[#This Row],[項目]],1,(LEN(表格2[[#This Row],[項目]])-4))),價目[],3,0),"")),(IFERROR(VLOOKUP(表格2[[#This Row],[項目]],價目[],2,0),"")))</f>
        <v>60</v>
      </c>
      <c r="J646" s="333">
        <f>IF(表格2[欄1]&lt;&gt;"",(表格2[[#This Row],[數量]]*表格2[[#This Row],[單價]]),0)</f>
        <v>180</v>
      </c>
    </row>
    <row r="647" spans="1:10" hidden="1">
      <c r="A647" s="331" t="str">
        <f>IFERROR((INDEX(名冊[#All],MATCH(表格2[[#This Row],[姓名]],名冊[[#All],[姓名]],0),COLUMN(名冊[[#Headers],[字號]]))),"")</f>
        <v>1-718</v>
      </c>
      <c r="B647" s="154" t="s">
        <v>1679</v>
      </c>
      <c r="C647" s="9">
        <v>45740</v>
      </c>
      <c r="D647" s="9" t="str">
        <f>IF(表格2[[#This Row],[姓名]]&lt;&gt;"","耗材","")</f>
        <v>耗材</v>
      </c>
      <c r="E647" s="8" t="s">
        <v>3338</v>
      </c>
      <c r="F647" s="98" t="s">
        <v>3340</v>
      </c>
      <c r="G647" s="179" t="str">
        <f>IF(表格2[[#This Row],[姓名]]&lt;&gt;"",TEXT(表格2[[#This Row],[日期]],"mm/dd;;")&amp;" "&amp;表格2[[#This Row],[項目]]&amp;"*"&amp;表格2[[#This Row],[數量]]&amp;表格2[[#This Row],[項目2]],"")</f>
        <v>03/24 尿片*5-02/22, 03/01, 03/08, 03/15</v>
      </c>
      <c r="H647" s="332">
        <v>5</v>
      </c>
      <c r="I647" s="332">
        <f>IF((COUNTIF(表格2[[#This Row],[項目]],"*員工*")&gt;0),(IFERROR(VLOOKUP((MID(表格2[[#This Row],[項目]],1,(LEN(表格2[[#This Row],[項目]])-4))),價目[],3,0),"")),(IFERROR(VLOOKUP(表格2[[#This Row],[項目]],價目[],2,0),"")))</f>
        <v>220</v>
      </c>
      <c r="J647" s="333">
        <f>IF(表格2[欄1]&lt;&gt;"",(表格2[[#This Row],[數量]]*表格2[[#This Row],[單價]]),0)</f>
        <v>1100</v>
      </c>
    </row>
    <row r="648" spans="1:10" hidden="1">
      <c r="A648" s="331" t="str">
        <f>IFERROR((INDEX(名冊[#All],MATCH(表格2[[#This Row],[姓名]],名冊[[#All],[姓名]],0),COLUMN(名冊[[#Headers],[字號]]))),"")</f>
        <v>1-718</v>
      </c>
      <c r="B648" s="154" t="s">
        <v>1679</v>
      </c>
      <c r="C648" s="9">
        <v>45740</v>
      </c>
      <c r="D648" s="9" t="str">
        <f>IF(表格2[[#This Row],[姓名]]&lt;&gt;"","耗材","")</f>
        <v>耗材</v>
      </c>
      <c r="E648" s="8" t="s">
        <v>3353</v>
      </c>
      <c r="F648" s="98" t="s">
        <v>3355</v>
      </c>
      <c r="G648" s="179" t="str">
        <f>IF(表格2[[#This Row],[姓名]]&lt;&gt;"",TEXT(表格2[[#This Row],[日期]],"mm/dd;;")&amp;" "&amp;表格2[[#This Row],[項目]]&amp;"*"&amp;表格2[[#This Row],[數量]]&amp;表格2[[#This Row],[項目2]],"")</f>
        <v>03/24 尿布M*4-02/22, 03/01, 3/8, 03/15</v>
      </c>
      <c r="H648" s="332">
        <v>4</v>
      </c>
      <c r="I648" s="332">
        <f>IF((COUNTIF(表格2[[#This Row],[項目]],"*員工*")&gt;0),(IFERROR(VLOOKUP((MID(表格2[[#This Row],[項目]],1,(LEN(表格2[[#This Row],[項目]])-4))),價目[],3,0),"")),(IFERROR(VLOOKUP(表格2[[#This Row],[項目]],價目[],2,0),"")))</f>
        <v>300</v>
      </c>
      <c r="J648" s="333">
        <f>IF(表格2[欄1]&lt;&gt;"",(表格2[[#This Row],[數量]]*表格2[[#This Row],[單價]]),0)</f>
        <v>1200</v>
      </c>
    </row>
    <row r="649" spans="1:10" hidden="1">
      <c r="A649" s="331" t="str">
        <f>IFERROR((INDEX(名冊[#All],MATCH(表格2[[#This Row],[姓名]],名冊[[#All],[姓名]],0),COLUMN(名冊[[#Headers],[字號]]))),"")</f>
        <v>1-718</v>
      </c>
      <c r="B649" s="154" t="s">
        <v>1679</v>
      </c>
      <c r="C649" s="9">
        <v>45740</v>
      </c>
      <c r="D649" s="9" t="str">
        <f>IF(表格2[[#This Row],[姓名]]&lt;&gt;"","耗材","")</f>
        <v>耗材</v>
      </c>
      <c r="E649" s="8" t="s">
        <v>3347</v>
      </c>
      <c r="F649" s="98" t="s">
        <v>3363</v>
      </c>
      <c r="G649" s="179" t="str">
        <f>IF(表格2[[#This Row],[姓名]]&lt;&gt;"",TEXT(表格2[[#This Row],[日期]],"mm/dd;;")&amp;" "&amp;表格2[[#This Row],[項目]]&amp;"*"&amp;表格2[[#This Row],[數量]]&amp;表格2[[#This Row],[項目2]],"")</f>
        <v>03/24 看護墊*2-02/22, 03/01,</v>
      </c>
      <c r="H649" s="332">
        <v>2</v>
      </c>
      <c r="I649" s="332">
        <f>IF((COUNTIF(表格2[[#This Row],[項目]],"*員工*")&gt;0),(IFERROR(VLOOKUP((MID(表格2[[#This Row],[項目]],1,(LEN(表格2[[#This Row],[項目]])-4))),價目[],3,0),"")),(IFERROR(VLOOKUP(表格2[[#This Row],[項目]],價目[],2,0),"")))</f>
        <v>210</v>
      </c>
      <c r="J649" s="333">
        <f>IF(表格2[欄1]&lt;&gt;"",(表格2[[#This Row],[數量]]*表格2[[#This Row],[單價]]),0)</f>
        <v>420</v>
      </c>
    </row>
    <row r="650" spans="1:10" hidden="1">
      <c r="A650" s="331" t="str">
        <f>IFERROR((INDEX(名冊[#All],MATCH(表格2[[#This Row],[姓名]],名冊[[#All],[姓名]],0),COLUMN(名冊[[#Headers],[字號]]))),"")</f>
        <v>1-510</v>
      </c>
      <c r="B650" s="154" t="s">
        <v>520</v>
      </c>
      <c r="C650" s="9">
        <v>45740</v>
      </c>
      <c r="D650" s="9" t="str">
        <f>IF(表格2[[#This Row],[姓名]]&lt;&gt;"","耗材","")</f>
        <v>耗材</v>
      </c>
      <c r="E650" s="8" t="s">
        <v>3359</v>
      </c>
      <c r="F650" s="98" t="s">
        <v>3350</v>
      </c>
      <c r="G650" s="179" t="str">
        <f>IF(表格2[[#This Row],[姓名]]&lt;&gt;"",TEXT(表格2[[#This Row],[日期]],"mm/dd;;")&amp;" "&amp;表格2[[#This Row],[項目]]&amp;"*"&amp;表格2[[#This Row],[數量]]&amp;表格2[[#This Row],[項目2]],"")</f>
        <v>03/24 甘油球*3-3/8,</v>
      </c>
      <c r="H650" s="332">
        <v>3</v>
      </c>
      <c r="I650" s="332">
        <f>IF((COUNTIF(表格2[[#This Row],[項目]],"*員工*")&gt;0),(IFERROR(VLOOKUP((MID(表格2[[#This Row],[項目]],1,(LEN(表格2[[#This Row],[項目]])-4))),價目[],3,0),"")),(IFERROR(VLOOKUP(表格2[[#This Row],[項目]],價目[],2,0),"")))</f>
        <v>60</v>
      </c>
      <c r="J650" s="333">
        <f>IF(表格2[欄1]&lt;&gt;"",(表格2[[#This Row],[數量]]*表格2[[#This Row],[單價]]),0)</f>
        <v>180</v>
      </c>
    </row>
    <row r="651" spans="1:10" hidden="1">
      <c r="A651" s="331" t="str">
        <f>IFERROR((INDEX(名冊[#All],MATCH(表格2[[#This Row],[姓名]],名冊[[#All],[姓名]],0),COLUMN(名冊[[#Headers],[字號]]))),"")</f>
        <v>1-510</v>
      </c>
      <c r="B651" s="154" t="s">
        <v>520</v>
      </c>
      <c r="C651" s="9">
        <v>45740</v>
      </c>
      <c r="D651" s="9" t="str">
        <f>IF(表格2[[#This Row],[姓名]]&lt;&gt;"","耗材","")</f>
        <v>耗材</v>
      </c>
      <c r="E651" s="8" t="s">
        <v>3338</v>
      </c>
      <c r="F651" s="98" t="s">
        <v>3361</v>
      </c>
      <c r="G651" s="179" t="str">
        <f>IF(表格2[[#This Row],[姓名]]&lt;&gt;"",TEXT(表格2[[#This Row],[日期]],"mm/dd;;")&amp;" "&amp;表格2[[#This Row],[項目]]&amp;"*"&amp;表格2[[#This Row],[數量]]&amp;表格2[[#This Row],[項目2]],"")</f>
        <v>03/24 尿片*3-02/22, 03/01, 03/08,</v>
      </c>
      <c r="H651" s="332">
        <v>3</v>
      </c>
      <c r="I651" s="332">
        <f>IF((COUNTIF(表格2[[#This Row],[項目]],"*員工*")&gt;0),(IFERROR(VLOOKUP((MID(表格2[[#This Row],[項目]],1,(LEN(表格2[[#This Row],[項目]])-4))),價目[],3,0),"")),(IFERROR(VLOOKUP(表格2[[#This Row],[項目]],價目[],2,0),"")))</f>
        <v>220</v>
      </c>
      <c r="J651" s="333">
        <f>IF(表格2[欄1]&lt;&gt;"",(表格2[[#This Row],[數量]]*表格2[[#This Row],[單價]]),0)</f>
        <v>660</v>
      </c>
    </row>
    <row r="652" spans="1:10" hidden="1">
      <c r="A652" s="331" t="str">
        <f>IFERROR((INDEX(名冊[#All],MATCH(表格2[[#This Row],[姓名]],名冊[[#All],[姓名]],0),COLUMN(名冊[[#Headers],[字號]]))),"")</f>
        <v>1-510</v>
      </c>
      <c r="B652" s="154" t="s">
        <v>520</v>
      </c>
      <c r="C652" s="9">
        <v>45740</v>
      </c>
      <c r="D652" s="9" t="str">
        <f>IF(表格2[[#This Row],[姓名]]&lt;&gt;"","耗材","")</f>
        <v>耗材</v>
      </c>
      <c r="E652" s="8" t="s">
        <v>3353</v>
      </c>
      <c r="F652" s="98" t="s">
        <v>3352</v>
      </c>
      <c r="G652" s="179" t="str">
        <f>IF(表格2[[#This Row],[姓名]]&lt;&gt;"",TEXT(表格2[[#This Row],[日期]],"mm/dd;;")&amp;" "&amp;表格2[[#This Row],[項目]]&amp;"*"&amp;表格2[[#This Row],[數量]]&amp;表格2[[#This Row],[項目2]],"")</f>
        <v>03/24 尿布M*3-02/22, 03/01, 3/8,</v>
      </c>
      <c r="H652" s="332">
        <v>3</v>
      </c>
      <c r="I652" s="332">
        <f>IF((COUNTIF(表格2[[#This Row],[項目]],"*員工*")&gt;0),(IFERROR(VLOOKUP((MID(表格2[[#This Row],[項目]],1,(LEN(表格2[[#This Row],[項目]])-4))),價目[],3,0),"")),(IFERROR(VLOOKUP(表格2[[#This Row],[項目]],價目[],2,0),"")))</f>
        <v>300</v>
      </c>
      <c r="J652" s="333">
        <f>IF(表格2[欄1]&lt;&gt;"",(表格2[[#This Row],[數量]]*表格2[[#This Row],[單價]]),0)</f>
        <v>900</v>
      </c>
    </row>
    <row r="653" spans="1:10" hidden="1">
      <c r="A653" s="331" t="str">
        <f>IFERROR((INDEX(名冊[#All],MATCH(表格2[[#This Row],[姓名]],名冊[[#All],[姓名]],0),COLUMN(名冊[[#Headers],[字號]]))),"")</f>
        <v>1-510</v>
      </c>
      <c r="B653" s="154" t="s">
        <v>520</v>
      </c>
      <c r="C653" s="9">
        <v>45740</v>
      </c>
      <c r="D653" s="9" t="str">
        <f>IF(表格2[[#This Row],[姓名]]&lt;&gt;"","耗材","")</f>
        <v>耗材</v>
      </c>
      <c r="E653" s="8" t="s">
        <v>3347</v>
      </c>
      <c r="F653" s="98" t="s">
        <v>3363</v>
      </c>
      <c r="G653" s="179" t="str">
        <f>IF(表格2[[#This Row],[姓名]]&lt;&gt;"",TEXT(表格2[[#This Row],[日期]],"mm/dd;;")&amp;" "&amp;表格2[[#This Row],[項目]]&amp;"*"&amp;表格2[[#This Row],[數量]]&amp;表格2[[#This Row],[項目2]],"")</f>
        <v>03/24 看護墊*2-02/22, 03/01,</v>
      </c>
      <c r="H653" s="332">
        <v>2</v>
      </c>
      <c r="I653" s="332">
        <f>IF((COUNTIF(表格2[[#This Row],[項目]],"*員工*")&gt;0),(IFERROR(VLOOKUP((MID(表格2[[#This Row],[項目]],1,(LEN(表格2[[#This Row],[項目]])-4))),價目[],3,0),"")),(IFERROR(VLOOKUP(表格2[[#This Row],[項目]],價目[],2,0),"")))</f>
        <v>210</v>
      </c>
      <c r="J653" s="333">
        <f>IF(表格2[欄1]&lt;&gt;"",(表格2[[#This Row],[數量]]*表格2[[#This Row],[單價]]),0)</f>
        <v>420</v>
      </c>
    </row>
    <row r="654" spans="1:10" hidden="1">
      <c r="A654" s="331" t="str">
        <f>IFERROR((INDEX(名冊[#All],MATCH(表格2[[#This Row],[姓名]],名冊[[#All],[姓名]],0),COLUMN(名冊[[#Headers],[字號]]))),"")</f>
        <v>3-529</v>
      </c>
      <c r="B654" s="154" t="s">
        <v>502</v>
      </c>
      <c r="C654" s="9">
        <v>45740</v>
      </c>
      <c r="D654" s="9" t="str">
        <f>IF(表格2[[#This Row],[姓名]]&lt;&gt;"","耗材","")</f>
        <v>耗材</v>
      </c>
      <c r="E654" s="8" t="s">
        <v>3338</v>
      </c>
      <c r="F654" s="98" t="s">
        <v>3340</v>
      </c>
      <c r="G654" s="179" t="str">
        <f>IF(表格2[[#This Row],[姓名]]&lt;&gt;"",TEXT(表格2[[#This Row],[日期]],"mm/dd;;")&amp;" "&amp;表格2[[#This Row],[項目]]&amp;"*"&amp;表格2[[#This Row],[數量]]&amp;表格2[[#This Row],[項目2]],"")</f>
        <v>03/24 尿片*5-02/22, 03/01, 03/08, 03/15</v>
      </c>
      <c r="H654" s="332">
        <v>5</v>
      </c>
      <c r="I654" s="332">
        <f>IF((COUNTIF(表格2[[#This Row],[項目]],"*員工*")&gt;0),(IFERROR(VLOOKUP((MID(表格2[[#This Row],[項目]],1,(LEN(表格2[[#This Row],[項目]])-4))),價目[],3,0),"")),(IFERROR(VLOOKUP(表格2[[#This Row],[項目]],價目[],2,0),"")))</f>
        <v>220</v>
      </c>
      <c r="J654" s="333">
        <f>IF(表格2[欄1]&lt;&gt;"",(表格2[[#This Row],[數量]]*表格2[[#This Row],[單價]]),0)</f>
        <v>1100</v>
      </c>
    </row>
    <row r="655" spans="1:10" hidden="1">
      <c r="A655" s="331" t="str">
        <f>IFERROR((INDEX(名冊[#All],MATCH(表格2[[#This Row],[姓名]],名冊[[#All],[姓名]],0),COLUMN(名冊[[#Headers],[字號]]))),"")</f>
        <v>3-529</v>
      </c>
      <c r="B655" s="154" t="s">
        <v>502</v>
      </c>
      <c r="C655" s="9">
        <v>45740</v>
      </c>
      <c r="D655" s="9" t="str">
        <f>IF(表格2[[#This Row],[姓名]]&lt;&gt;"","耗材","")</f>
        <v>耗材</v>
      </c>
      <c r="E655" s="8" t="s">
        <v>3358</v>
      </c>
      <c r="F655" s="98" t="s">
        <v>3355</v>
      </c>
      <c r="G655" s="179" t="str">
        <f>IF(表格2[[#This Row],[姓名]]&lt;&gt;"",TEXT(表格2[[#This Row],[日期]],"mm/dd;;")&amp;" "&amp;表格2[[#This Row],[項目]]&amp;"*"&amp;表格2[[#This Row],[數量]]&amp;表格2[[#This Row],[項目2]],"")</f>
        <v>03/24 尿布L*4-02/22, 03/01, 3/8, 03/15</v>
      </c>
      <c r="H655" s="332">
        <v>4</v>
      </c>
      <c r="I655" s="332">
        <f>IF((COUNTIF(表格2[[#This Row],[項目]],"*員工*")&gt;0),(IFERROR(VLOOKUP((MID(表格2[[#This Row],[項目]],1,(LEN(表格2[[#This Row],[項目]])-4))),價目[],3,0),"")),(IFERROR(VLOOKUP(表格2[[#This Row],[項目]],價目[],2,0),"")))</f>
        <v>272</v>
      </c>
      <c r="J655" s="333">
        <f>IF(表格2[欄1]&lt;&gt;"",(表格2[[#This Row],[數量]]*表格2[[#This Row],[單價]]),0)</f>
        <v>1088</v>
      </c>
    </row>
    <row r="656" spans="1:10" hidden="1">
      <c r="A656" s="331" t="str">
        <f>IFERROR((INDEX(名冊[#All],MATCH(表格2[[#This Row],[姓名]],名冊[[#All],[姓名]],0),COLUMN(名冊[[#Headers],[字號]]))),"")</f>
        <v>3-529</v>
      </c>
      <c r="B656" s="154" t="s">
        <v>502</v>
      </c>
      <c r="C656" s="9">
        <v>45740</v>
      </c>
      <c r="D656" s="9" t="str">
        <f>IF(表格2[[#This Row],[姓名]]&lt;&gt;"","耗材","")</f>
        <v>耗材</v>
      </c>
      <c r="E656" s="8" t="s">
        <v>3347</v>
      </c>
      <c r="F656" s="98" t="s">
        <v>3348</v>
      </c>
      <c r="G656" s="179" t="str">
        <f>IF(表格2[[#This Row],[姓名]]&lt;&gt;"",TEXT(表格2[[#This Row],[日期]],"mm/dd;;")&amp;" "&amp;表格2[[#This Row],[項目]]&amp;"*"&amp;表格2[[#This Row],[數量]]&amp;表格2[[#This Row],[項目2]],"")</f>
        <v>03/24 看護墊*2-03/01, 03/15</v>
      </c>
      <c r="H656" s="332">
        <v>2</v>
      </c>
      <c r="I656" s="332">
        <f>IF((COUNTIF(表格2[[#This Row],[項目]],"*員工*")&gt;0),(IFERROR(VLOOKUP((MID(表格2[[#This Row],[項目]],1,(LEN(表格2[[#This Row],[項目]])-4))),價目[],3,0),"")),(IFERROR(VLOOKUP(表格2[[#This Row],[項目]],價目[],2,0),"")))</f>
        <v>210</v>
      </c>
      <c r="J656" s="333">
        <f>IF(表格2[欄1]&lt;&gt;"",(表格2[[#This Row],[數量]]*表格2[[#This Row],[單價]]),0)</f>
        <v>420</v>
      </c>
    </row>
    <row r="657" spans="1:10" hidden="1">
      <c r="A657" s="331" t="str">
        <f>IFERROR((INDEX(名冊[#All],MATCH(表格2[[#This Row],[姓名]],名冊[[#All],[姓名]],0),COLUMN(名冊[[#Headers],[字號]]))),"")</f>
        <v>2-195</v>
      </c>
      <c r="B657" s="154" t="s">
        <v>2027</v>
      </c>
      <c r="C657" s="9">
        <v>45740</v>
      </c>
      <c r="D657" s="9" t="str">
        <f>IF(表格2[[#This Row],[姓名]]&lt;&gt;"","耗材","")</f>
        <v>耗材</v>
      </c>
      <c r="E657" s="8" t="s">
        <v>3359</v>
      </c>
      <c r="F657" s="98" t="s">
        <v>3344</v>
      </c>
      <c r="G657" s="179" t="str">
        <f>IF(表格2[[#This Row],[姓名]]&lt;&gt;"",TEXT(表格2[[#This Row],[日期]],"mm/dd;;")&amp;" "&amp;表格2[[#This Row],[項目]]&amp;"*"&amp;表格2[[#This Row],[數量]]&amp;表格2[[#This Row],[項目2]],"")</f>
        <v>03/24 甘油球*3-02/22,</v>
      </c>
      <c r="H657" s="332">
        <v>3</v>
      </c>
      <c r="I657" s="332">
        <f>IF((COUNTIF(表格2[[#This Row],[項目]],"*員工*")&gt;0),(IFERROR(VLOOKUP((MID(表格2[[#This Row],[項目]],1,(LEN(表格2[[#This Row],[項目]])-4))),價目[],3,0),"")),(IFERROR(VLOOKUP(表格2[[#This Row],[項目]],價目[],2,0),"")))</f>
        <v>60</v>
      </c>
      <c r="J657" s="333">
        <f>IF(表格2[欄1]&lt;&gt;"",(表格2[[#This Row],[數量]]*表格2[[#This Row],[單價]]),0)</f>
        <v>180</v>
      </c>
    </row>
    <row r="658" spans="1:10" hidden="1">
      <c r="A658" s="331" t="str">
        <f>IFERROR((INDEX(名冊[#All],MATCH(表格2[[#This Row],[姓名]],名冊[[#All],[姓名]],0),COLUMN(名冊[[#Headers],[字號]]))),"")</f>
        <v>2-195</v>
      </c>
      <c r="B658" s="154" t="s">
        <v>2027</v>
      </c>
      <c r="C658" s="9">
        <v>45740</v>
      </c>
      <c r="D658" s="9" t="str">
        <f>IF(表格2[[#This Row],[姓名]]&lt;&gt;"","耗材","")</f>
        <v>耗材</v>
      </c>
      <c r="E658" s="8" t="s">
        <v>3338</v>
      </c>
      <c r="F658" s="98" t="s">
        <v>3340</v>
      </c>
      <c r="G658" s="179" t="str">
        <f>IF(表格2[[#This Row],[姓名]]&lt;&gt;"",TEXT(表格2[[#This Row],[日期]],"mm/dd;;")&amp;" "&amp;表格2[[#This Row],[項目]]&amp;"*"&amp;表格2[[#This Row],[數量]]&amp;表格2[[#This Row],[項目2]],"")</f>
        <v>03/24 尿片*4-02/22, 03/01, 03/08, 03/15</v>
      </c>
      <c r="H658" s="332">
        <v>4</v>
      </c>
      <c r="I658" s="332">
        <f>IF((COUNTIF(表格2[[#This Row],[項目]],"*員工*")&gt;0),(IFERROR(VLOOKUP((MID(表格2[[#This Row],[項目]],1,(LEN(表格2[[#This Row],[項目]])-4))),價目[],3,0),"")),(IFERROR(VLOOKUP(表格2[[#This Row],[項目]],價目[],2,0),"")))</f>
        <v>220</v>
      </c>
      <c r="J658" s="333">
        <f>IF(表格2[欄1]&lt;&gt;"",(表格2[[#This Row],[數量]]*表格2[[#This Row],[單價]]),0)</f>
        <v>880</v>
      </c>
    </row>
    <row r="659" spans="1:10" hidden="1">
      <c r="A659" s="331" t="str">
        <f>IFERROR((INDEX(名冊[#All],MATCH(表格2[[#This Row],[姓名]],名冊[[#All],[姓名]],0),COLUMN(名冊[[#Headers],[字號]]))),"")</f>
        <v>2-195</v>
      </c>
      <c r="B659" s="154" t="s">
        <v>2027</v>
      </c>
      <c r="C659" s="9">
        <v>45740</v>
      </c>
      <c r="D659" s="9" t="str">
        <f>IF(表格2[[#This Row],[姓名]]&lt;&gt;"","耗材","")</f>
        <v>耗材</v>
      </c>
      <c r="E659" s="8" t="s">
        <v>3358</v>
      </c>
      <c r="F659" s="98" t="s">
        <v>3354</v>
      </c>
      <c r="G659" s="179" t="str">
        <f>IF(表格2[[#This Row],[姓名]]&lt;&gt;"",TEXT(表格2[[#This Row],[日期]],"mm/dd;;")&amp;" "&amp;表格2[[#This Row],[項目]]&amp;"*"&amp;表格2[[#This Row],[數量]]&amp;表格2[[#This Row],[項目2]],"")</f>
        <v>03/24 尿布L*3-03/01, 3/8, 03/15</v>
      </c>
      <c r="H659" s="332">
        <v>3</v>
      </c>
      <c r="I659" s="332">
        <f>IF((COUNTIF(表格2[[#This Row],[項目]],"*員工*")&gt;0),(IFERROR(VLOOKUP((MID(表格2[[#This Row],[項目]],1,(LEN(表格2[[#This Row],[項目]])-4))),價目[],3,0),"")),(IFERROR(VLOOKUP(表格2[[#This Row],[項目]],價目[],2,0),"")))</f>
        <v>272</v>
      </c>
      <c r="J659" s="333">
        <f>IF(表格2[欄1]&lt;&gt;"",(表格2[[#This Row],[數量]]*表格2[[#This Row],[單價]]),0)</f>
        <v>816</v>
      </c>
    </row>
    <row r="660" spans="1:10" hidden="1">
      <c r="A660" s="331" t="str">
        <f>IFERROR((INDEX(名冊[#All],MATCH(表格2[[#This Row],[姓名]],名冊[[#All],[姓名]],0),COLUMN(名冊[[#Headers],[字號]]))),"")</f>
        <v>2-195</v>
      </c>
      <c r="B660" s="154" t="s">
        <v>2027</v>
      </c>
      <c r="C660" s="9">
        <v>45740</v>
      </c>
      <c r="D660" s="9" t="str">
        <f>IF(表格2[[#This Row],[姓名]]&lt;&gt;"","耗材","")</f>
        <v>耗材</v>
      </c>
      <c r="E660" s="8" t="s">
        <v>3347</v>
      </c>
      <c r="F660" s="98" t="s">
        <v>3349</v>
      </c>
      <c r="G660" s="179" t="str">
        <f>IF(表格2[[#This Row],[姓名]]&lt;&gt;"",TEXT(表格2[[#This Row],[日期]],"mm/dd;;")&amp;" "&amp;表格2[[#This Row],[項目]]&amp;"*"&amp;表格2[[#This Row],[數量]]&amp;表格2[[#This Row],[項目2]],"")</f>
        <v>03/24 看護墊*2-02/22, 3/8,</v>
      </c>
      <c r="H660" s="332">
        <v>2</v>
      </c>
      <c r="I660" s="332">
        <f>IF((COUNTIF(表格2[[#This Row],[項目]],"*員工*")&gt;0),(IFERROR(VLOOKUP((MID(表格2[[#This Row],[項目]],1,(LEN(表格2[[#This Row],[項目]])-4))),價目[],3,0),"")),(IFERROR(VLOOKUP(表格2[[#This Row],[項目]],價目[],2,0),"")))</f>
        <v>210</v>
      </c>
      <c r="J660" s="333">
        <f>IF(表格2[欄1]&lt;&gt;"",(表格2[[#This Row],[數量]]*表格2[[#This Row],[單價]]),0)</f>
        <v>420</v>
      </c>
    </row>
    <row r="661" spans="1:10" hidden="1">
      <c r="A661" s="331" t="str">
        <f>IFERROR((INDEX(名冊[#All],MATCH(表格2[[#This Row],[姓名]],名冊[[#All],[姓名]],0),COLUMN(名冊[[#Headers],[字號]]))),"")</f>
        <v>3-528</v>
      </c>
      <c r="B661" s="154" t="s">
        <v>1075</v>
      </c>
      <c r="C661" s="9">
        <v>45740</v>
      </c>
      <c r="D661" s="9" t="str">
        <f>IF(表格2[[#This Row],[姓名]]&lt;&gt;"","耗材","")</f>
        <v>耗材</v>
      </c>
      <c r="E661" s="8" t="s">
        <v>3347</v>
      </c>
      <c r="F661" s="98" t="s">
        <v>3348</v>
      </c>
      <c r="G661" s="179" t="str">
        <f>IF(表格2[[#This Row],[姓名]]&lt;&gt;"",TEXT(表格2[[#This Row],[日期]],"mm/dd;;")&amp;" "&amp;表格2[[#This Row],[項目]]&amp;"*"&amp;表格2[[#This Row],[數量]]&amp;表格2[[#This Row],[項目2]],"")</f>
        <v>03/24 看護墊*2-03/01, 03/15</v>
      </c>
      <c r="H661" s="332">
        <v>2</v>
      </c>
      <c r="I661" s="332">
        <f>IF((COUNTIF(表格2[[#This Row],[項目]],"*員工*")&gt;0),(IFERROR(VLOOKUP((MID(表格2[[#This Row],[項目]],1,(LEN(表格2[[#This Row],[項目]])-4))),價目[],3,0),"")),(IFERROR(VLOOKUP(表格2[[#This Row],[項目]],價目[],2,0),"")))</f>
        <v>210</v>
      </c>
      <c r="J661" s="333">
        <f>IF(表格2[欄1]&lt;&gt;"",(表格2[[#This Row],[數量]]*表格2[[#This Row],[單價]]),0)</f>
        <v>420</v>
      </c>
    </row>
    <row r="662" spans="1:10" hidden="1">
      <c r="A662" s="331" t="str">
        <f>IFERROR((INDEX(名冊[#All],MATCH(表格2[[#This Row],[姓名]],名冊[[#All],[姓名]],0),COLUMN(名冊[[#Headers],[字號]]))),"")</f>
        <v>1-486</v>
      </c>
      <c r="B662" s="154" t="s">
        <v>530</v>
      </c>
      <c r="C662" s="9">
        <v>45740</v>
      </c>
      <c r="D662" s="9" t="str">
        <f>IF(表格2[[#This Row],[姓名]]&lt;&gt;"","耗材","")</f>
        <v>耗材</v>
      </c>
      <c r="E662" s="8" t="s">
        <v>3359</v>
      </c>
      <c r="F662" s="98" t="s">
        <v>3360</v>
      </c>
      <c r="G662" s="179" t="str">
        <f>IF(表格2[[#This Row],[姓名]]&lt;&gt;"",TEXT(表格2[[#This Row],[日期]],"mm/dd;;")&amp;" "&amp;表格2[[#This Row],[項目]]&amp;"*"&amp;表格2[[#This Row],[數量]]&amp;表格2[[#This Row],[項目2]],"")</f>
        <v>03/24 甘油球*3-03/01,</v>
      </c>
      <c r="H662" s="332">
        <v>3</v>
      </c>
      <c r="I662" s="332">
        <f>IF((COUNTIF(表格2[[#This Row],[項目]],"*員工*")&gt;0),(IFERROR(VLOOKUP((MID(表格2[[#This Row],[項目]],1,(LEN(表格2[[#This Row],[項目]])-4))),價目[],3,0),"")),(IFERROR(VLOOKUP(表格2[[#This Row],[項目]],價目[],2,0),"")))</f>
        <v>60</v>
      </c>
      <c r="J662" s="333">
        <f>IF(表格2[欄1]&lt;&gt;"",(表格2[[#This Row],[數量]]*表格2[[#This Row],[單價]]),0)</f>
        <v>180</v>
      </c>
    </row>
    <row r="663" spans="1:10" hidden="1">
      <c r="A663" s="331" t="str">
        <f>IFERROR((INDEX(名冊[#All],MATCH(表格2[[#This Row],[姓名]],名冊[[#All],[姓名]],0),COLUMN(名冊[[#Headers],[字號]]))),"")</f>
        <v>1-508</v>
      </c>
      <c r="B663" s="154" t="s">
        <v>1065</v>
      </c>
      <c r="C663" s="9">
        <v>45740</v>
      </c>
      <c r="D663" s="9" t="str">
        <f>IF(表格2[[#This Row],[姓名]]&lt;&gt;"","耗材","")</f>
        <v>耗材</v>
      </c>
      <c r="E663" s="8" t="s">
        <v>3359</v>
      </c>
      <c r="F663" s="98" t="s">
        <v>3341</v>
      </c>
      <c r="G663" s="179" t="str">
        <f>IF(表格2[[#This Row],[姓名]]&lt;&gt;"",TEXT(表格2[[#This Row],[日期]],"mm/dd;;")&amp;" "&amp;表格2[[#This Row],[項目]]&amp;"*"&amp;表格2[[#This Row],[數量]]&amp;表格2[[#This Row],[項目2]],"")</f>
        <v>03/24 甘油球*3-03/15</v>
      </c>
      <c r="H663" s="332">
        <v>3</v>
      </c>
      <c r="I663" s="332">
        <f>IF((COUNTIF(表格2[[#This Row],[項目]],"*員工*")&gt;0),(IFERROR(VLOOKUP((MID(表格2[[#This Row],[項目]],1,(LEN(表格2[[#This Row],[項目]])-4))),價目[],3,0),"")),(IFERROR(VLOOKUP(表格2[[#This Row],[項目]],價目[],2,0),"")))</f>
        <v>60</v>
      </c>
      <c r="J663" s="333">
        <f>IF(表格2[欄1]&lt;&gt;"",(表格2[[#This Row],[數量]]*表格2[[#This Row],[單價]]),0)</f>
        <v>180</v>
      </c>
    </row>
    <row r="664" spans="1:10" hidden="1">
      <c r="A664" s="331" t="str">
        <f>IFERROR((INDEX(名冊[#All],MATCH(表格2[[#This Row],[姓名]],名冊[[#All],[姓名]],0),COLUMN(名冊[[#Headers],[字號]]))),"")</f>
        <v>1-508</v>
      </c>
      <c r="B664" s="154" t="s">
        <v>1065</v>
      </c>
      <c r="C664" s="9">
        <v>45740</v>
      </c>
      <c r="D664" s="9" t="str">
        <f>IF(表格2[[#This Row],[姓名]]&lt;&gt;"","耗材","")</f>
        <v>耗材</v>
      </c>
      <c r="E664" s="8" t="s">
        <v>3338</v>
      </c>
      <c r="F664" s="98" t="s">
        <v>3340</v>
      </c>
      <c r="G664" s="179" t="str">
        <f>IF(表格2[[#This Row],[姓名]]&lt;&gt;"",TEXT(表格2[[#This Row],[日期]],"mm/dd;;")&amp;" "&amp;表格2[[#This Row],[項目]]&amp;"*"&amp;表格2[[#This Row],[數量]]&amp;表格2[[#This Row],[項目2]],"")</f>
        <v>03/24 尿片*4-02/22, 03/01, 03/08, 03/15</v>
      </c>
      <c r="H664" s="332">
        <v>4</v>
      </c>
      <c r="I664" s="332">
        <f>IF((COUNTIF(表格2[[#This Row],[項目]],"*員工*")&gt;0),(IFERROR(VLOOKUP((MID(表格2[[#This Row],[項目]],1,(LEN(表格2[[#This Row],[項目]])-4))),價目[],3,0),"")),(IFERROR(VLOOKUP(表格2[[#This Row],[項目]],價目[],2,0),"")))</f>
        <v>220</v>
      </c>
      <c r="J664" s="333">
        <f>IF(表格2[欄1]&lt;&gt;"",(表格2[[#This Row],[數量]]*表格2[[#This Row],[單價]]),0)</f>
        <v>880</v>
      </c>
    </row>
    <row r="665" spans="1:10" hidden="1">
      <c r="A665" s="331" t="str">
        <f>IFERROR((INDEX(名冊[#All],MATCH(表格2[[#This Row],[姓名]],名冊[[#All],[姓名]],0),COLUMN(名冊[[#Headers],[字號]]))),"")</f>
        <v>1-508</v>
      </c>
      <c r="B665" s="154" t="s">
        <v>1065</v>
      </c>
      <c r="C665" s="9">
        <v>45740</v>
      </c>
      <c r="D665" s="9" t="str">
        <f>IF(表格2[[#This Row],[姓名]]&lt;&gt;"","耗材","")</f>
        <v>耗材</v>
      </c>
      <c r="E665" s="8" t="s">
        <v>3353</v>
      </c>
      <c r="F665" s="98" t="s">
        <v>3348</v>
      </c>
      <c r="G665" s="179" t="str">
        <f>IF(表格2[[#This Row],[姓名]]&lt;&gt;"",TEXT(表格2[[#This Row],[日期]],"mm/dd;;")&amp;" "&amp;表格2[[#This Row],[項目]]&amp;"*"&amp;表格2[[#This Row],[數量]]&amp;表格2[[#This Row],[項目2]],"")</f>
        <v>03/24 尿布M*2-03/01, 03/15</v>
      </c>
      <c r="H665" s="332">
        <v>2</v>
      </c>
      <c r="I665" s="332">
        <f>IF((COUNTIF(表格2[[#This Row],[項目]],"*員工*")&gt;0),(IFERROR(VLOOKUP((MID(表格2[[#This Row],[項目]],1,(LEN(表格2[[#This Row],[項目]])-4))),價目[],3,0),"")),(IFERROR(VLOOKUP(表格2[[#This Row],[項目]],價目[],2,0),"")))</f>
        <v>300</v>
      </c>
      <c r="J665" s="333">
        <f>IF(表格2[欄1]&lt;&gt;"",(表格2[[#This Row],[數量]]*表格2[[#This Row],[單價]]),0)</f>
        <v>600</v>
      </c>
    </row>
    <row r="666" spans="1:10" hidden="1">
      <c r="A666" s="331" t="str">
        <f>IFERROR((INDEX(名冊[#All],MATCH(表格2[[#This Row],[姓名]],名冊[[#All],[姓名]],0),COLUMN(名冊[[#Headers],[字號]]))),"")</f>
        <v>1-508</v>
      </c>
      <c r="B666" s="154" t="s">
        <v>1065</v>
      </c>
      <c r="C666" s="9">
        <v>45740</v>
      </c>
      <c r="D666" s="9" t="str">
        <f>IF(表格2[[#This Row],[姓名]]&lt;&gt;"","耗材","")</f>
        <v>耗材</v>
      </c>
      <c r="E666" s="8" t="s">
        <v>3347</v>
      </c>
      <c r="F666" s="98" t="s">
        <v>3349</v>
      </c>
      <c r="G666" s="179" t="str">
        <f>IF(表格2[[#This Row],[姓名]]&lt;&gt;"",TEXT(表格2[[#This Row],[日期]],"mm/dd;;")&amp;" "&amp;表格2[[#This Row],[項目]]&amp;"*"&amp;表格2[[#This Row],[數量]]&amp;表格2[[#This Row],[項目2]],"")</f>
        <v>03/24 看護墊*2-02/22, 3/8,</v>
      </c>
      <c r="H666" s="332">
        <v>2</v>
      </c>
      <c r="I666" s="332">
        <f>IF((COUNTIF(表格2[[#This Row],[項目]],"*員工*")&gt;0),(IFERROR(VLOOKUP((MID(表格2[[#This Row],[項目]],1,(LEN(表格2[[#This Row],[項目]])-4))),價目[],3,0),"")),(IFERROR(VLOOKUP(表格2[[#This Row],[項目]],價目[],2,0),"")))</f>
        <v>210</v>
      </c>
      <c r="J666" s="333">
        <f>IF(表格2[欄1]&lt;&gt;"",(表格2[[#This Row],[數量]]*表格2[[#This Row],[單價]]),0)</f>
        <v>420</v>
      </c>
    </row>
    <row r="667" spans="1:10" hidden="1">
      <c r="A667" s="331" t="str">
        <f>IFERROR((INDEX(名冊[#All],MATCH(表格2[[#This Row],[姓名]],名冊[[#All],[姓名]],0),COLUMN(名冊[[#Headers],[字號]]))),"")</f>
        <v>1-712</v>
      </c>
      <c r="B667" s="154" t="s">
        <v>1645</v>
      </c>
      <c r="C667" s="9">
        <v>45740</v>
      </c>
      <c r="D667" s="9" t="str">
        <f>IF(表格2[[#This Row],[姓名]]&lt;&gt;"","耗材","")</f>
        <v>耗材</v>
      </c>
      <c r="E667" s="8" t="s">
        <v>3359</v>
      </c>
      <c r="F667" s="98" t="s">
        <v>3360</v>
      </c>
      <c r="G667" s="179" t="str">
        <f>IF(表格2[[#This Row],[姓名]]&lt;&gt;"",TEXT(表格2[[#This Row],[日期]],"mm/dd;;")&amp;" "&amp;表格2[[#This Row],[項目]]&amp;"*"&amp;表格2[[#This Row],[數量]]&amp;表格2[[#This Row],[項目2]],"")</f>
        <v>03/24 甘油球*3-03/01,</v>
      </c>
      <c r="H667" s="332">
        <v>3</v>
      </c>
      <c r="I667" s="332">
        <f>IF((COUNTIF(表格2[[#This Row],[項目]],"*員工*")&gt;0),(IFERROR(VLOOKUP((MID(表格2[[#This Row],[項目]],1,(LEN(表格2[[#This Row],[項目]])-4))),價目[],3,0),"")),(IFERROR(VLOOKUP(表格2[[#This Row],[項目]],價目[],2,0),"")))</f>
        <v>60</v>
      </c>
      <c r="J667" s="333">
        <f>IF(表格2[欄1]&lt;&gt;"",(表格2[[#This Row],[數量]]*表格2[[#This Row],[單價]]),0)</f>
        <v>180</v>
      </c>
    </row>
    <row r="668" spans="1:10" hidden="1">
      <c r="A668" s="331" t="str">
        <f>IFERROR((INDEX(名冊[#All],MATCH(表格2[[#This Row],[姓名]],名冊[[#All],[姓名]],0),COLUMN(名冊[[#Headers],[字號]]))),"")</f>
        <v>2-201</v>
      </c>
      <c r="B668" s="154" t="s">
        <v>2526</v>
      </c>
      <c r="C668" s="9">
        <v>45740</v>
      </c>
      <c r="D668" s="9" t="str">
        <f>IF(表格2[[#This Row],[姓名]]&lt;&gt;"","耗材","")</f>
        <v>耗材</v>
      </c>
      <c r="E668" s="8" t="s">
        <v>3338</v>
      </c>
      <c r="F668" s="98" t="s">
        <v>3365</v>
      </c>
      <c r="G668" s="179" t="str">
        <f>IF(表格2[[#This Row],[姓名]]&lt;&gt;"",TEXT(表格2[[#This Row],[日期]],"mm/dd;;")&amp;" "&amp;表格2[[#This Row],[項目]]&amp;"*"&amp;表格2[[#This Row],[數量]]&amp;表格2[[#This Row],[項目2]],"")</f>
        <v>03/24 尿片*2-03/08, 03/15</v>
      </c>
      <c r="H668" s="332">
        <v>2</v>
      </c>
      <c r="I668" s="332">
        <f>IF((COUNTIF(表格2[[#This Row],[項目]],"*員工*")&gt;0),(IFERROR(VLOOKUP((MID(表格2[[#This Row],[項目]],1,(LEN(表格2[[#This Row],[項目]])-4))),價目[],3,0),"")),(IFERROR(VLOOKUP(表格2[[#This Row],[項目]],價目[],2,0),"")))</f>
        <v>220</v>
      </c>
      <c r="J668" s="333">
        <f>IF(表格2[欄1]&lt;&gt;"",(表格2[[#This Row],[數量]]*表格2[[#This Row],[單價]]),0)</f>
        <v>440</v>
      </c>
    </row>
    <row r="669" spans="1:10" hidden="1">
      <c r="A669" s="331" t="str">
        <f>IFERROR((INDEX(名冊[#All],MATCH(表格2[[#This Row],[姓名]],名冊[[#All],[姓名]],0),COLUMN(名冊[[#Headers],[字號]]))),"")</f>
        <v>2-201</v>
      </c>
      <c r="B669" s="154" t="s">
        <v>2526</v>
      </c>
      <c r="C669" s="9">
        <v>45740</v>
      </c>
      <c r="D669" s="9" t="str">
        <f>IF(表格2[[#This Row],[姓名]]&lt;&gt;"","耗材","")</f>
        <v>耗材</v>
      </c>
      <c r="E669" s="8" t="s">
        <v>3358</v>
      </c>
      <c r="F669" s="98" t="s">
        <v>3350</v>
      </c>
      <c r="G669" s="179" t="str">
        <f>IF(表格2[[#This Row],[姓名]]&lt;&gt;"",TEXT(表格2[[#This Row],[日期]],"mm/dd;;")&amp;" "&amp;表格2[[#This Row],[項目]]&amp;"*"&amp;表格2[[#This Row],[數量]]&amp;表格2[[#This Row],[項目2]],"")</f>
        <v>03/24 尿布L*1-3/8,</v>
      </c>
      <c r="H669" s="332">
        <v>1</v>
      </c>
      <c r="I669" s="332">
        <f>IF((COUNTIF(表格2[[#This Row],[項目]],"*員工*")&gt;0),(IFERROR(VLOOKUP((MID(表格2[[#This Row],[項目]],1,(LEN(表格2[[#This Row],[項目]])-4))),價目[],3,0),"")),(IFERROR(VLOOKUP(表格2[[#This Row],[項目]],價目[],2,0),"")))</f>
        <v>272</v>
      </c>
      <c r="J669" s="333">
        <f>IF(表格2[欄1]&lt;&gt;"",(表格2[[#This Row],[數量]]*表格2[[#This Row],[單價]]),0)</f>
        <v>272</v>
      </c>
    </row>
    <row r="670" spans="1:10" hidden="1">
      <c r="A670" s="331" t="str">
        <f>IFERROR((INDEX(名冊[#All],MATCH(表格2[[#This Row],[姓名]],名冊[[#All],[姓名]],0),COLUMN(名冊[[#Headers],[字號]]))),"")</f>
        <v>2-201</v>
      </c>
      <c r="B670" s="154" t="s">
        <v>2526</v>
      </c>
      <c r="C670" s="9">
        <v>45740</v>
      </c>
      <c r="D670" s="9" t="str">
        <f>IF(表格2[[#This Row],[姓名]]&lt;&gt;"","耗材","")</f>
        <v>耗材</v>
      </c>
      <c r="E670" s="8" t="s">
        <v>3347</v>
      </c>
      <c r="F670" s="98" t="s">
        <v>3350</v>
      </c>
      <c r="G670" s="179" t="str">
        <f>IF(表格2[[#This Row],[姓名]]&lt;&gt;"",TEXT(表格2[[#This Row],[日期]],"mm/dd;;")&amp;" "&amp;表格2[[#This Row],[項目]]&amp;"*"&amp;表格2[[#This Row],[數量]]&amp;表格2[[#This Row],[項目2]],"")</f>
        <v>03/24 看護墊*1-3/8,</v>
      </c>
      <c r="H670" s="332">
        <v>1</v>
      </c>
      <c r="I670" s="332">
        <f>IF((COUNTIF(表格2[[#This Row],[項目]],"*員工*")&gt;0),(IFERROR(VLOOKUP((MID(表格2[[#This Row],[項目]],1,(LEN(表格2[[#This Row],[項目]])-4))),價目[],3,0),"")),(IFERROR(VLOOKUP(表格2[[#This Row],[項目]],價目[],2,0),"")))</f>
        <v>210</v>
      </c>
      <c r="J670" s="333">
        <f>IF(表格2[欄1]&lt;&gt;"",(表格2[[#This Row],[數量]]*表格2[[#This Row],[單價]]),0)</f>
        <v>210</v>
      </c>
    </row>
    <row r="671" spans="1:10" hidden="1">
      <c r="A671" s="331" t="str">
        <f>IFERROR((INDEX(名冊[#All],MATCH(表格2[[#This Row],[姓名]],名冊[[#All],[姓名]],0),COLUMN(名冊[[#Headers],[字號]]))),"")</f>
        <v>1-762</v>
      </c>
      <c r="B671" s="154" t="s">
        <v>2166</v>
      </c>
      <c r="C671" s="9">
        <v>45740</v>
      </c>
      <c r="D671" s="9" t="str">
        <f>IF(表格2[[#This Row],[姓名]]&lt;&gt;"","耗材","")</f>
        <v>耗材</v>
      </c>
      <c r="E671" s="8" t="s">
        <v>3359</v>
      </c>
      <c r="F671" s="98" t="s">
        <v>3341</v>
      </c>
      <c r="G671" s="179" t="str">
        <f>IF(表格2[[#This Row],[姓名]]&lt;&gt;"",TEXT(表格2[[#This Row],[日期]],"mm/dd;;")&amp;" "&amp;表格2[[#This Row],[項目]]&amp;"*"&amp;表格2[[#This Row],[數量]]&amp;表格2[[#This Row],[項目2]],"")</f>
        <v>03/24 甘油球*3-03/15</v>
      </c>
      <c r="H671" s="332">
        <v>3</v>
      </c>
      <c r="I671" s="332">
        <f>IF((COUNTIF(表格2[[#This Row],[項目]],"*員工*")&gt;0),(IFERROR(VLOOKUP((MID(表格2[[#This Row],[項目]],1,(LEN(表格2[[#This Row],[項目]])-4))),價目[],3,0),"")),(IFERROR(VLOOKUP(表格2[[#This Row],[項目]],價目[],2,0),"")))</f>
        <v>60</v>
      </c>
      <c r="J671" s="333">
        <f>IF(表格2[欄1]&lt;&gt;"",(表格2[[#This Row],[數量]]*表格2[[#This Row],[單價]]),0)</f>
        <v>180</v>
      </c>
    </row>
    <row r="672" spans="1:10" hidden="1">
      <c r="A672" s="331" t="str">
        <f>IFERROR((INDEX(名冊[#All],MATCH(表格2[[#This Row],[姓名]],名冊[[#All],[姓名]],0),COLUMN(名冊[[#Headers],[字號]]))),"")</f>
        <v>1-762</v>
      </c>
      <c r="B672" s="154" t="s">
        <v>2166</v>
      </c>
      <c r="C672" s="9">
        <v>45740</v>
      </c>
      <c r="D672" s="9" t="str">
        <f>IF(表格2[[#This Row],[姓名]]&lt;&gt;"","耗材","")</f>
        <v>耗材</v>
      </c>
      <c r="E672" s="8" t="s">
        <v>3338</v>
      </c>
      <c r="F672" s="98" t="s">
        <v>3346</v>
      </c>
      <c r="G672" s="179" t="str">
        <f>IF(表格2[[#This Row],[姓名]]&lt;&gt;"",TEXT(表格2[[#This Row],[日期]],"mm/dd;;")&amp;" "&amp;表格2[[#This Row],[項目]]&amp;"*"&amp;表格2[[#This Row],[數量]]&amp;表格2[[#This Row],[項目2]],"")</f>
        <v>03/24 尿片*3-02/22, 03/01, 03/15</v>
      </c>
      <c r="H672" s="332">
        <v>3</v>
      </c>
      <c r="I672" s="332">
        <f>IF((COUNTIF(表格2[[#This Row],[項目]],"*員工*")&gt;0),(IFERROR(VLOOKUP((MID(表格2[[#This Row],[項目]],1,(LEN(表格2[[#This Row],[項目]])-4))),價目[],3,0),"")),(IFERROR(VLOOKUP(表格2[[#This Row],[項目]],價目[],2,0),"")))</f>
        <v>220</v>
      </c>
      <c r="J672" s="333">
        <f>IF(表格2[欄1]&lt;&gt;"",(表格2[[#This Row],[數量]]*表格2[[#This Row],[單價]]),0)</f>
        <v>660</v>
      </c>
    </row>
    <row r="673" spans="1:10" hidden="1">
      <c r="A673" s="331" t="str">
        <f>IFERROR((INDEX(名冊[#All],MATCH(表格2[[#This Row],[姓名]],名冊[[#All],[姓名]],0),COLUMN(名冊[[#Headers],[字號]]))),"")</f>
        <v>1-762</v>
      </c>
      <c r="B673" s="154" t="s">
        <v>2166</v>
      </c>
      <c r="C673" s="9">
        <v>45740</v>
      </c>
      <c r="D673" s="9" t="str">
        <f>IF(表格2[[#This Row],[姓名]]&lt;&gt;"","耗材","")</f>
        <v>耗材</v>
      </c>
      <c r="E673" s="8" t="s">
        <v>3353</v>
      </c>
      <c r="F673" s="98" t="s">
        <v>3356</v>
      </c>
      <c r="G673" s="179" t="str">
        <f>IF(表格2[[#This Row],[姓名]]&lt;&gt;"",TEXT(表格2[[#This Row],[日期]],"mm/dd;;")&amp;" "&amp;表格2[[#This Row],[項目]]&amp;"*"&amp;表格2[[#This Row],[數量]]&amp;表格2[[#This Row],[項目2]],"")</f>
        <v>03/24 尿布M*2-3/8, 03/15</v>
      </c>
      <c r="H673" s="332">
        <v>2</v>
      </c>
      <c r="I673" s="332">
        <f>IF((COUNTIF(表格2[[#This Row],[項目]],"*員工*")&gt;0),(IFERROR(VLOOKUP((MID(表格2[[#This Row],[項目]],1,(LEN(表格2[[#This Row],[項目]])-4))),價目[],3,0),"")),(IFERROR(VLOOKUP(表格2[[#This Row],[項目]],價目[],2,0),"")))</f>
        <v>300</v>
      </c>
      <c r="J673" s="333">
        <f>IF(表格2[欄1]&lt;&gt;"",(表格2[[#This Row],[數量]]*表格2[[#This Row],[單價]]),0)</f>
        <v>600</v>
      </c>
    </row>
    <row r="674" spans="1:10" hidden="1">
      <c r="A674" s="331" t="str">
        <f>IFERROR((INDEX(名冊[#All],MATCH(表格2[[#This Row],[姓名]],名冊[[#All],[姓名]],0),COLUMN(名冊[[#Headers],[字號]]))),"")</f>
        <v>1-762</v>
      </c>
      <c r="B674" s="154" t="s">
        <v>2166</v>
      </c>
      <c r="C674" s="9">
        <v>45740</v>
      </c>
      <c r="D674" s="9" t="str">
        <f>IF(表格2[[#This Row],[姓名]]&lt;&gt;"","耗材","")</f>
        <v>耗材</v>
      </c>
      <c r="E674" s="8" t="s">
        <v>3347</v>
      </c>
      <c r="F674" s="98" t="s">
        <v>3352</v>
      </c>
      <c r="G674" s="179" t="str">
        <f>IF(表格2[[#This Row],[姓名]]&lt;&gt;"",TEXT(表格2[[#This Row],[日期]],"mm/dd;;")&amp;" "&amp;表格2[[#This Row],[項目]]&amp;"*"&amp;表格2[[#This Row],[數量]]&amp;表格2[[#This Row],[項目2]],"")</f>
        <v>03/24 看護墊*3-02/22, 03/01, 3/8,</v>
      </c>
      <c r="H674" s="332">
        <v>3</v>
      </c>
      <c r="I674" s="332">
        <f>IF((COUNTIF(表格2[[#This Row],[項目]],"*員工*")&gt;0),(IFERROR(VLOOKUP((MID(表格2[[#This Row],[項目]],1,(LEN(表格2[[#This Row],[項目]])-4))),價目[],3,0),"")),(IFERROR(VLOOKUP(表格2[[#This Row],[項目]],價目[],2,0),"")))</f>
        <v>210</v>
      </c>
      <c r="J674" s="333">
        <f>IF(表格2[欄1]&lt;&gt;"",(表格2[[#This Row],[數量]]*表格2[[#This Row],[單價]]),0)</f>
        <v>630</v>
      </c>
    </row>
    <row r="675" spans="1:10" hidden="1">
      <c r="A675" s="331" t="str">
        <f>IFERROR((INDEX(名冊[#All],MATCH(表格2[[#This Row],[姓名]],名冊[[#All],[姓名]],0),COLUMN(名冊[[#Headers],[字號]]))),"")</f>
        <v>1-582</v>
      </c>
      <c r="B675" s="154" t="s">
        <v>2282</v>
      </c>
      <c r="C675" s="9">
        <v>45740</v>
      </c>
      <c r="D675" s="9" t="str">
        <f>IF(表格2[[#This Row],[姓名]]&lt;&gt;"","耗材","")</f>
        <v>耗材</v>
      </c>
      <c r="E675" s="8" t="s">
        <v>3359</v>
      </c>
      <c r="F675" s="98" t="s">
        <v>3341</v>
      </c>
      <c r="G675" s="179" t="str">
        <f>IF(表格2[[#This Row],[姓名]]&lt;&gt;"",TEXT(表格2[[#This Row],[日期]],"mm/dd;;")&amp;" "&amp;表格2[[#This Row],[項目]]&amp;"*"&amp;表格2[[#This Row],[數量]]&amp;表格2[[#This Row],[項目2]],"")</f>
        <v>03/24 甘油球*3-03/15</v>
      </c>
      <c r="H675" s="332">
        <v>3</v>
      </c>
      <c r="I675" s="332">
        <f>IF((COUNTIF(表格2[[#This Row],[項目]],"*員工*")&gt;0),(IFERROR(VLOOKUP((MID(表格2[[#This Row],[項目]],1,(LEN(表格2[[#This Row],[項目]])-4))),價目[],3,0),"")),(IFERROR(VLOOKUP(表格2[[#This Row],[項目]],價目[],2,0),"")))</f>
        <v>60</v>
      </c>
      <c r="J675" s="333">
        <f>IF(表格2[欄1]&lt;&gt;"",(表格2[[#This Row],[數量]]*表格2[[#This Row],[單價]]),0)</f>
        <v>180</v>
      </c>
    </row>
    <row r="676" spans="1:10" hidden="1">
      <c r="A676" s="331" t="str">
        <f>IFERROR((INDEX(名冊[#All],MATCH(表格2[[#This Row],[姓名]],名冊[[#All],[姓名]],0),COLUMN(名冊[[#Headers],[字號]]))),"")</f>
        <v>1-582</v>
      </c>
      <c r="B676" s="154" t="s">
        <v>2282</v>
      </c>
      <c r="C676" s="9">
        <v>45740</v>
      </c>
      <c r="D676" s="9" t="str">
        <f>IF(表格2[[#This Row],[姓名]]&lt;&gt;"","耗材","")</f>
        <v>耗材</v>
      </c>
      <c r="E676" s="8" t="s">
        <v>3338</v>
      </c>
      <c r="F676" s="98" t="s">
        <v>3343</v>
      </c>
      <c r="G676" s="179" t="str">
        <f>IF(表格2[[#This Row],[姓名]]&lt;&gt;"",TEXT(表格2[[#This Row],[日期]],"mm/dd;;")&amp;" "&amp;表格2[[#This Row],[項目]]&amp;"*"&amp;表格2[[#This Row],[數量]]&amp;表格2[[#This Row],[項目2]],"")</f>
        <v>03/24 尿片*3-03/01, 03/08, 03/15</v>
      </c>
      <c r="H676" s="332">
        <v>3</v>
      </c>
      <c r="I676" s="332">
        <f>IF((COUNTIF(表格2[[#This Row],[項目]],"*員工*")&gt;0),(IFERROR(VLOOKUP((MID(表格2[[#This Row],[項目]],1,(LEN(表格2[[#This Row],[項目]])-4))),價目[],3,0),"")),(IFERROR(VLOOKUP(表格2[[#This Row],[項目]],價目[],2,0),"")))</f>
        <v>220</v>
      </c>
      <c r="J676" s="333">
        <f>IF(表格2[欄1]&lt;&gt;"",(表格2[[#This Row],[數量]]*表格2[[#This Row],[單價]]),0)</f>
        <v>660</v>
      </c>
    </row>
    <row r="677" spans="1:10" hidden="1">
      <c r="A677" s="331" t="str">
        <f>IFERROR((INDEX(名冊[#All],MATCH(表格2[[#This Row],[姓名]],名冊[[#All],[姓名]],0),COLUMN(名冊[[#Headers],[字號]]))),"")</f>
        <v>1-582</v>
      </c>
      <c r="B677" s="154" t="s">
        <v>2282</v>
      </c>
      <c r="C677" s="9">
        <v>45740</v>
      </c>
      <c r="D677" s="9" t="str">
        <f>IF(表格2[[#This Row],[姓名]]&lt;&gt;"","耗材","")</f>
        <v>耗材</v>
      </c>
      <c r="E677" s="8" t="s">
        <v>3353</v>
      </c>
      <c r="F677" s="98" t="s">
        <v>3352</v>
      </c>
      <c r="G677" s="179" t="str">
        <f>IF(表格2[[#This Row],[姓名]]&lt;&gt;"",TEXT(表格2[[#This Row],[日期]],"mm/dd;;")&amp;" "&amp;表格2[[#This Row],[項目]]&amp;"*"&amp;表格2[[#This Row],[數量]]&amp;表格2[[#This Row],[項目2]],"")</f>
        <v>03/24 尿布M*3-02/22, 03/01, 3/8,</v>
      </c>
      <c r="H677" s="332">
        <v>3</v>
      </c>
      <c r="I677" s="332">
        <f>IF((COUNTIF(表格2[[#This Row],[項目]],"*員工*")&gt;0),(IFERROR(VLOOKUP((MID(表格2[[#This Row],[項目]],1,(LEN(表格2[[#This Row],[項目]])-4))),價目[],3,0),"")),(IFERROR(VLOOKUP(表格2[[#This Row],[項目]],價目[],2,0),"")))</f>
        <v>300</v>
      </c>
      <c r="J677" s="333">
        <f>IF(表格2[欄1]&lt;&gt;"",(表格2[[#This Row],[數量]]*表格2[[#This Row],[單價]]),0)</f>
        <v>900</v>
      </c>
    </row>
    <row r="678" spans="1:10" hidden="1">
      <c r="A678" s="331" t="str">
        <f>IFERROR((INDEX(名冊[#All],MATCH(表格2[[#This Row],[姓名]],名冊[[#All],[姓名]],0),COLUMN(名冊[[#Headers],[字號]]))),"")</f>
        <v>1-582</v>
      </c>
      <c r="B678" s="154" t="s">
        <v>2282</v>
      </c>
      <c r="C678" s="9">
        <v>45740</v>
      </c>
      <c r="D678" s="9" t="str">
        <f>IF(表格2[[#This Row],[姓名]]&lt;&gt;"","耗材","")</f>
        <v>耗材</v>
      </c>
      <c r="E678" s="8" t="s">
        <v>3347</v>
      </c>
      <c r="F678" s="98" t="s">
        <v>3351</v>
      </c>
      <c r="G678" s="179" t="str">
        <f>IF(表格2[[#This Row],[姓名]]&lt;&gt;"",TEXT(表格2[[#This Row],[日期]],"mm/dd;;")&amp;" "&amp;表格2[[#This Row],[項目]]&amp;"*"&amp;表格2[[#This Row],[數量]]&amp;表格2[[#This Row],[項目2]],"")</f>
        <v>03/24 看護墊*2-02/22, 03/15</v>
      </c>
      <c r="H678" s="332">
        <v>2</v>
      </c>
      <c r="I678" s="332">
        <f>IF((COUNTIF(表格2[[#This Row],[項目]],"*員工*")&gt;0),(IFERROR(VLOOKUP((MID(表格2[[#This Row],[項目]],1,(LEN(表格2[[#This Row],[項目]])-4))),價目[],3,0),"")),(IFERROR(VLOOKUP(表格2[[#This Row],[項目]],價目[],2,0),"")))</f>
        <v>210</v>
      </c>
      <c r="J678" s="333">
        <f>IF(表格2[欄1]&lt;&gt;"",(表格2[[#This Row],[數量]]*表格2[[#This Row],[單價]]),0)</f>
        <v>420</v>
      </c>
    </row>
    <row r="679" spans="1:10" hidden="1">
      <c r="A679" s="331" t="str">
        <f>IFERROR((INDEX(名冊[#All],MATCH(表格2[[#This Row],[姓名]],名冊[[#All],[姓名]],0),COLUMN(名冊[[#Headers],[字號]]))),"")</f>
        <v>3-554</v>
      </c>
      <c r="B679" s="154" t="s">
        <v>1276</v>
      </c>
      <c r="C679" s="9">
        <v>45740</v>
      </c>
      <c r="D679" s="9" t="str">
        <f>IF(表格2[[#This Row],[姓名]]&lt;&gt;"","耗材","")</f>
        <v>耗材</v>
      </c>
      <c r="E679" s="8" t="s">
        <v>3338</v>
      </c>
      <c r="F679" s="98" t="s">
        <v>3340</v>
      </c>
      <c r="G679" s="179" t="str">
        <f>IF(表格2[[#This Row],[姓名]]&lt;&gt;"",TEXT(表格2[[#This Row],[日期]],"mm/dd;;")&amp;" "&amp;表格2[[#This Row],[項目]]&amp;"*"&amp;表格2[[#This Row],[數量]]&amp;表格2[[#This Row],[項目2]],"")</f>
        <v>03/24 尿片*4-02/22, 03/01, 03/08, 03/15</v>
      </c>
      <c r="H679" s="332">
        <v>4</v>
      </c>
      <c r="I679" s="332">
        <f>IF((COUNTIF(表格2[[#This Row],[項目]],"*員工*")&gt;0),(IFERROR(VLOOKUP((MID(表格2[[#This Row],[項目]],1,(LEN(表格2[[#This Row],[項目]])-4))),價目[],3,0),"")),(IFERROR(VLOOKUP(表格2[[#This Row],[項目]],價目[],2,0),"")))</f>
        <v>220</v>
      </c>
      <c r="J679" s="333">
        <f>IF(表格2[欄1]&lt;&gt;"",(表格2[[#This Row],[數量]]*表格2[[#This Row],[單價]]),0)</f>
        <v>880</v>
      </c>
    </row>
    <row r="680" spans="1:10" hidden="1">
      <c r="A680" s="331" t="str">
        <f>IFERROR((INDEX(名冊[#All],MATCH(表格2[[#This Row],[姓名]],名冊[[#All],[姓名]],0),COLUMN(名冊[[#Headers],[字號]]))),"")</f>
        <v>2-200</v>
      </c>
      <c r="B680" s="396" t="s">
        <v>557</v>
      </c>
      <c r="C680" s="9">
        <v>45740</v>
      </c>
      <c r="D680" s="9" t="str">
        <f>IF(表格2[[#This Row],[姓名]]&lt;&gt;"","耗材","")</f>
        <v>耗材</v>
      </c>
      <c r="E680" s="8" t="s">
        <v>3338</v>
      </c>
      <c r="F680" s="98" t="s">
        <v>3341</v>
      </c>
      <c r="G680" s="179" t="str">
        <f>IF(表格2[[#This Row],[姓名]]&lt;&gt;"",TEXT(表格2[[#This Row],[日期]],"mm/dd;;")&amp;" "&amp;表格2[[#This Row],[項目]]&amp;"*"&amp;表格2[[#This Row],[數量]]&amp;表格2[[#This Row],[項目2]],"")</f>
        <v>03/24 尿片*1-03/15</v>
      </c>
      <c r="H680" s="332">
        <v>1</v>
      </c>
      <c r="I680" s="332">
        <f>IF((COUNTIF(表格2[[#This Row],[項目]],"*員工*")&gt;0),(IFERROR(VLOOKUP((MID(表格2[[#This Row],[項目]],1,(LEN(表格2[[#This Row],[項目]])-4))),價目[],3,0),"")),(IFERROR(VLOOKUP(表格2[[#This Row],[項目]],價目[],2,0),"")))</f>
        <v>220</v>
      </c>
      <c r="J680" s="333">
        <f>IF(表格2[欄1]&lt;&gt;"",(表格2[[#This Row],[數量]]*表格2[[#This Row],[單價]]),0)</f>
        <v>220</v>
      </c>
    </row>
    <row r="681" spans="1:10" hidden="1">
      <c r="A681" s="331" t="str">
        <f>IFERROR((INDEX(名冊[#All],MATCH(表格2[[#This Row],[姓名]],名冊[[#All],[姓名]],0),COLUMN(名冊[[#Headers],[字號]]))),"")</f>
        <v>2-200</v>
      </c>
      <c r="B681" s="396" t="s">
        <v>557</v>
      </c>
      <c r="C681" s="9">
        <v>45740</v>
      </c>
      <c r="D681" s="9" t="str">
        <f>IF(表格2[[#This Row],[姓名]]&lt;&gt;"","耗材","")</f>
        <v>耗材</v>
      </c>
      <c r="E681" s="8" t="s">
        <v>3338</v>
      </c>
      <c r="F681" s="98" t="s">
        <v>3365</v>
      </c>
      <c r="G681" s="179" t="str">
        <f>IF(表格2[[#This Row],[姓名]]&lt;&gt;"",TEXT(表格2[[#This Row],[日期]],"mm/dd;;")&amp;" "&amp;表格2[[#This Row],[項目]]&amp;"*"&amp;表格2[[#This Row],[數量]]&amp;表格2[[#This Row],[項目2]],"")</f>
        <v>03/24 尿片*2-03/08, 03/15</v>
      </c>
      <c r="H681" s="332">
        <v>2</v>
      </c>
      <c r="I681" s="332">
        <f>IF((COUNTIF(表格2[[#This Row],[項目]],"*員工*")&gt;0),(IFERROR(VLOOKUP((MID(表格2[[#This Row],[項目]],1,(LEN(表格2[[#This Row],[項目]])-4))),價目[],3,0),"")),(IFERROR(VLOOKUP(表格2[[#This Row],[項目]],價目[],2,0),"")))</f>
        <v>220</v>
      </c>
      <c r="J681" s="333">
        <f>IF(表格2[欄1]&lt;&gt;"",(表格2[[#This Row],[數量]]*表格2[[#This Row],[單價]]),0)</f>
        <v>440</v>
      </c>
    </row>
    <row r="682" spans="1:10" hidden="1">
      <c r="A682" s="331" t="str">
        <f>IFERROR((INDEX(名冊[#All],MATCH(表格2[[#This Row],[姓名]],名冊[[#All],[姓名]],0),COLUMN(名冊[[#Headers],[字號]]))),"")</f>
        <v>2-200</v>
      </c>
      <c r="B682" s="154" t="s">
        <v>557</v>
      </c>
      <c r="C682" s="9">
        <v>45740</v>
      </c>
      <c r="D682" s="9" t="str">
        <f>IF(表格2[[#This Row],[姓名]]&lt;&gt;"","耗材","")</f>
        <v>耗材</v>
      </c>
      <c r="E682" s="8" t="s">
        <v>3358</v>
      </c>
      <c r="F682" s="98" t="s">
        <v>3341</v>
      </c>
      <c r="G682" s="179" t="str">
        <f>IF(表格2[[#This Row],[姓名]]&lt;&gt;"",TEXT(表格2[[#This Row],[日期]],"mm/dd;;")&amp;" "&amp;表格2[[#This Row],[項目]]&amp;"*"&amp;表格2[[#This Row],[數量]]&amp;表格2[[#This Row],[項目2]],"")</f>
        <v>03/24 尿布L*1-03/15</v>
      </c>
      <c r="H682" s="332">
        <v>1</v>
      </c>
      <c r="I682" s="332">
        <f>IF((COUNTIF(表格2[[#This Row],[項目]],"*員工*")&gt;0),(IFERROR(VLOOKUP((MID(表格2[[#This Row],[項目]],1,(LEN(表格2[[#This Row],[項目]])-4))),價目[],3,0),"")),(IFERROR(VLOOKUP(表格2[[#This Row],[項目]],價目[],2,0),"")))</f>
        <v>272</v>
      </c>
      <c r="J682" s="333">
        <f>IF(表格2[欄1]&lt;&gt;"",(表格2[[#This Row],[數量]]*表格2[[#This Row],[單價]]),0)</f>
        <v>272</v>
      </c>
    </row>
    <row r="683" spans="1:10" hidden="1">
      <c r="A683" s="331" t="str">
        <f>IFERROR((INDEX(名冊[#All],MATCH(表格2[[#This Row],[姓名]],名冊[[#All],[姓名]],0),COLUMN(名冊[[#Headers],[字號]]))),"")</f>
        <v>2-200</v>
      </c>
      <c r="B683" s="396" t="s">
        <v>557</v>
      </c>
      <c r="C683" s="9">
        <v>45740</v>
      </c>
      <c r="D683" s="9" t="str">
        <f>IF(表格2[[#This Row],[姓名]]&lt;&gt;"","耗材","")</f>
        <v>耗材</v>
      </c>
      <c r="E683" s="8" t="s">
        <v>3353</v>
      </c>
      <c r="F683" s="98" t="s">
        <v>3341</v>
      </c>
      <c r="G683" s="179" t="str">
        <f>IF(表格2[[#This Row],[姓名]]&lt;&gt;"",TEXT(表格2[[#This Row],[日期]],"mm/dd;;")&amp;" "&amp;表格2[[#This Row],[項目]]&amp;"*"&amp;表格2[[#This Row],[數量]]&amp;表格2[[#This Row],[項目2]],"")</f>
        <v>03/24 尿布M*1-03/15</v>
      </c>
      <c r="H683" s="332">
        <v>1</v>
      </c>
      <c r="I683" s="332">
        <f>IF((COUNTIF(表格2[[#This Row],[項目]],"*員工*")&gt;0),(IFERROR(VLOOKUP((MID(表格2[[#This Row],[項目]],1,(LEN(表格2[[#This Row],[項目]])-4))),價目[],3,0),"")),(IFERROR(VLOOKUP(表格2[[#This Row],[項目]],價目[],2,0),"")))</f>
        <v>300</v>
      </c>
      <c r="J683" s="333">
        <f>IF(表格2[欄1]&lt;&gt;"",(表格2[[#This Row],[數量]]*表格2[[#This Row],[單價]]),0)</f>
        <v>300</v>
      </c>
    </row>
    <row r="684" spans="1:10" hidden="1">
      <c r="A684" s="331" t="str">
        <f>IFERROR((INDEX(名冊[#All],MATCH(表格2[[#This Row],[姓名]],名冊[[#All],[姓名]],0),COLUMN(名冊[[#Headers],[字號]]))),"")</f>
        <v>2-200</v>
      </c>
      <c r="B684" s="396" t="s">
        <v>557</v>
      </c>
      <c r="C684" s="9">
        <v>45740</v>
      </c>
      <c r="D684" s="9" t="str">
        <f>IF(表格2[[#This Row],[姓名]]&lt;&gt;"","耗材","")</f>
        <v>耗材</v>
      </c>
      <c r="E684" s="8" t="s">
        <v>3353</v>
      </c>
      <c r="F684" s="98" t="s">
        <v>3350</v>
      </c>
      <c r="G684" s="179" t="str">
        <f>IF(表格2[[#This Row],[姓名]]&lt;&gt;"",TEXT(表格2[[#This Row],[日期]],"mm/dd;;")&amp;" "&amp;表格2[[#This Row],[項目]]&amp;"*"&amp;表格2[[#This Row],[數量]]&amp;表格2[[#This Row],[項目2]],"")</f>
        <v>03/24 尿布M*1-3/8,</v>
      </c>
      <c r="H684" s="332">
        <v>1</v>
      </c>
      <c r="I684" s="332">
        <f>IF((COUNTIF(表格2[[#This Row],[項目]],"*員工*")&gt;0),(IFERROR(VLOOKUP((MID(表格2[[#This Row],[項目]],1,(LEN(表格2[[#This Row],[項目]])-4))),價目[],3,0),"")),(IFERROR(VLOOKUP(表格2[[#This Row],[項目]],價目[],2,0),"")))</f>
        <v>300</v>
      </c>
      <c r="J684" s="333">
        <f>IF(表格2[欄1]&lt;&gt;"",(表格2[[#This Row],[數量]]*表格2[[#This Row],[單價]]),0)</f>
        <v>300</v>
      </c>
    </row>
    <row r="685" spans="1:10" hidden="1">
      <c r="A685" s="331" t="str">
        <f>IFERROR((INDEX(名冊[#All],MATCH(表格2[[#This Row],[姓名]],名冊[[#All],[姓名]],0),COLUMN(名冊[[#Headers],[字號]]))),"")</f>
        <v>2-200</v>
      </c>
      <c r="B685" s="396" t="s">
        <v>557</v>
      </c>
      <c r="C685" s="9">
        <v>45740</v>
      </c>
      <c r="D685" s="9" t="str">
        <f>IF(表格2[[#This Row],[姓名]]&lt;&gt;"","耗材","")</f>
        <v>耗材</v>
      </c>
      <c r="E685" s="8" t="s">
        <v>3347</v>
      </c>
      <c r="F685" s="98" t="s">
        <v>3341</v>
      </c>
      <c r="G685" s="179" t="str">
        <f>IF(表格2[[#This Row],[姓名]]&lt;&gt;"",TEXT(表格2[[#This Row],[日期]],"mm/dd;;")&amp;" "&amp;表格2[[#This Row],[項目]]&amp;"*"&amp;表格2[[#This Row],[數量]]&amp;表格2[[#This Row],[項目2]],"")</f>
        <v>03/24 看護墊*1-03/15</v>
      </c>
      <c r="H685" s="332">
        <v>1</v>
      </c>
      <c r="I685" s="332">
        <f>IF((COUNTIF(表格2[[#This Row],[項目]],"*員工*")&gt;0),(IFERROR(VLOOKUP((MID(表格2[[#This Row],[項目]],1,(LEN(表格2[[#This Row],[項目]])-4))),價目[],3,0),"")),(IFERROR(VLOOKUP(表格2[[#This Row],[項目]],價目[],2,0),"")))</f>
        <v>210</v>
      </c>
      <c r="J685" s="333">
        <f>IF(表格2[欄1]&lt;&gt;"",(表格2[[#This Row],[數量]]*表格2[[#This Row],[單價]]),0)</f>
        <v>210</v>
      </c>
    </row>
    <row r="686" spans="1:10" hidden="1">
      <c r="A686" s="331" t="str">
        <f>IFERROR((INDEX(名冊[#All],MATCH(表格2[[#This Row],[姓名]],名冊[[#All],[姓名]],0),COLUMN(名冊[[#Headers],[字號]]))),"")</f>
        <v>2-200</v>
      </c>
      <c r="B686" s="396" t="s">
        <v>557</v>
      </c>
      <c r="C686" s="9">
        <v>45740</v>
      </c>
      <c r="D686" s="9" t="str">
        <f>IF(表格2[[#This Row],[姓名]]&lt;&gt;"","耗材","")</f>
        <v>耗材</v>
      </c>
      <c r="E686" s="8" t="s">
        <v>3347</v>
      </c>
      <c r="F686" s="98" t="s">
        <v>3350</v>
      </c>
      <c r="G686" s="179" t="str">
        <f>IF(表格2[[#This Row],[姓名]]&lt;&gt;"",TEXT(表格2[[#This Row],[日期]],"mm/dd;;")&amp;" "&amp;表格2[[#This Row],[項目]]&amp;"*"&amp;表格2[[#This Row],[數量]]&amp;表格2[[#This Row],[項目2]],"")</f>
        <v>03/24 看護墊*1-3/8,</v>
      </c>
      <c r="H686" s="332">
        <v>1</v>
      </c>
      <c r="I686" s="332">
        <f>IF((COUNTIF(表格2[[#This Row],[項目]],"*員工*")&gt;0),(IFERROR(VLOOKUP((MID(表格2[[#This Row],[項目]],1,(LEN(表格2[[#This Row],[項目]])-4))),價目[],3,0),"")),(IFERROR(VLOOKUP(表格2[[#This Row],[項目]],價目[],2,0),"")))</f>
        <v>210</v>
      </c>
      <c r="J686" s="333">
        <f>IF(表格2[欄1]&lt;&gt;"",(表格2[[#This Row],[數量]]*表格2[[#This Row],[單價]]),0)</f>
        <v>210</v>
      </c>
    </row>
    <row r="687" spans="1:10" hidden="1">
      <c r="A687" s="331" t="str">
        <f>IFERROR((INDEX(名冊[#All],MATCH(表格2[[#This Row],[姓名]],名冊[[#All],[姓名]],0),COLUMN(名冊[[#Headers],[字號]]))),"")</f>
        <v>1-197</v>
      </c>
      <c r="B687" s="154" t="s">
        <v>619</v>
      </c>
      <c r="C687" s="9">
        <v>45740</v>
      </c>
      <c r="D687" s="9" t="str">
        <f>IF(表格2[[#This Row],[姓名]]&lt;&gt;"","耗材","")</f>
        <v>耗材</v>
      </c>
      <c r="E687" s="8" t="s">
        <v>3359</v>
      </c>
      <c r="F687" s="98" t="s">
        <v>3350</v>
      </c>
      <c r="G687" s="179" t="str">
        <f>IF(表格2[[#This Row],[姓名]]&lt;&gt;"",TEXT(表格2[[#This Row],[日期]],"mm/dd;;")&amp;" "&amp;表格2[[#This Row],[項目]]&amp;"*"&amp;表格2[[#This Row],[數量]]&amp;表格2[[#This Row],[項目2]],"")</f>
        <v>03/24 甘油球*3-3/8,</v>
      </c>
      <c r="H687" s="332">
        <v>3</v>
      </c>
      <c r="I687" s="332">
        <f>IF((COUNTIF(表格2[[#This Row],[項目]],"*員工*")&gt;0),(IFERROR(VLOOKUP((MID(表格2[[#This Row],[項目]],1,(LEN(表格2[[#This Row],[項目]])-4))),價目[],3,0),"")),(IFERROR(VLOOKUP(表格2[[#This Row],[項目]],價目[],2,0),"")))</f>
        <v>60</v>
      </c>
      <c r="J687" s="333">
        <f>IF(表格2[欄1]&lt;&gt;"",(表格2[[#This Row],[數量]]*表格2[[#This Row],[單價]]),0)</f>
        <v>180</v>
      </c>
    </row>
    <row r="688" spans="1:10" hidden="1">
      <c r="A688" s="331" t="str">
        <f>IFERROR((INDEX(名冊[#All],MATCH(表格2[[#This Row],[姓名]],名冊[[#All],[姓名]],0),COLUMN(名冊[[#Headers],[字號]]))),"")</f>
        <v>1-197</v>
      </c>
      <c r="B688" s="154" t="s">
        <v>619</v>
      </c>
      <c r="C688" s="9">
        <v>45740</v>
      </c>
      <c r="D688" s="9" t="str">
        <f>IF(表格2[[#This Row],[姓名]]&lt;&gt;"","耗材","")</f>
        <v>耗材</v>
      </c>
      <c r="E688" s="8" t="s">
        <v>3338</v>
      </c>
      <c r="F688" s="98" t="s">
        <v>3361</v>
      </c>
      <c r="G688" s="179" t="str">
        <f>IF(表格2[[#This Row],[姓名]]&lt;&gt;"",TEXT(表格2[[#This Row],[日期]],"mm/dd;;")&amp;" "&amp;表格2[[#This Row],[項目]]&amp;"*"&amp;表格2[[#This Row],[數量]]&amp;表格2[[#This Row],[項目2]],"")</f>
        <v>03/24 尿片*3-02/22, 03/01, 03/08,</v>
      </c>
      <c r="H688" s="332">
        <v>3</v>
      </c>
      <c r="I688" s="332">
        <f>IF((COUNTIF(表格2[[#This Row],[項目]],"*員工*")&gt;0),(IFERROR(VLOOKUP((MID(表格2[[#This Row],[項目]],1,(LEN(表格2[[#This Row],[項目]])-4))),價目[],3,0),"")),(IFERROR(VLOOKUP(表格2[[#This Row],[項目]],價目[],2,0),"")))</f>
        <v>220</v>
      </c>
      <c r="J688" s="333">
        <f>IF(表格2[欄1]&lt;&gt;"",(表格2[[#This Row],[數量]]*表格2[[#This Row],[單價]]),0)</f>
        <v>660</v>
      </c>
    </row>
    <row r="689" spans="1:10" hidden="1">
      <c r="A689" s="331" t="str">
        <f>IFERROR((INDEX(名冊[#All],MATCH(表格2[[#This Row],[姓名]],名冊[[#All],[姓名]],0),COLUMN(名冊[[#Headers],[字號]]))),"")</f>
        <v>1-197</v>
      </c>
      <c r="B689" s="154" t="s">
        <v>619</v>
      </c>
      <c r="C689" s="9">
        <v>45740</v>
      </c>
      <c r="D689" s="9" t="str">
        <f>IF(表格2[[#This Row],[姓名]]&lt;&gt;"","耗材","")</f>
        <v>耗材</v>
      </c>
      <c r="E689" s="8" t="s">
        <v>3353</v>
      </c>
      <c r="F689" s="98" t="s">
        <v>3352</v>
      </c>
      <c r="G689" s="179" t="str">
        <f>IF(表格2[[#This Row],[姓名]]&lt;&gt;"",TEXT(表格2[[#This Row],[日期]],"mm/dd;;")&amp;" "&amp;表格2[[#This Row],[項目]]&amp;"*"&amp;表格2[[#This Row],[數量]]&amp;表格2[[#This Row],[項目2]],"")</f>
        <v>03/24 尿布M*3-02/22, 03/01, 3/8,</v>
      </c>
      <c r="H689" s="332">
        <v>3</v>
      </c>
      <c r="I689" s="332">
        <f>IF((COUNTIF(表格2[[#This Row],[項目]],"*員工*")&gt;0),(IFERROR(VLOOKUP((MID(表格2[[#This Row],[項目]],1,(LEN(表格2[[#This Row],[項目]])-4))),價目[],3,0),"")),(IFERROR(VLOOKUP(表格2[[#This Row],[項目]],價目[],2,0),"")))</f>
        <v>300</v>
      </c>
      <c r="J689" s="333">
        <f>IF(表格2[欄1]&lt;&gt;"",(表格2[[#This Row],[數量]]*表格2[[#This Row],[單價]]),0)</f>
        <v>900</v>
      </c>
    </row>
    <row r="690" spans="1:10" hidden="1">
      <c r="A690" s="331" t="str">
        <f>IFERROR((INDEX(名冊[#All],MATCH(表格2[[#This Row],[姓名]],名冊[[#All],[姓名]],0),COLUMN(名冊[[#Headers],[字號]]))),"")</f>
        <v>1-197</v>
      </c>
      <c r="B690" s="154" t="s">
        <v>619</v>
      </c>
      <c r="C690" s="9">
        <v>45740</v>
      </c>
      <c r="D690" s="9" t="str">
        <f>IF(表格2[[#This Row],[姓名]]&lt;&gt;"","耗材","")</f>
        <v>耗材</v>
      </c>
      <c r="E690" s="8" t="s">
        <v>3347</v>
      </c>
      <c r="F690" s="98" t="s">
        <v>3363</v>
      </c>
      <c r="G690" s="179" t="str">
        <f>IF(表格2[[#This Row],[姓名]]&lt;&gt;"",TEXT(表格2[[#This Row],[日期]],"mm/dd;;")&amp;" "&amp;表格2[[#This Row],[項目]]&amp;"*"&amp;表格2[[#This Row],[數量]]&amp;表格2[[#This Row],[項目2]],"")</f>
        <v>03/24 看護墊*2-02/22, 03/01,</v>
      </c>
      <c r="H690" s="332">
        <v>2</v>
      </c>
      <c r="I690" s="332">
        <f>IF((COUNTIF(表格2[[#This Row],[項目]],"*員工*")&gt;0),(IFERROR(VLOOKUP((MID(表格2[[#This Row],[項目]],1,(LEN(表格2[[#This Row],[項目]])-4))),價目[],3,0),"")),(IFERROR(VLOOKUP(表格2[[#This Row],[項目]],價目[],2,0),"")))</f>
        <v>210</v>
      </c>
      <c r="J690" s="333">
        <f>IF(表格2[欄1]&lt;&gt;"",(表格2[[#This Row],[數量]]*表格2[[#This Row],[單價]]),0)</f>
        <v>420</v>
      </c>
    </row>
    <row r="691" spans="1:10" hidden="1">
      <c r="A691" s="331" t="str">
        <f>IFERROR((INDEX(名冊[#All],MATCH(表格2[[#This Row],[姓名]],名冊[[#All],[姓名]],0),COLUMN(名冊[[#Headers],[字號]]))),"")</f>
        <v>1-550</v>
      </c>
      <c r="B691" s="154" t="s">
        <v>491</v>
      </c>
      <c r="C691" s="9">
        <v>45740</v>
      </c>
      <c r="D691" s="9" t="str">
        <f>IF(表格2[[#This Row],[姓名]]&lt;&gt;"","耗材","")</f>
        <v>耗材</v>
      </c>
      <c r="E691" s="8" t="s">
        <v>3359</v>
      </c>
      <c r="F691" s="98" t="s">
        <v>3341</v>
      </c>
      <c r="G691" s="179" t="str">
        <f>IF(表格2[[#This Row],[姓名]]&lt;&gt;"",TEXT(表格2[[#This Row],[日期]],"mm/dd;;")&amp;" "&amp;表格2[[#This Row],[項目]]&amp;"*"&amp;表格2[[#This Row],[數量]]&amp;表格2[[#This Row],[項目2]],"")</f>
        <v>03/24 甘油球*3-03/15</v>
      </c>
      <c r="H691" s="332">
        <v>3</v>
      </c>
      <c r="I691" s="332">
        <f>IF((COUNTIF(表格2[[#This Row],[項目]],"*員工*")&gt;0),(IFERROR(VLOOKUP((MID(表格2[[#This Row],[項目]],1,(LEN(表格2[[#This Row],[項目]])-4))),價目[],3,0),"")),(IFERROR(VLOOKUP(表格2[[#This Row],[項目]],價目[],2,0),"")))</f>
        <v>60</v>
      </c>
      <c r="J691" s="333">
        <f>IF(表格2[欄1]&lt;&gt;"",(表格2[[#This Row],[數量]]*表格2[[#This Row],[單價]]),0)</f>
        <v>180</v>
      </c>
    </row>
    <row r="692" spans="1:10" hidden="1">
      <c r="A692" s="331" t="str">
        <f>IFERROR((INDEX(名冊[#All],MATCH(表格2[[#This Row],[姓名]],名冊[[#All],[姓名]],0),COLUMN(名冊[[#Headers],[字號]]))),"")</f>
        <v>1-550</v>
      </c>
      <c r="B692" s="154" t="s">
        <v>491</v>
      </c>
      <c r="C692" s="9">
        <v>45740</v>
      </c>
      <c r="D692" s="9" t="str">
        <f>IF(表格2[[#This Row],[姓名]]&lt;&gt;"","耗材","")</f>
        <v>耗材</v>
      </c>
      <c r="E692" s="8" t="s">
        <v>3338</v>
      </c>
      <c r="F692" s="98" t="s">
        <v>3345</v>
      </c>
      <c r="G692" s="179" t="str">
        <f>IF(表格2[[#This Row],[姓名]]&lt;&gt;"",TEXT(表格2[[#This Row],[日期]],"mm/dd;;")&amp;" "&amp;表格2[[#This Row],[項目]]&amp;"*"&amp;表格2[[#This Row],[數量]]&amp;表格2[[#This Row],[項目2]],"")</f>
        <v>03/24 尿片*3-02/22, 03/08, 03/15</v>
      </c>
      <c r="H692" s="332">
        <v>3</v>
      </c>
      <c r="I692" s="332">
        <f>IF((COUNTIF(表格2[[#This Row],[項目]],"*員工*")&gt;0),(IFERROR(VLOOKUP((MID(表格2[[#This Row],[項目]],1,(LEN(表格2[[#This Row],[項目]])-4))),價目[],3,0),"")),(IFERROR(VLOOKUP(表格2[[#This Row],[項目]],價目[],2,0),"")))</f>
        <v>220</v>
      </c>
      <c r="J692" s="333">
        <f>IF(表格2[欄1]&lt;&gt;"",(表格2[[#This Row],[數量]]*表格2[[#This Row],[單價]]),0)</f>
        <v>660</v>
      </c>
    </row>
    <row r="693" spans="1:10" hidden="1">
      <c r="A693" s="331" t="str">
        <f>IFERROR((INDEX(名冊[#All],MATCH(表格2[[#This Row],[姓名]],名冊[[#All],[姓名]],0),COLUMN(名冊[[#Headers],[字號]]))),"")</f>
        <v>1-550</v>
      </c>
      <c r="B693" s="154" t="s">
        <v>491</v>
      </c>
      <c r="C693" s="9">
        <v>45740</v>
      </c>
      <c r="D693" s="9" t="str">
        <f>IF(表格2[[#This Row],[姓名]]&lt;&gt;"","耗材","")</f>
        <v>耗材</v>
      </c>
      <c r="E693" s="8" t="s">
        <v>3353</v>
      </c>
      <c r="F693" s="98" t="s">
        <v>3352</v>
      </c>
      <c r="G693" s="179" t="str">
        <f>IF(表格2[[#This Row],[姓名]]&lt;&gt;"",TEXT(表格2[[#This Row],[日期]],"mm/dd;;")&amp;" "&amp;表格2[[#This Row],[項目]]&amp;"*"&amp;表格2[[#This Row],[數量]]&amp;表格2[[#This Row],[項目2]],"")</f>
        <v>03/24 尿布M*3-02/22, 03/01, 3/8,</v>
      </c>
      <c r="H693" s="332">
        <v>3</v>
      </c>
      <c r="I693" s="332">
        <f>IF((COUNTIF(表格2[[#This Row],[項目]],"*員工*")&gt;0),(IFERROR(VLOOKUP((MID(表格2[[#This Row],[項目]],1,(LEN(表格2[[#This Row],[項目]])-4))),價目[],3,0),"")),(IFERROR(VLOOKUP(表格2[[#This Row],[項目]],價目[],2,0),"")))</f>
        <v>300</v>
      </c>
      <c r="J693" s="333">
        <f>IF(表格2[欄1]&lt;&gt;"",(表格2[[#This Row],[數量]]*表格2[[#This Row],[單價]]),0)</f>
        <v>900</v>
      </c>
    </row>
    <row r="694" spans="1:10" hidden="1">
      <c r="A694" s="331" t="str">
        <f>IFERROR((INDEX(名冊[#All],MATCH(表格2[[#This Row],[姓名]],名冊[[#All],[姓名]],0),COLUMN(名冊[[#Headers],[字號]]))),"")</f>
        <v>1-550</v>
      </c>
      <c r="B694" s="154" t="s">
        <v>491</v>
      </c>
      <c r="C694" s="9">
        <v>45740</v>
      </c>
      <c r="D694" s="9" t="str">
        <f>IF(表格2[[#This Row],[姓名]]&lt;&gt;"","耗材","")</f>
        <v>耗材</v>
      </c>
      <c r="E694" s="8" t="s">
        <v>3347</v>
      </c>
      <c r="F694" s="98" t="s">
        <v>3348</v>
      </c>
      <c r="G694" s="179" t="str">
        <f>IF(表格2[[#This Row],[姓名]]&lt;&gt;"",TEXT(表格2[[#This Row],[日期]],"mm/dd;;")&amp;" "&amp;表格2[[#This Row],[項目]]&amp;"*"&amp;表格2[[#This Row],[數量]]&amp;表格2[[#This Row],[項目2]],"")</f>
        <v>03/24 看護墊*2-03/01, 03/15</v>
      </c>
      <c r="H694" s="332">
        <v>2</v>
      </c>
      <c r="I694" s="332">
        <f>IF((COUNTIF(表格2[[#This Row],[項目]],"*員工*")&gt;0),(IFERROR(VLOOKUP((MID(表格2[[#This Row],[項目]],1,(LEN(表格2[[#This Row],[項目]])-4))),價目[],3,0),"")),(IFERROR(VLOOKUP(表格2[[#This Row],[項目]],價目[],2,0),"")))</f>
        <v>210</v>
      </c>
      <c r="J694" s="333">
        <f>IF(表格2[欄1]&lt;&gt;"",(表格2[[#This Row],[數量]]*表格2[[#This Row],[單價]]),0)</f>
        <v>420</v>
      </c>
    </row>
    <row r="695" spans="1:10" hidden="1">
      <c r="A695" s="331" t="str">
        <f>IFERROR((INDEX(名冊[#All],MATCH(表格2[[#This Row],[姓名]],名冊[[#All],[姓名]],0),COLUMN(名冊[[#Headers],[字號]]))),"")</f>
        <v>1-651</v>
      </c>
      <c r="B695" s="154" t="s">
        <v>1059</v>
      </c>
      <c r="C695" s="9">
        <v>45740</v>
      </c>
      <c r="D695" s="9" t="str">
        <f>IF(表格2[[#This Row],[姓名]]&lt;&gt;"","耗材","")</f>
        <v>耗材</v>
      </c>
      <c r="E695" s="8" t="s">
        <v>3338</v>
      </c>
      <c r="F695" s="98" t="s">
        <v>3340</v>
      </c>
      <c r="G695" s="179" t="str">
        <f>IF(表格2[[#This Row],[姓名]]&lt;&gt;"",TEXT(表格2[[#This Row],[日期]],"mm/dd;;")&amp;" "&amp;表格2[[#This Row],[項目]]&amp;"*"&amp;表格2[[#This Row],[數量]]&amp;表格2[[#This Row],[項目2]],"")</f>
        <v>03/24 尿片*8-02/22, 03/01, 03/08, 03/15</v>
      </c>
      <c r="H695" s="332">
        <v>8</v>
      </c>
      <c r="I695" s="332">
        <f>IF((COUNTIF(表格2[[#This Row],[項目]],"*員工*")&gt;0),(IFERROR(VLOOKUP((MID(表格2[[#This Row],[項目]],1,(LEN(表格2[[#This Row],[項目]])-4))),價目[],3,0),"")),(IFERROR(VLOOKUP(表格2[[#This Row],[項目]],價目[],2,0),"")))</f>
        <v>220</v>
      </c>
      <c r="J695" s="333">
        <f>IF(表格2[欄1]&lt;&gt;"",(表格2[[#This Row],[數量]]*表格2[[#This Row],[單價]]),0)</f>
        <v>1760</v>
      </c>
    </row>
    <row r="696" spans="1:10" hidden="1">
      <c r="A696" s="331" t="str">
        <f>IFERROR((INDEX(名冊[#All],MATCH(表格2[[#This Row],[姓名]],名冊[[#All],[姓名]],0),COLUMN(名冊[[#Headers],[字號]]))),"")</f>
        <v>1-651</v>
      </c>
      <c r="B696" s="154" t="s">
        <v>1059</v>
      </c>
      <c r="C696" s="9">
        <v>45740</v>
      </c>
      <c r="D696" s="9" t="str">
        <f>IF(表格2[[#This Row],[姓名]]&lt;&gt;"","耗材","")</f>
        <v>耗材</v>
      </c>
      <c r="E696" s="8" t="s">
        <v>3358</v>
      </c>
      <c r="F696" s="98" t="s">
        <v>3355</v>
      </c>
      <c r="G696" s="179" t="str">
        <f>IF(表格2[[#This Row],[姓名]]&lt;&gt;"",TEXT(表格2[[#This Row],[日期]],"mm/dd;;")&amp;" "&amp;表格2[[#This Row],[項目]]&amp;"*"&amp;表格2[[#This Row],[數量]]&amp;表格2[[#This Row],[項目2]],"")</f>
        <v>03/24 尿布L*6-02/22, 03/01, 3/8, 03/15</v>
      </c>
      <c r="H696" s="332">
        <v>6</v>
      </c>
      <c r="I696" s="332">
        <f>IF((COUNTIF(表格2[[#This Row],[項目]],"*員工*")&gt;0),(IFERROR(VLOOKUP((MID(表格2[[#This Row],[項目]],1,(LEN(表格2[[#This Row],[項目]])-4))),價目[],3,0),"")),(IFERROR(VLOOKUP(表格2[[#This Row],[項目]],價目[],2,0),"")))</f>
        <v>272</v>
      </c>
      <c r="J696" s="333">
        <f>IF(表格2[欄1]&lt;&gt;"",(表格2[[#This Row],[數量]]*表格2[[#This Row],[單價]]),0)</f>
        <v>1632</v>
      </c>
    </row>
    <row r="697" spans="1:10" hidden="1">
      <c r="A697" s="331" t="str">
        <f>IFERROR((INDEX(名冊[#All],MATCH(表格2[[#This Row],[姓名]],名冊[[#All],[姓名]],0),COLUMN(名冊[[#Headers],[字號]]))),"")</f>
        <v>1-651</v>
      </c>
      <c r="B697" s="154" t="s">
        <v>1059</v>
      </c>
      <c r="C697" s="9">
        <v>45740</v>
      </c>
      <c r="D697" s="9" t="str">
        <f>IF(表格2[[#This Row],[姓名]]&lt;&gt;"","耗材","")</f>
        <v>耗材</v>
      </c>
      <c r="E697" s="8" t="s">
        <v>3347</v>
      </c>
      <c r="F697" s="98" t="s">
        <v>3349</v>
      </c>
      <c r="G697" s="179" t="str">
        <f>IF(表格2[[#This Row],[姓名]]&lt;&gt;"",TEXT(表格2[[#This Row],[日期]],"mm/dd;;")&amp;" "&amp;表格2[[#This Row],[項目]]&amp;"*"&amp;表格2[[#This Row],[數量]]&amp;表格2[[#This Row],[項目2]],"")</f>
        <v>03/24 看護墊*2-02/22, 3/8,</v>
      </c>
      <c r="H697" s="332">
        <v>2</v>
      </c>
      <c r="I697" s="332">
        <f>IF((COUNTIF(表格2[[#This Row],[項目]],"*員工*")&gt;0),(IFERROR(VLOOKUP((MID(表格2[[#This Row],[項目]],1,(LEN(表格2[[#This Row],[項目]])-4))),價目[],3,0),"")),(IFERROR(VLOOKUP(表格2[[#This Row],[項目]],價目[],2,0),"")))</f>
        <v>210</v>
      </c>
      <c r="J697" s="333">
        <f>IF(表格2[欄1]&lt;&gt;"",(表格2[[#This Row],[數量]]*表格2[[#This Row],[單價]]),0)</f>
        <v>420</v>
      </c>
    </row>
    <row r="698" spans="1:10" hidden="1">
      <c r="A698" s="331" t="str">
        <f>IFERROR((INDEX(名冊[#All],MATCH(表格2[[#This Row],[姓名]],名冊[[#All],[姓名]],0),COLUMN(名冊[[#Headers],[字號]]))),"")</f>
        <v>2-175</v>
      </c>
      <c r="B698" s="154" t="s">
        <v>970</v>
      </c>
      <c r="C698" s="9">
        <v>45740</v>
      </c>
      <c r="D698" s="9" t="str">
        <f>IF(表格2[[#This Row],[姓名]]&lt;&gt;"","耗材","")</f>
        <v>耗材</v>
      </c>
      <c r="E698" s="8" t="s">
        <v>3359</v>
      </c>
      <c r="F698" s="98" t="s">
        <v>3344</v>
      </c>
      <c r="G698" s="179" t="str">
        <f>IF(表格2[[#This Row],[姓名]]&lt;&gt;"",TEXT(表格2[[#This Row],[日期]],"mm/dd;;")&amp;" "&amp;表格2[[#This Row],[項目]]&amp;"*"&amp;表格2[[#This Row],[數量]]&amp;表格2[[#This Row],[項目2]],"")</f>
        <v>03/24 甘油球*3-02/22,</v>
      </c>
      <c r="H698" s="332">
        <v>3</v>
      </c>
      <c r="I698" s="332">
        <f>IF((COUNTIF(表格2[[#This Row],[項目]],"*員工*")&gt;0),(IFERROR(VLOOKUP((MID(表格2[[#This Row],[項目]],1,(LEN(表格2[[#This Row],[項目]])-4))),價目[],3,0),"")),(IFERROR(VLOOKUP(表格2[[#This Row],[項目]],價目[],2,0),"")))</f>
        <v>60</v>
      </c>
      <c r="J698" s="333">
        <f>IF(表格2[欄1]&lt;&gt;"",(表格2[[#This Row],[數量]]*表格2[[#This Row],[單價]]),0)</f>
        <v>180</v>
      </c>
    </row>
    <row r="699" spans="1:10" hidden="1">
      <c r="A699" s="331" t="str">
        <f>IFERROR((INDEX(名冊[#All],MATCH(表格2[[#This Row],[姓名]],名冊[[#All],[姓名]],0),COLUMN(名冊[[#Headers],[字號]]))),"")</f>
        <v>2-175</v>
      </c>
      <c r="B699" s="154" t="s">
        <v>970</v>
      </c>
      <c r="C699" s="9">
        <v>45740</v>
      </c>
      <c r="D699" s="9" t="str">
        <f>IF(表格2[[#This Row],[姓名]]&lt;&gt;"","耗材","")</f>
        <v>耗材</v>
      </c>
      <c r="E699" s="8" t="s">
        <v>3338</v>
      </c>
      <c r="F699" s="98" t="s">
        <v>3343</v>
      </c>
      <c r="G699" s="179" t="str">
        <f>IF(表格2[[#This Row],[姓名]]&lt;&gt;"",TEXT(表格2[[#This Row],[日期]],"mm/dd;;")&amp;" "&amp;表格2[[#This Row],[項目]]&amp;"*"&amp;表格2[[#This Row],[數量]]&amp;表格2[[#This Row],[項目2]],"")</f>
        <v>03/24 尿片*3-03/01, 03/08, 03/15</v>
      </c>
      <c r="H699" s="332">
        <v>3</v>
      </c>
      <c r="I699" s="332">
        <f>IF((COUNTIF(表格2[[#This Row],[項目]],"*員工*")&gt;0),(IFERROR(VLOOKUP((MID(表格2[[#This Row],[項目]],1,(LEN(表格2[[#This Row],[項目]])-4))),價目[],3,0),"")),(IFERROR(VLOOKUP(表格2[[#This Row],[項目]],價目[],2,0),"")))</f>
        <v>220</v>
      </c>
      <c r="J699" s="333">
        <f>IF(表格2[欄1]&lt;&gt;"",(表格2[[#This Row],[數量]]*表格2[[#This Row],[單價]]),0)</f>
        <v>660</v>
      </c>
    </row>
    <row r="700" spans="1:10" hidden="1">
      <c r="A700" s="331" t="str">
        <f>IFERROR((INDEX(名冊[#All],MATCH(表格2[[#This Row],[姓名]],名冊[[#All],[姓名]],0),COLUMN(名冊[[#Headers],[字號]]))),"")</f>
        <v>2-175</v>
      </c>
      <c r="B700" s="154" t="s">
        <v>970</v>
      </c>
      <c r="C700" s="9">
        <v>45740</v>
      </c>
      <c r="D700" s="9" t="str">
        <f>IF(表格2[[#This Row],[姓名]]&lt;&gt;"","耗材","")</f>
        <v>耗材</v>
      </c>
      <c r="E700" s="8" t="s">
        <v>3358</v>
      </c>
      <c r="F700" s="98" t="s">
        <v>3355</v>
      </c>
      <c r="G700" s="179" t="str">
        <f>IF(表格2[[#This Row],[姓名]]&lt;&gt;"",TEXT(表格2[[#This Row],[日期]],"mm/dd;;")&amp;" "&amp;表格2[[#This Row],[項目]]&amp;"*"&amp;表格2[[#This Row],[數量]]&amp;表格2[[#This Row],[項目2]],"")</f>
        <v>03/24 尿布L*4-02/22, 03/01, 3/8, 03/15</v>
      </c>
      <c r="H700" s="332">
        <v>4</v>
      </c>
      <c r="I700" s="332">
        <f>IF((COUNTIF(表格2[[#This Row],[項目]],"*員工*")&gt;0),(IFERROR(VLOOKUP((MID(表格2[[#This Row],[項目]],1,(LEN(表格2[[#This Row],[項目]])-4))),價目[],3,0),"")),(IFERROR(VLOOKUP(表格2[[#This Row],[項目]],價目[],2,0),"")))</f>
        <v>272</v>
      </c>
      <c r="J700" s="333">
        <f>IF(表格2[欄1]&lt;&gt;"",(表格2[[#This Row],[數量]]*表格2[[#This Row],[單價]]),0)</f>
        <v>1088</v>
      </c>
    </row>
    <row r="701" spans="1:10" hidden="1">
      <c r="A701" s="331" t="str">
        <f>IFERROR((INDEX(名冊[#All],MATCH(表格2[[#This Row],[姓名]],名冊[[#All],[姓名]],0),COLUMN(名冊[[#Headers],[字號]]))),"")</f>
        <v>2-175</v>
      </c>
      <c r="B701" s="154" t="s">
        <v>970</v>
      </c>
      <c r="C701" s="9">
        <v>45740</v>
      </c>
      <c r="D701" s="9" t="str">
        <f>IF(表格2[[#This Row],[姓名]]&lt;&gt;"","耗材","")</f>
        <v>耗材</v>
      </c>
      <c r="E701" s="8" t="s">
        <v>3347</v>
      </c>
      <c r="F701" s="98" t="s">
        <v>3362</v>
      </c>
      <c r="G701" s="179" t="str">
        <f>IF(表格2[[#This Row],[姓名]]&lt;&gt;"",TEXT(表格2[[#This Row],[日期]],"mm/dd;;")&amp;" "&amp;表格2[[#This Row],[項目]]&amp;"*"&amp;表格2[[#This Row],[數量]]&amp;表格2[[#This Row],[項目2]],"")</f>
        <v>03/24 看護墊*3-02/22, 3/8, 03/15</v>
      </c>
      <c r="H701" s="332">
        <v>3</v>
      </c>
      <c r="I701" s="332">
        <f>IF((COUNTIF(表格2[[#This Row],[項目]],"*員工*")&gt;0),(IFERROR(VLOOKUP((MID(表格2[[#This Row],[項目]],1,(LEN(表格2[[#This Row],[項目]])-4))),價目[],3,0),"")),(IFERROR(VLOOKUP(表格2[[#This Row],[項目]],價目[],2,0),"")))</f>
        <v>210</v>
      </c>
      <c r="J701" s="333">
        <f>IF(表格2[欄1]&lt;&gt;"",(表格2[[#This Row],[數量]]*表格2[[#This Row],[單價]]),0)</f>
        <v>630</v>
      </c>
    </row>
    <row r="702" spans="1:10" hidden="1">
      <c r="A702" s="331" t="str">
        <f>IFERROR((INDEX(名冊[#All],MATCH(表格2[[#This Row],[姓名]],名冊[[#All],[姓名]],0),COLUMN(名冊[[#Headers],[字號]]))),"")</f>
        <v>1-023</v>
      </c>
      <c r="B702" s="154" t="s">
        <v>607</v>
      </c>
      <c r="C702" s="9">
        <v>45740</v>
      </c>
      <c r="D702" s="9" t="str">
        <f>IF(表格2[[#This Row],[姓名]]&lt;&gt;"","耗材","")</f>
        <v>耗材</v>
      </c>
      <c r="E702" s="8" t="s">
        <v>3359</v>
      </c>
      <c r="F702" s="98" t="s">
        <v>3360</v>
      </c>
      <c r="G702" s="179" t="str">
        <f>IF(表格2[[#This Row],[姓名]]&lt;&gt;"",TEXT(表格2[[#This Row],[日期]],"mm/dd;;")&amp;" "&amp;表格2[[#This Row],[項目]]&amp;"*"&amp;表格2[[#This Row],[數量]]&amp;表格2[[#This Row],[項目2]],"")</f>
        <v>03/24 甘油球*3-03/01,</v>
      </c>
      <c r="H702" s="332">
        <v>3</v>
      </c>
      <c r="I702" s="332">
        <f>IF((COUNTIF(表格2[[#This Row],[項目]],"*員工*")&gt;0),(IFERROR(VLOOKUP((MID(表格2[[#This Row],[項目]],1,(LEN(表格2[[#This Row],[項目]])-4))),價目[],3,0),"")),(IFERROR(VLOOKUP(表格2[[#This Row],[項目]],價目[],2,0),"")))</f>
        <v>60</v>
      </c>
      <c r="J702" s="333">
        <f>IF(表格2[欄1]&lt;&gt;"",(表格2[[#This Row],[數量]]*表格2[[#This Row],[單價]]),0)</f>
        <v>180</v>
      </c>
    </row>
    <row r="703" spans="1:10" hidden="1">
      <c r="A703" s="331" t="str">
        <f>IFERROR((INDEX(名冊[#All],MATCH(表格2[[#This Row],[姓名]],名冊[[#All],[姓名]],0),COLUMN(名冊[[#Headers],[字號]]))),"")</f>
        <v>1-023</v>
      </c>
      <c r="B703" s="154" t="s">
        <v>607</v>
      </c>
      <c r="C703" s="9">
        <v>45740</v>
      </c>
      <c r="D703" s="9" t="str">
        <f>IF(表格2[[#This Row],[姓名]]&lt;&gt;"","耗材","")</f>
        <v>耗材</v>
      </c>
      <c r="E703" s="8" t="s">
        <v>3338</v>
      </c>
      <c r="F703" s="98" t="s">
        <v>3340</v>
      </c>
      <c r="G703" s="179" t="str">
        <f>IF(表格2[[#This Row],[姓名]]&lt;&gt;"",TEXT(表格2[[#This Row],[日期]],"mm/dd;;")&amp;" "&amp;表格2[[#This Row],[項目]]&amp;"*"&amp;表格2[[#This Row],[數量]]&amp;表格2[[#This Row],[項目2]],"")</f>
        <v>03/24 尿片*6-02/22, 03/01, 03/08, 03/15</v>
      </c>
      <c r="H703" s="332">
        <v>6</v>
      </c>
      <c r="I703" s="332">
        <f>IF((COUNTIF(表格2[[#This Row],[項目]],"*員工*")&gt;0),(IFERROR(VLOOKUP((MID(表格2[[#This Row],[項目]],1,(LEN(表格2[[#This Row],[項目]])-4))),價目[],3,0),"")),(IFERROR(VLOOKUP(表格2[[#This Row],[項目]],價目[],2,0),"")))</f>
        <v>220</v>
      </c>
      <c r="J703" s="333">
        <f>IF(表格2[欄1]&lt;&gt;"",(表格2[[#This Row],[數量]]*表格2[[#This Row],[單價]]),0)</f>
        <v>1320</v>
      </c>
    </row>
    <row r="704" spans="1:10" hidden="1">
      <c r="A704" s="331" t="str">
        <f>IFERROR((INDEX(名冊[#All],MATCH(表格2[[#This Row],[姓名]],名冊[[#All],[姓名]],0),COLUMN(名冊[[#Headers],[字號]]))),"")</f>
        <v>1-023</v>
      </c>
      <c r="B704" s="154" t="s">
        <v>607</v>
      </c>
      <c r="C704" s="9">
        <v>45740</v>
      </c>
      <c r="D704" s="9" t="str">
        <f>IF(表格2[[#This Row],[姓名]]&lt;&gt;"","耗材","")</f>
        <v>耗材</v>
      </c>
      <c r="E704" s="8" t="s">
        <v>3353</v>
      </c>
      <c r="F704" s="98" t="s">
        <v>3355</v>
      </c>
      <c r="G704" s="179" t="str">
        <f>IF(表格2[[#This Row],[姓名]]&lt;&gt;"",TEXT(表格2[[#This Row],[日期]],"mm/dd;;")&amp;" "&amp;表格2[[#This Row],[項目]]&amp;"*"&amp;表格2[[#This Row],[數量]]&amp;表格2[[#This Row],[項目2]],"")</f>
        <v>03/24 尿布M*4-02/22, 03/01, 3/8, 03/15</v>
      </c>
      <c r="H704" s="332">
        <v>4</v>
      </c>
      <c r="I704" s="332">
        <f>IF((COUNTIF(表格2[[#This Row],[項目]],"*員工*")&gt;0),(IFERROR(VLOOKUP((MID(表格2[[#This Row],[項目]],1,(LEN(表格2[[#This Row],[項目]])-4))),價目[],3,0),"")),(IFERROR(VLOOKUP(表格2[[#This Row],[項目]],價目[],2,0),"")))</f>
        <v>300</v>
      </c>
      <c r="J704" s="333">
        <f>IF(表格2[欄1]&lt;&gt;"",(表格2[[#This Row],[數量]]*表格2[[#This Row],[單價]]),0)</f>
        <v>1200</v>
      </c>
    </row>
    <row r="705" spans="1:10" hidden="1">
      <c r="A705" s="331" t="str">
        <f>IFERROR((INDEX(名冊[#All],MATCH(表格2[[#This Row],[姓名]],名冊[[#All],[姓名]],0),COLUMN(名冊[[#Headers],[字號]]))),"")</f>
        <v>1-023</v>
      </c>
      <c r="B705" s="154" t="s">
        <v>607</v>
      </c>
      <c r="C705" s="9">
        <v>45740</v>
      </c>
      <c r="D705" s="9" t="str">
        <f>IF(表格2[[#This Row],[姓名]]&lt;&gt;"","耗材","")</f>
        <v>耗材</v>
      </c>
      <c r="E705" s="8" t="s">
        <v>3347</v>
      </c>
      <c r="F705" s="98" t="s">
        <v>3349</v>
      </c>
      <c r="G705" s="179" t="str">
        <f>IF(表格2[[#This Row],[姓名]]&lt;&gt;"",TEXT(表格2[[#This Row],[日期]],"mm/dd;;")&amp;" "&amp;表格2[[#This Row],[項目]]&amp;"*"&amp;表格2[[#This Row],[數量]]&amp;表格2[[#This Row],[項目2]],"")</f>
        <v>03/24 看護墊*2-02/22, 3/8,</v>
      </c>
      <c r="H705" s="332">
        <v>2</v>
      </c>
      <c r="I705" s="332">
        <f>IF((COUNTIF(表格2[[#This Row],[項目]],"*員工*")&gt;0),(IFERROR(VLOOKUP((MID(表格2[[#This Row],[項目]],1,(LEN(表格2[[#This Row],[項目]])-4))),價目[],3,0),"")),(IFERROR(VLOOKUP(表格2[[#This Row],[項目]],價目[],2,0),"")))</f>
        <v>210</v>
      </c>
      <c r="J705" s="333">
        <f>IF(表格2[欄1]&lt;&gt;"",(表格2[[#This Row],[數量]]*表格2[[#This Row],[單價]]),0)</f>
        <v>420</v>
      </c>
    </row>
    <row r="706" spans="1:10" hidden="1">
      <c r="A706" s="331" t="str">
        <f>IFERROR((INDEX(名冊[#All],MATCH(表格2[[#This Row],[姓名]],名冊[[#All],[姓名]],0),COLUMN(名冊[[#Headers],[字號]]))),"")</f>
        <v>2-194</v>
      </c>
      <c r="B706" s="154" t="s">
        <v>1998</v>
      </c>
      <c r="C706" s="9">
        <v>45740</v>
      </c>
      <c r="D706" s="9" t="str">
        <f>IF(表格2[[#This Row],[姓名]]&lt;&gt;"","耗材","")</f>
        <v>耗材</v>
      </c>
      <c r="E706" s="8" t="s">
        <v>3359</v>
      </c>
      <c r="F706" s="98" t="s">
        <v>3344</v>
      </c>
      <c r="G706" s="179" t="str">
        <f>IF(表格2[[#This Row],[姓名]]&lt;&gt;"",TEXT(表格2[[#This Row],[日期]],"mm/dd;;")&amp;" "&amp;表格2[[#This Row],[項目]]&amp;"*"&amp;表格2[[#This Row],[數量]]&amp;表格2[[#This Row],[項目2]],"")</f>
        <v>03/24 甘油球*3-02/22,</v>
      </c>
      <c r="H706" s="332">
        <v>3</v>
      </c>
      <c r="I706" s="332">
        <f>IF((COUNTIF(表格2[[#This Row],[項目]],"*員工*")&gt;0),(IFERROR(VLOOKUP((MID(表格2[[#This Row],[項目]],1,(LEN(表格2[[#This Row],[項目]])-4))),價目[],3,0),"")),(IFERROR(VLOOKUP(表格2[[#This Row],[項目]],價目[],2,0),"")))</f>
        <v>60</v>
      </c>
      <c r="J706" s="333">
        <f>IF(表格2[欄1]&lt;&gt;"",(表格2[[#This Row],[數量]]*表格2[[#This Row],[單價]]),0)</f>
        <v>180</v>
      </c>
    </row>
    <row r="707" spans="1:10" hidden="1">
      <c r="A707" s="331" t="str">
        <f>IFERROR((INDEX(名冊[#All],MATCH(表格2[[#This Row],[姓名]],名冊[[#All],[姓名]],0),COLUMN(名冊[[#Headers],[字號]]))),"")</f>
        <v>3-523</v>
      </c>
      <c r="B707" s="154" t="s">
        <v>1475</v>
      </c>
      <c r="C707" s="9">
        <v>45740</v>
      </c>
      <c r="D707" s="9" t="str">
        <f>IF(表格2[[#This Row],[姓名]]&lt;&gt;"","耗材","")</f>
        <v>耗材</v>
      </c>
      <c r="E707" s="8" t="s">
        <v>3338</v>
      </c>
      <c r="F707" s="98" t="s">
        <v>3340</v>
      </c>
      <c r="G707" s="179" t="str">
        <f>IF(表格2[[#This Row],[姓名]]&lt;&gt;"",TEXT(表格2[[#This Row],[日期]],"mm/dd;;")&amp;" "&amp;表格2[[#This Row],[項目]]&amp;"*"&amp;表格2[[#This Row],[數量]]&amp;表格2[[#This Row],[項目2]],"")</f>
        <v>03/24 尿片*6-02/22, 03/01, 03/08, 03/15</v>
      </c>
      <c r="H707" s="332">
        <v>6</v>
      </c>
      <c r="I707" s="332">
        <f>IF((COUNTIF(表格2[[#This Row],[項目]],"*員工*")&gt;0),(IFERROR(VLOOKUP((MID(表格2[[#This Row],[項目]],1,(LEN(表格2[[#This Row],[項目]])-4))),價目[],3,0),"")),(IFERROR(VLOOKUP(表格2[[#This Row],[項目]],價目[],2,0),"")))</f>
        <v>220</v>
      </c>
      <c r="J707" s="333">
        <f>IF(表格2[欄1]&lt;&gt;"",(表格2[[#This Row],[數量]]*表格2[[#This Row],[單價]]),0)</f>
        <v>1320</v>
      </c>
    </row>
    <row r="708" spans="1:10" hidden="1">
      <c r="A708" s="331" t="str">
        <f>IFERROR((INDEX(名冊[#All],MATCH(表格2[[#This Row],[姓名]],名冊[[#All],[姓名]],0),COLUMN(名冊[[#Headers],[字號]]))),"")</f>
        <v>3-523</v>
      </c>
      <c r="B708" s="154" t="s">
        <v>1475</v>
      </c>
      <c r="C708" s="9">
        <v>45740</v>
      </c>
      <c r="D708" s="9" t="str">
        <f>IF(表格2[[#This Row],[姓名]]&lt;&gt;"","耗材","")</f>
        <v>耗材</v>
      </c>
      <c r="E708" s="8" t="s">
        <v>3353</v>
      </c>
      <c r="F708" s="98" t="s">
        <v>3355</v>
      </c>
      <c r="G708" s="179" t="str">
        <f>IF(表格2[[#This Row],[姓名]]&lt;&gt;"",TEXT(表格2[[#This Row],[日期]],"mm/dd;;")&amp;" "&amp;表格2[[#This Row],[項目]]&amp;"*"&amp;表格2[[#This Row],[數量]]&amp;表格2[[#This Row],[項目2]],"")</f>
        <v>03/24 尿布M*4-02/22, 03/01, 3/8, 03/15</v>
      </c>
      <c r="H708" s="332">
        <v>4</v>
      </c>
      <c r="I708" s="332">
        <f>IF((COUNTIF(表格2[[#This Row],[項目]],"*員工*")&gt;0),(IFERROR(VLOOKUP((MID(表格2[[#This Row],[項目]],1,(LEN(表格2[[#This Row],[項目]])-4))),價目[],3,0),"")),(IFERROR(VLOOKUP(表格2[[#This Row],[項目]],價目[],2,0),"")))</f>
        <v>300</v>
      </c>
      <c r="J708" s="333">
        <f>IF(表格2[欄1]&lt;&gt;"",(表格2[[#This Row],[數量]]*表格2[[#This Row],[單價]]),0)</f>
        <v>1200</v>
      </c>
    </row>
    <row r="709" spans="1:10" hidden="1">
      <c r="A709" s="331" t="str">
        <f>IFERROR((INDEX(名冊[#All],MATCH(表格2[[#This Row],[姓名]],名冊[[#All],[姓名]],0),COLUMN(名冊[[#Headers],[字號]]))),"")</f>
        <v>3-523</v>
      </c>
      <c r="B709" s="154" t="s">
        <v>1475</v>
      </c>
      <c r="C709" s="9">
        <v>45740</v>
      </c>
      <c r="D709" s="9" t="str">
        <f>IF(表格2[[#This Row],[姓名]]&lt;&gt;"","耗材","")</f>
        <v>耗材</v>
      </c>
      <c r="E709" s="8" t="s">
        <v>3347</v>
      </c>
      <c r="F709" s="98" t="s">
        <v>3349</v>
      </c>
      <c r="G709" s="179" t="str">
        <f>IF(表格2[[#This Row],[姓名]]&lt;&gt;"",TEXT(表格2[[#This Row],[日期]],"mm/dd;;")&amp;" "&amp;表格2[[#This Row],[項目]]&amp;"*"&amp;表格2[[#This Row],[數量]]&amp;表格2[[#This Row],[項目2]],"")</f>
        <v>03/24 看護墊*2-02/22, 3/8,</v>
      </c>
      <c r="H709" s="332">
        <v>2</v>
      </c>
      <c r="I709" s="332">
        <f>IF((COUNTIF(表格2[[#This Row],[項目]],"*員工*")&gt;0),(IFERROR(VLOOKUP((MID(表格2[[#This Row],[項目]],1,(LEN(表格2[[#This Row],[項目]])-4))),價目[],3,0),"")),(IFERROR(VLOOKUP(表格2[[#This Row],[項目]],價目[],2,0),"")))</f>
        <v>210</v>
      </c>
      <c r="J709" s="333">
        <f>IF(表格2[欄1]&lt;&gt;"",(表格2[[#This Row],[數量]]*表格2[[#This Row],[單價]]),0)</f>
        <v>420</v>
      </c>
    </row>
    <row r="710" spans="1:10" hidden="1">
      <c r="A710" s="331" t="str">
        <f>IFERROR((INDEX(名冊[#All],MATCH(表格2[[#This Row],[姓名]],名冊[[#All],[姓名]],0),COLUMN(名冊[[#Headers],[字號]]))),"")</f>
        <v>3-538</v>
      </c>
      <c r="B710" s="154" t="s">
        <v>1039</v>
      </c>
      <c r="C710" s="9">
        <v>45740</v>
      </c>
      <c r="D710" s="9" t="str">
        <f>IF(表格2[[#This Row],[姓名]]&lt;&gt;"","耗材","")</f>
        <v>耗材</v>
      </c>
      <c r="E710" s="8" t="s">
        <v>3338</v>
      </c>
      <c r="F710" s="98" t="s">
        <v>3340</v>
      </c>
      <c r="G710" s="179" t="str">
        <f>IF(表格2[[#This Row],[姓名]]&lt;&gt;"",TEXT(表格2[[#This Row],[日期]],"mm/dd;;")&amp;" "&amp;表格2[[#This Row],[項目]]&amp;"*"&amp;表格2[[#This Row],[數量]]&amp;表格2[[#This Row],[項目2]],"")</f>
        <v>03/24 尿片*5-02/22, 03/01, 03/08, 03/15</v>
      </c>
      <c r="H710" s="332">
        <v>5</v>
      </c>
      <c r="I710" s="332">
        <f>IF((COUNTIF(表格2[[#This Row],[項目]],"*員工*")&gt;0),(IFERROR(VLOOKUP((MID(表格2[[#This Row],[項目]],1,(LEN(表格2[[#This Row],[項目]])-4))),價目[],3,0),"")),(IFERROR(VLOOKUP(表格2[[#This Row],[項目]],價目[],2,0),"")))</f>
        <v>220</v>
      </c>
      <c r="J710" s="333">
        <f>IF(表格2[欄1]&lt;&gt;"",(表格2[[#This Row],[數量]]*表格2[[#This Row],[單價]]),0)</f>
        <v>1100</v>
      </c>
    </row>
    <row r="711" spans="1:10" hidden="1">
      <c r="A711" s="331" t="str">
        <f>IFERROR((INDEX(名冊[#All],MATCH(表格2[[#This Row],[姓名]],名冊[[#All],[姓名]],0),COLUMN(名冊[[#Headers],[字號]]))),"")</f>
        <v>3-538</v>
      </c>
      <c r="B711" s="154" t="s">
        <v>1039</v>
      </c>
      <c r="C711" s="9">
        <v>45740</v>
      </c>
      <c r="D711" s="9" t="str">
        <f>IF(表格2[[#This Row],[姓名]]&lt;&gt;"","耗材","")</f>
        <v>耗材</v>
      </c>
      <c r="E711" s="8" t="s">
        <v>3353</v>
      </c>
      <c r="F711" s="98" t="s">
        <v>3355</v>
      </c>
      <c r="G711" s="179" t="str">
        <f>IF(表格2[[#This Row],[姓名]]&lt;&gt;"",TEXT(表格2[[#This Row],[日期]],"mm/dd;;")&amp;" "&amp;表格2[[#This Row],[項目]]&amp;"*"&amp;表格2[[#This Row],[數量]]&amp;表格2[[#This Row],[項目2]],"")</f>
        <v>03/24 尿布M*4-02/22, 03/01, 3/8, 03/15</v>
      </c>
      <c r="H711" s="332">
        <v>4</v>
      </c>
      <c r="I711" s="332">
        <f>IF((COUNTIF(表格2[[#This Row],[項目]],"*員工*")&gt;0),(IFERROR(VLOOKUP((MID(表格2[[#This Row],[項目]],1,(LEN(表格2[[#This Row],[項目]])-4))),價目[],3,0),"")),(IFERROR(VLOOKUP(表格2[[#This Row],[項目]],價目[],2,0),"")))</f>
        <v>300</v>
      </c>
      <c r="J711" s="333">
        <f>IF(表格2[欄1]&lt;&gt;"",(表格2[[#This Row],[數量]]*表格2[[#This Row],[單價]]),0)</f>
        <v>1200</v>
      </c>
    </row>
    <row r="712" spans="1:10" hidden="1">
      <c r="A712" s="331" t="str">
        <f>IFERROR((INDEX(名冊[#All],MATCH(表格2[[#This Row],[姓名]],名冊[[#All],[姓名]],0),COLUMN(名冊[[#Headers],[字號]]))),"")</f>
        <v>3-538</v>
      </c>
      <c r="B712" s="154" t="s">
        <v>1039</v>
      </c>
      <c r="C712" s="9">
        <v>45740</v>
      </c>
      <c r="D712" s="9" t="str">
        <f>IF(表格2[[#This Row],[姓名]]&lt;&gt;"","耗材","")</f>
        <v>耗材</v>
      </c>
      <c r="E712" s="8" t="s">
        <v>3347</v>
      </c>
      <c r="F712" s="98" t="s">
        <v>3354</v>
      </c>
      <c r="G712" s="179" t="str">
        <f>IF(表格2[[#This Row],[姓名]]&lt;&gt;"",TEXT(表格2[[#This Row],[日期]],"mm/dd;;")&amp;" "&amp;表格2[[#This Row],[項目]]&amp;"*"&amp;表格2[[#This Row],[數量]]&amp;表格2[[#This Row],[項目2]],"")</f>
        <v>03/24 看護墊*3-03/01, 3/8, 03/15</v>
      </c>
      <c r="H712" s="332">
        <v>3</v>
      </c>
      <c r="I712" s="332">
        <f>IF((COUNTIF(表格2[[#This Row],[項目]],"*員工*")&gt;0),(IFERROR(VLOOKUP((MID(表格2[[#This Row],[項目]],1,(LEN(表格2[[#This Row],[項目]])-4))),價目[],3,0),"")),(IFERROR(VLOOKUP(表格2[[#This Row],[項目]],價目[],2,0),"")))</f>
        <v>210</v>
      </c>
      <c r="J712" s="333">
        <f>IF(表格2[欄1]&lt;&gt;"",(表格2[[#This Row],[數量]]*表格2[[#This Row],[單價]]),0)</f>
        <v>630</v>
      </c>
    </row>
    <row r="713" spans="1:10" hidden="1">
      <c r="A713" s="331" t="str">
        <f>IFERROR((INDEX(名冊[#All],MATCH(表格2[[#This Row],[姓名]],名冊[[#All],[姓名]],0),COLUMN(名冊[[#Headers],[字號]]))),"")</f>
        <v>1-765</v>
      </c>
      <c r="B713" s="154" t="s">
        <v>2423</v>
      </c>
      <c r="C713" s="9">
        <v>45740</v>
      </c>
      <c r="D713" s="9" t="str">
        <f>IF(表格2[[#This Row],[姓名]]&lt;&gt;"","耗材","")</f>
        <v>耗材</v>
      </c>
      <c r="E713" s="8" t="s">
        <v>3359</v>
      </c>
      <c r="F713" s="98" t="s">
        <v>3341</v>
      </c>
      <c r="G713" s="179" t="str">
        <f>IF(表格2[[#This Row],[姓名]]&lt;&gt;"",TEXT(表格2[[#This Row],[日期]],"mm/dd;;")&amp;" "&amp;表格2[[#This Row],[項目]]&amp;"*"&amp;表格2[[#This Row],[數量]]&amp;表格2[[#This Row],[項目2]],"")</f>
        <v>03/24 甘油球*3-03/15</v>
      </c>
      <c r="H713" s="332">
        <v>3</v>
      </c>
      <c r="I713" s="332">
        <f>IF((COUNTIF(表格2[[#This Row],[項目]],"*員工*")&gt;0),(IFERROR(VLOOKUP((MID(表格2[[#This Row],[項目]],1,(LEN(表格2[[#This Row],[項目]])-4))),價目[],3,0),"")),(IFERROR(VLOOKUP(表格2[[#This Row],[項目]],價目[],2,0),"")))</f>
        <v>60</v>
      </c>
      <c r="J713" s="333">
        <f>IF(表格2[欄1]&lt;&gt;"",(表格2[[#This Row],[數量]]*表格2[[#This Row],[單價]]),0)</f>
        <v>180</v>
      </c>
    </row>
    <row r="714" spans="1:10" hidden="1">
      <c r="A714" s="331" t="str">
        <f>IFERROR((INDEX(名冊[#All],MATCH(表格2[[#This Row],[姓名]],名冊[[#All],[姓名]],0),COLUMN(名冊[[#Headers],[字號]]))),"")</f>
        <v>1-765</v>
      </c>
      <c r="B714" s="154" t="s">
        <v>2423</v>
      </c>
      <c r="C714" s="9">
        <v>45740</v>
      </c>
      <c r="D714" s="9" t="str">
        <f>IF(表格2[[#This Row],[姓名]]&lt;&gt;"","耗材","")</f>
        <v>耗材</v>
      </c>
      <c r="E714" s="8" t="s">
        <v>3338</v>
      </c>
      <c r="F714" s="98" t="s">
        <v>3339</v>
      </c>
      <c r="G714" s="179" t="str">
        <f>IF(表格2[[#This Row],[姓名]]&lt;&gt;"",TEXT(表格2[[#This Row],[日期]],"mm/dd;;")&amp;" "&amp;表格2[[#This Row],[項目]]&amp;"*"&amp;表格2[[#This Row],[數量]]&amp;表格2[[#This Row],[項目2]],"")</f>
        <v>03/24 尿片*2-03/01, 03/08,</v>
      </c>
      <c r="H714" s="332">
        <v>2</v>
      </c>
      <c r="I714" s="332">
        <f>IF((COUNTIF(表格2[[#This Row],[項目]],"*員工*")&gt;0),(IFERROR(VLOOKUP((MID(表格2[[#This Row],[項目]],1,(LEN(表格2[[#This Row],[項目]])-4))),價目[],3,0),"")),(IFERROR(VLOOKUP(表格2[[#This Row],[項目]],價目[],2,0),"")))</f>
        <v>220</v>
      </c>
      <c r="J714" s="333">
        <f>IF(表格2[欄1]&lt;&gt;"",(表格2[[#This Row],[數量]]*表格2[[#This Row],[單價]]),0)</f>
        <v>440</v>
      </c>
    </row>
    <row r="715" spans="1:10" hidden="1">
      <c r="A715" s="331" t="str">
        <f>IFERROR((INDEX(名冊[#All],MATCH(表格2[[#This Row],[姓名]],名冊[[#All],[姓名]],0),COLUMN(名冊[[#Headers],[字號]]))),"")</f>
        <v>1-765</v>
      </c>
      <c r="B715" s="154" t="s">
        <v>2423</v>
      </c>
      <c r="C715" s="9">
        <v>45740</v>
      </c>
      <c r="D715" s="9" t="str">
        <f>IF(表格2[[#This Row],[姓名]]&lt;&gt;"","耗材","")</f>
        <v>耗材</v>
      </c>
      <c r="E715" s="8" t="s">
        <v>3353</v>
      </c>
      <c r="F715" s="98" t="s">
        <v>3354</v>
      </c>
      <c r="G715" s="179" t="str">
        <f>IF(表格2[[#This Row],[姓名]]&lt;&gt;"",TEXT(表格2[[#This Row],[日期]],"mm/dd;;")&amp;" "&amp;表格2[[#This Row],[項目]]&amp;"*"&amp;表格2[[#This Row],[數量]]&amp;表格2[[#This Row],[項目2]],"")</f>
        <v>03/24 尿布M*3-03/01, 3/8, 03/15</v>
      </c>
      <c r="H715" s="332">
        <v>3</v>
      </c>
      <c r="I715" s="332">
        <f>IF((COUNTIF(表格2[[#This Row],[項目]],"*員工*")&gt;0),(IFERROR(VLOOKUP((MID(表格2[[#This Row],[項目]],1,(LEN(表格2[[#This Row],[項目]])-4))),價目[],3,0),"")),(IFERROR(VLOOKUP(表格2[[#This Row],[項目]],價目[],2,0),"")))</f>
        <v>300</v>
      </c>
      <c r="J715" s="333">
        <f>IF(表格2[欄1]&lt;&gt;"",(表格2[[#This Row],[數量]]*表格2[[#This Row],[單價]]),0)</f>
        <v>900</v>
      </c>
    </row>
    <row r="716" spans="1:10" hidden="1">
      <c r="A716" s="331" t="str">
        <f>IFERROR((INDEX(名冊[#All],MATCH(表格2[[#This Row],[姓名]],名冊[[#All],[姓名]],0),COLUMN(名冊[[#Headers],[字號]]))),"")</f>
        <v>1-765</v>
      </c>
      <c r="B716" s="154" t="s">
        <v>2423</v>
      </c>
      <c r="C716" s="9">
        <v>45740</v>
      </c>
      <c r="D716" s="9" t="str">
        <f>IF(表格2[[#This Row],[姓名]]&lt;&gt;"","耗材","")</f>
        <v>耗材</v>
      </c>
      <c r="E716" s="8" t="s">
        <v>3347</v>
      </c>
      <c r="F716" s="98" t="s">
        <v>3348</v>
      </c>
      <c r="G716" s="179" t="str">
        <f>IF(表格2[[#This Row],[姓名]]&lt;&gt;"",TEXT(表格2[[#This Row],[日期]],"mm/dd;;")&amp;" "&amp;表格2[[#This Row],[項目]]&amp;"*"&amp;表格2[[#This Row],[數量]]&amp;表格2[[#This Row],[項目2]],"")</f>
        <v>03/24 看護墊*2-03/01, 03/15</v>
      </c>
      <c r="H716" s="332">
        <v>2</v>
      </c>
      <c r="I716" s="332">
        <f>IF((COUNTIF(表格2[[#This Row],[項目]],"*員工*")&gt;0),(IFERROR(VLOOKUP((MID(表格2[[#This Row],[項目]],1,(LEN(表格2[[#This Row],[項目]])-4))),價目[],3,0),"")),(IFERROR(VLOOKUP(表格2[[#This Row],[項目]],價目[],2,0),"")))</f>
        <v>210</v>
      </c>
      <c r="J716" s="333">
        <f>IF(表格2[欄1]&lt;&gt;"",(表格2[[#This Row],[數量]]*表格2[[#This Row],[單價]]),0)</f>
        <v>420</v>
      </c>
    </row>
    <row r="717" spans="1:10" hidden="1">
      <c r="A717" s="331" t="str">
        <f>IFERROR((INDEX(名冊[#All],MATCH(表格2[[#This Row],[姓名]],名冊[[#All],[姓名]],0),COLUMN(名冊[[#Headers],[字號]]))),"")</f>
        <v>3-540</v>
      </c>
      <c r="B717" s="154" t="s">
        <v>1914</v>
      </c>
      <c r="C717" s="9">
        <v>45740</v>
      </c>
      <c r="D717" s="9" t="str">
        <f>IF(表格2[[#This Row],[姓名]]&lt;&gt;"","耗材","")</f>
        <v>耗材</v>
      </c>
      <c r="E717" s="8" t="s">
        <v>3353</v>
      </c>
      <c r="F717" s="98" t="s">
        <v>3357</v>
      </c>
      <c r="G717" s="179" t="str">
        <f>IF(表格2[[#This Row],[姓名]]&lt;&gt;"",TEXT(表格2[[#This Row],[日期]],"mm/dd;;")&amp;" "&amp;表格2[[#This Row],[項目]]&amp;"*"&amp;表格2[[#This Row],[數量]]&amp;表格2[[#This Row],[項目2]],"")</f>
        <v>03/24 尿布M*2-03/01, 3/8,</v>
      </c>
      <c r="H717" s="332">
        <v>2</v>
      </c>
      <c r="I717" s="332">
        <f>IF((COUNTIF(表格2[[#This Row],[項目]],"*員工*")&gt;0),(IFERROR(VLOOKUP((MID(表格2[[#This Row],[項目]],1,(LEN(表格2[[#This Row],[項目]])-4))),價目[],3,0),"")),(IFERROR(VLOOKUP(表格2[[#This Row],[項目]],價目[],2,0),"")))</f>
        <v>300</v>
      </c>
      <c r="J717" s="333">
        <f>IF(表格2[欄1]&lt;&gt;"",(表格2[[#This Row],[數量]]*表格2[[#This Row],[單價]]),0)</f>
        <v>600</v>
      </c>
    </row>
    <row r="718" spans="1:10" hidden="1">
      <c r="A718" s="331" t="str">
        <f>IFERROR((INDEX(名冊[#All],MATCH(表格2[[#This Row],[姓名]],名冊[[#All],[姓名]],0),COLUMN(名冊[[#Headers],[字號]]))),"")</f>
        <v>3-540</v>
      </c>
      <c r="B718" s="154" t="s">
        <v>1914</v>
      </c>
      <c r="C718" s="9">
        <v>45740</v>
      </c>
      <c r="D718" s="9" t="str">
        <f>IF(表格2[[#This Row],[姓名]]&lt;&gt;"","耗材","")</f>
        <v>耗材</v>
      </c>
      <c r="E718" s="8" t="s">
        <v>3347</v>
      </c>
      <c r="F718" s="98" t="s">
        <v>3348</v>
      </c>
      <c r="G718" s="179" t="str">
        <f>IF(表格2[[#This Row],[姓名]]&lt;&gt;"",TEXT(表格2[[#This Row],[日期]],"mm/dd;;")&amp;" "&amp;表格2[[#This Row],[項目]]&amp;"*"&amp;表格2[[#This Row],[數量]]&amp;表格2[[#This Row],[項目2]],"")</f>
        <v>03/24 看護墊*2-03/01, 03/15</v>
      </c>
      <c r="H718" s="332">
        <v>2</v>
      </c>
      <c r="I718" s="332">
        <f>IF((COUNTIF(表格2[[#This Row],[項目]],"*員工*")&gt;0),(IFERROR(VLOOKUP((MID(表格2[[#This Row],[項目]],1,(LEN(表格2[[#This Row],[項目]])-4))),價目[],3,0),"")),(IFERROR(VLOOKUP(表格2[[#This Row],[項目]],價目[],2,0),"")))</f>
        <v>210</v>
      </c>
      <c r="J718" s="333">
        <f>IF(表格2[欄1]&lt;&gt;"",(表格2[[#This Row],[數量]]*表格2[[#This Row],[單價]]),0)</f>
        <v>420</v>
      </c>
    </row>
    <row r="719" spans="1:10" hidden="1">
      <c r="A719" s="331" t="str">
        <f>IFERROR((INDEX(名冊[#All],MATCH(表格2[[#This Row],[姓名]],名冊[[#All],[姓名]],0),COLUMN(名冊[[#Headers],[字號]]))),"")</f>
        <v>3-324</v>
      </c>
      <c r="B719" s="154" t="s">
        <v>551</v>
      </c>
      <c r="C719" s="9">
        <v>45740</v>
      </c>
      <c r="D719" s="9" t="str">
        <f>IF(表格2[[#This Row],[姓名]]&lt;&gt;"","耗材","")</f>
        <v>耗材</v>
      </c>
      <c r="E719" s="8" t="s">
        <v>3338</v>
      </c>
      <c r="F719" s="98" t="s">
        <v>3340</v>
      </c>
      <c r="G719" s="179" t="str">
        <f>IF(表格2[[#This Row],[姓名]]&lt;&gt;"",TEXT(表格2[[#This Row],[日期]],"mm/dd;;")&amp;" "&amp;表格2[[#This Row],[項目]]&amp;"*"&amp;表格2[[#This Row],[數量]]&amp;表格2[[#This Row],[項目2]],"")</f>
        <v>03/24 尿片*4-02/22, 03/01, 03/08, 03/15</v>
      </c>
      <c r="H719" s="332">
        <v>4</v>
      </c>
      <c r="I719" s="332">
        <f>IF((COUNTIF(表格2[[#This Row],[項目]],"*員工*")&gt;0),(IFERROR(VLOOKUP((MID(表格2[[#This Row],[項目]],1,(LEN(表格2[[#This Row],[項目]])-4))),價目[],3,0),"")),(IFERROR(VLOOKUP(表格2[[#This Row],[項目]],價目[],2,0),"")))</f>
        <v>220</v>
      </c>
      <c r="J719" s="333">
        <f>IF(表格2[欄1]&lt;&gt;"",(表格2[[#This Row],[數量]]*表格2[[#This Row],[單價]]),0)</f>
        <v>880</v>
      </c>
    </row>
    <row r="720" spans="1:10" hidden="1">
      <c r="A720" s="331" t="str">
        <f>IFERROR((INDEX(名冊[#All],MATCH(表格2[[#This Row],[姓名]],名冊[[#All],[姓名]],0),COLUMN(名冊[[#Headers],[字號]]))),"")</f>
        <v>3-324</v>
      </c>
      <c r="B720" s="154" t="s">
        <v>551</v>
      </c>
      <c r="C720" s="9">
        <v>45740</v>
      </c>
      <c r="D720" s="9" t="str">
        <f>IF(表格2[[#This Row],[姓名]]&lt;&gt;"","耗材","")</f>
        <v>耗材</v>
      </c>
      <c r="E720" s="8" t="s">
        <v>3358</v>
      </c>
      <c r="F720" s="98" t="s">
        <v>3355</v>
      </c>
      <c r="G720" s="179" t="str">
        <f>IF(表格2[[#This Row],[姓名]]&lt;&gt;"",TEXT(表格2[[#This Row],[日期]],"mm/dd;;")&amp;" "&amp;表格2[[#This Row],[項目]]&amp;"*"&amp;表格2[[#This Row],[數量]]&amp;表格2[[#This Row],[項目2]],"")</f>
        <v>03/24 尿布L*4-02/22, 03/01, 3/8, 03/15</v>
      </c>
      <c r="H720" s="332">
        <v>4</v>
      </c>
      <c r="I720" s="332">
        <f>IF((COUNTIF(表格2[[#This Row],[項目]],"*員工*")&gt;0),(IFERROR(VLOOKUP((MID(表格2[[#This Row],[項目]],1,(LEN(表格2[[#This Row],[項目]])-4))),價目[],3,0),"")),(IFERROR(VLOOKUP(表格2[[#This Row],[項目]],價目[],2,0),"")))</f>
        <v>272</v>
      </c>
      <c r="J720" s="333">
        <f>IF(表格2[欄1]&lt;&gt;"",(表格2[[#This Row],[數量]]*表格2[[#This Row],[單價]]),0)</f>
        <v>1088</v>
      </c>
    </row>
    <row r="721" spans="1:10" hidden="1">
      <c r="A721" s="331" t="str">
        <f>IFERROR((INDEX(名冊[#All],MATCH(表格2[[#This Row],[姓名]],名冊[[#All],[姓名]],0),COLUMN(名冊[[#Headers],[字號]]))),"")</f>
        <v>3-324</v>
      </c>
      <c r="B721" s="154" t="s">
        <v>551</v>
      </c>
      <c r="C721" s="9">
        <v>45740</v>
      </c>
      <c r="D721" s="9" t="str">
        <f>IF(表格2[[#This Row],[姓名]]&lt;&gt;"","耗材","")</f>
        <v>耗材</v>
      </c>
      <c r="E721" s="8" t="s">
        <v>3347</v>
      </c>
      <c r="F721" s="98" t="s">
        <v>3348</v>
      </c>
      <c r="G721" s="179" t="str">
        <f>IF(表格2[[#This Row],[姓名]]&lt;&gt;"",TEXT(表格2[[#This Row],[日期]],"mm/dd;;")&amp;" "&amp;表格2[[#This Row],[項目]]&amp;"*"&amp;表格2[[#This Row],[數量]]&amp;表格2[[#This Row],[項目2]],"")</f>
        <v>03/24 看護墊*2-03/01, 03/15</v>
      </c>
      <c r="H721" s="332">
        <v>2</v>
      </c>
      <c r="I721" s="332">
        <f>IF((COUNTIF(表格2[[#This Row],[項目]],"*員工*")&gt;0),(IFERROR(VLOOKUP((MID(表格2[[#This Row],[項目]],1,(LEN(表格2[[#This Row],[項目]])-4))),價目[],3,0),"")),(IFERROR(VLOOKUP(表格2[[#This Row],[項目]],價目[],2,0),"")))</f>
        <v>210</v>
      </c>
      <c r="J721" s="333">
        <f>IF(表格2[欄1]&lt;&gt;"",(表格2[[#This Row],[數量]]*表格2[[#This Row],[單價]]),0)</f>
        <v>420</v>
      </c>
    </row>
    <row r="722" spans="1:10" hidden="1">
      <c r="A722" s="331" t="str">
        <f>IFERROR((INDEX(名冊[#All],MATCH(表格2[[#This Row],[姓名]],名冊[[#All],[姓名]],0),COLUMN(名冊[[#Headers],[字號]]))),"")</f>
        <v>1-296</v>
      </c>
      <c r="B722" s="154" t="s">
        <v>524</v>
      </c>
      <c r="C722" s="9">
        <v>45740</v>
      </c>
      <c r="D722" s="9" t="str">
        <f>IF(表格2[[#This Row],[姓名]]&lt;&gt;"","耗材","")</f>
        <v>耗材</v>
      </c>
      <c r="E722" s="8" t="s">
        <v>3359</v>
      </c>
      <c r="F722" s="98" t="s">
        <v>3350</v>
      </c>
      <c r="G722" s="179" t="str">
        <f>IF(表格2[[#This Row],[姓名]]&lt;&gt;"",TEXT(表格2[[#This Row],[日期]],"mm/dd;;")&amp;" "&amp;表格2[[#This Row],[項目]]&amp;"*"&amp;表格2[[#This Row],[數量]]&amp;表格2[[#This Row],[項目2]],"")</f>
        <v>03/24 甘油球*3-3/8,</v>
      </c>
      <c r="H722" s="332">
        <v>3</v>
      </c>
      <c r="I722" s="332">
        <f>IF((COUNTIF(表格2[[#This Row],[項目]],"*員工*")&gt;0),(IFERROR(VLOOKUP((MID(表格2[[#This Row],[項目]],1,(LEN(表格2[[#This Row],[項目]])-4))),價目[],3,0),"")),(IFERROR(VLOOKUP(表格2[[#This Row],[項目]],價目[],2,0),"")))</f>
        <v>60</v>
      </c>
      <c r="J722" s="333">
        <f>IF(表格2[欄1]&lt;&gt;"",(表格2[[#This Row],[數量]]*表格2[[#This Row],[單價]]),0)</f>
        <v>180</v>
      </c>
    </row>
    <row r="723" spans="1:10" hidden="1">
      <c r="A723" s="331" t="str">
        <f>IFERROR((INDEX(名冊[#All],MATCH(表格2[[#This Row],[姓名]],名冊[[#All],[姓名]],0),COLUMN(名冊[[#Headers],[字號]]))),"")</f>
        <v>1-296</v>
      </c>
      <c r="B723" s="154" t="s">
        <v>524</v>
      </c>
      <c r="C723" s="9">
        <v>45740</v>
      </c>
      <c r="D723" s="9" t="str">
        <f>IF(表格2[[#This Row],[姓名]]&lt;&gt;"","耗材","")</f>
        <v>耗材</v>
      </c>
      <c r="E723" s="8" t="s">
        <v>3338</v>
      </c>
      <c r="F723" s="98" t="s">
        <v>3344</v>
      </c>
      <c r="G723" s="179" t="str">
        <f>IF(表格2[[#This Row],[姓名]]&lt;&gt;"",TEXT(表格2[[#This Row],[日期]],"mm/dd;;")&amp;" "&amp;表格2[[#This Row],[項目]]&amp;"*"&amp;表格2[[#This Row],[數量]]&amp;表格2[[#This Row],[項目2]],"")</f>
        <v>03/24 尿片*1-02/22,</v>
      </c>
      <c r="H723" s="332">
        <v>1</v>
      </c>
      <c r="I723" s="332">
        <f>IF((COUNTIF(表格2[[#This Row],[項目]],"*員工*")&gt;0),(IFERROR(VLOOKUP((MID(表格2[[#This Row],[項目]],1,(LEN(表格2[[#This Row],[項目]])-4))),價目[],3,0),"")),(IFERROR(VLOOKUP(表格2[[#This Row],[項目]],價目[],2,0),"")))</f>
        <v>220</v>
      </c>
      <c r="J723" s="333">
        <f>IF(表格2[欄1]&lt;&gt;"",(表格2[[#This Row],[數量]]*表格2[[#This Row],[單價]]),0)</f>
        <v>220</v>
      </c>
    </row>
    <row r="724" spans="1:10" hidden="1">
      <c r="A724" s="331" t="str">
        <f>IFERROR((INDEX(名冊[#All],MATCH(表格2[[#This Row],[姓名]],名冊[[#All],[姓名]],0),COLUMN(名冊[[#Headers],[字號]]))),"")</f>
        <v>1-296</v>
      </c>
      <c r="B724" s="154" t="s">
        <v>524</v>
      </c>
      <c r="C724" s="9">
        <v>45740</v>
      </c>
      <c r="D724" s="9" t="str">
        <f>IF(表格2[[#This Row],[姓名]]&lt;&gt;"","耗材","")</f>
        <v>耗材</v>
      </c>
      <c r="E724" s="8" t="s">
        <v>3353</v>
      </c>
      <c r="F724" s="98" t="s">
        <v>3355</v>
      </c>
      <c r="G724" s="179" t="str">
        <f>IF(表格2[[#This Row],[姓名]]&lt;&gt;"",TEXT(表格2[[#This Row],[日期]],"mm/dd;;")&amp;" "&amp;表格2[[#This Row],[項目]]&amp;"*"&amp;表格2[[#This Row],[數量]]&amp;表格2[[#This Row],[項目2]],"")</f>
        <v>03/24 尿布M*4-02/22, 03/01, 3/8, 03/15</v>
      </c>
      <c r="H724" s="332">
        <v>4</v>
      </c>
      <c r="I724" s="332">
        <f>IF((COUNTIF(表格2[[#This Row],[項目]],"*員工*")&gt;0),(IFERROR(VLOOKUP((MID(表格2[[#This Row],[項目]],1,(LEN(表格2[[#This Row],[項目]])-4))),價目[],3,0),"")),(IFERROR(VLOOKUP(表格2[[#This Row],[項目]],價目[],2,0),"")))</f>
        <v>300</v>
      </c>
      <c r="J724" s="333">
        <f>IF(表格2[欄1]&lt;&gt;"",(表格2[[#This Row],[數量]]*表格2[[#This Row],[單價]]),0)</f>
        <v>1200</v>
      </c>
    </row>
    <row r="725" spans="1:10" hidden="1">
      <c r="A725" s="331" t="str">
        <f>IFERROR((INDEX(名冊[#All],MATCH(表格2[[#This Row],[姓名]],名冊[[#All],[姓名]],0),COLUMN(名冊[[#Headers],[字號]]))),"")</f>
        <v>1-296</v>
      </c>
      <c r="B725" s="154" t="s">
        <v>524</v>
      </c>
      <c r="C725" s="9">
        <v>45740</v>
      </c>
      <c r="D725" s="9" t="str">
        <f>IF(表格2[[#This Row],[姓名]]&lt;&gt;"","耗材","")</f>
        <v>耗材</v>
      </c>
      <c r="E725" s="8" t="s">
        <v>3347</v>
      </c>
      <c r="F725" s="98" t="s">
        <v>3346</v>
      </c>
      <c r="G725" s="179" t="str">
        <f>IF(表格2[[#This Row],[姓名]]&lt;&gt;"",TEXT(表格2[[#This Row],[日期]],"mm/dd;;")&amp;" "&amp;表格2[[#This Row],[項目]]&amp;"*"&amp;表格2[[#This Row],[數量]]&amp;表格2[[#This Row],[項目2]],"")</f>
        <v>03/24 看護墊*3-02/22, 03/01, 03/15</v>
      </c>
      <c r="H725" s="332">
        <v>3</v>
      </c>
      <c r="I725" s="332">
        <f>IF((COUNTIF(表格2[[#This Row],[項目]],"*員工*")&gt;0),(IFERROR(VLOOKUP((MID(表格2[[#This Row],[項目]],1,(LEN(表格2[[#This Row],[項目]])-4))),價目[],3,0),"")),(IFERROR(VLOOKUP(表格2[[#This Row],[項目]],價目[],2,0),"")))</f>
        <v>210</v>
      </c>
      <c r="J725" s="333">
        <f>IF(表格2[欄1]&lt;&gt;"",(表格2[[#This Row],[數量]]*表格2[[#This Row],[單價]]),0)</f>
        <v>630</v>
      </c>
    </row>
    <row r="726" spans="1:10" hidden="1">
      <c r="A726" s="331" t="str">
        <f>IFERROR((INDEX(名冊[#All],MATCH(表格2[[#This Row],[姓名]],名冊[[#All],[姓名]],0),COLUMN(名冊[[#Headers],[字號]]))),"")</f>
        <v>1-700</v>
      </c>
      <c r="B726" s="154" t="s">
        <v>1510</v>
      </c>
      <c r="C726" s="9">
        <v>45740</v>
      </c>
      <c r="D726" s="9" t="str">
        <f>IF(表格2[[#This Row],[姓名]]&lt;&gt;"","耗材","")</f>
        <v>耗材</v>
      </c>
      <c r="E726" s="8" t="s">
        <v>3347</v>
      </c>
      <c r="F726" s="98" t="s">
        <v>3341</v>
      </c>
      <c r="G726" s="179" t="str">
        <f>IF(表格2[[#This Row],[姓名]]&lt;&gt;"",TEXT(表格2[[#This Row],[日期]],"mm/dd;;")&amp;" "&amp;表格2[[#This Row],[項目]]&amp;"*"&amp;表格2[[#This Row],[數量]]&amp;表格2[[#This Row],[項目2]],"")</f>
        <v>03/24 看護墊*1-03/15</v>
      </c>
      <c r="H726" s="332">
        <v>1</v>
      </c>
      <c r="I726" s="332">
        <f>IF((COUNTIF(表格2[[#This Row],[項目]],"*員工*")&gt;0),(IFERROR(VLOOKUP((MID(表格2[[#This Row],[項目]],1,(LEN(表格2[[#This Row],[項目]])-4))),價目[],3,0),"")),(IFERROR(VLOOKUP(表格2[[#This Row],[項目]],價目[],2,0),"")))</f>
        <v>210</v>
      </c>
      <c r="J726" s="333">
        <f>IF(表格2[欄1]&lt;&gt;"",(表格2[[#This Row],[數量]]*表格2[[#This Row],[單價]]),0)</f>
        <v>210</v>
      </c>
    </row>
    <row r="727" spans="1:10" hidden="1">
      <c r="A727" s="331" t="str">
        <f>IFERROR((INDEX(名冊[#All],MATCH(表格2[[#This Row],[姓名]],名冊[[#All],[姓名]],0),COLUMN(名冊[[#Headers],[字號]]))),"")</f>
        <v>1-580</v>
      </c>
      <c r="B727" s="154" t="s">
        <v>535</v>
      </c>
      <c r="C727" s="9">
        <v>45740</v>
      </c>
      <c r="D727" s="9" t="str">
        <f>IF(表格2[[#This Row],[姓名]]&lt;&gt;"","耗材","")</f>
        <v>耗材</v>
      </c>
      <c r="E727" s="8" t="s">
        <v>3359</v>
      </c>
      <c r="F727" s="98" t="s">
        <v>3360</v>
      </c>
      <c r="G727" s="179" t="str">
        <f>IF(表格2[[#This Row],[姓名]]&lt;&gt;"",TEXT(表格2[[#This Row],[日期]],"mm/dd;;")&amp;" "&amp;表格2[[#This Row],[項目]]&amp;"*"&amp;表格2[[#This Row],[數量]]&amp;表格2[[#This Row],[項目2]],"")</f>
        <v>03/24 甘油球*3-03/01,</v>
      </c>
      <c r="H727" s="332">
        <v>3</v>
      </c>
      <c r="I727" s="332">
        <f>IF((COUNTIF(表格2[[#This Row],[項目]],"*員工*")&gt;0),(IFERROR(VLOOKUP((MID(表格2[[#This Row],[項目]],1,(LEN(表格2[[#This Row],[項目]])-4))),價目[],3,0),"")),(IFERROR(VLOOKUP(表格2[[#This Row],[項目]],價目[],2,0),"")))</f>
        <v>60</v>
      </c>
      <c r="J727" s="333">
        <f>IF(表格2[欄1]&lt;&gt;"",(表格2[[#This Row],[數量]]*表格2[[#This Row],[單價]]),0)</f>
        <v>180</v>
      </c>
    </row>
    <row r="728" spans="1:10" hidden="1">
      <c r="A728" s="331" t="str">
        <f>IFERROR((INDEX(名冊[#All],MATCH(表格2[[#This Row],[姓名]],名冊[[#All],[姓名]],0),COLUMN(名冊[[#Headers],[字號]]))),"")</f>
        <v>1-580</v>
      </c>
      <c r="B728" s="154" t="s">
        <v>535</v>
      </c>
      <c r="C728" s="9">
        <v>45740</v>
      </c>
      <c r="D728" s="9" t="str">
        <f>IF(表格2[[#This Row],[姓名]]&lt;&gt;"","耗材","")</f>
        <v>耗材</v>
      </c>
      <c r="E728" s="8" t="s">
        <v>3338</v>
      </c>
      <c r="F728" s="98" t="s">
        <v>3340</v>
      </c>
      <c r="G728" s="179" t="str">
        <f>IF(表格2[[#This Row],[姓名]]&lt;&gt;"",TEXT(表格2[[#This Row],[日期]],"mm/dd;;")&amp;" "&amp;表格2[[#This Row],[項目]]&amp;"*"&amp;表格2[[#This Row],[數量]]&amp;表格2[[#This Row],[項目2]],"")</f>
        <v>03/24 尿片*6-02/22, 03/01, 03/08, 03/15</v>
      </c>
      <c r="H728" s="332">
        <v>6</v>
      </c>
      <c r="I728" s="332">
        <f>IF((COUNTIF(表格2[[#This Row],[項目]],"*員工*")&gt;0),(IFERROR(VLOOKUP((MID(表格2[[#This Row],[項目]],1,(LEN(表格2[[#This Row],[項目]])-4))),價目[],3,0),"")),(IFERROR(VLOOKUP(表格2[[#This Row],[項目]],價目[],2,0),"")))</f>
        <v>220</v>
      </c>
      <c r="J728" s="333">
        <f>IF(表格2[欄1]&lt;&gt;"",(表格2[[#This Row],[數量]]*表格2[[#This Row],[單價]]),0)</f>
        <v>1320</v>
      </c>
    </row>
    <row r="729" spans="1:10" hidden="1">
      <c r="A729" s="331" t="str">
        <f>IFERROR((INDEX(名冊[#All],MATCH(表格2[[#This Row],[姓名]],名冊[[#All],[姓名]],0),COLUMN(名冊[[#Headers],[字號]]))),"")</f>
        <v>1-580</v>
      </c>
      <c r="B729" s="154" t="s">
        <v>535</v>
      </c>
      <c r="C729" s="9">
        <v>45740</v>
      </c>
      <c r="D729" s="9" t="str">
        <f>IF(表格2[[#This Row],[姓名]]&lt;&gt;"","耗材","")</f>
        <v>耗材</v>
      </c>
      <c r="E729" s="8" t="s">
        <v>3353</v>
      </c>
      <c r="F729" s="98" t="s">
        <v>3357</v>
      </c>
      <c r="G729" s="179" t="str">
        <f>IF(表格2[[#This Row],[姓名]]&lt;&gt;"",TEXT(表格2[[#This Row],[日期]],"mm/dd;;")&amp;" "&amp;表格2[[#This Row],[項目]]&amp;"*"&amp;表格2[[#This Row],[數量]]&amp;表格2[[#This Row],[項目2]],"")</f>
        <v>03/24 尿布M*2-03/01, 3/8,</v>
      </c>
      <c r="H729" s="332">
        <v>2</v>
      </c>
      <c r="I729" s="332">
        <f>IF((COUNTIF(表格2[[#This Row],[項目]],"*員工*")&gt;0),(IFERROR(VLOOKUP((MID(表格2[[#This Row],[項目]],1,(LEN(表格2[[#This Row],[項目]])-4))),價目[],3,0),"")),(IFERROR(VLOOKUP(表格2[[#This Row],[項目]],價目[],2,0),"")))</f>
        <v>300</v>
      </c>
      <c r="J729" s="333">
        <f>IF(表格2[欄1]&lt;&gt;"",(表格2[[#This Row],[數量]]*表格2[[#This Row],[單價]]),0)</f>
        <v>600</v>
      </c>
    </row>
    <row r="730" spans="1:10" hidden="1">
      <c r="A730" s="331" t="str">
        <f>IFERROR((INDEX(名冊[#All],MATCH(表格2[[#This Row],[姓名]],名冊[[#All],[姓名]],0),COLUMN(名冊[[#Headers],[字號]]))),"")</f>
        <v>1-580</v>
      </c>
      <c r="B730" s="154" t="s">
        <v>535</v>
      </c>
      <c r="C730" s="9">
        <v>45740</v>
      </c>
      <c r="D730" s="9" t="str">
        <f>IF(表格2[[#This Row],[姓名]]&lt;&gt;"","耗材","")</f>
        <v>耗材</v>
      </c>
      <c r="E730" s="8" t="s">
        <v>3347</v>
      </c>
      <c r="F730" s="98" t="s">
        <v>3351</v>
      </c>
      <c r="G730" s="179" t="str">
        <f>IF(表格2[[#This Row],[姓名]]&lt;&gt;"",TEXT(表格2[[#This Row],[日期]],"mm/dd;;")&amp;" "&amp;表格2[[#This Row],[項目]]&amp;"*"&amp;表格2[[#This Row],[數量]]&amp;表格2[[#This Row],[項目2]],"")</f>
        <v>03/24 看護墊*2-02/22, 03/15</v>
      </c>
      <c r="H730" s="332">
        <v>2</v>
      </c>
      <c r="I730" s="332">
        <f>IF((COUNTIF(表格2[[#This Row],[項目]],"*員工*")&gt;0),(IFERROR(VLOOKUP((MID(表格2[[#This Row],[項目]],1,(LEN(表格2[[#This Row],[項目]])-4))),價目[],3,0),"")),(IFERROR(VLOOKUP(表格2[[#This Row],[項目]],價目[],2,0),"")))</f>
        <v>210</v>
      </c>
      <c r="J730" s="333">
        <f>IF(表格2[欄1]&lt;&gt;"",(表格2[[#This Row],[數量]]*表格2[[#This Row],[單價]]),0)</f>
        <v>420</v>
      </c>
    </row>
    <row r="731" spans="1:10" hidden="1">
      <c r="A731" s="331" t="str">
        <f>IFERROR((INDEX(名冊[#All],MATCH(表格2[[#This Row],[姓名]],名冊[[#All],[姓名]],0),COLUMN(名冊[[#Headers],[字號]]))),"")</f>
        <v>3-553</v>
      </c>
      <c r="B731" s="154" t="s">
        <v>1696</v>
      </c>
      <c r="C731" s="9">
        <v>45740</v>
      </c>
      <c r="D731" s="9" t="str">
        <f>IF(表格2[[#This Row],[姓名]]&lt;&gt;"","耗材","")</f>
        <v>耗材</v>
      </c>
      <c r="E731" s="8" t="s">
        <v>3338</v>
      </c>
      <c r="F731" s="98" t="s">
        <v>3340</v>
      </c>
      <c r="G731" s="179" t="str">
        <f>IF(表格2[[#This Row],[姓名]]&lt;&gt;"",TEXT(表格2[[#This Row],[日期]],"mm/dd;;")&amp;" "&amp;表格2[[#This Row],[項目]]&amp;"*"&amp;表格2[[#This Row],[數量]]&amp;表格2[[#This Row],[項目2]],"")</f>
        <v>03/24 尿片*6-02/22, 03/01, 03/08, 03/15</v>
      </c>
      <c r="H731" s="332">
        <v>6</v>
      </c>
      <c r="I731" s="332">
        <f>IF((COUNTIF(表格2[[#This Row],[項目]],"*員工*")&gt;0),(IFERROR(VLOOKUP((MID(表格2[[#This Row],[項目]],1,(LEN(表格2[[#This Row],[項目]])-4))),價目[],3,0),"")),(IFERROR(VLOOKUP(表格2[[#This Row],[項目]],價目[],2,0),"")))</f>
        <v>220</v>
      </c>
      <c r="J731" s="333">
        <f>IF(表格2[欄1]&lt;&gt;"",(表格2[[#This Row],[數量]]*表格2[[#This Row],[單價]]),0)</f>
        <v>1320</v>
      </c>
    </row>
    <row r="732" spans="1:10" hidden="1">
      <c r="A732" s="331" t="str">
        <f>IFERROR((INDEX(名冊[#All],MATCH(表格2[[#This Row],[姓名]],名冊[[#All],[姓名]],0),COLUMN(名冊[[#Headers],[字號]]))),"")</f>
        <v>3-553</v>
      </c>
      <c r="B732" s="154" t="s">
        <v>1696</v>
      </c>
      <c r="C732" s="9">
        <v>45740</v>
      </c>
      <c r="D732" s="9" t="str">
        <f>IF(表格2[[#This Row],[姓名]]&lt;&gt;"","耗材","")</f>
        <v>耗材</v>
      </c>
      <c r="E732" s="8" t="s">
        <v>3353</v>
      </c>
      <c r="F732" s="98" t="s">
        <v>3355</v>
      </c>
      <c r="G732" s="179" t="str">
        <f>IF(表格2[[#This Row],[姓名]]&lt;&gt;"",TEXT(表格2[[#This Row],[日期]],"mm/dd;;")&amp;" "&amp;表格2[[#This Row],[項目]]&amp;"*"&amp;表格2[[#This Row],[數量]]&amp;表格2[[#This Row],[項目2]],"")</f>
        <v>03/24 尿布M*4-02/22, 03/01, 3/8, 03/15</v>
      </c>
      <c r="H732" s="332">
        <v>4</v>
      </c>
      <c r="I732" s="332">
        <f>IF((COUNTIF(表格2[[#This Row],[項目]],"*員工*")&gt;0),(IFERROR(VLOOKUP((MID(表格2[[#This Row],[項目]],1,(LEN(表格2[[#This Row],[項目]])-4))),價目[],3,0),"")),(IFERROR(VLOOKUP(表格2[[#This Row],[項目]],價目[],2,0),"")))</f>
        <v>300</v>
      </c>
      <c r="J732" s="333">
        <f>IF(表格2[欄1]&lt;&gt;"",(表格2[[#This Row],[數量]]*表格2[[#This Row],[單價]]),0)</f>
        <v>1200</v>
      </c>
    </row>
    <row r="733" spans="1:10" hidden="1">
      <c r="A733" s="331" t="str">
        <f>IFERROR((INDEX(名冊[#All],MATCH(表格2[[#This Row],[姓名]],名冊[[#All],[姓名]],0),COLUMN(名冊[[#Headers],[字號]]))),"")</f>
        <v>3-553</v>
      </c>
      <c r="B733" s="154" t="s">
        <v>1696</v>
      </c>
      <c r="C733" s="9">
        <v>45740</v>
      </c>
      <c r="D733" s="9" t="str">
        <f>IF(表格2[[#This Row],[姓名]]&lt;&gt;"","耗材","")</f>
        <v>耗材</v>
      </c>
      <c r="E733" s="8" t="s">
        <v>3347</v>
      </c>
      <c r="F733" s="98" t="s">
        <v>3349</v>
      </c>
      <c r="G733" s="179" t="str">
        <f>IF(表格2[[#This Row],[姓名]]&lt;&gt;"",TEXT(表格2[[#This Row],[日期]],"mm/dd;;")&amp;" "&amp;表格2[[#This Row],[項目]]&amp;"*"&amp;表格2[[#This Row],[數量]]&amp;表格2[[#This Row],[項目2]],"")</f>
        <v>03/24 看護墊*2-02/22, 3/8,</v>
      </c>
      <c r="H733" s="332">
        <v>2</v>
      </c>
      <c r="I733" s="332">
        <f>IF((COUNTIF(表格2[[#This Row],[項目]],"*員工*")&gt;0),(IFERROR(VLOOKUP((MID(表格2[[#This Row],[項目]],1,(LEN(表格2[[#This Row],[項目]])-4))),價目[],3,0),"")),(IFERROR(VLOOKUP(表格2[[#This Row],[項目]],價目[],2,0),"")))</f>
        <v>210</v>
      </c>
      <c r="J733" s="333">
        <f>IF(表格2[欄1]&lt;&gt;"",(表格2[[#This Row],[數量]]*表格2[[#This Row],[單價]]),0)</f>
        <v>420</v>
      </c>
    </row>
    <row r="734" spans="1:10" hidden="1">
      <c r="A734" s="331" t="str">
        <f>IFERROR((INDEX(名冊[#All],MATCH(表格2[[#This Row],[姓名]],名冊[[#All],[姓名]],0),COLUMN(名冊[[#Headers],[字號]]))),"")</f>
        <v>2-199</v>
      </c>
      <c r="B734" s="154" t="s">
        <v>550</v>
      </c>
      <c r="C734" s="9">
        <v>45740</v>
      </c>
      <c r="D734" s="9" t="str">
        <f>IF(表格2[[#This Row],[姓名]]&lt;&gt;"","耗材","")</f>
        <v>耗材</v>
      </c>
      <c r="E734" s="8" t="s">
        <v>3359</v>
      </c>
      <c r="F734" s="98" t="s">
        <v>3344</v>
      </c>
      <c r="G734" s="179" t="str">
        <f>IF(表格2[[#This Row],[姓名]]&lt;&gt;"",TEXT(表格2[[#This Row],[日期]],"mm/dd;;")&amp;" "&amp;表格2[[#This Row],[項目]]&amp;"*"&amp;表格2[[#This Row],[數量]]&amp;表格2[[#This Row],[項目2]],"")</f>
        <v>03/24 甘油球*3-02/22,</v>
      </c>
      <c r="H734" s="332">
        <v>3</v>
      </c>
      <c r="I734" s="332">
        <f>IF((COUNTIF(表格2[[#This Row],[項目]],"*員工*")&gt;0),(IFERROR(VLOOKUP((MID(表格2[[#This Row],[項目]],1,(LEN(表格2[[#This Row],[項目]])-4))),價目[],3,0),"")),(IFERROR(VLOOKUP(表格2[[#This Row],[項目]],價目[],2,0),"")))</f>
        <v>60</v>
      </c>
      <c r="J734" s="333">
        <f>IF(表格2[欄1]&lt;&gt;"",(表格2[[#This Row],[數量]]*表格2[[#This Row],[單價]]),0)</f>
        <v>180</v>
      </c>
    </row>
    <row r="735" spans="1:10" hidden="1">
      <c r="A735" s="331" t="str">
        <f>IFERROR((INDEX(名冊[#All],MATCH(表格2[[#This Row],[姓名]],名冊[[#All],[姓名]],0),COLUMN(名冊[[#Headers],[字號]]))),"")</f>
        <v>1-706</v>
      </c>
      <c r="B735" s="154" t="s">
        <v>1580</v>
      </c>
      <c r="C735" s="9">
        <v>45740</v>
      </c>
      <c r="D735" s="9" t="str">
        <f>IF(表格2[[#This Row],[姓名]]&lt;&gt;"","耗材","")</f>
        <v>耗材</v>
      </c>
      <c r="E735" s="8" t="s">
        <v>3338</v>
      </c>
      <c r="F735" s="98" t="s">
        <v>3340</v>
      </c>
      <c r="G735" s="179" t="str">
        <f>IF(表格2[[#This Row],[姓名]]&lt;&gt;"",TEXT(表格2[[#This Row],[日期]],"mm/dd;;")&amp;" "&amp;表格2[[#This Row],[項目]]&amp;"*"&amp;表格2[[#This Row],[數量]]&amp;表格2[[#This Row],[項目2]],"")</f>
        <v>03/24 尿片*8-02/22, 03/01, 03/08, 03/15</v>
      </c>
      <c r="H735" s="332">
        <v>8</v>
      </c>
      <c r="I735" s="332">
        <f>IF((COUNTIF(表格2[[#This Row],[項目]],"*員工*")&gt;0),(IFERROR(VLOOKUP((MID(表格2[[#This Row],[項目]],1,(LEN(表格2[[#This Row],[項目]])-4))),價目[],3,0),"")),(IFERROR(VLOOKUP(表格2[[#This Row],[項目]],價目[],2,0),"")))</f>
        <v>220</v>
      </c>
      <c r="J735" s="333">
        <f>IF(表格2[欄1]&lt;&gt;"",(表格2[[#This Row],[數量]]*表格2[[#This Row],[單價]]),0)</f>
        <v>1760</v>
      </c>
    </row>
    <row r="736" spans="1:10" hidden="1">
      <c r="A736" s="331" t="str">
        <f>IFERROR((INDEX(名冊[#All],MATCH(表格2[[#This Row],[姓名]],名冊[[#All],[姓名]],0),COLUMN(名冊[[#Headers],[字號]]))),"")</f>
        <v>1-706</v>
      </c>
      <c r="B736" s="154" t="s">
        <v>1580</v>
      </c>
      <c r="C736" s="9">
        <v>45740</v>
      </c>
      <c r="D736" s="9" t="str">
        <f>IF(表格2[[#This Row],[姓名]]&lt;&gt;"","耗材","")</f>
        <v>耗材</v>
      </c>
      <c r="E736" s="8" t="s">
        <v>3353</v>
      </c>
      <c r="F736" s="98" t="s">
        <v>3352</v>
      </c>
      <c r="G736" s="179" t="str">
        <f>IF(表格2[[#This Row],[姓名]]&lt;&gt;"",TEXT(表格2[[#This Row],[日期]],"mm/dd;;")&amp;" "&amp;表格2[[#This Row],[項目]]&amp;"*"&amp;表格2[[#This Row],[數量]]&amp;表格2[[#This Row],[項目2]],"")</f>
        <v>03/24 尿布M*3-02/22, 03/01, 3/8,</v>
      </c>
      <c r="H736" s="332">
        <v>3</v>
      </c>
      <c r="I736" s="332">
        <f>IF((COUNTIF(表格2[[#This Row],[項目]],"*員工*")&gt;0),(IFERROR(VLOOKUP((MID(表格2[[#This Row],[項目]],1,(LEN(表格2[[#This Row],[項目]])-4))),價目[],3,0),"")),(IFERROR(VLOOKUP(表格2[[#This Row],[項目]],價目[],2,0),"")))</f>
        <v>300</v>
      </c>
      <c r="J736" s="333">
        <f>IF(表格2[欄1]&lt;&gt;"",(表格2[[#This Row],[數量]]*表格2[[#This Row],[單價]]),0)</f>
        <v>900</v>
      </c>
    </row>
    <row r="737" spans="1:10" hidden="1">
      <c r="A737" s="331" t="str">
        <f>IFERROR((INDEX(名冊[#All],MATCH(表格2[[#This Row],[姓名]],名冊[[#All],[姓名]],0),COLUMN(名冊[[#Headers],[字號]]))),"")</f>
        <v>1-706</v>
      </c>
      <c r="B737" s="154" t="s">
        <v>1580</v>
      </c>
      <c r="C737" s="9">
        <v>45740</v>
      </c>
      <c r="D737" s="9" t="str">
        <f>IF(表格2[[#This Row],[姓名]]&lt;&gt;"","耗材","")</f>
        <v>耗材</v>
      </c>
      <c r="E737" s="8" t="s">
        <v>3347</v>
      </c>
      <c r="F737" s="98" t="s">
        <v>3348</v>
      </c>
      <c r="G737" s="179" t="str">
        <f>IF(表格2[[#This Row],[姓名]]&lt;&gt;"",TEXT(表格2[[#This Row],[日期]],"mm/dd;;")&amp;" "&amp;表格2[[#This Row],[項目]]&amp;"*"&amp;表格2[[#This Row],[數量]]&amp;表格2[[#This Row],[項目2]],"")</f>
        <v>03/24 看護墊*2-03/01, 03/15</v>
      </c>
      <c r="H737" s="332">
        <v>2</v>
      </c>
      <c r="I737" s="332">
        <f>IF((COUNTIF(表格2[[#This Row],[項目]],"*員工*")&gt;0),(IFERROR(VLOOKUP((MID(表格2[[#This Row],[項目]],1,(LEN(表格2[[#This Row],[項目]])-4))),價目[],3,0),"")),(IFERROR(VLOOKUP(表格2[[#This Row],[項目]],價目[],2,0),"")))</f>
        <v>210</v>
      </c>
      <c r="J737" s="333">
        <f>IF(表格2[欄1]&lt;&gt;"",(表格2[[#This Row],[數量]]*表格2[[#This Row],[單價]]),0)</f>
        <v>420</v>
      </c>
    </row>
    <row r="738" spans="1:10" hidden="1">
      <c r="A738" s="331" t="str">
        <f>IFERROR((INDEX(名冊[#All],MATCH(表格2[[#This Row],[姓名]],名冊[[#All],[姓名]],0),COLUMN(名冊[[#Headers],[字號]]))),"")</f>
        <v>1-274</v>
      </c>
      <c r="B738" s="154" t="s">
        <v>621</v>
      </c>
      <c r="C738" s="9">
        <v>45740</v>
      </c>
      <c r="D738" s="9" t="str">
        <f>IF(表格2[[#This Row],[姓名]]&lt;&gt;"","耗材","")</f>
        <v>耗材</v>
      </c>
      <c r="E738" s="8" t="s">
        <v>3359</v>
      </c>
      <c r="F738" s="98" t="s">
        <v>3350</v>
      </c>
      <c r="G738" s="179" t="str">
        <f>IF(表格2[[#This Row],[姓名]]&lt;&gt;"",TEXT(表格2[[#This Row],[日期]],"mm/dd;;")&amp;" "&amp;表格2[[#This Row],[項目]]&amp;"*"&amp;表格2[[#This Row],[數量]]&amp;表格2[[#This Row],[項目2]],"")</f>
        <v>03/24 甘油球*3-3/8,</v>
      </c>
      <c r="H738" s="332">
        <v>3</v>
      </c>
      <c r="I738" s="332">
        <f>IF((COUNTIF(表格2[[#This Row],[項目]],"*員工*")&gt;0),(IFERROR(VLOOKUP((MID(表格2[[#This Row],[項目]],1,(LEN(表格2[[#This Row],[項目]])-4))),價目[],3,0),"")),(IFERROR(VLOOKUP(表格2[[#This Row],[項目]],價目[],2,0),"")))</f>
        <v>60</v>
      </c>
      <c r="J738" s="333">
        <f>IF(表格2[欄1]&lt;&gt;"",(表格2[[#This Row],[數量]]*表格2[[#This Row],[單價]]),0)</f>
        <v>180</v>
      </c>
    </row>
    <row r="739" spans="1:10" hidden="1">
      <c r="A739" s="331" t="str">
        <f>IFERROR((INDEX(名冊[#All],MATCH(表格2[[#This Row],[姓名]],名冊[[#All],[姓名]],0),COLUMN(名冊[[#Headers],[字號]]))),"")</f>
        <v>1-274</v>
      </c>
      <c r="B739" s="154" t="s">
        <v>621</v>
      </c>
      <c r="C739" s="9">
        <v>45740</v>
      </c>
      <c r="D739" s="9" t="str">
        <f>IF(表格2[[#This Row],[姓名]]&lt;&gt;"","耗材","")</f>
        <v>耗材</v>
      </c>
      <c r="E739" s="8" t="s">
        <v>3338</v>
      </c>
      <c r="F739" s="98" t="s">
        <v>3361</v>
      </c>
      <c r="G739" s="179" t="str">
        <f>IF(表格2[[#This Row],[姓名]]&lt;&gt;"",TEXT(表格2[[#This Row],[日期]],"mm/dd;;")&amp;" "&amp;表格2[[#This Row],[項目]]&amp;"*"&amp;表格2[[#This Row],[數量]]&amp;表格2[[#This Row],[項目2]],"")</f>
        <v>03/24 尿片*3-02/22, 03/01, 03/08,</v>
      </c>
      <c r="H739" s="332">
        <v>3</v>
      </c>
      <c r="I739" s="332">
        <f>IF((COUNTIF(表格2[[#This Row],[項目]],"*員工*")&gt;0),(IFERROR(VLOOKUP((MID(表格2[[#This Row],[項目]],1,(LEN(表格2[[#This Row],[項目]])-4))),價目[],3,0),"")),(IFERROR(VLOOKUP(表格2[[#This Row],[項目]],價目[],2,0),"")))</f>
        <v>220</v>
      </c>
      <c r="J739" s="333">
        <f>IF(表格2[欄1]&lt;&gt;"",(表格2[[#This Row],[數量]]*表格2[[#This Row],[單價]]),0)</f>
        <v>660</v>
      </c>
    </row>
    <row r="740" spans="1:10" hidden="1">
      <c r="A740" s="331" t="str">
        <f>IFERROR((INDEX(名冊[#All],MATCH(表格2[[#This Row],[姓名]],名冊[[#All],[姓名]],0),COLUMN(名冊[[#Headers],[字號]]))),"")</f>
        <v>1-274</v>
      </c>
      <c r="B740" s="154" t="s">
        <v>621</v>
      </c>
      <c r="C740" s="9">
        <v>45740</v>
      </c>
      <c r="D740" s="9" t="str">
        <f>IF(表格2[[#This Row],[姓名]]&lt;&gt;"","耗材","")</f>
        <v>耗材</v>
      </c>
      <c r="E740" s="8" t="s">
        <v>3353</v>
      </c>
      <c r="F740" s="98" t="s">
        <v>3352</v>
      </c>
      <c r="G740" s="179" t="str">
        <f>IF(表格2[[#This Row],[姓名]]&lt;&gt;"",TEXT(表格2[[#This Row],[日期]],"mm/dd;;")&amp;" "&amp;表格2[[#This Row],[項目]]&amp;"*"&amp;表格2[[#This Row],[數量]]&amp;表格2[[#This Row],[項目2]],"")</f>
        <v>03/24 尿布M*3-02/22, 03/01, 3/8,</v>
      </c>
      <c r="H740" s="332">
        <v>3</v>
      </c>
      <c r="I740" s="332">
        <f>IF((COUNTIF(表格2[[#This Row],[項目]],"*員工*")&gt;0),(IFERROR(VLOOKUP((MID(表格2[[#This Row],[項目]],1,(LEN(表格2[[#This Row],[項目]])-4))),價目[],3,0),"")),(IFERROR(VLOOKUP(表格2[[#This Row],[項目]],價目[],2,0),"")))</f>
        <v>300</v>
      </c>
      <c r="J740" s="333">
        <f>IF(表格2[欄1]&lt;&gt;"",(表格2[[#This Row],[數量]]*表格2[[#This Row],[單價]]),0)</f>
        <v>900</v>
      </c>
    </row>
    <row r="741" spans="1:10" hidden="1">
      <c r="A741" s="331" t="str">
        <f>IFERROR((INDEX(名冊[#All],MATCH(表格2[[#This Row],[姓名]],名冊[[#All],[姓名]],0),COLUMN(名冊[[#Headers],[字號]]))),"")</f>
        <v>1-274</v>
      </c>
      <c r="B741" s="154" t="s">
        <v>621</v>
      </c>
      <c r="C741" s="9">
        <v>45740</v>
      </c>
      <c r="D741" s="9" t="str">
        <f>IF(表格2[[#This Row],[姓名]]&lt;&gt;"","耗材","")</f>
        <v>耗材</v>
      </c>
      <c r="E741" s="8" t="s">
        <v>3347</v>
      </c>
      <c r="F741" s="98" t="s">
        <v>3363</v>
      </c>
      <c r="G741" s="179" t="str">
        <f>IF(表格2[[#This Row],[姓名]]&lt;&gt;"",TEXT(表格2[[#This Row],[日期]],"mm/dd;;")&amp;" "&amp;表格2[[#This Row],[項目]]&amp;"*"&amp;表格2[[#This Row],[數量]]&amp;表格2[[#This Row],[項目2]],"")</f>
        <v>03/24 看護墊*2-02/22, 03/01,</v>
      </c>
      <c r="H741" s="332">
        <v>2</v>
      </c>
      <c r="I741" s="332">
        <f>IF((COUNTIF(表格2[[#This Row],[項目]],"*員工*")&gt;0),(IFERROR(VLOOKUP((MID(表格2[[#This Row],[項目]],1,(LEN(表格2[[#This Row],[項目]])-4))),價目[],3,0),"")),(IFERROR(VLOOKUP(表格2[[#This Row],[項目]],價目[],2,0),"")))</f>
        <v>210</v>
      </c>
      <c r="J741" s="333">
        <f>IF(表格2[欄1]&lt;&gt;"",(表格2[[#This Row],[數量]]*表格2[[#This Row],[單價]]),0)</f>
        <v>420</v>
      </c>
    </row>
    <row r="742" spans="1:10" hidden="1">
      <c r="A742" s="331" t="str">
        <f>IFERROR((INDEX(名冊[#All],MATCH(表格2[[#This Row],[姓名]],名冊[[#All],[姓名]],0),COLUMN(名冊[[#Headers],[字號]]))),"")</f>
        <v>1-726</v>
      </c>
      <c r="B742" s="154" t="s">
        <v>1789</v>
      </c>
      <c r="C742" s="9">
        <v>45740</v>
      </c>
      <c r="D742" s="9" t="str">
        <f>IF(表格2[[#This Row],[姓名]]&lt;&gt;"","耗材","")</f>
        <v>耗材</v>
      </c>
      <c r="E742" s="8" t="s">
        <v>3359</v>
      </c>
      <c r="F742" s="98" t="s">
        <v>3350</v>
      </c>
      <c r="G742" s="179" t="str">
        <f>IF(表格2[[#This Row],[姓名]]&lt;&gt;"",TEXT(表格2[[#This Row],[日期]],"mm/dd;;")&amp;" "&amp;表格2[[#This Row],[項目]]&amp;"*"&amp;表格2[[#This Row],[數量]]&amp;表格2[[#This Row],[項目2]],"")</f>
        <v>03/24 甘油球*3-3/8,</v>
      </c>
      <c r="H742" s="332">
        <v>3</v>
      </c>
      <c r="I742" s="332">
        <f>IF((COUNTIF(表格2[[#This Row],[項目]],"*員工*")&gt;0),(IFERROR(VLOOKUP((MID(表格2[[#This Row],[項目]],1,(LEN(表格2[[#This Row],[項目]])-4))),價目[],3,0),"")),(IFERROR(VLOOKUP(表格2[[#This Row],[項目]],價目[],2,0),"")))</f>
        <v>60</v>
      </c>
      <c r="J742" s="333">
        <f>IF(表格2[欄1]&lt;&gt;"",(表格2[[#This Row],[數量]]*表格2[[#This Row],[單價]]),0)</f>
        <v>180</v>
      </c>
    </row>
    <row r="743" spans="1:10" hidden="1">
      <c r="A743" s="331" t="str">
        <f>IFERROR((INDEX(名冊[#All],MATCH(表格2[[#This Row],[姓名]],名冊[[#All],[姓名]],0),COLUMN(名冊[[#Headers],[字號]]))),"")</f>
        <v>1-250</v>
      </c>
      <c r="B743" s="154" t="s">
        <v>499</v>
      </c>
      <c r="C743" s="9">
        <v>45740</v>
      </c>
      <c r="D743" s="9" t="str">
        <f>IF(表格2[[#This Row],[姓名]]&lt;&gt;"","耗材","")</f>
        <v>耗材</v>
      </c>
      <c r="E743" s="8" t="s">
        <v>3338</v>
      </c>
      <c r="F743" s="98" t="s">
        <v>3340</v>
      </c>
      <c r="G743" s="179" t="str">
        <f>IF(表格2[[#This Row],[姓名]]&lt;&gt;"",TEXT(表格2[[#This Row],[日期]],"mm/dd;;")&amp;" "&amp;表格2[[#This Row],[項目]]&amp;"*"&amp;表格2[[#This Row],[數量]]&amp;表格2[[#This Row],[項目2]],"")</f>
        <v>03/24 尿片*8-02/22, 03/01, 03/08, 03/15</v>
      </c>
      <c r="H743" s="332">
        <v>8</v>
      </c>
      <c r="I743" s="332">
        <f>IF((COUNTIF(表格2[[#This Row],[項目]],"*員工*")&gt;0),(IFERROR(VLOOKUP((MID(表格2[[#This Row],[項目]],1,(LEN(表格2[[#This Row],[項目]])-4))),價目[],3,0),"")),(IFERROR(VLOOKUP(表格2[[#This Row],[項目]],價目[],2,0),"")))</f>
        <v>220</v>
      </c>
      <c r="J743" s="333">
        <f>IF(表格2[欄1]&lt;&gt;"",(表格2[[#This Row],[數量]]*表格2[[#This Row],[單價]]),0)</f>
        <v>1760</v>
      </c>
    </row>
    <row r="744" spans="1:10" hidden="1">
      <c r="A744" s="331" t="str">
        <f>IFERROR((INDEX(名冊[#All],MATCH(表格2[[#This Row],[姓名]],名冊[[#All],[姓名]],0),COLUMN(名冊[[#Headers],[字號]]))),"")</f>
        <v>1-250</v>
      </c>
      <c r="B744" s="154" t="s">
        <v>499</v>
      </c>
      <c r="C744" s="9">
        <v>45740</v>
      </c>
      <c r="D744" s="9" t="str">
        <f>IF(表格2[[#This Row],[姓名]]&lt;&gt;"","耗材","")</f>
        <v>耗材</v>
      </c>
      <c r="E744" s="8" t="s">
        <v>3358</v>
      </c>
      <c r="F744" s="98" t="s">
        <v>3355</v>
      </c>
      <c r="G744" s="179" t="str">
        <f>IF(表格2[[#This Row],[姓名]]&lt;&gt;"",TEXT(表格2[[#This Row],[日期]],"mm/dd;;")&amp;" "&amp;表格2[[#This Row],[項目]]&amp;"*"&amp;表格2[[#This Row],[數量]]&amp;表格2[[#This Row],[項目2]],"")</f>
        <v>03/24 尿布L*6-02/22, 03/01, 3/8, 03/15</v>
      </c>
      <c r="H744" s="332">
        <v>6</v>
      </c>
      <c r="I744" s="332">
        <f>IF((COUNTIF(表格2[[#This Row],[項目]],"*員工*")&gt;0),(IFERROR(VLOOKUP((MID(表格2[[#This Row],[項目]],1,(LEN(表格2[[#This Row],[項目]])-4))),價目[],3,0),"")),(IFERROR(VLOOKUP(表格2[[#This Row],[項目]],價目[],2,0),"")))</f>
        <v>272</v>
      </c>
      <c r="J744" s="333">
        <f>IF(表格2[欄1]&lt;&gt;"",(表格2[[#This Row],[數量]]*表格2[[#This Row],[單價]]),0)</f>
        <v>1632</v>
      </c>
    </row>
    <row r="745" spans="1:10" hidden="1">
      <c r="A745" s="331" t="str">
        <f>IFERROR((INDEX(名冊[#All],MATCH(表格2[[#This Row],[姓名]],名冊[[#All],[姓名]],0),COLUMN(名冊[[#Headers],[字號]]))),"")</f>
        <v>1-250</v>
      </c>
      <c r="B745" s="154" t="s">
        <v>499</v>
      </c>
      <c r="C745" s="9">
        <v>45740</v>
      </c>
      <c r="D745" s="9" t="str">
        <f>IF(表格2[[#This Row],[姓名]]&lt;&gt;"","耗材","")</f>
        <v>耗材</v>
      </c>
      <c r="E745" s="8" t="s">
        <v>3347</v>
      </c>
      <c r="F745" s="98" t="s">
        <v>3348</v>
      </c>
      <c r="G745" s="179" t="str">
        <f>IF(表格2[[#This Row],[姓名]]&lt;&gt;"",TEXT(表格2[[#This Row],[日期]],"mm/dd;;")&amp;" "&amp;表格2[[#This Row],[項目]]&amp;"*"&amp;表格2[[#This Row],[數量]]&amp;表格2[[#This Row],[項目2]],"")</f>
        <v>03/24 看護墊*2-03/01, 03/15</v>
      </c>
      <c r="H745" s="332">
        <v>2</v>
      </c>
      <c r="I745" s="332">
        <f>IF((COUNTIF(表格2[[#This Row],[項目]],"*員工*")&gt;0),(IFERROR(VLOOKUP((MID(表格2[[#This Row],[項目]],1,(LEN(表格2[[#This Row],[項目]])-4))),價目[],3,0),"")),(IFERROR(VLOOKUP(表格2[[#This Row],[項目]],價目[],2,0),"")))</f>
        <v>210</v>
      </c>
      <c r="J745" s="333">
        <f>IF(表格2[欄1]&lt;&gt;"",(表格2[[#This Row],[數量]]*表格2[[#This Row],[單價]]),0)</f>
        <v>420</v>
      </c>
    </row>
    <row r="746" spans="1:10" hidden="1">
      <c r="A746" s="331" t="str">
        <f>IFERROR((INDEX(名冊[#All],MATCH(表格2[[#This Row],[姓名]],名冊[[#All],[姓名]],0),COLUMN(名冊[[#Headers],[字號]]))),"")</f>
        <v>3-507</v>
      </c>
      <c r="B746" s="154" t="s">
        <v>966</v>
      </c>
      <c r="C746" s="9">
        <v>45740</v>
      </c>
      <c r="D746" s="9" t="str">
        <f>IF(表格2[[#This Row],[姓名]]&lt;&gt;"","耗材","")</f>
        <v>耗材</v>
      </c>
      <c r="E746" s="8" t="s">
        <v>3338</v>
      </c>
      <c r="F746" s="98" t="s">
        <v>3340</v>
      </c>
      <c r="G746" s="179" t="str">
        <f>IF(表格2[[#This Row],[姓名]]&lt;&gt;"",TEXT(表格2[[#This Row],[日期]],"mm/dd;;")&amp;" "&amp;表格2[[#This Row],[項目]]&amp;"*"&amp;表格2[[#This Row],[數量]]&amp;表格2[[#This Row],[項目2]],"")</f>
        <v>03/24 尿片*4-02/22, 03/01, 03/08, 03/15</v>
      </c>
      <c r="H746" s="332">
        <v>4</v>
      </c>
      <c r="I746" s="332">
        <f>IF((COUNTIF(表格2[[#This Row],[項目]],"*員工*")&gt;0),(IFERROR(VLOOKUP((MID(表格2[[#This Row],[項目]],1,(LEN(表格2[[#This Row],[項目]])-4))),價目[],3,0),"")),(IFERROR(VLOOKUP(表格2[[#This Row],[項目]],價目[],2,0),"")))</f>
        <v>220</v>
      </c>
      <c r="J746" s="333">
        <f>IF(表格2[欄1]&lt;&gt;"",(表格2[[#This Row],[數量]]*表格2[[#This Row],[單價]]),0)</f>
        <v>880</v>
      </c>
    </row>
    <row r="747" spans="1:10" hidden="1">
      <c r="A747" s="331" t="str">
        <f>IFERROR((INDEX(名冊[#All],MATCH(表格2[[#This Row],[姓名]],名冊[[#All],[姓名]],0),COLUMN(名冊[[#Headers],[字號]]))),"")</f>
        <v>3-507</v>
      </c>
      <c r="B747" s="154" t="s">
        <v>966</v>
      </c>
      <c r="C747" s="9">
        <v>45740</v>
      </c>
      <c r="D747" s="9" t="str">
        <f>IF(表格2[[#This Row],[姓名]]&lt;&gt;"","耗材","")</f>
        <v>耗材</v>
      </c>
      <c r="E747" s="8" t="s">
        <v>3358</v>
      </c>
      <c r="F747" s="98" t="s">
        <v>3355</v>
      </c>
      <c r="G747" s="179" t="str">
        <f>IF(表格2[[#This Row],[姓名]]&lt;&gt;"",TEXT(表格2[[#This Row],[日期]],"mm/dd;;")&amp;" "&amp;表格2[[#This Row],[項目]]&amp;"*"&amp;表格2[[#This Row],[數量]]&amp;表格2[[#This Row],[項目2]],"")</f>
        <v>03/24 尿布L*4-02/22, 03/01, 3/8, 03/15</v>
      </c>
      <c r="H747" s="332">
        <v>4</v>
      </c>
      <c r="I747" s="332">
        <f>IF((COUNTIF(表格2[[#This Row],[項目]],"*員工*")&gt;0),(IFERROR(VLOOKUP((MID(表格2[[#This Row],[項目]],1,(LEN(表格2[[#This Row],[項目]])-4))),價目[],3,0),"")),(IFERROR(VLOOKUP(表格2[[#This Row],[項目]],價目[],2,0),"")))</f>
        <v>272</v>
      </c>
      <c r="J747" s="333">
        <f>IF(表格2[欄1]&lt;&gt;"",(表格2[[#This Row],[數量]]*表格2[[#This Row],[單價]]),0)</f>
        <v>1088</v>
      </c>
    </row>
    <row r="748" spans="1:10" hidden="1">
      <c r="A748" s="331" t="str">
        <f>IFERROR((INDEX(名冊[#All],MATCH(表格2[[#This Row],[姓名]],名冊[[#All],[姓名]],0),COLUMN(名冊[[#Headers],[字號]]))),"")</f>
        <v>3-507</v>
      </c>
      <c r="B748" s="154" t="s">
        <v>966</v>
      </c>
      <c r="C748" s="9">
        <v>45740</v>
      </c>
      <c r="D748" s="9" t="str">
        <f>IF(表格2[[#This Row],[姓名]]&lt;&gt;"","耗材","")</f>
        <v>耗材</v>
      </c>
      <c r="E748" s="8" t="s">
        <v>3347</v>
      </c>
      <c r="F748" s="98" t="s">
        <v>3348</v>
      </c>
      <c r="G748" s="179" t="str">
        <f>IF(表格2[[#This Row],[姓名]]&lt;&gt;"",TEXT(表格2[[#This Row],[日期]],"mm/dd;;")&amp;" "&amp;表格2[[#This Row],[項目]]&amp;"*"&amp;表格2[[#This Row],[數量]]&amp;表格2[[#This Row],[項目2]],"")</f>
        <v>03/24 看護墊*2-03/01, 03/15</v>
      </c>
      <c r="H748" s="332">
        <v>2</v>
      </c>
      <c r="I748" s="332">
        <f>IF((COUNTIF(表格2[[#This Row],[項目]],"*員工*")&gt;0),(IFERROR(VLOOKUP((MID(表格2[[#This Row],[項目]],1,(LEN(表格2[[#This Row],[項目]])-4))),價目[],3,0),"")),(IFERROR(VLOOKUP(表格2[[#This Row],[項目]],價目[],2,0),"")))</f>
        <v>210</v>
      </c>
      <c r="J748" s="333">
        <f>IF(表格2[欄1]&lt;&gt;"",(表格2[[#This Row],[數量]]*表格2[[#This Row],[單價]]),0)</f>
        <v>420</v>
      </c>
    </row>
    <row r="749" spans="1:10" hidden="1">
      <c r="A749" s="331" t="str">
        <f>IFERROR((INDEX(名冊[#All],MATCH(表格2[[#This Row],[姓名]],名冊[[#All],[姓名]],0),COLUMN(名冊[[#Headers],[字號]]))),"")</f>
        <v>1-366</v>
      </c>
      <c r="B749" s="154" t="s">
        <v>2288</v>
      </c>
      <c r="C749" s="9">
        <v>45740</v>
      </c>
      <c r="D749" s="9" t="str">
        <f>IF(表格2[[#This Row],[姓名]]&lt;&gt;"","耗材","")</f>
        <v>耗材</v>
      </c>
      <c r="E749" s="8" t="s">
        <v>3359</v>
      </c>
      <c r="F749" s="98" t="s">
        <v>3360</v>
      </c>
      <c r="G749" s="179" t="str">
        <f>IF(表格2[[#This Row],[姓名]]&lt;&gt;"",TEXT(表格2[[#This Row],[日期]],"mm/dd;;")&amp;" "&amp;表格2[[#This Row],[項目]]&amp;"*"&amp;表格2[[#This Row],[數量]]&amp;表格2[[#This Row],[項目2]],"")</f>
        <v>03/24 甘油球*3-03/01,</v>
      </c>
      <c r="H749" s="332">
        <v>3</v>
      </c>
      <c r="I749" s="332">
        <f>IF((COUNTIF(表格2[[#This Row],[項目]],"*員工*")&gt;0),(IFERROR(VLOOKUP((MID(表格2[[#This Row],[項目]],1,(LEN(表格2[[#This Row],[項目]])-4))),價目[],3,0),"")),(IFERROR(VLOOKUP(表格2[[#This Row],[項目]],價目[],2,0),"")))</f>
        <v>60</v>
      </c>
      <c r="J749" s="333">
        <f>IF(表格2[欄1]&lt;&gt;"",(表格2[[#This Row],[數量]]*表格2[[#This Row],[單價]]),0)</f>
        <v>180</v>
      </c>
    </row>
    <row r="750" spans="1:10" hidden="1">
      <c r="A750" s="331" t="str">
        <f>IFERROR((INDEX(名冊[#All],MATCH(表格2[[#This Row],[姓名]],名冊[[#All],[姓名]],0),COLUMN(名冊[[#Headers],[字號]]))),"")</f>
        <v>1-756</v>
      </c>
      <c r="B750" s="154" t="s">
        <v>2084</v>
      </c>
      <c r="C750" s="9">
        <v>45740</v>
      </c>
      <c r="D750" s="9" t="str">
        <f>IF(表格2[[#This Row],[姓名]]&lt;&gt;"","耗材","")</f>
        <v>耗材</v>
      </c>
      <c r="E750" s="8" t="s">
        <v>3359</v>
      </c>
      <c r="F750" s="98" t="s">
        <v>3360</v>
      </c>
      <c r="G750" s="179" t="str">
        <f>IF(表格2[[#This Row],[姓名]]&lt;&gt;"",TEXT(表格2[[#This Row],[日期]],"mm/dd;;")&amp;" "&amp;表格2[[#This Row],[項目]]&amp;"*"&amp;表格2[[#This Row],[數量]]&amp;表格2[[#This Row],[項目2]],"")</f>
        <v>03/24 甘油球*3-03/01,</v>
      </c>
      <c r="H750" s="332">
        <v>3</v>
      </c>
      <c r="I750" s="332">
        <f>IF((COUNTIF(表格2[[#This Row],[項目]],"*員工*")&gt;0),(IFERROR(VLOOKUP((MID(表格2[[#This Row],[項目]],1,(LEN(表格2[[#This Row],[項目]])-4))),價目[],3,0),"")),(IFERROR(VLOOKUP(表格2[[#This Row],[項目]],價目[],2,0),"")))</f>
        <v>60</v>
      </c>
      <c r="J750" s="333">
        <f>IF(表格2[欄1]&lt;&gt;"",(表格2[[#This Row],[數量]]*表格2[[#This Row],[單價]]),0)</f>
        <v>180</v>
      </c>
    </row>
    <row r="751" spans="1:10" hidden="1">
      <c r="A751" s="331" t="str">
        <f>IFERROR((INDEX(名冊[#All],MATCH(表格2[[#This Row],[姓名]],名冊[[#All],[姓名]],0),COLUMN(名冊[[#Headers],[字號]]))),"")</f>
        <v>1-756</v>
      </c>
      <c r="B751" s="154" t="s">
        <v>2084</v>
      </c>
      <c r="C751" s="9">
        <v>45740</v>
      </c>
      <c r="D751" s="9" t="str">
        <f>IF(表格2[[#This Row],[姓名]]&lt;&gt;"","耗材","")</f>
        <v>耗材</v>
      </c>
      <c r="E751" s="8" t="s">
        <v>3338</v>
      </c>
      <c r="F751" s="98" t="s">
        <v>3348</v>
      </c>
      <c r="G751" s="179" t="str">
        <f>IF(表格2[[#This Row],[姓名]]&lt;&gt;"",TEXT(表格2[[#This Row],[日期]],"mm/dd;;")&amp;" "&amp;表格2[[#This Row],[項目]]&amp;"*"&amp;表格2[[#This Row],[數量]]&amp;表格2[[#This Row],[項目2]],"")</f>
        <v>03/24 尿片*2-03/01, 03/15</v>
      </c>
      <c r="H751" s="332">
        <v>2</v>
      </c>
      <c r="I751" s="332">
        <f>IF((COUNTIF(表格2[[#This Row],[項目]],"*員工*")&gt;0),(IFERROR(VLOOKUP((MID(表格2[[#This Row],[項目]],1,(LEN(表格2[[#This Row],[項目]])-4))),價目[],3,0),"")),(IFERROR(VLOOKUP(表格2[[#This Row],[項目]],價目[],2,0),"")))</f>
        <v>220</v>
      </c>
      <c r="J751" s="333">
        <f>IF(表格2[欄1]&lt;&gt;"",(表格2[[#This Row],[數量]]*表格2[[#This Row],[單價]]),0)</f>
        <v>440</v>
      </c>
    </row>
    <row r="752" spans="1:10" hidden="1">
      <c r="A752" s="331" t="str">
        <f>IFERROR((INDEX(名冊[#All],MATCH(表格2[[#This Row],[姓名]],名冊[[#All],[姓名]],0),COLUMN(名冊[[#Headers],[字號]]))),"")</f>
        <v>1-756</v>
      </c>
      <c r="B752" s="154" t="s">
        <v>2084</v>
      </c>
      <c r="C752" s="9">
        <v>45740</v>
      </c>
      <c r="D752" s="9" t="str">
        <f>IF(表格2[[#This Row],[姓名]]&lt;&gt;"","耗材","")</f>
        <v>耗材</v>
      </c>
      <c r="E752" s="8" t="s">
        <v>3353</v>
      </c>
      <c r="F752" s="98" t="s">
        <v>3348</v>
      </c>
      <c r="G752" s="179" t="str">
        <f>IF(表格2[[#This Row],[姓名]]&lt;&gt;"",TEXT(表格2[[#This Row],[日期]],"mm/dd;;")&amp;" "&amp;表格2[[#This Row],[項目]]&amp;"*"&amp;表格2[[#This Row],[數量]]&amp;表格2[[#This Row],[項目2]],"")</f>
        <v>03/24 尿布M*2-03/01, 03/15</v>
      </c>
      <c r="H752" s="332">
        <v>2</v>
      </c>
      <c r="I752" s="332">
        <f>IF((COUNTIF(表格2[[#This Row],[項目]],"*員工*")&gt;0),(IFERROR(VLOOKUP((MID(表格2[[#This Row],[項目]],1,(LEN(表格2[[#This Row],[項目]])-4))),價目[],3,0),"")),(IFERROR(VLOOKUP(表格2[[#This Row],[項目]],價目[],2,0),"")))</f>
        <v>300</v>
      </c>
      <c r="J752" s="333">
        <f>IF(表格2[欄1]&lt;&gt;"",(表格2[[#This Row],[數量]]*表格2[[#This Row],[單價]]),0)</f>
        <v>600</v>
      </c>
    </row>
    <row r="753" spans="1:10" hidden="1">
      <c r="A753" s="331" t="str">
        <f>IFERROR((INDEX(名冊[#All],MATCH(表格2[[#This Row],[姓名]],名冊[[#All],[姓名]],0),COLUMN(名冊[[#Headers],[字號]]))),"")</f>
        <v>1-756</v>
      </c>
      <c r="B753" s="154" t="s">
        <v>2084</v>
      </c>
      <c r="C753" s="9">
        <v>45740</v>
      </c>
      <c r="D753" s="9" t="str">
        <f>IF(表格2[[#This Row],[姓名]]&lt;&gt;"","耗材","")</f>
        <v>耗材</v>
      </c>
      <c r="E753" s="8" t="s">
        <v>3347</v>
      </c>
      <c r="F753" s="98" t="s">
        <v>3348</v>
      </c>
      <c r="G753" s="179" t="str">
        <f>IF(表格2[[#This Row],[姓名]]&lt;&gt;"",TEXT(表格2[[#This Row],[日期]],"mm/dd;;")&amp;" "&amp;表格2[[#This Row],[項目]]&amp;"*"&amp;表格2[[#This Row],[數量]]&amp;表格2[[#This Row],[項目2]],"")</f>
        <v>03/24 看護墊*2-03/01, 03/15</v>
      </c>
      <c r="H753" s="332">
        <v>2</v>
      </c>
      <c r="I753" s="332">
        <f>IF((COUNTIF(表格2[[#This Row],[項目]],"*員工*")&gt;0),(IFERROR(VLOOKUP((MID(表格2[[#This Row],[項目]],1,(LEN(表格2[[#This Row],[項目]])-4))),價目[],3,0),"")),(IFERROR(VLOOKUP(表格2[[#This Row],[項目]],價目[],2,0),"")))</f>
        <v>210</v>
      </c>
      <c r="J753" s="333">
        <f>IF(表格2[欄1]&lt;&gt;"",(表格2[[#This Row],[數量]]*表格2[[#This Row],[單價]]),0)</f>
        <v>420</v>
      </c>
    </row>
    <row r="754" spans="1:10" hidden="1">
      <c r="A754" s="331" t="str">
        <f>IFERROR((INDEX(名冊[#All],MATCH(表格2[[#This Row],[姓名]],名冊[[#All],[姓名]],0),COLUMN(名冊[[#Headers],[字號]]))),"")</f>
        <v>3-547</v>
      </c>
      <c r="B754" s="154" t="s">
        <v>3368</v>
      </c>
      <c r="C754" s="9">
        <v>45740</v>
      </c>
      <c r="D754" s="9" t="str">
        <f>IF(表格2[[#This Row],[姓名]]&lt;&gt;"","耗材","")</f>
        <v>耗材</v>
      </c>
      <c r="E754" s="8" t="s">
        <v>3353</v>
      </c>
      <c r="F754" s="98" t="s">
        <v>3357</v>
      </c>
      <c r="G754" s="179" t="str">
        <f>IF(表格2[[#This Row],[姓名]]&lt;&gt;"",TEXT(表格2[[#This Row],[日期]],"mm/dd;;")&amp;" "&amp;表格2[[#This Row],[項目]]&amp;"*"&amp;表格2[[#This Row],[數量]]&amp;表格2[[#This Row],[項目2]],"")</f>
        <v>03/24 尿布M*2-03/01, 3/8,</v>
      </c>
      <c r="H754" s="332">
        <v>2</v>
      </c>
      <c r="I754" s="332">
        <f>IF((COUNTIF(表格2[[#This Row],[項目]],"*員工*")&gt;0),(IFERROR(VLOOKUP((MID(表格2[[#This Row],[項目]],1,(LEN(表格2[[#This Row],[項目]])-4))),價目[],3,0),"")),(IFERROR(VLOOKUP(表格2[[#This Row],[項目]],價目[],2,0),"")))</f>
        <v>300</v>
      </c>
      <c r="J754" s="333">
        <f>IF(表格2[欄1]&lt;&gt;"",(表格2[[#This Row],[數量]]*表格2[[#This Row],[單價]]),0)</f>
        <v>600</v>
      </c>
    </row>
    <row r="755" spans="1:10" hidden="1">
      <c r="A755" s="331" t="str">
        <f>IFERROR((INDEX(名冊[#All],MATCH(表格2[[#This Row],[姓名]],名冊[[#All],[姓名]],0),COLUMN(名冊[[#Headers],[字號]]))),"")</f>
        <v>3-547</v>
      </c>
      <c r="B755" s="154" t="s">
        <v>3368</v>
      </c>
      <c r="C755" s="9">
        <v>45740</v>
      </c>
      <c r="D755" s="9" t="str">
        <f>IF(表格2[[#This Row],[姓名]]&lt;&gt;"","耗材","")</f>
        <v>耗材</v>
      </c>
      <c r="E755" s="8" t="s">
        <v>3347</v>
      </c>
      <c r="F755" s="98" t="s">
        <v>3348</v>
      </c>
      <c r="G755" s="179" t="str">
        <f>IF(表格2[[#This Row],[姓名]]&lt;&gt;"",TEXT(表格2[[#This Row],[日期]],"mm/dd;;")&amp;" "&amp;表格2[[#This Row],[項目]]&amp;"*"&amp;表格2[[#This Row],[數量]]&amp;表格2[[#This Row],[項目2]],"")</f>
        <v>03/24 看護墊*2-03/01, 03/15</v>
      </c>
      <c r="H755" s="332">
        <v>2</v>
      </c>
      <c r="I755" s="332">
        <f>IF((COUNTIF(表格2[[#This Row],[項目]],"*員工*")&gt;0),(IFERROR(VLOOKUP((MID(表格2[[#This Row],[項目]],1,(LEN(表格2[[#This Row],[項目]])-4))),價目[],3,0),"")),(IFERROR(VLOOKUP(表格2[[#This Row],[項目]],價目[],2,0),"")))</f>
        <v>210</v>
      </c>
      <c r="J755" s="333">
        <f>IF(表格2[欄1]&lt;&gt;"",(表格2[[#This Row],[數量]]*表格2[[#This Row],[單價]]),0)</f>
        <v>420</v>
      </c>
    </row>
    <row r="756" spans="1:10" hidden="1">
      <c r="A756" s="331" t="str">
        <f>IFERROR((INDEX(名冊[#All],MATCH(表格2[[#This Row],[姓名]],名冊[[#All],[姓名]],0),COLUMN(名冊[[#Headers],[字號]]))),"")</f>
        <v>1-707</v>
      </c>
      <c r="B756" s="154" t="s">
        <v>1605</v>
      </c>
      <c r="C756" s="9">
        <v>45740</v>
      </c>
      <c r="D756" s="9" t="str">
        <f>IF(表格2[[#This Row],[姓名]]&lt;&gt;"","耗材","")</f>
        <v>耗材</v>
      </c>
      <c r="E756" s="8" t="s">
        <v>3359</v>
      </c>
      <c r="F756" s="98" t="s">
        <v>3360</v>
      </c>
      <c r="G756" s="179" t="str">
        <f>IF(表格2[[#This Row],[姓名]]&lt;&gt;"",TEXT(表格2[[#This Row],[日期]],"mm/dd;;")&amp;" "&amp;表格2[[#This Row],[項目]]&amp;"*"&amp;表格2[[#This Row],[數量]]&amp;表格2[[#This Row],[項目2]],"")</f>
        <v>03/24 甘油球*3-03/01,</v>
      </c>
      <c r="H756" s="332">
        <v>3</v>
      </c>
      <c r="I756" s="332">
        <f>IF((COUNTIF(表格2[[#This Row],[項目]],"*員工*")&gt;0),(IFERROR(VLOOKUP((MID(表格2[[#This Row],[項目]],1,(LEN(表格2[[#This Row],[項目]])-4))),價目[],3,0),"")),(IFERROR(VLOOKUP(表格2[[#This Row],[項目]],價目[],2,0),"")))</f>
        <v>60</v>
      </c>
      <c r="J756" s="333">
        <f>IF(表格2[欄1]&lt;&gt;"",(表格2[[#This Row],[數量]]*表格2[[#This Row],[單價]]),0)</f>
        <v>180</v>
      </c>
    </row>
    <row r="757" spans="1:10" hidden="1">
      <c r="A757" s="331" t="str">
        <f>IFERROR((INDEX(名冊[#All],MATCH(表格2[[#This Row],[姓名]],名冊[[#All],[姓名]],0),COLUMN(名冊[[#Headers],[字號]]))),"")</f>
        <v>1-707</v>
      </c>
      <c r="B757" s="154" t="s">
        <v>1605</v>
      </c>
      <c r="C757" s="9">
        <v>45740</v>
      </c>
      <c r="D757" s="9" t="str">
        <f>IF(表格2[[#This Row],[姓名]]&lt;&gt;"","耗材","")</f>
        <v>耗材</v>
      </c>
      <c r="E757" s="8" t="s">
        <v>3338</v>
      </c>
      <c r="F757" s="98" t="s">
        <v>3340</v>
      </c>
      <c r="G757" s="179" t="str">
        <f>IF(表格2[[#This Row],[姓名]]&lt;&gt;"",TEXT(表格2[[#This Row],[日期]],"mm/dd;;")&amp;" "&amp;表格2[[#This Row],[項目]]&amp;"*"&amp;表格2[[#This Row],[數量]]&amp;表格2[[#This Row],[項目2]],"")</f>
        <v>03/24 尿片*6-02/22, 03/01, 03/08, 03/15</v>
      </c>
      <c r="H757" s="332">
        <v>6</v>
      </c>
      <c r="I757" s="332">
        <f>IF((COUNTIF(表格2[[#This Row],[項目]],"*員工*")&gt;0),(IFERROR(VLOOKUP((MID(表格2[[#This Row],[項目]],1,(LEN(表格2[[#This Row],[項目]])-4))),價目[],3,0),"")),(IFERROR(VLOOKUP(表格2[[#This Row],[項目]],價目[],2,0),"")))</f>
        <v>220</v>
      </c>
      <c r="J757" s="333">
        <f>IF(表格2[欄1]&lt;&gt;"",(表格2[[#This Row],[數量]]*表格2[[#This Row],[單價]]),0)</f>
        <v>1320</v>
      </c>
    </row>
    <row r="758" spans="1:10" hidden="1">
      <c r="A758" s="331" t="str">
        <f>IFERROR((INDEX(名冊[#All],MATCH(表格2[[#This Row],[姓名]],名冊[[#All],[姓名]],0),COLUMN(名冊[[#Headers],[字號]]))),"")</f>
        <v>1-707</v>
      </c>
      <c r="B758" s="154" t="s">
        <v>1605</v>
      </c>
      <c r="C758" s="9">
        <v>45740</v>
      </c>
      <c r="D758" s="9" t="str">
        <f>IF(表格2[[#This Row],[姓名]]&lt;&gt;"","耗材","")</f>
        <v>耗材</v>
      </c>
      <c r="E758" s="8" t="s">
        <v>3353</v>
      </c>
      <c r="F758" s="98" t="s">
        <v>3355</v>
      </c>
      <c r="G758" s="179" t="str">
        <f>IF(表格2[[#This Row],[姓名]]&lt;&gt;"",TEXT(表格2[[#This Row],[日期]],"mm/dd;;")&amp;" "&amp;表格2[[#This Row],[項目]]&amp;"*"&amp;表格2[[#This Row],[數量]]&amp;表格2[[#This Row],[項目2]],"")</f>
        <v>03/24 尿布M*4-02/22, 03/01, 3/8, 03/15</v>
      </c>
      <c r="H758" s="332">
        <v>4</v>
      </c>
      <c r="I758" s="332">
        <f>IF((COUNTIF(表格2[[#This Row],[項目]],"*員工*")&gt;0),(IFERROR(VLOOKUP((MID(表格2[[#This Row],[項目]],1,(LEN(表格2[[#This Row],[項目]])-4))),價目[],3,0),"")),(IFERROR(VLOOKUP(表格2[[#This Row],[項目]],價目[],2,0),"")))</f>
        <v>300</v>
      </c>
      <c r="J758" s="333">
        <f>IF(表格2[欄1]&lt;&gt;"",(表格2[[#This Row],[數量]]*表格2[[#This Row],[單價]]),0)</f>
        <v>1200</v>
      </c>
    </row>
    <row r="759" spans="1:10" hidden="1">
      <c r="A759" s="331" t="str">
        <f>IFERROR((INDEX(名冊[#All],MATCH(表格2[[#This Row],[姓名]],名冊[[#All],[姓名]],0),COLUMN(名冊[[#Headers],[字號]]))),"")</f>
        <v>1-707</v>
      </c>
      <c r="B759" s="154" t="s">
        <v>1605</v>
      </c>
      <c r="C759" s="9">
        <v>45740</v>
      </c>
      <c r="D759" s="9" t="str">
        <f>IF(表格2[[#This Row],[姓名]]&lt;&gt;"","耗材","")</f>
        <v>耗材</v>
      </c>
      <c r="E759" s="8" t="s">
        <v>3347</v>
      </c>
      <c r="F759" s="98" t="s">
        <v>3349</v>
      </c>
      <c r="G759" s="179" t="str">
        <f>IF(表格2[[#This Row],[姓名]]&lt;&gt;"",TEXT(表格2[[#This Row],[日期]],"mm/dd;;")&amp;" "&amp;表格2[[#This Row],[項目]]&amp;"*"&amp;表格2[[#This Row],[數量]]&amp;表格2[[#This Row],[項目2]],"")</f>
        <v>03/24 看護墊*2-02/22, 3/8,</v>
      </c>
      <c r="H759" s="332">
        <v>2</v>
      </c>
      <c r="I759" s="332">
        <f>IF((COUNTIF(表格2[[#This Row],[項目]],"*員工*")&gt;0),(IFERROR(VLOOKUP((MID(表格2[[#This Row],[項目]],1,(LEN(表格2[[#This Row],[項目]])-4))),價目[],3,0),"")),(IFERROR(VLOOKUP(表格2[[#This Row],[項目]],價目[],2,0),"")))</f>
        <v>210</v>
      </c>
      <c r="J759" s="333">
        <f>IF(表格2[欄1]&lt;&gt;"",(表格2[[#This Row],[數量]]*表格2[[#This Row],[單價]]),0)</f>
        <v>420</v>
      </c>
    </row>
    <row r="760" spans="1:10" hidden="1">
      <c r="A760" s="331" t="str">
        <f>IFERROR((INDEX(名冊[#All],MATCH(表格2[[#This Row],[姓名]],名冊[[#All],[姓名]],0),COLUMN(名冊[[#Headers],[字號]]))),"")</f>
        <v>1-477</v>
      </c>
      <c r="B760" s="154" t="s">
        <v>521</v>
      </c>
      <c r="C760" s="9">
        <v>45740</v>
      </c>
      <c r="D760" s="9" t="str">
        <f>IF(表格2[[#This Row],[姓名]]&lt;&gt;"","耗材","")</f>
        <v>耗材</v>
      </c>
      <c r="E760" s="8" t="s">
        <v>3359</v>
      </c>
      <c r="F760" s="98" t="s">
        <v>3350</v>
      </c>
      <c r="G760" s="179" t="str">
        <f>IF(表格2[[#This Row],[姓名]]&lt;&gt;"",TEXT(表格2[[#This Row],[日期]],"mm/dd;;")&amp;" "&amp;表格2[[#This Row],[項目]]&amp;"*"&amp;表格2[[#This Row],[數量]]&amp;表格2[[#This Row],[項目2]],"")</f>
        <v>03/24 甘油球*3-3/8,</v>
      </c>
      <c r="H760" s="332">
        <v>3</v>
      </c>
      <c r="I760" s="332">
        <f>IF((COUNTIF(表格2[[#This Row],[項目]],"*員工*")&gt;0),(IFERROR(VLOOKUP((MID(表格2[[#This Row],[項目]],1,(LEN(表格2[[#This Row],[項目]])-4))),價目[],3,0),"")),(IFERROR(VLOOKUP(表格2[[#This Row],[項目]],價目[],2,0),"")))</f>
        <v>60</v>
      </c>
      <c r="J760" s="333">
        <f>IF(表格2[欄1]&lt;&gt;"",(表格2[[#This Row],[數量]]*表格2[[#This Row],[單價]]),0)</f>
        <v>180</v>
      </c>
    </row>
    <row r="761" spans="1:10" hidden="1">
      <c r="A761" s="331" t="str">
        <f>IFERROR((INDEX(名冊[#All],MATCH(表格2[[#This Row],[姓名]],名冊[[#All],[姓名]],0),COLUMN(名冊[[#Headers],[字號]]))),"")</f>
        <v>1-477</v>
      </c>
      <c r="B761" s="154" t="s">
        <v>521</v>
      </c>
      <c r="C761" s="9">
        <v>45740</v>
      </c>
      <c r="D761" s="9" t="str">
        <f>IF(表格2[[#This Row],[姓名]]&lt;&gt;"","耗材","")</f>
        <v>耗材</v>
      </c>
      <c r="E761" s="8" t="s">
        <v>3338</v>
      </c>
      <c r="F761" s="98" t="s">
        <v>3339</v>
      </c>
      <c r="G761" s="179" t="str">
        <f>IF(表格2[[#This Row],[姓名]]&lt;&gt;"",TEXT(表格2[[#This Row],[日期]],"mm/dd;;")&amp;" "&amp;表格2[[#This Row],[項目]]&amp;"*"&amp;表格2[[#This Row],[數量]]&amp;表格2[[#This Row],[項目2]],"")</f>
        <v>03/24 尿片*2-03/01, 03/08,</v>
      </c>
      <c r="H761" s="332">
        <v>2</v>
      </c>
      <c r="I761" s="332">
        <f>IF((COUNTIF(表格2[[#This Row],[項目]],"*員工*")&gt;0),(IFERROR(VLOOKUP((MID(表格2[[#This Row],[項目]],1,(LEN(表格2[[#This Row],[項目]])-4))),價目[],3,0),"")),(IFERROR(VLOOKUP(表格2[[#This Row],[項目]],價目[],2,0),"")))</f>
        <v>220</v>
      </c>
      <c r="J761" s="333">
        <f>IF(表格2[欄1]&lt;&gt;"",(表格2[[#This Row],[數量]]*表格2[[#This Row],[單價]]),0)</f>
        <v>440</v>
      </c>
    </row>
    <row r="762" spans="1:10" hidden="1">
      <c r="A762" s="331" t="str">
        <f>IFERROR((INDEX(名冊[#All],MATCH(表格2[[#This Row],[姓名]],名冊[[#All],[姓名]],0),COLUMN(名冊[[#Headers],[字號]]))),"")</f>
        <v>1-477</v>
      </c>
      <c r="B762" s="154" t="s">
        <v>521</v>
      </c>
      <c r="C762" s="9">
        <v>45740</v>
      </c>
      <c r="D762" s="9" t="str">
        <f>IF(表格2[[#This Row],[姓名]]&lt;&gt;"","耗材","")</f>
        <v>耗材</v>
      </c>
      <c r="E762" s="8" t="s">
        <v>3353</v>
      </c>
      <c r="F762" s="98" t="s">
        <v>3354</v>
      </c>
      <c r="G762" s="179" t="str">
        <f>IF(表格2[[#This Row],[姓名]]&lt;&gt;"",TEXT(表格2[[#This Row],[日期]],"mm/dd;;")&amp;" "&amp;表格2[[#This Row],[項目]]&amp;"*"&amp;表格2[[#This Row],[數量]]&amp;表格2[[#This Row],[項目2]],"")</f>
        <v>03/24 尿布M*3-03/01, 3/8, 03/15</v>
      </c>
      <c r="H762" s="332">
        <v>3</v>
      </c>
      <c r="I762" s="332">
        <f>IF((COUNTIF(表格2[[#This Row],[項目]],"*員工*")&gt;0),(IFERROR(VLOOKUP((MID(表格2[[#This Row],[項目]],1,(LEN(表格2[[#This Row],[項目]])-4))),價目[],3,0),"")),(IFERROR(VLOOKUP(表格2[[#This Row],[項目]],價目[],2,0),"")))</f>
        <v>300</v>
      </c>
      <c r="J762" s="333">
        <f>IF(表格2[欄1]&lt;&gt;"",(表格2[[#This Row],[數量]]*表格2[[#This Row],[單價]]),0)</f>
        <v>900</v>
      </c>
    </row>
    <row r="763" spans="1:10" hidden="1">
      <c r="A763" s="331" t="str">
        <f>IFERROR((INDEX(名冊[#All],MATCH(表格2[[#This Row],[姓名]],名冊[[#All],[姓名]],0),COLUMN(名冊[[#Headers],[字號]]))),"")</f>
        <v>1-477</v>
      </c>
      <c r="B763" s="154" t="s">
        <v>521</v>
      </c>
      <c r="C763" s="9">
        <v>45740</v>
      </c>
      <c r="D763" s="9" t="str">
        <f>IF(表格2[[#This Row],[姓名]]&lt;&gt;"","耗材","")</f>
        <v>耗材</v>
      </c>
      <c r="E763" s="8" t="s">
        <v>3347</v>
      </c>
      <c r="F763" s="98" t="s">
        <v>3348</v>
      </c>
      <c r="G763" s="179" t="str">
        <f>IF(表格2[[#This Row],[姓名]]&lt;&gt;"",TEXT(表格2[[#This Row],[日期]],"mm/dd;;")&amp;" "&amp;表格2[[#This Row],[項目]]&amp;"*"&amp;表格2[[#This Row],[數量]]&amp;表格2[[#This Row],[項目2]],"")</f>
        <v>03/24 看護墊*2-03/01, 03/15</v>
      </c>
      <c r="H763" s="332">
        <v>2</v>
      </c>
      <c r="I763" s="332">
        <f>IF((COUNTIF(表格2[[#This Row],[項目]],"*員工*")&gt;0),(IFERROR(VLOOKUP((MID(表格2[[#This Row],[項目]],1,(LEN(表格2[[#This Row],[項目]])-4))),價目[],3,0),"")),(IFERROR(VLOOKUP(表格2[[#This Row],[項目]],價目[],2,0),"")))</f>
        <v>210</v>
      </c>
      <c r="J763" s="333">
        <f>IF(表格2[欄1]&lt;&gt;"",(表格2[[#This Row],[數量]]*表格2[[#This Row],[單價]]),0)</f>
        <v>420</v>
      </c>
    </row>
    <row r="764" spans="1:10" hidden="1">
      <c r="A764" s="331" t="str">
        <f>IFERROR((INDEX(名冊[#All],MATCH(表格2[[#This Row],[姓名]],名冊[[#All],[姓名]],0),COLUMN(名冊[[#Headers],[字號]]))),"")</f>
        <v>1-709</v>
      </c>
      <c r="B764" s="154" t="s">
        <v>1612</v>
      </c>
      <c r="C764" s="9">
        <v>45740</v>
      </c>
      <c r="D764" s="9" t="str">
        <f>IF(表格2[[#This Row],[姓名]]&lt;&gt;"","耗材","")</f>
        <v>耗材</v>
      </c>
      <c r="E764" s="8" t="s">
        <v>3359</v>
      </c>
      <c r="F764" s="98" t="s">
        <v>3360</v>
      </c>
      <c r="G764" s="179" t="str">
        <f>IF(表格2[[#This Row],[姓名]]&lt;&gt;"",TEXT(表格2[[#This Row],[日期]],"mm/dd;;")&amp;" "&amp;表格2[[#This Row],[項目]]&amp;"*"&amp;表格2[[#This Row],[數量]]&amp;表格2[[#This Row],[項目2]],"")</f>
        <v>03/24 甘油球*3-03/01,</v>
      </c>
      <c r="H764" s="332">
        <v>3</v>
      </c>
      <c r="I764" s="332">
        <f>IF((COUNTIF(表格2[[#This Row],[項目]],"*員工*")&gt;0),(IFERROR(VLOOKUP((MID(表格2[[#This Row],[項目]],1,(LEN(表格2[[#This Row],[項目]])-4))),價目[],3,0),"")),(IFERROR(VLOOKUP(表格2[[#This Row],[項目]],價目[],2,0),"")))</f>
        <v>60</v>
      </c>
      <c r="J764" s="333">
        <f>IF(表格2[欄1]&lt;&gt;"",(表格2[[#This Row],[數量]]*表格2[[#This Row],[單價]]),0)</f>
        <v>180</v>
      </c>
    </row>
    <row r="1042554" spans="1:10">
      <c r="A1042554"/>
      <c r="B1042554" s="296"/>
      <c r="C1042554"/>
      <c r="D1042554"/>
      <c r="E1042554"/>
      <c r="F1042554"/>
      <c r="G1042554"/>
      <c r="H1042554"/>
      <c r="I1042554"/>
      <c r="J1042554"/>
    </row>
  </sheetData>
  <phoneticPr fontId="36" type="noConversion"/>
  <conditionalFormatting sqref="H1:H1048576">
    <cfRule type="expression" dxfId="1092" priority="282">
      <formula>AND($B1&lt;&gt;"",$H1="")</formula>
    </cfRule>
  </conditionalFormatting>
  <conditionalFormatting sqref="A1:A1048576">
    <cfRule type="expression" dxfId="1091" priority="113">
      <formula>AND($B1&lt;&gt;"",$A1="")</formula>
    </cfRule>
  </conditionalFormatting>
  <conditionalFormatting sqref="I1:J1048576">
    <cfRule type="expression" dxfId="1090" priority="107">
      <formula>AND($B1&lt;&gt;"",OR($I1=0,$I1=""))</formula>
    </cfRule>
  </conditionalFormatting>
  <conditionalFormatting sqref="E265">
    <cfRule type="duplicateValues" dxfId="1089" priority="1"/>
  </conditionalFormatting>
  <pageMargins left="0.70866141732283472" right="0.70866141732283472" top="0.74803149606299213" bottom="0.74803149606299213" header="0.31496062992125984" footer="0.31496062992125984"/>
  <pageSetup paperSize="9" scale="86" orientation="landscape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06">
    <tabColor rgb="FF92D050"/>
  </sheetPr>
  <dimension ref="A1:K329"/>
  <sheetViews>
    <sheetView zoomScale="120" zoomScaleNormal="120" zoomScaleSheetLayoutView="100" workbookViewId="0">
      <pane ySplit="1" topLeftCell="A296" activePane="bottomLeft" state="frozen"/>
      <selection activeCell="C399" sqref="C399"/>
      <selection pane="bottomLeft" activeCell="B330" sqref="B330"/>
    </sheetView>
  </sheetViews>
  <sheetFormatPr defaultRowHeight="16.3"/>
  <cols>
    <col min="1" max="1" width="9" style="111"/>
    <col min="2" max="2" width="9" style="8"/>
    <col min="3" max="3" width="7.33203125" style="88" customWidth="1"/>
    <col min="4" max="4" width="7.33203125" style="9" hidden="1" customWidth="1"/>
    <col min="5" max="6" width="10" style="8" hidden="1" customWidth="1"/>
    <col min="7" max="7" width="16" style="112" hidden="1" customWidth="1"/>
    <col min="8" max="9" width="10" style="9" hidden="1" customWidth="1"/>
    <col min="10" max="10" width="9" style="110"/>
  </cols>
  <sheetData>
    <row r="1" spans="1:11">
      <c r="A1" s="104" t="s">
        <v>0</v>
      </c>
      <c r="B1" s="104" t="s">
        <v>330</v>
      </c>
      <c r="C1" s="265" t="s">
        <v>579</v>
      </c>
      <c r="D1" s="105" t="s">
        <v>82</v>
      </c>
      <c r="E1" s="105" t="s">
        <v>99</v>
      </c>
      <c r="F1" s="105" t="s">
        <v>261</v>
      </c>
      <c r="G1" s="106" t="s">
        <v>77</v>
      </c>
      <c r="H1" s="105" t="s">
        <v>100</v>
      </c>
      <c r="I1" s="105" t="s">
        <v>101</v>
      </c>
      <c r="J1" s="107" t="s">
        <v>102</v>
      </c>
      <c r="K1" s="1"/>
    </row>
    <row r="2" spans="1:11">
      <c r="A2" s="322" t="str">
        <f>IFERROR((INDEX(名冊[#All],MATCH(表格4[[#This Row],[姓名]],名冊[[#All],[姓名]],0),COLUMN(名冊[[#Headers],[字號]]))),"")</f>
        <v>1-565</v>
      </c>
      <c r="B2" s="323" t="s">
        <v>408</v>
      </c>
      <c r="C2" s="324">
        <v>45714</v>
      </c>
      <c r="D2" s="108" t="str">
        <f>IF(表格4[[#This Row],[姓名]]&lt;&gt;"","農會","")</f>
        <v>農會</v>
      </c>
      <c r="E2" s="325" t="str">
        <f>IF(表格4[[#This Row],[姓名]]&lt;&gt;"","購物","")</f>
        <v>購物</v>
      </c>
      <c r="F2" s="325"/>
      <c r="G2" s="109" t="str">
        <f>IF(表格4[[#This Row],[姓名]]&lt;&gt;"",TEXT(表格4[[#This Row],[日期]],"mm/dd;;")&amp;" "&amp;表格4[[#This Row],[類別]]&amp;表格4[[#This Row],[項目]]&amp;表格4[[#This Row],[項目2]],"")</f>
        <v>02/26 農會購物</v>
      </c>
      <c r="H2" s="108"/>
      <c r="I2" s="108"/>
      <c r="J2" s="110">
        <v>431</v>
      </c>
    </row>
    <row r="3" spans="1:11">
      <c r="A3" s="322" t="str">
        <f>IFERROR((INDEX(名冊[#All],MATCH(表格4[[#This Row],[姓名]],名冊[[#All],[姓名]],0),COLUMN(名冊[[#Headers],[字號]]))),"")</f>
        <v>1-602</v>
      </c>
      <c r="B3" s="323" t="s">
        <v>729</v>
      </c>
      <c r="C3" s="324">
        <v>45714</v>
      </c>
      <c r="D3" s="108" t="str">
        <f>IF(表格4[[#This Row],[姓名]]&lt;&gt;"","農會","")</f>
        <v>農會</v>
      </c>
      <c r="E3" s="325" t="str">
        <f>IF(表格4[[#This Row],[姓名]]&lt;&gt;"","購物","")</f>
        <v>購物</v>
      </c>
      <c r="F3" s="325"/>
      <c r="G3" s="109" t="str">
        <f>IF(表格4[[#This Row],[姓名]]&lt;&gt;"",TEXT(表格4[[#This Row],[日期]],"mm/dd;;")&amp;" "&amp;表格4[[#This Row],[類別]]&amp;表格4[[#This Row],[項目]]&amp;表格4[[#This Row],[項目2]],"")</f>
        <v>02/26 農會購物</v>
      </c>
      <c r="H3" s="108"/>
      <c r="I3" s="108"/>
      <c r="J3" s="110">
        <v>49</v>
      </c>
    </row>
    <row r="4" spans="1:11">
      <c r="A4" s="322" t="str">
        <f>IFERROR((INDEX(名冊[#All],MATCH(表格4[[#This Row],[姓名]],名冊[[#All],[姓名]],0),COLUMN(名冊[[#Headers],[字號]]))),"")</f>
        <v>1-690</v>
      </c>
      <c r="B4" s="323" t="s">
        <v>2283</v>
      </c>
      <c r="C4" s="324">
        <v>45714</v>
      </c>
      <c r="D4" s="108" t="str">
        <f>IF(表格4[[#This Row],[姓名]]&lt;&gt;"","農會","")</f>
        <v>農會</v>
      </c>
      <c r="E4" s="325" t="str">
        <f>IF(表格4[[#This Row],[姓名]]&lt;&gt;"","購物","")</f>
        <v>購物</v>
      </c>
      <c r="F4" s="325"/>
      <c r="G4" s="109" t="str">
        <f>IF(表格4[[#This Row],[姓名]]&lt;&gt;"",TEXT(表格4[[#This Row],[日期]],"mm/dd;;")&amp;" "&amp;表格4[[#This Row],[類別]]&amp;表格4[[#This Row],[項目]]&amp;表格4[[#This Row],[項目2]],"")</f>
        <v>02/26 農會購物</v>
      </c>
      <c r="H4" s="108"/>
      <c r="I4" s="108"/>
      <c r="J4" s="110">
        <v>87</v>
      </c>
    </row>
    <row r="5" spans="1:11">
      <c r="A5" s="322" t="str">
        <f>IFERROR((INDEX(名冊[#All],MATCH(表格4[[#This Row],[姓名]],名冊[[#All],[姓名]],0),COLUMN(名冊[[#Headers],[字號]]))),"")</f>
        <v>1-600</v>
      </c>
      <c r="B5" s="323" t="s">
        <v>726</v>
      </c>
      <c r="C5" s="324">
        <v>45714</v>
      </c>
      <c r="D5" s="108" t="str">
        <f>IF(表格4[[#This Row],[姓名]]&lt;&gt;"","農會","")</f>
        <v>農會</v>
      </c>
      <c r="E5" s="325" t="str">
        <f>IF(表格4[[#This Row],[姓名]]&lt;&gt;"","購物","")</f>
        <v>購物</v>
      </c>
      <c r="F5" s="325"/>
      <c r="G5" s="109" t="str">
        <f>IF(表格4[[#This Row],[姓名]]&lt;&gt;"",TEXT(表格4[[#This Row],[日期]],"mm/dd;;")&amp;" "&amp;表格4[[#This Row],[類別]]&amp;表格4[[#This Row],[項目]]&amp;表格4[[#This Row],[項目2]],"")</f>
        <v>02/26 農會購物</v>
      </c>
      <c r="H5" s="108"/>
      <c r="I5" s="108"/>
      <c r="J5" s="110">
        <v>49</v>
      </c>
    </row>
    <row r="6" spans="1:11">
      <c r="A6" s="322" t="str">
        <f>IFERROR((INDEX(名冊[#All],MATCH(表格4[[#This Row],[姓名]],名冊[[#All],[姓名]],0),COLUMN(名冊[[#Headers],[字號]]))),"")</f>
        <v>1-521</v>
      </c>
      <c r="B6" s="323" t="s">
        <v>509</v>
      </c>
      <c r="C6" s="324">
        <v>45714</v>
      </c>
      <c r="D6" s="108" t="str">
        <f>IF(表格4[[#This Row],[姓名]]&lt;&gt;"","農會","")</f>
        <v>農會</v>
      </c>
      <c r="E6" s="325" t="str">
        <f>IF(表格4[[#This Row],[姓名]]&lt;&gt;"","購物","")</f>
        <v>購物</v>
      </c>
      <c r="F6" s="325"/>
      <c r="G6" s="109" t="str">
        <f>IF(表格4[[#This Row],[姓名]]&lt;&gt;"",TEXT(表格4[[#This Row],[日期]],"mm/dd;;")&amp;" "&amp;表格4[[#This Row],[類別]]&amp;表格4[[#This Row],[項目]]&amp;表格4[[#This Row],[項目2]],"")</f>
        <v>02/26 農會購物</v>
      </c>
      <c r="H6" s="108"/>
      <c r="I6" s="108"/>
      <c r="J6" s="110">
        <v>170</v>
      </c>
    </row>
    <row r="7" spans="1:11">
      <c r="A7" s="322" t="str">
        <f>IFERROR((INDEX(名冊[#All],MATCH(表格4[[#This Row],[姓名]],名冊[[#All],[姓名]],0),COLUMN(名冊[[#Headers],[字號]]))),"")</f>
        <v>1-526</v>
      </c>
      <c r="B7" s="323" t="s">
        <v>626</v>
      </c>
      <c r="C7" s="324">
        <v>45714</v>
      </c>
      <c r="D7" s="108" t="str">
        <f>IF(表格4[[#This Row],[姓名]]&lt;&gt;"","農會","")</f>
        <v>農會</v>
      </c>
      <c r="E7" s="325" t="str">
        <f>IF(表格4[[#This Row],[姓名]]&lt;&gt;"","購物","")</f>
        <v>購物</v>
      </c>
      <c r="F7" s="325"/>
      <c r="G7" s="109" t="str">
        <f>IF(表格4[[#This Row],[姓名]]&lt;&gt;"",TEXT(表格4[[#This Row],[日期]],"mm/dd;;")&amp;" "&amp;表格4[[#This Row],[類別]]&amp;表格4[[#This Row],[項目]]&amp;表格4[[#This Row],[項目2]],"")</f>
        <v>02/26 農會購物</v>
      </c>
      <c r="H7" s="108"/>
      <c r="I7" s="108"/>
      <c r="J7" s="110">
        <v>49</v>
      </c>
    </row>
    <row r="8" spans="1:11">
      <c r="A8" s="322" t="str">
        <f>IFERROR((INDEX(名冊[#All],MATCH(表格4[[#This Row],[姓名]],名冊[[#All],[姓名]],0),COLUMN(名冊[[#Headers],[字號]]))),"")</f>
        <v>1-105</v>
      </c>
      <c r="B8" s="323" t="s">
        <v>541</v>
      </c>
      <c r="C8" s="324">
        <v>45714</v>
      </c>
      <c r="D8" s="108" t="str">
        <f>IF(表格4[[#This Row],[姓名]]&lt;&gt;"","農會","")</f>
        <v>農會</v>
      </c>
      <c r="E8" s="325" t="str">
        <f>IF(表格4[[#This Row],[姓名]]&lt;&gt;"","購物","")</f>
        <v>購物</v>
      </c>
      <c r="F8" s="325"/>
      <c r="G8" s="109" t="str">
        <f>IF(表格4[[#This Row],[姓名]]&lt;&gt;"",TEXT(表格4[[#This Row],[日期]],"mm/dd;;")&amp;" "&amp;表格4[[#This Row],[類別]]&amp;表格4[[#This Row],[項目]]&amp;表格4[[#This Row],[項目2]],"")</f>
        <v>02/26 農會購物</v>
      </c>
      <c r="H8" s="108"/>
      <c r="I8" s="108"/>
      <c r="J8" s="110">
        <v>49</v>
      </c>
    </row>
    <row r="9" spans="1:11">
      <c r="A9" s="322" t="str">
        <f>IFERROR((INDEX(名冊[#All],MATCH(表格4[[#This Row],[姓名]],名冊[[#All],[姓名]],0),COLUMN(名冊[[#Headers],[字號]]))),"")</f>
        <v>1-471</v>
      </c>
      <c r="B9" s="323" t="s">
        <v>496</v>
      </c>
      <c r="C9" s="324">
        <v>45714</v>
      </c>
      <c r="D9" s="108" t="str">
        <f>IF(表格4[[#This Row],[姓名]]&lt;&gt;"","農會","")</f>
        <v>農會</v>
      </c>
      <c r="E9" s="325" t="str">
        <f>IF(表格4[[#This Row],[姓名]]&lt;&gt;"","購物","")</f>
        <v>購物</v>
      </c>
      <c r="F9" s="325"/>
      <c r="G9" s="109" t="str">
        <f>IF(表格4[[#This Row],[姓名]]&lt;&gt;"",TEXT(表格4[[#This Row],[日期]],"mm/dd;;")&amp;" "&amp;表格4[[#This Row],[類別]]&amp;表格4[[#This Row],[項目]]&amp;表格4[[#This Row],[項目2]],"")</f>
        <v>02/26 農會購物</v>
      </c>
      <c r="H9" s="108"/>
      <c r="I9" s="108"/>
      <c r="J9" s="110">
        <v>93</v>
      </c>
    </row>
    <row r="10" spans="1:11">
      <c r="A10" s="322" t="str">
        <f>IFERROR((INDEX(名冊[#All],MATCH(表格4[[#This Row],[姓名]],名冊[[#All],[姓名]],0),COLUMN(名冊[[#Headers],[字號]]))),"")</f>
        <v>1-346</v>
      </c>
      <c r="B10" s="323" t="s">
        <v>623</v>
      </c>
      <c r="C10" s="324">
        <v>45714</v>
      </c>
      <c r="D10" s="108" t="str">
        <f>IF(表格4[[#This Row],[姓名]]&lt;&gt;"","農會","")</f>
        <v>農會</v>
      </c>
      <c r="E10" s="325" t="str">
        <f>IF(表格4[[#This Row],[姓名]]&lt;&gt;"","購物","")</f>
        <v>購物</v>
      </c>
      <c r="F10" s="325"/>
      <c r="G10" s="109" t="str">
        <f>IF(表格4[[#This Row],[姓名]]&lt;&gt;"",TEXT(表格4[[#This Row],[日期]],"mm/dd;;")&amp;" "&amp;表格4[[#This Row],[類別]]&amp;表格4[[#This Row],[項目]]&amp;表格4[[#This Row],[項目2]],"")</f>
        <v>02/26 農會購物</v>
      </c>
      <c r="H10" s="108"/>
      <c r="I10" s="108"/>
      <c r="J10" s="110">
        <v>49</v>
      </c>
    </row>
    <row r="11" spans="1:11">
      <c r="A11" s="322" t="str">
        <f>IFERROR((INDEX(名冊[#All],MATCH(表格4[[#This Row],[姓名]],名冊[[#All],[姓名]],0),COLUMN(名冊[[#Headers],[字號]]))),"")</f>
        <v>1-299</v>
      </c>
      <c r="B11" s="323" t="s">
        <v>277</v>
      </c>
      <c r="C11" s="324">
        <v>45714</v>
      </c>
      <c r="D11" s="108" t="str">
        <f>IF(表格4[[#This Row],[姓名]]&lt;&gt;"","農會","")</f>
        <v>農會</v>
      </c>
      <c r="E11" s="325" t="str">
        <f>IF(表格4[[#This Row],[姓名]]&lt;&gt;"","購物","")</f>
        <v>購物</v>
      </c>
      <c r="F11" s="325"/>
      <c r="G11" s="109" t="str">
        <f>IF(表格4[[#This Row],[姓名]]&lt;&gt;"",TEXT(表格4[[#This Row],[日期]],"mm/dd;;")&amp;" "&amp;表格4[[#This Row],[類別]]&amp;表格4[[#This Row],[項目]]&amp;表格4[[#This Row],[項目2]],"")</f>
        <v>02/26 農會購物</v>
      </c>
      <c r="H11" s="108"/>
      <c r="I11" s="108"/>
      <c r="J11" s="110">
        <v>412</v>
      </c>
    </row>
    <row r="12" spans="1:11">
      <c r="A12" s="322" t="str">
        <f>IFERROR((INDEX(名冊[#All],MATCH(表格4[[#This Row],[姓名]],名冊[[#All],[姓名]],0),COLUMN(名冊[[#Headers],[字號]]))),"")</f>
        <v>1-311</v>
      </c>
      <c r="B12" s="323" t="s">
        <v>511</v>
      </c>
      <c r="C12" s="324">
        <v>45714</v>
      </c>
      <c r="D12" s="108" t="str">
        <f>IF(表格4[[#This Row],[姓名]]&lt;&gt;"","農會","")</f>
        <v>農會</v>
      </c>
      <c r="E12" s="325" t="str">
        <f>IF(表格4[[#This Row],[姓名]]&lt;&gt;"","購物","")</f>
        <v>購物</v>
      </c>
      <c r="F12" s="325"/>
      <c r="G12" s="109" t="str">
        <f>IF(表格4[[#This Row],[姓名]]&lt;&gt;"",TEXT(表格4[[#This Row],[日期]],"mm/dd;;")&amp;" "&amp;表格4[[#This Row],[類別]]&amp;表格4[[#This Row],[項目]]&amp;表格4[[#This Row],[項目2]],"")</f>
        <v>02/26 農會購物</v>
      </c>
      <c r="H12" s="108"/>
      <c r="I12" s="108"/>
      <c r="J12" s="110">
        <v>221</v>
      </c>
    </row>
    <row r="13" spans="1:11">
      <c r="A13" s="322" t="str">
        <f>IFERROR((INDEX(名冊[#All],MATCH(表格4[[#This Row],[姓名]],名冊[[#All],[姓名]],0),COLUMN(名冊[[#Headers],[字號]]))),"")</f>
        <v>1-723</v>
      </c>
      <c r="B13" s="323" t="s">
        <v>1752</v>
      </c>
      <c r="C13" s="324">
        <v>45714</v>
      </c>
      <c r="D13" s="108" t="str">
        <f>IF(表格4[[#This Row],[姓名]]&lt;&gt;"","農會","")</f>
        <v>農會</v>
      </c>
      <c r="E13" s="325" t="str">
        <f>IF(表格4[[#This Row],[姓名]]&lt;&gt;"","購物","")</f>
        <v>購物</v>
      </c>
      <c r="F13" s="325"/>
      <c r="G13" s="109" t="str">
        <f>IF(表格4[[#This Row],[姓名]]&lt;&gt;"",TEXT(表格4[[#This Row],[日期]],"mm/dd;;")&amp;" "&amp;表格4[[#This Row],[類別]]&amp;表格4[[#This Row],[項目]]&amp;表格4[[#This Row],[項目2]],"")</f>
        <v>02/26 農會購物</v>
      </c>
      <c r="H13" s="108"/>
      <c r="I13" s="108"/>
      <c r="J13" s="110">
        <v>97</v>
      </c>
    </row>
    <row r="14" spans="1:11">
      <c r="A14" s="322" t="str">
        <f>IFERROR((INDEX(名冊[#All],MATCH(表格4[[#This Row],[姓名]],名冊[[#All],[姓名]],0),COLUMN(名冊[[#Headers],[字號]]))),"")</f>
        <v>1-665</v>
      </c>
      <c r="B14" s="323" t="s">
        <v>1302</v>
      </c>
      <c r="C14" s="324">
        <v>45714</v>
      </c>
      <c r="D14" s="108" t="str">
        <f>IF(表格4[[#This Row],[姓名]]&lt;&gt;"","農會","")</f>
        <v>農會</v>
      </c>
      <c r="E14" s="325" t="str">
        <f>IF(表格4[[#This Row],[姓名]]&lt;&gt;"","購物","")</f>
        <v>購物</v>
      </c>
      <c r="F14" s="325"/>
      <c r="G14" s="109" t="str">
        <f>IF(表格4[[#This Row],[姓名]]&lt;&gt;"",TEXT(表格4[[#This Row],[日期]],"mm/dd;;")&amp;" "&amp;表格4[[#This Row],[類別]]&amp;表格4[[#This Row],[項目]]&amp;表格4[[#This Row],[項目2]],"")</f>
        <v>02/26 農會購物</v>
      </c>
      <c r="H14" s="108"/>
      <c r="I14" s="108"/>
      <c r="J14" s="110">
        <v>49</v>
      </c>
    </row>
    <row r="15" spans="1:11">
      <c r="A15" s="322" t="str">
        <f>IFERROR((INDEX(名冊[#All],MATCH(表格4[[#This Row],[姓名]],名冊[[#All],[姓名]],0),COLUMN(名冊[[#Headers],[字號]]))),"")</f>
        <v>1-739</v>
      </c>
      <c r="B15" s="323" t="s">
        <v>2286</v>
      </c>
      <c r="C15" s="324">
        <v>45714</v>
      </c>
      <c r="D15" s="108" t="str">
        <f>IF(表格4[[#This Row],[姓名]]&lt;&gt;"","農會","")</f>
        <v>農會</v>
      </c>
      <c r="E15" s="325" t="str">
        <f>IF(表格4[[#This Row],[姓名]]&lt;&gt;"","購物","")</f>
        <v>購物</v>
      </c>
      <c r="F15" s="325"/>
      <c r="G15" s="109" t="str">
        <f>IF(表格4[[#This Row],[姓名]]&lt;&gt;"",TEXT(表格4[[#This Row],[日期]],"mm/dd;;")&amp;" "&amp;表格4[[#This Row],[類別]]&amp;表格4[[#This Row],[項目]]&amp;表格4[[#This Row],[項目2]],"")</f>
        <v>02/26 農會購物</v>
      </c>
      <c r="H15" s="108"/>
      <c r="I15" s="108"/>
      <c r="J15" s="110">
        <v>49</v>
      </c>
    </row>
    <row r="16" spans="1:11">
      <c r="A16" s="322" t="str">
        <f>IFERROR((INDEX(名冊[#All],MATCH(表格4[[#This Row],[姓名]],名冊[[#All],[姓名]],0),COLUMN(名冊[[#Headers],[字號]]))),"")</f>
        <v>1-542</v>
      </c>
      <c r="B16" s="323" t="s">
        <v>325</v>
      </c>
      <c r="C16" s="324">
        <v>45714</v>
      </c>
      <c r="D16" s="108" t="str">
        <f>IF(表格4[[#This Row],[姓名]]&lt;&gt;"","農會","")</f>
        <v>農會</v>
      </c>
      <c r="E16" s="325" t="str">
        <f>IF(表格4[[#This Row],[姓名]]&lt;&gt;"","購物","")</f>
        <v>購物</v>
      </c>
      <c r="F16" s="325"/>
      <c r="G16" s="109" t="str">
        <f>IF(表格4[[#This Row],[姓名]]&lt;&gt;"",TEXT(表格4[[#This Row],[日期]],"mm/dd;;")&amp;" "&amp;表格4[[#This Row],[類別]]&amp;表格4[[#This Row],[項目]]&amp;表格4[[#This Row],[項目2]],"")</f>
        <v>02/26 農會購物</v>
      </c>
      <c r="H16" s="108"/>
      <c r="I16" s="108"/>
      <c r="J16" s="110">
        <v>508</v>
      </c>
    </row>
    <row r="17" spans="1:10">
      <c r="A17" s="322" t="str">
        <f>IFERROR((INDEX(名冊[#All],MATCH(表格4[[#This Row],[姓名]],名冊[[#All],[姓名]],0),COLUMN(名冊[[#Headers],[字號]]))),"")</f>
        <v>1-281</v>
      </c>
      <c r="B17" s="323" t="s">
        <v>498</v>
      </c>
      <c r="C17" s="324">
        <v>45714</v>
      </c>
      <c r="D17" s="108" t="str">
        <f>IF(表格4[[#This Row],[姓名]]&lt;&gt;"","農會","")</f>
        <v>農會</v>
      </c>
      <c r="E17" s="325" t="str">
        <f>IF(表格4[[#This Row],[姓名]]&lt;&gt;"","購物","")</f>
        <v>購物</v>
      </c>
      <c r="F17" s="325"/>
      <c r="G17" s="109" t="str">
        <f>IF(表格4[[#This Row],[姓名]]&lt;&gt;"",TEXT(表格4[[#This Row],[日期]],"mm/dd;;")&amp;" "&amp;表格4[[#This Row],[類別]]&amp;表格4[[#This Row],[項目]]&amp;表格4[[#This Row],[項目2]],"")</f>
        <v>02/26 農會購物</v>
      </c>
      <c r="H17" s="108"/>
      <c r="I17" s="108"/>
      <c r="J17" s="110">
        <v>91</v>
      </c>
    </row>
    <row r="18" spans="1:10">
      <c r="A18" s="322" t="str">
        <f>IFERROR((INDEX(名冊[#All],MATCH(表格4[[#This Row],[姓名]],名冊[[#All],[姓名]],0),COLUMN(名冊[[#Headers],[字號]]))),"")</f>
        <v>1-702</v>
      </c>
      <c r="B18" s="323" t="s">
        <v>1516</v>
      </c>
      <c r="C18" s="324">
        <v>45714</v>
      </c>
      <c r="D18" s="108" t="str">
        <f>IF(表格4[[#This Row],[姓名]]&lt;&gt;"","農會","")</f>
        <v>農會</v>
      </c>
      <c r="E18" s="325" t="str">
        <f>IF(表格4[[#This Row],[姓名]]&lt;&gt;"","購物","")</f>
        <v>購物</v>
      </c>
      <c r="F18" s="325"/>
      <c r="G18" s="109" t="str">
        <f>IF(表格4[[#This Row],[姓名]]&lt;&gt;"",TEXT(表格4[[#This Row],[日期]],"mm/dd;;")&amp;" "&amp;表格4[[#This Row],[類別]]&amp;表格4[[#This Row],[項目]]&amp;表格4[[#This Row],[項目2]],"")</f>
        <v>02/26 農會購物</v>
      </c>
      <c r="H18" s="108"/>
      <c r="I18" s="108"/>
      <c r="J18" s="110">
        <v>190</v>
      </c>
    </row>
    <row r="19" spans="1:10">
      <c r="A19" s="322" t="str">
        <f>IFERROR((INDEX(名冊[#All],MATCH(表格4[[#This Row],[姓名]],名冊[[#All],[姓名]],0),COLUMN(名冊[[#Headers],[字號]]))),"")</f>
        <v>1-659</v>
      </c>
      <c r="B19" s="323" t="s">
        <v>1266</v>
      </c>
      <c r="C19" s="324">
        <v>45714</v>
      </c>
      <c r="D19" s="108" t="str">
        <f>IF(表格4[[#This Row],[姓名]]&lt;&gt;"","農會","")</f>
        <v>農會</v>
      </c>
      <c r="E19" s="325" t="str">
        <f>IF(表格4[[#This Row],[姓名]]&lt;&gt;"","購物","")</f>
        <v>購物</v>
      </c>
      <c r="F19" s="325"/>
      <c r="G19" s="109" t="str">
        <f>IF(表格4[[#This Row],[姓名]]&lt;&gt;"",TEXT(表格4[[#This Row],[日期]],"mm/dd;;")&amp;" "&amp;表格4[[#This Row],[類別]]&amp;表格4[[#This Row],[項目]]&amp;表格4[[#This Row],[項目2]],"")</f>
        <v>02/26 農會購物</v>
      </c>
      <c r="H19" s="108"/>
      <c r="I19" s="108"/>
      <c r="J19" s="110">
        <v>60</v>
      </c>
    </row>
    <row r="20" spans="1:10">
      <c r="A20" s="322" t="str">
        <f>IFERROR((INDEX(名冊[#All],MATCH(表格4[[#This Row],[姓名]],名冊[[#All],[姓名]],0),COLUMN(名冊[[#Headers],[字號]]))),"")</f>
        <v>1-698</v>
      </c>
      <c r="B20" s="323" t="s">
        <v>1515</v>
      </c>
      <c r="C20" s="324">
        <v>45714</v>
      </c>
      <c r="D20" s="108" t="str">
        <f>IF(表格4[[#This Row],[姓名]]&lt;&gt;"","農會","")</f>
        <v>農會</v>
      </c>
      <c r="E20" s="325" t="str">
        <f>IF(表格4[[#This Row],[姓名]]&lt;&gt;"","購物","")</f>
        <v>購物</v>
      </c>
      <c r="F20" s="325"/>
      <c r="G20" s="109" t="str">
        <f>IF(表格4[[#This Row],[姓名]]&lt;&gt;"",TEXT(表格4[[#This Row],[日期]],"mm/dd;;")&amp;" "&amp;表格4[[#This Row],[類別]]&amp;表格4[[#This Row],[項目]]&amp;表格4[[#This Row],[項目2]],"")</f>
        <v>02/26 農會購物</v>
      </c>
      <c r="H20" s="108"/>
      <c r="I20" s="108"/>
      <c r="J20" s="110">
        <v>49</v>
      </c>
    </row>
    <row r="21" spans="1:10">
      <c r="A21" s="322" t="str">
        <f>IFERROR((INDEX(名冊[#All],MATCH(表格4[[#This Row],[姓名]],名冊[[#All],[姓名]],0),COLUMN(名冊[[#Headers],[字號]]))),"")</f>
        <v>1-624</v>
      </c>
      <c r="B21" s="323" t="s">
        <v>864</v>
      </c>
      <c r="C21" s="324">
        <v>45714</v>
      </c>
      <c r="D21" s="108" t="str">
        <f>IF(表格4[[#This Row],[姓名]]&lt;&gt;"","農會","")</f>
        <v>農會</v>
      </c>
      <c r="E21" s="325" t="str">
        <f>IF(表格4[[#This Row],[姓名]]&lt;&gt;"","購物","")</f>
        <v>購物</v>
      </c>
      <c r="F21" s="325"/>
      <c r="G21" s="109" t="str">
        <f>IF(表格4[[#This Row],[姓名]]&lt;&gt;"",TEXT(表格4[[#This Row],[日期]],"mm/dd;;")&amp;" "&amp;表格4[[#This Row],[類別]]&amp;表格4[[#This Row],[項目]]&amp;表格4[[#This Row],[項目2]],"")</f>
        <v>02/26 農會購物</v>
      </c>
      <c r="H21" s="108"/>
      <c r="I21" s="108"/>
      <c r="J21" s="110">
        <v>442</v>
      </c>
    </row>
    <row r="22" spans="1:10">
      <c r="A22" s="322" t="str">
        <f>IFERROR((INDEX(名冊[#All],MATCH(表格4[[#This Row],[姓名]],名冊[[#All],[姓名]],0),COLUMN(名冊[[#Headers],[字號]]))),"")</f>
        <v>1-705</v>
      </c>
      <c r="B22" s="323" t="s">
        <v>1548</v>
      </c>
      <c r="C22" s="324">
        <v>45714</v>
      </c>
      <c r="D22" s="108" t="str">
        <f>IF(表格4[[#This Row],[姓名]]&lt;&gt;"","農會","")</f>
        <v>農會</v>
      </c>
      <c r="E22" s="325" t="str">
        <f>IF(表格4[[#This Row],[姓名]]&lt;&gt;"","購物","")</f>
        <v>購物</v>
      </c>
      <c r="F22" s="325"/>
      <c r="G22" s="109" t="str">
        <f>IF(表格4[[#This Row],[姓名]]&lt;&gt;"",TEXT(表格4[[#This Row],[日期]],"mm/dd;;")&amp;" "&amp;表格4[[#This Row],[類別]]&amp;表格4[[#This Row],[項目]]&amp;表格4[[#This Row],[項目2]],"")</f>
        <v>02/26 農會購物</v>
      </c>
      <c r="H22" s="108"/>
      <c r="I22" s="108"/>
      <c r="J22" s="110">
        <v>138</v>
      </c>
    </row>
    <row r="23" spans="1:10">
      <c r="A23" s="322" t="str">
        <f>IFERROR((INDEX(名冊[#All],MATCH(表格4[[#This Row],[姓名]],名冊[[#All],[姓名]],0),COLUMN(名冊[[#Headers],[字號]]))),"")</f>
        <v>1-717</v>
      </c>
      <c r="B23" s="323" t="s">
        <v>1674</v>
      </c>
      <c r="C23" s="324">
        <v>45714</v>
      </c>
      <c r="D23" s="108" t="str">
        <f>IF(表格4[[#This Row],[姓名]]&lt;&gt;"","農會","")</f>
        <v>農會</v>
      </c>
      <c r="E23" s="325" t="str">
        <f>IF(表格4[[#This Row],[姓名]]&lt;&gt;"","購物","")</f>
        <v>購物</v>
      </c>
      <c r="F23" s="325"/>
      <c r="G23" s="109" t="str">
        <f>IF(表格4[[#This Row],[姓名]]&lt;&gt;"",TEXT(表格4[[#This Row],[日期]],"mm/dd;;")&amp;" "&amp;表格4[[#This Row],[類別]]&amp;表格4[[#This Row],[項目]]&amp;表格4[[#This Row],[項目2]],"")</f>
        <v>02/26 農會購物</v>
      </c>
      <c r="H23" s="108"/>
      <c r="I23" s="108"/>
      <c r="J23" s="110">
        <v>347</v>
      </c>
    </row>
    <row r="24" spans="1:10">
      <c r="A24" s="322" t="str">
        <f>IFERROR((INDEX(名冊[#All],MATCH(表格4[[#This Row],[姓名]],名冊[[#All],[姓名]],0),COLUMN(名冊[[#Headers],[字號]]))),"")</f>
        <v>1-660</v>
      </c>
      <c r="B24" s="323" t="s">
        <v>1278</v>
      </c>
      <c r="C24" s="324">
        <v>45714</v>
      </c>
      <c r="D24" s="108" t="str">
        <f>IF(表格4[[#This Row],[姓名]]&lt;&gt;"","農會","")</f>
        <v>農會</v>
      </c>
      <c r="E24" s="325" t="str">
        <f>IF(表格4[[#This Row],[姓名]]&lt;&gt;"","購物","")</f>
        <v>購物</v>
      </c>
      <c r="F24" s="325"/>
      <c r="G24" s="109" t="str">
        <f>IF(表格4[[#This Row],[姓名]]&lt;&gt;"",TEXT(表格4[[#This Row],[日期]],"mm/dd;;")&amp;" "&amp;表格4[[#This Row],[類別]]&amp;表格4[[#This Row],[項目]]&amp;表格4[[#This Row],[項目2]],"")</f>
        <v>02/26 農會購物</v>
      </c>
      <c r="H24" s="108"/>
      <c r="I24" s="108"/>
      <c r="J24" s="110">
        <v>120</v>
      </c>
    </row>
    <row r="25" spans="1:10">
      <c r="A25" s="322" t="str">
        <f>IFERROR((INDEX(名冊[#All],MATCH(表格4[[#This Row],[姓名]],名冊[[#All],[姓名]],0),COLUMN(名冊[[#Headers],[字號]]))),"")</f>
        <v>1-732</v>
      </c>
      <c r="B25" s="323" t="s">
        <v>1869</v>
      </c>
      <c r="C25" s="324">
        <v>45714</v>
      </c>
      <c r="D25" s="108" t="str">
        <f>IF(表格4[[#This Row],[姓名]]&lt;&gt;"","農會","")</f>
        <v>農會</v>
      </c>
      <c r="E25" s="325" t="str">
        <f>IF(表格4[[#This Row],[姓名]]&lt;&gt;"","購物","")</f>
        <v>購物</v>
      </c>
      <c r="F25" s="325"/>
      <c r="G25" s="109" t="str">
        <f>IF(表格4[[#This Row],[姓名]]&lt;&gt;"",TEXT(表格4[[#This Row],[日期]],"mm/dd;;")&amp;" "&amp;表格4[[#This Row],[類別]]&amp;表格4[[#This Row],[項目]]&amp;表格4[[#This Row],[項目2]],"")</f>
        <v>02/26 農會購物</v>
      </c>
      <c r="H25" s="108"/>
      <c r="I25" s="108"/>
      <c r="J25" s="110">
        <v>138</v>
      </c>
    </row>
    <row r="26" spans="1:10">
      <c r="A26" s="322" t="str">
        <f>IFERROR((INDEX(名冊[#All],MATCH(表格4[[#This Row],[姓名]],名冊[[#All],[姓名]],0),COLUMN(名冊[[#Headers],[字號]]))),"")</f>
        <v>1-022</v>
      </c>
      <c r="B26" s="323" t="s">
        <v>543</v>
      </c>
      <c r="C26" s="324">
        <v>45714</v>
      </c>
      <c r="D26" s="108" t="str">
        <f>IF(表格4[[#This Row],[姓名]]&lt;&gt;"","農會","")</f>
        <v>農會</v>
      </c>
      <c r="E26" s="325" t="str">
        <f>IF(表格4[[#This Row],[姓名]]&lt;&gt;"","購物","")</f>
        <v>購物</v>
      </c>
      <c r="F26" s="325"/>
      <c r="G26" s="109" t="str">
        <f>IF(表格4[[#This Row],[姓名]]&lt;&gt;"",TEXT(表格4[[#This Row],[日期]],"mm/dd;;")&amp;" "&amp;表格4[[#This Row],[類別]]&amp;表格4[[#This Row],[項目]]&amp;表格4[[#This Row],[項目2]],"")</f>
        <v>02/26 農會購物</v>
      </c>
      <c r="H26" s="108"/>
      <c r="I26" s="108"/>
      <c r="J26" s="110">
        <v>49</v>
      </c>
    </row>
    <row r="27" spans="1:10">
      <c r="A27" s="322" t="str">
        <f>IFERROR((INDEX(名冊[#All],MATCH(表格4[[#This Row],[姓名]],名冊[[#All],[姓名]],0),COLUMN(名冊[[#Headers],[字號]]))),"")</f>
        <v>1-673</v>
      </c>
      <c r="B27" s="323" t="s">
        <v>1350</v>
      </c>
      <c r="C27" s="324">
        <v>45714</v>
      </c>
      <c r="D27" s="108" t="str">
        <f>IF(表格4[[#This Row],[姓名]]&lt;&gt;"","農會","")</f>
        <v>農會</v>
      </c>
      <c r="E27" s="325" t="str">
        <f>IF(表格4[[#This Row],[姓名]]&lt;&gt;"","購物","")</f>
        <v>購物</v>
      </c>
      <c r="F27" s="325"/>
      <c r="G27" s="109" t="str">
        <f>IF(表格4[[#This Row],[姓名]]&lt;&gt;"",TEXT(表格4[[#This Row],[日期]],"mm/dd;;")&amp;" "&amp;表格4[[#This Row],[類別]]&amp;表格4[[#This Row],[項目]]&amp;表格4[[#This Row],[項目2]],"")</f>
        <v>02/26 農會購物</v>
      </c>
      <c r="H27" s="108"/>
      <c r="I27" s="108"/>
      <c r="J27" s="110">
        <v>138</v>
      </c>
    </row>
    <row r="28" spans="1:10">
      <c r="A28" s="322" t="str">
        <f>IFERROR((INDEX(名冊[#All],MATCH(表格4[[#This Row],[姓名]],名冊[[#All],[姓名]],0),COLUMN(名冊[[#Headers],[字號]]))),"")</f>
        <v>1-741</v>
      </c>
      <c r="B28" s="323" t="s">
        <v>1937</v>
      </c>
      <c r="C28" s="324">
        <v>45714</v>
      </c>
      <c r="D28" s="108" t="str">
        <f>IF(表格4[[#This Row],[姓名]]&lt;&gt;"","農會","")</f>
        <v>農會</v>
      </c>
      <c r="E28" s="325" t="str">
        <f>IF(表格4[[#This Row],[姓名]]&lt;&gt;"","購物","")</f>
        <v>購物</v>
      </c>
      <c r="F28" s="325"/>
      <c r="G28" s="109" t="str">
        <f>IF(表格4[[#This Row],[姓名]]&lt;&gt;"",TEXT(表格4[[#This Row],[日期]],"mm/dd;;")&amp;" "&amp;表格4[[#This Row],[類別]]&amp;表格4[[#This Row],[項目]]&amp;表格4[[#This Row],[項目2]],"")</f>
        <v>02/26 農會購物</v>
      </c>
      <c r="H28" s="108"/>
      <c r="I28" s="108"/>
      <c r="J28" s="110">
        <v>200</v>
      </c>
    </row>
    <row r="29" spans="1:10">
      <c r="A29" s="322" t="str">
        <f>IFERROR((INDEX(名冊[#All],MATCH(表格4[[#This Row],[姓名]],名冊[[#All],[姓名]],0),COLUMN(名冊[[#Headers],[字號]]))),"")</f>
        <v>1-452</v>
      </c>
      <c r="B29" s="323" t="s">
        <v>536</v>
      </c>
      <c r="C29" s="324">
        <v>45714</v>
      </c>
      <c r="D29" s="108" t="str">
        <f>IF(表格4[[#This Row],[姓名]]&lt;&gt;"","農會","")</f>
        <v>農會</v>
      </c>
      <c r="E29" s="325" t="str">
        <f>IF(表格4[[#This Row],[姓名]]&lt;&gt;"","購物","")</f>
        <v>購物</v>
      </c>
      <c r="F29" s="325"/>
      <c r="G29" s="109" t="str">
        <f>IF(表格4[[#This Row],[姓名]]&lt;&gt;"",TEXT(表格4[[#This Row],[日期]],"mm/dd;;")&amp;" "&amp;表格4[[#This Row],[類別]]&amp;表格4[[#This Row],[項目]]&amp;表格4[[#This Row],[項目2]],"")</f>
        <v>02/26 農會購物</v>
      </c>
      <c r="H29" s="108"/>
      <c r="I29" s="108"/>
      <c r="J29" s="110">
        <v>68</v>
      </c>
    </row>
    <row r="30" spans="1:10">
      <c r="A30" s="322" t="str">
        <f>IFERROR((INDEX(名冊[#All],MATCH(表格4[[#This Row],[姓名]],名冊[[#All],[姓名]],0),COLUMN(名冊[[#Headers],[字號]]))),"")</f>
        <v>1-585</v>
      </c>
      <c r="B30" s="323" t="s">
        <v>985</v>
      </c>
      <c r="C30" s="324">
        <v>45714</v>
      </c>
      <c r="D30" s="108" t="str">
        <f>IF(表格4[[#This Row],[姓名]]&lt;&gt;"","農會","")</f>
        <v>農會</v>
      </c>
      <c r="E30" s="325" t="str">
        <f>IF(表格4[[#This Row],[姓名]]&lt;&gt;"","購物","")</f>
        <v>購物</v>
      </c>
      <c r="F30" s="325"/>
      <c r="G30" s="109" t="str">
        <f>IF(表格4[[#This Row],[姓名]]&lt;&gt;"",TEXT(表格4[[#This Row],[日期]],"mm/dd;;")&amp;" "&amp;表格4[[#This Row],[類別]]&amp;表格4[[#This Row],[項目]]&amp;表格4[[#This Row],[項目2]],"")</f>
        <v>02/26 農會購物</v>
      </c>
      <c r="H30" s="108"/>
      <c r="I30" s="108"/>
      <c r="J30" s="110">
        <v>80</v>
      </c>
    </row>
    <row r="31" spans="1:10">
      <c r="A31" s="322" t="str">
        <f>IFERROR((INDEX(名冊[#All],MATCH(表格4[[#This Row],[姓名]],名冊[[#All],[姓名]],0),COLUMN(名冊[[#Headers],[字號]]))),"")</f>
        <v>1-612</v>
      </c>
      <c r="B31" s="323" t="s">
        <v>785</v>
      </c>
      <c r="C31" s="324">
        <v>45714</v>
      </c>
      <c r="D31" s="108" t="str">
        <f>IF(表格4[[#This Row],[姓名]]&lt;&gt;"","農會","")</f>
        <v>農會</v>
      </c>
      <c r="E31" s="325" t="str">
        <f>IF(表格4[[#This Row],[姓名]]&lt;&gt;"","購物","")</f>
        <v>購物</v>
      </c>
      <c r="F31" s="325"/>
      <c r="G31" s="109" t="str">
        <f>IF(表格4[[#This Row],[姓名]]&lt;&gt;"",TEXT(表格4[[#This Row],[日期]],"mm/dd;;")&amp;" "&amp;表格4[[#This Row],[類別]]&amp;表格4[[#This Row],[項目]]&amp;表格4[[#This Row],[項目2]],"")</f>
        <v>02/26 農會購物</v>
      </c>
      <c r="H31" s="108"/>
      <c r="I31" s="108"/>
      <c r="J31" s="110">
        <v>150</v>
      </c>
    </row>
    <row r="32" spans="1:10">
      <c r="A32" s="322" t="str">
        <f>IFERROR((INDEX(名冊[#All],MATCH(表格4[[#This Row],[姓名]],名冊[[#All],[姓名]],0),COLUMN(名冊[[#Headers],[字號]]))),"")</f>
        <v>1-530</v>
      </c>
      <c r="B32" s="323" t="s">
        <v>531</v>
      </c>
      <c r="C32" s="324">
        <v>45714</v>
      </c>
      <c r="D32" s="108" t="str">
        <f>IF(表格4[[#This Row],[姓名]]&lt;&gt;"","農會","")</f>
        <v>農會</v>
      </c>
      <c r="E32" s="325" t="str">
        <f>IF(表格4[[#This Row],[姓名]]&lt;&gt;"","購物","")</f>
        <v>購物</v>
      </c>
      <c r="F32" s="325"/>
      <c r="G32" s="109" t="str">
        <f>IF(表格4[[#This Row],[姓名]]&lt;&gt;"",TEXT(表格4[[#This Row],[日期]],"mm/dd;;")&amp;" "&amp;表格4[[#This Row],[類別]]&amp;表格4[[#This Row],[項目]]&amp;表格4[[#This Row],[項目2]],"")</f>
        <v>02/26 農會購物</v>
      </c>
      <c r="H32" s="108"/>
      <c r="I32" s="108"/>
      <c r="J32" s="110">
        <v>68</v>
      </c>
    </row>
    <row r="33" spans="1:10">
      <c r="A33" s="322" t="str">
        <f>IFERROR((INDEX(名冊[#All],MATCH(表格4[[#This Row],[姓名]],名冊[[#All],[姓名]],0),COLUMN(名冊[[#Headers],[字號]]))),"")</f>
        <v>1-038</v>
      </c>
      <c r="B33" s="323" t="s">
        <v>2284</v>
      </c>
      <c r="C33" s="324">
        <v>45714</v>
      </c>
      <c r="D33" s="108" t="str">
        <f>IF(表格4[[#This Row],[姓名]]&lt;&gt;"","農會","")</f>
        <v>農會</v>
      </c>
      <c r="E33" s="325" t="str">
        <f>IF(表格4[[#This Row],[姓名]]&lt;&gt;"","購物","")</f>
        <v>購物</v>
      </c>
      <c r="F33" s="325"/>
      <c r="G33" s="109" t="str">
        <f>IF(表格4[[#This Row],[姓名]]&lt;&gt;"",TEXT(表格4[[#This Row],[日期]],"mm/dd;;")&amp;" "&amp;表格4[[#This Row],[類別]]&amp;表格4[[#This Row],[項目]]&amp;表格4[[#This Row],[項目2]],"")</f>
        <v>02/26 農會購物</v>
      </c>
      <c r="H33" s="108"/>
      <c r="I33" s="108"/>
      <c r="J33" s="110">
        <v>1007</v>
      </c>
    </row>
    <row r="34" spans="1:10">
      <c r="A34" s="322" t="str">
        <f>IFERROR((INDEX(名冊[#All],MATCH(表格4[[#This Row],[姓名]],名冊[[#All],[姓名]],0),COLUMN(名冊[[#Headers],[字號]]))),"")</f>
        <v>1-685</v>
      </c>
      <c r="B34" s="323" t="s">
        <v>1451</v>
      </c>
      <c r="C34" s="324">
        <v>45714</v>
      </c>
      <c r="D34" s="108" t="str">
        <f>IF(表格4[[#This Row],[姓名]]&lt;&gt;"","農會","")</f>
        <v>農會</v>
      </c>
      <c r="E34" s="325" t="str">
        <f>IF(表格4[[#This Row],[姓名]]&lt;&gt;"","購物","")</f>
        <v>購物</v>
      </c>
      <c r="F34" s="325"/>
      <c r="G34" s="109" t="str">
        <f>IF(表格4[[#This Row],[姓名]]&lt;&gt;"",TEXT(表格4[[#This Row],[日期]],"mm/dd;;")&amp;" "&amp;表格4[[#This Row],[類別]]&amp;表格4[[#This Row],[項目]]&amp;表格4[[#This Row],[項目2]],"")</f>
        <v>02/26 農會購物</v>
      </c>
      <c r="H34" s="108"/>
      <c r="I34" s="108"/>
      <c r="J34" s="110">
        <v>49</v>
      </c>
    </row>
    <row r="35" spans="1:10">
      <c r="A35" s="322" t="str">
        <f>IFERROR((INDEX(名冊[#All],MATCH(表格4[[#This Row],[姓名]],名冊[[#All],[姓名]],0),COLUMN(名冊[[#Headers],[字號]]))),"")</f>
        <v>1-200</v>
      </c>
      <c r="B35" s="323" t="s">
        <v>434</v>
      </c>
      <c r="C35" s="324">
        <v>45714</v>
      </c>
      <c r="D35" s="108" t="str">
        <f>IF(表格4[[#This Row],[姓名]]&lt;&gt;"","農會","")</f>
        <v>農會</v>
      </c>
      <c r="E35" s="325" t="str">
        <f>IF(表格4[[#This Row],[姓名]]&lt;&gt;"","購物","")</f>
        <v>購物</v>
      </c>
      <c r="F35" s="325"/>
      <c r="G35" s="109" t="str">
        <f>IF(表格4[[#This Row],[姓名]]&lt;&gt;"",TEXT(表格4[[#This Row],[日期]],"mm/dd;;")&amp;" "&amp;表格4[[#This Row],[類別]]&amp;表格4[[#This Row],[項目]]&amp;表格4[[#This Row],[項目2]],"")</f>
        <v>02/26 農會購物</v>
      </c>
      <c r="H35" s="108"/>
      <c r="I35" s="108"/>
      <c r="J35" s="110">
        <v>60</v>
      </c>
    </row>
    <row r="36" spans="1:10">
      <c r="A36" s="322" t="str">
        <f>IFERROR((INDEX(名冊[#All],MATCH(表格4[[#This Row],[姓名]],名冊[[#All],[姓名]],0),COLUMN(名冊[[#Headers],[字號]]))),"")</f>
        <v>1-546</v>
      </c>
      <c r="B36" s="323" t="s">
        <v>514</v>
      </c>
      <c r="C36" s="324">
        <v>45714</v>
      </c>
      <c r="D36" s="108" t="str">
        <f>IF(表格4[[#This Row],[姓名]]&lt;&gt;"","農會","")</f>
        <v>農會</v>
      </c>
      <c r="E36" s="325" t="str">
        <f>IF(表格4[[#This Row],[姓名]]&lt;&gt;"","購物","")</f>
        <v>購物</v>
      </c>
      <c r="F36" s="325"/>
      <c r="G36" s="109" t="str">
        <f>IF(表格4[[#This Row],[姓名]]&lt;&gt;"",TEXT(表格4[[#This Row],[日期]],"mm/dd;;")&amp;" "&amp;表格4[[#This Row],[類別]]&amp;表格4[[#This Row],[項目]]&amp;表格4[[#This Row],[項目2]],"")</f>
        <v>02/26 農會購物</v>
      </c>
      <c r="H36" s="108"/>
      <c r="I36" s="108"/>
      <c r="J36" s="110">
        <v>492</v>
      </c>
    </row>
    <row r="37" spans="1:10">
      <c r="A37" s="322" t="str">
        <f>IFERROR((INDEX(名冊[#All],MATCH(表格4[[#This Row],[姓名]],名冊[[#All],[姓名]],0),COLUMN(名冊[[#Headers],[字號]]))),"")</f>
        <v>1-211</v>
      </c>
      <c r="B37" s="323" t="s">
        <v>1001</v>
      </c>
      <c r="C37" s="324">
        <v>45714</v>
      </c>
      <c r="D37" s="108" t="str">
        <f>IF(表格4[[#This Row],[姓名]]&lt;&gt;"","農會","")</f>
        <v>農會</v>
      </c>
      <c r="E37" s="325" t="str">
        <f>IF(表格4[[#This Row],[姓名]]&lt;&gt;"","購物","")</f>
        <v>購物</v>
      </c>
      <c r="F37" s="325"/>
      <c r="G37" s="109" t="str">
        <f>IF(表格4[[#This Row],[姓名]]&lt;&gt;"",TEXT(表格4[[#This Row],[日期]],"mm/dd;;")&amp;" "&amp;表格4[[#This Row],[類別]]&amp;表格4[[#This Row],[項目]]&amp;表格4[[#This Row],[項目2]],"")</f>
        <v>02/26 農會購物</v>
      </c>
      <c r="H37" s="108"/>
      <c r="I37" s="108"/>
      <c r="J37" s="110">
        <v>60</v>
      </c>
    </row>
    <row r="38" spans="1:10">
      <c r="A38" s="322" t="str">
        <f>IFERROR((INDEX(名冊[#All],MATCH(表格4[[#This Row],[姓名]],名冊[[#All],[姓名]],0),COLUMN(名冊[[#Headers],[字號]]))),"")</f>
        <v>1-764</v>
      </c>
      <c r="B38" s="323" t="s">
        <v>2170</v>
      </c>
      <c r="C38" s="324">
        <v>45714</v>
      </c>
      <c r="D38" s="108" t="str">
        <f>IF(表格4[[#This Row],[姓名]]&lt;&gt;"","農會","")</f>
        <v>農會</v>
      </c>
      <c r="E38" s="325" t="str">
        <f>IF(表格4[[#This Row],[姓名]]&lt;&gt;"","購物","")</f>
        <v>購物</v>
      </c>
      <c r="F38" s="325"/>
      <c r="G38" s="109" t="str">
        <f>IF(表格4[[#This Row],[姓名]]&lt;&gt;"",TEXT(表格4[[#This Row],[日期]],"mm/dd;;")&amp;" "&amp;表格4[[#This Row],[類別]]&amp;表格4[[#This Row],[項目]]&amp;表格4[[#This Row],[項目2]],"")</f>
        <v>02/26 農會購物</v>
      </c>
      <c r="H38" s="108"/>
      <c r="I38" s="108"/>
      <c r="J38" s="110">
        <v>304</v>
      </c>
    </row>
    <row r="39" spans="1:10">
      <c r="A39" s="322" t="str">
        <f>IFERROR((INDEX(名冊[#All],MATCH(表格4[[#This Row],[姓名]],名冊[[#All],[姓名]],0),COLUMN(名冊[[#Headers],[字號]]))),"")</f>
        <v>1-672</v>
      </c>
      <c r="B39" s="323" t="s">
        <v>1340</v>
      </c>
      <c r="C39" s="324">
        <v>45714</v>
      </c>
      <c r="D39" s="108" t="str">
        <f>IF(表格4[[#This Row],[姓名]]&lt;&gt;"","農會","")</f>
        <v>農會</v>
      </c>
      <c r="E39" s="325" t="str">
        <f>IF(表格4[[#This Row],[姓名]]&lt;&gt;"","購物","")</f>
        <v>購物</v>
      </c>
      <c r="F39" s="325"/>
      <c r="G39" s="109" t="str">
        <f>IF(表格4[[#This Row],[姓名]]&lt;&gt;"",TEXT(表格4[[#This Row],[日期]],"mm/dd;;")&amp;" "&amp;表格4[[#This Row],[類別]]&amp;表格4[[#This Row],[項目]]&amp;表格4[[#This Row],[項目2]],"")</f>
        <v>02/26 農會購物</v>
      </c>
      <c r="H39" s="108"/>
      <c r="I39" s="108"/>
      <c r="J39" s="110">
        <v>150</v>
      </c>
    </row>
    <row r="40" spans="1:10">
      <c r="A40" s="322" t="str">
        <f>IFERROR((INDEX(名冊[#All],MATCH(表格4[[#This Row],[姓名]],名冊[[#All],[姓名]],0),COLUMN(名冊[[#Headers],[字號]]))),"")</f>
        <v>1-671</v>
      </c>
      <c r="B40" s="323" t="s">
        <v>1349</v>
      </c>
      <c r="C40" s="324">
        <v>45714</v>
      </c>
      <c r="D40" s="108" t="str">
        <f>IF(表格4[[#This Row],[姓名]]&lt;&gt;"","農會","")</f>
        <v>農會</v>
      </c>
      <c r="E40" s="325" t="str">
        <f>IF(表格4[[#This Row],[姓名]]&lt;&gt;"","購物","")</f>
        <v>購物</v>
      </c>
      <c r="F40" s="325"/>
      <c r="G40" s="109" t="str">
        <f>IF(表格4[[#This Row],[姓名]]&lt;&gt;"",TEXT(表格4[[#This Row],[日期]],"mm/dd;;")&amp;" "&amp;表格4[[#This Row],[類別]]&amp;表格4[[#This Row],[項目]]&amp;表格4[[#This Row],[項目2]],"")</f>
        <v>02/26 農會購物</v>
      </c>
      <c r="H40" s="108"/>
      <c r="I40" s="108"/>
      <c r="J40" s="110">
        <v>320</v>
      </c>
    </row>
    <row r="41" spans="1:10">
      <c r="A41" s="322" t="str">
        <f>IFERROR((INDEX(名冊[#All],MATCH(表格4[[#This Row],[姓名]],名冊[[#All],[姓名]],0),COLUMN(名冊[[#Headers],[字號]]))),"")</f>
        <v>1-515</v>
      </c>
      <c r="B41" s="323" t="s">
        <v>508</v>
      </c>
      <c r="C41" s="324">
        <v>45714</v>
      </c>
      <c r="D41" s="108" t="str">
        <f>IF(表格4[[#This Row],[姓名]]&lt;&gt;"","農會","")</f>
        <v>農會</v>
      </c>
      <c r="E41" s="325" t="str">
        <f>IF(表格4[[#This Row],[姓名]]&lt;&gt;"","購物","")</f>
        <v>購物</v>
      </c>
      <c r="F41" s="325"/>
      <c r="G41" s="109" t="str">
        <f>IF(表格4[[#This Row],[姓名]]&lt;&gt;"",TEXT(表格4[[#This Row],[日期]],"mm/dd;;")&amp;" "&amp;表格4[[#This Row],[類別]]&amp;表格4[[#This Row],[項目]]&amp;表格4[[#This Row],[項目2]],"")</f>
        <v>02/26 農會購物</v>
      </c>
      <c r="H41" s="108"/>
      <c r="I41" s="108"/>
      <c r="J41" s="110">
        <v>210</v>
      </c>
    </row>
    <row r="42" spans="1:10">
      <c r="A42" s="322" t="str">
        <f>IFERROR((INDEX(名冊[#All],MATCH(表格4[[#This Row],[姓名]],名冊[[#All],[姓名]],0),COLUMN(名冊[[#Headers],[字號]]))),"")</f>
        <v>3-549</v>
      </c>
      <c r="B42" s="323" t="s">
        <v>1636</v>
      </c>
      <c r="C42" s="324">
        <v>45714</v>
      </c>
      <c r="D42" s="108" t="str">
        <f>IF(表格4[[#This Row],[姓名]]&lt;&gt;"","農會","")</f>
        <v>農會</v>
      </c>
      <c r="E42" s="325" t="str">
        <f>IF(表格4[[#This Row],[姓名]]&lt;&gt;"","購物","")</f>
        <v>購物</v>
      </c>
      <c r="F42" s="325"/>
      <c r="G42" s="109" t="str">
        <f>IF(表格4[[#This Row],[姓名]]&lt;&gt;"",TEXT(表格4[[#This Row],[日期]],"mm/dd;;")&amp;" "&amp;表格4[[#This Row],[類別]]&amp;表格4[[#This Row],[項目]]&amp;表格4[[#This Row],[項目2]],"")</f>
        <v>02/26 農會購物</v>
      </c>
      <c r="H42" s="108"/>
      <c r="I42" s="108"/>
      <c r="J42" s="110">
        <v>150</v>
      </c>
    </row>
    <row r="43" spans="1:10">
      <c r="A43" s="322" t="str">
        <f>IFERROR((INDEX(名冊[#All],MATCH(表格4[[#This Row],[姓名]],名冊[[#All],[姓名]],0),COLUMN(名冊[[#Headers],[字號]]))),"")</f>
        <v>1-562</v>
      </c>
      <c r="B43" s="323" t="s">
        <v>504</v>
      </c>
      <c r="C43" s="324">
        <v>45714</v>
      </c>
      <c r="D43" s="108" t="str">
        <f>IF(表格4[[#This Row],[姓名]]&lt;&gt;"","農會","")</f>
        <v>農會</v>
      </c>
      <c r="E43" s="325" t="str">
        <f>IF(表格4[[#This Row],[姓名]]&lt;&gt;"","購物","")</f>
        <v>購物</v>
      </c>
      <c r="F43" s="325"/>
      <c r="G43" s="109" t="str">
        <f>IF(表格4[[#This Row],[姓名]]&lt;&gt;"",TEXT(表格4[[#This Row],[日期]],"mm/dd;;")&amp;" "&amp;表格4[[#This Row],[類別]]&amp;表格4[[#This Row],[項目]]&amp;表格4[[#This Row],[項目2]],"")</f>
        <v>02/26 農會購物</v>
      </c>
      <c r="H43" s="108"/>
      <c r="I43" s="108"/>
      <c r="J43" s="110">
        <v>77</v>
      </c>
    </row>
    <row r="44" spans="1:10">
      <c r="A44" s="322" t="str">
        <f>IFERROR((INDEX(名冊[#All],MATCH(表格4[[#This Row],[姓名]],名冊[[#All],[姓名]],0),COLUMN(名冊[[#Headers],[字號]]))),"")</f>
        <v>1-720</v>
      </c>
      <c r="B44" s="323" t="s">
        <v>1742</v>
      </c>
      <c r="C44" s="324">
        <v>45714</v>
      </c>
      <c r="D44" s="108" t="str">
        <f>IF(表格4[[#This Row],[姓名]]&lt;&gt;"","農會","")</f>
        <v>農會</v>
      </c>
      <c r="E44" s="325" t="str">
        <f>IF(表格4[[#This Row],[姓名]]&lt;&gt;"","購物","")</f>
        <v>購物</v>
      </c>
      <c r="F44" s="325"/>
      <c r="G44" s="109" t="str">
        <f>IF(表格4[[#This Row],[姓名]]&lt;&gt;"",TEXT(表格4[[#This Row],[日期]],"mm/dd;;")&amp;" "&amp;表格4[[#This Row],[類別]]&amp;表格4[[#This Row],[項目]]&amp;表格4[[#This Row],[項目2]],"")</f>
        <v>02/26 農會購物</v>
      </c>
      <c r="H44" s="108"/>
      <c r="I44" s="108"/>
      <c r="J44" s="110">
        <v>85</v>
      </c>
    </row>
    <row r="45" spans="1:10">
      <c r="A45" s="322" t="str">
        <f>IFERROR((INDEX(名冊[#All],MATCH(表格4[[#This Row],[姓名]],名冊[[#All],[姓名]],0),COLUMN(名冊[[#Headers],[字號]]))),"")</f>
        <v>1-380</v>
      </c>
      <c r="B45" s="323" t="s">
        <v>587</v>
      </c>
      <c r="C45" s="324">
        <v>45714</v>
      </c>
      <c r="D45" s="108" t="str">
        <f>IF(表格4[[#This Row],[姓名]]&lt;&gt;"","農會","")</f>
        <v>農會</v>
      </c>
      <c r="E45" s="325" t="str">
        <f>IF(表格4[[#This Row],[姓名]]&lt;&gt;"","購物","")</f>
        <v>購物</v>
      </c>
      <c r="F45" s="325"/>
      <c r="G45" s="109" t="str">
        <f>IF(表格4[[#This Row],[姓名]]&lt;&gt;"",TEXT(表格4[[#This Row],[日期]],"mm/dd;;")&amp;" "&amp;表格4[[#This Row],[類別]]&amp;表格4[[#This Row],[項目]]&amp;表格4[[#This Row],[項目2]],"")</f>
        <v>02/26 農會購物</v>
      </c>
      <c r="H45" s="108"/>
      <c r="I45" s="108"/>
      <c r="J45" s="110">
        <v>172</v>
      </c>
    </row>
    <row r="46" spans="1:10">
      <c r="A46" s="322" t="str">
        <f>IFERROR((INDEX(名冊[#All],MATCH(表格4[[#This Row],[姓名]],名冊[[#All],[姓名]],0),COLUMN(名冊[[#Headers],[字號]]))),"")</f>
        <v>1-097</v>
      </c>
      <c r="B46" s="323" t="s">
        <v>618</v>
      </c>
      <c r="C46" s="324">
        <v>45714</v>
      </c>
      <c r="D46" s="108" t="str">
        <f>IF(表格4[[#This Row],[姓名]]&lt;&gt;"","農會","")</f>
        <v>農會</v>
      </c>
      <c r="E46" s="325" t="str">
        <f>IF(表格4[[#This Row],[姓名]]&lt;&gt;"","購物","")</f>
        <v>購物</v>
      </c>
      <c r="F46" s="325"/>
      <c r="G46" s="109" t="str">
        <f>IF(表格4[[#This Row],[姓名]]&lt;&gt;"",TEXT(表格4[[#This Row],[日期]],"mm/dd;;")&amp;" "&amp;表格4[[#This Row],[類別]]&amp;表格4[[#This Row],[項目]]&amp;表格4[[#This Row],[項目2]],"")</f>
        <v>02/26 農會購物</v>
      </c>
      <c r="H46" s="108"/>
      <c r="I46" s="108"/>
      <c r="J46" s="110">
        <v>49</v>
      </c>
    </row>
    <row r="47" spans="1:10">
      <c r="A47" s="322" t="str">
        <f>IFERROR((INDEX(名冊[#All],MATCH(表格4[[#This Row],[姓名]],名冊[[#All],[姓名]],0),COLUMN(名冊[[#Headers],[字號]]))),"")</f>
        <v>1-534</v>
      </c>
      <c r="B47" s="323" t="s">
        <v>497</v>
      </c>
      <c r="C47" s="324">
        <v>45714</v>
      </c>
      <c r="D47" s="108" t="str">
        <f>IF(表格4[[#This Row],[姓名]]&lt;&gt;"","農會","")</f>
        <v>農會</v>
      </c>
      <c r="E47" s="325" t="str">
        <f>IF(表格4[[#This Row],[姓名]]&lt;&gt;"","購物","")</f>
        <v>購物</v>
      </c>
      <c r="F47" s="325"/>
      <c r="G47" s="109" t="str">
        <f>IF(表格4[[#This Row],[姓名]]&lt;&gt;"",TEXT(表格4[[#This Row],[日期]],"mm/dd;;")&amp;" "&amp;表格4[[#This Row],[類別]]&amp;表格4[[#This Row],[項目]]&amp;表格4[[#This Row],[項目2]],"")</f>
        <v>02/26 農會購物</v>
      </c>
      <c r="H47" s="108"/>
      <c r="I47" s="108"/>
      <c r="J47" s="110">
        <v>164</v>
      </c>
    </row>
    <row r="48" spans="1:10">
      <c r="A48" s="322" t="str">
        <f>IFERROR((INDEX(名冊[#All],MATCH(表格4[[#This Row],[姓名]],名冊[[#All],[姓名]],0),COLUMN(名冊[[#Headers],[字號]]))),"")</f>
        <v>1-632</v>
      </c>
      <c r="B48" s="323" t="s">
        <v>935</v>
      </c>
      <c r="C48" s="324">
        <v>45714</v>
      </c>
      <c r="D48" s="108" t="str">
        <f>IF(表格4[[#This Row],[姓名]]&lt;&gt;"","農會","")</f>
        <v>農會</v>
      </c>
      <c r="E48" s="325" t="str">
        <f>IF(表格4[[#This Row],[姓名]]&lt;&gt;"","購物","")</f>
        <v>購物</v>
      </c>
      <c r="F48" s="325"/>
      <c r="G48" s="109" t="str">
        <f>IF(表格4[[#This Row],[姓名]]&lt;&gt;"",TEXT(表格4[[#This Row],[日期]],"mm/dd;;")&amp;" "&amp;表格4[[#This Row],[類別]]&amp;表格4[[#This Row],[項目]]&amp;表格4[[#This Row],[項目2]],"")</f>
        <v>02/26 農會購物</v>
      </c>
      <c r="H48" s="108"/>
      <c r="I48" s="108"/>
      <c r="J48" s="110">
        <v>120</v>
      </c>
    </row>
    <row r="49" spans="1:10">
      <c r="A49" s="322" t="str">
        <f>IFERROR((INDEX(名冊[#All],MATCH(表格4[[#This Row],[姓名]],名冊[[#All],[姓名]],0),COLUMN(名冊[[#Headers],[字號]]))),"")</f>
        <v>1-693</v>
      </c>
      <c r="B49" s="323" t="s">
        <v>1485</v>
      </c>
      <c r="C49" s="324">
        <v>45714</v>
      </c>
      <c r="D49" s="108" t="str">
        <f>IF(表格4[[#This Row],[姓名]]&lt;&gt;"","農會","")</f>
        <v>農會</v>
      </c>
      <c r="E49" s="325" t="str">
        <f>IF(表格4[[#This Row],[姓名]]&lt;&gt;"","購物","")</f>
        <v>購物</v>
      </c>
      <c r="F49" s="325"/>
      <c r="G49" s="109" t="str">
        <f>IF(表格4[[#This Row],[姓名]]&lt;&gt;"",TEXT(表格4[[#This Row],[日期]],"mm/dd;;")&amp;" "&amp;表格4[[#This Row],[類別]]&amp;表格4[[#This Row],[項目]]&amp;表格4[[#This Row],[項目2]],"")</f>
        <v>02/26 農會購物</v>
      </c>
      <c r="H49" s="108"/>
      <c r="I49" s="108"/>
      <c r="J49" s="110">
        <v>138</v>
      </c>
    </row>
    <row r="50" spans="1:10">
      <c r="A50" s="322" t="str">
        <f>IFERROR((INDEX(名冊[#All],MATCH(表格4[[#This Row],[姓名]],名冊[[#All],[姓名]],0),COLUMN(名冊[[#Headers],[字號]]))),"")</f>
        <v>1-760</v>
      </c>
      <c r="B50" s="323" t="s">
        <v>2148</v>
      </c>
      <c r="C50" s="324">
        <v>45714</v>
      </c>
      <c r="D50" s="108" t="str">
        <f>IF(表格4[[#This Row],[姓名]]&lt;&gt;"","農會","")</f>
        <v>農會</v>
      </c>
      <c r="E50" s="325" t="str">
        <f>IF(表格4[[#This Row],[姓名]]&lt;&gt;"","購物","")</f>
        <v>購物</v>
      </c>
      <c r="F50" s="325"/>
      <c r="G50" s="109" t="str">
        <f>IF(表格4[[#This Row],[姓名]]&lt;&gt;"",TEXT(表格4[[#This Row],[日期]],"mm/dd;;")&amp;" "&amp;表格4[[#This Row],[類別]]&amp;表格4[[#This Row],[項目]]&amp;表格4[[#This Row],[項目2]],"")</f>
        <v>02/26 農會購物</v>
      </c>
      <c r="H50" s="108"/>
      <c r="I50" s="108"/>
      <c r="J50" s="110">
        <v>399</v>
      </c>
    </row>
    <row r="51" spans="1:10">
      <c r="A51" s="322" t="str">
        <f>IFERROR((INDEX(名冊[#All],MATCH(表格4[[#This Row],[姓名]],名冊[[#All],[姓名]],0),COLUMN(名冊[[#Headers],[字號]]))),"")</f>
        <v>1-441</v>
      </c>
      <c r="B51" s="323" t="s">
        <v>493</v>
      </c>
      <c r="C51" s="324">
        <v>45714</v>
      </c>
      <c r="D51" s="108" t="str">
        <f>IF(表格4[[#This Row],[姓名]]&lt;&gt;"","農會","")</f>
        <v>農會</v>
      </c>
      <c r="E51" s="325" t="str">
        <f>IF(表格4[[#This Row],[姓名]]&lt;&gt;"","購物","")</f>
        <v>購物</v>
      </c>
      <c r="F51" s="325"/>
      <c r="G51" s="109" t="str">
        <f>IF(表格4[[#This Row],[姓名]]&lt;&gt;"",TEXT(表格4[[#This Row],[日期]],"mm/dd;;")&amp;" "&amp;表格4[[#This Row],[類別]]&amp;表格4[[#This Row],[項目]]&amp;表格4[[#This Row],[項目2]],"")</f>
        <v>02/26 農會購物</v>
      </c>
      <c r="H51" s="108"/>
      <c r="I51" s="108"/>
      <c r="J51" s="110">
        <v>138</v>
      </c>
    </row>
    <row r="52" spans="1:10">
      <c r="A52" s="322" t="str">
        <f>IFERROR((INDEX(名冊[#All],MATCH(表格4[[#This Row],[姓名]],名冊[[#All],[姓名]],0),COLUMN(名冊[[#Headers],[字號]]))),"")</f>
        <v>1-603</v>
      </c>
      <c r="B52" s="323" t="s">
        <v>735</v>
      </c>
      <c r="C52" s="324">
        <v>45714</v>
      </c>
      <c r="D52" s="108" t="str">
        <f>IF(表格4[[#This Row],[姓名]]&lt;&gt;"","農會","")</f>
        <v>農會</v>
      </c>
      <c r="E52" s="325" t="str">
        <f>IF(表格4[[#This Row],[姓名]]&lt;&gt;"","購物","")</f>
        <v>購物</v>
      </c>
      <c r="F52" s="325"/>
      <c r="G52" s="109" t="str">
        <f>IF(表格4[[#This Row],[姓名]]&lt;&gt;"",TEXT(表格4[[#This Row],[日期]],"mm/dd;;")&amp;" "&amp;表格4[[#This Row],[類別]]&amp;表格4[[#This Row],[項目]]&amp;表格4[[#This Row],[項目2]],"")</f>
        <v>02/26 農會購物</v>
      </c>
      <c r="H52" s="108"/>
      <c r="I52" s="108"/>
      <c r="J52" s="110">
        <v>271</v>
      </c>
    </row>
    <row r="53" spans="1:10">
      <c r="A53" s="322" t="str">
        <f>IFERROR((INDEX(名冊[#All],MATCH(表格4[[#This Row],[姓名]],名冊[[#All],[姓名]],0),COLUMN(名冊[[#Headers],[字號]]))),"")</f>
        <v>1-450</v>
      </c>
      <c r="B53" s="323" t="s">
        <v>516</v>
      </c>
      <c r="C53" s="324">
        <v>45714</v>
      </c>
      <c r="D53" s="108" t="str">
        <f>IF(表格4[[#This Row],[姓名]]&lt;&gt;"","農會","")</f>
        <v>農會</v>
      </c>
      <c r="E53" s="325" t="str">
        <f>IF(表格4[[#This Row],[姓名]]&lt;&gt;"","購物","")</f>
        <v>購物</v>
      </c>
      <c r="F53" s="325"/>
      <c r="G53" s="109" t="str">
        <f>IF(表格4[[#This Row],[姓名]]&lt;&gt;"",TEXT(表格4[[#This Row],[日期]],"mm/dd;;")&amp;" "&amp;表格4[[#This Row],[類別]]&amp;表格4[[#This Row],[項目]]&amp;表格4[[#This Row],[項目2]],"")</f>
        <v>02/26 農會購物</v>
      </c>
      <c r="H53" s="108"/>
      <c r="I53" s="108"/>
      <c r="J53" s="110">
        <v>49</v>
      </c>
    </row>
    <row r="54" spans="1:10">
      <c r="A54" s="322" t="str">
        <f>IFERROR((INDEX(名冊[#All],MATCH(表格4[[#This Row],[姓名]],名冊[[#All],[姓名]],0),COLUMN(名冊[[#Headers],[字號]]))),"")</f>
        <v>1-043</v>
      </c>
      <c r="B54" s="323" t="s">
        <v>518</v>
      </c>
      <c r="C54" s="324">
        <v>45714</v>
      </c>
      <c r="D54" s="108" t="str">
        <f>IF(表格4[[#This Row],[姓名]]&lt;&gt;"","農會","")</f>
        <v>農會</v>
      </c>
      <c r="E54" s="325" t="str">
        <f>IF(表格4[[#This Row],[姓名]]&lt;&gt;"","購物","")</f>
        <v>購物</v>
      </c>
      <c r="F54" s="325"/>
      <c r="G54" s="109" t="str">
        <f>IF(表格4[[#This Row],[姓名]]&lt;&gt;"",TEXT(表格4[[#This Row],[日期]],"mm/dd;;")&amp;" "&amp;表格4[[#This Row],[類別]]&amp;表格4[[#This Row],[項目]]&amp;表格4[[#This Row],[項目2]],"")</f>
        <v>02/26 農會購物</v>
      </c>
      <c r="H54" s="108"/>
      <c r="I54" s="108"/>
      <c r="J54" s="110">
        <v>49</v>
      </c>
    </row>
    <row r="55" spans="1:10">
      <c r="A55" s="322" t="str">
        <f>IFERROR((INDEX(名冊[#All],MATCH(表格4[[#This Row],[姓名]],名冊[[#All],[姓名]],0),COLUMN(名冊[[#Headers],[字號]]))),"")</f>
        <v>1-596</v>
      </c>
      <c r="B55" s="323" t="s">
        <v>696</v>
      </c>
      <c r="C55" s="324">
        <v>45714</v>
      </c>
      <c r="D55" s="108" t="str">
        <f>IF(表格4[[#This Row],[姓名]]&lt;&gt;"","農會","")</f>
        <v>農會</v>
      </c>
      <c r="E55" s="325" t="str">
        <f>IF(表格4[[#This Row],[姓名]]&lt;&gt;"","購物","")</f>
        <v>購物</v>
      </c>
      <c r="F55" s="325"/>
      <c r="G55" s="109" t="str">
        <f>IF(表格4[[#This Row],[姓名]]&lt;&gt;"",TEXT(表格4[[#This Row],[日期]],"mm/dd;;")&amp;" "&amp;表格4[[#This Row],[類別]]&amp;表格4[[#This Row],[項目]]&amp;表格4[[#This Row],[項目2]],"")</f>
        <v>02/26 農會購物</v>
      </c>
      <c r="H55" s="108"/>
      <c r="I55" s="108"/>
      <c r="J55" s="110">
        <v>115</v>
      </c>
    </row>
    <row r="56" spans="1:10">
      <c r="A56" s="322" t="str">
        <f>IFERROR((INDEX(名冊[#All],MATCH(表格4[[#This Row],[姓名]],名冊[[#All],[姓名]],0),COLUMN(名冊[[#Headers],[字號]]))),"")</f>
        <v>1-606</v>
      </c>
      <c r="B56" s="323" t="s">
        <v>2285</v>
      </c>
      <c r="C56" s="324">
        <v>45714</v>
      </c>
      <c r="D56" s="108" t="str">
        <f>IF(表格4[[#This Row],[姓名]]&lt;&gt;"","農會","")</f>
        <v>農會</v>
      </c>
      <c r="E56" s="325" t="str">
        <f>IF(表格4[[#This Row],[姓名]]&lt;&gt;"","購物","")</f>
        <v>購物</v>
      </c>
      <c r="F56" s="325"/>
      <c r="G56" s="109" t="str">
        <f>IF(表格4[[#This Row],[姓名]]&lt;&gt;"",TEXT(表格4[[#This Row],[日期]],"mm/dd;;")&amp;" "&amp;表格4[[#This Row],[類別]]&amp;表格4[[#This Row],[項目]]&amp;表格4[[#This Row],[項目2]],"")</f>
        <v>02/26 農會購物</v>
      </c>
      <c r="H56" s="108"/>
      <c r="I56" s="108"/>
      <c r="J56" s="110">
        <v>347</v>
      </c>
    </row>
    <row r="57" spans="1:10">
      <c r="A57" s="322" t="str">
        <f>IFERROR((INDEX(名冊[#All],MATCH(表格4[[#This Row],[姓名]],名冊[[#All],[姓名]],0),COLUMN(名冊[[#Headers],[字號]]))),"")</f>
        <v>1-160</v>
      </c>
      <c r="B57" s="323" t="s">
        <v>2287</v>
      </c>
      <c r="C57" s="324">
        <v>45714</v>
      </c>
      <c r="D57" s="108" t="str">
        <f>IF(表格4[[#This Row],[姓名]]&lt;&gt;"","農會","")</f>
        <v>農會</v>
      </c>
      <c r="E57" s="325" t="str">
        <f>IF(表格4[[#This Row],[姓名]]&lt;&gt;"","購物","")</f>
        <v>購物</v>
      </c>
      <c r="F57" s="325"/>
      <c r="G57" s="109" t="str">
        <f>IF(表格4[[#This Row],[姓名]]&lt;&gt;"",TEXT(表格4[[#This Row],[日期]],"mm/dd;;")&amp;" "&amp;表格4[[#This Row],[類別]]&amp;表格4[[#This Row],[項目]]&amp;表格4[[#This Row],[項目2]],"")</f>
        <v>02/26 農會購物</v>
      </c>
      <c r="H57" s="108"/>
      <c r="I57" s="108"/>
      <c r="J57" s="110">
        <v>128</v>
      </c>
    </row>
    <row r="58" spans="1:10">
      <c r="A58" s="322" t="str">
        <f>IFERROR((INDEX(名冊[#All],MATCH(表格4[[#This Row],[姓名]],名冊[[#All],[姓名]],0),COLUMN(名冊[[#Headers],[字號]]))),"")</f>
        <v>1-670</v>
      </c>
      <c r="B58" s="323" t="s">
        <v>1339</v>
      </c>
      <c r="C58" s="324">
        <v>45714</v>
      </c>
      <c r="D58" s="108" t="str">
        <f>IF(表格4[[#This Row],[姓名]]&lt;&gt;"","農會","")</f>
        <v>農會</v>
      </c>
      <c r="E58" s="325" t="str">
        <f>IF(表格4[[#This Row],[姓名]]&lt;&gt;"","購物","")</f>
        <v>購物</v>
      </c>
      <c r="F58" s="325"/>
      <c r="G58" s="109" t="str">
        <f>IF(表格4[[#This Row],[姓名]]&lt;&gt;"",TEXT(表格4[[#This Row],[日期]],"mm/dd;;")&amp;" "&amp;表格4[[#This Row],[類別]]&amp;表格4[[#This Row],[項目]]&amp;表格4[[#This Row],[項目2]],"")</f>
        <v>02/26 農會購物</v>
      </c>
      <c r="H58" s="108"/>
      <c r="I58" s="108"/>
      <c r="J58" s="110">
        <v>88</v>
      </c>
    </row>
    <row r="59" spans="1:10">
      <c r="A59" s="322" t="str">
        <f>IFERROR((INDEX(名冊[#All],MATCH(表格4[[#This Row],[姓名]],名冊[[#All],[姓名]],0),COLUMN(名冊[[#Headers],[字號]]))),"")</f>
        <v>1-370</v>
      </c>
      <c r="B59" s="323" t="s">
        <v>517</v>
      </c>
      <c r="C59" s="324">
        <v>45714</v>
      </c>
      <c r="D59" s="108" t="str">
        <f>IF(表格4[[#This Row],[姓名]]&lt;&gt;"","農會","")</f>
        <v>農會</v>
      </c>
      <c r="E59" s="325" t="str">
        <f>IF(表格4[[#This Row],[姓名]]&lt;&gt;"","購物","")</f>
        <v>購物</v>
      </c>
      <c r="F59" s="325"/>
      <c r="G59" s="109" t="str">
        <f>IF(表格4[[#This Row],[姓名]]&lt;&gt;"",TEXT(表格4[[#This Row],[日期]],"mm/dd;;")&amp;" "&amp;表格4[[#This Row],[類別]]&amp;表格4[[#This Row],[項目]]&amp;表格4[[#This Row],[項目2]],"")</f>
        <v>02/26 農會購物</v>
      </c>
      <c r="H59" s="108"/>
      <c r="I59" s="108"/>
      <c r="J59" s="110">
        <v>49</v>
      </c>
    </row>
    <row r="60" spans="1:10">
      <c r="A60" s="322" t="str">
        <f>IFERROR((INDEX(名冊[#All],MATCH(表格4[[#This Row],[姓名]],名冊[[#All],[姓名]],0),COLUMN(名冊[[#Headers],[字號]]))),"")</f>
        <v>1-682</v>
      </c>
      <c r="B60" s="323" t="s">
        <v>1434</v>
      </c>
      <c r="C60" s="324">
        <v>45714</v>
      </c>
      <c r="D60" s="108" t="str">
        <f>IF(表格4[[#This Row],[姓名]]&lt;&gt;"","農會","")</f>
        <v>農會</v>
      </c>
      <c r="E60" s="325" t="str">
        <f>IF(表格4[[#This Row],[姓名]]&lt;&gt;"","購物","")</f>
        <v>購物</v>
      </c>
      <c r="F60" s="325"/>
      <c r="G60" s="109" t="str">
        <f>IF(表格4[[#This Row],[姓名]]&lt;&gt;"",TEXT(表格4[[#This Row],[日期]],"mm/dd;;")&amp;" "&amp;表格4[[#This Row],[類別]]&amp;表格4[[#This Row],[項目]]&amp;表格4[[#This Row],[項目2]],"")</f>
        <v>02/26 農會購物</v>
      </c>
      <c r="H60" s="108"/>
      <c r="I60" s="108"/>
      <c r="J60" s="110">
        <v>217</v>
      </c>
    </row>
    <row r="61" spans="1:10">
      <c r="A61" s="322" t="str">
        <f>IFERROR((INDEX(名冊[#All],MATCH(表格4[[#This Row],[姓名]],名冊[[#All],[姓名]],0),COLUMN(名冊[[#Headers],[字號]]))),"")</f>
        <v>1-724</v>
      </c>
      <c r="B61" s="323" t="s">
        <v>1766</v>
      </c>
      <c r="C61" s="324">
        <v>45714</v>
      </c>
      <c r="D61" s="108" t="str">
        <f>IF(表格4[[#This Row],[姓名]]&lt;&gt;"","農會","")</f>
        <v>農會</v>
      </c>
      <c r="E61" s="325" t="str">
        <f>IF(表格4[[#This Row],[姓名]]&lt;&gt;"","購物","")</f>
        <v>購物</v>
      </c>
      <c r="F61" s="325"/>
      <c r="G61" s="109" t="str">
        <f>IF(表格4[[#This Row],[姓名]]&lt;&gt;"",TEXT(表格4[[#This Row],[日期]],"mm/dd;;")&amp;" "&amp;表格4[[#This Row],[類別]]&amp;表格4[[#This Row],[項目]]&amp;表格4[[#This Row],[項目2]],"")</f>
        <v>02/26 農會購物</v>
      </c>
      <c r="H61" s="108"/>
      <c r="I61" s="108"/>
      <c r="J61" s="110">
        <v>49</v>
      </c>
    </row>
    <row r="62" spans="1:10">
      <c r="A62" s="322" t="str">
        <f>IFERROR((INDEX(名冊[#All],MATCH(表格4[[#This Row],[姓名]],名冊[[#All],[姓名]],0),COLUMN(名冊[[#Headers],[字號]]))),"")</f>
        <v>1-465</v>
      </c>
      <c r="B62" s="323" t="s">
        <v>1457</v>
      </c>
      <c r="C62" s="324">
        <v>45714</v>
      </c>
      <c r="D62" s="108" t="str">
        <f>IF(表格4[[#This Row],[姓名]]&lt;&gt;"","農會","")</f>
        <v>農會</v>
      </c>
      <c r="E62" s="325" t="str">
        <f>IF(表格4[[#This Row],[姓名]]&lt;&gt;"","購物","")</f>
        <v>購物</v>
      </c>
      <c r="F62" s="325"/>
      <c r="G62" s="109" t="str">
        <f>IF(表格4[[#This Row],[姓名]]&lt;&gt;"",TEXT(表格4[[#This Row],[日期]],"mm/dd;;")&amp;" "&amp;表格4[[#This Row],[類別]]&amp;表格4[[#This Row],[項目]]&amp;表格4[[#This Row],[項目2]],"")</f>
        <v>02/26 農會購物</v>
      </c>
      <c r="H62" s="108"/>
      <c r="I62" s="108"/>
      <c r="J62" s="110">
        <v>210</v>
      </c>
    </row>
    <row r="63" spans="1:10">
      <c r="A63" s="322" t="str">
        <f>IFERROR((INDEX(名冊[#All],MATCH(表格4[[#This Row],[姓名]],名冊[[#All],[姓名]],0),COLUMN(名冊[[#Headers],[字號]]))),"")</f>
        <v>1-727</v>
      </c>
      <c r="B63" s="323" t="s">
        <v>1792</v>
      </c>
      <c r="C63" s="324">
        <v>45714</v>
      </c>
      <c r="D63" s="108" t="str">
        <f>IF(表格4[[#This Row],[姓名]]&lt;&gt;"","農會","")</f>
        <v>農會</v>
      </c>
      <c r="E63" s="325" t="str">
        <f>IF(表格4[[#This Row],[姓名]]&lt;&gt;"","購物","")</f>
        <v>購物</v>
      </c>
      <c r="F63" s="325"/>
      <c r="G63" s="109" t="str">
        <f>IF(表格4[[#This Row],[姓名]]&lt;&gt;"",TEXT(表格4[[#This Row],[日期]],"mm/dd;;")&amp;" "&amp;表格4[[#This Row],[類別]]&amp;表格4[[#This Row],[項目]]&amp;表格4[[#This Row],[項目2]],"")</f>
        <v>02/26 農會購物</v>
      </c>
      <c r="H63" s="108"/>
      <c r="I63" s="108"/>
      <c r="J63" s="110">
        <v>62</v>
      </c>
    </row>
    <row r="64" spans="1:10">
      <c r="A64" s="322" t="str">
        <f>IFERROR((INDEX(名冊[#All],MATCH(表格4[[#This Row],[姓名]],名冊[[#All],[姓名]],0),COLUMN(名冊[[#Headers],[字號]]))),"")</f>
        <v>1-684</v>
      </c>
      <c r="B64" s="323" t="s">
        <v>1449</v>
      </c>
      <c r="C64" s="324">
        <v>45714</v>
      </c>
      <c r="D64" s="108" t="str">
        <f>IF(表格4[[#This Row],[姓名]]&lt;&gt;"","農會","")</f>
        <v>農會</v>
      </c>
      <c r="E64" s="325" t="str">
        <f>IF(表格4[[#This Row],[姓名]]&lt;&gt;"","購物","")</f>
        <v>購物</v>
      </c>
      <c r="F64" s="325"/>
      <c r="G64" s="109" t="str">
        <f>IF(表格4[[#This Row],[姓名]]&lt;&gt;"",TEXT(表格4[[#This Row],[日期]],"mm/dd;;")&amp;" "&amp;表格4[[#This Row],[類別]]&amp;表格4[[#This Row],[項目]]&amp;表格4[[#This Row],[項目2]],"")</f>
        <v>02/26 農會購物</v>
      </c>
      <c r="H64" s="108"/>
      <c r="I64" s="108"/>
      <c r="J64" s="110">
        <v>168</v>
      </c>
    </row>
    <row r="65" spans="1:10">
      <c r="A65" s="322" t="str">
        <f>IFERROR((INDEX(名冊[#All],MATCH(表格4[[#This Row],[姓名]],名冊[[#All],[姓名]],0),COLUMN(名冊[[#Headers],[字號]]))),"")</f>
        <v>1-263</v>
      </c>
      <c r="B65" s="323" t="s">
        <v>505</v>
      </c>
      <c r="C65" s="324">
        <v>45714</v>
      </c>
      <c r="D65" s="108" t="str">
        <f>IF(表格4[[#This Row],[姓名]]&lt;&gt;"","農會","")</f>
        <v>農會</v>
      </c>
      <c r="E65" s="325" t="str">
        <f>IF(表格4[[#This Row],[姓名]]&lt;&gt;"","購物","")</f>
        <v>購物</v>
      </c>
      <c r="F65" s="325"/>
      <c r="G65" s="109" t="str">
        <f>IF(表格4[[#This Row],[姓名]]&lt;&gt;"",TEXT(表格4[[#This Row],[日期]],"mm/dd;;")&amp;" "&amp;表格4[[#This Row],[類別]]&amp;表格4[[#This Row],[項目]]&amp;表格4[[#This Row],[項目2]],"")</f>
        <v>02/26 農會購物</v>
      </c>
      <c r="H65" s="108"/>
      <c r="I65" s="108"/>
      <c r="J65" s="110">
        <v>1017</v>
      </c>
    </row>
    <row r="66" spans="1:10">
      <c r="A66" s="322" t="str">
        <f>IFERROR((INDEX(名冊[#All],MATCH(表格4[[#This Row],[姓名]],名冊[[#All],[姓名]],0),COLUMN(名冊[[#Headers],[字號]]))),"")</f>
        <v>1-510</v>
      </c>
      <c r="B66" s="323" t="s">
        <v>520</v>
      </c>
      <c r="C66" s="324">
        <v>45714</v>
      </c>
      <c r="D66" s="108" t="str">
        <f>IF(表格4[[#This Row],[姓名]]&lt;&gt;"","農會","")</f>
        <v>農會</v>
      </c>
      <c r="E66" s="325" t="str">
        <f>IF(表格4[[#This Row],[姓名]]&lt;&gt;"","購物","")</f>
        <v>購物</v>
      </c>
      <c r="F66" s="325"/>
      <c r="G66" s="109" t="str">
        <f>IF(表格4[[#This Row],[姓名]]&lt;&gt;"",TEXT(表格4[[#This Row],[日期]],"mm/dd;;")&amp;" "&amp;表格4[[#This Row],[類別]]&amp;表格4[[#This Row],[項目]]&amp;表格4[[#This Row],[項目2]],"")</f>
        <v>02/26 農會購物</v>
      </c>
      <c r="H66" s="108"/>
      <c r="I66" s="108"/>
      <c r="J66" s="110">
        <v>60</v>
      </c>
    </row>
    <row r="67" spans="1:10">
      <c r="A67" s="322" t="str">
        <f>IFERROR((INDEX(名冊[#All],MATCH(表格4[[#This Row],[姓名]],名冊[[#All],[姓名]],0),COLUMN(名冊[[#Headers],[字號]]))),"")</f>
        <v>1-767</v>
      </c>
      <c r="B67" s="323" t="s">
        <v>2289</v>
      </c>
      <c r="C67" s="324">
        <v>45714</v>
      </c>
      <c r="D67" s="108" t="str">
        <f>IF(表格4[[#This Row],[姓名]]&lt;&gt;"","農會","")</f>
        <v>農會</v>
      </c>
      <c r="E67" s="325" t="str">
        <f>IF(表格4[[#This Row],[姓名]]&lt;&gt;"","購物","")</f>
        <v>購物</v>
      </c>
      <c r="F67" s="325"/>
      <c r="G67" s="109" t="str">
        <f>IF(表格4[[#This Row],[姓名]]&lt;&gt;"",TEXT(表格4[[#This Row],[日期]],"mm/dd;;")&amp;" "&amp;表格4[[#This Row],[類別]]&amp;表格4[[#This Row],[項目]]&amp;表格4[[#This Row],[項目2]],"")</f>
        <v>02/26 農會購物</v>
      </c>
      <c r="H67" s="108"/>
      <c r="I67" s="108"/>
      <c r="J67" s="110">
        <v>132</v>
      </c>
    </row>
    <row r="68" spans="1:10">
      <c r="A68" s="322" t="str">
        <f>IFERROR((INDEX(名冊[#All],MATCH(表格4[[#This Row],[姓名]],名冊[[#All],[姓名]],0),COLUMN(名冊[[#Headers],[字號]]))),"")</f>
        <v>1-531</v>
      </c>
      <c r="B68" s="323" t="s">
        <v>519</v>
      </c>
      <c r="C68" s="324">
        <v>45714</v>
      </c>
      <c r="D68" s="108" t="str">
        <f>IF(表格4[[#This Row],[姓名]]&lt;&gt;"","農會","")</f>
        <v>農會</v>
      </c>
      <c r="E68" s="325" t="str">
        <f>IF(表格4[[#This Row],[姓名]]&lt;&gt;"","購物","")</f>
        <v>購物</v>
      </c>
      <c r="F68" s="325"/>
      <c r="G68" s="109" t="str">
        <f>IF(表格4[[#This Row],[姓名]]&lt;&gt;"",TEXT(表格4[[#This Row],[日期]],"mm/dd;;")&amp;" "&amp;表格4[[#This Row],[類別]]&amp;表格4[[#This Row],[項目]]&amp;表格4[[#This Row],[項目2]],"")</f>
        <v>02/26 農會購物</v>
      </c>
      <c r="H68" s="108"/>
      <c r="I68" s="108"/>
      <c r="J68" s="110">
        <v>69</v>
      </c>
    </row>
    <row r="69" spans="1:10">
      <c r="A69" s="322" t="str">
        <f>IFERROR((INDEX(名冊[#All],MATCH(表格4[[#This Row],[姓名]],名冊[[#All],[姓名]],0),COLUMN(名冊[[#Headers],[字號]]))),"")</f>
        <v>1-582</v>
      </c>
      <c r="B69" s="323" t="s">
        <v>2282</v>
      </c>
      <c r="C69" s="324">
        <v>45714</v>
      </c>
      <c r="D69" s="108" t="str">
        <f>IF(表格4[[#This Row],[姓名]]&lt;&gt;"","農會","")</f>
        <v>農會</v>
      </c>
      <c r="E69" s="325" t="str">
        <f>IF(表格4[[#This Row],[姓名]]&lt;&gt;"","購物","")</f>
        <v>購物</v>
      </c>
      <c r="F69" s="325"/>
      <c r="G69" s="109" t="str">
        <f>IF(表格4[[#This Row],[姓名]]&lt;&gt;"",TEXT(表格4[[#This Row],[日期]],"mm/dd;;")&amp;" "&amp;表格4[[#This Row],[類別]]&amp;表格4[[#This Row],[項目]]&amp;表格4[[#This Row],[項目2]],"")</f>
        <v>02/26 農會購物</v>
      </c>
      <c r="H69" s="108"/>
      <c r="I69" s="108"/>
      <c r="J69" s="110">
        <v>138</v>
      </c>
    </row>
    <row r="70" spans="1:10">
      <c r="A70" s="322" t="str">
        <f>IFERROR((INDEX(名冊[#All],MATCH(表格4[[#This Row],[姓名]],名冊[[#All],[姓名]],0),COLUMN(名冊[[#Headers],[字號]]))),"")</f>
        <v>1-754</v>
      </c>
      <c r="B70" s="323" t="s">
        <v>2080</v>
      </c>
      <c r="C70" s="324">
        <v>45714</v>
      </c>
      <c r="D70" s="108" t="str">
        <f>IF(表格4[[#This Row],[姓名]]&lt;&gt;"","農會","")</f>
        <v>農會</v>
      </c>
      <c r="E70" s="325" t="str">
        <f>IF(表格4[[#This Row],[姓名]]&lt;&gt;"","購物","")</f>
        <v>購物</v>
      </c>
      <c r="F70" s="325"/>
      <c r="G70" s="109" t="str">
        <f>IF(表格4[[#This Row],[姓名]]&lt;&gt;"",TEXT(表格4[[#This Row],[日期]],"mm/dd;;")&amp;" "&amp;表格4[[#This Row],[類別]]&amp;表格4[[#This Row],[項目]]&amp;表格4[[#This Row],[項目2]],"")</f>
        <v>02/26 農會購物</v>
      </c>
      <c r="H70" s="108"/>
      <c r="I70" s="108"/>
      <c r="J70" s="110">
        <v>206</v>
      </c>
    </row>
    <row r="71" spans="1:10">
      <c r="A71" s="322" t="str">
        <f>IFERROR((INDEX(名冊[#All],MATCH(表格4[[#This Row],[姓名]],名冊[[#All],[姓名]],0),COLUMN(名冊[[#Headers],[字號]]))),"")</f>
        <v>1-550</v>
      </c>
      <c r="B71" s="323" t="s">
        <v>491</v>
      </c>
      <c r="C71" s="324">
        <v>45714</v>
      </c>
      <c r="D71" s="108" t="str">
        <f>IF(表格4[[#This Row],[姓名]]&lt;&gt;"","農會","")</f>
        <v>農會</v>
      </c>
      <c r="E71" s="325" t="str">
        <f>IF(表格4[[#This Row],[姓名]]&lt;&gt;"","購物","")</f>
        <v>購物</v>
      </c>
      <c r="F71" s="325"/>
      <c r="G71" s="109" t="str">
        <f>IF(表格4[[#This Row],[姓名]]&lt;&gt;"",TEXT(表格4[[#This Row],[日期]],"mm/dd;;")&amp;" "&amp;表格4[[#This Row],[類別]]&amp;表格4[[#This Row],[項目]]&amp;表格4[[#This Row],[項目2]],"")</f>
        <v>02/26 農會購物</v>
      </c>
      <c r="H71" s="108"/>
      <c r="I71" s="108"/>
      <c r="J71" s="110">
        <v>138</v>
      </c>
    </row>
    <row r="72" spans="1:10">
      <c r="A72" s="322" t="str">
        <f>IFERROR((INDEX(名冊[#All],MATCH(表格4[[#This Row],[姓名]],名冊[[#All],[姓名]],0),COLUMN(名冊[[#Headers],[字號]]))),"")</f>
        <v>1-634</v>
      </c>
      <c r="B72" s="323" t="s">
        <v>967</v>
      </c>
      <c r="C72" s="324">
        <v>45714</v>
      </c>
      <c r="D72" s="108" t="str">
        <f>IF(表格4[[#This Row],[姓名]]&lt;&gt;"","農會","")</f>
        <v>農會</v>
      </c>
      <c r="E72" s="325" t="str">
        <f>IF(表格4[[#This Row],[姓名]]&lt;&gt;"","購物","")</f>
        <v>購物</v>
      </c>
      <c r="F72" s="325"/>
      <c r="G72" s="109" t="str">
        <f>IF(表格4[[#This Row],[姓名]]&lt;&gt;"",TEXT(表格4[[#This Row],[日期]],"mm/dd;;")&amp;" "&amp;表格4[[#This Row],[類別]]&amp;表格4[[#This Row],[項目]]&amp;表格4[[#This Row],[項目2]],"")</f>
        <v>02/26 農會購物</v>
      </c>
      <c r="H72" s="108"/>
      <c r="I72" s="108"/>
      <c r="J72" s="110">
        <v>90</v>
      </c>
    </row>
    <row r="73" spans="1:10">
      <c r="A73" s="322" t="str">
        <f>IFERROR((INDEX(名冊[#All],MATCH(表格4[[#This Row],[姓名]],名冊[[#All],[姓名]],0),COLUMN(名冊[[#Headers],[字號]]))),"")</f>
        <v>1-031</v>
      </c>
      <c r="B73" s="323" t="s">
        <v>507</v>
      </c>
      <c r="C73" s="324">
        <v>45714</v>
      </c>
      <c r="D73" s="108" t="str">
        <f>IF(表格4[[#This Row],[姓名]]&lt;&gt;"","農會","")</f>
        <v>農會</v>
      </c>
      <c r="E73" s="325" t="str">
        <f>IF(表格4[[#This Row],[姓名]]&lt;&gt;"","購物","")</f>
        <v>購物</v>
      </c>
      <c r="F73" s="325"/>
      <c r="G73" s="109" t="str">
        <f>IF(表格4[[#This Row],[姓名]]&lt;&gt;"",TEXT(表格4[[#This Row],[日期]],"mm/dd;;")&amp;" "&amp;表格4[[#This Row],[類別]]&amp;表格4[[#This Row],[項目]]&amp;表格4[[#This Row],[項目2]],"")</f>
        <v>02/26 農會購物</v>
      </c>
      <c r="H73" s="108"/>
      <c r="I73" s="108"/>
      <c r="J73" s="110">
        <v>93</v>
      </c>
    </row>
    <row r="74" spans="1:10">
      <c r="A74" s="322" t="str">
        <f>IFERROR((INDEX(名冊[#All],MATCH(表格4[[#This Row],[姓名]],名冊[[#All],[姓名]],0),COLUMN(名冊[[#Headers],[字號]]))),"")</f>
        <v>1-728</v>
      </c>
      <c r="B74" s="323" t="s">
        <v>1796</v>
      </c>
      <c r="C74" s="324">
        <v>45714</v>
      </c>
      <c r="D74" s="108" t="str">
        <f>IF(表格4[[#This Row],[姓名]]&lt;&gt;"","農會","")</f>
        <v>農會</v>
      </c>
      <c r="E74" s="325" t="str">
        <f>IF(表格4[[#This Row],[姓名]]&lt;&gt;"","購物","")</f>
        <v>購物</v>
      </c>
      <c r="F74" s="325"/>
      <c r="G74" s="109" t="str">
        <f>IF(表格4[[#This Row],[姓名]]&lt;&gt;"",TEXT(表格4[[#This Row],[日期]],"mm/dd;;")&amp;" "&amp;表格4[[#This Row],[類別]]&amp;表格4[[#This Row],[項目]]&amp;表格4[[#This Row],[項目2]],"")</f>
        <v>02/26 農會購物</v>
      </c>
      <c r="H74" s="108"/>
      <c r="I74" s="108"/>
      <c r="J74" s="110">
        <v>217</v>
      </c>
    </row>
    <row r="75" spans="1:10">
      <c r="A75" s="322" t="str">
        <f>IFERROR((INDEX(名冊[#All],MATCH(表格4[[#This Row],[姓名]],名冊[[#All],[姓名]],0),COLUMN(名冊[[#Headers],[字號]]))),"")</f>
        <v>1-738</v>
      </c>
      <c r="B75" s="323" t="s">
        <v>1877</v>
      </c>
      <c r="C75" s="324">
        <v>45714</v>
      </c>
      <c r="D75" s="108" t="str">
        <f>IF(表格4[[#This Row],[姓名]]&lt;&gt;"","農會","")</f>
        <v>農會</v>
      </c>
      <c r="E75" s="325" t="str">
        <f>IF(表格4[[#This Row],[姓名]]&lt;&gt;"","購物","")</f>
        <v>購物</v>
      </c>
      <c r="F75" s="325"/>
      <c r="G75" s="109" t="str">
        <f>IF(表格4[[#This Row],[姓名]]&lt;&gt;"",TEXT(表格4[[#This Row],[日期]],"mm/dd;;")&amp;" "&amp;表格4[[#This Row],[類別]]&amp;表格4[[#This Row],[項目]]&amp;表格4[[#This Row],[項目2]],"")</f>
        <v>02/26 農會購物</v>
      </c>
      <c r="H75" s="108"/>
      <c r="I75" s="108"/>
      <c r="J75" s="110">
        <v>155</v>
      </c>
    </row>
    <row r="76" spans="1:10">
      <c r="A76" s="322" t="str">
        <f>IFERROR((INDEX(名冊[#All],MATCH(表格4[[#This Row],[姓名]],名冊[[#All],[姓名]],0),COLUMN(名冊[[#Headers],[字號]]))),"")</f>
        <v>1-296</v>
      </c>
      <c r="B76" s="323" t="s">
        <v>524</v>
      </c>
      <c r="C76" s="324">
        <v>45714</v>
      </c>
      <c r="D76" s="108" t="str">
        <f>IF(表格4[[#This Row],[姓名]]&lt;&gt;"","農會","")</f>
        <v>農會</v>
      </c>
      <c r="E76" s="325" t="str">
        <f>IF(表格4[[#This Row],[姓名]]&lt;&gt;"","購物","")</f>
        <v>購物</v>
      </c>
      <c r="F76" s="325"/>
      <c r="G76" s="109" t="str">
        <f>IF(表格4[[#This Row],[姓名]]&lt;&gt;"",TEXT(表格4[[#This Row],[日期]],"mm/dd;;")&amp;" "&amp;表格4[[#This Row],[類別]]&amp;表格4[[#This Row],[項目]]&amp;表格4[[#This Row],[項目2]],"")</f>
        <v>02/26 農會購物</v>
      </c>
      <c r="H76" s="108"/>
      <c r="I76" s="108"/>
      <c r="J76" s="110">
        <v>80</v>
      </c>
    </row>
    <row r="77" spans="1:10">
      <c r="A77" s="322" t="str">
        <f>IFERROR((INDEX(名冊[#All],MATCH(表格4[[#This Row],[姓名]],名冊[[#All],[姓名]],0),COLUMN(名冊[[#Headers],[字號]]))),"")</f>
        <v>1-700</v>
      </c>
      <c r="B77" s="323" t="s">
        <v>1510</v>
      </c>
      <c r="C77" s="324">
        <v>45714</v>
      </c>
      <c r="D77" s="108" t="str">
        <f>IF(表格4[[#This Row],[姓名]]&lt;&gt;"","農會","")</f>
        <v>農會</v>
      </c>
      <c r="E77" s="325" t="str">
        <f>IF(表格4[[#This Row],[姓名]]&lt;&gt;"","購物","")</f>
        <v>購物</v>
      </c>
      <c r="F77" s="325"/>
      <c r="G77" s="109" t="str">
        <f>IF(表格4[[#This Row],[姓名]]&lt;&gt;"",TEXT(表格4[[#This Row],[日期]],"mm/dd;;")&amp;" "&amp;表格4[[#This Row],[類別]]&amp;表格4[[#This Row],[項目]]&amp;表格4[[#This Row],[項目2]],"")</f>
        <v>02/26 農會購物</v>
      </c>
      <c r="H77" s="108"/>
      <c r="I77" s="108"/>
      <c r="J77" s="110">
        <v>168</v>
      </c>
    </row>
    <row r="78" spans="1:10">
      <c r="A78" s="322" t="str">
        <f>IFERROR((INDEX(名冊[#All],MATCH(表格4[[#This Row],[姓名]],名冊[[#All],[姓名]],0),COLUMN(名冊[[#Headers],[字號]]))),"")</f>
        <v>1-580</v>
      </c>
      <c r="B78" s="323" t="s">
        <v>535</v>
      </c>
      <c r="C78" s="324">
        <v>45714</v>
      </c>
      <c r="D78" s="108" t="str">
        <f>IF(表格4[[#This Row],[姓名]]&lt;&gt;"","農會","")</f>
        <v>農會</v>
      </c>
      <c r="E78" s="325" t="str">
        <f>IF(表格4[[#This Row],[姓名]]&lt;&gt;"","購物","")</f>
        <v>購物</v>
      </c>
      <c r="F78" s="325"/>
      <c r="G78" s="109" t="str">
        <f>IF(表格4[[#This Row],[姓名]]&lt;&gt;"",TEXT(表格4[[#This Row],[日期]],"mm/dd;;")&amp;" "&amp;表格4[[#This Row],[類別]]&amp;表格4[[#This Row],[項目]]&amp;表格4[[#This Row],[項目2]],"")</f>
        <v>02/26 農會購物</v>
      </c>
      <c r="H78" s="108"/>
      <c r="I78" s="108"/>
      <c r="J78" s="110">
        <v>68</v>
      </c>
    </row>
    <row r="79" spans="1:10">
      <c r="A79" s="322" t="str">
        <f>IFERROR((INDEX(名冊[#All],MATCH(表格4[[#This Row],[姓名]],名冊[[#All],[姓名]],0),COLUMN(名冊[[#Headers],[字號]]))),"")</f>
        <v>3-553</v>
      </c>
      <c r="B79" s="323" t="s">
        <v>1696</v>
      </c>
      <c r="C79" s="324">
        <v>45714</v>
      </c>
      <c r="D79" s="108" t="str">
        <f>IF(表格4[[#This Row],[姓名]]&lt;&gt;"","農會","")</f>
        <v>農會</v>
      </c>
      <c r="E79" s="325" t="str">
        <f>IF(表格4[[#This Row],[姓名]]&lt;&gt;"","購物","")</f>
        <v>購物</v>
      </c>
      <c r="F79" s="325"/>
      <c r="G79" s="109" t="str">
        <f>IF(表格4[[#This Row],[姓名]]&lt;&gt;"",TEXT(表格4[[#This Row],[日期]],"mm/dd;;")&amp;" "&amp;表格4[[#This Row],[類別]]&amp;表格4[[#This Row],[項目]]&amp;表格4[[#This Row],[項目2]],"")</f>
        <v>02/26 農會購物</v>
      </c>
      <c r="H79" s="108"/>
      <c r="I79" s="108"/>
      <c r="J79" s="110">
        <v>60</v>
      </c>
    </row>
    <row r="80" spans="1:10">
      <c r="A80" s="322" t="str">
        <f>IFERROR((INDEX(名冊[#All],MATCH(表格4[[#This Row],[姓名]],名冊[[#All],[姓名]],0),COLUMN(名冊[[#Headers],[字號]]))),"")</f>
        <v>1-752</v>
      </c>
      <c r="B80" s="323" t="s">
        <v>2030</v>
      </c>
      <c r="C80" s="324">
        <v>45714</v>
      </c>
      <c r="D80" s="108" t="str">
        <f>IF(表格4[[#This Row],[姓名]]&lt;&gt;"","農會","")</f>
        <v>農會</v>
      </c>
      <c r="E80" s="325" t="str">
        <f>IF(表格4[[#This Row],[姓名]]&lt;&gt;"","購物","")</f>
        <v>購物</v>
      </c>
      <c r="F80" s="325"/>
      <c r="G80" s="109" t="str">
        <f>IF(表格4[[#This Row],[姓名]]&lt;&gt;"",TEXT(表格4[[#This Row],[日期]],"mm/dd;;")&amp;" "&amp;表格4[[#This Row],[類別]]&amp;表格4[[#This Row],[項目]]&amp;表格4[[#This Row],[項目2]],"")</f>
        <v>02/26 農會購物</v>
      </c>
      <c r="H80" s="108"/>
      <c r="I80" s="108"/>
      <c r="J80" s="110">
        <v>138</v>
      </c>
    </row>
    <row r="81" spans="1:10">
      <c r="A81" s="322" t="str">
        <f>IFERROR((INDEX(名冊[#All],MATCH(表格4[[#This Row],[姓名]],名冊[[#All],[姓名]],0),COLUMN(名冊[[#Headers],[字號]]))),"")</f>
        <v>1-706</v>
      </c>
      <c r="B81" s="323" t="s">
        <v>1580</v>
      </c>
      <c r="C81" s="324">
        <v>45714</v>
      </c>
      <c r="D81" s="108" t="str">
        <f>IF(表格4[[#This Row],[姓名]]&lt;&gt;"","農會","")</f>
        <v>農會</v>
      </c>
      <c r="E81" s="325" t="str">
        <f>IF(表格4[[#This Row],[姓名]]&lt;&gt;"","購物","")</f>
        <v>購物</v>
      </c>
      <c r="F81" s="325"/>
      <c r="G81" s="109" t="str">
        <f>IF(表格4[[#This Row],[姓名]]&lt;&gt;"",TEXT(表格4[[#This Row],[日期]],"mm/dd;;")&amp;" "&amp;表格4[[#This Row],[類別]]&amp;表格4[[#This Row],[項目]]&amp;表格4[[#This Row],[項目2]],"")</f>
        <v>02/26 農會購物</v>
      </c>
      <c r="H81" s="108"/>
      <c r="I81" s="108"/>
      <c r="J81" s="110">
        <v>69</v>
      </c>
    </row>
    <row r="82" spans="1:10">
      <c r="A82" s="322" t="str">
        <f>IFERROR((INDEX(名冊[#All],MATCH(表格4[[#This Row],[姓名]],名冊[[#All],[姓名]],0),COLUMN(名冊[[#Headers],[字號]]))),"")</f>
        <v>1-274</v>
      </c>
      <c r="B82" s="323" t="s">
        <v>621</v>
      </c>
      <c r="C82" s="324">
        <v>45714</v>
      </c>
      <c r="D82" s="108" t="str">
        <f>IF(表格4[[#This Row],[姓名]]&lt;&gt;"","農會","")</f>
        <v>農會</v>
      </c>
      <c r="E82" s="325" t="str">
        <f>IF(表格4[[#This Row],[姓名]]&lt;&gt;"","購物","")</f>
        <v>購物</v>
      </c>
      <c r="F82" s="325"/>
      <c r="G82" s="109" t="str">
        <f>IF(表格4[[#This Row],[姓名]]&lt;&gt;"",TEXT(表格4[[#This Row],[日期]],"mm/dd;;")&amp;" "&amp;表格4[[#This Row],[類別]]&amp;表格4[[#This Row],[項目]]&amp;表格4[[#This Row],[項目2]],"")</f>
        <v>02/26 農會購物</v>
      </c>
      <c r="H82" s="108"/>
      <c r="I82" s="108"/>
      <c r="J82" s="110">
        <v>180</v>
      </c>
    </row>
    <row r="83" spans="1:10">
      <c r="A83" s="322" t="str">
        <f>IFERROR((INDEX(名冊[#All],MATCH(表格4[[#This Row],[姓名]],名冊[[#All],[姓名]],0),COLUMN(名冊[[#Headers],[字號]]))),"")</f>
        <v>1-656</v>
      </c>
      <c r="B83" s="323" t="s">
        <v>1089</v>
      </c>
      <c r="C83" s="324">
        <v>45714</v>
      </c>
      <c r="D83" s="108" t="str">
        <f>IF(表格4[[#This Row],[姓名]]&lt;&gt;"","農會","")</f>
        <v>農會</v>
      </c>
      <c r="E83" s="325" t="str">
        <f>IF(表格4[[#This Row],[姓名]]&lt;&gt;"","購物","")</f>
        <v>購物</v>
      </c>
      <c r="F83" s="325"/>
      <c r="G83" s="109" t="str">
        <f>IF(表格4[[#This Row],[姓名]]&lt;&gt;"",TEXT(表格4[[#This Row],[日期]],"mm/dd;;")&amp;" "&amp;表格4[[#This Row],[類別]]&amp;表格4[[#This Row],[項目]]&amp;表格4[[#This Row],[項目2]],"")</f>
        <v>02/26 農會購物</v>
      </c>
      <c r="H83" s="108"/>
      <c r="I83" s="108"/>
      <c r="J83" s="110">
        <v>91</v>
      </c>
    </row>
    <row r="84" spans="1:10">
      <c r="A84" s="322" t="str">
        <f>IFERROR((INDEX(名冊[#All],MATCH(表格4[[#This Row],[姓名]],名冊[[#All],[姓名]],0),COLUMN(名冊[[#Headers],[字號]]))),"")</f>
        <v>1-167</v>
      </c>
      <c r="B84" s="323" t="s">
        <v>271</v>
      </c>
      <c r="C84" s="324">
        <v>45714</v>
      </c>
      <c r="D84" s="108" t="str">
        <f>IF(表格4[[#This Row],[姓名]]&lt;&gt;"","農會","")</f>
        <v>農會</v>
      </c>
      <c r="E84" s="325" t="str">
        <f>IF(表格4[[#This Row],[姓名]]&lt;&gt;"","購物","")</f>
        <v>購物</v>
      </c>
      <c r="F84" s="325"/>
      <c r="G84" s="109" t="str">
        <f>IF(表格4[[#This Row],[姓名]]&lt;&gt;"",TEXT(表格4[[#This Row],[日期]],"mm/dd;;")&amp;" "&amp;表格4[[#This Row],[類別]]&amp;表格4[[#This Row],[項目]]&amp;表格4[[#This Row],[項目2]],"")</f>
        <v>02/26 農會購物</v>
      </c>
      <c r="H84" s="108"/>
      <c r="I84" s="108"/>
      <c r="J84" s="110">
        <v>242</v>
      </c>
    </row>
    <row r="85" spans="1:10">
      <c r="A85" s="322" t="str">
        <f>IFERROR((INDEX(名冊[#All],MATCH(表格4[[#This Row],[姓名]],名冊[[#All],[姓名]],0),COLUMN(名冊[[#Headers],[字號]]))),"")</f>
        <v>1-366</v>
      </c>
      <c r="B85" s="323" t="s">
        <v>2288</v>
      </c>
      <c r="C85" s="324">
        <v>45714</v>
      </c>
      <c r="D85" s="108" t="str">
        <f>IF(表格4[[#This Row],[姓名]]&lt;&gt;"","農會","")</f>
        <v>農會</v>
      </c>
      <c r="E85" s="325" t="str">
        <f>IF(表格4[[#This Row],[姓名]]&lt;&gt;"","購物","")</f>
        <v>購物</v>
      </c>
      <c r="F85" s="325"/>
      <c r="G85" s="109" t="str">
        <f>IF(表格4[[#This Row],[姓名]]&lt;&gt;"",TEXT(表格4[[#This Row],[日期]],"mm/dd;;")&amp;" "&amp;表格4[[#This Row],[類別]]&amp;表格4[[#This Row],[項目]]&amp;表格4[[#This Row],[項目2]],"")</f>
        <v>02/26 農會購物</v>
      </c>
      <c r="H85" s="108"/>
      <c r="I85" s="108"/>
      <c r="J85" s="110">
        <v>93</v>
      </c>
    </row>
    <row r="86" spans="1:10">
      <c r="A86" s="322" t="str">
        <f>IFERROR((INDEX(名冊[#All],MATCH(表格4[[#This Row],[姓名]],名冊[[#All],[姓名]],0),COLUMN(名冊[[#Headers],[字號]]))),"")</f>
        <v>1-053</v>
      </c>
      <c r="B86" s="323" t="s">
        <v>526</v>
      </c>
      <c r="C86" s="324">
        <v>45714</v>
      </c>
      <c r="D86" s="108" t="str">
        <f>IF(表格4[[#This Row],[姓名]]&lt;&gt;"","農會","")</f>
        <v>農會</v>
      </c>
      <c r="E86" s="325" t="str">
        <f>IF(表格4[[#This Row],[姓名]]&lt;&gt;"","購物","")</f>
        <v>購物</v>
      </c>
      <c r="F86" s="325"/>
      <c r="G86" s="109" t="str">
        <f>IF(表格4[[#This Row],[姓名]]&lt;&gt;"",TEXT(表格4[[#This Row],[日期]],"mm/dd;;")&amp;" "&amp;表格4[[#This Row],[類別]]&amp;表格4[[#This Row],[項目]]&amp;表格4[[#This Row],[項目2]],"")</f>
        <v>02/26 農會購物</v>
      </c>
      <c r="H86" s="108"/>
      <c r="I86" s="108"/>
      <c r="J86" s="110">
        <v>200</v>
      </c>
    </row>
    <row r="87" spans="1:10">
      <c r="A87" s="322" t="str">
        <f>IFERROR((INDEX(名冊[#All],MATCH(表格4[[#This Row],[姓名]],名冊[[#All],[姓名]],0),COLUMN(名冊[[#Headers],[字號]]))),"")</f>
        <v>1-565</v>
      </c>
      <c r="B87" s="323" t="s">
        <v>408</v>
      </c>
      <c r="C87" s="324">
        <v>45721</v>
      </c>
      <c r="D87" s="108" t="str">
        <f>IF(表格4[[#This Row],[姓名]]&lt;&gt;"","農會","")</f>
        <v>農會</v>
      </c>
      <c r="E87" s="325" t="str">
        <f>IF(表格4[[#This Row],[姓名]]&lt;&gt;"","購物","")</f>
        <v>購物</v>
      </c>
      <c r="F87" s="325"/>
      <c r="G87" s="109" t="str">
        <f>IF(表格4[[#This Row],[姓名]]&lt;&gt;"",TEXT(表格4[[#This Row],[日期]],"mm/dd;;")&amp;" "&amp;表格4[[#This Row],[類別]]&amp;表格4[[#This Row],[項目]]&amp;表格4[[#This Row],[項目2]],"")</f>
        <v>03/05 農會購物</v>
      </c>
      <c r="H87" s="108"/>
      <c r="I87" s="108"/>
      <c r="J87" s="110">
        <v>425</v>
      </c>
    </row>
    <row r="88" spans="1:10">
      <c r="A88" s="322" t="str">
        <f>IFERROR((INDEX(名冊[#All],MATCH(表格4[[#This Row],[姓名]],名冊[[#All],[姓名]],0),COLUMN(名冊[[#Headers],[字號]]))),"")</f>
        <v>1-690</v>
      </c>
      <c r="B88" s="323" t="s">
        <v>2283</v>
      </c>
      <c r="C88" s="324">
        <v>45721</v>
      </c>
      <c r="D88" s="108" t="str">
        <f>IF(表格4[[#This Row],[姓名]]&lt;&gt;"","農會","")</f>
        <v>農會</v>
      </c>
      <c r="E88" s="325" t="str">
        <f>IF(表格4[[#This Row],[姓名]]&lt;&gt;"","購物","")</f>
        <v>購物</v>
      </c>
      <c r="F88" s="325"/>
      <c r="G88" s="109" t="str">
        <f>IF(表格4[[#This Row],[姓名]]&lt;&gt;"",TEXT(表格4[[#This Row],[日期]],"mm/dd;;")&amp;" "&amp;表格4[[#This Row],[類別]]&amp;表格4[[#This Row],[項目]]&amp;表格4[[#This Row],[項目2]],"")</f>
        <v>03/05 農會購物</v>
      </c>
      <c r="H88" s="108"/>
      <c r="I88" s="108"/>
      <c r="J88" s="110">
        <v>60</v>
      </c>
    </row>
    <row r="89" spans="1:10">
      <c r="A89" s="322" t="str">
        <f>IFERROR((INDEX(名冊[#All],MATCH(表格4[[#This Row],[姓名]],名冊[[#All],[姓名]],0),COLUMN(名冊[[#Headers],[字號]]))),"")</f>
        <v>1-521</v>
      </c>
      <c r="B89" s="323" t="s">
        <v>509</v>
      </c>
      <c r="C89" s="324">
        <v>45721</v>
      </c>
      <c r="D89" s="108" t="str">
        <f>IF(表格4[[#This Row],[姓名]]&lt;&gt;"","農會","")</f>
        <v>農會</v>
      </c>
      <c r="E89" s="325" t="str">
        <f>IF(表格4[[#This Row],[姓名]]&lt;&gt;"","購物","")</f>
        <v>購物</v>
      </c>
      <c r="F89" s="325"/>
      <c r="G89" s="109" t="str">
        <f>IF(表格4[[#This Row],[姓名]]&lt;&gt;"",TEXT(表格4[[#This Row],[日期]],"mm/dd;;")&amp;" "&amp;表格4[[#This Row],[類別]]&amp;表格4[[#This Row],[項目]]&amp;表格4[[#This Row],[項目2]],"")</f>
        <v>03/05 農會購物</v>
      </c>
      <c r="H89" s="108"/>
      <c r="I89" s="108"/>
      <c r="J89" s="110">
        <v>205</v>
      </c>
    </row>
    <row r="90" spans="1:10">
      <c r="A90" s="322" t="str">
        <f>IFERROR((INDEX(名冊[#All],MATCH(表格4[[#This Row],[姓名]],名冊[[#All],[姓名]],0),COLUMN(名冊[[#Headers],[字號]]))),"")</f>
        <v>1-471</v>
      </c>
      <c r="B90" s="323" t="s">
        <v>496</v>
      </c>
      <c r="C90" s="324">
        <v>45721</v>
      </c>
      <c r="D90" s="108" t="str">
        <f>IF(表格4[[#This Row],[姓名]]&lt;&gt;"","農會","")</f>
        <v>農會</v>
      </c>
      <c r="E90" s="325" t="str">
        <f>IF(表格4[[#This Row],[姓名]]&lt;&gt;"","購物","")</f>
        <v>購物</v>
      </c>
      <c r="F90" s="325"/>
      <c r="G90" s="109" t="str">
        <f>IF(表格4[[#This Row],[姓名]]&lt;&gt;"",TEXT(表格4[[#This Row],[日期]],"mm/dd;;")&amp;" "&amp;表格4[[#This Row],[類別]]&amp;表格4[[#This Row],[項目]]&amp;表格4[[#This Row],[項目2]],"")</f>
        <v>03/05 農會購物</v>
      </c>
      <c r="H90" s="108"/>
      <c r="I90" s="108"/>
      <c r="J90" s="110">
        <v>59</v>
      </c>
    </row>
    <row r="91" spans="1:10">
      <c r="A91" s="322" t="str">
        <f>IFERROR((INDEX(名冊[#All],MATCH(表格4[[#This Row],[姓名]],名冊[[#All],[姓名]],0),COLUMN(名冊[[#Headers],[字號]]))),"")</f>
        <v>1-299</v>
      </c>
      <c r="B91" s="323" t="s">
        <v>277</v>
      </c>
      <c r="C91" s="324">
        <v>45721</v>
      </c>
      <c r="D91" s="108" t="str">
        <f>IF(表格4[[#This Row],[姓名]]&lt;&gt;"","農會","")</f>
        <v>農會</v>
      </c>
      <c r="E91" s="325" t="str">
        <f>IF(表格4[[#This Row],[姓名]]&lt;&gt;"","購物","")</f>
        <v>購物</v>
      </c>
      <c r="F91" s="325"/>
      <c r="G91" s="109" t="str">
        <f>IF(表格4[[#This Row],[姓名]]&lt;&gt;"",TEXT(表格4[[#This Row],[日期]],"mm/dd;;")&amp;" "&amp;表格4[[#This Row],[類別]]&amp;表格4[[#This Row],[項目]]&amp;表格4[[#This Row],[項目2]],"")</f>
        <v>03/05 農會購物</v>
      </c>
      <c r="H91" s="108"/>
      <c r="I91" s="108"/>
      <c r="J91" s="110">
        <v>606</v>
      </c>
    </row>
    <row r="92" spans="1:10">
      <c r="A92" s="322" t="str">
        <f>IFERROR((INDEX(名冊[#All],MATCH(表格4[[#This Row],[姓名]],名冊[[#All],[姓名]],0),COLUMN(名冊[[#Headers],[字號]]))),"")</f>
        <v>1-311</v>
      </c>
      <c r="B92" s="323" t="s">
        <v>511</v>
      </c>
      <c r="C92" s="324">
        <v>45721</v>
      </c>
      <c r="D92" s="108" t="str">
        <f>IF(表格4[[#This Row],[姓名]]&lt;&gt;"","農會","")</f>
        <v>農會</v>
      </c>
      <c r="E92" s="325" t="str">
        <f>IF(表格4[[#This Row],[姓名]]&lt;&gt;"","購物","")</f>
        <v>購物</v>
      </c>
      <c r="F92" s="325"/>
      <c r="G92" s="109" t="str">
        <f>IF(表格4[[#This Row],[姓名]]&lt;&gt;"",TEXT(表格4[[#This Row],[日期]],"mm/dd;;")&amp;" "&amp;表格4[[#This Row],[類別]]&amp;表格4[[#This Row],[項目]]&amp;表格4[[#This Row],[項目2]],"")</f>
        <v>03/05 農會購物</v>
      </c>
      <c r="H92" s="108"/>
      <c r="I92" s="108"/>
      <c r="J92" s="110">
        <v>288</v>
      </c>
    </row>
    <row r="93" spans="1:10">
      <c r="A93" s="322" t="str">
        <f>IFERROR((INDEX(名冊[#All],MATCH(表格4[[#This Row],[姓名]],名冊[[#All],[姓名]],0),COLUMN(名冊[[#Headers],[字號]]))),"")</f>
        <v>1-723</v>
      </c>
      <c r="B93" s="323" t="s">
        <v>1752</v>
      </c>
      <c r="C93" s="324">
        <v>45721</v>
      </c>
      <c r="D93" s="108" t="str">
        <f>IF(表格4[[#This Row],[姓名]]&lt;&gt;"","農會","")</f>
        <v>農會</v>
      </c>
      <c r="E93" s="325" t="str">
        <f>IF(表格4[[#This Row],[姓名]]&lt;&gt;"","購物","")</f>
        <v>購物</v>
      </c>
      <c r="F93" s="325"/>
      <c r="G93" s="109" t="str">
        <f>IF(表格4[[#This Row],[姓名]]&lt;&gt;"",TEXT(表格4[[#This Row],[日期]],"mm/dd;;")&amp;" "&amp;表格4[[#This Row],[類別]]&amp;表格4[[#This Row],[項目]]&amp;表格4[[#This Row],[項目2]],"")</f>
        <v>03/05 農會購物</v>
      </c>
      <c r="H93" s="108"/>
      <c r="I93" s="108"/>
      <c r="J93" s="110">
        <v>61</v>
      </c>
    </row>
    <row r="94" spans="1:10">
      <c r="A94" s="322" t="str">
        <f>IFERROR((INDEX(名冊[#All],MATCH(表格4[[#This Row],[姓名]],名冊[[#All],[姓名]],0),COLUMN(名冊[[#Headers],[字號]]))),"")</f>
        <v>1-542</v>
      </c>
      <c r="B94" s="323" t="s">
        <v>325</v>
      </c>
      <c r="C94" s="324">
        <v>45721</v>
      </c>
      <c r="D94" s="108" t="str">
        <f>IF(表格4[[#This Row],[姓名]]&lt;&gt;"","農會","")</f>
        <v>農會</v>
      </c>
      <c r="E94" s="325" t="str">
        <f>IF(表格4[[#This Row],[姓名]]&lt;&gt;"","購物","")</f>
        <v>購物</v>
      </c>
      <c r="F94" s="325"/>
      <c r="G94" s="109" t="str">
        <f>IF(表格4[[#This Row],[姓名]]&lt;&gt;"",TEXT(表格4[[#This Row],[日期]],"mm/dd;;")&amp;" "&amp;表格4[[#This Row],[類別]]&amp;表格4[[#This Row],[項目]]&amp;表格4[[#This Row],[項目2]],"")</f>
        <v>03/05 農會購物</v>
      </c>
      <c r="H94" s="108"/>
      <c r="I94" s="108"/>
      <c r="J94" s="110">
        <v>374</v>
      </c>
    </row>
    <row r="95" spans="1:10">
      <c r="A95" s="322" t="str">
        <f>IFERROR((INDEX(名冊[#All],MATCH(表格4[[#This Row],[姓名]],名冊[[#All],[姓名]],0),COLUMN(名冊[[#Headers],[字號]]))),"")</f>
        <v>1-281</v>
      </c>
      <c r="B95" s="323" t="s">
        <v>498</v>
      </c>
      <c r="C95" s="324">
        <v>45721</v>
      </c>
      <c r="D95" s="108" t="str">
        <f>IF(表格4[[#This Row],[姓名]]&lt;&gt;"","農會","")</f>
        <v>農會</v>
      </c>
      <c r="E95" s="325" t="str">
        <f>IF(表格4[[#This Row],[姓名]]&lt;&gt;"","購物","")</f>
        <v>購物</v>
      </c>
      <c r="F95" s="325"/>
      <c r="G95" s="109" t="str">
        <f>IF(表格4[[#This Row],[姓名]]&lt;&gt;"",TEXT(表格4[[#This Row],[日期]],"mm/dd;;")&amp;" "&amp;表格4[[#This Row],[類別]]&amp;表格4[[#This Row],[項目]]&amp;表格4[[#This Row],[項目2]],"")</f>
        <v>03/05 農會購物</v>
      </c>
      <c r="H95" s="108"/>
      <c r="I95" s="108"/>
      <c r="J95" s="110">
        <v>63</v>
      </c>
    </row>
    <row r="96" spans="1:10">
      <c r="A96" s="322" t="str">
        <f>IFERROR((INDEX(名冊[#All],MATCH(表格4[[#This Row],[姓名]],名冊[[#All],[姓名]],0),COLUMN(名冊[[#Headers],[字號]]))),"")</f>
        <v>1-702</v>
      </c>
      <c r="B96" s="323" t="s">
        <v>1516</v>
      </c>
      <c r="C96" s="324">
        <v>45721</v>
      </c>
      <c r="D96" s="108" t="str">
        <f>IF(表格4[[#This Row],[姓名]]&lt;&gt;"","農會","")</f>
        <v>農會</v>
      </c>
      <c r="E96" s="325" t="str">
        <f>IF(表格4[[#This Row],[姓名]]&lt;&gt;"","購物","")</f>
        <v>購物</v>
      </c>
      <c r="F96" s="325"/>
      <c r="G96" s="109" t="str">
        <f>IF(表格4[[#This Row],[姓名]]&lt;&gt;"",TEXT(表格4[[#This Row],[日期]],"mm/dd;;")&amp;" "&amp;表格4[[#This Row],[類別]]&amp;表格4[[#This Row],[項目]]&amp;表格4[[#This Row],[項目2]],"")</f>
        <v>03/05 農會購物</v>
      </c>
      <c r="H96" s="108"/>
      <c r="I96" s="108"/>
      <c r="J96" s="110">
        <v>190</v>
      </c>
    </row>
    <row r="97" spans="1:10">
      <c r="A97" s="322" t="str">
        <f>IFERROR((INDEX(名冊[#All],MATCH(表格4[[#This Row],[姓名]],名冊[[#All],[姓名]],0),COLUMN(名冊[[#Headers],[字號]]))),"")</f>
        <v>1-659</v>
      </c>
      <c r="B97" s="323" t="s">
        <v>1266</v>
      </c>
      <c r="C97" s="324">
        <v>45721</v>
      </c>
      <c r="D97" s="108" t="str">
        <f>IF(表格4[[#This Row],[姓名]]&lt;&gt;"","農會","")</f>
        <v>農會</v>
      </c>
      <c r="E97" s="325" t="str">
        <f>IF(表格4[[#This Row],[姓名]]&lt;&gt;"","購物","")</f>
        <v>購物</v>
      </c>
      <c r="F97" s="325"/>
      <c r="G97" s="109" t="str">
        <f>IF(表格4[[#This Row],[姓名]]&lt;&gt;"",TEXT(表格4[[#This Row],[日期]],"mm/dd;;")&amp;" "&amp;表格4[[#This Row],[類別]]&amp;表格4[[#This Row],[項目]]&amp;表格4[[#This Row],[項目2]],"")</f>
        <v>03/05 農會購物</v>
      </c>
      <c r="H97" s="108"/>
      <c r="I97" s="108"/>
      <c r="J97" s="110">
        <v>60</v>
      </c>
    </row>
    <row r="98" spans="1:10">
      <c r="A98" s="322" t="str">
        <f>IFERROR((INDEX(名冊[#All],MATCH(表格4[[#This Row],[姓名]],名冊[[#All],[姓名]],0),COLUMN(名冊[[#Headers],[字號]]))),"")</f>
        <v>1-624</v>
      </c>
      <c r="B98" s="323" t="s">
        <v>864</v>
      </c>
      <c r="C98" s="324">
        <v>45721</v>
      </c>
      <c r="D98" s="108" t="str">
        <f>IF(表格4[[#This Row],[姓名]]&lt;&gt;"","農會","")</f>
        <v>農會</v>
      </c>
      <c r="E98" s="325" t="str">
        <f>IF(表格4[[#This Row],[姓名]]&lt;&gt;"","購物","")</f>
        <v>購物</v>
      </c>
      <c r="F98" s="325"/>
      <c r="G98" s="109" t="str">
        <f>IF(表格4[[#This Row],[姓名]]&lt;&gt;"",TEXT(表格4[[#This Row],[日期]],"mm/dd;;")&amp;" "&amp;表格4[[#This Row],[類別]]&amp;表格4[[#This Row],[項目]]&amp;表格4[[#This Row],[項目2]],"")</f>
        <v>03/05 農會購物</v>
      </c>
      <c r="H98" s="108"/>
      <c r="I98" s="108"/>
      <c r="J98" s="110">
        <v>463</v>
      </c>
    </row>
    <row r="99" spans="1:10">
      <c r="A99" s="322" t="str">
        <f>IFERROR((INDEX(名冊[#All],MATCH(表格4[[#This Row],[姓名]],名冊[[#All],[姓名]],0),COLUMN(名冊[[#Headers],[字號]]))),"")</f>
        <v>1-432</v>
      </c>
      <c r="B99" s="323" t="s">
        <v>613</v>
      </c>
      <c r="C99" s="324">
        <v>45721</v>
      </c>
      <c r="D99" s="108" t="str">
        <f>IF(表格4[[#This Row],[姓名]]&lt;&gt;"","農會","")</f>
        <v>農會</v>
      </c>
      <c r="E99" s="325" t="str">
        <f>IF(表格4[[#This Row],[姓名]]&lt;&gt;"","購物","")</f>
        <v>購物</v>
      </c>
      <c r="F99" s="325"/>
      <c r="G99" s="109" t="str">
        <f>IF(表格4[[#This Row],[姓名]]&lt;&gt;"",TEXT(表格4[[#This Row],[日期]],"mm/dd;;")&amp;" "&amp;表格4[[#This Row],[類別]]&amp;表格4[[#This Row],[項目]]&amp;表格4[[#This Row],[項目2]],"")</f>
        <v>03/05 農會購物</v>
      </c>
      <c r="H99" s="108"/>
      <c r="I99" s="108"/>
      <c r="J99" s="110">
        <v>69</v>
      </c>
    </row>
    <row r="100" spans="1:10">
      <c r="A100" s="322" t="str">
        <f>IFERROR((INDEX(名冊[#All],MATCH(表格4[[#This Row],[姓名]],名冊[[#All],[姓名]],0),COLUMN(名冊[[#Headers],[字號]]))),"")</f>
        <v>1-717</v>
      </c>
      <c r="B100" s="323" t="s">
        <v>1674</v>
      </c>
      <c r="C100" s="324">
        <v>45721</v>
      </c>
      <c r="D100" s="108" t="str">
        <f>IF(表格4[[#This Row],[姓名]]&lt;&gt;"","農會","")</f>
        <v>農會</v>
      </c>
      <c r="E100" s="325" t="str">
        <f>IF(表格4[[#This Row],[姓名]]&lt;&gt;"","購物","")</f>
        <v>購物</v>
      </c>
      <c r="F100" s="325"/>
      <c r="G100" s="109" t="str">
        <f>IF(表格4[[#This Row],[姓名]]&lt;&gt;"",TEXT(表格4[[#This Row],[日期]],"mm/dd;;")&amp;" "&amp;表格4[[#This Row],[類別]]&amp;表格4[[#This Row],[項目]]&amp;表格4[[#This Row],[項目2]],"")</f>
        <v>03/05 農會購物</v>
      </c>
      <c r="H100" s="108"/>
      <c r="I100" s="108"/>
      <c r="J100" s="110">
        <v>68</v>
      </c>
    </row>
    <row r="101" spans="1:10">
      <c r="A101" s="322" t="str">
        <f>IFERROR((INDEX(名冊[#All],MATCH(表格4[[#This Row],[姓名]],名冊[[#All],[姓名]],0),COLUMN(名冊[[#Headers],[字號]]))),"")</f>
        <v>1-660</v>
      </c>
      <c r="B101" s="323" t="s">
        <v>1278</v>
      </c>
      <c r="C101" s="324">
        <v>45721</v>
      </c>
      <c r="D101" s="108" t="str">
        <f>IF(表格4[[#This Row],[姓名]]&lt;&gt;"","農會","")</f>
        <v>農會</v>
      </c>
      <c r="E101" s="325" t="str">
        <f>IF(表格4[[#This Row],[姓名]]&lt;&gt;"","購物","")</f>
        <v>購物</v>
      </c>
      <c r="F101" s="325"/>
      <c r="G101" s="109" t="str">
        <f>IF(表格4[[#This Row],[姓名]]&lt;&gt;"",TEXT(表格4[[#This Row],[日期]],"mm/dd;;")&amp;" "&amp;表格4[[#This Row],[類別]]&amp;表格4[[#This Row],[項目]]&amp;表格4[[#This Row],[項目2]],"")</f>
        <v>03/05 農會購物</v>
      </c>
      <c r="H101" s="108"/>
      <c r="I101" s="108"/>
      <c r="J101" s="110">
        <v>80</v>
      </c>
    </row>
    <row r="102" spans="1:10">
      <c r="A102" s="322" t="str">
        <f>IFERROR((INDEX(名冊[#All],MATCH(表格4[[#This Row],[姓名]],名冊[[#All],[姓名]],0),COLUMN(名冊[[#Headers],[字號]]))),"")</f>
        <v>1-732</v>
      </c>
      <c r="B102" s="323" t="s">
        <v>1869</v>
      </c>
      <c r="C102" s="324">
        <v>45721</v>
      </c>
      <c r="D102" s="108" t="str">
        <f>IF(表格4[[#This Row],[姓名]]&lt;&gt;"","農會","")</f>
        <v>農會</v>
      </c>
      <c r="E102" s="325" t="str">
        <f>IF(表格4[[#This Row],[姓名]]&lt;&gt;"","購物","")</f>
        <v>購物</v>
      </c>
      <c r="F102" s="325"/>
      <c r="G102" s="109" t="str">
        <f>IF(表格4[[#This Row],[姓名]]&lt;&gt;"",TEXT(表格4[[#This Row],[日期]],"mm/dd;;")&amp;" "&amp;表格4[[#This Row],[類別]]&amp;表格4[[#This Row],[項目]]&amp;表格4[[#This Row],[項目2]],"")</f>
        <v>03/05 農會購物</v>
      </c>
      <c r="H102" s="108"/>
      <c r="I102" s="108"/>
      <c r="J102" s="110">
        <v>138</v>
      </c>
    </row>
    <row r="103" spans="1:10">
      <c r="A103" s="322" t="str">
        <f>IFERROR((INDEX(名冊[#All],MATCH(表格4[[#This Row],[姓名]],名冊[[#All],[姓名]],0),COLUMN(名冊[[#Headers],[字號]]))),"")</f>
        <v>1-673</v>
      </c>
      <c r="B103" s="323" t="s">
        <v>1350</v>
      </c>
      <c r="C103" s="324">
        <v>45721</v>
      </c>
      <c r="D103" s="108" t="str">
        <f>IF(表格4[[#This Row],[姓名]]&lt;&gt;"","農會","")</f>
        <v>農會</v>
      </c>
      <c r="E103" s="325" t="str">
        <f>IF(表格4[[#This Row],[姓名]]&lt;&gt;"","購物","")</f>
        <v>購物</v>
      </c>
      <c r="F103" s="325"/>
      <c r="G103" s="109" t="str">
        <f>IF(表格4[[#This Row],[姓名]]&lt;&gt;"",TEXT(表格4[[#This Row],[日期]],"mm/dd;;")&amp;" "&amp;表格4[[#This Row],[類別]]&amp;表格4[[#This Row],[項目]]&amp;表格4[[#This Row],[項目2]],"")</f>
        <v>03/05 農會購物</v>
      </c>
      <c r="H103" s="108"/>
      <c r="I103" s="108"/>
      <c r="J103" s="110">
        <v>138</v>
      </c>
    </row>
    <row r="104" spans="1:10">
      <c r="A104" s="322" t="str">
        <f>IFERROR((INDEX(名冊[#All],MATCH(表格4[[#This Row],[姓名]],名冊[[#All],[姓名]],0),COLUMN(名冊[[#Headers],[字號]]))),"")</f>
        <v>1-741</v>
      </c>
      <c r="B104" s="323" t="s">
        <v>1937</v>
      </c>
      <c r="C104" s="324">
        <v>45721</v>
      </c>
      <c r="D104" s="108" t="str">
        <f>IF(表格4[[#This Row],[姓名]]&lt;&gt;"","農會","")</f>
        <v>農會</v>
      </c>
      <c r="E104" s="325" t="str">
        <f>IF(表格4[[#This Row],[姓名]]&lt;&gt;"","購物","")</f>
        <v>購物</v>
      </c>
      <c r="F104" s="325"/>
      <c r="G104" s="109" t="str">
        <f>IF(表格4[[#This Row],[姓名]]&lt;&gt;"",TEXT(表格4[[#This Row],[日期]],"mm/dd;;")&amp;" "&amp;表格4[[#This Row],[類別]]&amp;表格4[[#This Row],[項目]]&amp;表格4[[#This Row],[項目2]],"")</f>
        <v>03/05 農會購物</v>
      </c>
      <c r="H104" s="108"/>
      <c r="I104" s="108"/>
      <c r="J104" s="110">
        <v>200</v>
      </c>
    </row>
    <row r="105" spans="1:10">
      <c r="A105" s="322" t="str">
        <f>IFERROR((INDEX(名冊[#All],MATCH(表格4[[#This Row],[姓名]],名冊[[#All],[姓名]],0),COLUMN(名冊[[#Headers],[字號]]))),"")</f>
        <v>1-763</v>
      </c>
      <c r="B105" s="323" t="s">
        <v>2162</v>
      </c>
      <c r="C105" s="324">
        <v>45721</v>
      </c>
      <c r="D105" s="108" t="str">
        <f>IF(表格4[[#This Row],[姓名]]&lt;&gt;"","農會","")</f>
        <v>農會</v>
      </c>
      <c r="E105" s="325" t="str">
        <f>IF(表格4[[#This Row],[姓名]]&lt;&gt;"","購物","")</f>
        <v>購物</v>
      </c>
      <c r="F105" s="325"/>
      <c r="G105" s="109" t="str">
        <f>IF(表格4[[#This Row],[姓名]]&lt;&gt;"",TEXT(表格4[[#This Row],[日期]],"mm/dd;;")&amp;" "&amp;表格4[[#This Row],[類別]]&amp;表格4[[#This Row],[項目]]&amp;表格4[[#This Row],[項目2]],"")</f>
        <v>03/05 農會購物</v>
      </c>
      <c r="H105" s="108"/>
      <c r="I105" s="108"/>
      <c r="J105" s="110">
        <v>138</v>
      </c>
    </row>
    <row r="106" spans="1:10">
      <c r="A106" s="322" t="str">
        <f>IFERROR((INDEX(名冊[#All],MATCH(表格4[[#This Row],[姓名]],名冊[[#All],[姓名]],0),COLUMN(名冊[[#Headers],[字號]]))),"")</f>
        <v>1-452</v>
      </c>
      <c r="B106" s="323" t="s">
        <v>536</v>
      </c>
      <c r="C106" s="324">
        <v>45721</v>
      </c>
      <c r="D106" s="108" t="str">
        <f>IF(表格4[[#This Row],[姓名]]&lt;&gt;"","農會","")</f>
        <v>農會</v>
      </c>
      <c r="E106" s="325" t="str">
        <f>IF(表格4[[#This Row],[姓名]]&lt;&gt;"","購物","")</f>
        <v>購物</v>
      </c>
      <c r="F106" s="325"/>
      <c r="G106" s="109" t="str">
        <f>IF(表格4[[#This Row],[姓名]]&lt;&gt;"",TEXT(表格4[[#This Row],[日期]],"mm/dd;;")&amp;" "&amp;表格4[[#This Row],[類別]]&amp;表格4[[#This Row],[項目]]&amp;表格4[[#This Row],[項目2]],"")</f>
        <v>03/05 農會購物</v>
      </c>
      <c r="H106" s="108"/>
      <c r="I106" s="108"/>
      <c r="J106" s="110">
        <v>68</v>
      </c>
    </row>
    <row r="107" spans="1:10">
      <c r="A107" s="322" t="str">
        <f>IFERROR((INDEX(名冊[#All],MATCH(表格4[[#This Row],[姓名]],名冊[[#All],[姓名]],0),COLUMN(名冊[[#Headers],[字號]]))),"")</f>
        <v>1-585</v>
      </c>
      <c r="B107" s="323" t="s">
        <v>985</v>
      </c>
      <c r="C107" s="324">
        <v>45721</v>
      </c>
      <c r="D107" s="108" t="str">
        <f>IF(表格4[[#This Row],[姓名]]&lt;&gt;"","農會","")</f>
        <v>農會</v>
      </c>
      <c r="E107" s="325" t="str">
        <f>IF(表格4[[#This Row],[姓名]]&lt;&gt;"","購物","")</f>
        <v>購物</v>
      </c>
      <c r="F107" s="325"/>
      <c r="G107" s="109" t="str">
        <f>IF(表格4[[#This Row],[姓名]]&lt;&gt;"",TEXT(表格4[[#This Row],[日期]],"mm/dd;;")&amp;" "&amp;表格4[[#This Row],[類別]]&amp;表格4[[#This Row],[項目]]&amp;表格4[[#This Row],[項目2]],"")</f>
        <v>03/05 農會購物</v>
      </c>
      <c r="H107" s="108"/>
      <c r="I107" s="108"/>
      <c r="J107" s="110">
        <v>80</v>
      </c>
    </row>
    <row r="108" spans="1:10">
      <c r="A108" s="322" t="str">
        <f>IFERROR((INDEX(名冊[#All],MATCH(表格4[[#This Row],[姓名]],名冊[[#All],[姓名]],0),COLUMN(名冊[[#Headers],[字號]]))),"")</f>
        <v>1-612</v>
      </c>
      <c r="B108" s="323" t="s">
        <v>785</v>
      </c>
      <c r="C108" s="324">
        <v>45721</v>
      </c>
      <c r="D108" s="108" t="str">
        <f>IF(表格4[[#This Row],[姓名]]&lt;&gt;"","農會","")</f>
        <v>農會</v>
      </c>
      <c r="E108" s="325" t="str">
        <f>IF(表格4[[#This Row],[姓名]]&lt;&gt;"","購物","")</f>
        <v>購物</v>
      </c>
      <c r="F108" s="325"/>
      <c r="G108" s="109" t="str">
        <f>IF(表格4[[#This Row],[姓名]]&lt;&gt;"",TEXT(表格4[[#This Row],[日期]],"mm/dd;;")&amp;" "&amp;表格4[[#This Row],[類別]]&amp;表格4[[#This Row],[項目]]&amp;表格4[[#This Row],[項目2]],"")</f>
        <v>03/05 農會購物</v>
      </c>
      <c r="H108" s="108"/>
      <c r="I108" s="108"/>
      <c r="J108" s="110">
        <v>150</v>
      </c>
    </row>
    <row r="109" spans="1:10">
      <c r="A109" s="322" t="str">
        <f>IFERROR((INDEX(名冊[#All],MATCH(表格4[[#This Row],[姓名]],名冊[[#All],[姓名]],0),COLUMN(名冊[[#Headers],[字號]]))),"")</f>
        <v>1-530</v>
      </c>
      <c r="B109" s="323" t="s">
        <v>531</v>
      </c>
      <c r="C109" s="324">
        <v>45721</v>
      </c>
      <c r="D109" s="108" t="str">
        <f>IF(表格4[[#This Row],[姓名]]&lt;&gt;"","農會","")</f>
        <v>農會</v>
      </c>
      <c r="E109" s="325" t="str">
        <f>IF(表格4[[#This Row],[姓名]]&lt;&gt;"","購物","")</f>
        <v>購物</v>
      </c>
      <c r="F109" s="325"/>
      <c r="G109" s="109" t="str">
        <f>IF(表格4[[#This Row],[姓名]]&lt;&gt;"",TEXT(表格4[[#This Row],[日期]],"mm/dd;;")&amp;" "&amp;表格4[[#This Row],[類別]]&amp;表格4[[#This Row],[項目]]&amp;表格4[[#This Row],[項目2]],"")</f>
        <v>03/05 農會購物</v>
      </c>
      <c r="H109" s="108"/>
      <c r="I109" s="108"/>
      <c r="J109" s="110">
        <v>68</v>
      </c>
    </row>
    <row r="110" spans="1:10">
      <c r="A110" s="322" t="str">
        <f>IFERROR((INDEX(名冊[#All],MATCH(表格4[[#This Row],[姓名]],名冊[[#All],[姓名]],0),COLUMN(名冊[[#Headers],[字號]]))),"")</f>
        <v>1-038</v>
      </c>
      <c r="B110" s="323" t="s">
        <v>2284</v>
      </c>
      <c r="C110" s="324">
        <v>45721</v>
      </c>
      <c r="D110" s="108" t="str">
        <f>IF(表格4[[#This Row],[姓名]]&lt;&gt;"","農會","")</f>
        <v>農會</v>
      </c>
      <c r="E110" s="325" t="str">
        <f>IF(表格4[[#This Row],[姓名]]&lt;&gt;"","購物","")</f>
        <v>購物</v>
      </c>
      <c r="F110" s="325"/>
      <c r="G110" s="109" t="str">
        <f>IF(表格4[[#This Row],[姓名]]&lt;&gt;"",TEXT(表格4[[#This Row],[日期]],"mm/dd;;")&amp;" "&amp;表格4[[#This Row],[類別]]&amp;表格4[[#This Row],[項目]]&amp;表格4[[#This Row],[項目2]],"")</f>
        <v>03/05 農會購物</v>
      </c>
      <c r="H110" s="108"/>
      <c r="I110" s="108"/>
      <c r="J110" s="110">
        <v>573</v>
      </c>
    </row>
    <row r="111" spans="1:10">
      <c r="A111" s="322" t="str">
        <f>IFERROR((INDEX(名冊[#All],MATCH(表格4[[#This Row],[姓名]],名冊[[#All],[姓名]],0),COLUMN(名冊[[#Headers],[字號]]))),"")</f>
        <v>1-200</v>
      </c>
      <c r="B111" s="323" t="s">
        <v>434</v>
      </c>
      <c r="C111" s="324">
        <v>45721</v>
      </c>
      <c r="D111" s="108" t="str">
        <f>IF(表格4[[#This Row],[姓名]]&lt;&gt;"","農會","")</f>
        <v>農會</v>
      </c>
      <c r="E111" s="325" t="str">
        <f>IF(表格4[[#This Row],[姓名]]&lt;&gt;"","購物","")</f>
        <v>購物</v>
      </c>
      <c r="F111" s="325"/>
      <c r="G111" s="109" t="str">
        <f>IF(表格4[[#This Row],[姓名]]&lt;&gt;"",TEXT(表格4[[#This Row],[日期]],"mm/dd;;")&amp;" "&amp;表格4[[#This Row],[類別]]&amp;表格4[[#This Row],[項目]]&amp;表格4[[#This Row],[項目2]],"")</f>
        <v>03/05 農會購物</v>
      </c>
      <c r="H111" s="108"/>
      <c r="I111" s="108"/>
      <c r="J111" s="110">
        <v>60</v>
      </c>
    </row>
    <row r="112" spans="1:10">
      <c r="A112" s="322" t="str">
        <f>IFERROR((INDEX(名冊[#All],MATCH(表格4[[#This Row],[姓名]],名冊[[#All],[姓名]],0),COLUMN(名冊[[#Headers],[字號]]))),"")</f>
        <v>1-546</v>
      </c>
      <c r="B112" s="323" t="s">
        <v>514</v>
      </c>
      <c r="C112" s="324">
        <v>45721</v>
      </c>
      <c r="D112" s="108" t="str">
        <f>IF(表格4[[#This Row],[姓名]]&lt;&gt;"","農會","")</f>
        <v>農會</v>
      </c>
      <c r="E112" s="325" t="str">
        <f>IF(表格4[[#This Row],[姓名]]&lt;&gt;"","購物","")</f>
        <v>購物</v>
      </c>
      <c r="F112" s="325"/>
      <c r="G112" s="109" t="str">
        <f>IF(表格4[[#This Row],[姓名]]&lt;&gt;"",TEXT(表格4[[#This Row],[日期]],"mm/dd;;")&amp;" "&amp;表格4[[#This Row],[類別]]&amp;表格4[[#This Row],[項目]]&amp;表格4[[#This Row],[項目2]],"")</f>
        <v>03/05 農會購物</v>
      </c>
      <c r="H112" s="108"/>
      <c r="I112" s="108"/>
      <c r="J112" s="110">
        <v>443</v>
      </c>
    </row>
    <row r="113" spans="1:10">
      <c r="A113" s="322" t="str">
        <f>IFERROR((INDEX(名冊[#All],MATCH(表格4[[#This Row],[姓名]],名冊[[#All],[姓名]],0),COLUMN(名冊[[#Headers],[字號]]))),"")</f>
        <v>1-211</v>
      </c>
      <c r="B113" s="323" t="s">
        <v>1001</v>
      </c>
      <c r="C113" s="324">
        <v>45721</v>
      </c>
      <c r="D113" s="108" t="str">
        <f>IF(表格4[[#This Row],[姓名]]&lt;&gt;"","農會","")</f>
        <v>農會</v>
      </c>
      <c r="E113" s="325" t="str">
        <f>IF(表格4[[#This Row],[姓名]]&lt;&gt;"","購物","")</f>
        <v>購物</v>
      </c>
      <c r="F113" s="325"/>
      <c r="G113" s="109" t="str">
        <f>IF(表格4[[#This Row],[姓名]]&lt;&gt;"",TEXT(表格4[[#This Row],[日期]],"mm/dd;;")&amp;" "&amp;表格4[[#This Row],[類別]]&amp;表格4[[#This Row],[項目]]&amp;表格4[[#This Row],[項目2]],"")</f>
        <v>03/05 農會購物</v>
      </c>
      <c r="H113" s="108"/>
      <c r="I113" s="108"/>
      <c r="J113" s="110">
        <v>60</v>
      </c>
    </row>
    <row r="114" spans="1:10">
      <c r="A114" s="322" t="str">
        <f>IFERROR((INDEX(名冊[#All],MATCH(表格4[[#This Row],[姓名]],名冊[[#All],[姓名]],0),COLUMN(名冊[[#Headers],[字號]]))),"")</f>
        <v>1-764</v>
      </c>
      <c r="B114" s="323" t="s">
        <v>2170</v>
      </c>
      <c r="C114" s="324">
        <v>45721</v>
      </c>
      <c r="D114" s="108" t="str">
        <f>IF(表格4[[#This Row],[姓名]]&lt;&gt;"","農會","")</f>
        <v>農會</v>
      </c>
      <c r="E114" s="325" t="str">
        <f>IF(表格4[[#This Row],[姓名]]&lt;&gt;"","購物","")</f>
        <v>購物</v>
      </c>
      <c r="F114" s="325"/>
      <c r="G114" s="109" t="str">
        <f>IF(表格4[[#This Row],[姓名]]&lt;&gt;"",TEXT(表格4[[#This Row],[日期]],"mm/dd;;")&amp;" "&amp;表格4[[#This Row],[類別]]&amp;表格4[[#This Row],[項目]]&amp;表格4[[#This Row],[項目2]],"")</f>
        <v>03/05 農會購物</v>
      </c>
      <c r="H114" s="108"/>
      <c r="I114" s="108"/>
      <c r="J114" s="110">
        <v>257</v>
      </c>
    </row>
    <row r="115" spans="1:10">
      <c r="A115" s="322" t="str">
        <f>IFERROR((INDEX(名冊[#All],MATCH(表格4[[#This Row],[姓名]],名冊[[#All],[姓名]],0),COLUMN(名冊[[#Headers],[字號]]))),"")</f>
        <v>1-672</v>
      </c>
      <c r="B115" s="323" t="s">
        <v>1340</v>
      </c>
      <c r="C115" s="324">
        <v>45721</v>
      </c>
      <c r="D115" s="108" t="str">
        <f>IF(表格4[[#This Row],[姓名]]&lt;&gt;"","農會","")</f>
        <v>農會</v>
      </c>
      <c r="E115" s="325" t="str">
        <f>IF(表格4[[#This Row],[姓名]]&lt;&gt;"","購物","")</f>
        <v>購物</v>
      </c>
      <c r="F115" s="325"/>
      <c r="G115" s="109" t="str">
        <f>IF(表格4[[#This Row],[姓名]]&lt;&gt;"",TEXT(表格4[[#This Row],[日期]],"mm/dd;;")&amp;" "&amp;表格4[[#This Row],[類別]]&amp;表格4[[#This Row],[項目]]&amp;表格4[[#This Row],[項目2]],"")</f>
        <v>03/05 農會購物</v>
      </c>
      <c r="H115" s="108"/>
      <c r="I115" s="108"/>
      <c r="J115" s="110">
        <v>161</v>
      </c>
    </row>
    <row r="116" spans="1:10">
      <c r="A116" s="322" t="str">
        <f>IFERROR((INDEX(名冊[#All],MATCH(表格4[[#This Row],[姓名]],名冊[[#All],[姓名]],0),COLUMN(名冊[[#Headers],[字號]]))),"")</f>
        <v>1-671</v>
      </c>
      <c r="B116" s="323" t="s">
        <v>1349</v>
      </c>
      <c r="C116" s="324">
        <v>45721</v>
      </c>
      <c r="D116" s="108" t="str">
        <f>IF(表格4[[#This Row],[姓名]]&lt;&gt;"","農會","")</f>
        <v>農會</v>
      </c>
      <c r="E116" s="325" t="str">
        <f>IF(表格4[[#This Row],[姓名]]&lt;&gt;"","購物","")</f>
        <v>購物</v>
      </c>
      <c r="F116" s="325"/>
      <c r="G116" s="109" t="str">
        <f>IF(表格4[[#This Row],[姓名]]&lt;&gt;"",TEXT(表格4[[#This Row],[日期]],"mm/dd;;")&amp;" "&amp;表格4[[#This Row],[類別]]&amp;表格4[[#This Row],[項目]]&amp;表格4[[#This Row],[項目2]],"")</f>
        <v>03/05 農會購物</v>
      </c>
      <c r="H116" s="108"/>
      <c r="I116" s="108"/>
      <c r="J116" s="110">
        <v>352</v>
      </c>
    </row>
    <row r="117" spans="1:10">
      <c r="A117" s="322" t="str">
        <f>IFERROR((INDEX(名冊[#All],MATCH(表格4[[#This Row],[姓名]],名冊[[#All],[姓名]],0),COLUMN(名冊[[#Headers],[字號]]))),"")</f>
        <v>1-757</v>
      </c>
      <c r="B117" s="323" t="s">
        <v>2096</v>
      </c>
      <c r="C117" s="324">
        <v>45721</v>
      </c>
      <c r="D117" s="108" t="str">
        <f>IF(表格4[[#This Row],[姓名]]&lt;&gt;"","農會","")</f>
        <v>農會</v>
      </c>
      <c r="E117" s="325" t="str">
        <f>IF(表格4[[#This Row],[姓名]]&lt;&gt;"","購物","")</f>
        <v>購物</v>
      </c>
      <c r="F117" s="325"/>
      <c r="G117" s="109" t="str">
        <f>IF(表格4[[#This Row],[姓名]]&lt;&gt;"",TEXT(表格4[[#This Row],[日期]],"mm/dd;;")&amp;" "&amp;表格4[[#This Row],[類別]]&amp;表格4[[#This Row],[項目]]&amp;表格4[[#This Row],[項目2]],"")</f>
        <v>03/05 農會購物</v>
      </c>
      <c r="H117" s="108"/>
      <c r="I117" s="108"/>
      <c r="J117" s="110">
        <v>138</v>
      </c>
    </row>
    <row r="118" spans="1:10">
      <c r="A118" s="322" t="str">
        <f>IFERROR((INDEX(名冊[#All],MATCH(表格4[[#This Row],[姓名]],名冊[[#All],[姓名]],0),COLUMN(名冊[[#Headers],[字號]]))),"")</f>
        <v>1-515</v>
      </c>
      <c r="B118" s="323" t="s">
        <v>508</v>
      </c>
      <c r="C118" s="324">
        <v>45721</v>
      </c>
      <c r="D118" s="108" t="str">
        <f>IF(表格4[[#This Row],[姓名]]&lt;&gt;"","農會","")</f>
        <v>農會</v>
      </c>
      <c r="E118" s="325" t="str">
        <f>IF(表格4[[#This Row],[姓名]]&lt;&gt;"","購物","")</f>
        <v>購物</v>
      </c>
      <c r="F118" s="325"/>
      <c r="G118" s="109" t="str">
        <f>IF(表格4[[#This Row],[姓名]]&lt;&gt;"",TEXT(表格4[[#This Row],[日期]],"mm/dd;;")&amp;" "&amp;表格4[[#This Row],[類別]]&amp;表格4[[#This Row],[項目]]&amp;表格4[[#This Row],[項目2]],"")</f>
        <v>03/05 農會購物</v>
      </c>
      <c r="H118" s="108"/>
      <c r="I118" s="108"/>
      <c r="J118" s="110">
        <v>210</v>
      </c>
    </row>
    <row r="119" spans="1:10">
      <c r="A119" s="322" t="str">
        <f>IFERROR((INDEX(名冊[#All],MATCH(表格4[[#This Row],[姓名]],名冊[[#All],[姓名]],0),COLUMN(名冊[[#Headers],[字號]]))),"")</f>
        <v>1-562</v>
      </c>
      <c r="B119" s="323" t="s">
        <v>504</v>
      </c>
      <c r="C119" s="324">
        <v>45721</v>
      </c>
      <c r="D119" s="108" t="str">
        <f>IF(表格4[[#This Row],[姓名]]&lt;&gt;"","農會","")</f>
        <v>農會</v>
      </c>
      <c r="E119" s="325" t="str">
        <f>IF(表格4[[#This Row],[姓名]]&lt;&gt;"","購物","")</f>
        <v>購物</v>
      </c>
      <c r="F119" s="325"/>
      <c r="G119" s="109" t="str">
        <f>IF(表格4[[#This Row],[姓名]]&lt;&gt;"",TEXT(表格4[[#This Row],[日期]],"mm/dd;;")&amp;" "&amp;表格4[[#This Row],[類別]]&amp;表格4[[#This Row],[項目]]&amp;表格4[[#This Row],[項目2]],"")</f>
        <v>03/05 農會購物</v>
      </c>
      <c r="H119" s="108"/>
      <c r="I119" s="108"/>
      <c r="J119" s="110">
        <v>61</v>
      </c>
    </row>
    <row r="120" spans="1:10">
      <c r="A120" s="322" t="str">
        <f>IFERROR((INDEX(名冊[#All],MATCH(表格4[[#This Row],[姓名]],名冊[[#All],[姓名]],0),COLUMN(名冊[[#Headers],[字號]]))),"")</f>
        <v>1-380</v>
      </c>
      <c r="B120" s="323" t="s">
        <v>587</v>
      </c>
      <c r="C120" s="324">
        <v>45721</v>
      </c>
      <c r="D120" s="108" t="str">
        <f>IF(表格4[[#This Row],[姓名]]&lt;&gt;"","農會","")</f>
        <v>農會</v>
      </c>
      <c r="E120" s="325" t="str">
        <f>IF(表格4[[#This Row],[姓名]]&lt;&gt;"","購物","")</f>
        <v>購物</v>
      </c>
      <c r="F120" s="325"/>
      <c r="G120" s="109" t="str">
        <f>IF(表格4[[#This Row],[姓名]]&lt;&gt;"",TEXT(表格4[[#This Row],[日期]],"mm/dd;;")&amp;" "&amp;表格4[[#This Row],[類別]]&amp;表格4[[#This Row],[項目]]&amp;表格4[[#This Row],[項目2]],"")</f>
        <v>03/05 農會購物</v>
      </c>
      <c r="H120" s="108"/>
      <c r="I120" s="108"/>
      <c r="J120" s="110">
        <v>90</v>
      </c>
    </row>
    <row r="121" spans="1:10">
      <c r="A121" s="322" t="str">
        <f>IFERROR((INDEX(名冊[#All],MATCH(表格4[[#This Row],[姓名]],名冊[[#All],[姓名]],0),COLUMN(名冊[[#Headers],[字號]]))),"")</f>
        <v>1-534</v>
      </c>
      <c r="B121" s="323" t="s">
        <v>497</v>
      </c>
      <c r="C121" s="324">
        <v>45721</v>
      </c>
      <c r="D121" s="108" t="str">
        <f>IF(表格4[[#This Row],[姓名]]&lt;&gt;"","農會","")</f>
        <v>農會</v>
      </c>
      <c r="E121" s="325" t="str">
        <f>IF(表格4[[#This Row],[姓名]]&lt;&gt;"","購物","")</f>
        <v>購物</v>
      </c>
      <c r="F121" s="325"/>
      <c r="G121" s="109" t="str">
        <f>IF(表格4[[#This Row],[姓名]]&lt;&gt;"",TEXT(表格4[[#This Row],[日期]],"mm/dd;;")&amp;" "&amp;表格4[[#This Row],[類別]]&amp;表格4[[#This Row],[項目]]&amp;表格4[[#This Row],[項目2]],"")</f>
        <v>03/05 農會購物</v>
      </c>
      <c r="H121" s="108"/>
      <c r="I121" s="108"/>
      <c r="J121" s="110">
        <v>136</v>
      </c>
    </row>
    <row r="122" spans="1:10">
      <c r="A122" s="322" t="str">
        <f>IFERROR((INDEX(名冊[#All],MATCH(表格4[[#This Row],[姓名]],名冊[[#All],[姓名]],0),COLUMN(名冊[[#Headers],[字號]]))),"")</f>
        <v>1-632</v>
      </c>
      <c r="B122" s="323" t="s">
        <v>935</v>
      </c>
      <c r="C122" s="324">
        <v>45721</v>
      </c>
      <c r="D122" s="108" t="str">
        <f>IF(表格4[[#This Row],[姓名]]&lt;&gt;"","農會","")</f>
        <v>農會</v>
      </c>
      <c r="E122" s="325" t="str">
        <f>IF(表格4[[#This Row],[姓名]]&lt;&gt;"","購物","")</f>
        <v>購物</v>
      </c>
      <c r="F122" s="325"/>
      <c r="G122" s="109" t="str">
        <f>IF(表格4[[#This Row],[姓名]]&lt;&gt;"",TEXT(表格4[[#This Row],[日期]],"mm/dd;;")&amp;" "&amp;表格4[[#This Row],[類別]]&amp;表格4[[#This Row],[項目]]&amp;表格4[[#This Row],[項目2]],"")</f>
        <v>03/05 農會購物</v>
      </c>
      <c r="H122" s="108"/>
      <c r="I122" s="108"/>
      <c r="J122" s="110">
        <v>120</v>
      </c>
    </row>
    <row r="123" spans="1:10">
      <c r="A123" s="322" t="str">
        <f>IFERROR((INDEX(名冊[#All],MATCH(表格4[[#This Row],[姓名]],名冊[[#All],[姓名]],0),COLUMN(名冊[[#Headers],[字號]]))),"")</f>
        <v>1-693</v>
      </c>
      <c r="B123" s="323" t="s">
        <v>1485</v>
      </c>
      <c r="C123" s="324">
        <v>45721</v>
      </c>
      <c r="D123" s="108" t="str">
        <f>IF(表格4[[#This Row],[姓名]]&lt;&gt;"","農會","")</f>
        <v>農會</v>
      </c>
      <c r="E123" s="325" t="str">
        <f>IF(表格4[[#This Row],[姓名]]&lt;&gt;"","購物","")</f>
        <v>購物</v>
      </c>
      <c r="F123" s="325"/>
      <c r="G123" s="109" t="str">
        <f>IF(表格4[[#This Row],[姓名]]&lt;&gt;"",TEXT(表格4[[#This Row],[日期]],"mm/dd;;")&amp;" "&amp;表格4[[#This Row],[類別]]&amp;表格4[[#This Row],[項目]]&amp;表格4[[#This Row],[項目2]],"")</f>
        <v>03/05 農會購物</v>
      </c>
      <c r="H123" s="108"/>
      <c r="I123" s="108"/>
      <c r="J123" s="110">
        <v>138</v>
      </c>
    </row>
    <row r="124" spans="1:10">
      <c r="A124" s="322" t="str">
        <f>IFERROR((INDEX(名冊[#All],MATCH(表格4[[#This Row],[姓名]],名冊[[#All],[姓名]],0),COLUMN(名冊[[#Headers],[字號]]))),"")</f>
        <v>1-441</v>
      </c>
      <c r="B124" s="323" t="s">
        <v>493</v>
      </c>
      <c r="C124" s="324">
        <v>45721</v>
      </c>
      <c r="D124" s="108" t="str">
        <f>IF(表格4[[#This Row],[姓名]]&lt;&gt;"","農會","")</f>
        <v>農會</v>
      </c>
      <c r="E124" s="325" t="str">
        <f>IF(表格4[[#This Row],[姓名]]&lt;&gt;"","購物","")</f>
        <v>購物</v>
      </c>
      <c r="F124" s="325"/>
      <c r="G124" s="109" t="str">
        <f>IF(表格4[[#This Row],[姓名]]&lt;&gt;"",TEXT(表格4[[#This Row],[日期]],"mm/dd;;")&amp;" "&amp;表格4[[#This Row],[類別]]&amp;表格4[[#This Row],[項目]]&amp;表格4[[#This Row],[項目2]],"")</f>
        <v>03/05 農會購物</v>
      </c>
      <c r="H124" s="108"/>
      <c r="I124" s="108"/>
      <c r="J124" s="110">
        <v>138</v>
      </c>
    </row>
    <row r="125" spans="1:10">
      <c r="A125" s="322" t="str">
        <f>IFERROR((INDEX(名冊[#All],MATCH(表格4[[#This Row],[姓名]],名冊[[#All],[姓名]],0),COLUMN(名冊[[#Headers],[字號]]))),"")</f>
        <v>1-603</v>
      </c>
      <c r="B125" s="323" t="s">
        <v>735</v>
      </c>
      <c r="C125" s="324">
        <v>45721</v>
      </c>
      <c r="D125" s="108" t="str">
        <f>IF(表格4[[#This Row],[姓名]]&lt;&gt;"","農會","")</f>
        <v>農會</v>
      </c>
      <c r="E125" s="325" t="str">
        <f>IF(表格4[[#This Row],[姓名]]&lt;&gt;"","購物","")</f>
        <v>購物</v>
      </c>
      <c r="F125" s="325"/>
      <c r="G125" s="109" t="str">
        <f>IF(表格4[[#This Row],[姓名]]&lt;&gt;"",TEXT(表格4[[#This Row],[日期]],"mm/dd;;")&amp;" "&amp;表格4[[#This Row],[類別]]&amp;表格4[[#This Row],[項目]]&amp;表格4[[#This Row],[項目2]],"")</f>
        <v>03/05 農會購物</v>
      </c>
      <c r="H125" s="108"/>
      <c r="I125" s="108"/>
      <c r="J125" s="110">
        <v>258</v>
      </c>
    </row>
    <row r="126" spans="1:10">
      <c r="A126" s="322" t="str">
        <f>IFERROR((INDEX(名冊[#All],MATCH(表格4[[#This Row],[姓名]],名冊[[#All],[姓名]],0),COLUMN(名冊[[#Headers],[字號]]))),"")</f>
        <v>1-043</v>
      </c>
      <c r="B126" s="323" t="s">
        <v>518</v>
      </c>
      <c r="C126" s="324">
        <v>45721</v>
      </c>
      <c r="D126" s="108" t="str">
        <f>IF(表格4[[#This Row],[姓名]]&lt;&gt;"","農會","")</f>
        <v>農會</v>
      </c>
      <c r="E126" s="325" t="str">
        <f>IF(表格4[[#This Row],[姓名]]&lt;&gt;"","購物","")</f>
        <v>購物</v>
      </c>
      <c r="F126" s="325"/>
      <c r="G126" s="109" t="str">
        <f>IF(表格4[[#This Row],[姓名]]&lt;&gt;"",TEXT(表格4[[#This Row],[日期]],"mm/dd;;")&amp;" "&amp;表格4[[#This Row],[類別]]&amp;表格4[[#This Row],[項目]]&amp;表格4[[#This Row],[項目2]],"")</f>
        <v>03/05 農會購物</v>
      </c>
      <c r="H126" s="108"/>
      <c r="I126" s="108"/>
      <c r="J126" s="110">
        <v>163</v>
      </c>
    </row>
    <row r="127" spans="1:10">
      <c r="A127" s="322" t="str">
        <f>IFERROR((INDEX(名冊[#All],MATCH(表格4[[#This Row],[姓名]],名冊[[#All],[姓名]],0),COLUMN(名冊[[#Headers],[字號]]))),"")</f>
        <v>1-770</v>
      </c>
      <c r="B127" s="323" t="s">
        <v>2424</v>
      </c>
      <c r="C127" s="324">
        <v>45721</v>
      </c>
      <c r="D127" s="108" t="str">
        <f>IF(表格4[[#This Row],[姓名]]&lt;&gt;"","農會","")</f>
        <v>農會</v>
      </c>
      <c r="E127" s="325" t="str">
        <f>IF(表格4[[#This Row],[姓名]]&lt;&gt;"","購物","")</f>
        <v>購物</v>
      </c>
      <c r="F127" s="325"/>
      <c r="G127" s="109" t="str">
        <f>IF(表格4[[#This Row],[姓名]]&lt;&gt;"",TEXT(表格4[[#This Row],[日期]],"mm/dd;;")&amp;" "&amp;表格4[[#This Row],[類別]]&amp;表格4[[#This Row],[項目]]&amp;表格4[[#This Row],[項目2]],"")</f>
        <v>03/05 農會購物</v>
      </c>
      <c r="H127" s="108"/>
      <c r="I127" s="108"/>
      <c r="J127" s="110">
        <v>61</v>
      </c>
    </row>
    <row r="128" spans="1:10">
      <c r="A128" s="322" t="str">
        <f>IFERROR((INDEX(名冊[#All],MATCH(表格4[[#This Row],[姓名]],名冊[[#All],[姓名]],0),COLUMN(名冊[[#Headers],[字號]]))),"")</f>
        <v>1-596</v>
      </c>
      <c r="B128" s="323" t="s">
        <v>696</v>
      </c>
      <c r="C128" s="324">
        <v>45721</v>
      </c>
      <c r="D128" s="108" t="str">
        <f>IF(表格4[[#This Row],[姓名]]&lt;&gt;"","農會","")</f>
        <v>農會</v>
      </c>
      <c r="E128" s="325" t="str">
        <f>IF(表格4[[#This Row],[姓名]]&lt;&gt;"","購物","")</f>
        <v>購物</v>
      </c>
      <c r="F128" s="325"/>
      <c r="G128" s="109" t="str">
        <f>IF(表格4[[#This Row],[姓名]]&lt;&gt;"",TEXT(表格4[[#This Row],[日期]],"mm/dd;;")&amp;" "&amp;表格4[[#This Row],[類別]]&amp;表格4[[#This Row],[項目]]&amp;表格4[[#This Row],[項目2]],"")</f>
        <v>03/05 農會購物</v>
      </c>
      <c r="H128" s="108"/>
      <c r="I128" s="108"/>
      <c r="J128" s="110">
        <v>115</v>
      </c>
    </row>
    <row r="129" spans="1:10">
      <c r="A129" s="322" t="str">
        <f>IFERROR((INDEX(名冊[#All],MATCH(表格4[[#This Row],[姓名]],名冊[[#All],[姓名]],0),COLUMN(名冊[[#Headers],[字號]]))),"")</f>
        <v>1-606</v>
      </c>
      <c r="B129" s="323" t="s">
        <v>2285</v>
      </c>
      <c r="C129" s="324">
        <v>45721</v>
      </c>
      <c r="D129" s="108" t="str">
        <f>IF(表格4[[#This Row],[姓名]]&lt;&gt;"","農會","")</f>
        <v>農會</v>
      </c>
      <c r="E129" s="325" t="str">
        <f>IF(表格4[[#This Row],[姓名]]&lt;&gt;"","購物","")</f>
        <v>購物</v>
      </c>
      <c r="F129" s="325"/>
      <c r="G129" s="109" t="str">
        <f>IF(表格4[[#This Row],[姓名]]&lt;&gt;"",TEXT(表格4[[#This Row],[日期]],"mm/dd;;")&amp;" "&amp;表格4[[#This Row],[類別]]&amp;表格4[[#This Row],[項目]]&amp;表格4[[#This Row],[項目2]],"")</f>
        <v>03/05 農會購物</v>
      </c>
      <c r="H129" s="108"/>
      <c r="I129" s="108"/>
      <c r="J129" s="110">
        <v>298</v>
      </c>
    </row>
    <row r="130" spans="1:10">
      <c r="A130" s="322" t="str">
        <f>IFERROR((INDEX(名冊[#All],MATCH(表格4[[#This Row],[姓名]],名冊[[#All],[姓名]],0),COLUMN(名冊[[#Headers],[字號]]))),"")</f>
        <v>1-722</v>
      </c>
      <c r="B130" s="323" t="s">
        <v>1751</v>
      </c>
      <c r="C130" s="324">
        <v>45721</v>
      </c>
      <c r="D130" s="108" t="str">
        <f>IF(表格4[[#This Row],[姓名]]&lt;&gt;"","農會","")</f>
        <v>農會</v>
      </c>
      <c r="E130" s="325" t="str">
        <f>IF(表格4[[#This Row],[姓名]]&lt;&gt;"","購物","")</f>
        <v>購物</v>
      </c>
      <c r="F130" s="325"/>
      <c r="G130" s="109" t="str">
        <f>IF(表格4[[#This Row],[姓名]]&lt;&gt;"",TEXT(表格4[[#This Row],[日期]],"mm/dd;;")&amp;" "&amp;表格4[[#This Row],[類別]]&amp;表格4[[#This Row],[項目]]&amp;表格4[[#This Row],[項目2]],"")</f>
        <v>03/05 農會購物</v>
      </c>
      <c r="H130" s="108"/>
      <c r="I130" s="108"/>
      <c r="J130" s="110">
        <v>132</v>
      </c>
    </row>
    <row r="131" spans="1:10">
      <c r="A131" s="322" t="str">
        <f>IFERROR((INDEX(名冊[#All],MATCH(表格4[[#This Row],[姓名]],名冊[[#All],[姓名]],0),COLUMN(名冊[[#Headers],[字號]]))),"")</f>
        <v>1-670</v>
      </c>
      <c r="B131" s="323" t="s">
        <v>1339</v>
      </c>
      <c r="C131" s="324">
        <v>45721</v>
      </c>
      <c r="D131" s="108" t="str">
        <f>IF(表格4[[#This Row],[姓名]]&lt;&gt;"","農會","")</f>
        <v>農會</v>
      </c>
      <c r="E131" s="325" t="str">
        <f>IF(表格4[[#This Row],[姓名]]&lt;&gt;"","購物","")</f>
        <v>購物</v>
      </c>
      <c r="F131" s="325"/>
      <c r="G131" s="109" t="str">
        <f>IF(表格4[[#This Row],[姓名]]&lt;&gt;"",TEXT(表格4[[#This Row],[日期]],"mm/dd;;")&amp;" "&amp;表格4[[#This Row],[類別]]&amp;表格4[[#This Row],[項目]]&amp;表格4[[#This Row],[項目2]],"")</f>
        <v>03/05 農會購物</v>
      </c>
      <c r="H131" s="108"/>
      <c r="I131" s="108"/>
      <c r="J131" s="110">
        <v>62</v>
      </c>
    </row>
    <row r="132" spans="1:10">
      <c r="A132" s="322" t="str">
        <f>IFERROR((INDEX(名冊[#All],MATCH(表格4[[#This Row],[姓名]],名冊[[#All],[姓名]],0),COLUMN(名冊[[#Headers],[字號]]))),"")</f>
        <v>1-682</v>
      </c>
      <c r="B132" s="323" t="s">
        <v>1434</v>
      </c>
      <c r="C132" s="324">
        <v>45721</v>
      </c>
      <c r="D132" s="108" t="str">
        <f>IF(表格4[[#This Row],[姓名]]&lt;&gt;"","農會","")</f>
        <v>農會</v>
      </c>
      <c r="E132" s="325" t="str">
        <f>IF(表格4[[#This Row],[姓名]]&lt;&gt;"","購物","")</f>
        <v>購物</v>
      </c>
      <c r="F132" s="325"/>
      <c r="G132" s="109" t="str">
        <f>IF(表格4[[#This Row],[姓名]]&lt;&gt;"",TEXT(表格4[[#This Row],[日期]],"mm/dd;;")&amp;" "&amp;表格4[[#This Row],[類別]]&amp;表格4[[#This Row],[項目]]&amp;表格4[[#This Row],[項目2]],"")</f>
        <v>03/05 農會購物</v>
      </c>
      <c r="H132" s="108"/>
      <c r="I132" s="108"/>
      <c r="J132" s="110">
        <v>168</v>
      </c>
    </row>
    <row r="133" spans="1:10">
      <c r="A133" s="322" t="str">
        <f>IFERROR((INDEX(名冊[#All],MATCH(表格4[[#This Row],[姓名]],名冊[[#All],[姓名]],0),COLUMN(名冊[[#Headers],[字號]]))),"")</f>
        <v>1-465</v>
      </c>
      <c r="B133" s="323" t="s">
        <v>1457</v>
      </c>
      <c r="C133" s="324">
        <v>45721</v>
      </c>
      <c r="D133" s="108" t="str">
        <f>IF(表格4[[#This Row],[姓名]]&lt;&gt;"","農會","")</f>
        <v>農會</v>
      </c>
      <c r="E133" s="325" t="str">
        <f>IF(表格4[[#This Row],[姓名]]&lt;&gt;"","購物","")</f>
        <v>購物</v>
      </c>
      <c r="F133" s="325"/>
      <c r="G133" s="109" t="str">
        <f>IF(表格4[[#This Row],[姓名]]&lt;&gt;"",TEXT(表格4[[#This Row],[日期]],"mm/dd;;")&amp;" "&amp;表格4[[#This Row],[類別]]&amp;表格4[[#This Row],[項目]]&amp;表格4[[#This Row],[項目2]],"")</f>
        <v>03/05 農會購物</v>
      </c>
      <c r="H133" s="108"/>
      <c r="I133" s="108"/>
      <c r="J133" s="110">
        <v>210</v>
      </c>
    </row>
    <row r="134" spans="1:10">
      <c r="A134" s="322" t="str">
        <f>IFERROR((INDEX(名冊[#All],MATCH(表格4[[#This Row],[姓名]],名冊[[#All],[姓名]],0),COLUMN(名冊[[#Headers],[字號]]))),"")</f>
        <v>1-727</v>
      </c>
      <c r="B134" s="323" t="s">
        <v>1792</v>
      </c>
      <c r="C134" s="324">
        <v>45721</v>
      </c>
      <c r="D134" s="108" t="str">
        <f>IF(表格4[[#This Row],[姓名]]&lt;&gt;"","農會","")</f>
        <v>農會</v>
      </c>
      <c r="E134" s="325" t="str">
        <f>IF(表格4[[#This Row],[姓名]]&lt;&gt;"","購物","")</f>
        <v>購物</v>
      </c>
      <c r="F134" s="325"/>
      <c r="G134" s="109" t="str">
        <f>IF(表格4[[#This Row],[姓名]]&lt;&gt;"",TEXT(表格4[[#This Row],[日期]],"mm/dd;;")&amp;" "&amp;表格4[[#This Row],[類別]]&amp;表格4[[#This Row],[項目]]&amp;表格4[[#This Row],[項目2]],"")</f>
        <v>03/05 農會購物</v>
      </c>
      <c r="H134" s="108"/>
      <c r="I134" s="108"/>
      <c r="J134" s="110">
        <v>61</v>
      </c>
    </row>
    <row r="135" spans="1:10">
      <c r="A135" s="322" t="str">
        <f>IFERROR((INDEX(名冊[#All],MATCH(表格4[[#This Row],[姓名]],名冊[[#All],[姓名]],0),COLUMN(名冊[[#Headers],[字號]]))),"")</f>
        <v>1-684</v>
      </c>
      <c r="B135" s="323" t="s">
        <v>1449</v>
      </c>
      <c r="C135" s="324">
        <v>45721</v>
      </c>
      <c r="D135" s="108" t="str">
        <f>IF(表格4[[#This Row],[姓名]]&lt;&gt;"","農會","")</f>
        <v>農會</v>
      </c>
      <c r="E135" s="325" t="str">
        <f>IF(表格4[[#This Row],[姓名]]&lt;&gt;"","購物","")</f>
        <v>購物</v>
      </c>
      <c r="F135" s="325"/>
      <c r="G135" s="109" t="str">
        <f>IF(表格4[[#This Row],[姓名]]&lt;&gt;"",TEXT(表格4[[#This Row],[日期]],"mm/dd;;")&amp;" "&amp;表格4[[#This Row],[類別]]&amp;表格4[[#This Row],[項目]]&amp;表格4[[#This Row],[項目2]],"")</f>
        <v>03/05 農會購物</v>
      </c>
      <c r="H135" s="108"/>
      <c r="I135" s="108"/>
      <c r="J135" s="110">
        <v>168</v>
      </c>
    </row>
    <row r="136" spans="1:10">
      <c r="A136" s="322" t="str">
        <f>IFERROR((INDEX(名冊[#All],MATCH(表格4[[#This Row],[姓名]],名冊[[#All],[姓名]],0),COLUMN(名冊[[#Headers],[字號]]))),"")</f>
        <v>1-263</v>
      </c>
      <c r="B136" s="323" t="s">
        <v>505</v>
      </c>
      <c r="C136" s="324">
        <v>45721</v>
      </c>
      <c r="D136" s="108" t="str">
        <f>IF(表格4[[#This Row],[姓名]]&lt;&gt;"","農會","")</f>
        <v>農會</v>
      </c>
      <c r="E136" s="325" t="str">
        <f>IF(表格4[[#This Row],[姓名]]&lt;&gt;"","購物","")</f>
        <v>購物</v>
      </c>
      <c r="F136" s="325"/>
      <c r="G136" s="109" t="str">
        <f>IF(表格4[[#This Row],[姓名]]&lt;&gt;"",TEXT(表格4[[#This Row],[日期]],"mm/dd;;")&amp;" "&amp;表格4[[#This Row],[類別]]&amp;表格4[[#This Row],[項目]]&amp;表格4[[#This Row],[項目2]],"")</f>
        <v>03/05 農會購物</v>
      </c>
      <c r="H136" s="108"/>
      <c r="I136" s="108"/>
      <c r="J136" s="110">
        <v>642</v>
      </c>
    </row>
    <row r="137" spans="1:10">
      <c r="A137" s="322" t="str">
        <f>IFERROR((INDEX(名冊[#All],MATCH(表格4[[#This Row],[姓名]],名冊[[#All],[姓名]],0),COLUMN(名冊[[#Headers],[字號]]))),"")</f>
        <v>1-510</v>
      </c>
      <c r="B137" s="323" t="s">
        <v>520</v>
      </c>
      <c r="C137" s="324">
        <v>45721</v>
      </c>
      <c r="D137" s="108" t="str">
        <f>IF(表格4[[#This Row],[姓名]]&lt;&gt;"","農會","")</f>
        <v>農會</v>
      </c>
      <c r="E137" s="325" t="str">
        <f>IF(表格4[[#This Row],[姓名]]&lt;&gt;"","購物","")</f>
        <v>購物</v>
      </c>
      <c r="F137" s="325"/>
      <c r="G137" s="109" t="str">
        <f>IF(表格4[[#This Row],[姓名]]&lt;&gt;"",TEXT(表格4[[#This Row],[日期]],"mm/dd;;")&amp;" "&amp;表格4[[#This Row],[類別]]&amp;表格4[[#This Row],[項目]]&amp;表格4[[#This Row],[項目2]],"")</f>
        <v>03/05 農會購物</v>
      </c>
      <c r="H137" s="108"/>
      <c r="I137" s="108"/>
      <c r="J137" s="110">
        <v>60</v>
      </c>
    </row>
    <row r="138" spans="1:10">
      <c r="A138" s="322" t="str">
        <f>IFERROR((INDEX(名冊[#All],MATCH(表格4[[#This Row],[姓名]],名冊[[#All],[姓名]],0),COLUMN(名冊[[#Headers],[字號]]))),"")</f>
        <v>1-667</v>
      </c>
      <c r="B138" s="323" t="s">
        <v>1298</v>
      </c>
      <c r="C138" s="324">
        <v>45721</v>
      </c>
      <c r="D138" s="108" t="str">
        <f>IF(表格4[[#This Row],[姓名]]&lt;&gt;"","農會","")</f>
        <v>農會</v>
      </c>
      <c r="E138" s="325" t="str">
        <f>IF(表格4[[#This Row],[姓名]]&lt;&gt;"","購物","")</f>
        <v>購物</v>
      </c>
      <c r="F138" s="325"/>
      <c r="G138" s="109" t="str">
        <f>IF(表格4[[#This Row],[姓名]]&lt;&gt;"",TEXT(表格4[[#This Row],[日期]],"mm/dd;;")&amp;" "&amp;表格4[[#This Row],[類別]]&amp;表格4[[#This Row],[項目]]&amp;表格4[[#This Row],[項目2]],"")</f>
        <v>03/05 農會購物</v>
      </c>
      <c r="H138" s="108"/>
      <c r="I138" s="108"/>
      <c r="J138" s="110">
        <v>138</v>
      </c>
    </row>
    <row r="139" spans="1:10">
      <c r="A139" s="322" t="str">
        <f>IFERROR((INDEX(名冊[#All],MATCH(表格4[[#This Row],[姓名]],名冊[[#All],[姓名]],0),COLUMN(名冊[[#Headers],[字號]]))),"")</f>
        <v>1-767</v>
      </c>
      <c r="B139" s="323" t="s">
        <v>2425</v>
      </c>
      <c r="C139" s="324">
        <v>45721</v>
      </c>
      <c r="D139" s="108" t="str">
        <f>IF(表格4[[#This Row],[姓名]]&lt;&gt;"","農會","")</f>
        <v>農會</v>
      </c>
      <c r="E139" s="325" t="str">
        <f>IF(表格4[[#This Row],[姓名]]&lt;&gt;"","購物","")</f>
        <v>購物</v>
      </c>
      <c r="F139" s="325"/>
      <c r="G139" s="109" t="str">
        <f>IF(表格4[[#This Row],[姓名]]&lt;&gt;"",TEXT(表格4[[#This Row],[日期]],"mm/dd;;")&amp;" "&amp;表格4[[#This Row],[類別]]&amp;表格4[[#This Row],[項目]]&amp;表格4[[#This Row],[項目2]],"")</f>
        <v>03/05 農會購物</v>
      </c>
      <c r="H139" s="108"/>
      <c r="I139" s="108"/>
      <c r="J139" s="110">
        <v>92</v>
      </c>
    </row>
    <row r="140" spans="1:10">
      <c r="A140" s="322" t="str">
        <f>IFERROR((INDEX(名冊[#All],MATCH(表格4[[#This Row],[姓名]],名冊[[#All],[姓名]],0),COLUMN(名冊[[#Headers],[字號]]))),"")</f>
        <v>1-531</v>
      </c>
      <c r="B140" s="323" t="s">
        <v>519</v>
      </c>
      <c r="C140" s="324">
        <v>45721</v>
      </c>
      <c r="D140" s="108" t="str">
        <f>IF(表格4[[#This Row],[姓名]]&lt;&gt;"","農會","")</f>
        <v>農會</v>
      </c>
      <c r="E140" s="325" t="str">
        <f>IF(表格4[[#This Row],[姓名]]&lt;&gt;"","購物","")</f>
        <v>購物</v>
      </c>
      <c r="F140" s="325"/>
      <c r="G140" s="109" t="str">
        <f>IF(表格4[[#This Row],[姓名]]&lt;&gt;"",TEXT(表格4[[#This Row],[日期]],"mm/dd;;")&amp;" "&amp;表格4[[#This Row],[類別]]&amp;表格4[[#This Row],[項目]]&amp;表格4[[#This Row],[項目2]],"")</f>
        <v>03/05 農會購物</v>
      </c>
      <c r="H140" s="108"/>
      <c r="I140" s="108"/>
      <c r="J140" s="110">
        <v>75</v>
      </c>
    </row>
    <row r="141" spans="1:10">
      <c r="A141" s="322" t="str">
        <f>IFERROR((INDEX(名冊[#All],MATCH(表格4[[#This Row],[姓名]],名冊[[#All],[姓名]],0),COLUMN(名冊[[#Headers],[字號]]))),"")</f>
        <v>1-582</v>
      </c>
      <c r="B141" s="323" t="s">
        <v>2282</v>
      </c>
      <c r="C141" s="324">
        <v>45721</v>
      </c>
      <c r="D141" s="108" t="str">
        <f>IF(表格4[[#This Row],[姓名]]&lt;&gt;"","農會","")</f>
        <v>農會</v>
      </c>
      <c r="E141" s="325" t="str">
        <f>IF(表格4[[#This Row],[姓名]]&lt;&gt;"","購物","")</f>
        <v>購物</v>
      </c>
      <c r="F141" s="325"/>
      <c r="G141" s="109" t="str">
        <f>IF(表格4[[#This Row],[姓名]]&lt;&gt;"",TEXT(表格4[[#This Row],[日期]],"mm/dd;;")&amp;" "&amp;表格4[[#This Row],[類別]]&amp;表格4[[#This Row],[項目]]&amp;表格4[[#This Row],[項目2]],"")</f>
        <v>03/05 農會購物</v>
      </c>
      <c r="H141" s="108"/>
      <c r="I141" s="108"/>
      <c r="J141" s="110">
        <v>138</v>
      </c>
    </row>
    <row r="142" spans="1:10">
      <c r="A142" s="322" t="str">
        <f>IFERROR((INDEX(名冊[#All],MATCH(表格4[[#This Row],[姓名]],名冊[[#All],[姓名]],0),COLUMN(名冊[[#Headers],[字號]]))),"")</f>
        <v>1-754</v>
      </c>
      <c r="B142" s="323" t="s">
        <v>2080</v>
      </c>
      <c r="C142" s="324">
        <v>45721</v>
      </c>
      <c r="D142" s="108" t="str">
        <f>IF(表格4[[#This Row],[姓名]]&lt;&gt;"","農會","")</f>
        <v>農會</v>
      </c>
      <c r="E142" s="325" t="str">
        <f>IF(表格4[[#This Row],[姓名]]&lt;&gt;"","購物","")</f>
        <v>購物</v>
      </c>
      <c r="F142" s="325"/>
      <c r="G142" s="109" t="str">
        <f>IF(表格4[[#This Row],[姓名]]&lt;&gt;"",TEXT(表格4[[#This Row],[日期]],"mm/dd;;")&amp;" "&amp;表格4[[#This Row],[類別]]&amp;表格4[[#This Row],[項目]]&amp;表格4[[#This Row],[項目2]],"")</f>
        <v>03/05 農會購物</v>
      </c>
      <c r="H142" s="108"/>
      <c r="I142" s="108"/>
      <c r="J142" s="110">
        <v>78</v>
      </c>
    </row>
    <row r="143" spans="1:10">
      <c r="A143" s="322" t="str">
        <f>IFERROR((INDEX(名冊[#All],MATCH(表格4[[#This Row],[姓名]],名冊[[#All],[姓名]],0),COLUMN(名冊[[#Headers],[字號]]))),"")</f>
        <v>1-550</v>
      </c>
      <c r="B143" s="323" t="s">
        <v>491</v>
      </c>
      <c r="C143" s="324">
        <v>45721</v>
      </c>
      <c r="D143" s="108" t="str">
        <f>IF(表格4[[#This Row],[姓名]]&lt;&gt;"","農會","")</f>
        <v>農會</v>
      </c>
      <c r="E143" s="325" t="str">
        <f>IF(表格4[[#This Row],[姓名]]&lt;&gt;"","購物","")</f>
        <v>購物</v>
      </c>
      <c r="F143" s="325"/>
      <c r="G143" s="109" t="str">
        <f>IF(表格4[[#This Row],[姓名]]&lt;&gt;"",TEXT(表格4[[#This Row],[日期]],"mm/dd;;")&amp;" "&amp;表格4[[#This Row],[類別]]&amp;表格4[[#This Row],[項目]]&amp;表格4[[#This Row],[項目2]],"")</f>
        <v>03/05 農會購物</v>
      </c>
      <c r="H143" s="108"/>
      <c r="I143" s="108"/>
      <c r="J143" s="110">
        <v>138</v>
      </c>
    </row>
    <row r="144" spans="1:10">
      <c r="A144" s="322" t="str">
        <f>IFERROR((INDEX(名冊[#All],MATCH(表格4[[#This Row],[姓名]],名冊[[#All],[姓名]],0),COLUMN(名冊[[#Headers],[字號]]))),"")</f>
        <v>1-634</v>
      </c>
      <c r="B144" s="323" t="s">
        <v>967</v>
      </c>
      <c r="C144" s="324">
        <v>45721</v>
      </c>
      <c r="D144" s="108" t="str">
        <f>IF(表格4[[#This Row],[姓名]]&lt;&gt;"","農會","")</f>
        <v>農會</v>
      </c>
      <c r="E144" s="325" t="str">
        <f>IF(表格4[[#This Row],[姓名]]&lt;&gt;"","購物","")</f>
        <v>購物</v>
      </c>
      <c r="F144" s="325"/>
      <c r="G144" s="109" t="str">
        <f>IF(表格4[[#This Row],[姓名]]&lt;&gt;"",TEXT(表格4[[#This Row],[日期]],"mm/dd;;")&amp;" "&amp;表格4[[#This Row],[類別]]&amp;表格4[[#This Row],[項目]]&amp;表格4[[#This Row],[項目2]],"")</f>
        <v>03/05 農會購物</v>
      </c>
      <c r="H144" s="108"/>
      <c r="I144" s="108"/>
      <c r="J144" s="110">
        <v>158</v>
      </c>
    </row>
    <row r="145" spans="1:10">
      <c r="A145" s="322" t="str">
        <f>IFERROR((INDEX(名冊[#All],MATCH(表格4[[#This Row],[姓名]],名冊[[#All],[姓名]],0),COLUMN(名冊[[#Headers],[字號]]))),"")</f>
        <v>1-031</v>
      </c>
      <c r="B145" s="323" t="s">
        <v>507</v>
      </c>
      <c r="C145" s="324">
        <v>45721</v>
      </c>
      <c r="D145" s="108" t="str">
        <f>IF(表格4[[#This Row],[姓名]]&lt;&gt;"","農會","")</f>
        <v>農會</v>
      </c>
      <c r="E145" s="325" t="str">
        <f>IF(表格4[[#This Row],[姓名]]&lt;&gt;"","購物","")</f>
        <v>購物</v>
      </c>
      <c r="F145" s="325"/>
      <c r="G145" s="109" t="str">
        <f>IF(表格4[[#This Row],[姓名]]&lt;&gt;"",TEXT(表格4[[#This Row],[日期]],"mm/dd;;")&amp;" "&amp;表格4[[#This Row],[類別]]&amp;表格4[[#This Row],[項目]]&amp;表格4[[#This Row],[項目2]],"")</f>
        <v>03/05 農會購物</v>
      </c>
      <c r="H145" s="108"/>
      <c r="I145" s="108"/>
      <c r="J145" s="110">
        <v>60</v>
      </c>
    </row>
    <row r="146" spans="1:10">
      <c r="A146" s="322" t="str">
        <f>IFERROR((INDEX(名冊[#All],MATCH(表格4[[#This Row],[姓名]],名冊[[#All],[姓名]],0),COLUMN(名冊[[#Headers],[字號]]))),"")</f>
        <v>1-765</v>
      </c>
      <c r="B146" s="323" t="s">
        <v>2423</v>
      </c>
      <c r="C146" s="324">
        <v>45721</v>
      </c>
      <c r="D146" s="108" t="str">
        <f>IF(表格4[[#This Row],[姓名]]&lt;&gt;"","農會","")</f>
        <v>農會</v>
      </c>
      <c r="E146" s="325" t="str">
        <f>IF(表格4[[#This Row],[姓名]]&lt;&gt;"","購物","")</f>
        <v>購物</v>
      </c>
      <c r="F146" s="325"/>
      <c r="G146" s="109" t="str">
        <f>IF(表格4[[#This Row],[姓名]]&lt;&gt;"",TEXT(表格4[[#This Row],[日期]],"mm/dd;;")&amp;" "&amp;表格4[[#This Row],[類別]]&amp;表格4[[#This Row],[項目]]&amp;表格4[[#This Row],[項目2]],"")</f>
        <v>03/05 農會購物</v>
      </c>
      <c r="H146" s="108"/>
      <c r="I146" s="108"/>
      <c r="J146" s="110">
        <v>138</v>
      </c>
    </row>
    <row r="147" spans="1:10">
      <c r="A147" s="322" t="str">
        <f>IFERROR((INDEX(名冊[#All],MATCH(表格4[[#This Row],[姓名]],名冊[[#All],[姓名]],0),COLUMN(名冊[[#Headers],[字號]]))),"")</f>
        <v>1-728</v>
      </c>
      <c r="B147" s="323" t="s">
        <v>1796</v>
      </c>
      <c r="C147" s="324">
        <v>45721</v>
      </c>
      <c r="D147" s="108" t="str">
        <f>IF(表格4[[#This Row],[姓名]]&lt;&gt;"","農會","")</f>
        <v>農會</v>
      </c>
      <c r="E147" s="325" t="str">
        <f>IF(表格4[[#This Row],[姓名]]&lt;&gt;"","購物","")</f>
        <v>購物</v>
      </c>
      <c r="F147" s="325"/>
      <c r="G147" s="109" t="str">
        <f>IF(表格4[[#This Row],[姓名]]&lt;&gt;"",TEXT(表格4[[#This Row],[日期]],"mm/dd;;")&amp;" "&amp;表格4[[#This Row],[類別]]&amp;表格4[[#This Row],[項目]]&amp;表格4[[#This Row],[項目2]],"")</f>
        <v>03/05 農會購物</v>
      </c>
      <c r="H147" s="108"/>
      <c r="I147" s="108"/>
      <c r="J147" s="110">
        <v>168</v>
      </c>
    </row>
    <row r="148" spans="1:10">
      <c r="A148" s="322" t="str">
        <f>IFERROR((INDEX(名冊[#All],MATCH(表格4[[#This Row],[姓名]],名冊[[#All],[姓名]],0),COLUMN(名冊[[#Headers],[字號]]))),"")</f>
        <v>1-296</v>
      </c>
      <c r="B148" s="323" t="s">
        <v>524</v>
      </c>
      <c r="C148" s="324">
        <v>45721</v>
      </c>
      <c r="D148" s="108" t="str">
        <f>IF(表格4[[#This Row],[姓名]]&lt;&gt;"","農會","")</f>
        <v>農會</v>
      </c>
      <c r="E148" s="325" t="str">
        <f>IF(表格4[[#This Row],[姓名]]&lt;&gt;"","購物","")</f>
        <v>購物</v>
      </c>
      <c r="F148" s="325"/>
      <c r="G148" s="109" t="str">
        <f>IF(表格4[[#This Row],[姓名]]&lt;&gt;"",TEXT(表格4[[#This Row],[日期]],"mm/dd;;")&amp;" "&amp;表格4[[#This Row],[類別]]&amp;表格4[[#This Row],[項目]]&amp;表格4[[#This Row],[項目2]],"")</f>
        <v>03/05 農會購物</v>
      </c>
      <c r="H148" s="108"/>
      <c r="I148" s="108"/>
      <c r="J148" s="110">
        <v>80</v>
      </c>
    </row>
    <row r="149" spans="1:10">
      <c r="A149" s="322" t="str">
        <f>IFERROR((INDEX(名冊[#All],MATCH(表格4[[#This Row],[姓名]],名冊[[#All],[姓名]],0),COLUMN(名冊[[#Headers],[字號]]))),"")</f>
        <v>1-700</v>
      </c>
      <c r="B149" s="323" t="s">
        <v>1510</v>
      </c>
      <c r="C149" s="324">
        <v>45721</v>
      </c>
      <c r="D149" s="108" t="str">
        <f>IF(表格4[[#This Row],[姓名]]&lt;&gt;"","農會","")</f>
        <v>農會</v>
      </c>
      <c r="E149" s="325" t="str">
        <f>IF(表格4[[#This Row],[姓名]]&lt;&gt;"","購物","")</f>
        <v>購物</v>
      </c>
      <c r="F149" s="325"/>
      <c r="G149" s="109" t="str">
        <f>IF(表格4[[#This Row],[姓名]]&lt;&gt;"",TEXT(表格4[[#This Row],[日期]],"mm/dd;;")&amp;" "&amp;表格4[[#This Row],[類別]]&amp;表格4[[#This Row],[項目]]&amp;表格4[[#This Row],[項目2]],"")</f>
        <v>03/05 農會購物</v>
      </c>
      <c r="H149" s="108"/>
      <c r="I149" s="108"/>
      <c r="J149" s="110">
        <v>168</v>
      </c>
    </row>
    <row r="150" spans="1:10">
      <c r="A150" s="322" t="str">
        <f>IFERROR((INDEX(名冊[#All],MATCH(表格4[[#This Row],[姓名]],名冊[[#All],[姓名]],0),COLUMN(名冊[[#Headers],[字號]]))),"")</f>
        <v>1-580</v>
      </c>
      <c r="B150" s="323" t="s">
        <v>535</v>
      </c>
      <c r="C150" s="324">
        <v>45721</v>
      </c>
      <c r="D150" s="108" t="str">
        <f>IF(表格4[[#This Row],[姓名]]&lt;&gt;"","農會","")</f>
        <v>農會</v>
      </c>
      <c r="E150" s="325" t="str">
        <f>IF(表格4[[#This Row],[姓名]]&lt;&gt;"","購物","")</f>
        <v>購物</v>
      </c>
      <c r="F150" s="325"/>
      <c r="G150" s="109" t="str">
        <f>IF(表格4[[#This Row],[姓名]]&lt;&gt;"",TEXT(表格4[[#This Row],[日期]],"mm/dd;;")&amp;" "&amp;表格4[[#This Row],[類別]]&amp;表格4[[#This Row],[項目]]&amp;表格4[[#This Row],[項目2]],"")</f>
        <v>03/05 農會購物</v>
      </c>
      <c r="H150" s="108"/>
      <c r="I150" s="108"/>
      <c r="J150" s="110">
        <v>68</v>
      </c>
    </row>
    <row r="151" spans="1:10">
      <c r="A151" s="322" t="str">
        <f>IFERROR((INDEX(名冊[#All],MATCH(表格4[[#This Row],[姓名]],名冊[[#All],[姓名]],0),COLUMN(名冊[[#Headers],[字號]]))),"")</f>
        <v>3-553</v>
      </c>
      <c r="B151" s="323" t="s">
        <v>1696</v>
      </c>
      <c r="C151" s="324">
        <v>45721</v>
      </c>
      <c r="D151" s="108" t="str">
        <f>IF(表格4[[#This Row],[姓名]]&lt;&gt;"","農會","")</f>
        <v>農會</v>
      </c>
      <c r="E151" s="325" t="str">
        <f>IF(表格4[[#This Row],[姓名]]&lt;&gt;"","購物","")</f>
        <v>購物</v>
      </c>
      <c r="F151" s="325"/>
      <c r="G151" s="109" t="str">
        <f>IF(表格4[[#This Row],[姓名]]&lt;&gt;"",TEXT(表格4[[#This Row],[日期]],"mm/dd;;")&amp;" "&amp;表格4[[#This Row],[類別]]&amp;表格4[[#This Row],[項目]]&amp;表格4[[#This Row],[項目2]],"")</f>
        <v>03/05 農會購物</v>
      </c>
      <c r="H151" s="108"/>
      <c r="I151" s="108"/>
      <c r="J151" s="110">
        <v>69</v>
      </c>
    </row>
    <row r="152" spans="1:10">
      <c r="A152" s="322" t="str">
        <f>IFERROR((INDEX(名冊[#All],MATCH(表格4[[#This Row],[姓名]],名冊[[#All],[姓名]],0),COLUMN(名冊[[#Headers],[字號]]))),"")</f>
        <v>1-752</v>
      </c>
      <c r="B152" s="323" t="s">
        <v>2030</v>
      </c>
      <c r="C152" s="324">
        <v>45721</v>
      </c>
      <c r="D152" s="108" t="str">
        <f>IF(表格4[[#This Row],[姓名]]&lt;&gt;"","農會","")</f>
        <v>農會</v>
      </c>
      <c r="E152" s="325" t="str">
        <f>IF(表格4[[#This Row],[姓名]]&lt;&gt;"","購物","")</f>
        <v>購物</v>
      </c>
      <c r="F152" s="325"/>
      <c r="G152" s="109" t="str">
        <f>IF(表格4[[#This Row],[姓名]]&lt;&gt;"",TEXT(表格4[[#This Row],[日期]],"mm/dd;;")&amp;" "&amp;表格4[[#This Row],[類別]]&amp;表格4[[#This Row],[項目]]&amp;表格4[[#This Row],[項目2]],"")</f>
        <v>03/05 農會購物</v>
      </c>
      <c r="H152" s="108"/>
      <c r="I152" s="108"/>
      <c r="J152" s="110">
        <v>138</v>
      </c>
    </row>
    <row r="153" spans="1:10">
      <c r="A153" s="322" t="str">
        <f>IFERROR((INDEX(名冊[#All],MATCH(表格4[[#This Row],[姓名]],名冊[[#All],[姓名]],0),COLUMN(名冊[[#Headers],[字號]]))),"")</f>
        <v>1-706</v>
      </c>
      <c r="B153" s="323" t="s">
        <v>1580</v>
      </c>
      <c r="C153" s="324">
        <v>45721</v>
      </c>
      <c r="D153" s="108" t="str">
        <f>IF(表格4[[#This Row],[姓名]]&lt;&gt;"","農會","")</f>
        <v>農會</v>
      </c>
      <c r="E153" s="325" t="str">
        <f>IF(表格4[[#This Row],[姓名]]&lt;&gt;"","購物","")</f>
        <v>購物</v>
      </c>
      <c r="F153" s="325"/>
      <c r="G153" s="109" t="str">
        <f>IF(表格4[[#This Row],[姓名]]&lt;&gt;"",TEXT(表格4[[#This Row],[日期]],"mm/dd;;")&amp;" "&amp;表格4[[#This Row],[類別]]&amp;表格4[[#This Row],[項目]]&amp;表格4[[#This Row],[項目2]],"")</f>
        <v>03/05 農會購物</v>
      </c>
      <c r="H153" s="108"/>
      <c r="I153" s="108"/>
      <c r="J153" s="110">
        <v>69</v>
      </c>
    </row>
    <row r="154" spans="1:10">
      <c r="A154" s="322" t="str">
        <f>IFERROR((INDEX(名冊[#All],MATCH(表格4[[#This Row],[姓名]],名冊[[#All],[姓名]],0),COLUMN(名冊[[#Headers],[字號]]))),"")</f>
        <v>1-274</v>
      </c>
      <c r="B154" s="323" t="s">
        <v>621</v>
      </c>
      <c r="C154" s="324">
        <v>45721</v>
      </c>
      <c r="D154" s="108" t="str">
        <f>IF(表格4[[#This Row],[姓名]]&lt;&gt;"","農會","")</f>
        <v>農會</v>
      </c>
      <c r="E154" s="325" t="str">
        <f>IF(表格4[[#This Row],[姓名]]&lt;&gt;"","購物","")</f>
        <v>購物</v>
      </c>
      <c r="F154" s="325"/>
      <c r="G154" s="109" t="str">
        <f>IF(表格4[[#This Row],[姓名]]&lt;&gt;"",TEXT(表格4[[#This Row],[日期]],"mm/dd;;")&amp;" "&amp;表格4[[#This Row],[類別]]&amp;表格4[[#This Row],[項目]]&amp;表格4[[#This Row],[項目2]],"")</f>
        <v>03/05 農會購物</v>
      </c>
      <c r="H154" s="108"/>
      <c r="I154" s="108"/>
      <c r="J154" s="110">
        <v>180</v>
      </c>
    </row>
    <row r="155" spans="1:10">
      <c r="A155" s="322" t="str">
        <f>IFERROR((INDEX(名冊[#All],MATCH(表格4[[#This Row],[姓名]],名冊[[#All],[姓名]],0),COLUMN(名冊[[#Headers],[字號]]))),"")</f>
        <v>1-656</v>
      </c>
      <c r="B155" s="323" t="s">
        <v>1089</v>
      </c>
      <c r="C155" s="324">
        <v>45721</v>
      </c>
      <c r="D155" s="108" t="str">
        <f>IF(表格4[[#This Row],[姓名]]&lt;&gt;"","農會","")</f>
        <v>農會</v>
      </c>
      <c r="E155" s="325" t="str">
        <f>IF(表格4[[#This Row],[姓名]]&lt;&gt;"","購物","")</f>
        <v>購物</v>
      </c>
      <c r="F155" s="325"/>
      <c r="G155" s="109" t="str">
        <f>IF(表格4[[#This Row],[姓名]]&lt;&gt;"",TEXT(表格4[[#This Row],[日期]],"mm/dd;;")&amp;" "&amp;表格4[[#This Row],[類別]]&amp;表格4[[#This Row],[項目]]&amp;表格4[[#This Row],[項目2]],"")</f>
        <v>03/05 農會購物</v>
      </c>
      <c r="H155" s="108"/>
      <c r="I155" s="108"/>
      <c r="J155" s="110">
        <v>60</v>
      </c>
    </row>
    <row r="156" spans="1:10">
      <c r="A156" s="322" t="str">
        <f>IFERROR((INDEX(名冊[#All],MATCH(表格4[[#This Row],[姓名]],名冊[[#All],[姓名]],0),COLUMN(名冊[[#Headers],[字號]]))),"")</f>
        <v>1-167</v>
      </c>
      <c r="B156" s="323" t="s">
        <v>271</v>
      </c>
      <c r="C156" s="324">
        <v>45721</v>
      </c>
      <c r="D156" s="108" t="str">
        <f>IF(表格4[[#This Row],[姓名]]&lt;&gt;"","農會","")</f>
        <v>農會</v>
      </c>
      <c r="E156" s="325" t="str">
        <f>IF(表格4[[#This Row],[姓名]]&lt;&gt;"","購物","")</f>
        <v>購物</v>
      </c>
      <c r="F156" s="325"/>
      <c r="G156" s="109" t="str">
        <f>IF(表格4[[#This Row],[姓名]]&lt;&gt;"",TEXT(表格4[[#This Row],[日期]],"mm/dd;;")&amp;" "&amp;表格4[[#This Row],[類別]]&amp;表格4[[#This Row],[項目]]&amp;表格4[[#This Row],[項目2]],"")</f>
        <v>03/05 農會購物</v>
      </c>
      <c r="H156" s="108"/>
      <c r="I156" s="108"/>
      <c r="J156" s="110">
        <v>193</v>
      </c>
    </row>
    <row r="157" spans="1:10">
      <c r="A157" s="322" t="str">
        <f>IFERROR((INDEX(名冊[#All],MATCH(表格4[[#This Row],[姓名]],名冊[[#All],[姓名]],0),COLUMN(名冊[[#Headers],[字號]]))),"")</f>
        <v>1-366</v>
      </c>
      <c r="B157" s="323" t="s">
        <v>2288</v>
      </c>
      <c r="C157" s="324">
        <v>45721</v>
      </c>
      <c r="D157" s="108" t="str">
        <f>IF(表格4[[#This Row],[姓名]]&lt;&gt;"","農會","")</f>
        <v>農會</v>
      </c>
      <c r="E157" s="325" t="str">
        <f>IF(表格4[[#This Row],[姓名]]&lt;&gt;"","購物","")</f>
        <v>購物</v>
      </c>
      <c r="F157" s="325"/>
      <c r="G157" s="109" t="str">
        <f>IF(表格4[[#This Row],[姓名]]&lt;&gt;"",TEXT(表格4[[#This Row],[日期]],"mm/dd;;")&amp;" "&amp;表格4[[#This Row],[類別]]&amp;表格4[[#This Row],[項目]]&amp;表格4[[#This Row],[項目2]],"")</f>
        <v>03/05 農會購物</v>
      </c>
      <c r="H157" s="108"/>
      <c r="I157" s="108"/>
      <c r="J157" s="110">
        <v>93</v>
      </c>
    </row>
    <row r="158" spans="1:10">
      <c r="A158" s="322" t="str">
        <f>IFERROR((INDEX(名冊[#All],MATCH(表格4[[#This Row],[姓名]],名冊[[#All],[姓名]],0),COLUMN(名冊[[#Headers],[字號]]))),"")</f>
        <v>1-053</v>
      </c>
      <c r="B158" s="323" t="s">
        <v>526</v>
      </c>
      <c r="C158" s="324">
        <v>45721</v>
      </c>
      <c r="D158" s="108" t="str">
        <f>IF(表格4[[#This Row],[姓名]]&lt;&gt;"","農會","")</f>
        <v>農會</v>
      </c>
      <c r="E158" s="325" t="str">
        <f>IF(表格4[[#This Row],[姓名]]&lt;&gt;"","購物","")</f>
        <v>購物</v>
      </c>
      <c r="F158" s="325"/>
      <c r="G158" s="109" t="str">
        <f>IF(表格4[[#This Row],[姓名]]&lt;&gt;"",TEXT(表格4[[#This Row],[日期]],"mm/dd;;")&amp;" "&amp;表格4[[#This Row],[類別]]&amp;表格4[[#This Row],[項目]]&amp;表格4[[#This Row],[項目2]],"")</f>
        <v>03/05 農會購物</v>
      </c>
      <c r="H158" s="108"/>
      <c r="I158" s="108"/>
      <c r="J158" s="110">
        <v>200</v>
      </c>
    </row>
    <row r="159" spans="1:10">
      <c r="A159" s="322" t="str">
        <f>IFERROR((INDEX(名冊[#All],MATCH(表格4[[#This Row],[姓名]],名冊[[#All],[姓名]],0),COLUMN(名冊[[#Headers],[字號]]))),"")</f>
        <v>2-154</v>
      </c>
      <c r="B159" s="323" t="s">
        <v>489</v>
      </c>
      <c r="C159" s="324">
        <v>45728</v>
      </c>
      <c r="D159" s="108" t="str">
        <f>IF(表格4[[#This Row],[姓名]]&lt;&gt;"","農會","")</f>
        <v>農會</v>
      </c>
      <c r="E159" s="325" t="str">
        <f>IF(表格4[[#This Row],[姓名]]&lt;&gt;"","購物","")</f>
        <v>購物</v>
      </c>
      <c r="F159" s="325"/>
      <c r="G159" s="109" t="str">
        <f>IF(表格4[[#This Row],[姓名]]&lt;&gt;"",TEXT(表格4[[#This Row],[日期]],"mm/dd;;")&amp;" "&amp;表格4[[#This Row],[類別]]&amp;表格4[[#This Row],[項目]]&amp;表格4[[#This Row],[項目2]],"")</f>
        <v>03/12 農會購物</v>
      </c>
      <c r="H159" s="108"/>
      <c r="I159" s="108"/>
      <c r="J159" s="110">
        <v>49</v>
      </c>
    </row>
    <row r="160" spans="1:10">
      <c r="A160" s="322" t="str">
        <f>IFERROR((INDEX(名冊[#All],MATCH(表格4[[#This Row],[姓名]],名冊[[#All],[姓名]],0),COLUMN(名冊[[#Headers],[字號]]))),"")</f>
        <v>1-565</v>
      </c>
      <c r="B160" s="323" t="s">
        <v>408</v>
      </c>
      <c r="C160" s="324">
        <v>45728</v>
      </c>
      <c r="D160" s="108" t="str">
        <f>IF(表格4[[#This Row],[姓名]]&lt;&gt;"","農會","")</f>
        <v>農會</v>
      </c>
      <c r="E160" s="325" t="str">
        <f>IF(表格4[[#This Row],[姓名]]&lt;&gt;"","購物","")</f>
        <v>購物</v>
      </c>
      <c r="F160" s="325"/>
      <c r="G160" s="109" t="str">
        <f>IF(表格4[[#This Row],[姓名]]&lt;&gt;"",TEXT(表格4[[#This Row],[日期]],"mm/dd;;")&amp;" "&amp;表格4[[#This Row],[類別]]&amp;表格4[[#This Row],[項目]]&amp;表格4[[#This Row],[項目2]],"")</f>
        <v>03/12 農會購物</v>
      </c>
      <c r="H160" s="108"/>
      <c r="I160" s="108"/>
      <c r="J160" s="110">
        <v>222</v>
      </c>
    </row>
    <row r="161" spans="1:10">
      <c r="A161" s="322" t="str">
        <f>IFERROR((INDEX(名冊[#All],MATCH(表格4[[#This Row],[姓名]],名冊[[#All],[姓名]],0),COLUMN(名冊[[#Headers],[字號]]))),"")</f>
        <v>1-690</v>
      </c>
      <c r="B161" s="323" t="s">
        <v>2283</v>
      </c>
      <c r="C161" s="324">
        <v>45728</v>
      </c>
      <c r="D161" s="108" t="str">
        <f>IF(表格4[[#This Row],[姓名]]&lt;&gt;"","農會","")</f>
        <v>農會</v>
      </c>
      <c r="E161" s="325" t="str">
        <f>IF(表格4[[#This Row],[姓名]]&lt;&gt;"","購物","")</f>
        <v>購物</v>
      </c>
      <c r="F161" s="325"/>
      <c r="G161" s="109" t="str">
        <f>IF(表格4[[#This Row],[姓名]]&lt;&gt;"",TEXT(表格4[[#This Row],[日期]],"mm/dd;;")&amp;" "&amp;表格4[[#This Row],[類別]]&amp;表格4[[#This Row],[項目]]&amp;表格4[[#This Row],[項目2]],"")</f>
        <v>03/12 農會購物</v>
      </c>
      <c r="H161" s="108"/>
      <c r="I161" s="108"/>
      <c r="J161" s="110">
        <v>53</v>
      </c>
    </row>
    <row r="162" spans="1:10">
      <c r="A162" s="322" t="str">
        <f>IFERROR((INDEX(名冊[#All],MATCH(表格4[[#This Row],[姓名]],名冊[[#All],[姓名]],0),COLUMN(名冊[[#Headers],[字號]]))),"")</f>
        <v>1-521</v>
      </c>
      <c r="B162" s="323" t="s">
        <v>509</v>
      </c>
      <c r="C162" s="324">
        <v>45728</v>
      </c>
      <c r="D162" s="108" t="str">
        <f>IF(表格4[[#This Row],[姓名]]&lt;&gt;"","農會","")</f>
        <v>農會</v>
      </c>
      <c r="E162" s="325" t="str">
        <f>IF(表格4[[#This Row],[姓名]]&lt;&gt;"","購物","")</f>
        <v>購物</v>
      </c>
      <c r="F162" s="325"/>
      <c r="G162" s="109" t="str">
        <f>IF(表格4[[#This Row],[姓名]]&lt;&gt;"",TEXT(表格4[[#This Row],[日期]],"mm/dd;;")&amp;" "&amp;表格4[[#This Row],[類別]]&amp;表格4[[#This Row],[項目]]&amp;表格4[[#This Row],[項目2]],"")</f>
        <v>03/12 農會購物</v>
      </c>
      <c r="H162" s="108"/>
      <c r="I162" s="108"/>
      <c r="J162" s="110">
        <v>205</v>
      </c>
    </row>
    <row r="163" spans="1:10">
      <c r="A163" s="322" t="str">
        <f>IFERROR((INDEX(名冊[#All],MATCH(表格4[[#This Row],[姓名]],名冊[[#All],[姓名]],0),COLUMN(名冊[[#Headers],[字號]]))),"")</f>
        <v>1-471</v>
      </c>
      <c r="B163" s="323" t="s">
        <v>496</v>
      </c>
      <c r="C163" s="324">
        <v>45728</v>
      </c>
      <c r="D163" s="108" t="str">
        <f>IF(表格4[[#This Row],[姓名]]&lt;&gt;"","農會","")</f>
        <v>農會</v>
      </c>
      <c r="E163" s="325" t="str">
        <f>IF(表格4[[#This Row],[姓名]]&lt;&gt;"","購物","")</f>
        <v>購物</v>
      </c>
      <c r="F163" s="325"/>
      <c r="G163" s="109" t="str">
        <f>IF(表格4[[#This Row],[姓名]]&lt;&gt;"",TEXT(表格4[[#This Row],[日期]],"mm/dd;;")&amp;" "&amp;表格4[[#This Row],[類別]]&amp;表格4[[#This Row],[項目]]&amp;表格4[[#This Row],[項目2]],"")</f>
        <v>03/12 農會購物</v>
      </c>
      <c r="H163" s="108"/>
      <c r="I163" s="108"/>
      <c r="J163" s="110">
        <v>58</v>
      </c>
    </row>
    <row r="164" spans="1:10">
      <c r="A164" s="322" t="str">
        <f>IFERROR((INDEX(名冊[#All],MATCH(表格4[[#This Row],[姓名]],名冊[[#All],[姓名]],0),COLUMN(名冊[[#Headers],[字號]]))),"")</f>
        <v>3-551</v>
      </c>
      <c r="B164" s="323" t="s">
        <v>2110</v>
      </c>
      <c r="C164" s="324">
        <v>45728</v>
      </c>
      <c r="D164" s="108" t="str">
        <f>IF(表格4[[#This Row],[姓名]]&lt;&gt;"","農會","")</f>
        <v>農會</v>
      </c>
      <c r="E164" s="325" t="str">
        <f>IF(表格4[[#This Row],[姓名]]&lt;&gt;"","購物","")</f>
        <v>購物</v>
      </c>
      <c r="F164" s="325"/>
      <c r="G164" s="109" t="str">
        <f>IF(表格4[[#This Row],[姓名]]&lt;&gt;"",TEXT(表格4[[#This Row],[日期]],"mm/dd;;")&amp;" "&amp;表格4[[#This Row],[類別]]&amp;表格4[[#This Row],[項目]]&amp;表格4[[#This Row],[項目2]],"")</f>
        <v>03/12 農會購物</v>
      </c>
      <c r="H164" s="108"/>
      <c r="I164" s="108"/>
      <c r="J164" s="110">
        <v>85</v>
      </c>
    </row>
    <row r="165" spans="1:10">
      <c r="A165" s="322" t="str">
        <f>IFERROR((INDEX(名冊[#All],MATCH(表格4[[#This Row],[姓名]],名冊[[#All],[姓名]],0),COLUMN(名冊[[#Headers],[字號]]))),"")</f>
        <v>1-299</v>
      </c>
      <c r="B165" s="323" t="s">
        <v>277</v>
      </c>
      <c r="C165" s="324">
        <v>45728</v>
      </c>
      <c r="D165" s="108" t="str">
        <f>IF(表格4[[#This Row],[姓名]]&lt;&gt;"","農會","")</f>
        <v>農會</v>
      </c>
      <c r="E165" s="325" t="str">
        <f>IF(表格4[[#This Row],[姓名]]&lt;&gt;"","購物","")</f>
        <v>購物</v>
      </c>
      <c r="F165" s="325"/>
      <c r="G165" s="109" t="str">
        <f>IF(表格4[[#This Row],[姓名]]&lt;&gt;"",TEXT(表格4[[#This Row],[日期]],"mm/dd;;")&amp;" "&amp;表格4[[#This Row],[類別]]&amp;表格4[[#This Row],[項目]]&amp;表格4[[#This Row],[項目2]],"")</f>
        <v>03/12 農會購物</v>
      </c>
      <c r="H165" s="108"/>
      <c r="I165" s="108"/>
      <c r="J165" s="110">
        <v>411</v>
      </c>
    </row>
    <row r="166" spans="1:10">
      <c r="A166" s="322" t="str">
        <f>IFERROR((INDEX(名冊[#All],MATCH(表格4[[#This Row],[姓名]],名冊[[#All],[姓名]],0),COLUMN(名冊[[#Headers],[字號]]))),"")</f>
        <v>3-546</v>
      </c>
      <c r="B166" s="323" t="s">
        <v>1264</v>
      </c>
      <c r="C166" s="324">
        <v>45728</v>
      </c>
      <c r="D166" s="108" t="str">
        <f>IF(表格4[[#This Row],[姓名]]&lt;&gt;"","農會","")</f>
        <v>農會</v>
      </c>
      <c r="E166" s="325" t="str">
        <f>IF(表格4[[#This Row],[姓名]]&lt;&gt;"","購物","")</f>
        <v>購物</v>
      </c>
      <c r="F166" s="325"/>
      <c r="G166" s="109" t="str">
        <f>IF(表格4[[#This Row],[姓名]]&lt;&gt;"",TEXT(表格4[[#This Row],[日期]],"mm/dd;;")&amp;" "&amp;表格4[[#This Row],[類別]]&amp;表格4[[#This Row],[項目]]&amp;表格4[[#This Row],[項目2]],"")</f>
        <v>03/12 農會購物</v>
      </c>
      <c r="H166" s="108"/>
      <c r="I166" s="108"/>
      <c r="J166" s="110">
        <v>49</v>
      </c>
    </row>
    <row r="167" spans="1:10">
      <c r="A167" s="322" t="str">
        <f>IFERROR((INDEX(名冊[#All],MATCH(表格4[[#This Row],[姓名]],名冊[[#All],[姓名]],0),COLUMN(名冊[[#Headers],[字號]]))),"")</f>
        <v>1-311</v>
      </c>
      <c r="B167" s="323" t="s">
        <v>511</v>
      </c>
      <c r="C167" s="324">
        <v>45728</v>
      </c>
      <c r="D167" s="108" t="str">
        <f>IF(表格4[[#This Row],[姓名]]&lt;&gt;"","農會","")</f>
        <v>農會</v>
      </c>
      <c r="E167" s="325" t="str">
        <f>IF(表格4[[#This Row],[姓名]]&lt;&gt;"","購物","")</f>
        <v>購物</v>
      </c>
      <c r="F167" s="325"/>
      <c r="G167" s="109" t="str">
        <f>IF(表格4[[#This Row],[姓名]]&lt;&gt;"",TEXT(表格4[[#This Row],[日期]],"mm/dd;;")&amp;" "&amp;表格4[[#This Row],[類別]]&amp;表格4[[#This Row],[項目]]&amp;表格4[[#This Row],[項目2]],"")</f>
        <v>03/12 農會購物</v>
      </c>
      <c r="H167" s="108"/>
      <c r="I167" s="108"/>
      <c r="J167" s="110">
        <v>272</v>
      </c>
    </row>
    <row r="168" spans="1:10">
      <c r="A168" s="322" t="str">
        <f>IFERROR((INDEX(名冊[#All],MATCH(表格4[[#This Row],[姓名]],名冊[[#All],[姓名]],0),COLUMN(名冊[[#Headers],[字號]]))),"")</f>
        <v>1-723</v>
      </c>
      <c r="B168" s="323" t="s">
        <v>1752</v>
      </c>
      <c r="C168" s="324">
        <v>45728</v>
      </c>
      <c r="D168" s="108" t="str">
        <f>IF(表格4[[#This Row],[姓名]]&lt;&gt;"","農會","")</f>
        <v>農會</v>
      </c>
      <c r="E168" s="325" t="str">
        <f>IF(表格4[[#This Row],[姓名]]&lt;&gt;"","購物","")</f>
        <v>購物</v>
      </c>
      <c r="F168" s="325"/>
      <c r="G168" s="109" t="str">
        <f>IF(表格4[[#This Row],[姓名]]&lt;&gt;"",TEXT(表格4[[#This Row],[日期]],"mm/dd;;")&amp;" "&amp;表格4[[#This Row],[類別]]&amp;表格4[[#This Row],[項目]]&amp;表格4[[#This Row],[項目2]],"")</f>
        <v>03/12 農會購物</v>
      </c>
      <c r="H168" s="108"/>
      <c r="I168" s="108"/>
      <c r="J168" s="110">
        <v>54</v>
      </c>
    </row>
    <row r="169" spans="1:10">
      <c r="A169" s="322" t="str">
        <f>IFERROR((INDEX(名冊[#All],MATCH(表格4[[#This Row],[姓名]],名冊[[#All],[姓名]],0),COLUMN(名冊[[#Headers],[字號]]))),"")</f>
        <v>3-556</v>
      </c>
      <c r="B169" s="323" t="s">
        <v>2189</v>
      </c>
      <c r="C169" s="324">
        <v>45728</v>
      </c>
      <c r="D169" s="108" t="str">
        <f>IF(表格4[[#This Row],[姓名]]&lt;&gt;"","農會","")</f>
        <v>農會</v>
      </c>
      <c r="E169" s="325" t="str">
        <f>IF(表格4[[#This Row],[姓名]]&lt;&gt;"","購物","")</f>
        <v>購物</v>
      </c>
      <c r="F169" s="325"/>
      <c r="G169" s="109" t="str">
        <f>IF(表格4[[#This Row],[姓名]]&lt;&gt;"",TEXT(表格4[[#This Row],[日期]],"mm/dd;;")&amp;" "&amp;表格4[[#This Row],[類別]]&amp;表格4[[#This Row],[項目]]&amp;表格4[[#This Row],[項目2]],"")</f>
        <v>03/12 農會購物</v>
      </c>
      <c r="H169" s="108"/>
      <c r="I169" s="108"/>
      <c r="J169" s="110">
        <v>49</v>
      </c>
    </row>
    <row r="170" spans="1:10">
      <c r="A170" s="322" t="str">
        <f>IFERROR((INDEX(名冊[#All],MATCH(表格4[[#This Row],[姓名]],名冊[[#All],[姓名]],0),COLUMN(名冊[[#Headers],[字號]]))),"")</f>
        <v>3-558</v>
      </c>
      <c r="B170" s="323" t="s">
        <v>860</v>
      </c>
      <c r="C170" s="324">
        <v>45728</v>
      </c>
      <c r="D170" s="108" t="str">
        <f>IF(表格4[[#This Row],[姓名]]&lt;&gt;"","農會","")</f>
        <v>農會</v>
      </c>
      <c r="E170" s="325" t="str">
        <f>IF(表格4[[#This Row],[姓名]]&lt;&gt;"","購物","")</f>
        <v>購物</v>
      </c>
      <c r="F170" s="325"/>
      <c r="G170" s="109" t="str">
        <f>IF(表格4[[#This Row],[姓名]]&lt;&gt;"",TEXT(表格4[[#This Row],[日期]],"mm/dd;;")&amp;" "&amp;表格4[[#This Row],[類別]]&amp;表格4[[#This Row],[項目]]&amp;表格4[[#This Row],[項目2]],"")</f>
        <v>03/12 農會購物</v>
      </c>
      <c r="H170" s="108"/>
      <c r="I170" s="108"/>
      <c r="J170" s="110">
        <v>49</v>
      </c>
    </row>
    <row r="171" spans="1:10">
      <c r="A171" s="322" t="str">
        <f>IFERROR((INDEX(名冊[#All],MATCH(表格4[[#This Row],[姓名]],名冊[[#All],[姓名]],0),COLUMN(名冊[[#Headers],[字號]]))),"")</f>
        <v>1-542</v>
      </c>
      <c r="B171" s="323" t="s">
        <v>325</v>
      </c>
      <c r="C171" s="324">
        <v>45728</v>
      </c>
      <c r="D171" s="108" t="str">
        <f>IF(表格4[[#This Row],[姓名]]&lt;&gt;"","農會","")</f>
        <v>農會</v>
      </c>
      <c r="E171" s="325" t="str">
        <f>IF(表格4[[#This Row],[姓名]]&lt;&gt;"","購物","")</f>
        <v>購物</v>
      </c>
      <c r="F171" s="325"/>
      <c r="G171" s="109" t="str">
        <f>IF(表格4[[#This Row],[姓名]]&lt;&gt;"",TEXT(表格4[[#This Row],[日期]],"mm/dd;;")&amp;" "&amp;表格4[[#This Row],[類別]]&amp;表格4[[#This Row],[項目]]&amp;表格4[[#This Row],[項目2]],"")</f>
        <v>03/12 農會購物</v>
      </c>
      <c r="H171" s="108"/>
      <c r="I171" s="108"/>
      <c r="J171" s="110">
        <v>324</v>
      </c>
    </row>
    <row r="172" spans="1:10">
      <c r="A172" s="322" t="str">
        <f>IFERROR((INDEX(名冊[#All],MATCH(表格4[[#This Row],[姓名]],名冊[[#All],[姓名]],0),COLUMN(名冊[[#Headers],[字號]]))),"")</f>
        <v>1-281</v>
      </c>
      <c r="B172" s="323" t="s">
        <v>498</v>
      </c>
      <c r="C172" s="324">
        <v>45728</v>
      </c>
      <c r="D172" s="108" t="str">
        <f>IF(表格4[[#This Row],[姓名]]&lt;&gt;"","農會","")</f>
        <v>農會</v>
      </c>
      <c r="E172" s="325" t="str">
        <f>IF(表格4[[#This Row],[姓名]]&lt;&gt;"","購物","")</f>
        <v>購物</v>
      </c>
      <c r="F172" s="325"/>
      <c r="G172" s="109" t="str">
        <f>IF(表格4[[#This Row],[姓名]]&lt;&gt;"",TEXT(表格4[[#This Row],[日期]],"mm/dd;;")&amp;" "&amp;表格4[[#This Row],[類別]]&amp;表格4[[#This Row],[項目]]&amp;表格4[[#This Row],[項目2]],"")</f>
        <v>03/12 農會購物</v>
      </c>
      <c r="H172" s="108"/>
      <c r="I172" s="108"/>
      <c r="J172" s="110">
        <v>54</v>
      </c>
    </row>
    <row r="173" spans="1:10">
      <c r="A173" s="322" t="str">
        <f>IFERROR((INDEX(名冊[#All],MATCH(表格4[[#This Row],[姓名]],名冊[[#All],[姓名]],0),COLUMN(名冊[[#Headers],[字號]]))),"")</f>
        <v>3-550</v>
      </c>
      <c r="B173" s="323" t="s">
        <v>791</v>
      </c>
      <c r="C173" s="324">
        <v>45728</v>
      </c>
      <c r="D173" s="108" t="str">
        <f>IF(表格4[[#This Row],[姓名]]&lt;&gt;"","農會","")</f>
        <v>農會</v>
      </c>
      <c r="E173" s="325" t="str">
        <f>IF(表格4[[#This Row],[姓名]]&lt;&gt;"","購物","")</f>
        <v>購物</v>
      </c>
      <c r="F173" s="325"/>
      <c r="G173" s="109" t="str">
        <f>IF(表格4[[#This Row],[姓名]]&lt;&gt;"",TEXT(表格4[[#This Row],[日期]],"mm/dd;;")&amp;" "&amp;表格4[[#This Row],[類別]]&amp;表格4[[#This Row],[項目]]&amp;表格4[[#This Row],[項目2]],"")</f>
        <v>03/12 農會購物</v>
      </c>
      <c r="H173" s="108"/>
      <c r="I173" s="108"/>
      <c r="J173" s="110">
        <v>49</v>
      </c>
    </row>
    <row r="174" spans="1:10">
      <c r="A174" s="322" t="str">
        <f>IFERROR((INDEX(名冊[#All],MATCH(表格4[[#This Row],[姓名]],名冊[[#All],[姓名]],0),COLUMN(名冊[[#Headers],[字號]]))),"")</f>
        <v>3-555</v>
      </c>
      <c r="B174" s="323" t="s">
        <v>2646</v>
      </c>
      <c r="C174" s="324">
        <v>45728</v>
      </c>
      <c r="D174" s="108" t="str">
        <f>IF(表格4[[#This Row],[姓名]]&lt;&gt;"","農會","")</f>
        <v>農會</v>
      </c>
      <c r="E174" s="325" t="str">
        <f>IF(表格4[[#This Row],[姓名]]&lt;&gt;"","購物","")</f>
        <v>購物</v>
      </c>
      <c r="F174" s="325"/>
      <c r="G174" s="109" t="str">
        <f>IF(表格4[[#This Row],[姓名]]&lt;&gt;"",TEXT(表格4[[#This Row],[日期]],"mm/dd;;")&amp;" "&amp;表格4[[#This Row],[類別]]&amp;表格4[[#This Row],[項目]]&amp;表格4[[#This Row],[項目2]],"")</f>
        <v>03/12 農會購物</v>
      </c>
      <c r="H174" s="108"/>
      <c r="I174" s="108"/>
      <c r="J174" s="110">
        <v>49</v>
      </c>
    </row>
    <row r="175" spans="1:10">
      <c r="A175" s="322" t="str">
        <f>IFERROR((INDEX(名冊[#All],MATCH(表格4[[#This Row],[姓名]],名冊[[#All],[姓名]],0),COLUMN(名冊[[#Headers],[字號]]))),"")</f>
        <v>2-118</v>
      </c>
      <c r="B175" s="323" t="s">
        <v>606</v>
      </c>
      <c r="C175" s="324">
        <v>45728</v>
      </c>
      <c r="D175" s="108" t="str">
        <f>IF(表格4[[#This Row],[姓名]]&lt;&gt;"","農會","")</f>
        <v>農會</v>
      </c>
      <c r="E175" s="325" t="str">
        <f>IF(表格4[[#This Row],[姓名]]&lt;&gt;"","購物","")</f>
        <v>購物</v>
      </c>
      <c r="F175" s="325"/>
      <c r="G175" s="109" t="str">
        <f>IF(表格4[[#This Row],[姓名]]&lt;&gt;"",TEXT(表格4[[#This Row],[日期]],"mm/dd;;")&amp;" "&amp;表格4[[#This Row],[類別]]&amp;表格4[[#This Row],[項目]]&amp;表格4[[#This Row],[項目2]],"")</f>
        <v>03/12 農會購物</v>
      </c>
      <c r="H175" s="108"/>
      <c r="I175" s="108"/>
      <c r="J175" s="110">
        <v>49</v>
      </c>
    </row>
    <row r="176" spans="1:10">
      <c r="A176" s="322" t="str">
        <f>IFERROR((INDEX(名冊[#All],MATCH(表格4[[#This Row],[姓名]],名冊[[#All],[姓名]],0),COLUMN(名冊[[#Headers],[字號]]))),"")</f>
        <v>1-702</v>
      </c>
      <c r="B176" s="323" t="s">
        <v>1516</v>
      </c>
      <c r="C176" s="324">
        <v>45728</v>
      </c>
      <c r="D176" s="108" t="str">
        <f>IF(表格4[[#This Row],[姓名]]&lt;&gt;"","農會","")</f>
        <v>農會</v>
      </c>
      <c r="E176" s="325" t="str">
        <f>IF(表格4[[#This Row],[姓名]]&lt;&gt;"","購物","")</f>
        <v>購物</v>
      </c>
      <c r="F176" s="325"/>
      <c r="G176" s="109" t="str">
        <f>IF(表格4[[#This Row],[姓名]]&lt;&gt;"",TEXT(表格4[[#This Row],[日期]],"mm/dd;;")&amp;" "&amp;表格4[[#This Row],[類別]]&amp;表格4[[#This Row],[項目]]&amp;表格4[[#This Row],[項目2]],"")</f>
        <v>03/12 農會購物</v>
      </c>
      <c r="H176" s="108"/>
      <c r="I176" s="108"/>
      <c r="J176" s="110">
        <v>190</v>
      </c>
    </row>
    <row r="177" spans="1:10">
      <c r="A177" s="322" t="str">
        <f>IFERROR((INDEX(名冊[#All],MATCH(表格4[[#This Row],[姓名]],名冊[[#All],[姓名]],0),COLUMN(名冊[[#Headers],[字號]]))),"")</f>
        <v>1-659</v>
      </c>
      <c r="B177" s="323" t="s">
        <v>1266</v>
      </c>
      <c r="C177" s="324">
        <v>45728</v>
      </c>
      <c r="D177" s="108" t="str">
        <f>IF(表格4[[#This Row],[姓名]]&lt;&gt;"","農會","")</f>
        <v>農會</v>
      </c>
      <c r="E177" s="325" t="str">
        <f>IF(表格4[[#This Row],[姓名]]&lt;&gt;"","購物","")</f>
        <v>購物</v>
      </c>
      <c r="F177" s="325"/>
      <c r="G177" s="109" t="str">
        <f>IF(表格4[[#This Row],[姓名]]&lt;&gt;"",TEXT(表格4[[#This Row],[日期]],"mm/dd;;")&amp;" "&amp;表格4[[#This Row],[類別]]&amp;表格4[[#This Row],[項目]]&amp;表格4[[#This Row],[項目2]],"")</f>
        <v>03/12 農會購物</v>
      </c>
      <c r="H177" s="108"/>
      <c r="I177" s="108"/>
      <c r="J177" s="110">
        <v>75</v>
      </c>
    </row>
    <row r="178" spans="1:10">
      <c r="A178" s="322" t="str">
        <f>IFERROR((INDEX(名冊[#All],MATCH(表格4[[#This Row],[姓名]],名冊[[#All],[姓名]],0),COLUMN(名冊[[#Headers],[字號]]))),"")</f>
        <v>1-624</v>
      </c>
      <c r="B178" s="323" t="s">
        <v>864</v>
      </c>
      <c r="C178" s="324">
        <v>45728</v>
      </c>
      <c r="D178" s="108" t="str">
        <f>IF(表格4[[#This Row],[姓名]]&lt;&gt;"","農會","")</f>
        <v>農會</v>
      </c>
      <c r="E178" s="325" t="str">
        <f>IF(表格4[[#This Row],[姓名]]&lt;&gt;"","購物","")</f>
        <v>購物</v>
      </c>
      <c r="F178" s="325"/>
      <c r="G178" s="109" t="str">
        <f>IF(表格4[[#This Row],[姓名]]&lt;&gt;"",TEXT(表格4[[#This Row],[日期]],"mm/dd;;")&amp;" "&amp;表格4[[#This Row],[類別]]&amp;表格4[[#This Row],[項目]]&amp;表格4[[#This Row],[項目2]],"")</f>
        <v>03/12 農會購物</v>
      </c>
      <c r="H178" s="108"/>
      <c r="I178" s="108"/>
      <c r="J178" s="110">
        <v>261</v>
      </c>
    </row>
    <row r="179" spans="1:10">
      <c r="A179" s="322" t="str">
        <f>IFERROR((INDEX(名冊[#All],MATCH(表格4[[#This Row],[姓名]],名冊[[#All],[姓名]],0),COLUMN(名冊[[#Headers],[字號]]))),"")</f>
        <v>1-432</v>
      </c>
      <c r="B179" s="323" t="s">
        <v>613</v>
      </c>
      <c r="C179" s="324">
        <v>45728</v>
      </c>
      <c r="D179" s="108" t="str">
        <f>IF(表格4[[#This Row],[姓名]]&lt;&gt;"","農會","")</f>
        <v>農會</v>
      </c>
      <c r="E179" s="325" t="str">
        <f>IF(表格4[[#This Row],[姓名]]&lt;&gt;"","購物","")</f>
        <v>購物</v>
      </c>
      <c r="F179" s="325"/>
      <c r="G179" s="109" t="str">
        <f>IF(表格4[[#This Row],[姓名]]&lt;&gt;"",TEXT(表格4[[#This Row],[日期]],"mm/dd;;")&amp;" "&amp;表格4[[#This Row],[類別]]&amp;表格4[[#This Row],[項目]]&amp;表格4[[#This Row],[項目2]],"")</f>
        <v>03/12 農會購物</v>
      </c>
      <c r="H179" s="108"/>
      <c r="I179" s="108"/>
      <c r="J179" s="110">
        <v>69</v>
      </c>
    </row>
    <row r="180" spans="1:10">
      <c r="A180" s="322" t="str">
        <f>IFERROR((INDEX(名冊[#All],MATCH(表格4[[#This Row],[姓名]],名冊[[#All],[姓名]],0),COLUMN(名冊[[#Headers],[字號]]))),"")</f>
        <v>1-717</v>
      </c>
      <c r="B180" s="323" t="s">
        <v>1674</v>
      </c>
      <c r="C180" s="324">
        <v>45728</v>
      </c>
      <c r="D180" s="108" t="str">
        <f>IF(表格4[[#This Row],[姓名]]&lt;&gt;"","農會","")</f>
        <v>農會</v>
      </c>
      <c r="E180" s="325" t="str">
        <f>IF(表格4[[#This Row],[姓名]]&lt;&gt;"","購物","")</f>
        <v>購物</v>
      </c>
      <c r="F180" s="325"/>
      <c r="G180" s="109" t="str">
        <f>IF(表格4[[#This Row],[姓名]]&lt;&gt;"",TEXT(表格4[[#This Row],[日期]],"mm/dd;;")&amp;" "&amp;表格4[[#This Row],[類別]]&amp;表格4[[#This Row],[項目]]&amp;表格4[[#This Row],[項目2]],"")</f>
        <v>03/12 農會購物</v>
      </c>
      <c r="H180" s="108"/>
      <c r="I180" s="108"/>
      <c r="J180" s="110">
        <v>68</v>
      </c>
    </row>
    <row r="181" spans="1:10">
      <c r="A181" s="322" t="str">
        <f>IFERROR((INDEX(名冊[#All],MATCH(表格4[[#This Row],[姓名]],名冊[[#All],[姓名]],0),COLUMN(名冊[[#Headers],[字號]]))),"")</f>
        <v>3-518</v>
      </c>
      <c r="B181" s="323" t="s">
        <v>1310</v>
      </c>
      <c r="C181" s="324">
        <v>45728</v>
      </c>
      <c r="D181" s="108" t="str">
        <f>IF(表格4[[#This Row],[姓名]]&lt;&gt;"","農會","")</f>
        <v>農會</v>
      </c>
      <c r="E181" s="325" t="str">
        <f>IF(表格4[[#This Row],[姓名]]&lt;&gt;"","購物","")</f>
        <v>購物</v>
      </c>
      <c r="F181" s="325"/>
      <c r="G181" s="109" t="str">
        <f>IF(表格4[[#This Row],[姓名]]&lt;&gt;"",TEXT(表格4[[#This Row],[日期]],"mm/dd;;")&amp;" "&amp;表格4[[#This Row],[類別]]&amp;表格4[[#This Row],[項目]]&amp;表格4[[#This Row],[項目2]],"")</f>
        <v>03/12 農會購物</v>
      </c>
      <c r="H181" s="108"/>
      <c r="I181" s="108"/>
      <c r="J181" s="110">
        <v>49</v>
      </c>
    </row>
    <row r="182" spans="1:10">
      <c r="A182" s="322" t="str">
        <f>IFERROR((INDEX(名冊[#All],MATCH(表格4[[#This Row],[姓名]],名冊[[#All],[姓名]],0),COLUMN(名冊[[#Headers],[字號]]))),"")</f>
        <v>1-745</v>
      </c>
      <c r="B182" s="323" t="s">
        <v>2645</v>
      </c>
      <c r="C182" s="324">
        <v>45728</v>
      </c>
      <c r="D182" s="108" t="str">
        <f>IF(表格4[[#This Row],[姓名]]&lt;&gt;"","農會","")</f>
        <v>農會</v>
      </c>
      <c r="E182" s="325" t="str">
        <f>IF(表格4[[#This Row],[姓名]]&lt;&gt;"","購物","")</f>
        <v>購物</v>
      </c>
      <c r="F182" s="325"/>
      <c r="G182" s="109" t="str">
        <f>IF(表格4[[#This Row],[姓名]]&lt;&gt;"",TEXT(表格4[[#This Row],[日期]],"mm/dd;;")&amp;" "&amp;表格4[[#This Row],[類別]]&amp;表格4[[#This Row],[項目]]&amp;表格4[[#This Row],[項目2]],"")</f>
        <v>03/12 農會購物</v>
      </c>
      <c r="H182" s="108"/>
      <c r="I182" s="108"/>
      <c r="J182" s="110">
        <v>200</v>
      </c>
    </row>
    <row r="183" spans="1:10">
      <c r="A183" s="322" t="str">
        <f>IFERROR((INDEX(名冊[#All],MATCH(表格4[[#This Row],[姓名]],名冊[[#All],[姓名]],0),COLUMN(名冊[[#Headers],[字號]]))),"")</f>
        <v>1-732</v>
      </c>
      <c r="B183" s="323" t="s">
        <v>1869</v>
      </c>
      <c r="C183" s="324">
        <v>45728</v>
      </c>
      <c r="D183" s="108" t="str">
        <f>IF(表格4[[#This Row],[姓名]]&lt;&gt;"","農會","")</f>
        <v>農會</v>
      </c>
      <c r="E183" s="325" t="str">
        <f>IF(表格4[[#This Row],[姓名]]&lt;&gt;"","購物","")</f>
        <v>購物</v>
      </c>
      <c r="F183" s="325"/>
      <c r="G183" s="109" t="str">
        <f>IF(表格4[[#This Row],[姓名]]&lt;&gt;"",TEXT(表格4[[#This Row],[日期]],"mm/dd;;")&amp;" "&amp;表格4[[#This Row],[類別]]&amp;表格4[[#This Row],[項目]]&amp;表格4[[#This Row],[項目2]],"")</f>
        <v>03/12 農會購物</v>
      </c>
      <c r="H183" s="108"/>
      <c r="I183" s="108"/>
      <c r="J183" s="110">
        <v>138</v>
      </c>
    </row>
    <row r="184" spans="1:10">
      <c r="A184" s="322" t="str">
        <f>IFERROR((INDEX(名冊[#All],MATCH(表格4[[#This Row],[姓名]],名冊[[#All],[姓名]],0),COLUMN(名冊[[#Headers],[字號]]))),"")</f>
        <v>2-051</v>
      </c>
      <c r="B184" s="323" t="s">
        <v>281</v>
      </c>
      <c r="C184" s="324">
        <v>45728</v>
      </c>
      <c r="D184" s="108" t="str">
        <f>IF(表格4[[#This Row],[姓名]]&lt;&gt;"","農會","")</f>
        <v>農會</v>
      </c>
      <c r="E184" s="325" t="str">
        <f>IF(表格4[[#This Row],[姓名]]&lt;&gt;"","購物","")</f>
        <v>購物</v>
      </c>
      <c r="F184" s="325"/>
      <c r="G184" s="109" t="str">
        <f>IF(表格4[[#This Row],[姓名]]&lt;&gt;"",TEXT(表格4[[#This Row],[日期]],"mm/dd;;")&amp;" "&amp;表格4[[#This Row],[類別]]&amp;表格4[[#This Row],[項目]]&amp;表格4[[#This Row],[項目2]],"")</f>
        <v>03/12 農會購物</v>
      </c>
      <c r="H184" s="108"/>
      <c r="I184" s="108"/>
      <c r="J184" s="110">
        <v>49</v>
      </c>
    </row>
    <row r="185" spans="1:10">
      <c r="A185" s="322" t="str">
        <f>IFERROR((INDEX(名冊[#All],MATCH(表格4[[#This Row],[姓名]],名冊[[#All],[姓名]],0),COLUMN(名冊[[#Headers],[字號]]))),"")</f>
        <v>1-673</v>
      </c>
      <c r="B185" s="323" t="s">
        <v>1350</v>
      </c>
      <c r="C185" s="324">
        <v>45728</v>
      </c>
      <c r="D185" s="108" t="str">
        <f>IF(表格4[[#This Row],[姓名]]&lt;&gt;"","農會","")</f>
        <v>農會</v>
      </c>
      <c r="E185" s="325" t="str">
        <f>IF(表格4[[#This Row],[姓名]]&lt;&gt;"","購物","")</f>
        <v>購物</v>
      </c>
      <c r="F185" s="325"/>
      <c r="G185" s="109" t="str">
        <f>IF(表格4[[#This Row],[姓名]]&lt;&gt;"",TEXT(表格4[[#This Row],[日期]],"mm/dd;;")&amp;" "&amp;表格4[[#This Row],[類別]]&amp;表格4[[#This Row],[項目]]&amp;表格4[[#This Row],[項目2]],"")</f>
        <v>03/12 農會購物</v>
      </c>
      <c r="H185" s="108"/>
      <c r="I185" s="108"/>
      <c r="J185" s="110">
        <v>138</v>
      </c>
    </row>
    <row r="186" spans="1:10">
      <c r="A186" s="322" t="str">
        <f>IFERROR((INDEX(名冊[#All],MATCH(表格4[[#This Row],[姓名]],名冊[[#All],[姓名]],0),COLUMN(名冊[[#Headers],[字號]]))),"")</f>
        <v>2-130</v>
      </c>
      <c r="B186" s="323" t="s">
        <v>586</v>
      </c>
      <c r="C186" s="324">
        <v>45728</v>
      </c>
      <c r="D186" s="108" t="str">
        <f>IF(表格4[[#This Row],[姓名]]&lt;&gt;"","農會","")</f>
        <v>農會</v>
      </c>
      <c r="E186" s="325" t="str">
        <f>IF(表格4[[#This Row],[姓名]]&lt;&gt;"","購物","")</f>
        <v>購物</v>
      </c>
      <c r="F186" s="325"/>
      <c r="G186" s="109" t="str">
        <f>IF(表格4[[#This Row],[姓名]]&lt;&gt;"",TEXT(表格4[[#This Row],[日期]],"mm/dd;;")&amp;" "&amp;表格4[[#This Row],[類別]]&amp;表格4[[#This Row],[項目]]&amp;表格4[[#This Row],[項目2]],"")</f>
        <v>03/12 農會購物</v>
      </c>
      <c r="H186" s="108"/>
      <c r="I186" s="108"/>
      <c r="J186" s="110">
        <v>49</v>
      </c>
    </row>
    <row r="187" spans="1:10">
      <c r="A187" s="322" t="str">
        <f>IFERROR((INDEX(名冊[#All],MATCH(表格4[[#This Row],[姓名]],名冊[[#All],[姓名]],0),COLUMN(名冊[[#Headers],[字號]]))),"")</f>
        <v>1-741</v>
      </c>
      <c r="B187" s="323" t="s">
        <v>1937</v>
      </c>
      <c r="C187" s="324">
        <v>45728</v>
      </c>
      <c r="D187" s="108" t="str">
        <f>IF(表格4[[#This Row],[姓名]]&lt;&gt;"","農會","")</f>
        <v>農會</v>
      </c>
      <c r="E187" s="325" t="str">
        <f>IF(表格4[[#This Row],[姓名]]&lt;&gt;"","購物","")</f>
        <v>購物</v>
      </c>
      <c r="F187" s="325"/>
      <c r="G187" s="109" t="str">
        <f>IF(表格4[[#This Row],[姓名]]&lt;&gt;"",TEXT(表格4[[#This Row],[日期]],"mm/dd;;")&amp;" "&amp;表格4[[#This Row],[類別]]&amp;表格4[[#This Row],[項目]]&amp;表格4[[#This Row],[項目2]],"")</f>
        <v>03/12 農會購物</v>
      </c>
      <c r="H187" s="108"/>
      <c r="I187" s="108"/>
      <c r="J187" s="110">
        <v>220</v>
      </c>
    </row>
    <row r="188" spans="1:10">
      <c r="A188" s="322" t="str">
        <f>IFERROR((INDEX(名冊[#All],MATCH(表格4[[#This Row],[姓名]],名冊[[#All],[姓名]],0),COLUMN(名冊[[#Headers],[字號]]))),"")</f>
        <v>1-763</v>
      </c>
      <c r="B188" s="323" t="s">
        <v>2162</v>
      </c>
      <c r="C188" s="324">
        <v>45728</v>
      </c>
      <c r="D188" s="108" t="str">
        <f>IF(表格4[[#This Row],[姓名]]&lt;&gt;"","農會","")</f>
        <v>農會</v>
      </c>
      <c r="E188" s="325" t="str">
        <f>IF(表格4[[#This Row],[姓名]]&lt;&gt;"","購物","")</f>
        <v>購物</v>
      </c>
      <c r="F188" s="325"/>
      <c r="G188" s="109" t="str">
        <f>IF(表格4[[#This Row],[姓名]]&lt;&gt;"",TEXT(表格4[[#This Row],[日期]],"mm/dd;;")&amp;" "&amp;表格4[[#This Row],[類別]]&amp;表格4[[#This Row],[項目]]&amp;表格4[[#This Row],[項目2]],"")</f>
        <v>03/12 農會購物</v>
      </c>
      <c r="H188" s="108"/>
      <c r="I188" s="108"/>
      <c r="J188" s="110">
        <v>138</v>
      </c>
    </row>
    <row r="189" spans="1:10">
      <c r="A189" s="322" t="str">
        <f>IFERROR((INDEX(名冊[#All],MATCH(表格4[[#This Row],[姓名]],名冊[[#All],[姓名]],0),COLUMN(名冊[[#Headers],[字號]]))),"")</f>
        <v>1-452</v>
      </c>
      <c r="B189" s="323" t="s">
        <v>536</v>
      </c>
      <c r="C189" s="324">
        <v>45728</v>
      </c>
      <c r="D189" s="108" t="str">
        <f>IF(表格4[[#This Row],[姓名]]&lt;&gt;"","農會","")</f>
        <v>農會</v>
      </c>
      <c r="E189" s="325" t="str">
        <f>IF(表格4[[#This Row],[姓名]]&lt;&gt;"","購物","")</f>
        <v>購物</v>
      </c>
      <c r="F189" s="325"/>
      <c r="G189" s="109" t="str">
        <f>IF(表格4[[#This Row],[姓名]]&lt;&gt;"",TEXT(表格4[[#This Row],[日期]],"mm/dd;;")&amp;" "&amp;表格4[[#This Row],[類別]]&amp;表格4[[#This Row],[項目]]&amp;表格4[[#This Row],[項目2]],"")</f>
        <v>03/12 農會購物</v>
      </c>
      <c r="H189" s="108"/>
      <c r="I189" s="108"/>
      <c r="J189" s="110">
        <v>68</v>
      </c>
    </row>
    <row r="190" spans="1:10">
      <c r="A190" s="322" t="str">
        <f>IFERROR((INDEX(名冊[#All],MATCH(表格4[[#This Row],[姓名]],名冊[[#All],[姓名]],0),COLUMN(名冊[[#Headers],[字號]]))),"")</f>
        <v>2-182</v>
      </c>
      <c r="B190" s="323" t="s">
        <v>1004</v>
      </c>
      <c r="C190" s="324">
        <v>45728</v>
      </c>
      <c r="D190" s="108" t="str">
        <f>IF(表格4[[#This Row],[姓名]]&lt;&gt;"","農會","")</f>
        <v>農會</v>
      </c>
      <c r="E190" s="325" t="str">
        <f>IF(表格4[[#This Row],[姓名]]&lt;&gt;"","購物","")</f>
        <v>購物</v>
      </c>
      <c r="F190" s="325"/>
      <c r="G190" s="109" t="str">
        <f>IF(表格4[[#This Row],[姓名]]&lt;&gt;"",TEXT(表格4[[#This Row],[日期]],"mm/dd;;")&amp;" "&amp;表格4[[#This Row],[類別]]&amp;表格4[[#This Row],[項目]]&amp;表格4[[#This Row],[項目2]],"")</f>
        <v>03/12 農會購物</v>
      </c>
      <c r="H190" s="108"/>
      <c r="I190" s="108"/>
      <c r="J190" s="110">
        <v>49</v>
      </c>
    </row>
    <row r="191" spans="1:10">
      <c r="A191" s="322" t="str">
        <f>IFERROR((INDEX(名冊[#All],MATCH(表格4[[#This Row],[姓名]],名冊[[#All],[姓名]],0),COLUMN(名冊[[#Headers],[字號]]))),"")</f>
        <v>1-585</v>
      </c>
      <c r="B191" s="323" t="s">
        <v>985</v>
      </c>
      <c r="C191" s="324">
        <v>45728</v>
      </c>
      <c r="D191" s="108" t="str">
        <f>IF(表格4[[#This Row],[姓名]]&lt;&gt;"","農會","")</f>
        <v>農會</v>
      </c>
      <c r="E191" s="325" t="str">
        <f>IF(表格4[[#This Row],[姓名]]&lt;&gt;"","購物","")</f>
        <v>購物</v>
      </c>
      <c r="F191" s="325"/>
      <c r="G191" s="109" t="str">
        <f>IF(表格4[[#This Row],[姓名]]&lt;&gt;"",TEXT(表格4[[#This Row],[日期]],"mm/dd;;")&amp;" "&amp;表格4[[#This Row],[類別]]&amp;表格4[[#This Row],[項目]]&amp;表格4[[#This Row],[項目2]],"")</f>
        <v>03/12 農會購物</v>
      </c>
      <c r="H191" s="108"/>
      <c r="I191" s="108"/>
      <c r="J191" s="110">
        <v>88</v>
      </c>
    </row>
    <row r="192" spans="1:10">
      <c r="A192" s="322" t="str">
        <f>IFERROR((INDEX(名冊[#All],MATCH(表格4[[#This Row],[姓名]],名冊[[#All],[姓名]],0),COLUMN(名冊[[#Headers],[字號]]))),"")</f>
        <v>1-612</v>
      </c>
      <c r="B192" s="323" t="s">
        <v>785</v>
      </c>
      <c r="C192" s="324">
        <v>45728</v>
      </c>
      <c r="D192" s="108" t="str">
        <f>IF(表格4[[#This Row],[姓名]]&lt;&gt;"","農會","")</f>
        <v>農會</v>
      </c>
      <c r="E192" s="325" t="str">
        <f>IF(表格4[[#This Row],[姓名]]&lt;&gt;"","購物","")</f>
        <v>購物</v>
      </c>
      <c r="F192" s="325"/>
      <c r="G192" s="109" t="str">
        <f>IF(表格4[[#This Row],[姓名]]&lt;&gt;"",TEXT(表格4[[#This Row],[日期]],"mm/dd;;")&amp;" "&amp;表格4[[#This Row],[類別]]&amp;表格4[[#This Row],[項目]]&amp;表格4[[#This Row],[項目2]],"")</f>
        <v>03/12 農會購物</v>
      </c>
      <c r="H192" s="108"/>
      <c r="I192" s="108"/>
      <c r="J192" s="110">
        <v>150</v>
      </c>
    </row>
    <row r="193" spans="1:10">
      <c r="A193" s="322" t="str">
        <f>IFERROR((INDEX(名冊[#All],MATCH(表格4[[#This Row],[姓名]],名冊[[#All],[姓名]],0),COLUMN(名冊[[#Headers],[字號]]))),"")</f>
        <v>1-530</v>
      </c>
      <c r="B193" s="323" t="s">
        <v>531</v>
      </c>
      <c r="C193" s="324">
        <v>45728</v>
      </c>
      <c r="D193" s="108" t="str">
        <f>IF(表格4[[#This Row],[姓名]]&lt;&gt;"","農會","")</f>
        <v>農會</v>
      </c>
      <c r="E193" s="325" t="str">
        <f>IF(表格4[[#This Row],[姓名]]&lt;&gt;"","購物","")</f>
        <v>購物</v>
      </c>
      <c r="F193" s="325"/>
      <c r="G193" s="109" t="str">
        <f>IF(表格4[[#This Row],[姓名]]&lt;&gt;"",TEXT(表格4[[#This Row],[日期]],"mm/dd;;")&amp;" "&amp;表格4[[#This Row],[類別]]&amp;表格4[[#This Row],[項目]]&amp;表格4[[#This Row],[項目2]],"")</f>
        <v>03/12 農會購物</v>
      </c>
      <c r="H193" s="108"/>
      <c r="I193" s="108"/>
      <c r="J193" s="110">
        <v>68</v>
      </c>
    </row>
    <row r="194" spans="1:10">
      <c r="A194" s="322" t="str">
        <f>IFERROR((INDEX(名冊[#All],MATCH(表格4[[#This Row],[姓名]],名冊[[#All],[姓名]],0),COLUMN(名冊[[#Headers],[字號]]))),"")</f>
        <v>3-537</v>
      </c>
      <c r="B194" s="323" t="s">
        <v>1809</v>
      </c>
      <c r="C194" s="324">
        <v>45728</v>
      </c>
      <c r="D194" s="108" t="str">
        <f>IF(表格4[[#This Row],[姓名]]&lt;&gt;"","農會","")</f>
        <v>農會</v>
      </c>
      <c r="E194" s="325" t="str">
        <f>IF(表格4[[#This Row],[姓名]]&lt;&gt;"","購物","")</f>
        <v>購物</v>
      </c>
      <c r="F194" s="325"/>
      <c r="G194" s="109" t="str">
        <f>IF(表格4[[#This Row],[姓名]]&lt;&gt;"",TEXT(表格4[[#This Row],[日期]],"mm/dd;;")&amp;" "&amp;表格4[[#This Row],[類別]]&amp;表格4[[#This Row],[項目]]&amp;表格4[[#This Row],[項目2]],"")</f>
        <v>03/12 農會購物</v>
      </c>
      <c r="H194" s="108"/>
      <c r="I194" s="108"/>
      <c r="J194" s="110">
        <v>49</v>
      </c>
    </row>
    <row r="195" spans="1:10">
      <c r="A195" s="322" t="str">
        <f>IFERROR((INDEX(名冊[#All],MATCH(表格4[[#This Row],[姓名]],名冊[[#All],[姓名]],0),COLUMN(名冊[[#Headers],[字號]]))),"")</f>
        <v>1-038</v>
      </c>
      <c r="B195" s="323" t="s">
        <v>2284</v>
      </c>
      <c r="C195" s="324">
        <v>45728</v>
      </c>
      <c r="D195" s="108" t="str">
        <f>IF(表格4[[#This Row],[姓名]]&lt;&gt;"","農會","")</f>
        <v>農會</v>
      </c>
      <c r="E195" s="325" t="str">
        <f>IF(表格4[[#This Row],[姓名]]&lt;&gt;"","購物","")</f>
        <v>購物</v>
      </c>
      <c r="F195" s="325"/>
      <c r="G195" s="109" t="str">
        <f>IF(表格4[[#This Row],[姓名]]&lt;&gt;"",TEXT(表格4[[#This Row],[日期]],"mm/dd;;")&amp;" "&amp;表格4[[#This Row],[類別]]&amp;表格4[[#This Row],[項目]]&amp;表格4[[#This Row],[項目2]],"")</f>
        <v>03/12 農會購物</v>
      </c>
      <c r="H195" s="108"/>
      <c r="I195" s="108"/>
      <c r="J195" s="110">
        <v>521</v>
      </c>
    </row>
    <row r="196" spans="1:10">
      <c r="A196" s="322" t="str">
        <f>IFERROR((INDEX(名冊[#All],MATCH(表格4[[#This Row],[姓名]],名冊[[#All],[姓名]],0),COLUMN(名冊[[#Headers],[字號]]))),"")</f>
        <v>1-200</v>
      </c>
      <c r="B196" s="323" t="s">
        <v>434</v>
      </c>
      <c r="C196" s="324">
        <v>45728</v>
      </c>
      <c r="D196" s="108" t="str">
        <f>IF(表格4[[#This Row],[姓名]]&lt;&gt;"","農會","")</f>
        <v>農會</v>
      </c>
      <c r="E196" s="325" t="str">
        <f>IF(表格4[[#This Row],[姓名]]&lt;&gt;"","購物","")</f>
        <v>購物</v>
      </c>
      <c r="F196" s="325"/>
      <c r="G196" s="109" t="str">
        <f>IF(表格4[[#This Row],[姓名]]&lt;&gt;"",TEXT(表格4[[#This Row],[日期]],"mm/dd;;")&amp;" "&amp;表格4[[#This Row],[類別]]&amp;表格4[[#This Row],[項目]]&amp;表格4[[#This Row],[項目2]],"")</f>
        <v>03/12 農會購物</v>
      </c>
      <c r="H196" s="108"/>
      <c r="I196" s="108"/>
      <c r="J196" s="110">
        <v>66</v>
      </c>
    </row>
    <row r="197" spans="1:10">
      <c r="A197" s="322" t="str">
        <f>IFERROR((INDEX(名冊[#All],MATCH(表格4[[#This Row],[姓名]],名冊[[#All],[姓名]],0),COLUMN(名冊[[#Headers],[字號]]))),"")</f>
        <v>1-546</v>
      </c>
      <c r="B197" s="323" t="s">
        <v>514</v>
      </c>
      <c r="C197" s="324">
        <v>45728</v>
      </c>
      <c r="D197" s="108" t="str">
        <f>IF(表格4[[#This Row],[姓名]]&lt;&gt;"","農會","")</f>
        <v>農會</v>
      </c>
      <c r="E197" s="325" t="str">
        <f>IF(表格4[[#This Row],[姓名]]&lt;&gt;"","購物","")</f>
        <v>購物</v>
      </c>
      <c r="F197" s="325"/>
      <c r="G197" s="109" t="str">
        <f>IF(表格4[[#This Row],[姓名]]&lt;&gt;"",TEXT(表格4[[#This Row],[日期]],"mm/dd;;")&amp;" "&amp;表格4[[#This Row],[類別]]&amp;表格4[[#This Row],[項目]]&amp;表格4[[#This Row],[項目2]],"")</f>
        <v>03/12 農會購物</v>
      </c>
      <c r="H197" s="108"/>
      <c r="I197" s="108"/>
      <c r="J197" s="110">
        <v>443</v>
      </c>
    </row>
    <row r="198" spans="1:10">
      <c r="A198" s="322" t="str">
        <f>IFERROR((INDEX(名冊[#All],MATCH(表格4[[#This Row],[姓名]],名冊[[#All],[姓名]],0),COLUMN(名冊[[#Headers],[字號]]))),"")</f>
        <v>1-211</v>
      </c>
      <c r="B198" s="323" t="s">
        <v>1001</v>
      </c>
      <c r="C198" s="324">
        <v>45728</v>
      </c>
      <c r="D198" s="108" t="str">
        <f>IF(表格4[[#This Row],[姓名]]&lt;&gt;"","農會","")</f>
        <v>農會</v>
      </c>
      <c r="E198" s="325" t="str">
        <f>IF(表格4[[#This Row],[姓名]]&lt;&gt;"","購物","")</f>
        <v>購物</v>
      </c>
      <c r="F198" s="325"/>
      <c r="G198" s="109" t="str">
        <f>IF(表格4[[#This Row],[姓名]]&lt;&gt;"",TEXT(表格4[[#This Row],[日期]],"mm/dd;;")&amp;" "&amp;表格4[[#This Row],[類別]]&amp;表格4[[#This Row],[項目]]&amp;表格4[[#This Row],[項目2]],"")</f>
        <v>03/12 農會購物</v>
      </c>
      <c r="H198" s="108"/>
      <c r="I198" s="108"/>
      <c r="J198" s="110">
        <v>75</v>
      </c>
    </row>
    <row r="199" spans="1:10">
      <c r="A199" s="322" t="str">
        <f>IFERROR((INDEX(名冊[#All],MATCH(表格4[[#This Row],[姓名]],名冊[[#All],[姓名]],0),COLUMN(名冊[[#Headers],[字號]]))),"")</f>
        <v>3-495</v>
      </c>
      <c r="B199" s="323" t="s">
        <v>539</v>
      </c>
      <c r="C199" s="324">
        <v>45728</v>
      </c>
      <c r="D199" s="108" t="str">
        <f>IF(表格4[[#This Row],[姓名]]&lt;&gt;"","農會","")</f>
        <v>農會</v>
      </c>
      <c r="E199" s="325" t="str">
        <f>IF(表格4[[#This Row],[姓名]]&lt;&gt;"","購物","")</f>
        <v>購物</v>
      </c>
      <c r="F199" s="325"/>
      <c r="G199" s="109" t="str">
        <f>IF(表格4[[#This Row],[姓名]]&lt;&gt;"",TEXT(表格4[[#This Row],[日期]],"mm/dd;;")&amp;" "&amp;表格4[[#This Row],[類別]]&amp;表格4[[#This Row],[項目]]&amp;表格4[[#This Row],[項目2]],"")</f>
        <v>03/12 農會購物</v>
      </c>
      <c r="H199" s="108"/>
      <c r="I199" s="108"/>
      <c r="J199" s="110">
        <v>49</v>
      </c>
    </row>
    <row r="200" spans="1:10">
      <c r="A200" s="322" t="str">
        <f>IFERROR((INDEX(名冊[#All],MATCH(表格4[[#This Row],[姓名]],名冊[[#All],[姓名]],0),COLUMN(名冊[[#Headers],[字號]]))),"")</f>
        <v>1-764</v>
      </c>
      <c r="B200" s="323" t="s">
        <v>2170</v>
      </c>
      <c r="C200" s="324">
        <v>45728</v>
      </c>
      <c r="D200" s="108" t="str">
        <f>IF(表格4[[#This Row],[姓名]]&lt;&gt;"","農會","")</f>
        <v>農會</v>
      </c>
      <c r="E200" s="325" t="str">
        <f>IF(表格4[[#This Row],[姓名]]&lt;&gt;"","購物","")</f>
        <v>購物</v>
      </c>
      <c r="F200" s="325"/>
      <c r="G200" s="109" t="str">
        <f>IF(表格4[[#This Row],[姓名]]&lt;&gt;"",TEXT(表格4[[#This Row],[日期]],"mm/dd;;")&amp;" "&amp;表格4[[#This Row],[類別]]&amp;表格4[[#This Row],[項目]]&amp;表格4[[#This Row],[項目2]],"")</f>
        <v>03/12 農會購物</v>
      </c>
      <c r="H200" s="108"/>
      <c r="I200" s="108"/>
      <c r="J200" s="110">
        <v>106</v>
      </c>
    </row>
    <row r="201" spans="1:10">
      <c r="A201" s="322" t="str">
        <f>IFERROR((INDEX(名冊[#All],MATCH(表格4[[#This Row],[姓名]],名冊[[#All],[姓名]],0),COLUMN(名冊[[#Headers],[字號]]))),"")</f>
        <v>3-461</v>
      </c>
      <c r="B201" s="323" t="s">
        <v>581</v>
      </c>
      <c r="C201" s="324">
        <v>45728</v>
      </c>
      <c r="D201" s="108" t="str">
        <f>IF(表格4[[#This Row],[姓名]]&lt;&gt;"","農會","")</f>
        <v>農會</v>
      </c>
      <c r="E201" s="325" t="str">
        <f>IF(表格4[[#This Row],[姓名]]&lt;&gt;"","購物","")</f>
        <v>購物</v>
      </c>
      <c r="F201" s="325"/>
      <c r="G201" s="109" t="str">
        <f>IF(表格4[[#This Row],[姓名]]&lt;&gt;"",TEXT(表格4[[#This Row],[日期]],"mm/dd;;")&amp;" "&amp;表格4[[#This Row],[類別]]&amp;表格4[[#This Row],[項目]]&amp;表格4[[#This Row],[項目2]],"")</f>
        <v>03/12 農會購物</v>
      </c>
      <c r="H201" s="108"/>
      <c r="I201" s="108"/>
      <c r="J201" s="110">
        <v>49</v>
      </c>
    </row>
    <row r="202" spans="1:10">
      <c r="A202" s="322" t="str">
        <f>IFERROR((INDEX(名冊[#All],MATCH(表格4[[#This Row],[姓名]],名冊[[#All],[姓名]],0),COLUMN(名冊[[#Headers],[字號]]))),"")</f>
        <v>1-672</v>
      </c>
      <c r="B202" s="323" t="s">
        <v>1340</v>
      </c>
      <c r="C202" s="324">
        <v>45728</v>
      </c>
      <c r="D202" s="108" t="str">
        <f>IF(表格4[[#This Row],[姓名]]&lt;&gt;"","農會","")</f>
        <v>農會</v>
      </c>
      <c r="E202" s="325" t="str">
        <f>IF(表格4[[#This Row],[姓名]]&lt;&gt;"","購物","")</f>
        <v>購物</v>
      </c>
      <c r="F202" s="325"/>
      <c r="G202" s="109" t="str">
        <f>IF(表格4[[#This Row],[姓名]]&lt;&gt;"",TEXT(表格4[[#This Row],[日期]],"mm/dd;;")&amp;" "&amp;表格4[[#This Row],[類別]]&amp;表格4[[#This Row],[項目]]&amp;表格4[[#This Row],[項目2]],"")</f>
        <v>03/12 農會購物</v>
      </c>
      <c r="H202" s="108"/>
      <c r="I202" s="108"/>
      <c r="J202" s="110">
        <v>242</v>
      </c>
    </row>
    <row r="203" spans="1:10">
      <c r="A203" s="322" t="str">
        <f>IFERROR((INDEX(名冊[#All],MATCH(表格4[[#This Row],[姓名]],名冊[[#All],[姓名]],0),COLUMN(名冊[[#Headers],[字號]]))),"")</f>
        <v>1-671</v>
      </c>
      <c r="B203" s="323" t="s">
        <v>1349</v>
      </c>
      <c r="C203" s="324">
        <v>45728</v>
      </c>
      <c r="D203" s="108" t="str">
        <f>IF(表格4[[#This Row],[姓名]]&lt;&gt;"","農會","")</f>
        <v>農會</v>
      </c>
      <c r="E203" s="325" t="str">
        <f>IF(表格4[[#This Row],[姓名]]&lt;&gt;"","購物","")</f>
        <v>購物</v>
      </c>
      <c r="F203" s="325"/>
      <c r="G203" s="109" t="str">
        <f>IF(表格4[[#This Row],[姓名]]&lt;&gt;"",TEXT(表格4[[#This Row],[日期]],"mm/dd;;")&amp;" "&amp;表格4[[#This Row],[類別]]&amp;表格4[[#This Row],[項目]]&amp;表格4[[#This Row],[項目2]],"")</f>
        <v>03/12 農會購物</v>
      </c>
      <c r="H203" s="108"/>
      <c r="I203" s="108"/>
      <c r="J203" s="110">
        <v>373</v>
      </c>
    </row>
    <row r="204" spans="1:10">
      <c r="A204" s="322" t="str">
        <f>IFERROR((INDEX(名冊[#All],MATCH(表格4[[#This Row],[姓名]],名冊[[#All],[姓名]],0),COLUMN(名冊[[#Headers],[字號]]))),"")</f>
        <v>1-757</v>
      </c>
      <c r="B204" s="323" t="s">
        <v>2096</v>
      </c>
      <c r="C204" s="324">
        <v>45728</v>
      </c>
      <c r="D204" s="108" t="str">
        <f>IF(表格4[[#This Row],[姓名]]&lt;&gt;"","農會","")</f>
        <v>農會</v>
      </c>
      <c r="E204" s="325" t="str">
        <f>IF(表格4[[#This Row],[姓名]]&lt;&gt;"","購物","")</f>
        <v>購物</v>
      </c>
      <c r="F204" s="325"/>
      <c r="G204" s="109" t="str">
        <f>IF(表格4[[#This Row],[姓名]]&lt;&gt;"",TEXT(表格4[[#This Row],[日期]],"mm/dd;;")&amp;" "&amp;表格4[[#This Row],[類別]]&amp;表格4[[#This Row],[項目]]&amp;表格4[[#This Row],[項目2]],"")</f>
        <v>03/12 農會購物</v>
      </c>
      <c r="H204" s="108"/>
      <c r="I204" s="108"/>
      <c r="J204" s="110">
        <v>138</v>
      </c>
    </row>
    <row r="205" spans="1:10">
      <c r="A205" s="322" t="str">
        <f>IFERROR((INDEX(名冊[#All],MATCH(表格4[[#This Row],[姓名]],名冊[[#All],[姓名]],0),COLUMN(名冊[[#Headers],[字號]]))),"")</f>
        <v>1-515</v>
      </c>
      <c r="B205" s="323" t="s">
        <v>508</v>
      </c>
      <c r="C205" s="324">
        <v>45728</v>
      </c>
      <c r="D205" s="108" t="str">
        <f>IF(表格4[[#This Row],[姓名]]&lt;&gt;"","農會","")</f>
        <v>農會</v>
      </c>
      <c r="E205" s="325" t="str">
        <f>IF(表格4[[#This Row],[姓名]]&lt;&gt;"","購物","")</f>
        <v>購物</v>
      </c>
      <c r="F205" s="325"/>
      <c r="G205" s="109" t="str">
        <f>IF(表格4[[#This Row],[姓名]]&lt;&gt;"",TEXT(表格4[[#This Row],[日期]],"mm/dd;;")&amp;" "&amp;表格4[[#This Row],[類別]]&amp;表格4[[#This Row],[項目]]&amp;表格4[[#This Row],[項目2]],"")</f>
        <v>03/12 農會購物</v>
      </c>
      <c r="H205" s="108"/>
      <c r="I205" s="108"/>
      <c r="J205" s="110">
        <v>210</v>
      </c>
    </row>
    <row r="206" spans="1:10">
      <c r="A206" s="322" t="str">
        <f>IFERROR((INDEX(名冊[#All],MATCH(表格4[[#This Row],[姓名]],名冊[[#All],[姓名]],0),COLUMN(名冊[[#Headers],[字號]]))),"")</f>
        <v>1-562</v>
      </c>
      <c r="B206" s="323" t="s">
        <v>504</v>
      </c>
      <c r="C206" s="324">
        <v>45728</v>
      </c>
      <c r="D206" s="108" t="str">
        <f>IF(表格4[[#This Row],[姓名]]&lt;&gt;"","農會","")</f>
        <v>農會</v>
      </c>
      <c r="E206" s="325" t="str">
        <f>IF(表格4[[#This Row],[姓名]]&lt;&gt;"","購物","")</f>
        <v>購物</v>
      </c>
      <c r="F206" s="325"/>
      <c r="G206" s="109" t="str">
        <f>IF(表格4[[#This Row],[姓名]]&lt;&gt;"",TEXT(表格4[[#This Row],[日期]],"mm/dd;;")&amp;" "&amp;表格4[[#This Row],[類別]]&amp;表格4[[#This Row],[項目]]&amp;表格4[[#This Row],[項目2]],"")</f>
        <v>03/12 農會購物</v>
      </c>
      <c r="H206" s="108"/>
      <c r="I206" s="108"/>
      <c r="J206" s="110">
        <v>57</v>
      </c>
    </row>
    <row r="207" spans="1:10">
      <c r="A207" s="322" t="str">
        <f>IFERROR((INDEX(名冊[#All],MATCH(表格4[[#This Row],[姓名]],名冊[[#All],[姓名]],0),COLUMN(名冊[[#Headers],[字號]]))),"")</f>
        <v>2-086</v>
      </c>
      <c r="B207" s="323" t="s">
        <v>275</v>
      </c>
      <c r="C207" s="324">
        <v>45728</v>
      </c>
      <c r="D207" s="108" t="str">
        <f>IF(表格4[[#This Row],[姓名]]&lt;&gt;"","農會","")</f>
        <v>農會</v>
      </c>
      <c r="E207" s="325" t="str">
        <f>IF(表格4[[#This Row],[姓名]]&lt;&gt;"","購物","")</f>
        <v>購物</v>
      </c>
      <c r="F207" s="325"/>
      <c r="G207" s="109" t="str">
        <f>IF(表格4[[#This Row],[姓名]]&lt;&gt;"",TEXT(表格4[[#This Row],[日期]],"mm/dd;;")&amp;" "&amp;表格4[[#This Row],[類別]]&amp;表格4[[#This Row],[項目]]&amp;表格4[[#This Row],[項目2]],"")</f>
        <v>03/12 農會購物</v>
      </c>
      <c r="H207" s="108"/>
      <c r="I207" s="108"/>
      <c r="J207" s="110">
        <v>49</v>
      </c>
    </row>
    <row r="208" spans="1:10">
      <c r="A208" s="322" t="str">
        <f>IFERROR((INDEX(名冊[#All],MATCH(表格4[[#This Row],[姓名]],名冊[[#All],[姓名]],0),COLUMN(名冊[[#Headers],[字號]]))),"")</f>
        <v>2-081</v>
      </c>
      <c r="B208" s="323" t="s">
        <v>603</v>
      </c>
      <c r="C208" s="324">
        <v>45728</v>
      </c>
      <c r="D208" s="108" t="str">
        <f>IF(表格4[[#This Row],[姓名]]&lt;&gt;"","農會","")</f>
        <v>農會</v>
      </c>
      <c r="E208" s="325" t="str">
        <f>IF(表格4[[#This Row],[姓名]]&lt;&gt;"","購物","")</f>
        <v>購物</v>
      </c>
      <c r="F208" s="325"/>
      <c r="G208" s="109" t="str">
        <f>IF(表格4[[#This Row],[姓名]]&lt;&gt;"",TEXT(表格4[[#This Row],[日期]],"mm/dd;;")&amp;" "&amp;表格4[[#This Row],[類別]]&amp;表格4[[#This Row],[項目]]&amp;表格4[[#This Row],[項目2]],"")</f>
        <v>03/12 農會購物</v>
      </c>
      <c r="H208" s="108"/>
      <c r="I208" s="108"/>
      <c r="J208" s="110">
        <v>49</v>
      </c>
    </row>
    <row r="209" spans="1:10">
      <c r="A209" s="322" t="str">
        <f>IFERROR((INDEX(名冊[#All],MATCH(表格4[[#This Row],[姓名]],名冊[[#All],[姓名]],0),COLUMN(名冊[[#Headers],[字號]]))),"")</f>
        <v>1-380</v>
      </c>
      <c r="B209" s="323" t="s">
        <v>587</v>
      </c>
      <c r="C209" s="324">
        <v>45728</v>
      </c>
      <c r="D209" s="108" t="str">
        <f>IF(表格4[[#This Row],[姓名]]&lt;&gt;"","農會","")</f>
        <v>農會</v>
      </c>
      <c r="E209" s="325" t="str">
        <f>IF(表格4[[#This Row],[姓名]]&lt;&gt;"","購物","")</f>
        <v>購物</v>
      </c>
      <c r="F209" s="325"/>
      <c r="G209" s="109" t="str">
        <f>IF(表格4[[#This Row],[姓名]]&lt;&gt;"",TEXT(表格4[[#This Row],[日期]],"mm/dd;;")&amp;" "&amp;表格4[[#This Row],[類別]]&amp;表格4[[#This Row],[項目]]&amp;表格4[[#This Row],[項目2]],"")</f>
        <v>03/12 農會購物</v>
      </c>
      <c r="H209" s="108"/>
      <c r="I209" s="108"/>
      <c r="J209" s="110">
        <v>90</v>
      </c>
    </row>
    <row r="210" spans="1:10">
      <c r="A210" s="322" t="str">
        <f>IFERROR((INDEX(名冊[#All],MATCH(表格4[[#This Row],[姓名]],名冊[[#All],[姓名]],0),COLUMN(名冊[[#Headers],[字號]]))),"")</f>
        <v>1-534</v>
      </c>
      <c r="B210" s="323" t="s">
        <v>497</v>
      </c>
      <c r="C210" s="324">
        <v>45728</v>
      </c>
      <c r="D210" s="108" t="str">
        <f>IF(表格4[[#This Row],[姓名]]&lt;&gt;"","農會","")</f>
        <v>農會</v>
      </c>
      <c r="E210" s="325" t="str">
        <f>IF(表格4[[#This Row],[姓名]]&lt;&gt;"","購物","")</f>
        <v>購物</v>
      </c>
      <c r="F210" s="325"/>
      <c r="G210" s="109" t="str">
        <f>IF(表格4[[#This Row],[姓名]]&lt;&gt;"",TEXT(表格4[[#This Row],[日期]],"mm/dd;;")&amp;" "&amp;表格4[[#This Row],[類別]]&amp;表格4[[#This Row],[項目]]&amp;表格4[[#This Row],[項目2]],"")</f>
        <v>03/12 農會購物</v>
      </c>
      <c r="H210" s="108"/>
      <c r="I210" s="108"/>
      <c r="J210" s="110">
        <v>129</v>
      </c>
    </row>
    <row r="211" spans="1:10">
      <c r="A211" s="322" t="str">
        <f>IFERROR((INDEX(名冊[#All],MATCH(表格4[[#This Row],[姓名]],名冊[[#All],[姓名]],0),COLUMN(名冊[[#Headers],[字號]]))),"")</f>
        <v>1-632</v>
      </c>
      <c r="B211" s="323" t="s">
        <v>935</v>
      </c>
      <c r="C211" s="324">
        <v>45728</v>
      </c>
      <c r="D211" s="108" t="str">
        <f>IF(表格4[[#This Row],[姓名]]&lt;&gt;"","農會","")</f>
        <v>農會</v>
      </c>
      <c r="E211" s="325" t="str">
        <f>IF(表格4[[#This Row],[姓名]]&lt;&gt;"","購物","")</f>
        <v>購物</v>
      </c>
      <c r="F211" s="325"/>
      <c r="G211" s="109" t="str">
        <f>IF(表格4[[#This Row],[姓名]]&lt;&gt;"",TEXT(表格4[[#This Row],[日期]],"mm/dd;;")&amp;" "&amp;表格4[[#This Row],[類別]]&amp;表格4[[#This Row],[項目]]&amp;表格4[[#This Row],[項目2]],"")</f>
        <v>03/12 農會購物</v>
      </c>
      <c r="H211" s="108"/>
      <c r="I211" s="108"/>
      <c r="J211" s="110">
        <v>132</v>
      </c>
    </row>
    <row r="212" spans="1:10">
      <c r="A212" s="322" t="str">
        <f>IFERROR((INDEX(名冊[#All],MATCH(表格4[[#This Row],[姓名]],名冊[[#All],[姓名]],0),COLUMN(名冊[[#Headers],[字號]]))),"")</f>
        <v>1-693</v>
      </c>
      <c r="B212" s="323" t="s">
        <v>1485</v>
      </c>
      <c r="C212" s="324">
        <v>45728</v>
      </c>
      <c r="D212" s="108" t="str">
        <f>IF(表格4[[#This Row],[姓名]]&lt;&gt;"","農會","")</f>
        <v>農會</v>
      </c>
      <c r="E212" s="325" t="str">
        <f>IF(表格4[[#This Row],[姓名]]&lt;&gt;"","購物","")</f>
        <v>購物</v>
      </c>
      <c r="F212" s="325"/>
      <c r="G212" s="109" t="str">
        <f>IF(表格4[[#This Row],[姓名]]&lt;&gt;"",TEXT(表格4[[#This Row],[日期]],"mm/dd;;")&amp;" "&amp;表格4[[#This Row],[類別]]&amp;表格4[[#This Row],[項目]]&amp;表格4[[#This Row],[項目2]],"")</f>
        <v>03/12 農會購物</v>
      </c>
      <c r="H212" s="108"/>
      <c r="I212" s="108"/>
      <c r="J212" s="110">
        <v>138</v>
      </c>
    </row>
    <row r="213" spans="1:10">
      <c r="A213" s="322" t="str">
        <f>IFERROR((INDEX(名冊[#All],MATCH(表格4[[#This Row],[姓名]],名冊[[#All],[姓名]],0),COLUMN(名冊[[#Headers],[字號]]))),"")</f>
        <v>1-760</v>
      </c>
      <c r="B213" s="323" t="s">
        <v>2148</v>
      </c>
      <c r="C213" s="324">
        <v>45728</v>
      </c>
      <c r="D213" s="108" t="str">
        <f>IF(表格4[[#This Row],[姓名]]&lt;&gt;"","農會","")</f>
        <v>農會</v>
      </c>
      <c r="E213" s="325" t="str">
        <f>IF(表格4[[#This Row],[姓名]]&lt;&gt;"","購物","")</f>
        <v>購物</v>
      </c>
      <c r="F213" s="325"/>
      <c r="G213" s="109" t="str">
        <f>IF(表格4[[#This Row],[姓名]]&lt;&gt;"",TEXT(表格4[[#This Row],[日期]],"mm/dd;;")&amp;" "&amp;表格4[[#This Row],[類別]]&amp;表格4[[#This Row],[項目]]&amp;表格4[[#This Row],[項目2]],"")</f>
        <v>03/12 農會購物</v>
      </c>
      <c r="H213" s="108"/>
      <c r="I213" s="108"/>
      <c r="J213" s="110">
        <v>159</v>
      </c>
    </row>
    <row r="214" spans="1:10">
      <c r="A214" s="322" t="str">
        <f>IFERROR((INDEX(名冊[#All],MATCH(表格4[[#This Row],[姓名]],名冊[[#All],[姓名]],0),COLUMN(名冊[[#Headers],[字號]]))),"")</f>
        <v>1-441</v>
      </c>
      <c r="B214" s="323" t="s">
        <v>493</v>
      </c>
      <c r="C214" s="324">
        <v>45728</v>
      </c>
      <c r="D214" s="108" t="str">
        <f>IF(表格4[[#This Row],[姓名]]&lt;&gt;"","農會","")</f>
        <v>農會</v>
      </c>
      <c r="E214" s="325" t="str">
        <f>IF(表格4[[#This Row],[姓名]]&lt;&gt;"","購物","")</f>
        <v>購物</v>
      </c>
      <c r="F214" s="325"/>
      <c r="G214" s="109" t="str">
        <f>IF(表格4[[#This Row],[姓名]]&lt;&gt;"",TEXT(表格4[[#This Row],[日期]],"mm/dd;;")&amp;" "&amp;表格4[[#This Row],[類別]]&amp;表格4[[#This Row],[項目]]&amp;表格4[[#This Row],[項目2]],"")</f>
        <v>03/12 農會購物</v>
      </c>
      <c r="H214" s="108"/>
      <c r="I214" s="108"/>
      <c r="J214" s="110">
        <v>138</v>
      </c>
    </row>
    <row r="215" spans="1:10">
      <c r="A215" s="322" t="str">
        <f>IFERROR((INDEX(名冊[#All],MATCH(表格4[[#This Row],[姓名]],名冊[[#All],[姓名]],0),COLUMN(名冊[[#Headers],[字號]]))),"")</f>
        <v>1-603</v>
      </c>
      <c r="B215" s="323" t="s">
        <v>735</v>
      </c>
      <c r="C215" s="324">
        <v>45728</v>
      </c>
      <c r="D215" s="108" t="str">
        <f>IF(表格4[[#This Row],[姓名]]&lt;&gt;"","農會","")</f>
        <v>農會</v>
      </c>
      <c r="E215" s="325" t="str">
        <f>IF(表格4[[#This Row],[姓名]]&lt;&gt;"","購物","")</f>
        <v>購物</v>
      </c>
      <c r="F215" s="325"/>
      <c r="G215" s="109" t="str">
        <f>IF(表格4[[#This Row],[姓名]]&lt;&gt;"",TEXT(表格4[[#This Row],[日期]],"mm/dd;;")&amp;" "&amp;表格4[[#This Row],[類別]]&amp;表格4[[#This Row],[項目]]&amp;表格4[[#This Row],[項目2]],"")</f>
        <v>03/12 農會購物</v>
      </c>
      <c r="H215" s="108"/>
      <c r="I215" s="108"/>
      <c r="J215" s="110">
        <v>356</v>
      </c>
    </row>
    <row r="216" spans="1:10">
      <c r="A216" s="322" t="str">
        <f>IFERROR((INDEX(名冊[#All],MATCH(表格4[[#This Row],[姓名]],名冊[[#All],[姓名]],0),COLUMN(名冊[[#Headers],[字號]]))),"")</f>
        <v>1-043</v>
      </c>
      <c r="B216" s="323" t="s">
        <v>518</v>
      </c>
      <c r="C216" s="324">
        <v>45728</v>
      </c>
      <c r="D216" s="108" t="str">
        <f>IF(表格4[[#This Row],[姓名]]&lt;&gt;"","農會","")</f>
        <v>農會</v>
      </c>
      <c r="E216" s="325" t="str">
        <f>IF(表格4[[#This Row],[姓名]]&lt;&gt;"","購物","")</f>
        <v>購物</v>
      </c>
      <c r="F216" s="325"/>
      <c r="G216" s="109" t="str">
        <f>IF(表格4[[#This Row],[姓名]]&lt;&gt;"",TEXT(表格4[[#This Row],[日期]],"mm/dd;;")&amp;" "&amp;表格4[[#This Row],[類別]]&amp;表格4[[#This Row],[項目]]&amp;表格4[[#This Row],[項目2]],"")</f>
        <v>03/12 農會購物</v>
      </c>
      <c r="H216" s="108"/>
      <c r="I216" s="108"/>
      <c r="J216" s="110">
        <v>84</v>
      </c>
    </row>
    <row r="217" spans="1:10">
      <c r="A217" s="322" t="str">
        <f>IFERROR((INDEX(名冊[#All],MATCH(表格4[[#This Row],[姓名]],名冊[[#All],[姓名]],0),COLUMN(名冊[[#Headers],[字號]]))),"")</f>
        <v>1-770</v>
      </c>
      <c r="B217" s="323" t="s">
        <v>2424</v>
      </c>
      <c r="C217" s="324">
        <v>45728</v>
      </c>
      <c r="D217" s="108" t="str">
        <f>IF(表格4[[#This Row],[姓名]]&lt;&gt;"","農會","")</f>
        <v>農會</v>
      </c>
      <c r="E217" s="325" t="str">
        <f>IF(表格4[[#This Row],[姓名]]&lt;&gt;"","購物","")</f>
        <v>購物</v>
      </c>
      <c r="F217" s="325"/>
      <c r="G217" s="109" t="str">
        <f>IF(表格4[[#This Row],[姓名]]&lt;&gt;"",TEXT(表格4[[#This Row],[日期]],"mm/dd;;")&amp;" "&amp;表格4[[#This Row],[類別]]&amp;表格4[[#This Row],[項目]]&amp;表格4[[#This Row],[項目2]],"")</f>
        <v>03/12 農會購物</v>
      </c>
      <c r="H217" s="108"/>
      <c r="I217" s="108"/>
      <c r="J217" s="110">
        <v>55</v>
      </c>
    </row>
    <row r="218" spans="1:10">
      <c r="A218" s="322" t="str">
        <f>IFERROR((INDEX(名冊[#All],MATCH(表格4[[#This Row],[姓名]],名冊[[#All],[姓名]],0),COLUMN(名冊[[#Headers],[字號]]))),"")</f>
        <v>1-596</v>
      </c>
      <c r="B218" s="323" t="s">
        <v>696</v>
      </c>
      <c r="C218" s="324">
        <v>45728</v>
      </c>
      <c r="D218" s="108" t="str">
        <f>IF(表格4[[#This Row],[姓名]]&lt;&gt;"","農會","")</f>
        <v>農會</v>
      </c>
      <c r="E218" s="325" t="str">
        <f>IF(表格4[[#This Row],[姓名]]&lt;&gt;"","購物","")</f>
        <v>購物</v>
      </c>
      <c r="F218" s="325"/>
      <c r="G218" s="109" t="str">
        <f>IF(表格4[[#This Row],[姓名]]&lt;&gt;"",TEXT(表格4[[#This Row],[日期]],"mm/dd;;")&amp;" "&amp;表格4[[#This Row],[類別]]&amp;表格4[[#This Row],[項目]]&amp;表格4[[#This Row],[項目2]],"")</f>
        <v>03/12 農會購物</v>
      </c>
      <c r="H218" s="108"/>
      <c r="I218" s="108"/>
      <c r="J218" s="110">
        <v>115</v>
      </c>
    </row>
    <row r="219" spans="1:10">
      <c r="A219" s="322" t="str">
        <f>IFERROR((INDEX(名冊[#All],MATCH(表格4[[#This Row],[姓名]],名冊[[#All],[姓名]],0),COLUMN(名冊[[#Headers],[字號]]))),"")</f>
        <v>1-606</v>
      </c>
      <c r="B219" s="323" t="s">
        <v>2285</v>
      </c>
      <c r="C219" s="324">
        <v>45728</v>
      </c>
      <c r="D219" s="108" t="str">
        <f>IF(表格4[[#This Row],[姓名]]&lt;&gt;"","農會","")</f>
        <v>農會</v>
      </c>
      <c r="E219" s="325" t="str">
        <f>IF(表格4[[#This Row],[姓名]]&lt;&gt;"","購物","")</f>
        <v>購物</v>
      </c>
      <c r="F219" s="325"/>
      <c r="G219" s="109" t="str">
        <f>IF(表格4[[#This Row],[姓名]]&lt;&gt;"",TEXT(表格4[[#This Row],[日期]],"mm/dd;;")&amp;" "&amp;表格4[[#This Row],[類別]]&amp;表格4[[#This Row],[項目]]&amp;表格4[[#This Row],[項目2]],"")</f>
        <v>03/12 農會購物</v>
      </c>
      <c r="H219" s="108"/>
      <c r="I219" s="108"/>
      <c r="J219" s="110">
        <v>298</v>
      </c>
    </row>
    <row r="220" spans="1:10">
      <c r="A220" s="322" t="str">
        <f>IFERROR((INDEX(名冊[#All],MATCH(表格4[[#This Row],[姓名]],名冊[[#All],[姓名]],0),COLUMN(名冊[[#Headers],[字號]]))),"")</f>
        <v>1-722</v>
      </c>
      <c r="B220" s="323" t="s">
        <v>1751</v>
      </c>
      <c r="C220" s="324">
        <v>45728</v>
      </c>
      <c r="D220" s="108" t="str">
        <f>IF(表格4[[#This Row],[姓名]]&lt;&gt;"","農會","")</f>
        <v>農會</v>
      </c>
      <c r="E220" s="325" t="str">
        <f>IF(表格4[[#This Row],[姓名]]&lt;&gt;"","購物","")</f>
        <v>購物</v>
      </c>
      <c r="F220" s="325"/>
      <c r="G220" s="109" t="str">
        <f>IF(表格4[[#This Row],[姓名]]&lt;&gt;"",TEXT(表格4[[#This Row],[日期]],"mm/dd;;")&amp;" "&amp;表格4[[#This Row],[類別]]&amp;表格4[[#This Row],[項目]]&amp;表格4[[#This Row],[項目2]],"")</f>
        <v>03/12 農會購物</v>
      </c>
      <c r="H220" s="108"/>
      <c r="I220" s="108"/>
      <c r="J220" s="110">
        <v>99</v>
      </c>
    </row>
    <row r="221" spans="1:10">
      <c r="A221" s="322" t="str">
        <f>IFERROR((INDEX(名冊[#All],MATCH(表格4[[#This Row],[姓名]],名冊[[#All],[姓名]],0),COLUMN(名冊[[#Headers],[字號]]))),"")</f>
        <v>1-670</v>
      </c>
      <c r="B221" s="323" t="s">
        <v>1339</v>
      </c>
      <c r="C221" s="324">
        <v>45728</v>
      </c>
      <c r="D221" s="108" t="str">
        <f>IF(表格4[[#This Row],[姓名]]&lt;&gt;"","農會","")</f>
        <v>農會</v>
      </c>
      <c r="E221" s="325" t="str">
        <f>IF(表格4[[#This Row],[姓名]]&lt;&gt;"","購物","")</f>
        <v>購物</v>
      </c>
      <c r="F221" s="325"/>
      <c r="G221" s="109" t="str">
        <f>IF(表格4[[#This Row],[姓名]]&lt;&gt;"",TEXT(表格4[[#This Row],[日期]],"mm/dd;;")&amp;" "&amp;表格4[[#This Row],[類別]]&amp;表格4[[#This Row],[項目]]&amp;表格4[[#This Row],[項目2]],"")</f>
        <v>03/12 農會購物</v>
      </c>
      <c r="H221" s="108"/>
      <c r="I221" s="108"/>
      <c r="J221" s="110">
        <v>55</v>
      </c>
    </row>
    <row r="222" spans="1:10">
      <c r="A222" s="322" t="str">
        <f>IFERROR((INDEX(名冊[#All],MATCH(表格4[[#This Row],[姓名]],名冊[[#All],[姓名]],0),COLUMN(名冊[[#Headers],[字號]]))),"")</f>
        <v>1-682</v>
      </c>
      <c r="B222" s="323" t="s">
        <v>1434</v>
      </c>
      <c r="C222" s="324">
        <v>45728</v>
      </c>
      <c r="D222" s="108" t="str">
        <f>IF(表格4[[#This Row],[姓名]]&lt;&gt;"","農會","")</f>
        <v>農會</v>
      </c>
      <c r="E222" s="325" t="str">
        <f>IF(表格4[[#This Row],[姓名]]&lt;&gt;"","購物","")</f>
        <v>購物</v>
      </c>
      <c r="F222" s="325"/>
      <c r="G222" s="109" t="str">
        <f>IF(表格4[[#This Row],[姓名]]&lt;&gt;"",TEXT(表格4[[#This Row],[日期]],"mm/dd;;")&amp;" "&amp;表格4[[#This Row],[類別]]&amp;表格4[[#This Row],[項目]]&amp;表格4[[#This Row],[項目2]],"")</f>
        <v>03/12 農會購物</v>
      </c>
      <c r="H222" s="108"/>
      <c r="I222" s="108"/>
      <c r="J222" s="110">
        <v>168</v>
      </c>
    </row>
    <row r="223" spans="1:10">
      <c r="A223" s="322" t="str">
        <f>IFERROR((INDEX(名冊[#All],MATCH(表格4[[#This Row],[姓名]],名冊[[#All],[姓名]],0),COLUMN(名冊[[#Headers],[字號]]))),"")</f>
        <v>1-465</v>
      </c>
      <c r="B223" s="323" t="s">
        <v>1457</v>
      </c>
      <c r="C223" s="324">
        <v>45728</v>
      </c>
      <c r="D223" s="108" t="str">
        <f>IF(表格4[[#This Row],[姓名]]&lt;&gt;"","農會","")</f>
        <v>農會</v>
      </c>
      <c r="E223" s="325" t="str">
        <f>IF(表格4[[#This Row],[姓名]]&lt;&gt;"","購物","")</f>
        <v>購物</v>
      </c>
      <c r="F223" s="325"/>
      <c r="G223" s="109" t="str">
        <f>IF(表格4[[#This Row],[姓名]]&lt;&gt;"",TEXT(表格4[[#This Row],[日期]],"mm/dd;;")&amp;" "&amp;表格4[[#This Row],[類別]]&amp;表格4[[#This Row],[項目]]&amp;表格4[[#This Row],[項目2]],"")</f>
        <v>03/12 農會購物</v>
      </c>
      <c r="H223" s="108"/>
      <c r="I223" s="108"/>
      <c r="J223" s="110">
        <v>180</v>
      </c>
    </row>
    <row r="224" spans="1:10">
      <c r="A224" s="322" t="str">
        <f>IFERROR((INDEX(名冊[#All],MATCH(表格4[[#This Row],[姓名]],名冊[[#All],[姓名]],0),COLUMN(名冊[[#Headers],[字號]]))),"")</f>
        <v>1-727</v>
      </c>
      <c r="B224" s="323" t="s">
        <v>1792</v>
      </c>
      <c r="C224" s="324">
        <v>45728</v>
      </c>
      <c r="D224" s="108" t="str">
        <f>IF(表格4[[#This Row],[姓名]]&lt;&gt;"","農會","")</f>
        <v>農會</v>
      </c>
      <c r="E224" s="325" t="str">
        <f>IF(表格4[[#This Row],[姓名]]&lt;&gt;"","購物","")</f>
        <v>購物</v>
      </c>
      <c r="F224" s="325"/>
      <c r="G224" s="109" t="str">
        <f>IF(表格4[[#This Row],[姓名]]&lt;&gt;"",TEXT(表格4[[#This Row],[日期]],"mm/dd;;")&amp;" "&amp;表格4[[#This Row],[類別]]&amp;表格4[[#This Row],[項目]]&amp;表格4[[#This Row],[項目2]],"")</f>
        <v>03/12 農會購物</v>
      </c>
      <c r="H224" s="108"/>
      <c r="I224" s="108"/>
      <c r="J224" s="110">
        <v>47</v>
      </c>
    </row>
    <row r="225" spans="1:10">
      <c r="A225" s="322" t="str">
        <f>IFERROR((INDEX(名冊[#All],MATCH(表格4[[#This Row],[姓名]],名冊[[#All],[姓名]],0),COLUMN(名冊[[#Headers],[字號]]))),"")</f>
        <v>1-684</v>
      </c>
      <c r="B225" s="323" t="s">
        <v>1449</v>
      </c>
      <c r="C225" s="324">
        <v>45728</v>
      </c>
      <c r="D225" s="108" t="str">
        <f>IF(表格4[[#This Row],[姓名]]&lt;&gt;"","農會","")</f>
        <v>農會</v>
      </c>
      <c r="E225" s="325" t="str">
        <f>IF(表格4[[#This Row],[姓名]]&lt;&gt;"","購物","")</f>
        <v>購物</v>
      </c>
      <c r="F225" s="325"/>
      <c r="G225" s="109" t="str">
        <f>IF(表格4[[#This Row],[姓名]]&lt;&gt;"",TEXT(表格4[[#This Row],[日期]],"mm/dd;;")&amp;" "&amp;表格4[[#This Row],[類別]]&amp;表格4[[#This Row],[項目]]&amp;表格4[[#This Row],[項目2]],"")</f>
        <v>03/12 農會購物</v>
      </c>
      <c r="H225" s="108"/>
      <c r="I225" s="108"/>
      <c r="J225" s="110">
        <v>168</v>
      </c>
    </row>
    <row r="226" spans="1:10">
      <c r="A226" s="322" t="str">
        <f>IFERROR((INDEX(名冊[#All],MATCH(表格4[[#This Row],[姓名]],名冊[[#All],[姓名]],0),COLUMN(名冊[[#Headers],[字號]]))),"")</f>
        <v>1-263</v>
      </c>
      <c r="B226" s="323" t="s">
        <v>505</v>
      </c>
      <c r="C226" s="324">
        <v>45728</v>
      </c>
      <c r="D226" s="108" t="str">
        <f>IF(表格4[[#This Row],[姓名]]&lt;&gt;"","農會","")</f>
        <v>農會</v>
      </c>
      <c r="E226" s="325" t="str">
        <f>IF(表格4[[#This Row],[姓名]]&lt;&gt;"","購物","")</f>
        <v>購物</v>
      </c>
      <c r="F226" s="325"/>
      <c r="G226" s="109" t="str">
        <f>IF(表格4[[#This Row],[姓名]]&lt;&gt;"",TEXT(表格4[[#This Row],[日期]],"mm/dd;;")&amp;" "&amp;表格4[[#This Row],[類別]]&amp;表格4[[#This Row],[項目]]&amp;表格4[[#This Row],[項目2]],"")</f>
        <v>03/12 農會購物</v>
      </c>
      <c r="H226" s="108"/>
      <c r="I226" s="108"/>
      <c r="J226" s="110">
        <v>451</v>
      </c>
    </row>
    <row r="227" spans="1:10">
      <c r="A227" s="322" t="str">
        <f>IFERROR((INDEX(名冊[#All],MATCH(表格4[[#This Row],[姓名]],名冊[[#All],[姓名]],0),COLUMN(名冊[[#Headers],[字號]]))),"")</f>
        <v>1-510</v>
      </c>
      <c r="B227" s="323" t="s">
        <v>520</v>
      </c>
      <c r="C227" s="324">
        <v>45728</v>
      </c>
      <c r="D227" s="108" t="str">
        <f>IF(表格4[[#This Row],[姓名]]&lt;&gt;"","農會","")</f>
        <v>農會</v>
      </c>
      <c r="E227" s="325" t="str">
        <f>IF(表格4[[#This Row],[姓名]]&lt;&gt;"","購物","")</f>
        <v>購物</v>
      </c>
      <c r="F227" s="325"/>
      <c r="G227" s="109" t="str">
        <f>IF(表格4[[#This Row],[姓名]]&lt;&gt;"",TEXT(表格4[[#This Row],[日期]],"mm/dd;;")&amp;" "&amp;表格4[[#This Row],[類別]]&amp;表格4[[#This Row],[項目]]&amp;表格4[[#This Row],[項目2]],"")</f>
        <v>03/12 農會購物</v>
      </c>
      <c r="H227" s="108"/>
      <c r="I227" s="108"/>
      <c r="J227" s="110">
        <v>66</v>
      </c>
    </row>
    <row r="228" spans="1:10">
      <c r="A228" s="322" t="str">
        <f>IFERROR((INDEX(名冊[#All],MATCH(表格4[[#This Row],[姓名]],名冊[[#All],[姓名]],0),COLUMN(名冊[[#Headers],[字號]]))),"")</f>
        <v>1-667</v>
      </c>
      <c r="B228" s="323" t="s">
        <v>1298</v>
      </c>
      <c r="C228" s="324">
        <v>45728</v>
      </c>
      <c r="D228" s="108" t="str">
        <f>IF(表格4[[#This Row],[姓名]]&lt;&gt;"","農會","")</f>
        <v>農會</v>
      </c>
      <c r="E228" s="325" t="str">
        <f>IF(表格4[[#This Row],[姓名]]&lt;&gt;"","購物","")</f>
        <v>購物</v>
      </c>
      <c r="F228" s="325"/>
      <c r="G228" s="109" t="str">
        <f>IF(表格4[[#This Row],[姓名]]&lt;&gt;"",TEXT(表格4[[#This Row],[日期]],"mm/dd;;")&amp;" "&amp;表格4[[#This Row],[類別]]&amp;表格4[[#This Row],[項目]]&amp;表格4[[#This Row],[項目2]],"")</f>
        <v>03/12 農會購物</v>
      </c>
      <c r="H228" s="108"/>
      <c r="I228" s="108"/>
      <c r="J228" s="110">
        <v>84</v>
      </c>
    </row>
    <row r="229" spans="1:10">
      <c r="A229" s="322" t="str">
        <f>IFERROR((INDEX(名冊[#All],MATCH(表格4[[#This Row],[姓名]],名冊[[#All],[姓名]],0),COLUMN(名冊[[#Headers],[字號]]))),"")</f>
        <v>1-767</v>
      </c>
      <c r="B229" s="323" t="s">
        <v>2647</v>
      </c>
      <c r="C229" s="324">
        <v>45728</v>
      </c>
      <c r="D229" s="108" t="str">
        <f>IF(表格4[[#This Row],[姓名]]&lt;&gt;"","農會","")</f>
        <v>農會</v>
      </c>
      <c r="E229" s="325" t="str">
        <f>IF(表格4[[#This Row],[姓名]]&lt;&gt;"","購物","")</f>
        <v>購物</v>
      </c>
      <c r="F229" s="325"/>
      <c r="G229" s="109" t="str">
        <f>IF(表格4[[#This Row],[姓名]]&lt;&gt;"",TEXT(表格4[[#This Row],[日期]],"mm/dd;;")&amp;" "&amp;表格4[[#This Row],[類別]]&amp;表格4[[#This Row],[項目]]&amp;表格4[[#This Row],[項目2]],"")</f>
        <v>03/12 農會購物</v>
      </c>
      <c r="H229" s="108"/>
      <c r="I229" s="108"/>
      <c r="J229" s="110">
        <v>106</v>
      </c>
    </row>
    <row r="230" spans="1:10">
      <c r="A230" s="322" t="str">
        <f>IFERROR((INDEX(名冊[#All],MATCH(表格4[[#This Row],[姓名]],名冊[[#All],[姓名]],0),COLUMN(名冊[[#Headers],[字號]]))),"")</f>
        <v>3-528</v>
      </c>
      <c r="B230" s="323" t="s">
        <v>1075</v>
      </c>
      <c r="C230" s="324">
        <v>45728</v>
      </c>
      <c r="D230" s="108" t="str">
        <f>IF(表格4[[#This Row],[姓名]]&lt;&gt;"","農會","")</f>
        <v>農會</v>
      </c>
      <c r="E230" s="325" t="str">
        <f>IF(表格4[[#This Row],[姓名]]&lt;&gt;"","購物","")</f>
        <v>購物</v>
      </c>
      <c r="F230" s="325"/>
      <c r="G230" s="109" t="str">
        <f>IF(表格4[[#This Row],[姓名]]&lt;&gt;"",TEXT(表格4[[#This Row],[日期]],"mm/dd;;")&amp;" "&amp;表格4[[#This Row],[類別]]&amp;表格4[[#This Row],[項目]]&amp;表格4[[#This Row],[項目2]],"")</f>
        <v>03/12 農會購物</v>
      </c>
      <c r="H230" s="108"/>
      <c r="I230" s="108"/>
      <c r="J230" s="110">
        <v>49</v>
      </c>
    </row>
    <row r="231" spans="1:10">
      <c r="A231" s="322" t="str">
        <f>IFERROR((INDEX(名冊[#All],MATCH(表格4[[#This Row],[姓名]],名冊[[#All],[姓名]],0),COLUMN(名冊[[#Headers],[字號]]))),"")</f>
        <v>1-531</v>
      </c>
      <c r="B231" s="323" t="s">
        <v>519</v>
      </c>
      <c r="C231" s="324">
        <v>45728</v>
      </c>
      <c r="D231" s="108" t="str">
        <f>IF(表格4[[#This Row],[姓名]]&lt;&gt;"","農會","")</f>
        <v>農會</v>
      </c>
      <c r="E231" s="325" t="str">
        <f>IF(表格4[[#This Row],[姓名]]&lt;&gt;"","購物","")</f>
        <v>購物</v>
      </c>
      <c r="F231" s="325"/>
      <c r="G231" s="109" t="str">
        <f>IF(表格4[[#This Row],[姓名]]&lt;&gt;"",TEXT(表格4[[#This Row],[日期]],"mm/dd;;")&amp;" "&amp;表格4[[#This Row],[類別]]&amp;表格4[[#This Row],[項目]]&amp;表格4[[#This Row],[項目2]],"")</f>
        <v>03/12 農會購物</v>
      </c>
      <c r="H231" s="108"/>
      <c r="I231" s="108"/>
      <c r="J231" s="110">
        <v>57</v>
      </c>
    </row>
    <row r="232" spans="1:10">
      <c r="A232" s="322" t="str">
        <f>IFERROR((INDEX(名冊[#All],MATCH(表格4[[#This Row],[姓名]],名冊[[#All],[姓名]],0),COLUMN(名冊[[#Headers],[字號]]))),"")</f>
        <v>1-582</v>
      </c>
      <c r="B232" s="323" t="s">
        <v>2282</v>
      </c>
      <c r="C232" s="324">
        <v>45728</v>
      </c>
      <c r="D232" s="108" t="str">
        <f>IF(表格4[[#This Row],[姓名]]&lt;&gt;"","農會","")</f>
        <v>農會</v>
      </c>
      <c r="E232" s="325" t="str">
        <f>IF(表格4[[#This Row],[姓名]]&lt;&gt;"","購物","")</f>
        <v>購物</v>
      </c>
      <c r="F232" s="325"/>
      <c r="G232" s="109" t="str">
        <f>IF(表格4[[#This Row],[姓名]]&lt;&gt;"",TEXT(表格4[[#This Row],[日期]],"mm/dd;;")&amp;" "&amp;表格4[[#This Row],[類別]]&amp;表格4[[#This Row],[項目]]&amp;表格4[[#This Row],[項目2]],"")</f>
        <v>03/12 農會購物</v>
      </c>
      <c r="H232" s="108"/>
      <c r="I232" s="108"/>
      <c r="J232" s="110">
        <v>138</v>
      </c>
    </row>
    <row r="233" spans="1:10">
      <c r="A233" s="322" t="str">
        <f>IFERROR((INDEX(名冊[#All],MATCH(表格4[[#This Row],[姓名]],名冊[[#All],[姓名]],0),COLUMN(名冊[[#Headers],[字號]]))),"")</f>
        <v>3-554</v>
      </c>
      <c r="B233" s="323" t="s">
        <v>1276</v>
      </c>
      <c r="C233" s="324">
        <v>45728</v>
      </c>
      <c r="D233" s="108" t="str">
        <f>IF(表格4[[#This Row],[姓名]]&lt;&gt;"","農會","")</f>
        <v>農會</v>
      </c>
      <c r="E233" s="325" t="str">
        <f>IF(表格4[[#This Row],[姓名]]&lt;&gt;"","購物","")</f>
        <v>購物</v>
      </c>
      <c r="F233" s="325"/>
      <c r="G233" s="109" t="str">
        <f>IF(表格4[[#This Row],[姓名]]&lt;&gt;"",TEXT(表格4[[#This Row],[日期]],"mm/dd;;")&amp;" "&amp;表格4[[#This Row],[類別]]&amp;表格4[[#This Row],[項目]]&amp;表格4[[#This Row],[項目2]],"")</f>
        <v>03/12 農會購物</v>
      </c>
      <c r="H233" s="108"/>
      <c r="I233" s="108"/>
      <c r="J233" s="110">
        <v>59</v>
      </c>
    </row>
    <row r="234" spans="1:10">
      <c r="A234" s="322" t="str">
        <f>IFERROR((INDEX(名冊[#All],MATCH(表格4[[#This Row],[姓名]],名冊[[#All],[姓名]],0),COLUMN(名冊[[#Headers],[字號]]))),"")</f>
        <v>2-200</v>
      </c>
      <c r="B234" s="323" t="s">
        <v>557</v>
      </c>
      <c r="C234" s="324">
        <v>45728</v>
      </c>
      <c r="D234" s="108" t="str">
        <f>IF(表格4[[#This Row],[姓名]]&lt;&gt;"","農會","")</f>
        <v>農會</v>
      </c>
      <c r="E234" s="325" t="str">
        <f>IF(表格4[[#This Row],[姓名]]&lt;&gt;"","購物","")</f>
        <v>購物</v>
      </c>
      <c r="F234" s="325"/>
      <c r="G234" s="109" t="str">
        <f>IF(表格4[[#This Row],[姓名]]&lt;&gt;"",TEXT(表格4[[#This Row],[日期]],"mm/dd;;")&amp;" "&amp;表格4[[#This Row],[類別]]&amp;表格4[[#This Row],[項目]]&amp;表格4[[#This Row],[項目2]],"")</f>
        <v>03/12 農會購物</v>
      </c>
      <c r="H234" s="108"/>
      <c r="I234" s="108"/>
      <c r="J234" s="110">
        <v>49</v>
      </c>
    </row>
    <row r="235" spans="1:10">
      <c r="A235" s="322" t="str">
        <f>IFERROR((INDEX(名冊[#All],MATCH(表格4[[#This Row],[姓名]],名冊[[#All],[姓名]],0),COLUMN(名冊[[#Headers],[字號]]))),"")</f>
        <v>1-754</v>
      </c>
      <c r="B235" s="323" t="s">
        <v>2080</v>
      </c>
      <c r="C235" s="324">
        <v>45728</v>
      </c>
      <c r="D235" s="108" t="str">
        <f>IF(表格4[[#This Row],[姓名]]&lt;&gt;"","農會","")</f>
        <v>農會</v>
      </c>
      <c r="E235" s="325" t="str">
        <f>IF(表格4[[#This Row],[姓名]]&lt;&gt;"","購物","")</f>
        <v>購物</v>
      </c>
      <c r="F235" s="325"/>
      <c r="G235" s="109" t="str">
        <f>IF(表格4[[#This Row],[姓名]]&lt;&gt;"",TEXT(表格4[[#This Row],[日期]],"mm/dd;;")&amp;" "&amp;表格4[[#This Row],[類別]]&amp;表格4[[#This Row],[項目]]&amp;表格4[[#This Row],[項目2]],"")</f>
        <v>03/12 農會購物</v>
      </c>
      <c r="H235" s="108"/>
      <c r="I235" s="108"/>
      <c r="J235" s="110">
        <v>78</v>
      </c>
    </row>
    <row r="236" spans="1:10">
      <c r="A236" s="322" t="str">
        <f>IFERROR((INDEX(名冊[#All],MATCH(表格4[[#This Row],[姓名]],名冊[[#All],[姓名]],0),COLUMN(名冊[[#Headers],[字號]]))),"")</f>
        <v>1-550</v>
      </c>
      <c r="B236" s="323" t="s">
        <v>491</v>
      </c>
      <c r="C236" s="324">
        <v>45728</v>
      </c>
      <c r="D236" s="108" t="str">
        <f>IF(表格4[[#This Row],[姓名]]&lt;&gt;"","農會","")</f>
        <v>農會</v>
      </c>
      <c r="E236" s="325" t="str">
        <f>IF(表格4[[#This Row],[姓名]]&lt;&gt;"","購物","")</f>
        <v>購物</v>
      </c>
      <c r="F236" s="325"/>
      <c r="G236" s="109" t="str">
        <f>IF(表格4[[#This Row],[姓名]]&lt;&gt;"",TEXT(表格4[[#This Row],[日期]],"mm/dd;;")&amp;" "&amp;表格4[[#This Row],[類別]]&amp;表格4[[#This Row],[項目]]&amp;表格4[[#This Row],[項目2]],"")</f>
        <v>03/12 農會購物</v>
      </c>
      <c r="H236" s="108"/>
      <c r="I236" s="108"/>
      <c r="J236" s="110">
        <v>138</v>
      </c>
    </row>
    <row r="237" spans="1:10">
      <c r="A237" s="322" t="str">
        <f>IFERROR((INDEX(名冊[#All],MATCH(表格4[[#This Row],[姓名]],名冊[[#All],[姓名]],0),COLUMN(名冊[[#Headers],[字號]]))),"")</f>
        <v>1-634</v>
      </c>
      <c r="B237" s="323" t="s">
        <v>967</v>
      </c>
      <c r="C237" s="324">
        <v>45728</v>
      </c>
      <c r="D237" s="108" t="str">
        <f>IF(表格4[[#This Row],[姓名]]&lt;&gt;"","農會","")</f>
        <v>農會</v>
      </c>
      <c r="E237" s="325" t="str">
        <f>IF(表格4[[#This Row],[姓名]]&lt;&gt;"","購物","")</f>
        <v>購物</v>
      </c>
      <c r="F237" s="325"/>
      <c r="G237" s="109" t="str">
        <f>IF(表格4[[#This Row],[姓名]]&lt;&gt;"",TEXT(表格4[[#This Row],[日期]],"mm/dd;;")&amp;" "&amp;表格4[[#This Row],[類別]]&amp;表格4[[#This Row],[項目]]&amp;表格4[[#This Row],[項目2]],"")</f>
        <v>03/12 農會購物</v>
      </c>
      <c r="H237" s="108"/>
      <c r="I237" s="108"/>
      <c r="J237" s="110">
        <v>158</v>
      </c>
    </row>
    <row r="238" spans="1:10">
      <c r="A238" s="322" t="str">
        <f>IFERROR((INDEX(名冊[#All],MATCH(表格4[[#This Row],[姓名]],名冊[[#All],[姓名]],0),COLUMN(名冊[[#Headers],[字號]]))),"")</f>
        <v>1-031</v>
      </c>
      <c r="B238" s="323" t="s">
        <v>507</v>
      </c>
      <c r="C238" s="324">
        <v>45728</v>
      </c>
      <c r="D238" s="108" t="str">
        <f>IF(表格4[[#This Row],[姓名]]&lt;&gt;"","農會","")</f>
        <v>農會</v>
      </c>
      <c r="E238" s="325" t="str">
        <f>IF(表格4[[#This Row],[姓名]]&lt;&gt;"","購物","")</f>
        <v>購物</v>
      </c>
      <c r="F238" s="325"/>
      <c r="G238" s="109" t="str">
        <f>IF(表格4[[#This Row],[姓名]]&lt;&gt;"",TEXT(表格4[[#This Row],[日期]],"mm/dd;;")&amp;" "&amp;表格4[[#This Row],[類別]]&amp;表格4[[#This Row],[項目]]&amp;表格4[[#This Row],[項目2]],"")</f>
        <v>03/12 農會購物</v>
      </c>
      <c r="H238" s="108"/>
      <c r="I238" s="108"/>
      <c r="J238" s="110">
        <v>55</v>
      </c>
    </row>
    <row r="239" spans="1:10">
      <c r="A239" s="322" t="str">
        <f>IFERROR((INDEX(名冊[#All],MATCH(表格4[[#This Row],[姓名]],名冊[[#All],[姓名]],0),COLUMN(名冊[[#Headers],[字號]]))),"")</f>
        <v>1-765</v>
      </c>
      <c r="B239" s="323" t="s">
        <v>2423</v>
      </c>
      <c r="C239" s="324">
        <v>45728</v>
      </c>
      <c r="D239" s="108" t="str">
        <f>IF(表格4[[#This Row],[姓名]]&lt;&gt;"","農會","")</f>
        <v>農會</v>
      </c>
      <c r="E239" s="325" t="str">
        <f>IF(表格4[[#This Row],[姓名]]&lt;&gt;"","購物","")</f>
        <v>購物</v>
      </c>
      <c r="F239" s="325"/>
      <c r="G239" s="109" t="str">
        <f>IF(表格4[[#This Row],[姓名]]&lt;&gt;"",TEXT(表格4[[#This Row],[日期]],"mm/dd;;")&amp;" "&amp;表格4[[#This Row],[類別]]&amp;表格4[[#This Row],[項目]]&amp;表格4[[#This Row],[項目2]],"")</f>
        <v>03/12 農會購物</v>
      </c>
      <c r="H239" s="108"/>
      <c r="I239" s="108"/>
      <c r="J239" s="110">
        <v>138</v>
      </c>
    </row>
    <row r="240" spans="1:10">
      <c r="A240" s="322" t="str">
        <f>IFERROR((INDEX(名冊[#All],MATCH(表格4[[#This Row],[姓名]],名冊[[#All],[姓名]],0),COLUMN(名冊[[#Headers],[字號]]))),"")</f>
        <v>1-728</v>
      </c>
      <c r="B240" s="323" t="s">
        <v>1796</v>
      </c>
      <c r="C240" s="324">
        <v>45728</v>
      </c>
      <c r="D240" s="108" t="str">
        <f>IF(表格4[[#This Row],[姓名]]&lt;&gt;"","農會","")</f>
        <v>農會</v>
      </c>
      <c r="E240" s="325" t="str">
        <f>IF(表格4[[#This Row],[姓名]]&lt;&gt;"","購物","")</f>
        <v>購物</v>
      </c>
      <c r="F240" s="325"/>
      <c r="G240" s="109" t="str">
        <f>IF(表格4[[#This Row],[姓名]]&lt;&gt;"",TEXT(表格4[[#This Row],[日期]],"mm/dd;;")&amp;" "&amp;表格4[[#This Row],[類別]]&amp;表格4[[#This Row],[項目]]&amp;表格4[[#This Row],[項目2]],"")</f>
        <v>03/12 農會購物</v>
      </c>
      <c r="H240" s="108"/>
      <c r="I240" s="108"/>
      <c r="J240" s="110">
        <v>153</v>
      </c>
    </row>
    <row r="241" spans="1:10">
      <c r="A241" s="322" t="str">
        <f>IFERROR((INDEX(名冊[#All],MATCH(表格4[[#This Row],[姓名]],名冊[[#All],[姓名]],0),COLUMN(名冊[[#Headers],[字號]]))),"")</f>
        <v>1-738</v>
      </c>
      <c r="B241" s="323" t="s">
        <v>1877</v>
      </c>
      <c r="C241" s="324">
        <v>45728</v>
      </c>
      <c r="D241" s="108" t="str">
        <f>IF(表格4[[#This Row],[姓名]]&lt;&gt;"","農會","")</f>
        <v>農會</v>
      </c>
      <c r="E241" s="325" t="str">
        <f>IF(表格4[[#This Row],[姓名]]&lt;&gt;"","購物","")</f>
        <v>購物</v>
      </c>
      <c r="F241" s="325"/>
      <c r="G241" s="109" t="str">
        <f>IF(表格4[[#This Row],[姓名]]&lt;&gt;"",TEXT(表格4[[#This Row],[日期]],"mm/dd;;")&amp;" "&amp;表格4[[#This Row],[類別]]&amp;表格4[[#This Row],[項目]]&amp;表格4[[#This Row],[項目2]],"")</f>
        <v>03/12 農會購物</v>
      </c>
      <c r="H241" s="108"/>
      <c r="I241" s="108"/>
      <c r="J241" s="110">
        <v>85</v>
      </c>
    </row>
    <row r="242" spans="1:10">
      <c r="A242" s="322" t="str">
        <f>IFERROR((INDEX(名冊[#All],MATCH(表格4[[#This Row],[姓名]],名冊[[#All],[姓名]],0),COLUMN(名冊[[#Headers],[字號]]))),"")</f>
        <v>1-296</v>
      </c>
      <c r="B242" s="323" t="s">
        <v>524</v>
      </c>
      <c r="C242" s="324">
        <v>45728</v>
      </c>
      <c r="D242" s="108" t="str">
        <f>IF(表格4[[#This Row],[姓名]]&lt;&gt;"","農會","")</f>
        <v>農會</v>
      </c>
      <c r="E242" s="325" t="str">
        <f>IF(表格4[[#This Row],[姓名]]&lt;&gt;"","購物","")</f>
        <v>購物</v>
      </c>
      <c r="F242" s="325"/>
      <c r="G242" s="109" t="str">
        <f>IF(表格4[[#This Row],[姓名]]&lt;&gt;"",TEXT(表格4[[#This Row],[日期]],"mm/dd;;")&amp;" "&amp;表格4[[#This Row],[類別]]&amp;表格4[[#This Row],[項目]]&amp;表格4[[#This Row],[項目2]],"")</f>
        <v>03/12 農會購物</v>
      </c>
      <c r="H242" s="108"/>
      <c r="I242" s="108"/>
      <c r="J242" s="110">
        <v>100</v>
      </c>
    </row>
    <row r="243" spans="1:10">
      <c r="A243" s="322" t="str">
        <f>IFERROR((INDEX(名冊[#All],MATCH(表格4[[#This Row],[姓名]],名冊[[#All],[姓名]],0),COLUMN(名冊[[#Headers],[字號]]))),"")</f>
        <v>1-700</v>
      </c>
      <c r="B243" s="323" t="s">
        <v>1510</v>
      </c>
      <c r="C243" s="324">
        <v>45728</v>
      </c>
      <c r="D243" s="108" t="str">
        <f>IF(表格4[[#This Row],[姓名]]&lt;&gt;"","農會","")</f>
        <v>農會</v>
      </c>
      <c r="E243" s="325" t="str">
        <f>IF(表格4[[#This Row],[姓名]]&lt;&gt;"","購物","")</f>
        <v>購物</v>
      </c>
      <c r="F243" s="325"/>
      <c r="G243" s="109" t="str">
        <f>IF(表格4[[#This Row],[姓名]]&lt;&gt;"",TEXT(表格4[[#This Row],[日期]],"mm/dd;;")&amp;" "&amp;表格4[[#This Row],[類別]]&amp;表格4[[#This Row],[項目]]&amp;表格4[[#This Row],[項目2]],"")</f>
        <v>03/12 農會購物</v>
      </c>
      <c r="H243" s="108"/>
      <c r="I243" s="108"/>
      <c r="J243" s="110">
        <v>168</v>
      </c>
    </row>
    <row r="244" spans="1:10">
      <c r="A244" s="322" t="str">
        <f>IFERROR((INDEX(名冊[#All],MATCH(表格4[[#This Row],[姓名]],名冊[[#All],[姓名]],0),COLUMN(名冊[[#Headers],[字號]]))),"")</f>
        <v>1-580</v>
      </c>
      <c r="B244" s="323" t="s">
        <v>535</v>
      </c>
      <c r="C244" s="324">
        <v>45728</v>
      </c>
      <c r="D244" s="108" t="str">
        <f>IF(表格4[[#This Row],[姓名]]&lt;&gt;"","農會","")</f>
        <v>農會</v>
      </c>
      <c r="E244" s="325" t="str">
        <f>IF(表格4[[#This Row],[姓名]]&lt;&gt;"","購物","")</f>
        <v>購物</v>
      </c>
      <c r="F244" s="325"/>
      <c r="G244" s="109" t="str">
        <f>IF(表格4[[#This Row],[姓名]]&lt;&gt;"",TEXT(表格4[[#This Row],[日期]],"mm/dd;;")&amp;" "&amp;表格4[[#This Row],[類別]]&amp;表格4[[#This Row],[項目]]&amp;表格4[[#This Row],[項目2]],"")</f>
        <v>03/12 農會購物</v>
      </c>
      <c r="H244" s="108"/>
      <c r="I244" s="108"/>
      <c r="J244" s="110">
        <v>68</v>
      </c>
    </row>
    <row r="245" spans="1:10">
      <c r="A245" s="322" t="str">
        <f>IFERROR((INDEX(名冊[#All],MATCH(表格4[[#This Row],[姓名]],名冊[[#All],[姓名]],0),COLUMN(名冊[[#Headers],[字號]]))),"")</f>
        <v>3-553</v>
      </c>
      <c r="B245" s="323" t="s">
        <v>1696</v>
      </c>
      <c r="C245" s="324">
        <v>45728</v>
      </c>
      <c r="D245" s="108" t="str">
        <f>IF(表格4[[#This Row],[姓名]]&lt;&gt;"","農會","")</f>
        <v>農會</v>
      </c>
      <c r="E245" s="325" t="str">
        <f>IF(表格4[[#This Row],[姓名]]&lt;&gt;"","購物","")</f>
        <v>購物</v>
      </c>
      <c r="F245" s="325"/>
      <c r="G245" s="109" t="str">
        <f>IF(表格4[[#This Row],[姓名]]&lt;&gt;"",TEXT(表格4[[#This Row],[日期]],"mm/dd;;")&amp;" "&amp;表格4[[#This Row],[類別]]&amp;表格4[[#This Row],[項目]]&amp;表格4[[#This Row],[項目2]],"")</f>
        <v>03/12 農會購物</v>
      </c>
      <c r="H245" s="108"/>
      <c r="I245" s="108"/>
      <c r="J245" s="110">
        <v>118</v>
      </c>
    </row>
    <row r="246" spans="1:10">
      <c r="A246" s="322" t="str">
        <f>IFERROR((INDEX(名冊[#All],MATCH(表格4[[#This Row],[姓名]],名冊[[#All],[姓名]],0),COLUMN(名冊[[#Headers],[字號]]))),"")</f>
        <v>1-752</v>
      </c>
      <c r="B246" s="323" t="s">
        <v>2030</v>
      </c>
      <c r="C246" s="324">
        <v>45728</v>
      </c>
      <c r="D246" s="108" t="str">
        <f>IF(表格4[[#This Row],[姓名]]&lt;&gt;"","農會","")</f>
        <v>農會</v>
      </c>
      <c r="E246" s="325" t="str">
        <f>IF(表格4[[#This Row],[姓名]]&lt;&gt;"","購物","")</f>
        <v>購物</v>
      </c>
      <c r="F246" s="325"/>
      <c r="G246" s="109" t="str">
        <f>IF(表格4[[#This Row],[姓名]]&lt;&gt;"",TEXT(表格4[[#This Row],[日期]],"mm/dd;;")&amp;" "&amp;表格4[[#This Row],[類別]]&amp;表格4[[#This Row],[項目]]&amp;表格4[[#This Row],[項目2]],"")</f>
        <v>03/12 農會購物</v>
      </c>
      <c r="H246" s="108"/>
      <c r="I246" s="108"/>
      <c r="J246" s="110">
        <v>138</v>
      </c>
    </row>
    <row r="247" spans="1:10">
      <c r="A247" s="322" t="str">
        <f>IFERROR((INDEX(名冊[#All],MATCH(表格4[[#This Row],[姓名]],名冊[[#All],[姓名]],0),COLUMN(名冊[[#Headers],[字號]]))),"")</f>
        <v>1-706</v>
      </c>
      <c r="B247" s="323" t="s">
        <v>1580</v>
      </c>
      <c r="C247" s="324">
        <v>45728</v>
      </c>
      <c r="D247" s="108" t="str">
        <f>IF(表格4[[#This Row],[姓名]]&lt;&gt;"","農會","")</f>
        <v>農會</v>
      </c>
      <c r="E247" s="325" t="str">
        <f>IF(表格4[[#This Row],[姓名]]&lt;&gt;"","購物","")</f>
        <v>購物</v>
      </c>
      <c r="F247" s="325"/>
      <c r="G247" s="109" t="str">
        <f>IF(表格4[[#This Row],[姓名]]&lt;&gt;"",TEXT(表格4[[#This Row],[日期]],"mm/dd;;")&amp;" "&amp;表格4[[#This Row],[類別]]&amp;表格4[[#This Row],[項目]]&amp;表格4[[#This Row],[項目2]],"")</f>
        <v>03/12 農會購物</v>
      </c>
      <c r="H247" s="108"/>
      <c r="I247" s="108"/>
      <c r="J247" s="110">
        <v>69</v>
      </c>
    </row>
    <row r="248" spans="1:10">
      <c r="A248" s="322" t="str">
        <f>IFERROR((INDEX(名冊[#All],MATCH(表格4[[#This Row],[姓名]],名冊[[#All],[姓名]],0),COLUMN(名冊[[#Headers],[字號]]))),"")</f>
        <v>1-274</v>
      </c>
      <c r="B248" s="323" t="s">
        <v>621</v>
      </c>
      <c r="C248" s="324">
        <v>45728</v>
      </c>
      <c r="D248" s="108" t="str">
        <f>IF(表格4[[#This Row],[姓名]]&lt;&gt;"","農會","")</f>
        <v>農會</v>
      </c>
      <c r="E248" s="325" t="str">
        <f>IF(表格4[[#This Row],[姓名]]&lt;&gt;"","購物","")</f>
        <v>購物</v>
      </c>
      <c r="F248" s="325"/>
      <c r="G248" s="109" t="str">
        <f>IF(表格4[[#This Row],[姓名]]&lt;&gt;"",TEXT(表格4[[#This Row],[日期]],"mm/dd;;")&amp;" "&amp;表格4[[#This Row],[類別]]&amp;表格4[[#This Row],[項目]]&amp;表格4[[#This Row],[項目2]],"")</f>
        <v>03/12 農會購物</v>
      </c>
      <c r="H248" s="108"/>
      <c r="I248" s="108"/>
      <c r="J248" s="110">
        <v>186</v>
      </c>
    </row>
    <row r="249" spans="1:10">
      <c r="A249" s="322" t="str">
        <f>IFERROR((INDEX(名冊[#All],MATCH(表格4[[#This Row],[姓名]],名冊[[#All],[姓名]],0),COLUMN(名冊[[#Headers],[字號]]))),"")</f>
        <v>1-656</v>
      </c>
      <c r="B249" s="323" t="s">
        <v>1089</v>
      </c>
      <c r="C249" s="324">
        <v>45728</v>
      </c>
      <c r="D249" s="108" t="str">
        <f>IF(表格4[[#This Row],[姓名]]&lt;&gt;"","農會","")</f>
        <v>農會</v>
      </c>
      <c r="E249" s="325" t="str">
        <f>IF(表格4[[#This Row],[姓名]]&lt;&gt;"","購物","")</f>
        <v>購物</v>
      </c>
      <c r="F249" s="325"/>
      <c r="G249" s="109" t="str">
        <f>IF(表格4[[#This Row],[姓名]]&lt;&gt;"",TEXT(表格4[[#This Row],[日期]],"mm/dd;;")&amp;" "&amp;表格4[[#This Row],[類別]]&amp;表格4[[#This Row],[項目]]&amp;表格4[[#This Row],[項目2]],"")</f>
        <v>03/12 農會購物</v>
      </c>
      <c r="H249" s="108"/>
      <c r="I249" s="108"/>
      <c r="J249" s="110">
        <v>57</v>
      </c>
    </row>
    <row r="250" spans="1:10">
      <c r="A250" s="322" t="str">
        <f>IFERROR((INDEX(名冊[#All],MATCH(表格4[[#This Row],[姓名]],名冊[[#All],[姓名]],0),COLUMN(名冊[[#Headers],[字號]]))),"")</f>
        <v>1-167</v>
      </c>
      <c r="B250" s="323" t="s">
        <v>271</v>
      </c>
      <c r="C250" s="324">
        <v>45728</v>
      </c>
      <c r="D250" s="108" t="str">
        <f>IF(表格4[[#This Row],[姓名]]&lt;&gt;"","農會","")</f>
        <v>農會</v>
      </c>
      <c r="E250" s="325" t="str">
        <f>IF(表格4[[#This Row],[姓名]]&lt;&gt;"","購物","")</f>
        <v>購物</v>
      </c>
      <c r="F250" s="325"/>
      <c r="G250" s="109" t="str">
        <f>IF(表格4[[#This Row],[姓名]]&lt;&gt;"",TEXT(表格4[[#This Row],[日期]],"mm/dd;;")&amp;" "&amp;表格4[[#This Row],[類別]]&amp;表格4[[#This Row],[項目]]&amp;表格4[[#This Row],[項目2]],"")</f>
        <v>03/12 農會購物</v>
      </c>
      <c r="H250" s="108"/>
      <c r="I250" s="108"/>
      <c r="J250" s="110">
        <v>193</v>
      </c>
    </row>
    <row r="251" spans="1:10">
      <c r="A251" s="322" t="str">
        <f>IFERROR((INDEX(名冊[#All],MATCH(表格4[[#This Row],[姓名]],名冊[[#All],[姓名]],0),COLUMN(名冊[[#Headers],[字號]]))),"")</f>
        <v>1-366</v>
      </c>
      <c r="B251" s="323" t="s">
        <v>2288</v>
      </c>
      <c r="C251" s="324">
        <v>45728</v>
      </c>
      <c r="D251" s="108" t="str">
        <f>IF(表格4[[#This Row],[姓名]]&lt;&gt;"","農會","")</f>
        <v>農會</v>
      </c>
      <c r="E251" s="325" t="str">
        <f>IF(表格4[[#This Row],[姓名]]&lt;&gt;"","購物","")</f>
        <v>購物</v>
      </c>
      <c r="F251" s="325"/>
      <c r="G251" s="109" t="str">
        <f>IF(表格4[[#This Row],[姓名]]&lt;&gt;"",TEXT(表格4[[#This Row],[日期]],"mm/dd;;")&amp;" "&amp;表格4[[#This Row],[類別]]&amp;表格4[[#This Row],[項目]]&amp;表格4[[#This Row],[項目2]],"")</f>
        <v>03/12 農會購物</v>
      </c>
      <c r="H251" s="108"/>
      <c r="I251" s="108"/>
      <c r="J251" s="110">
        <v>93</v>
      </c>
    </row>
    <row r="252" spans="1:10">
      <c r="A252" s="322" t="str">
        <f>IFERROR((INDEX(名冊[#All],MATCH(表格4[[#This Row],[姓名]],名冊[[#All],[姓名]],0),COLUMN(名冊[[#Headers],[字號]]))),"")</f>
        <v>3-547</v>
      </c>
      <c r="B252" s="323" t="s">
        <v>2644</v>
      </c>
      <c r="C252" s="324">
        <v>45728</v>
      </c>
      <c r="D252" s="108" t="str">
        <f>IF(表格4[[#This Row],[姓名]]&lt;&gt;"","農會","")</f>
        <v>農會</v>
      </c>
      <c r="E252" s="325" t="str">
        <f>IF(表格4[[#This Row],[姓名]]&lt;&gt;"","購物","")</f>
        <v>購物</v>
      </c>
      <c r="F252" s="325"/>
      <c r="G252" s="109" t="str">
        <f>IF(表格4[[#This Row],[姓名]]&lt;&gt;"",TEXT(表格4[[#This Row],[日期]],"mm/dd;;")&amp;" "&amp;表格4[[#This Row],[類別]]&amp;表格4[[#This Row],[項目]]&amp;表格4[[#This Row],[項目2]],"")</f>
        <v>03/12 農會購物</v>
      </c>
      <c r="H252" s="108"/>
      <c r="I252" s="108"/>
      <c r="J252" s="110">
        <v>49</v>
      </c>
    </row>
    <row r="253" spans="1:10">
      <c r="A253" s="322" t="str">
        <f>IFERROR((INDEX(名冊[#All],MATCH(表格4[[#This Row],[姓名]],名冊[[#All],[姓名]],0),COLUMN(名冊[[#Headers],[字號]]))),"")</f>
        <v>1-477</v>
      </c>
      <c r="B253" s="323" t="s">
        <v>521</v>
      </c>
      <c r="C253" s="324">
        <v>45728</v>
      </c>
      <c r="D253" s="108" t="str">
        <f>IF(表格4[[#This Row],[姓名]]&lt;&gt;"","農會","")</f>
        <v>農會</v>
      </c>
      <c r="E253" s="325" t="str">
        <f>IF(表格4[[#This Row],[姓名]]&lt;&gt;"","購物","")</f>
        <v>購物</v>
      </c>
      <c r="F253" s="325"/>
      <c r="G253" s="109" t="str">
        <f>IF(表格4[[#This Row],[姓名]]&lt;&gt;"",TEXT(表格4[[#This Row],[日期]],"mm/dd;;")&amp;" "&amp;表格4[[#This Row],[類別]]&amp;表格4[[#This Row],[項目]]&amp;表格4[[#This Row],[項目2]],"")</f>
        <v>03/12 農會購物</v>
      </c>
      <c r="H253" s="108"/>
      <c r="I253" s="108"/>
      <c r="J253" s="110">
        <v>88</v>
      </c>
    </row>
    <row r="254" spans="1:10">
      <c r="A254" s="322" t="str">
        <f>IFERROR((INDEX(名冊[#All],MATCH(表格4[[#This Row],[姓名]],名冊[[#All],[姓名]],0),COLUMN(名冊[[#Headers],[字號]]))),"")</f>
        <v>1-053</v>
      </c>
      <c r="B254" s="323" t="s">
        <v>526</v>
      </c>
      <c r="C254" s="324">
        <v>45728</v>
      </c>
      <c r="D254" s="108" t="str">
        <f>IF(表格4[[#This Row],[姓名]]&lt;&gt;"","農會","")</f>
        <v>農會</v>
      </c>
      <c r="E254" s="325" t="str">
        <f>IF(表格4[[#This Row],[姓名]]&lt;&gt;"","購物","")</f>
        <v>購物</v>
      </c>
      <c r="F254" s="325"/>
      <c r="G254" s="109" t="str">
        <f>IF(表格4[[#This Row],[姓名]]&lt;&gt;"",TEXT(表格4[[#This Row],[日期]],"mm/dd;;")&amp;" "&amp;表格4[[#This Row],[類別]]&amp;表格4[[#This Row],[項目]]&amp;表格4[[#This Row],[項目2]],"")</f>
        <v>03/12 農會購物</v>
      </c>
      <c r="H254" s="108"/>
      <c r="I254" s="108"/>
      <c r="J254" s="110">
        <v>200</v>
      </c>
    </row>
    <row r="255" spans="1:10">
      <c r="A255" s="322" t="str">
        <f>IFERROR((INDEX(名冊[#All],MATCH(表格4[[#This Row],[姓名]],名冊[[#All],[姓名]],0),COLUMN(名冊[[#Headers],[字號]]))),"")</f>
        <v>1-565</v>
      </c>
      <c r="B255" s="323" t="s">
        <v>408</v>
      </c>
      <c r="C255" s="324">
        <v>45735</v>
      </c>
      <c r="D255" s="108" t="str">
        <f>IF(表格4[[#This Row],[姓名]]&lt;&gt;"","農會","")</f>
        <v>農會</v>
      </c>
      <c r="E255" s="325" t="str">
        <f>IF(表格4[[#This Row],[姓名]]&lt;&gt;"","購物","")</f>
        <v>購物</v>
      </c>
      <c r="F255" s="325"/>
      <c r="G255" s="109" t="str">
        <f>IF(表格4[[#This Row],[姓名]]&lt;&gt;"",TEXT(表格4[[#This Row],[日期]],"mm/dd;;")&amp;" "&amp;表格4[[#This Row],[類別]]&amp;表格4[[#This Row],[項目]]&amp;表格4[[#This Row],[項目2]],"")</f>
        <v>03/19 農會購物</v>
      </c>
      <c r="H255" s="108"/>
      <c r="I255" s="108"/>
      <c r="J255" s="110">
        <v>295</v>
      </c>
    </row>
    <row r="256" spans="1:10">
      <c r="A256" s="322" t="str">
        <f>IFERROR((INDEX(名冊[#All],MATCH(表格4[[#This Row],[姓名]],名冊[[#All],[姓名]],0),COLUMN(名冊[[#Headers],[字號]]))),"")</f>
        <v>1-690</v>
      </c>
      <c r="B256" s="323" t="s">
        <v>2283</v>
      </c>
      <c r="C256" s="324">
        <v>45735</v>
      </c>
      <c r="D256" s="108" t="str">
        <f>IF(表格4[[#This Row],[姓名]]&lt;&gt;"","農會","")</f>
        <v>農會</v>
      </c>
      <c r="E256" s="325" t="str">
        <f>IF(表格4[[#This Row],[姓名]]&lt;&gt;"","購物","")</f>
        <v>購物</v>
      </c>
      <c r="F256" s="325"/>
      <c r="G256" s="109" t="str">
        <f>IF(表格4[[#This Row],[姓名]]&lt;&gt;"",TEXT(表格4[[#This Row],[日期]],"mm/dd;;")&amp;" "&amp;表格4[[#This Row],[類別]]&amp;表格4[[#This Row],[項目]]&amp;表格4[[#This Row],[項目2]],"")</f>
        <v>03/19 農會購物</v>
      </c>
      <c r="H256" s="108"/>
      <c r="I256" s="108"/>
      <c r="J256" s="110">
        <v>69</v>
      </c>
    </row>
    <row r="257" spans="1:10">
      <c r="A257" s="322" t="str">
        <f>IFERROR((INDEX(名冊[#All],MATCH(表格4[[#This Row],[姓名]],名冊[[#All],[姓名]],0),COLUMN(名冊[[#Headers],[字號]]))),"")</f>
        <v>1-521</v>
      </c>
      <c r="B257" s="323" t="s">
        <v>509</v>
      </c>
      <c r="C257" s="324">
        <v>45735</v>
      </c>
      <c r="D257" s="108" t="str">
        <f>IF(表格4[[#This Row],[姓名]]&lt;&gt;"","農會","")</f>
        <v>農會</v>
      </c>
      <c r="E257" s="325" t="str">
        <f>IF(表格4[[#This Row],[姓名]]&lt;&gt;"","購物","")</f>
        <v>購物</v>
      </c>
      <c r="F257" s="325"/>
      <c r="G257" s="109" t="str">
        <f>IF(表格4[[#This Row],[姓名]]&lt;&gt;"",TEXT(表格4[[#This Row],[日期]],"mm/dd;;")&amp;" "&amp;表格4[[#This Row],[類別]]&amp;表格4[[#This Row],[項目]]&amp;表格4[[#This Row],[項目2]],"")</f>
        <v>03/19 農會購物</v>
      </c>
      <c r="H257" s="108"/>
      <c r="I257" s="108"/>
      <c r="J257" s="110">
        <v>205</v>
      </c>
    </row>
    <row r="258" spans="1:10">
      <c r="A258" s="322" t="str">
        <f>IFERROR((INDEX(名冊[#All],MATCH(表格4[[#This Row],[姓名]],名冊[[#All],[姓名]],0),COLUMN(名冊[[#Headers],[字號]]))),"")</f>
        <v>1-471</v>
      </c>
      <c r="B258" s="323" t="s">
        <v>496</v>
      </c>
      <c r="C258" s="324">
        <v>45735</v>
      </c>
      <c r="D258" s="108" t="str">
        <f>IF(表格4[[#This Row],[姓名]]&lt;&gt;"","農會","")</f>
        <v>農會</v>
      </c>
      <c r="E258" s="325" t="str">
        <f>IF(表格4[[#This Row],[姓名]]&lt;&gt;"","購物","")</f>
        <v>購物</v>
      </c>
      <c r="F258" s="325"/>
      <c r="G258" s="109" t="str">
        <f>IF(表格4[[#This Row],[姓名]]&lt;&gt;"",TEXT(表格4[[#This Row],[日期]],"mm/dd;;")&amp;" "&amp;表格4[[#This Row],[類別]]&amp;表格4[[#This Row],[項目]]&amp;表格4[[#This Row],[項目2]],"")</f>
        <v>03/19 農會購物</v>
      </c>
      <c r="H258" s="108"/>
      <c r="I258" s="108"/>
      <c r="J258" s="110">
        <v>69</v>
      </c>
    </row>
    <row r="259" spans="1:10">
      <c r="A259" s="322" t="str">
        <f>IFERROR((INDEX(名冊[#All],MATCH(表格4[[#This Row],[姓名]],名冊[[#All],[姓名]],0),COLUMN(名冊[[#Headers],[字號]]))),"")</f>
        <v>3-551</v>
      </c>
      <c r="B259" s="323" t="s">
        <v>2110</v>
      </c>
      <c r="C259" s="324">
        <v>45735</v>
      </c>
      <c r="D259" s="108" t="str">
        <f>IF(表格4[[#This Row],[姓名]]&lt;&gt;"","農會","")</f>
        <v>農會</v>
      </c>
      <c r="E259" s="325" t="str">
        <f>IF(表格4[[#This Row],[姓名]]&lt;&gt;"","購物","")</f>
        <v>購物</v>
      </c>
      <c r="F259" s="325"/>
      <c r="G259" s="109" t="str">
        <f>IF(表格4[[#This Row],[姓名]]&lt;&gt;"",TEXT(表格4[[#This Row],[日期]],"mm/dd;;")&amp;" "&amp;表格4[[#This Row],[類別]]&amp;表格4[[#This Row],[項目]]&amp;表格4[[#This Row],[項目2]],"")</f>
        <v>03/19 農會購物</v>
      </c>
      <c r="H259" s="108"/>
      <c r="I259" s="108"/>
      <c r="J259" s="110">
        <v>80</v>
      </c>
    </row>
    <row r="260" spans="1:10">
      <c r="A260" s="322" t="str">
        <f>IFERROR((INDEX(名冊[#All],MATCH(表格4[[#This Row],[姓名]],名冊[[#All],[姓名]],0),COLUMN(名冊[[#Headers],[字號]]))),"")</f>
        <v>1-299</v>
      </c>
      <c r="B260" s="323" t="s">
        <v>277</v>
      </c>
      <c r="C260" s="324">
        <v>45735</v>
      </c>
      <c r="D260" s="108" t="str">
        <f>IF(表格4[[#This Row],[姓名]]&lt;&gt;"","農會","")</f>
        <v>農會</v>
      </c>
      <c r="E260" s="325" t="str">
        <f>IF(表格4[[#This Row],[姓名]]&lt;&gt;"","購物","")</f>
        <v>購物</v>
      </c>
      <c r="F260" s="325"/>
      <c r="G260" s="109" t="str">
        <f>IF(表格4[[#This Row],[姓名]]&lt;&gt;"",TEXT(表格4[[#This Row],[日期]],"mm/dd;;")&amp;" "&amp;表格4[[#This Row],[類別]]&amp;表格4[[#This Row],[項目]]&amp;表格4[[#This Row],[項目2]],"")</f>
        <v>03/19 農會購物</v>
      </c>
      <c r="H260" s="108"/>
      <c r="I260" s="108"/>
      <c r="J260" s="110">
        <v>411</v>
      </c>
    </row>
    <row r="261" spans="1:10">
      <c r="A261" s="322" t="str">
        <f>IFERROR((INDEX(名冊[#All],MATCH(表格4[[#This Row],[姓名]],名冊[[#All],[姓名]],0),COLUMN(名冊[[#Headers],[字號]]))),"")</f>
        <v>1-311</v>
      </c>
      <c r="B261" s="323" t="s">
        <v>511</v>
      </c>
      <c r="C261" s="324">
        <v>45735</v>
      </c>
      <c r="D261" s="108" t="str">
        <f>IF(表格4[[#This Row],[姓名]]&lt;&gt;"","農會","")</f>
        <v>農會</v>
      </c>
      <c r="E261" s="325" t="str">
        <f>IF(表格4[[#This Row],[姓名]]&lt;&gt;"","購物","")</f>
        <v>購物</v>
      </c>
      <c r="F261" s="325"/>
      <c r="G261" s="109" t="str">
        <f>IF(表格4[[#This Row],[姓名]]&lt;&gt;"",TEXT(表格4[[#This Row],[日期]],"mm/dd;;")&amp;" "&amp;表格4[[#This Row],[類別]]&amp;表格4[[#This Row],[項目]]&amp;表格4[[#This Row],[項目2]],"")</f>
        <v>03/19 農會購物</v>
      </c>
      <c r="H261" s="108"/>
      <c r="I261" s="108"/>
      <c r="J261" s="110">
        <v>490</v>
      </c>
    </row>
    <row r="262" spans="1:10">
      <c r="A262" s="322" t="str">
        <f>IFERROR((INDEX(名冊[#All],MATCH(表格4[[#This Row],[姓名]],名冊[[#All],[姓名]],0),COLUMN(名冊[[#Headers],[字號]]))),"")</f>
        <v>1-723</v>
      </c>
      <c r="B262" s="323" t="s">
        <v>1752</v>
      </c>
      <c r="C262" s="324">
        <v>45735</v>
      </c>
      <c r="D262" s="108" t="str">
        <f>IF(表格4[[#This Row],[姓名]]&lt;&gt;"","農會","")</f>
        <v>農會</v>
      </c>
      <c r="E262" s="325" t="str">
        <f>IF(表格4[[#This Row],[姓名]]&lt;&gt;"","購物","")</f>
        <v>購物</v>
      </c>
      <c r="F262" s="325"/>
      <c r="G262" s="109" t="str">
        <f>IF(表格4[[#This Row],[姓名]]&lt;&gt;"",TEXT(表格4[[#This Row],[日期]],"mm/dd;;")&amp;" "&amp;表格4[[#This Row],[類別]]&amp;表格4[[#This Row],[項目]]&amp;表格4[[#This Row],[項目2]],"")</f>
        <v>03/19 農會購物</v>
      </c>
      <c r="H262" s="108"/>
      <c r="I262" s="108"/>
      <c r="J262" s="110">
        <v>70</v>
      </c>
    </row>
    <row r="263" spans="1:10">
      <c r="A263" s="322" t="str">
        <f>IFERROR((INDEX(名冊[#All],MATCH(表格4[[#This Row],[姓名]],名冊[[#All],[姓名]],0),COLUMN(名冊[[#Headers],[字號]]))),"")</f>
        <v>1-542</v>
      </c>
      <c r="B263" s="323" t="s">
        <v>325</v>
      </c>
      <c r="C263" s="324">
        <v>45735</v>
      </c>
      <c r="D263" s="108" t="str">
        <f>IF(表格4[[#This Row],[姓名]]&lt;&gt;"","農會","")</f>
        <v>農會</v>
      </c>
      <c r="E263" s="325" t="str">
        <f>IF(表格4[[#This Row],[姓名]]&lt;&gt;"","購物","")</f>
        <v>購物</v>
      </c>
      <c r="F263" s="325"/>
      <c r="G263" s="109" t="str">
        <f>IF(表格4[[#This Row],[姓名]]&lt;&gt;"",TEXT(表格4[[#This Row],[日期]],"mm/dd;;")&amp;" "&amp;表格4[[#This Row],[類別]]&amp;表格4[[#This Row],[項目]]&amp;表格4[[#This Row],[項目2]],"")</f>
        <v>03/19 農會購物</v>
      </c>
      <c r="H263" s="108"/>
      <c r="I263" s="108"/>
      <c r="J263" s="110">
        <v>324</v>
      </c>
    </row>
    <row r="264" spans="1:10">
      <c r="A264" s="322" t="str">
        <f>IFERROR((INDEX(名冊[#All],MATCH(表格4[[#This Row],[姓名]],名冊[[#All],[姓名]],0),COLUMN(名冊[[#Headers],[字號]]))),"")</f>
        <v>1-281</v>
      </c>
      <c r="B264" s="323" t="s">
        <v>498</v>
      </c>
      <c r="C264" s="324">
        <v>45735</v>
      </c>
      <c r="D264" s="108" t="str">
        <f>IF(表格4[[#This Row],[姓名]]&lt;&gt;"","農會","")</f>
        <v>農會</v>
      </c>
      <c r="E264" s="325" t="str">
        <f>IF(表格4[[#This Row],[姓名]]&lt;&gt;"","購物","")</f>
        <v>購物</v>
      </c>
      <c r="F264" s="325"/>
      <c r="G264" s="109" t="str">
        <f>IF(表格4[[#This Row],[姓名]]&lt;&gt;"",TEXT(表格4[[#This Row],[日期]],"mm/dd;;")&amp;" "&amp;表格4[[#This Row],[類別]]&amp;表格4[[#This Row],[項目]]&amp;表格4[[#This Row],[項目2]],"")</f>
        <v>03/19 農會購物</v>
      </c>
      <c r="H264" s="108"/>
      <c r="I264" s="108"/>
      <c r="J264" s="110">
        <v>66</v>
      </c>
    </row>
    <row r="265" spans="1:10">
      <c r="A265" s="322" t="str">
        <f>IFERROR((INDEX(名冊[#All],MATCH(表格4[[#This Row],[姓名]],名冊[[#All],[姓名]],0),COLUMN(名冊[[#Headers],[字號]]))),"")</f>
        <v>1-702</v>
      </c>
      <c r="B265" s="323" t="s">
        <v>1516</v>
      </c>
      <c r="C265" s="324">
        <v>45735</v>
      </c>
      <c r="D265" s="108" t="str">
        <f>IF(表格4[[#This Row],[姓名]]&lt;&gt;"","農會","")</f>
        <v>農會</v>
      </c>
      <c r="E265" s="325" t="str">
        <f>IF(表格4[[#This Row],[姓名]]&lt;&gt;"","購物","")</f>
        <v>購物</v>
      </c>
      <c r="F265" s="325"/>
      <c r="G265" s="109" t="str">
        <f>IF(表格4[[#This Row],[姓名]]&lt;&gt;"",TEXT(表格4[[#This Row],[日期]],"mm/dd;;")&amp;" "&amp;表格4[[#This Row],[類別]]&amp;表格4[[#This Row],[項目]]&amp;表格4[[#This Row],[項目2]],"")</f>
        <v>03/19 農會購物</v>
      </c>
      <c r="H265" s="108"/>
      <c r="I265" s="108"/>
      <c r="J265" s="110">
        <v>190</v>
      </c>
    </row>
    <row r="266" spans="1:10">
      <c r="A266" s="322" t="str">
        <f>IFERROR((INDEX(名冊[#All],MATCH(表格4[[#This Row],[姓名]],名冊[[#All],[姓名]],0),COLUMN(名冊[[#Headers],[字號]]))),"")</f>
        <v>1-659</v>
      </c>
      <c r="B266" s="323" t="s">
        <v>1266</v>
      </c>
      <c r="C266" s="324">
        <v>45735</v>
      </c>
      <c r="D266" s="108" t="str">
        <f>IF(表格4[[#This Row],[姓名]]&lt;&gt;"","農會","")</f>
        <v>農會</v>
      </c>
      <c r="E266" s="325" t="str">
        <f>IF(表格4[[#This Row],[姓名]]&lt;&gt;"","購物","")</f>
        <v>購物</v>
      </c>
      <c r="F266" s="325"/>
      <c r="G266" s="109" t="str">
        <f>IF(表格4[[#This Row],[姓名]]&lt;&gt;"",TEXT(表格4[[#This Row],[日期]],"mm/dd;;")&amp;" "&amp;表格4[[#This Row],[類別]]&amp;表格4[[#This Row],[項目]]&amp;表格4[[#This Row],[項目2]],"")</f>
        <v>03/19 農會購物</v>
      </c>
      <c r="H266" s="108"/>
      <c r="I266" s="108"/>
      <c r="J266" s="110">
        <v>60</v>
      </c>
    </row>
    <row r="267" spans="1:10">
      <c r="A267" s="322" t="str">
        <f>IFERROR((INDEX(名冊[#All],MATCH(表格4[[#This Row],[姓名]],名冊[[#All],[姓名]],0),COLUMN(名冊[[#Headers],[字號]]))),"")</f>
        <v>1-624</v>
      </c>
      <c r="B267" s="323" t="s">
        <v>864</v>
      </c>
      <c r="C267" s="324">
        <v>45735</v>
      </c>
      <c r="D267" s="108" t="str">
        <f>IF(表格4[[#This Row],[姓名]]&lt;&gt;"","農會","")</f>
        <v>農會</v>
      </c>
      <c r="E267" s="325" t="str">
        <f>IF(表格4[[#This Row],[姓名]]&lt;&gt;"","購物","")</f>
        <v>購物</v>
      </c>
      <c r="F267" s="325"/>
      <c r="G267" s="109" t="str">
        <f>IF(表格4[[#This Row],[姓名]]&lt;&gt;"",TEXT(表格4[[#This Row],[日期]],"mm/dd;;")&amp;" "&amp;表格4[[#This Row],[類別]]&amp;表格4[[#This Row],[項目]]&amp;表格4[[#This Row],[項目2]],"")</f>
        <v>03/19 農會購物</v>
      </c>
      <c r="H267" s="108"/>
      <c r="I267" s="108"/>
      <c r="J267" s="110">
        <v>553</v>
      </c>
    </row>
    <row r="268" spans="1:10">
      <c r="A268" s="322" t="str">
        <f>IFERROR((INDEX(名冊[#All],MATCH(表格4[[#This Row],[姓名]],名冊[[#All],[姓名]],0),COLUMN(名冊[[#Headers],[字號]]))),"")</f>
        <v>1-432</v>
      </c>
      <c r="B268" s="323" t="s">
        <v>613</v>
      </c>
      <c r="C268" s="324">
        <v>45735</v>
      </c>
      <c r="D268" s="108" t="str">
        <f>IF(表格4[[#This Row],[姓名]]&lt;&gt;"","農會","")</f>
        <v>農會</v>
      </c>
      <c r="E268" s="325" t="str">
        <f>IF(表格4[[#This Row],[姓名]]&lt;&gt;"","購物","")</f>
        <v>購物</v>
      </c>
      <c r="F268" s="325"/>
      <c r="G268" s="109" t="str">
        <f>IF(表格4[[#This Row],[姓名]]&lt;&gt;"",TEXT(表格4[[#This Row],[日期]],"mm/dd;;")&amp;" "&amp;表格4[[#This Row],[類別]]&amp;表格4[[#This Row],[項目]]&amp;表格4[[#This Row],[項目2]],"")</f>
        <v>03/19 農會購物</v>
      </c>
      <c r="H268" s="108"/>
      <c r="I268" s="108"/>
      <c r="J268" s="110">
        <v>69</v>
      </c>
    </row>
    <row r="269" spans="1:10">
      <c r="A269" s="322" t="str">
        <f>IFERROR((INDEX(名冊[#All],MATCH(表格4[[#This Row],[姓名]],名冊[[#All],[姓名]],0),COLUMN(名冊[[#Headers],[字號]]))),"")</f>
        <v>1-717</v>
      </c>
      <c r="B269" s="323" t="s">
        <v>1674</v>
      </c>
      <c r="C269" s="324">
        <v>45735</v>
      </c>
      <c r="D269" s="108" t="str">
        <f>IF(表格4[[#This Row],[姓名]]&lt;&gt;"","農會","")</f>
        <v>農會</v>
      </c>
      <c r="E269" s="325" t="str">
        <f>IF(表格4[[#This Row],[姓名]]&lt;&gt;"","購物","")</f>
        <v>購物</v>
      </c>
      <c r="F269" s="325"/>
      <c r="G269" s="109" t="str">
        <f>IF(表格4[[#This Row],[姓名]]&lt;&gt;"",TEXT(表格4[[#This Row],[日期]],"mm/dd;;")&amp;" "&amp;表格4[[#This Row],[類別]]&amp;表格4[[#This Row],[項目]]&amp;表格4[[#This Row],[項目2]],"")</f>
        <v>03/19 農會購物</v>
      </c>
      <c r="H269" s="108"/>
      <c r="I269" s="108"/>
      <c r="J269" s="110">
        <v>68</v>
      </c>
    </row>
    <row r="270" spans="1:10">
      <c r="A270" s="322" t="str">
        <f>IFERROR((INDEX(名冊[#All],MATCH(表格4[[#This Row],[姓名]],名冊[[#All],[姓名]],0),COLUMN(名冊[[#Headers],[字號]]))),"")</f>
        <v>1-745</v>
      </c>
      <c r="B270" s="323" t="s">
        <v>2645</v>
      </c>
      <c r="C270" s="324">
        <v>45735</v>
      </c>
      <c r="D270" s="108" t="str">
        <f>IF(表格4[[#This Row],[姓名]]&lt;&gt;"","農會","")</f>
        <v>農會</v>
      </c>
      <c r="E270" s="325" t="str">
        <f>IF(表格4[[#This Row],[姓名]]&lt;&gt;"","購物","")</f>
        <v>購物</v>
      </c>
      <c r="F270" s="325"/>
      <c r="G270" s="109" t="str">
        <f>IF(表格4[[#This Row],[姓名]]&lt;&gt;"",TEXT(表格4[[#This Row],[日期]],"mm/dd;;")&amp;" "&amp;表格4[[#This Row],[類別]]&amp;表格4[[#This Row],[項目]]&amp;表格4[[#This Row],[項目2]],"")</f>
        <v>03/19 農會購物</v>
      </c>
      <c r="H270" s="108"/>
      <c r="I270" s="108"/>
      <c r="J270" s="110">
        <v>115</v>
      </c>
    </row>
    <row r="271" spans="1:10">
      <c r="A271" s="322" t="str">
        <f>IFERROR((INDEX(名冊[#All],MATCH(表格4[[#This Row],[姓名]],名冊[[#All],[姓名]],0),COLUMN(名冊[[#Headers],[字號]]))),"")</f>
        <v>1-732</v>
      </c>
      <c r="B271" s="323" t="s">
        <v>1869</v>
      </c>
      <c r="C271" s="324">
        <v>45735</v>
      </c>
      <c r="D271" s="108" t="str">
        <f>IF(表格4[[#This Row],[姓名]]&lt;&gt;"","農會","")</f>
        <v>農會</v>
      </c>
      <c r="E271" s="325" t="str">
        <f>IF(表格4[[#This Row],[姓名]]&lt;&gt;"","購物","")</f>
        <v>購物</v>
      </c>
      <c r="F271" s="325"/>
      <c r="G271" s="109" t="str">
        <f>IF(表格4[[#This Row],[姓名]]&lt;&gt;"",TEXT(表格4[[#This Row],[日期]],"mm/dd;;")&amp;" "&amp;表格4[[#This Row],[類別]]&amp;表格4[[#This Row],[項目]]&amp;表格4[[#This Row],[項目2]],"")</f>
        <v>03/19 農會購物</v>
      </c>
      <c r="H271" s="108"/>
      <c r="I271" s="108"/>
      <c r="J271" s="110">
        <v>138</v>
      </c>
    </row>
    <row r="272" spans="1:10">
      <c r="A272" s="322" t="str">
        <f>IFERROR((INDEX(名冊[#All],MATCH(表格4[[#This Row],[姓名]],名冊[[#All],[姓名]],0),COLUMN(名冊[[#Headers],[字號]]))),"")</f>
        <v>1-673</v>
      </c>
      <c r="B272" s="323" t="s">
        <v>1350</v>
      </c>
      <c r="C272" s="324">
        <v>45735</v>
      </c>
      <c r="D272" s="108" t="str">
        <f>IF(表格4[[#This Row],[姓名]]&lt;&gt;"","農會","")</f>
        <v>農會</v>
      </c>
      <c r="E272" s="325" t="str">
        <f>IF(表格4[[#This Row],[姓名]]&lt;&gt;"","購物","")</f>
        <v>購物</v>
      </c>
      <c r="F272" s="325"/>
      <c r="G272" s="109" t="str">
        <f>IF(表格4[[#This Row],[姓名]]&lt;&gt;"",TEXT(表格4[[#This Row],[日期]],"mm/dd;;")&amp;" "&amp;表格4[[#This Row],[類別]]&amp;表格4[[#This Row],[項目]]&amp;表格4[[#This Row],[項目2]],"")</f>
        <v>03/19 農會購物</v>
      </c>
      <c r="H272" s="108"/>
      <c r="I272" s="108"/>
      <c r="J272" s="110">
        <v>138</v>
      </c>
    </row>
    <row r="273" spans="1:10">
      <c r="A273" s="322" t="str">
        <f>IFERROR((INDEX(名冊[#All],MATCH(表格4[[#This Row],[姓名]],名冊[[#All],[姓名]],0),COLUMN(名冊[[#Headers],[字號]]))),"")</f>
        <v>1-741</v>
      </c>
      <c r="B273" s="323" t="s">
        <v>1937</v>
      </c>
      <c r="C273" s="324">
        <v>45735</v>
      </c>
      <c r="D273" s="108" t="str">
        <f>IF(表格4[[#This Row],[姓名]]&lt;&gt;"","農會","")</f>
        <v>農會</v>
      </c>
      <c r="E273" s="325" t="str">
        <f>IF(表格4[[#This Row],[姓名]]&lt;&gt;"","購物","")</f>
        <v>購物</v>
      </c>
      <c r="F273" s="325"/>
      <c r="G273" s="109" t="str">
        <f>IF(表格4[[#This Row],[姓名]]&lt;&gt;"",TEXT(表格4[[#This Row],[日期]],"mm/dd;;")&amp;" "&amp;表格4[[#This Row],[類別]]&amp;表格4[[#This Row],[項目]]&amp;表格4[[#This Row],[項目2]],"")</f>
        <v>03/19 農會購物</v>
      </c>
      <c r="H273" s="108"/>
      <c r="I273" s="108"/>
      <c r="J273" s="110">
        <v>200</v>
      </c>
    </row>
    <row r="274" spans="1:10">
      <c r="A274" s="322" t="str">
        <f>IFERROR((INDEX(名冊[#All],MATCH(表格4[[#This Row],[姓名]],名冊[[#All],[姓名]],0),COLUMN(名冊[[#Headers],[字號]]))),"")</f>
        <v>1-763</v>
      </c>
      <c r="B274" s="323" t="s">
        <v>2162</v>
      </c>
      <c r="C274" s="324">
        <v>45735</v>
      </c>
      <c r="D274" s="108" t="str">
        <f>IF(表格4[[#This Row],[姓名]]&lt;&gt;"","農會","")</f>
        <v>農會</v>
      </c>
      <c r="E274" s="325" t="str">
        <f>IF(表格4[[#This Row],[姓名]]&lt;&gt;"","購物","")</f>
        <v>購物</v>
      </c>
      <c r="F274" s="325"/>
      <c r="G274" s="109" t="str">
        <f>IF(表格4[[#This Row],[姓名]]&lt;&gt;"",TEXT(表格4[[#This Row],[日期]],"mm/dd;;")&amp;" "&amp;表格4[[#This Row],[類別]]&amp;表格4[[#This Row],[項目]]&amp;表格4[[#This Row],[項目2]],"")</f>
        <v>03/19 農會購物</v>
      </c>
      <c r="H274" s="108"/>
      <c r="I274" s="108"/>
      <c r="J274" s="110">
        <v>138</v>
      </c>
    </row>
    <row r="275" spans="1:10">
      <c r="A275" s="322" t="str">
        <f>IFERROR((INDEX(名冊[#All],MATCH(表格4[[#This Row],[姓名]],名冊[[#All],[姓名]],0),COLUMN(名冊[[#Headers],[字號]]))),"")</f>
        <v>1-452</v>
      </c>
      <c r="B275" s="323" t="s">
        <v>536</v>
      </c>
      <c r="C275" s="324">
        <v>45735</v>
      </c>
      <c r="D275" s="108" t="str">
        <f>IF(表格4[[#This Row],[姓名]]&lt;&gt;"","農會","")</f>
        <v>農會</v>
      </c>
      <c r="E275" s="325" t="str">
        <f>IF(表格4[[#This Row],[姓名]]&lt;&gt;"","購物","")</f>
        <v>購物</v>
      </c>
      <c r="F275" s="325"/>
      <c r="G275" s="109" t="str">
        <f>IF(表格4[[#This Row],[姓名]]&lt;&gt;"",TEXT(表格4[[#This Row],[日期]],"mm/dd;;")&amp;" "&amp;表格4[[#This Row],[類別]]&amp;表格4[[#This Row],[項目]]&amp;表格4[[#This Row],[項目2]],"")</f>
        <v>03/19 農會購物</v>
      </c>
      <c r="H275" s="108"/>
      <c r="I275" s="108"/>
      <c r="J275" s="110">
        <v>68</v>
      </c>
    </row>
    <row r="276" spans="1:10">
      <c r="A276" s="322" t="str">
        <f>IFERROR((INDEX(名冊[#All],MATCH(表格4[[#This Row],[姓名]],名冊[[#All],[姓名]],0),COLUMN(名冊[[#Headers],[字號]]))),"")</f>
        <v>1-585</v>
      </c>
      <c r="B276" s="323" t="s">
        <v>985</v>
      </c>
      <c r="C276" s="324">
        <v>45735</v>
      </c>
      <c r="D276" s="108" t="str">
        <f>IF(表格4[[#This Row],[姓名]]&lt;&gt;"","農會","")</f>
        <v>農會</v>
      </c>
      <c r="E276" s="325" t="str">
        <f>IF(表格4[[#This Row],[姓名]]&lt;&gt;"","購物","")</f>
        <v>購物</v>
      </c>
      <c r="F276" s="325"/>
      <c r="G276" s="109" t="str">
        <f>IF(表格4[[#This Row],[姓名]]&lt;&gt;"",TEXT(表格4[[#This Row],[日期]],"mm/dd;;")&amp;" "&amp;表格4[[#This Row],[類別]]&amp;表格4[[#This Row],[項目]]&amp;表格4[[#This Row],[項目2]],"")</f>
        <v>03/19 農會購物</v>
      </c>
      <c r="H276" s="108"/>
      <c r="I276" s="108"/>
      <c r="J276" s="110">
        <v>80</v>
      </c>
    </row>
    <row r="277" spans="1:10">
      <c r="A277" s="322" t="str">
        <f>IFERROR((INDEX(名冊[#All],MATCH(表格4[[#This Row],[姓名]],名冊[[#All],[姓名]],0),COLUMN(名冊[[#Headers],[字號]]))),"")</f>
        <v>1-612</v>
      </c>
      <c r="B277" s="323" t="s">
        <v>785</v>
      </c>
      <c r="C277" s="324">
        <v>45735</v>
      </c>
      <c r="D277" s="108" t="str">
        <f>IF(表格4[[#This Row],[姓名]]&lt;&gt;"","農會","")</f>
        <v>農會</v>
      </c>
      <c r="E277" s="325" t="str">
        <f>IF(表格4[[#This Row],[姓名]]&lt;&gt;"","購物","")</f>
        <v>購物</v>
      </c>
      <c r="F277" s="325"/>
      <c r="G277" s="109" t="str">
        <f>IF(表格4[[#This Row],[姓名]]&lt;&gt;"",TEXT(表格4[[#This Row],[日期]],"mm/dd;;")&amp;" "&amp;表格4[[#This Row],[類別]]&amp;表格4[[#This Row],[項目]]&amp;表格4[[#This Row],[項目2]],"")</f>
        <v>03/19 農會購物</v>
      </c>
      <c r="H277" s="108"/>
      <c r="I277" s="108"/>
      <c r="J277" s="110">
        <v>150</v>
      </c>
    </row>
    <row r="278" spans="1:10">
      <c r="A278" s="322" t="str">
        <f>IFERROR((INDEX(名冊[#All],MATCH(表格4[[#This Row],[姓名]],名冊[[#All],[姓名]],0),COLUMN(名冊[[#Headers],[字號]]))),"")</f>
        <v>1-530</v>
      </c>
      <c r="B278" s="323" t="s">
        <v>531</v>
      </c>
      <c r="C278" s="324">
        <v>45735</v>
      </c>
      <c r="D278" s="108" t="str">
        <f>IF(表格4[[#This Row],[姓名]]&lt;&gt;"","農會","")</f>
        <v>農會</v>
      </c>
      <c r="E278" s="325" t="str">
        <f>IF(表格4[[#This Row],[姓名]]&lt;&gt;"","購物","")</f>
        <v>購物</v>
      </c>
      <c r="F278" s="325"/>
      <c r="G278" s="109" t="str">
        <f>IF(表格4[[#This Row],[姓名]]&lt;&gt;"",TEXT(表格4[[#This Row],[日期]],"mm/dd;;")&amp;" "&amp;表格4[[#This Row],[類別]]&amp;表格4[[#This Row],[項目]]&amp;表格4[[#This Row],[項目2]],"")</f>
        <v>03/19 農會購物</v>
      </c>
      <c r="H278" s="108"/>
      <c r="I278" s="108"/>
      <c r="J278" s="110">
        <v>68</v>
      </c>
    </row>
    <row r="279" spans="1:10">
      <c r="A279" s="322" t="str">
        <f>IFERROR((INDEX(名冊[#All],MATCH(表格4[[#This Row],[姓名]],名冊[[#All],[姓名]],0),COLUMN(名冊[[#Headers],[字號]]))),"")</f>
        <v>1-038</v>
      </c>
      <c r="B279" s="323" t="s">
        <v>2284</v>
      </c>
      <c r="C279" s="324">
        <v>45735</v>
      </c>
      <c r="D279" s="108" t="str">
        <f>IF(表格4[[#This Row],[姓名]]&lt;&gt;"","農會","")</f>
        <v>農會</v>
      </c>
      <c r="E279" s="325" t="str">
        <f>IF(表格4[[#This Row],[姓名]]&lt;&gt;"","購物","")</f>
        <v>購物</v>
      </c>
      <c r="F279" s="325"/>
      <c r="G279" s="109" t="str">
        <f>IF(表格4[[#This Row],[姓名]]&lt;&gt;"",TEXT(表格4[[#This Row],[日期]],"mm/dd;;")&amp;" "&amp;表格4[[#This Row],[類別]]&amp;表格4[[#This Row],[項目]]&amp;表格4[[#This Row],[項目2]],"")</f>
        <v>03/19 農會購物</v>
      </c>
      <c r="H279" s="108"/>
      <c r="I279" s="108"/>
      <c r="J279" s="110">
        <v>636</v>
      </c>
    </row>
    <row r="280" spans="1:10">
      <c r="A280" s="322" t="str">
        <f>IFERROR((INDEX(名冊[#All],MATCH(表格4[[#This Row],[姓名]],名冊[[#All],[姓名]],0),COLUMN(名冊[[#Headers],[字號]]))),"")</f>
        <v>1-200</v>
      </c>
      <c r="B280" s="323" t="s">
        <v>434</v>
      </c>
      <c r="C280" s="324">
        <v>45735</v>
      </c>
      <c r="D280" s="108" t="str">
        <f>IF(表格4[[#This Row],[姓名]]&lt;&gt;"","農會","")</f>
        <v>農會</v>
      </c>
      <c r="E280" s="325" t="str">
        <f>IF(表格4[[#This Row],[姓名]]&lt;&gt;"","購物","")</f>
        <v>購物</v>
      </c>
      <c r="F280" s="325"/>
      <c r="G280" s="109" t="str">
        <f>IF(表格4[[#This Row],[姓名]]&lt;&gt;"",TEXT(表格4[[#This Row],[日期]],"mm/dd;;")&amp;" "&amp;表格4[[#This Row],[類別]]&amp;表格4[[#This Row],[項目]]&amp;表格4[[#This Row],[項目2]],"")</f>
        <v>03/19 農會購物</v>
      </c>
      <c r="H280" s="108"/>
      <c r="I280" s="108"/>
      <c r="J280" s="110">
        <v>60</v>
      </c>
    </row>
    <row r="281" spans="1:10">
      <c r="A281" s="322" t="str">
        <f>IFERROR((INDEX(名冊[#All],MATCH(表格4[[#This Row],[姓名]],名冊[[#All],[姓名]],0),COLUMN(名冊[[#Headers],[字號]]))),"")</f>
        <v>1-546</v>
      </c>
      <c r="B281" s="323" t="s">
        <v>514</v>
      </c>
      <c r="C281" s="324">
        <v>45735</v>
      </c>
      <c r="D281" s="108" t="str">
        <f>IF(表格4[[#This Row],[姓名]]&lt;&gt;"","農會","")</f>
        <v>農會</v>
      </c>
      <c r="E281" s="325" t="str">
        <f>IF(表格4[[#This Row],[姓名]]&lt;&gt;"","購物","")</f>
        <v>購物</v>
      </c>
      <c r="F281" s="325"/>
      <c r="G281" s="109" t="str">
        <f>IF(表格4[[#This Row],[姓名]]&lt;&gt;"",TEXT(表格4[[#This Row],[日期]],"mm/dd;;")&amp;" "&amp;表格4[[#This Row],[類別]]&amp;表格4[[#This Row],[項目]]&amp;表格4[[#This Row],[項目2]],"")</f>
        <v>03/19 農會購物</v>
      </c>
      <c r="H281" s="108"/>
      <c r="I281" s="108"/>
      <c r="J281" s="110">
        <v>443</v>
      </c>
    </row>
    <row r="282" spans="1:10">
      <c r="A282" s="322" t="str">
        <f>IFERROR((INDEX(名冊[#All],MATCH(表格4[[#This Row],[姓名]],名冊[[#All],[姓名]],0),COLUMN(名冊[[#Headers],[字號]]))),"")</f>
        <v>1-211</v>
      </c>
      <c r="B282" s="323" t="s">
        <v>1001</v>
      </c>
      <c r="C282" s="324">
        <v>45735</v>
      </c>
      <c r="D282" s="108" t="str">
        <f>IF(表格4[[#This Row],[姓名]]&lt;&gt;"","農會","")</f>
        <v>農會</v>
      </c>
      <c r="E282" s="325" t="str">
        <f>IF(表格4[[#This Row],[姓名]]&lt;&gt;"","購物","")</f>
        <v>購物</v>
      </c>
      <c r="F282" s="325"/>
      <c r="G282" s="109" t="str">
        <f>IF(表格4[[#This Row],[姓名]]&lt;&gt;"",TEXT(表格4[[#This Row],[日期]],"mm/dd;;")&amp;" "&amp;表格4[[#This Row],[類別]]&amp;表格4[[#This Row],[項目]]&amp;表格4[[#This Row],[項目2]],"")</f>
        <v>03/19 農會購物</v>
      </c>
      <c r="H282" s="108"/>
      <c r="I282" s="108"/>
      <c r="J282" s="110">
        <v>60</v>
      </c>
    </row>
    <row r="283" spans="1:10">
      <c r="A283" s="322" t="str">
        <f>IFERROR((INDEX(名冊[#All],MATCH(表格4[[#This Row],[姓名]],名冊[[#All],[姓名]],0),COLUMN(名冊[[#Headers],[字號]]))),"")</f>
        <v>1-764</v>
      </c>
      <c r="B283" s="323" t="s">
        <v>2170</v>
      </c>
      <c r="C283" s="324">
        <v>45735</v>
      </c>
      <c r="D283" s="108" t="str">
        <f>IF(表格4[[#This Row],[姓名]]&lt;&gt;"","農會","")</f>
        <v>農會</v>
      </c>
      <c r="E283" s="325" t="str">
        <f>IF(表格4[[#This Row],[姓名]]&lt;&gt;"","購物","")</f>
        <v>購物</v>
      </c>
      <c r="F283" s="325"/>
      <c r="G283" s="109" t="str">
        <f>IF(表格4[[#This Row],[姓名]]&lt;&gt;"",TEXT(表格4[[#This Row],[日期]],"mm/dd;;")&amp;" "&amp;表格4[[#This Row],[類別]]&amp;表格4[[#This Row],[項目]]&amp;表格4[[#This Row],[項目2]],"")</f>
        <v>03/19 農會購物</v>
      </c>
      <c r="H283" s="108"/>
      <c r="I283" s="108"/>
      <c r="J283" s="110">
        <v>273</v>
      </c>
    </row>
    <row r="284" spans="1:10">
      <c r="A284" s="322" t="str">
        <f>IFERROR((INDEX(名冊[#All],MATCH(表格4[[#This Row],[姓名]],名冊[[#All],[姓名]],0),COLUMN(名冊[[#Headers],[字號]]))),"")</f>
        <v>1-672</v>
      </c>
      <c r="B284" s="323" t="s">
        <v>1340</v>
      </c>
      <c r="C284" s="324">
        <v>45735</v>
      </c>
      <c r="D284" s="108" t="str">
        <f>IF(表格4[[#This Row],[姓名]]&lt;&gt;"","農會","")</f>
        <v>農會</v>
      </c>
      <c r="E284" s="325" t="str">
        <f>IF(表格4[[#This Row],[姓名]]&lt;&gt;"","購物","")</f>
        <v>購物</v>
      </c>
      <c r="F284" s="325"/>
      <c r="G284" s="109" t="str">
        <f>IF(表格4[[#This Row],[姓名]]&lt;&gt;"",TEXT(表格4[[#This Row],[日期]],"mm/dd;;")&amp;" "&amp;表格4[[#This Row],[類別]]&amp;表格4[[#This Row],[項目]]&amp;表格4[[#This Row],[項目2]],"")</f>
        <v>03/19 農會購物</v>
      </c>
      <c r="H284" s="108"/>
      <c r="I284" s="108"/>
      <c r="J284" s="110">
        <v>150</v>
      </c>
    </row>
    <row r="285" spans="1:10">
      <c r="A285" s="322" t="str">
        <f>IFERROR((INDEX(名冊[#All],MATCH(表格4[[#This Row],[姓名]],名冊[[#All],[姓名]],0),COLUMN(名冊[[#Headers],[字號]]))),"")</f>
        <v>1-671</v>
      </c>
      <c r="B285" s="323" t="s">
        <v>1349</v>
      </c>
      <c r="C285" s="324">
        <v>45735</v>
      </c>
      <c r="D285" s="108" t="str">
        <f>IF(表格4[[#This Row],[姓名]]&lt;&gt;"","農會","")</f>
        <v>農會</v>
      </c>
      <c r="E285" s="325" t="str">
        <f>IF(表格4[[#This Row],[姓名]]&lt;&gt;"","購物","")</f>
        <v>購物</v>
      </c>
      <c r="F285" s="325"/>
      <c r="G285" s="109" t="str">
        <f>IF(表格4[[#This Row],[姓名]]&lt;&gt;"",TEXT(表格4[[#This Row],[日期]],"mm/dd;;")&amp;" "&amp;表格4[[#This Row],[類別]]&amp;表格4[[#This Row],[項目]]&amp;表格4[[#This Row],[項目2]],"")</f>
        <v>03/19 農會購物</v>
      </c>
      <c r="H285" s="108"/>
      <c r="I285" s="108"/>
      <c r="J285" s="110">
        <v>700</v>
      </c>
    </row>
    <row r="286" spans="1:10">
      <c r="A286" s="322" t="str">
        <f>IFERROR((INDEX(名冊[#All],MATCH(表格4[[#This Row],[姓名]],名冊[[#All],[姓名]],0),COLUMN(名冊[[#Headers],[字號]]))),"")</f>
        <v>1-757</v>
      </c>
      <c r="B286" s="323" t="s">
        <v>2096</v>
      </c>
      <c r="C286" s="324">
        <v>45735</v>
      </c>
      <c r="D286" s="108" t="str">
        <f>IF(表格4[[#This Row],[姓名]]&lt;&gt;"","農會","")</f>
        <v>農會</v>
      </c>
      <c r="E286" s="325" t="str">
        <f>IF(表格4[[#This Row],[姓名]]&lt;&gt;"","購物","")</f>
        <v>購物</v>
      </c>
      <c r="F286" s="325"/>
      <c r="G286" s="109" t="str">
        <f>IF(表格4[[#This Row],[姓名]]&lt;&gt;"",TEXT(表格4[[#This Row],[日期]],"mm/dd;;")&amp;" "&amp;表格4[[#This Row],[類別]]&amp;表格4[[#This Row],[項目]]&amp;表格4[[#This Row],[項目2]],"")</f>
        <v>03/19 農會購物</v>
      </c>
      <c r="H286" s="108"/>
      <c r="I286" s="108"/>
      <c r="J286" s="110">
        <v>138</v>
      </c>
    </row>
    <row r="287" spans="1:10">
      <c r="A287" s="322" t="str">
        <f>IFERROR((INDEX(名冊[#All],MATCH(表格4[[#This Row],[姓名]],名冊[[#All],[姓名]],0),COLUMN(名冊[[#Headers],[字號]]))),"")</f>
        <v>1-515</v>
      </c>
      <c r="B287" s="323" t="s">
        <v>508</v>
      </c>
      <c r="C287" s="324">
        <v>45735</v>
      </c>
      <c r="D287" s="108" t="str">
        <f>IF(表格4[[#This Row],[姓名]]&lt;&gt;"","農會","")</f>
        <v>農會</v>
      </c>
      <c r="E287" s="325" t="str">
        <f>IF(表格4[[#This Row],[姓名]]&lt;&gt;"","購物","")</f>
        <v>購物</v>
      </c>
      <c r="F287" s="325"/>
      <c r="G287" s="109" t="str">
        <f>IF(表格4[[#This Row],[姓名]]&lt;&gt;"",TEXT(表格4[[#This Row],[日期]],"mm/dd;;")&amp;" "&amp;表格4[[#This Row],[類別]]&amp;表格4[[#This Row],[項目]]&amp;表格4[[#This Row],[項目2]],"")</f>
        <v>03/19 農會購物</v>
      </c>
      <c r="H287" s="108"/>
      <c r="I287" s="108"/>
      <c r="J287" s="110">
        <v>210</v>
      </c>
    </row>
    <row r="288" spans="1:10">
      <c r="A288" s="322" t="str">
        <f>IFERROR((INDEX(名冊[#All],MATCH(表格4[[#This Row],[姓名]],名冊[[#All],[姓名]],0),COLUMN(名冊[[#Headers],[字號]]))),"")</f>
        <v>1-562</v>
      </c>
      <c r="B288" s="323" t="s">
        <v>504</v>
      </c>
      <c r="C288" s="324">
        <v>45735</v>
      </c>
      <c r="D288" s="108" t="str">
        <f>IF(表格4[[#This Row],[姓名]]&lt;&gt;"","農會","")</f>
        <v>農會</v>
      </c>
      <c r="E288" s="325" t="str">
        <f>IF(表格4[[#This Row],[姓名]]&lt;&gt;"","購物","")</f>
        <v>購物</v>
      </c>
      <c r="F288" s="325"/>
      <c r="G288" s="109" t="str">
        <f>IF(表格4[[#This Row],[姓名]]&lt;&gt;"",TEXT(表格4[[#This Row],[日期]],"mm/dd;;")&amp;" "&amp;表格4[[#This Row],[類別]]&amp;表格4[[#This Row],[項目]]&amp;表格4[[#This Row],[項目2]],"")</f>
        <v>03/19 農會購物</v>
      </c>
      <c r="H288" s="108"/>
      <c r="I288" s="108"/>
      <c r="J288" s="110">
        <v>75</v>
      </c>
    </row>
    <row r="289" spans="1:10">
      <c r="A289" s="322" t="str">
        <f>IFERROR((INDEX(名冊[#All],MATCH(表格4[[#This Row],[姓名]],名冊[[#All],[姓名]],0),COLUMN(名冊[[#Headers],[字號]]))),"")</f>
        <v>1-534</v>
      </c>
      <c r="B289" s="323" t="s">
        <v>497</v>
      </c>
      <c r="C289" s="324">
        <v>45735</v>
      </c>
      <c r="D289" s="108" t="str">
        <f>IF(表格4[[#This Row],[姓名]]&lt;&gt;"","農會","")</f>
        <v>農會</v>
      </c>
      <c r="E289" s="325" t="str">
        <f>IF(表格4[[#This Row],[姓名]]&lt;&gt;"","購物","")</f>
        <v>購物</v>
      </c>
      <c r="F289" s="325"/>
      <c r="G289" s="109" t="str">
        <f>IF(表格4[[#This Row],[姓名]]&lt;&gt;"",TEXT(表格4[[#This Row],[日期]],"mm/dd;;")&amp;" "&amp;表格4[[#This Row],[類別]]&amp;表格4[[#This Row],[項目]]&amp;表格4[[#This Row],[項目2]],"")</f>
        <v>03/19 農會購物</v>
      </c>
      <c r="H289" s="108"/>
      <c r="I289" s="108"/>
      <c r="J289" s="110">
        <v>147</v>
      </c>
    </row>
    <row r="290" spans="1:10">
      <c r="A290" s="322" t="str">
        <f>IFERROR((INDEX(名冊[#All],MATCH(表格4[[#This Row],[姓名]],名冊[[#All],[姓名]],0),COLUMN(名冊[[#Headers],[字號]]))),"")</f>
        <v>1-632</v>
      </c>
      <c r="B290" s="323" t="s">
        <v>935</v>
      </c>
      <c r="C290" s="324">
        <v>45735</v>
      </c>
      <c r="D290" s="108" t="str">
        <f>IF(表格4[[#This Row],[姓名]]&lt;&gt;"","農會","")</f>
        <v>農會</v>
      </c>
      <c r="E290" s="325" t="str">
        <f>IF(表格4[[#This Row],[姓名]]&lt;&gt;"","購物","")</f>
        <v>購物</v>
      </c>
      <c r="F290" s="325"/>
      <c r="G290" s="109" t="str">
        <f>IF(表格4[[#This Row],[姓名]]&lt;&gt;"",TEXT(表格4[[#This Row],[日期]],"mm/dd;;")&amp;" "&amp;表格4[[#This Row],[類別]]&amp;表格4[[#This Row],[項目]]&amp;表格4[[#This Row],[項目2]],"")</f>
        <v>03/19 農會購物</v>
      </c>
      <c r="H290" s="108"/>
      <c r="I290" s="108"/>
      <c r="J290" s="110">
        <v>120</v>
      </c>
    </row>
    <row r="291" spans="1:10">
      <c r="A291" s="322" t="str">
        <f>IFERROR((INDEX(名冊[#All],MATCH(表格4[[#This Row],[姓名]],名冊[[#All],[姓名]],0),COLUMN(名冊[[#Headers],[字號]]))),"")</f>
        <v>1-693</v>
      </c>
      <c r="B291" s="323" t="s">
        <v>1485</v>
      </c>
      <c r="C291" s="324">
        <v>45735</v>
      </c>
      <c r="D291" s="108" t="str">
        <f>IF(表格4[[#This Row],[姓名]]&lt;&gt;"","農會","")</f>
        <v>農會</v>
      </c>
      <c r="E291" s="325" t="str">
        <f>IF(表格4[[#This Row],[姓名]]&lt;&gt;"","購物","")</f>
        <v>購物</v>
      </c>
      <c r="F291" s="325"/>
      <c r="G291" s="109" t="str">
        <f>IF(表格4[[#This Row],[姓名]]&lt;&gt;"",TEXT(表格4[[#This Row],[日期]],"mm/dd;;")&amp;" "&amp;表格4[[#This Row],[類別]]&amp;表格4[[#This Row],[項目]]&amp;表格4[[#This Row],[項目2]],"")</f>
        <v>03/19 農會購物</v>
      </c>
      <c r="H291" s="108"/>
      <c r="I291" s="108"/>
      <c r="J291" s="110">
        <v>138</v>
      </c>
    </row>
    <row r="292" spans="1:10">
      <c r="A292" s="322" t="str">
        <f>IFERROR((INDEX(名冊[#All],MATCH(表格4[[#This Row],[姓名]],名冊[[#All],[姓名]],0),COLUMN(名冊[[#Headers],[字號]]))),"")</f>
        <v>1-760</v>
      </c>
      <c r="B292" s="323" t="s">
        <v>2148</v>
      </c>
      <c r="C292" s="324">
        <v>45735</v>
      </c>
      <c r="D292" s="108" t="str">
        <f>IF(表格4[[#This Row],[姓名]]&lt;&gt;"","農會","")</f>
        <v>農會</v>
      </c>
      <c r="E292" s="325" t="str">
        <f>IF(表格4[[#This Row],[姓名]]&lt;&gt;"","購物","")</f>
        <v>購物</v>
      </c>
      <c r="F292" s="325"/>
      <c r="G292" s="109" t="str">
        <f>IF(表格4[[#This Row],[姓名]]&lt;&gt;"",TEXT(表格4[[#This Row],[日期]],"mm/dd;;")&amp;" "&amp;表格4[[#This Row],[類別]]&amp;表格4[[#This Row],[項目]]&amp;表格4[[#This Row],[項目2]],"")</f>
        <v>03/19 農會購物</v>
      </c>
      <c r="H292" s="108"/>
      <c r="I292" s="108"/>
      <c r="J292" s="110">
        <v>66</v>
      </c>
    </row>
    <row r="293" spans="1:10">
      <c r="A293" s="322" t="str">
        <f>IFERROR((INDEX(名冊[#All],MATCH(表格4[[#This Row],[姓名]],名冊[[#All],[姓名]],0),COLUMN(名冊[[#Headers],[字號]]))),"")</f>
        <v>1-441</v>
      </c>
      <c r="B293" s="323" t="s">
        <v>493</v>
      </c>
      <c r="C293" s="324">
        <v>45735</v>
      </c>
      <c r="D293" s="108" t="str">
        <f>IF(表格4[[#This Row],[姓名]]&lt;&gt;"","農會","")</f>
        <v>農會</v>
      </c>
      <c r="E293" s="325" t="str">
        <f>IF(表格4[[#This Row],[姓名]]&lt;&gt;"","購物","")</f>
        <v>購物</v>
      </c>
      <c r="F293" s="325"/>
      <c r="G293" s="109" t="str">
        <f>IF(表格4[[#This Row],[姓名]]&lt;&gt;"",TEXT(表格4[[#This Row],[日期]],"mm/dd;;")&amp;" "&amp;表格4[[#This Row],[類別]]&amp;表格4[[#This Row],[項目]]&amp;表格4[[#This Row],[項目2]],"")</f>
        <v>03/19 農會購物</v>
      </c>
      <c r="H293" s="108"/>
      <c r="I293" s="108"/>
      <c r="J293" s="110">
        <v>138</v>
      </c>
    </row>
    <row r="294" spans="1:10">
      <c r="A294" s="322" t="str">
        <f>IFERROR((INDEX(名冊[#All],MATCH(表格4[[#This Row],[姓名]],名冊[[#All],[姓名]],0),COLUMN(名冊[[#Headers],[字號]]))),"")</f>
        <v>1-603</v>
      </c>
      <c r="B294" s="323" t="s">
        <v>735</v>
      </c>
      <c r="C294" s="324">
        <v>45735</v>
      </c>
      <c r="D294" s="108" t="str">
        <f>IF(表格4[[#This Row],[姓名]]&lt;&gt;"","農會","")</f>
        <v>農會</v>
      </c>
      <c r="E294" s="325" t="str">
        <f>IF(表格4[[#This Row],[姓名]]&lt;&gt;"","購物","")</f>
        <v>購物</v>
      </c>
      <c r="F294" s="325"/>
      <c r="G294" s="109" t="str">
        <f>IF(表格4[[#This Row],[姓名]]&lt;&gt;"",TEXT(表格4[[#This Row],[日期]],"mm/dd;;")&amp;" "&amp;表格4[[#This Row],[類別]]&amp;表格4[[#This Row],[項目]]&amp;表格4[[#This Row],[項目2]],"")</f>
        <v>03/19 農會購物</v>
      </c>
      <c r="H294" s="108"/>
      <c r="I294" s="108"/>
      <c r="J294" s="110">
        <v>200</v>
      </c>
    </row>
    <row r="295" spans="1:10">
      <c r="A295" s="322" t="str">
        <f>IFERROR((INDEX(名冊[#All],MATCH(表格4[[#This Row],[姓名]],名冊[[#All],[姓名]],0),COLUMN(名冊[[#Headers],[字號]]))),"")</f>
        <v>1-043</v>
      </c>
      <c r="B295" s="323" t="s">
        <v>518</v>
      </c>
      <c r="C295" s="324">
        <v>45735</v>
      </c>
      <c r="D295" s="108" t="str">
        <f>IF(表格4[[#This Row],[姓名]]&lt;&gt;"","農會","")</f>
        <v>農會</v>
      </c>
      <c r="E295" s="325" t="str">
        <f>IF(表格4[[#This Row],[姓名]]&lt;&gt;"","購物","")</f>
        <v>購物</v>
      </c>
      <c r="F295" s="325"/>
      <c r="G295" s="109" t="str">
        <f>IF(表格4[[#This Row],[姓名]]&lt;&gt;"",TEXT(表格4[[#This Row],[日期]],"mm/dd;;")&amp;" "&amp;表格4[[#This Row],[類別]]&amp;表格4[[#This Row],[項目]]&amp;表格4[[#This Row],[項目2]],"")</f>
        <v>03/19 農會購物</v>
      </c>
      <c r="H295" s="108"/>
      <c r="I295" s="108"/>
      <c r="J295" s="110">
        <v>84</v>
      </c>
    </row>
    <row r="296" spans="1:10">
      <c r="A296" s="322" t="str">
        <f>IFERROR((INDEX(名冊[#All],MATCH(表格4[[#This Row],[姓名]],名冊[[#All],[姓名]],0),COLUMN(名冊[[#Headers],[字號]]))),"")</f>
        <v>1-770</v>
      </c>
      <c r="B296" s="323" t="s">
        <v>2424</v>
      </c>
      <c r="C296" s="324">
        <v>45735</v>
      </c>
      <c r="D296" s="108" t="str">
        <f>IF(表格4[[#This Row],[姓名]]&lt;&gt;"","農會","")</f>
        <v>農會</v>
      </c>
      <c r="E296" s="325" t="str">
        <f>IF(表格4[[#This Row],[姓名]]&lt;&gt;"","購物","")</f>
        <v>購物</v>
      </c>
      <c r="F296" s="325"/>
      <c r="G296" s="109" t="str">
        <f>IF(表格4[[#This Row],[姓名]]&lt;&gt;"",TEXT(表格4[[#This Row],[日期]],"mm/dd;;")&amp;" "&amp;表格4[[#This Row],[類別]]&amp;表格4[[#This Row],[項目]]&amp;表格4[[#This Row],[項目2]],"")</f>
        <v>03/19 農會購物</v>
      </c>
      <c r="H296" s="108"/>
      <c r="I296" s="108"/>
      <c r="J296" s="110">
        <v>71</v>
      </c>
    </row>
    <row r="297" spans="1:10">
      <c r="A297" s="322" t="str">
        <f>IFERROR((INDEX(名冊[#All],MATCH(表格4[[#This Row],[姓名]],名冊[[#All],[姓名]],0),COLUMN(名冊[[#Headers],[字號]]))),"")</f>
        <v>1-596</v>
      </c>
      <c r="B297" s="323" t="s">
        <v>696</v>
      </c>
      <c r="C297" s="324">
        <v>45735</v>
      </c>
      <c r="D297" s="108" t="str">
        <f>IF(表格4[[#This Row],[姓名]]&lt;&gt;"","農會","")</f>
        <v>農會</v>
      </c>
      <c r="E297" s="325" t="str">
        <f>IF(表格4[[#This Row],[姓名]]&lt;&gt;"","購物","")</f>
        <v>購物</v>
      </c>
      <c r="F297" s="325"/>
      <c r="G297" s="109" t="str">
        <f>IF(表格4[[#This Row],[姓名]]&lt;&gt;"",TEXT(表格4[[#This Row],[日期]],"mm/dd;;")&amp;" "&amp;表格4[[#This Row],[類別]]&amp;表格4[[#This Row],[項目]]&amp;表格4[[#This Row],[項目2]],"")</f>
        <v>03/19 農會購物</v>
      </c>
      <c r="H297" s="108"/>
      <c r="I297" s="108"/>
      <c r="J297" s="110">
        <v>79</v>
      </c>
    </row>
    <row r="298" spans="1:10">
      <c r="A298" s="322" t="str">
        <f>IFERROR((INDEX(名冊[#All],MATCH(表格4[[#This Row],[姓名]],名冊[[#All],[姓名]],0),COLUMN(名冊[[#Headers],[字號]]))),"")</f>
        <v>1-606</v>
      </c>
      <c r="B298" s="323" t="s">
        <v>2285</v>
      </c>
      <c r="C298" s="324">
        <v>45735</v>
      </c>
      <c r="D298" s="108" t="str">
        <f>IF(表格4[[#This Row],[姓名]]&lt;&gt;"","農會","")</f>
        <v>農會</v>
      </c>
      <c r="E298" s="325" t="str">
        <f>IF(表格4[[#This Row],[姓名]]&lt;&gt;"","購物","")</f>
        <v>購物</v>
      </c>
      <c r="F298" s="325"/>
      <c r="G298" s="109" t="str">
        <f>IF(表格4[[#This Row],[姓名]]&lt;&gt;"",TEXT(表格4[[#This Row],[日期]],"mm/dd;;")&amp;" "&amp;表格4[[#This Row],[類別]]&amp;表格4[[#This Row],[項目]]&amp;表格4[[#This Row],[項目2]],"")</f>
        <v>03/19 農會購物</v>
      </c>
      <c r="H298" s="108"/>
      <c r="I298" s="108"/>
      <c r="J298" s="110">
        <v>298</v>
      </c>
    </row>
    <row r="299" spans="1:10">
      <c r="A299" s="322" t="str">
        <f>IFERROR((INDEX(名冊[#All],MATCH(表格4[[#This Row],[姓名]],名冊[[#All],[姓名]],0),COLUMN(名冊[[#Headers],[字號]]))),"")</f>
        <v>1-722</v>
      </c>
      <c r="B299" s="323" t="s">
        <v>1751</v>
      </c>
      <c r="C299" s="324">
        <v>45735</v>
      </c>
      <c r="D299" s="108" t="str">
        <f>IF(表格4[[#This Row],[姓名]]&lt;&gt;"","農會","")</f>
        <v>農會</v>
      </c>
      <c r="E299" s="325" t="str">
        <f>IF(表格4[[#This Row],[姓名]]&lt;&gt;"","購物","")</f>
        <v>購物</v>
      </c>
      <c r="F299" s="325"/>
      <c r="G299" s="109" t="str">
        <f>IF(表格4[[#This Row],[姓名]]&lt;&gt;"",TEXT(表格4[[#This Row],[日期]],"mm/dd;;")&amp;" "&amp;表格4[[#This Row],[類別]]&amp;表格4[[#This Row],[項目]]&amp;表格4[[#This Row],[項目2]],"")</f>
        <v>03/19 農會購物</v>
      </c>
      <c r="H299" s="108"/>
      <c r="I299" s="108"/>
      <c r="J299" s="110">
        <v>285</v>
      </c>
    </row>
    <row r="300" spans="1:10">
      <c r="A300" s="322" t="str">
        <f>IFERROR((INDEX(名冊[#All],MATCH(表格4[[#This Row],[姓名]],名冊[[#All],[姓名]],0),COLUMN(名冊[[#Headers],[字號]]))),"")</f>
        <v>1-670</v>
      </c>
      <c r="B300" s="323" t="s">
        <v>1339</v>
      </c>
      <c r="C300" s="324">
        <v>45735</v>
      </c>
      <c r="D300" s="108" t="str">
        <f>IF(表格4[[#This Row],[姓名]]&lt;&gt;"","農會","")</f>
        <v>農會</v>
      </c>
      <c r="E300" s="325" t="str">
        <f>IF(表格4[[#This Row],[姓名]]&lt;&gt;"","購物","")</f>
        <v>購物</v>
      </c>
      <c r="F300" s="325"/>
      <c r="G300" s="109" t="str">
        <f>IF(表格4[[#This Row],[姓名]]&lt;&gt;"",TEXT(表格4[[#This Row],[日期]],"mm/dd;;")&amp;" "&amp;表格4[[#This Row],[類別]]&amp;表格4[[#This Row],[項目]]&amp;表格4[[#This Row],[項目2]],"")</f>
        <v>03/19 農會購物</v>
      </c>
      <c r="H300" s="108"/>
      <c r="I300" s="108"/>
      <c r="J300" s="110">
        <v>73</v>
      </c>
    </row>
    <row r="301" spans="1:10">
      <c r="A301" s="322" t="str">
        <f>IFERROR((INDEX(名冊[#All],MATCH(表格4[[#This Row],[姓名]],名冊[[#All],[姓名]],0),COLUMN(名冊[[#Headers],[字號]]))),"")</f>
        <v>1-682</v>
      </c>
      <c r="B301" s="323" t="s">
        <v>1434</v>
      </c>
      <c r="C301" s="324">
        <v>45735</v>
      </c>
      <c r="D301" s="108" t="str">
        <f>IF(表格4[[#This Row],[姓名]]&lt;&gt;"","農會","")</f>
        <v>農會</v>
      </c>
      <c r="E301" s="325" t="str">
        <f>IF(表格4[[#This Row],[姓名]]&lt;&gt;"","購物","")</f>
        <v>購物</v>
      </c>
      <c r="F301" s="325"/>
      <c r="G301" s="109" t="str">
        <f>IF(表格4[[#This Row],[姓名]]&lt;&gt;"",TEXT(表格4[[#This Row],[日期]],"mm/dd;;")&amp;" "&amp;表格4[[#This Row],[類別]]&amp;表格4[[#This Row],[項目]]&amp;表格4[[#This Row],[項目2]],"")</f>
        <v>03/19 農會購物</v>
      </c>
      <c r="H301" s="108"/>
      <c r="I301" s="108"/>
      <c r="J301" s="110">
        <v>168</v>
      </c>
    </row>
    <row r="302" spans="1:10">
      <c r="A302" s="322" t="str">
        <f>IFERROR((INDEX(名冊[#All],MATCH(表格4[[#This Row],[姓名]],名冊[[#All],[姓名]],0),COLUMN(名冊[[#Headers],[字號]]))),"")</f>
        <v>1-465</v>
      </c>
      <c r="B302" s="323" t="s">
        <v>1457</v>
      </c>
      <c r="C302" s="324">
        <v>45735</v>
      </c>
      <c r="D302" s="108" t="str">
        <f>IF(表格4[[#This Row],[姓名]]&lt;&gt;"","農會","")</f>
        <v>農會</v>
      </c>
      <c r="E302" s="325" t="str">
        <f>IF(表格4[[#This Row],[姓名]]&lt;&gt;"","購物","")</f>
        <v>購物</v>
      </c>
      <c r="F302" s="325"/>
      <c r="G302" s="109" t="str">
        <f>IF(表格4[[#This Row],[姓名]]&lt;&gt;"",TEXT(表格4[[#This Row],[日期]],"mm/dd;;")&amp;" "&amp;表格4[[#This Row],[類別]]&amp;表格4[[#This Row],[項目]]&amp;表格4[[#This Row],[項目2]],"")</f>
        <v>03/19 農會購物</v>
      </c>
      <c r="H302" s="108"/>
      <c r="I302" s="108"/>
      <c r="J302" s="110">
        <v>345</v>
      </c>
    </row>
    <row r="303" spans="1:10">
      <c r="A303" s="322" t="str">
        <f>IFERROR((INDEX(名冊[#All],MATCH(表格4[[#This Row],[姓名]],名冊[[#All],[姓名]],0),COLUMN(名冊[[#Headers],[字號]]))),"")</f>
        <v>1-727</v>
      </c>
      <c r="B303" s="323" t="s">
        <v>1792</v>
      </c>
      <c r="C303" s="324">
        <v>45735</v>
      </c>
      <c r="D303" s="108" t="str">
        <f>IF(表格4[[#This Row],[姓名]]&lt;&gt;"","農會","")</f>
        <v>農會</v>
      </c>
      <c r="E303" s="325" t="str">
        <f>IF(表格4[[#This Row],[姓名]]&lt;&gt;"","購物","")</f>
        <v>購物</v>
      </c>
      <c r="F303" s="325"/>
      <c r="G303" s="109" t="str">
        <f>IF(表格4[[#This Row],[姓名]]&lt;&gt;"",TEXT(表格4[[#This Row],[日期]],"mm/dd;;")&amp;" "&amp;表格4[[#This Row],[類別]]&amp;表格4[[#This Row],[項目]]&amp;表格4[[#This Row],[項目2]],"")</f>
        <v>03/19 農會購物</v>
      </c>
      <c r="H303" s="108"/>
      <c r="I303" s="108"/>
      <c r="J303" s="110">
        <v>69</v>
      </c>
    </row>
    <row r="304" spans="1:10">
      <c r="A304" s="322" t="str">
        <f>IFERROR((INDEX(名冊[#All],MATCH(表格4[[#This Row],[姓名]],名冊[[#All],[姓名]],0),COLUMN(名冊[[#Headers],[字號]]))),"")</f>
        <v>1-684</v>
      </c>
      <c r="B304" s="323" t="s">
        <v>1449</v>
      </c>
      <c r="C304" s="324">
        <v>45735</v>
      </c>
      <c r="D304" s="108" t="str">
        <f>IF(表格4[[#This Row],[姓名]]&lt;&gt;"","農會","")</f>
        <v>農會</v>
      </c>
      <c r="E304" s="325" t="str">
        <f>IF(表格4[[#This Row],[姓名]]&lt;&gt;"","購物","")</f>
        <v>購物</v>
      </c>
      <c r="F304" s="325"/>
      <c r="G304" s="109" t="str">
        <f>IF(表格4[[#This Row],[姓名]]&lt;&gt;"",TEXT(表格4[[#This Row],[日期]],"mm/dd;;")&amp;" "&amp;表格4[[#This Row],[類別]]&amp;表格4[[#This Row],[項目]]&amp;表格4[[#This Row],[項目2]],"")</f>
        <v>03/19 農會購物</v>
      </c>
      <c r="H304" s="108"/>
      <c r="I304" s="108"/>
      <c r="J304" s="110">
        <v>168</v>
      </c>
    </row>
    <row r="305" spans="1:10">
      <c r="A305" s="322" t="str">
        <f>IFERROR((INDEX(名冊[#All],MATCH(表格4[[#This Row],[姓名]],名冊[[#All],[姓名]],0),COLUMN(名冊[[#Headers],[字號]]))),"")</f>
        <v>1-263</v>
      </c>
      <c r="B305" s="323" t="s">
        <v>505</v>
      </c>
      <c r="C305" s="324">
        <v>45735</v>
      </c>
      <c r="D305" s="108" t="str">
        <f>IF(表格4[[#This Row],[姓名]]&lt;&gt;"","農會","")</f>
        <v>農會</v>
      </c>
      <c r="E305" s="325" t="str">
        <f>IF(表格4[[#This Row],[姓名]]&lt;&gt;"","購物","")</f>
        <v>購物</v>
      </c>
      <c r="F305" s="325"/>
      <c r="G305" s="109" t="str">
        <f>IF(表格4[[#This Row],[姓名]]&lt;&gt;"",TEXT(表格4[[#This Row],[日期]],"mm/dd;;")&amp;" "&amp;表格4[[#This Row],[類別]]&amp;表格4[[#This Row],[項目]]&amp;表格4[[#This Row],[項目2]],"")</f>
        <v>03/19 農會購物</v>
      </c>
      <c r="H305" s="108"/>
      <c r="I305" s="108"/>
      <c r="J305" s="110">
        <v>542</v>
      </c>
    </row>
    <row r="306" spans="1:10">
      <c r="A306" s="322" t="str">
        <f>IFERROR((INDEX(名冊[#All],MATCH(表格4[[#This Row],[姓名]],名冊[[#All],[姓名]],0),COLUMN(名冊[[#Headers],[字號]]))),"")</f>
        <v>1-510</v>
      </c>
      <c r="B306" s="323" t="s">
        <v>520</v>
      </c>
      <c r="C306" s="324">
        <v>45735</v>
      </c>
      <c r="D306" s="108" t="str">
        <f>IF(表格4[[#This Row],[姓名]]&lt;&gt;"","農會","")</f>
        <v>農會</v>
      </c>
      <c r="E306" s="325" t="str">
        <f>IF(表格4[[#This Row],[姓名]]&lt;&gt;"","購物","")</f>
        <v>購物</v>
      </c>
      <c r="F306" s="325"/>
      <c r="G306" s="109" t="str">
        <f>IF(表格4[[#This Row],[姓名]]&lt;&gt;"",TEXT(表格4[[#This Row],[日期]],"mm/dd;;")&amp;" "&amp;表格4[[#This Row],[類別]]&amp;表格4[[#This Row],[項目]]&amp;表格4[[#This Row],[項目2]],"")</f>
        <v>03/19 農會購物</v>
      </c>
      <c r="H306" s="108"/>
      <c r="I306" s="108"/>
      <c r="J306" s="110">
        <v>60</v>
      </c>
    </row>
    <row r="307" spans="1:10">
      <c r="A307" s="322" t="str">
        <f>IFERROR((INDEX(名冊[#All],MATCH(表格4[[#This Row],[姓名]],名冊[[#All],[姓名]],0),COLUMN(名冊[[#Headers],[字號]]))),"")</f>
        <v>1-667</v>
      </c>
      <c r="B307" s="323" t="s">
        <v>1298</v>
      </c>
      <c r="C307" s="324">
        <v>45735</v>
      </c>
      <c r="D307" s="108" t="str">
        <f>IF(表格4[[#This Row],[姓名]]&lt;&gt;"","農會","")</f>
        <v>農會</v>
      </c>
      <c r="E307" s="325" t="str">
        <f>IF(表格4[[#This Row],[姓名]]&lt;&gt;"","購物","")</f>
        <v>購物</v>
      </c>
      <c r="F307" s="325"/>
      <c r="G307" s="109" t="str">
        <f>IF(表格4[[#This Row],[姓名]]&lt;&gt;"",TEXT(表格4[[#This Row],[日期]],"mm/dd;;")&amp;" "&amp;表格4[[#This Row],[類別]]&amp;表格4[[#This Row],[項目]]&amp;表格4[[#This Row],[項目2]],"")</f>
        <v>03/19 農會購物</v>
      </c>
      <c r="H307" s="108"/>
      <c r="I307" s="108"/>
      <c r="J307" s="110">
        <v>84</v>
      </c>
    </row>
    <row r="308" spans="1:10">
      <c r="A308" s="322" t="str">
        <f>IFERROR((INDEX(名冊[#All],MATCH(表格4[[#This Row],[姓名]],名冊[[#All],[姓名]],0),COLUMN(名冊[[#Headers],[字號]]))),"")</f>
        <v>1-767</v>
      </c>
      <c r="B308" s="323" t="s">
        <v>4332</v>
      </c>
      <c r="C308" s="324">
        <v>45735</v>
      </c>
      <c r="D308" s="108" t="str">
        <f>IF(表格4[[#This Row],[姓名]]&lt;&gt;"","農會","")</f>
        <v>農會</v>
      </c>
      <c r="E308" s="325" t="str">
        <f>IF(表格4[[#This Row],[姓名]]&lt;&gt;"","購物","")</f>
        <v>購物</v>
      </c>
      <c r="F308" s="325"/>
      <c r="G308" s="109" t="str">
        <f>IF(表格4[[#This Row],[姓名]]&lt;&gt;"",TEXT(表格4[[#This Row],[日期]],"mm/dd;;")&amp;" "&amp;表格4[[#This Row],[類別]]&amp;表格4[[#This Row],[項目]]&amp;表格4[[#This Row],[項目2]],"")</f>
        <v>03/19 農會購物</v>
      </c>
      <c r="H308" s="108"/>
      <c r="I308" s="108"/>
      <c r="J308" s="110">
        <v>88</v>
      </c>
    </row>
    <row r="309" spans="1:10">
      <c r="A309" s="322" t="str">
        <f>IFERROR((INDEX(名冊[#All],MATCH(表格4[[#This Row],[姓名]],名冊[[#All],[姓名]],0),COLUMN(名冊[[#Headers],[字號]]))),"")</f>
        <v>1-531</v>
      </c>
      <c r="B309" s="323" t="s">
        <v>519</v>
      </c>
      <c r="C309" s="324">
        <v>45735</v>
      </c>
      <c r="D309" s="108" t="str">
        <f>IF(表格4[[#This Row],[姓名]]&lt;&gt;"","農會","")</f>
        <v>農會</v>
      </c>
      <c r="E309" s="325" t="str">
        <f>IF(表格4[[#This Row],[姓名]]&lt;&gt;"","購物","")</f>
        <v>購物</v>
      </c>
      <c r="F309" s="325"/>
      <c r="G309" s="109" t="str">
        <f>IF(表格4[[#This Row],[姓名]]&lt;&gt;"",TEXT(表格4[[#This Row],[日期]],"mm/dd;;")&amp;" "&amp;表格4[[#This Row],[類別]]&amp;表格4[[#This Row],[項目]]&amp;表格4[[#This Row],[項目2]],"")</f>
        <v>03/19 農會購物</v>
      </c>
      <c r="H309" s="108"/>
      <c r="I309" s="108"/>
      <c r="J309" s="110">
        <v>57</v>
      </c>
    </row>
    <row r="310" spans="1:10">
      <c r="A310" s="322" t="str">
        <f>IFERROR((INDEX(名冊[#All],MATCH(表格4[[#This Row],[姓名]],名冊[[#All],[姓名]],0),COLUMN(名冊[[#Headers],[字號]]))),"")</f>
        <v>1-582</v>
      </c>
      <c r="B310" s="323" t="s">
        <v>2282</v>
      </c>
      <c r="C310" s="324">
        <v>45735</v>
      </c>
      <c r="D310" s="108" t="str">
        <f>IF(表格4[[#This Row],[姓名]]&lt;&gt;"","農會","")</f>
        <v>農會</v>
      </c>
      <c r="E310" s="325" t="str">
        <f>IF(表格4[[#This Row],[姓名]]&lt;&gt;"","購物","")</f>
        <v>購物</v>
      </c>
      <c r="F310" s="325"/>
      <c r="G310" s="109" t="str">
        <f>IF(表格4[[#This Row],[姓名]]&lt;&gt;"",TEXT(表格4[[#This Row],[日期]],"mm/dd;;")&amp;" "&amp;表格4[[#This Row],[類別]]&amp;表格4[[#This Row],[項目]]&amp;表格4[[#This Row],[項目2]],"")</f>
        <v>03/19 農會購物</v>
      </c>
      <c r="H310" s="108"/>
      <c r="I310" s="108"/>
      <c r="J310" s="110">
        <v>138</v>
      </c>
    </row>
    <row r="311" spans="1:10">
      <c r="A311" s="322" t="str">
        <f>IFERROR((INDEX(名冊[#All],MATCH(表格4[[#This Row],[姓名]],名冊[[#All],[姓名]],0),COLUMN(名冊[[#Headers],[字號]]))),"")</f>
        <v>1-754</v>
      </c>
      <c r="B311" s="323" t="s">
        <v>2080</v>
      </c>
      <c r="C311" s="324">
        <v>45735</v>
      </c>
      <c r="D311" s="108" t="str">
        <f>IF(表格4[[#This Row],[姓名]]&lt;&gt;"","農會","")</f>
        <v>農會</v>
      </c>
      <c r="E311" s="325" t="str">
        <f>IF(表格4[[#This Row],[姓名]]&lt;&gt;"","購物","")</f>
        <v>購物</v>
      </c>
      <c r="F311" s="325"/>
      <c r="G311" s="109" t="str">
        <f>IF(表格4[[#This Row],[姓名]]&lt;&gt;"",TEXT(表格4[[#This Row],[日期]],"mm/dd;;")&amp;" "&amp;表格4[[#This Row],[類別]]&amp;表格4[[#This Row],[項目]]&amp;表格4[[#This Row],[項目2]],"")</f>
        <v>03/19 農會購物</v>
      </c>
      <c r="H311" s="108"/>
      <c r="I311" s="108"/>
      <c r="J311" s="110">
        <v>78</v>
      </c>
    </row>
    <row r="312" spans="1:10">
      <c r="A312" s="322" t="str">
        <f>IFERROR((INDEX(名冊[#All],MATCH(表格4[[#This Row],[姓名]],名冊[[#All],[姓名]],0),COLUMN(名冊[[#Headers],[字號]]))),"")</f>
        <v>1-550</v>
      </c>
      <c r="B312" s="323" t="s">
        <v>491</v>
      </c>
      <c r="C312" s="324">
        <v>45735</v>
      </c>
      <c r="D312" s="108" t="str">
        <f>IF(表格4[[#This Row],[姓名]]&lt;&gt;"","農會","")</f>
        <v>農會</v>
      </c>
      <c r="E312" s="325" t="str">
        <f>IF(表格4[[#This Row],[姓名]]&lt;&gt;"","購物","")</f>
        <v>購物</v>
      </c>
      <c r="F312" s="325"/>
      <c r="G312" s="109" t="str">
        <f>IF(表格4[[#This Row],[姓名]]&lt;&gt;"",TEXT(表格4[[#This Row],[日期]],"mm/dd;;")&amp;" "&amp;表格4[[#This Row],[類別]]&amp;表格4[[#This Row],[項目]]&amp;表格4[[#This Row],[項目2]],"")</f>
        <v>03/19 農會購物</v>
      </c>
      <c r="H312" s="108"/>
      <c r="I312" s="108"/>
      <c r="J312" s="110">
        <v>138</v>
      </c>
    </row>
    <row r="313" spans="1:10">
      <c r="A313" s="322" t="str">
        <f>IFERROR((INDEX(名冊[#All],MATCH(表格4[[#This Row],[姓名]],名冊[[#All],[姓名]],0),COLUMN(名冊[[#Headers],[字號]]))),"")</f>
        <v>1-634</v>
      </c>
      <c r="B313" s="323" t="s">
        <v>967</v>
      </c>
      <c r="C313" s="324">
        <v>45735</v>
      </c>
      <c r="D313" s="108" t="str">
        <f>IF(表格4[[#This Row],[姓名]]&lt;&gt;"","農會","")</f>
        <v>農會</v>
      </c>
      <c r="E313" s="325" t="str">
        <f>IF(表格4[[#This Row],[姓名]]&lt;&gt;"","購物","")</f>
        <v>購物</v>
      </c>
      <c r="F313" s="325"/>
      <c r="G313" s="109" t="str">
        <f>IF(表格4[[#This Row],[姓名]]&lt;&gt;"",TEXT(表格4[[#This Row],[日期]],"mm/dd;;")&amp;" "&amp;表格4[[#This Row],[類別]]&amp;表格4[[#This Row],[項目]]&amp;表格4[[#This Row],[項目2]],"")</f>
        <v>03/19 農會購物</v>
      </c>
      <c r="H313" s="108"/>
      <c r="I313" s="108"/>
      <c r="J313" s="110">
        <v>158</v>
      </c>
    </row>
    <row r="314" spans="1:10">
      <c r="A314" s="322" t="str">
        <f>IFERROR((INDEX(名冊[#All],MATCH(表格4[[#This Row],[姓名]],名冊[[#All],[姓名]],0),COLUMN(名冊[[#Headers],[字號]]))),"")</f>
        <v>1-031</v>
      </c>
      <c r="B314" s="323" t="s">
        <v>507</v>
      </c>
      <c r="C314" s="324">
        <v>45735</v>
      </c>
      <c r="D314" s="108" t="str">
        <f>IF(表格4[[#This Row],[姓名]]&lt;&gt;"","農會","")</f>
        <v>農會</v>
      </c>
      <c r="E314" s="325" t="str">
        <f>IF(表格4[[#This Row],[姓名]]&lt;&gt;"","購物","")</f>
        <v>購物</v>
      </c>
      <c r="F314" s="325"/>
      <c r="G314" s="109" t="str">
        <f>IF(表格4[[#This Row],[姓名]]&lt;&gt;"",TEXT(表格4[[#This Row],[日期]],"mm/dd;;")&amp;" "&amp;表格4[[#This Row],[類別]]&amp;表格4[[#This Row],[項目]]&amp;表格4[[#This Row],[項目2]],"")</f>
        <v>03/19 農會購物</v>
      </c>
      <c r="H314" s="108"/>
      <c r="I314" s="108"/>
      <c r="J314" s="110">
        <v>72</v>
      </c>
    </row>
    <row r="315" spans="1:10">
      <c r="A315" s="322" t="str">
        <f>IFERROR((INDEX(名冊[#All],MATCH(表格4[[#This Row],[姓名]],名冊[[#All],[姓名]],0),COLUMN(名冊[[#Headers],[字號]]))),"")</f>
        <v>1-765</v>
      </c>
      <c r="B315" s="323" t="s">
        <v>2423</v>
      </c>
      <c r="C315" s="324">
        <v>45735</v>
      </c>
      <c r="D315" s="108" t="str">
        <f>IF(表格4[[#This Row],[姓名]]&lt;&gt;"","農會","")</f>
        <v>農會</v>
      </c>
      <c r="E315" s="325" t="str">
        <f>IF(表格4[[#This Row],[姓名]]&lt;&gt;"","購物","")</f>
        <v>購物</v>
      </c>
      <c r="F315" s="325"/>
      <c r="G315" s="109" t="str">
        <f>IF(表格4[[#This Row],[姓名]]&lt;&gt;"",TEXT(表格4[[#This Row],[日期]],"mm/dd;;")&amp;" "&amp;表格4[[#This Row],[類別]]&amp;表格4[[#This Row],[項目]]&amp;表格4[[#This Row],[項目2]],"")</f>
        <v>03/19 農會購物</v>
      </c>
      <c r="H315" s="108"/>
      <c r="I315" s="108"/>
      <c r="J315" s="110">
        <v>138</v>
      </c>
    </row>
    <row r="316" spans="1:10">
      <c r="A316" s="322" t="str">
        <f>IFERROR((INDEX(名冊[#All],MATCH(表格4[[#This Row],[姓名]],名冊[[#All],[姓名]],0),COLUMN(名冊[[#Headers],[字號]]))),"")</f>
        <v>1-728</v>
      </c>
      <c r="B316" s="323" t="s">
        <v>1796</v>
      </c>
      <c r="C316" s="324">
        <v>45735</v>
      </c>
      <c r="D316" s="108" t="str">
        <f>IF(表格4[[#This Row],[姓名]]&lt;&gt;"","農會","")</f>
        <v>農會</v>
      </c>
      <c r="E316" s="325" t="str">
        <f>IF(表格4[[#This Row],[姓名]]&lt;&gt;"","購物","")</f>
        <v>購物</v>
      </c>
      <c r="F316" s="325"/>
      <c r="G316" s="109" t="str">
        <f>IF(表格4[[#This Row],[姓名]]&lt;&gt;"",TEXT(表格4[[#This Row],[日期]],"mm/dd;;")&amp;" "&amp;表格4[[#This Row],[類別]]&amp;表格4[[#This Row],[項目]]&amp;表格4[[#This Row],[項目2]],"")</f>
        <v>03/19 農會購物</v>
      </c>
      <c r="H316" s="108"/>
      <c r="I316" s="108"/>
      <c r="J316" s="110">
        <v>153</v>
      </c>
    </row>
    <row r="317" spans="1:10">
      <c r="A317" s="322" t="str">
        <f>IFERROR((INDEX(名冊[#All],MATCH(表格4[[#This Row],[姓名]],名冊[[#All],[姓名]],0),COLUMN(名冊[[#Headers],[字號]]))),"")</f>
        <v>1-738</v>
      </c>
      <c r="B317" s="323" t="s">
        <v>1877</v>
      </c>
      <c r="C317" s="324">
        <v>45735</v>
      </c>
      <c r="D317" s="108" t="str">
        <f>IF(表格4[[#This Row],[姓名]]&lt;&gt;"","農會","")</f>
        <v>農會</v>
      </c>
      <c r="E317" s="325" t="str">
        <f>IF(表格4[[#This Row],[姓名]]&lt;&gt;"","購物","")</f>
        <v>購物</v>
      </c>
      <c r="F317" s="325"/>
      <c r="G317" s="109" t="str">
        <f>IF(表格4[[#This Row],[姓名]]&lt;&gt;"",TEXT(表格4[[#This Row],[日期]],"mm/dd;;")&amp;" "&amp;表格4[[#This Row],[類別]]&amp;表格4[[#This Row],[項目]]&amp;表格4[[#This Row],[項目2]],"")</f>
        <v>03/19 農會購物</v>
      </c>
      <c r="H317" s="108"/>
      <c r="I317" s="108"/>
      <c r="J317" s="110">
        <v>85</v>
      </c>
    </row>
    <row r="318" spans="1:10">
      <c r="A318" s="322" t="str">
        <f>IFERROR((INDEX(名冊[#All],MATCH(表格4[[#This Row],[姓名]],名冊[[#All],[姓名]],0),COLUMN(名冊[[#Headers],[字號]]))),"")</f>
        <v>1-296</v>
      </c>
      <c r="B318" s="323" t="s">
        <v>524</v>
      </c>
      <c r="C318" s="324">
        <v>45735</v>
      </c>
      <c r="D318" s="108" t="str">
        <f>IF(表格4[[#This Row],[姓名]]&lt;&gt;"","農會","")</f>
        <v>農會</v>
      </c>
      <c r="E318" s="325" t="str">
        <f>IF(表格4[[#This Row],[姓名]]&lt;&gt;"","購物","")</f>
        <v>購物</v>
      </c>
      <c r="F318" s="325"/>
      <c r="G318" s="109" t="str">
        <f>IF(表格4[[#This Row],[姓名]]&lt;&gt;"",TEXT(表格4[[#This Row],[日期]],"mm/dd;;")&amp;" "&amp;表格4[[#This Row],[類別]]&amp;表格4[[#This Row],[項目]]&amp;表格4[[#This Row],[項目2]],"")</f>
        <v>03/19 農會購物</v>
      </c>
      <c r="H318" s="108"/>
      <c r="I318" s="108"/>
      <c r="J318" s="110">
        <v>80</v>
      </c>
    </row>
    <row r="319" spans="1:10">
      <c r="A319" s="322" t="str">
        <f>IFERROR((INDEX(名冊[#All],MATCH(表格4[[#This Row],[姓名]],名冊[[#All],[姓名]],0),COLUMN(名冊[[#Headers],[字號]]))),"")</f>
        <v>1-700</v>
      </c>
      <c r="B319" s="323" t="s">
        <v>1510</v>
      </c>
      <c r="C319" s="324">
        <v>45735</v>
      </c>
      <c r="D319" s="108" t="str">
        <f>IF(表格4[[#This Row],[姓名]]&lt;&gt;"","農會","")</f>
        <v>農會</v>
      </c>
      <c r="E319" s="325" t="str">
        <f>IF(表格4[[#This Row],[姓名]]&lt;&gt;"","購物","")</f>
        <v>購物</v>
      </c>
      <c r="F319" s="325"/>
      <c r="G319" s="109" t="str">
        <f>IF(表格4[[#This Row],[姓名]]&lt;&gt;"",TEXT(表格4[[#This Row],[日期]],"mm/dd;;")&amp;" "&amp;表格4[[#This Row],[類別]]&amp;表格4[[#This Row],[項目]]&amp;表格4[[#This Row],[項目2]],"")</f>
        <v>03/19 農會購物</v>
      </c>
      <c r="H319" s="108"/>
      <c r="I319" s="108"/>
      <c r="J319" s="110">
        <v>168</v>
      </c>
    </row>
    <row r="320" spans="1:10">
      <c r="A320" s="322" t="str">
        <f>IFERROR((INDEX(名冊[#All],MATCH(表格4[[#This Row],[姓名]],名冊[[#All],[姓名]],0),COLUMN(名冊[[#Headers],[字號]]))),"")</f>
        <v>1-580</v>
      </c>
      <c r="B320" s="323" t="s">
        <v>535</v>
      </c>
      <c r="C320" s="324">
        <v>45735</v>
      </c>
      <c r="D320" s="108" t="str">
        <f>IF(表格4[[#This Row],[姓名]]&lt;&gt;"","農會","")</f>
        <v>農會</v>
      </c>
      <c r="E320" s="325" t="str">
        <f>IF(表格4[[#This Row],[姓名]]&lt;&gt;"","購物","")</f>
        <v>購物</v>
      </c>
      <c r="F320" s="325"/>
      <c r="G320" s="109" t="str">
        <f>IF(表格4[[#This Row],[姓名]]&lt;&gt;"",TEXT(表格4[[#This Row],[日期]],"mm/dd;;")&amp;" "&amp;表格4[[#This Row],[類別]]&amp;表格4[[#This Row],[項目]]&amp;表格4[[#This Row],[項目2]],"")</f>
        <v>03/19 農會購物</v>
      </c>
      <c r="H320" s="108"/>
      <c r="I320" s="108"/>
      <c r="J320" s="110">
        <v>68</v>
      </c>
    </row>
    <row r="321" spans="1:10">
      <c r="A321" s="322" t="str">
        <f>IFERROR((INDEX(名冊[#All],MATCH(表格4[[#This Row],[姓名]],名冊[[#All],[姓名]],0),COLUMN(名冊[[#Headers],[字號]]))),"")</f>
        <v>3-553</v>
      </c>
      <c r="B321" s="323" t="s">
        <v>1696</v>
      </c>
      <c r="C321" s="324">
        <v>45735</v>
      </c>
      <c r="D321" s="108" t="str">
        <f>IF(表格4[[#This Row],[姓名]]&lt;&gt;"","農會","")</f>
        <v>農會</v>
      </c>
      <c r="E321" s="325" t="str">
        <f>IF(表格4[[#This Row],[姓名]]&lt;&gt;"","購物","")</f>
        <v>購物</v>
      </c>
      <c r="F321" s="325"/>
      <c r="G321" s="109" t="str">
        <f>IF(表格4[[#This Row],[姓名]]&lt;&gt;"",TEXT(表格4[[#This Row],[日期]],"mm/dd;;")&amp;" "&amp;表格4[[#This Row],[類別]]&amp;表格4[[#This Row],[項目]]&amp;表格4[[#This Row],[項目2]],"")</f>
        <v>03/19 農會購物</v>
      </c>
      <c r="H321" s="108"/>
      <c r="I321" s="108"/>
      <c r="J321" s="110">
        <v>69</v>
      </c>
    </row>
    <row r="322" spans="1:10">
      <c r="A322" s="322" t="str">
        <f>IFERROR((INDEX(名冊[#All],MATCH(表格4[[#This Row],[姓名]],名冊[[#All],[姓名]],0),COLUMN(名冊[[#Headers],[字號]]))),"")</f>
        <v>1-752</v>
      </c>
      <c r="B322" s="323" t="s">
        <v>2030</v>
      </c>
      <c r="C322" s="324">
        <v>45735</v>
      </c>
      <c r="D322" s="108" t="str">
        <f>IF(表格4[[#This Row],[姓名]]&lt;&gt;"","農會","")</f>
        <v>農會</v>
      </c>
      <c r="E322" s="325" t="str">
        <f>IF(表格4[[#This Row],[姓名]]&lt;&gt;"","購物","")</f>
        <v>購物</v>
      </c>
      <c r="F322" s="325"/>
      <c r="G322" s="109" t="str">
        <f>IF(表格4[[#This Row],[姓名]]&lt;&gt;"",TEXT(表格4[[#This Row],[日期]],"mm/dd;;")&amp;" "&amp;表格4[[#This Row],[類別]]&amp;表格4[[#This Row],[項目]]&amp;表格4[[#This Row],[項目2]],"")</f>
        <v>03/19 農會購物</v>
      </c>
      <c r="H322" s="108"/>
      <c r="I322" s="108"/>
      <c r="J322" s="110">
        <v>138</v>
      </c>
    </row>
    <row r="323" spans="1:10">
      <c r="A323" s="322" t="str">
        <f>IFERROR((INDEX(名冊[#All],MATCH(表格4[[#This Row],[姓名]],名冊[[#All],[姓名]],0),COLUMN(名冊[[#Headers],[字號]]))),"")</f>
        <v>1-706</v>
      </c>
      <c r="B323" s="323" t="s">
        <v>1580</v>
      </c>
      <c r="C323" s="324">
        <v>45735</v>
      </c>
      <c r="D323" s="108" t="str">
        <f>IF(表格4[[#This Row],[姓名]]&lt;&gt;"","農會","")</f>
        <v>農會</v>
      </c>
      <c r="E323" s="325" t="str">
        <f>IF(表格4[[#This Row],[姓名]]&lt;&gt;"","購物","")</f>
        <v>購物</v>
      </c>
      <c r="F323" s="325"/>
      <c r="G323" s="109" t="str">
        <f>IF(表格4[[#This Row],[姓名]]&lt;&gt;"",TEXT(表格4[[#This Row],[日期]],"mm/dd;;")&amp;" "&amp;表格4[[#This Row],[類別]]&amp;表格4[[#This Row],[項目]]&amp;表格4[[#This Row],[項目2]],"")</f>
        <v>03/19 農會購物</v>
      </c>
      <c r="H323" s="108"/>
      <c r="I323" s="108"/>
      <c r="J323" s="110">
        <v>69</v>
      </c>
    </row>
    <row r="324" spans="1:10">
      <c r="A324" s="322" t="str">
        <f>IFERROR((INDEX(名冊[#All],MATCH(表格4[[#This Row],[姓名]],名冊[[#All],[姓名]],0),COLUMN(名冊[[#Headers],[字號]]))),"")</f>
        <v>1-274</v>
      </c>
      <c r="B324" s="323" t="s">
        <v>621</v>
      </c>
      <c r="C324" s="324">
        <v>45735</v>
      </c>
      <c r="D324" s="108" t="str">
        <f>IF(表格4[[#This Row],[姓名]]&lt;&gt;"","農會","")</f>
        <v>農會</v>
      </c>
      <c r="E324" s="325" t="str">
        <f>IF(表格4[[#This Row],[姓名]]&lt;&gt;"","購物","")</f>
        <v>購物</v>
      </c>
      <c r="F324" s="325"/>
      <c r="G324" s="109" t="str">
        <f>IF(表格4[[#This Row],[姓名]]&lt;&gt;"",TEXT(表格4[[#This Row],[日期]],"mm/dd;;")&amp;" "&amp;表格4[[#This Row],[類別]]&amp;表格4[[#This Row],[項目]]&amp;表格4[[#This Row],[項目2]],"")</f>
        <v>03/19 農會購物</v>
      </c>
      <c r="H324" s="108"/>
      <c r="I324" s="108"/>
      <c r="J324" s="110">
        <v>180</v>
      </c>
    </row>
    <row r="325" spans="1:10">
      <c r="A325" s="322" t="str">
        <f>IFERROR((INDEX(名冊[#All],MATCH(表格4[[#This Row],[姓名]],名冊[[#All],[姓名]],0),COLUMN(名冊[[#Headers],[字號]]))),"")</f>
        <v>1-656</v>
      </c>
      <c r="B325" s="323" t="s">
        <v>1089</v>
      </c>
      <c r="C325" s="324">
        <v>45735</v>
      </c>
      <c r="D325" s="108" t="str">
        <f>IF(表格4[[#This Row],[姓名]]&lt;&gt;"","農會","")</f>
        <v>農會</v>
      </c>
      <c r="E325" s="325" t="str">
        <f>IF(表格4[[#This Row],[姓名]]&lt;&gt;"","購物","")</f>
        <v>購物</v>
      </c>
      <c r="F325" s="325"/>
      <c r="G325" s="109" t="str">
        <f>IF(表格4[[#This Row],[姓名]]&lt;&gt;"",TEXT(表格4[[#This Row],[日期]],"mm/dd;;")&amp;" "&amp;表格4[[#This Row],[類別]]&amp;表格4[[#This Row],[項目]]&amp;表格4[[#This Row],[項目2]],"")</f>
        <v>03/19 農會購物</v>
      </c>
      <c r="H325" s="108"/>
      <c r="I325" s="108"/>
      <c r="J325" s="110">
        <v>72</v>
      </c>
    </row>
    <row r="326" spans="1:10">
      <c r="A326" s="322" t="str">
        <f>IFERROR((INDEX(名冊[#All],MATCH(表格4[[#This Row],[姓名]],名冊[[#All],[姓名]],0),COLUMN(名冊[[#Headers],[字號]]))),"")</f>
        <v>1-167</v>
      </c>
      <c r="B326" s="323" t="s">
        <v>271</v>
      </c>
      <c r="C326" s="324">
        <v>45735</v>
      </c>
      <c r="D326" s="108" t="str">
        <f>IF(表格4[[#This Row],[姓名]]&lt;&gt;"","農會","")</f>
        <v>農會</v>
      </c>
      <c r="E326" s="325" t="str">
        <f>IF(表格4[[#This Row],[姓名]]&lt;&gt;"","購物","")</f>
        <v>購物</v>
      </c>
      <c r="F326" s="325"/>
      <c r="G326" s="109" t="str">
        <f>IF(表格4[[#This Row],[姓名]]&lt;&gt;"",TEXT(表格4[[#This Row],[日期]],"mm/dd;;")&amp;" "&amp;表格4[[#This Row],[類別]]&amp;表格4[[#This Row],[項目]]&amp;表格4[[#This Row],[項目2]],"")</f>
        <v>03/19 農會購物</v>
      </c>
      <c r="H326" s="108"/>
      <c r="I326" s="108"/>
      <c r="J326" s="110">
        <v>336</v>
      </c>
    </row>
    <row r="327" spans="1:10">
      <c r="A327" s="322" t="str">
        <f>IFERROR((INDEX(名冊[#All],MATCH(表格4[[#This Row],[姓名]],名冊[[#All],[姓名]],0),COLUMN(名冊[[#Headers],[字號]]))),"")</f>
        <v>1-366</v>
      </c>
      <c r="B327" s="323" t="s">
        <v>2288</v>
      </c>
      <c r="C327" s="324">
        <v>45735</v>
      </c>
      <c r="D327" s="108" t="str">
        <f>IF(表格4[[#This Row],[姓名]]&lt;&gt;"","農會","")</f>
        <v>農會</v>
      </c>
      <c r="E327" s="325" t="str">
        <f>IF(表格4[[#This Row],[姓名]]&lt;&gt;"","購物","")</f>
        <v>購物</v>
      </c>
      <c r="F327" s="325"/>
      <c r="G327" s="109" t="str">
        <f>IF(表格4[[#This Row],[姓名]]&lt;&gt;"",TEXT(表格4[[#This Row],[日期]],"mm/dd;;")&amp;" "&amp;表格4[[#This Row],[類別]]&amp;表格4[[#This Row],[項目]]&amp;表格4[[#This Row],[項目2]],"")</f>
        <v>03/19 農會購物</v>
      </c>
      <c r="H327" s="108"/>
      <c r="I327" s="108"/>
      <c r="J327" s="110">
        <v>93</v>
      </c>
    </row>
    <row r="328" spans="1:10">
      <c r="A328" s="322" t="str">
        <f>IFERROR((INDEX(名冊[#All],MATCH(表格4[[#This Row],[姓名]],名冊[[#All],[姓名]],0),COLUMN(名冊[[#Headers],[字號]]))),"")</f>
        <v>1-477</v>
      </c>
      <c r="B328" s="323" t="s">
        <v>521</v>
      </c>
      <c r="C328" s="324">
        <v>45735</v>
      </c>
      <c r="D328" s="108" t="str">
        <f>IF(表格4[[#This Row],[姓名]]&lt;&gt;"","農會","")</f>
        <v>農會</v>
      </c>
      <c r="E328" s="325" t="str">
        <f>IF(表格4[[#This Row],[姓名]]&lt;&gt;"","購物","")</f>
        <v>購物</v>
      </c>
      <c r="F328" s="325"/>
      <c r="G328" s="109" t="str">
        <f>IF(表格4[[#This Row],[姓名]]&lt;&gt;"",TEXT(表格4[[#This Row],[日期]],"mm/dd;;")&amp;" "&amp;表格4[[#This Row],[類別]]&amp;表格4[[#This Row],[項目]]&amp;表格4[[#This Row],[項目2]],"")</f>
        <v>03/19 農會購物</v>
      </c>
      <c r="H328" s="108"/>
      <c r="I328" s="108"/>
      <c r="J328" s="110">
        <v>80</v>
      </c>
    </row>
    <row r="329" spans="1:10">
      <c r="A329" s="322" t="str">
        <f>IFERROR((INDEX(名冊[#All],MATCH(表格4[[#This Row],[姓名]],名冊[[#All],[姓名]],0),COLUMN(名冊[[#Headers],[字號]]))),"")</f>
        <v>1-053</v>
      </c>
      <c r="B329" s="323" t="s">
        <v>526</v>
      </c>
      <c r="C329" s="324">
        <v>45735</v>
      </c>
      <c r="D329" s="108" t="str">
        <f>IF(表格4[[#This Row],[姓名]]&lt;&gt;"","農會","")</f>
        <v>農會</v>
      </c>
      <c r="E329" s="325" t="str">
        <f>IF(表格4[[#This Row],[姓名]]&lt;&gt;"","購物","")</f>
        <v>購物</v>
      </c>
      <c r="F329" s="325"/>
      <c r="G329" s="109" t="str">
        <f>IF(表格4[[#This Row],[姓名]]&lt;&gt;"",TEXT(表格4[[#This Row],[日期]],"mm/dd;;")&amp;" "&amp;表格4[[#This Row],[類別]]&amp;表格4[[#This Row],[項目]]&amp;表格4[[#This Row],[項目2]],"")</f>
        <v>03/19 農會購物</v>
      </c>
      <c r="H329" s="108"/>
      <c r="I329" s="108"/>
      <c r="J329" s="110">
        <v>317</v>
      </c>
    </row>
  </sheetData>
  <phoneticPr fontId="36" type="noConversion"/>
  <conditionalFormatting sqref="A1:A1048576">
    <cfRule type="expression" dxfId="1076" priority="5">
      <formula>AND($B1&lt;&gt;"",$A1="")</formula>
    </cfRule>
  </conditionalFormatting>
  <pageMargins left="0.70866141732283472" right="0.70866141732283472" top="0.74803149606299213" bottom="0.74803149606299213" header="0.31496062992125984" footer="0.31496062992125984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08"/>
  <dimension ref="A1:M2418"/>
  <sheetViews>
    <sheetView topLeftCell="A16" workbookViewId="0">
      <selection activeCell="A2419" sqref="A2419"/>
    </sheetView>
  </sheetViews>
  <sheetFormatPr defaultRowHeight="16.3"/>
  <cols>
    <col min="1" max="6" width="9" style="33"/>
    <col min="7" max="7" width="12.109375" style="33" customWidth="1"/>
    <col min="8" max="13" width="9" style="33"/>
  </cols>
  <sheetData>
    <row r="1" spans="1:13">
      <c r="A1" s="8" t="s">
        <v>83</v>
      </c>
      <c r="B1" s="8" t="s">
        <v>84</v>
      </c>
      <c r="C1" s="9" t="s">
        <v>85</v>
      </c>
      <c r="D1" s="9" t="s">
        <v>86</v>
      </c>
      <c r="E1" s="8" t="s">
        <v>87</v>
      </c>
      <c r="F1" s="8" t="s">
        <v>263</v>
      </c>
      <c r="G1" s="8" t="s">
        <v>77</v>
      </c>
      <c r="H1" s="8" t="s">
        <v>80</v>
      </c>
      <c r="I1" s="8" t="s">
        <v>81</v>
      </c>
      <c r="J1" s="8" t="s">
        <v>88</v>
      </c>
      <c r="K1" s="8" t="s">
        <v>89</v>
      </c>
      <c r="L1" s="8" t="s">
        <v>90</v>
      </c>
      <c r="M1" s="8" t="s">
        <v>91</v>
      </c>
    </row>
    <row r="2" spans="1:13">
      <c r="A2" s="33" t="s">
        <v>2053</v>
      </c>
      <c r="B2" s="158" t="s">
        <v>2045</v>
      </c>
      <c r="C2" s="88">
        <v>45694</v>
      </c>
      <c r="D2" s="88" t="s">
        <v>3622</v>
      </c>
      <c r="E2" s="33" t="s">
        <v>3699</v>
      </c>
      <c r="F2" s="88"/>
      <c r="G2" s="33" t="s">
        <v>3700</v>
      </c>
      <c r="J2" s="33">
        <v>0</v>
      </c>
      <c r="K2" s="33" t="s">
        <v>2294</v>
      </c>
      <c r="L2" s="33" t="s">
        <v>2294</v>
      </c>
      <c r="M2" s="33" t="s">
        <v>270</v>
      </c>
    </row>
    <row r="3" spans="1:13">
      <c r="A3" s="33" t="s">
        <v>1680</v>
      </c>
      <c r="B3" s="158" t="s">
        <v>1678</v>
      </c>
      <c r="C3" s="88">
        <v>45706</v>
      </c>
      <c r="D3" s="88" t="s">
        <v>3622</v>
      </c>
      <c r="E3" s="33" t="s">
        <v>3662</v>
      </c>
      <c r="F3" s="88"/>
      <c r="G3" s="33" t="s">
        <v>3691</v>
      </c>
      <c r="J3" s="33">
        <v>140</v>
      </c>
      <c r="K3" s="33" t="s">
        <v>2294</v>
      </c>
      <c r="L3" s="33" t="s">
        <v>2294</v>
      </c>
      <c r="M3" s="33" t="s">
        <v>270</v>
      </c>
    </row>
    <row r="4" spans="1:13">
      <c r="A4" s="33" t="s">
        <v>3629</v>
      </c>
      <c r="B4" s="158" t="s">
        <v>2283</v>
      </c>
      <c r="C4" s="88">
        <v>45707</v>
      </c>
      <c r="D4" s="88" t="s">
        <v>3622</v>
      </c>
      <c r="E4" s="33" t="s">
        <v>2364</v>
      </c>
      <c r="F4" s="88"/>
      <c r="G4" s="33" t="s">
        <v>3630</v>
      </c>
      <c r="J4" s="33">
        <v>0</v>
      </c>
      <c r="K4" s="33" t="s">
        <v>2294</v>
      </c>
      <c r="L4" s="33" t="s">
        <v>2294</v>
      </c>
      <c r="M4" s="33" t="s">
        <v>270</v>
      </c>
    </row>
    <row r="5" spans="1:13">
      <c r="A5" s="33" t="s">
        <v>2171</v>
      </c>
      <c r="B5" s="158" t="s">
        <v>2170</v>
      </c>
      <c r="C5" s="88">
        <v>45707</v>
      </c>
      <c r="D5" s="88" t="s">
        <v>3622</v>
      </c>
      <c r="E5" s="33" t="s">
        <v>2298</v>
      </c>
      <c r="F5" s="88"/>
      <c r="G5" s="33" t="s">
        <v>3628</v>
      </c>
      <c r="J5" s="33" t="s">
        <v>2294</v>
      </c>
      <c r="K5" s="33">
        <v>350</v>
      </c>
      <c r="L5" s="33" t="s">
        <v>2294</v>
      </c>
      <c r="M5" s="33" t="s">
        <v>270</v>
      </c>
    </row>
    <row r="6" spans="1:13">
      <c r="A6" s="33" t="s">
        <v>2252</v>
      </c>
      <c r="B6" s="158" t="s">
        <v>2072</v>
      </c>
      <c r="C6" s="88">
        <v>45707</v>
      </c>
      <c r="D6" s="88" t="s">
        <v>3622</v>
      </c>
      <c r="E6" s="33" t="s">
        <v>2298</v>
      </c>
      <c r="F6" s="88"/>
      <c r="G6" s="33" t="s">
        <v>3628</v>
      </c>
      <c r="J6" s="33">
        <v>200</v>
      </c>
      <c r="K6" s="33">
        <v>350</v>
      </c>
      <c r="L6" s="33" t="s">
        <v>2294</v>
      </c>
      <c r="M6" s="33" t="s">
        <v>270</v>
      </c>
    </row>
    <row r="7" spans="1:13">
      <c r="A7" s="33" t="s">
        <v>1923</v>
      </c>
      <c r="B7" s="158" t="s">
        <v>1913</v>
      </c>
      <c r="C7" s="88">
        <v>45708</v>
      </c>
      <c r="D7" s="88" t="s">
        <v>3622</v>
      </c>
      <c r="E7" s="33" t="s">
        <v>2298</v>
      </c>
      <c r="F7" s="88"/>
      <c r="G7" s="33" t="s">
        <v>3635</v>
      </c>
      <c r="J7" s="33" t="s">
        <v>2294</v>
      </c>
      <c r="K7" s="33">
        <v>350</v>
      </c>
      <c r="L7" s="33" t="s">
        <v>2294</v>
      </c>
      <c r="M7" s="33" t="s">
        <v>270</v>
      </c>
    </row>
    <row r="8" spans="1:13">
      <c r="A8" s="33" t="s">
        <v>1329</v>
      </c>
      <c r="B8" s="158" t="s">
        <v>1274</v>
      </c>
      <c r="C8" s="88">
        <v>45708</v>
      </c>
      <c r="D8" s="88" t="s">
        <v>3622</v>
      </c>
      <c r="E8" s="33" t="s">
        <v>3631</v>
      </c>
      <c r="F8" s="88"/>
      <c r="G8" s="33" t="s">
        <v>3632</v>
      </c>
      <c r="J8" s="33">
        <v>0</v>
      </c>
      <c r="K8" s="33">
        <v>350</v>
      </c>
      <c r="L8" s="33" t="s">
        <v>2294</v>
      </c>
      <c r="M8" s="33" t="s">
        <v>270</v>
      </c>
    </row>
    <row r="9" spans="1:13">
      <c r="A9" s="33" t="s">
        <v>1308</v>
      </c>
      <c r="B9" s="158" t="s">
        <v>1307</v>
      </c>
      <c r="C9" s="88">
        <v>45708</v>
      </c>
      <c r="D9" s="88" t="s">
        <v>3622</v>
      </c>
      <c r="E9" s="33" t="s">
        <v>2311</v>
      </c>
      <c r="F9" s="88"/>
      <c r="G9" s="33" t="s">
        <v>3642</v>
      </c>
      <c r="J9" s="33">
        <v>140</v>
      </c>
      <c r="K9" s="33" t="s">
        <v>2294</v>
      </c>
      <c r="L9" s="33" t="s">
        <v>2294</v>
      </c>
      <c r="M9" s="33" t="s">
        <v>270</v>
      </c>
    </row>
    <row r="10" spans="1:13">
      <c r="A10" s="33" t="s">
        <v>63</v>
      </c>
      <c r="B10" s="158" t="s">
        <v>2305</v>
      </c>
      <c r="C10" s="88">
        <v>45708</v>
      </c>
      <c r="D10" s="88" t="s">
        <v>3622</v>
      </c>
      <c r="E10" s="33" t="s">
        <v>2306</v>
      </c>
      <c r="F10" s="88"/>
      <c r="G10" s="33" t="s">
        <v>3636</v>
      </c>
      <c r="J10" s="33">
        <v>160</v>
      </c>
      <c r="K10" s="33">
        <v>350</v>
      </c>
      <c r="L10" s="33" t="s">
        <v>2294</v>
      </c>
      <c r="M10" s="33" t="s">
        <v>270</v>
      </c>
    </row>
    <row r="11" spans="1:13">
      <c r="A11" s="33" t="s">
        <v>1279</v>
      </c>
      <c r="B11" s="158" t="s">
        <v>1278</v>
      </c>
      <c r="C11" s="88">
        <v>45708</v>
      </c>
      <c r="D11" s="88" t="s">
        <v>3622</v>
      </c>
      <c r="E11" s="33" t="s">
        <v>2311</v>
      </c>
      <c r="F11" s="88"/>
      <c r="G11" s="33" t="s">
        <v>3642</v>
      </c>
      <c r="J11" s="33">
        <v>140</v>
      </c>
      <c r="K11" s="33" t="s">
        <v>2294</v>
      </c>
      <c r="L11" s="33" t="s">
        <v>2294</v>
      </c>
      <c r="M11" s="33" t="s">
        <v>270</v>
      </c>
    </row>
    <row r="12" spans="1:13">
      <c r="A12" s="33" t="s">
        <v>2250</v>
      </c>
      <c r="B12" s="158" t="s">
        <v>1764</v>
      </c>
      <c r="C12" s="88">
        <v>45708</v>
      </c>
      <c r="D12" s="88" t="s">
        <v>3622</v>
      </c>
      <c r="E12" s="33" t="s">
        <v>3639</v>
      </c>
      <c r="F12" s="88"/>
      <c r="G12" s="33" t="s">
        <v>3640</v>
      </c>
      <c r="J12" s="33">
        <v>340</v>
      </c>
      <c r="K12" s="33">
        <v>350</v>
      </c>
      <c r="L12" s="33" t="s">
        <v>2294</v>
      </c>
      <c r="M12" s="33" t="s">
        <v>270</v>
      </c>
    </row>
    <row r="13" spans="1:13">
      <c r="A13" s="33" t="s">
        <v>2250</v>
      </c>
      <c r="B13" s="158" t="s">
        <v>1764</v>
      </c>
      <c r="C13" s="88">
        <v>45708</v>
      </c>
      <c r="D13" s="88" t="s">
        <v>3622</v>
      </c>
      <c r="E13" s="33" t="s">
        <v>3633</v>
      </c>
      <c r="F13" s="88"/>
      <c r="G13" s="33" t="s">
        <v>3634</v>
      </c>
      <c r="J13" s="33">
        <v>140</v>
      </c>
      <c r="K13" s="33">
        <v>350</v>
      </c>
      <c r="L13" s="33" t="s">
        <v>2294</v>
      </c>
      <c r="M13" s="33" t="s">
        <v>270</v>
      </c>
    </row>
    <row r="14" spans="1:13">
      <c r="A14" s="33" t="s">
        <v>2244</v>
      </c>
      <c r="B14" s="158" t="s">
        <v>540</v>
      </c>
      <c r="C14" s="88">
        <v>45708</v>
      </c>
      <c r="D14" s="88" t="s">
        <v>3622</v>
      </c>
      <c r="E14" s="33" t="s">
        <v>3454</v>
      </c>
      <c r="F14" s="88"/>
      <c r="G14" s="33" t="s">
        <v>3643</v>
      </c>
      <c r="J14" s="33">
        <v>340</v>
      </c>
      <c r="K14" s="33">
        <v>350</v>
      </c>
      <c r="L14" s="33">
        <v>600</v>
      </c>
      <c r="M14" s="33" t="s">
        <v>270</v>
      </c>
    </row>
    <row r="15" spans="1:13">
      <c r="A15" s="33" t="s">
        <v>3644</v>
      </c>
      <c r="B15" s="158" t="s">
        <v>323</v>
      </c>
      <c r="C15" s="88">
        <v>45708</v>
      </c>
      <c r="D15" s="88" t="s">
        <v>3622</v>
      </c>
      <c r="E15" s="33" t="s">
        <v>2318</v>
      </c>
      <c r="F15" s="88"/>
      <c r="G15" s="33" t="s">
        <v>3645</v>
      </c>
      <c r="J15" s="33">
        <v>0</v>
      </c>
      <c r="K15" s="33" t="s">
        <v>2294</v>
      </c>
      <c r="L15" s="33" t="s">
        <v>2294</v>
      </c>
      <c r="M15" s="33" t="s">
        <v>270</v>
      </c>
    </row>
    <row r="16" spans="1:13">
      <c r="A16" s="33" t="s">
        <v>1768</v>
      </c>
      <c r="B16" s="158" t="s">
        <v>1766</v>
      </c>
      <c r="C16" s="88">
        <v>45708</v>
      </c>
      <c r="D16" s="88" t="s">
        <v>3622</v>
      </c>
      <c r="E16" s="33" t="s">
        <v>3637</v>
      </c>
      <c r="F16" s="88"/>
      <c r="G16" s="33" t="s">
        <v>3638</v>
      </c>
      <c r="J16" s="33">
        <v>150</v>
      </c>
      <c r="K16" s="33">
        <v>350</v>
      </c>
      <c r="L16" s="33" t="s">
        <v>2294</v>
      </c>
      <c r="M16" s="33" t="s">
        <v>270</v>
      </c>
    </row>
    <row r="17" spans="1:13">
      <c r="A17" s="33" t="s">
        <v>3625</v>
      </c>
      <c r="B17" s="158" t="s">
        <v>491</v>
      </c>
      <c r="C17" s="88">
        <v>45708</v>
      </c>
      <c r="D17" s="88" t="s">
        <v>3622</v>
      </c>
      <c r="E17" s="33" t="s">
        <v>3626</v>
      </c>
      <c r="F17" s="88"/>
      <c r="G17" s="33" t="s">
        <v>3627</v>
      </c>
      <c r="J17" s="33" t="s">
        <v>2294</v>
      </c>
      <c r="K17" s="33">
        <v>600</v>
      </c>
      <c r="L17" s="33" t="s">
        <v>2294</v>
      </c>
      <c r="M17" s="33" t="s">
        <v>270</v>
      </c>
    </row>
    <row r="18" spans="1:13">
      <c r="A18" s="33" t="s">
        <v>3641</v>
      </c>
      <c r="B18" s="158" t="s">
        <v>524</v>
      </c>
      <c r="C18" s="88">
        <v>45708</v>
      </c>
      <c r="D18" s="88" t="s">
        <v>3622</v>
      </c>
      <c r="E18" s="33" t="s">
        <v>2311</v>
      </c>
      <c r="F18" s="88"/>
      <c r="G18" s="33" t="s">
        <v>3642</v>
      </c>
      <c r="J18" s="33">
        <v>140</v>
      </c>
      <c r="K18" s="33" t="s">
        <v>2294</v>
      </c>
      <c r="L18" s="33" t="s">
        <v>2294</v>
      </c>
      <c r="M18" s="33" t="s">
        <v>270</v>
      </c>
    </row>
    <row r="19" spans="1:13">
      <c r="A19" s="33" t="s">
        <v>398</v>
      </c>
      <c r="B19" s="158" t="s">
        <v>8</v>
      </c>
      <c r="C19" s="88">
        <v>45708</v>
      </c>
      <c r="D19" s="88" t="s">
        <v>3622</v>
      </c>
      <c r="E19" s="33" t="s">
        <v>2371</v>
      </c>
      <c r="F19" s="88"/>
      <c r="G19" s="33" t="s">
        <v>3690</v>
      </c>
      <c r="J19" s="33">
        <v>150</v>
      </c>
      <c r="K19" s="33" t="s">
        <v>2294</v>
      </c>
      <c r="L19" s="33" t="s">
        <v>2294</v>
      </c>
      <c r="M19" s="33" t="s">
        <v>270</v>
      </c>
    </row>
    <row r="20" spans="1:13">
      <c r="A20" s="33" t="s">
        <v>3672</v>
      </c>
      <c r="B20" s="158" t="s">
        <v>495</v>
      </c>
      <c r="C20" s="88">
        <v>45709</v>
      </c>
      <c r="D20" s="88" t="s">
        <v>3622</v>
      </c>
      <c r="E20" s="33" t="s">
        <v>2335</v>
      </c>
      <c r="F20" s="88"/>
      <c r="G20" s="33" t="s">
        <v>2338</v>
      </c>
      <c r="J20" s="33">
        <v>90</v>
      </c>
      <c r="K20" s="33" t="s">
        <v>2294</v>
      </c>
      <c r="L20" s="33" t="s">
        <v>2294</v>
      </c>
      <c r="M20" s="33" t="s">
        <v>270</v>
      </c>
    </row>
    <row r="21" spans="1:13">
      <c r="A21" s="33" t="s">
        <v>3629</v>
      </c>
      <c r="B21" s="158" t="s">
        <v>2283</v>
      </c>
      <c r="C21" s="88">
        <v>45709</v>
      </c>
      <c r="D21" s="88" t="s">
        <v>3622</v>
      </c>
      <c r="E21" s="33" t="s">
        <v>2318</v>
      </c>
      <c r="F21" s="88"/>
      <c r="G21" s="33" t="s">
        <v>3654</v>
      </c>
      <c r="J21" s="33">
        <v>0</v>
      </c>
      <c r="K21" s="33" t="s">
        <v>2294</v>
      </c>
      <c r="L21" s="33" t="s">
        <v>2294</v>
      </c>
      <c r="M21" s="33" t="s">
        <v>270</v>
      </c>
    </row>
    <row r="22" spans="1:13">
      <c r="A22" s="33" t="s">
        <v>988</v>
      </c>
      <c r="B22" s="158" t="s">
        <v>987</v>
      </c>
      <c r="C22" s="88">
        <v>45709</v>
      </c>
      <c r="D22" s="88" t="s">
        <v>3622</v>
      </c>
      <c r="E22" s="33" t="s">
        <v>2335</v>
      </c>
      <c r="F22" s="88"/>
      <c r="G22" s="33" t="s">
        <v>2338</v>
      </c>
      <c r="J22" s="33">
        <v>90</v>
      </c>
      <c r="K22" s="33" t="s">
        <v>2294</v>
      </c>
      <c r="L22" s="33" t="s">
        <v>2294</v>
      </c>
      <c r="M22" s="33" t="s">
        <v>270</v>
      </c>
    </row>
    <row r="23" spans="1:13">
      <c r="A23" s="33" t="s">
        <v>2249</v>
      </c>
      <c r="B23" s="158" t="s">
        <v>2195</v>
      </c>
      <c r="C23" s="88">
        <v>45709</v>
      </c>
      <c r="D23" s="88" t="s">
        <v>3622</v>
      </c>
      <c r="E23" s="33" t="s">
        <v>2335</v>
      </c>
      <c r="F23" s="88"/>
      <c r="G23" s="33" t="s">
        <v>2338</v>
      </c>
      <c r="J23" s="33">
        <v>180</v>
      </c>
      <c r="K23" s="33" t="s">
        <v>2294</v>
      </c>
      <c r="L23" s="33" t="s">
        <v>2294</v>
      </c>
      <c r="M23" s="33" t="s">
        <v>270</v>
      </c>
    </row>
    <row r="24" spans="1:13">
      <c r="A24" s="33" t="s">
        <v>2102</v>
      </c>
      <c r="B24" s="158" t="s">
        <v>791</v>
      </c>
      <c r="C24" s="88">
        <v>45709</v>
      </c>
      <c r="D24" s="88" t="s">
        <v>3622</v>
      </c>
      <c r="E24" s="33" t="s">
        <v>2335</v>
      </c>
      <c r="F24" s="88"/>
      <c r="G24" s="33" t="s">
        <v>2338</v>
      </c>
      <c r="J24" s="33">
        <v>90</v>
      </c>
      <c r="K24" s="33" t="s">
        <v>2294</v>
      </c>
      <c r="L24" s="33" t="s">
        <v>2294</v>
      </c>
      <c r="M24" s="33" t="s">
        <v>270</v>
      </c>
    </row>
    <row r="25" spans="1:13">
      <c r="A25" s="33" t="s">
        <v>2143</v>
      </c>
      <c r="B25" s="158" t="s">
        <v>1063</v>
      </c>
      <c r="C25" s="88">
        <v>45709</v>
      </c>
      <c r="D25" s="88" t="s">
        <v>3622</v>
      </c>
      <c r="E25" s="33" t="s">
        <v>2335</v>
      </c>
      <c r="F25" s="88"/>
      <c r="G25" s="33" t="s">
        <v>2338</v>
      </c>
      <c r="J25" s="33">
        <v>90</v>
      </c>
      <c r="K25" s="33" t="s">
        <v>2294</v>
      </c>
      <c r="L25" s="33" t="s">
        <v>2294</v>
      </c>
      <c r="M25" s="33" t="s">
        <v>270</v>
      </c>
    </row>
    <row r="26" spans="1:13">
      <c r="A26" s="33" t="s">
        <v>2175</v>
      </c>
      <c r="B26" s="158" t="s">
        <v>2025</v>
      </c>
      <c r="C26" s="88">
        <v>45709</v>
      </c>
      <c r="D26" s="88" t="s">
        <v>3622</v>
      </c>
      <c r="E26" s="33" t="s">
        <v>2335</v>
      </c>
      <c r="F26" s="88"/>
      <c r="G26" s="33" t="s">
        <v>2338</v>
      </c>
      <c r="J26" s="33">
        <v>180</v>
      </c>
      <c r="K26" s="33" t="s">
        <v>2294</v>
      </c>
      <c r="L26" s="33" t="s">
        <v>2294</v>
      </c>
      <c r="M26" s="33" t="s">
        <v>270</v>
      </c>
    </row>
    <row r="27" spans="1:13">
      <c r="A27" s="33" t="s">
        <v>2022</v>
      </c>
      <c r="B27" s="158" t="s">
        <v>2006</v>
      </c>
      <c r="C27" s="88">
        <v>45709</v>
      </c>
      <c r="D27" s="88" t="s">
        <v>3622</v>
      </c>
      <c r="E27" s="33" t="s">
        <v>2335</v>
      </c>
      <c r="F27" s="88"/>
      <c r="G27" s="33" t="s">
        <v>2338</v>
      </c>
      <c r="J27" s="33">
        <v>340</v>
      </c>
      <c r="K27" s="33" t="s">
        <v>2294</v>
      </c>
      <c r="L27" s="33" t="s">
        <v>2294</v>
      </c>
      <c r="M27" s="33" t="s">
        <v>270</v>
      </c>
    </row>
    <row r="28" spans="1:13">
      <c r="A28" s="33" t="s">
        <v>424</v>
      </c>
      <c r="B28" s="158" t="s">
        <v>422</v>
      </c>
      <c r="C28" s="88">
        <v>45709</v>
      </c>
      <c r="D28" s="88" t="s">
        <v>3622</v>
      </c>
      <c r="E28" s="33" t="s">
        <v>2315</v>
      </c>
      <c r="F28" s="88"/>
      <c r="G28" s="33" t="s">
        <v>2333</v>
      </c>
      <c r="J28" s="33">
        <v>180</v>
      </c>
      <c r="K28" s="33" t="s">
        <v>2294</v>
      </c>
      <c r="L28" s="33" t="s">
        <v>2294</v>
      </c>
      <c r="M28" s="33" t="s">
        <v>270</v>
      </c>
    </row>
    <row r="29" spans="1:13">
      <c r="A29" s="33" t="s">
        <v>922</v>
      </c>
      <c r="B29" s="158" t="s">
        <v>921</v>
      </c>
      <c r="C29" s="88">
        <v>45709</v>
      </c>
      <c r="D29" s="88" t="s">
        <v>3622</v>
      </c>
      <c r="E29" s="33" t="s">
        <v>2335</v>
      </c>
      <c r="F29" s="88"/>
      <c r="G29" s="33" t="s">
        <v>2338</v>
      </c>
      <c r="J29" s="33">
        <v>104</v>
      </c>
      <c r="K29" s="33" t="s">
        <v>2294</v>
      </c>
      <c r="L29" s="33" t="s">
        <v>2294</v>
      </c>
      <c r="M29" s="33" t="s">
        <v>270</v>
      </c>
    </row>
    <row r="30" spans="1:13">
      <c r="A30" s="33" t="s">
        <v>865</v>
      </c>
      <c r="B30" s="158" t="s">
        <v>864</v>
      </c>
      <c r="C30" s="88">
        <v>45709</v>
      </c>
      <c r="D30" s="88" t="s">
        <v>3622</v>
      </c>
      <c r="E30" s="33" t="s">
        <v>2335</v>
      </c>
      <c r="F30" s="88"/>
      <c r="G30" s="33" t="s">
        <v>2338</v>
      </c>
      <c r="J30" s="33">
        <v>90</v>
      </c>
      <c r="K30" s="33" t="s">
        <v>2294</v>
      </c>
      <c r="L30" s="33" t="s">
        <v>2294</v>
      </c>
      <c r="M30" s="33" t="s">
        <v>270</v>
      </c>
    </row>
    <row r="31" spans="1:13">
      <c r="A31" s="33" t="s">
        <v>919</v>
      </c>
      <c r="B31" s="158" t="s">
        <v>613</v>
      </c>
      <c r="C31" s="88">
        <v>45709</v>
      </c>
      <c r="D31" s="88" t="s">
        <v>3622</v>
      </c>
      <c r="E31" s="33" t="s">
        <v>2326</v>
      </c>
      <c r="F31" s="88"/>
      <c r="G31" s="33" t="s">
        <v>2328</v>
      </c>
      <c r="J31" s="33">
        <v>90</v>
      </c>
      <c r="K31" s="33">
        <v>350</v>
      </c>
      <c r="L31" s="33" t="s">
        <v>2294</v>
      </c>
      <c r="M31" s="33" t="s">
        <v>270</v>
      </c>
    </row>
    <row r="32" spans="1:13">
      <c r="A32" s="33" t="s">
        <v>1675</v>
      </c>
      <c r="B32" s="158" t="s">
        <v>1674</v>
      </c>
      <c r="C32" s="88">
        <v>45709</v>
      </c>
      <c r="D32" s="88" t="s">
        <v>3622</v>
      </c>
      <c r="E32" s="33" t="s">
        <v>3648</v>
      </c>
      <c r="F32" s="88"/>
      <c r="G32" s="33" t="s">
        <v>3649</v>
      </c>
      <c r="J32" s="33">
        <v>200</v>
      </c>
      <c r="K32" s="33">
        <v>350</v>
      </c>
      <c r="L32" s="33" t="s">
        <v>2294</v>
      </c>
      <c r="M32" s="33" t="s">
        <v>270</v>
      </c>
    </row>
    <row r="33" spans="1:13">
      <c r="A33" s="33" t="s">
        <v>1675</v>
      </c>
      <c r="B33" s="158" t="s">
        <v>1674</v>
      </c>
      <c r="C33" s="88">
        <v>45709</v>
      </c>
      <c r="D33" s="88" t="s">
        <v>3622</v>
      </c>
      <c r="E33" s="33" t="s">
        <v>2335</v>
      </c>
      <c r="F33" s="88"/>
      <c r="G33" s="33" t="s">
        <v>2338</v>
      </c>
      <c r="J33" s="33">
        <v>90</v>
      </c>
      <c r="K33" s="33" t="s">
        <v>2294</v>
      </c>
      <c r="L33" s="33" t="s">
        <v>2294</v>
      </c>
      <c r="M33" s="33" t="s">
        <v>270</v>
      </c>
    </row>
    <row r="34" spans="1:13">
      <c r="A34" s="33" t="s">
        <v>3668</v>
      </c>
      <c r="B34" s="158" t="s">
        <v>584</v>
      </c>
      <c r="C34" s="88">
        <v>45709</v>
      </c>
      <c r="D34" s="88" t="s">
        <v>3622</v>
      </c>
      <c r="E34" s="33" t="s">
        <v>2335</v>
      </c>
      <c r="F34" s="88"/>
      <c r="G34" s="33" t="s">
        <v>2338</v>
      </c>
      <c r="J34" s="33">
        <v>90</v>
      </c>
      <c r="K34" s="33" t="s">
        <v>2294</v>
      </c>
      <c r="L34" s="33" t="s">
        <v>2294</v>
      </c>
      <c r="M34" s="33" t="s">
        <v>270</v>
      </c>
    </row>
    <row r="35" spans="1:13">
      <c r="A35" s="33" t="s">
        <v>3664</v>
      </c>
      <c r="B35" s="158" t="s">
        <v>533</v>
      </c>
      <c r="C35" s="88">
        <v>45709</v>
      </c>
      <c r="D35" s="88" t="s">
        <v>3622</v>
      </c>
      <c r="E35" s="33" t="s">
        <v>2335</v>
      </c>
      <c r="F35" s="88"/>
      <c r="G35" s="33" t="s">
        <v>2338</v>
      </c>
      <c r="J35" s="33">
        <v>90</v>
      </c>
      <c r="K35" s="33" t="s">
        <v>2294</v>
      </c>
      <c r="L35" s="33" t="s">
        <v>2294</v>
      </c>
      <c r="M35" s="33" t="s">
        <v>270</v>
      </c>
    </row>
    <row r="36" spans="1:13">
      <c r="A36" s="33" t="s">
        <v>3651</v>
      </c>
      <c r="B36" s="158" t="s">
        <v>598</v>
      </c>
      <c r="C36" s="88">
        <v>45709</v>
      </c>
      <c r="D36" s="88" t="s">
        <v>3622</v>
      </c>
      <c r="E36" s="33" t="s">
        <v>2306</v>
      </c>
      <c r="F36" s="88"/>
      <c r="G36" s="33" t="s">
        <v>3650</v>
      </c>
      <c r="J36" s="33">
        <v>140</v>
      </c>
      <c r="K36" s="33">
        <v>350</v>
      </c>
      <c r="L36" s="33" t="s">
        <v>2294</v>
      </c>
      <c r="M36" s="33" t="s">
        <v>270</v>
      </c>
    </row>
    <row r="37" spans="1:13">
      <c r="A37" s="33" t="s">
        <v>3665</v>
      </c>
      <c r="B37" s="158" t="s">
        <v>628</v>
      </c>
      <c r="C37" s="88">
        <v>45709</v>
      </c>
      <c r="D37" s="88" t="s">
        <v>3622</v>
      </c>
      <c r="E37" s="33" t="s">
        <v>2335</v>
      </c>
      <c r="F37" s="88"/>
      <c r="G37" s="33" t="s">
        <v>2338</v>
      </c>
      <c r="J37" s="33">
        <v>240</v>
      </c>
      <c r="K37" s="33" t="s">
        <v>2294</v>
      </c>
      <c r="L37" s="33" t="s">
        <v>2294</v>
      </c>
      <c r="M37" s="33" t="s">
        <v>270</v>
      </c>
    </row>
    <row r="38" spans="1:13">
      <c r="A38" s="33" t="s">
        <v>1497</v>
      </c>
      <c r="B38" s="158" t="s">
        <v>1004</v>
      </c>
      <c r="C38" s="88">
        <v>45709</v>
      </c>
      <c r="D38" s="88" t="s">
        <v>3622</v>
      </c>
      <c r="E38" s="33" t="s">
        <v>2335</v>
      </c>
      <c r="F38" s="88"/>
      <c r="G38" s="33" t="s">
        <v>2338</v>
      </c>
      <c r="J38" s="33">
        <v>90</v>
      </c>
      <c r="K38" s="33" t="s">
        <v>2294</v>
      </c>
      <c r="L38" s="33" t="s">
        <v>2294</v>
      </c>
      <c r="M38" s="33" t="s">
        <v>270</v>
      </c>
    </row>
    <row r="39" spans="1:13">
      <c r="A39" s="33" t="s">
        <v>786</v>
      </c>
      <c r="B39" s="158" t="s">
        <v>785</v>
      </c>
      <c r="C39" s="88">
        <v>45709</v>
      </c>
      <c r="D39" s="88" t="s">
        <v>3622</v>
      </c>
      <c r="E39" s="33" t="s">
        <v>3655</v>
      </c>
      <c r="F39" s="88"/>
      <c r="G39" s="33" t="s">
        <v>3656</v>
      </c>
      <c r="J39" s="33">
        <v>140</v>
      </c>
      <c r="K39" s="33" t="s">
        <v>2294</v>
      </c>
      <c r="L39" s="33" t="s">
        <v>2294</v>
      </c>
      <c r="M39" s="33" t="s">
        <v>270</v>
      </c>
    </row>
    <row r="40" spans="1:13">
      <c r="A40" s="33" t="s">
        <v>3669</v>
      </c>
      <c r="B40" s="158" t="s">
        <v>1513</v>
      </c>
      <c r="C40" s="88">
        <v>45709</v>
      </c>
      <c r="D40" s="88" t="s">
        <v>3622</v>
      </c>
      <c r="E40" s="33" t="s">
        <v>2335</v>
      </c>
      <c r="F40" s="88"/>
      <c r="G40" s="33" t="s">
        <v>2338</v>
      </c>
      <c r="J40" s="33">
        <v>220</v>
      </c>
      <c r="K40" s="33" t="s">
        <v>2294</v>
      </c>
      <c r="L40" s="33" t="s">
        <v>2294</v>
      </c>
      <c r="M40" s="33" t="s">
        <v>270</v>
      </c>
    </row>
    <row r="41" spans="1:13">
      <c r="A41" s="33" t="s">
        <v>751</v>
      </c>
      <c r="B41" s="158" t="s">
        <v>750</v>
      </c>
      <c r="C41" s="88">
        <v>45709</v>
      </c>
      <c r="D41" s="88" t="s">
        <v>3622</v>
      </c>
      <c r="E41" s="33" t="s">
        <v>2335</v>
      </c>
      <c r="F41" s="88"/>
      <c r="G41" s="33" t="s">
        <v>2338</v>
      </c>
      <c r="J41" s="33">
        <v>280</v>
      </c>
      <c r="K41" s="33" t="s">
        <v>2294</v>
      </c>
      <c r="L41" s="33" t="s">
        <v>2294</v>
      </c>
      <c r="M41" s="33" t="s">
        <v>270</v>
      </c>
    </row>
    <row r="42" spans="1:13">
      <c r="A42" s="33" t="s">
        <v>1452</v>
      </c>
      <c r="B42" s="158" t="s">
        <v>1451</v>
      </c>
      <c r="C42" s="88">
        <v>45709</v>
      </c>
      <c r="D42" s="88" t="s">
        <v>3622</v>
      </c>
      <c r="E42" s="33" t="s">
        <v>2335</v>
      </c>
      <c r="F42" s="88"/>
      <c r="G42" s="33" t="s">
        <v>2338</v>
      </c>
      <c r="J42" s="33">
        <v>90</v>
      </c>
      <c r="K42" s="33" t="s">
        <v>2294</v>
      </c>
      <c r="L42" s="33" t="s">
        <v>2294</v>
      </c>
      <c r="M42" s="33" t="s">
        <v>270</v>
      </c>
    </row>
    <row r="43" spans="1:13">
      <c r="A43" s="33" t="s">
        <v>3657</v>
      </c>
      <c r="B43" s="158" t="s">
        <v>434</v>
      </c>
      <c r="C43" s="88">
        <v>45709</v>
      </c>
      <c r="D43" s="88" t="s">
        <v>3622</v>
      </c>
      <c r="E43" s="33" t="s">
        <v>3658</v>
      </c>
      <c r="F43" s="88"/>
      <c r="G43" s="33" t="s">
        <v>3659</v>
      </c>
      <c r="J43" s="33">
        <v>140</v>
      </c>
      <c r="K43" s="33" t="s">
        <v>2294</v>
      </c>
      <c r="L43" s="33" t="s">
        <v>2294</v>
      </c>
      <c r="M43" s="33" t="s">
        <v>270</v>
      </c>
    </row>
    <row r="44" spans="1:13">
      <c r="A44" s="33" t="s">
        <v>2246</v>
      </c>
      <c r="B44" s="158" t="s">
        <v>525</v>
      </c>
      <c r="C44" s="88">
        <v>45709</v>
      </c>
      <c r="D44" s="88" t="s">
        <v>3622</v>
      </c>
      <c r="E44" s="33" t="s">
        <v>2335</v>
      </c>
      <c r="F44" s="88"/>
      <c r="G44" s="33" t="s">
        <v>2338</v>
      </c>
      <c r="J44" s="33">
        <v>90</v>
      </c>
      <c r="K44" s="33" t="s">
        <v>2294</v>
      </c>
      <c r="L44" s="33" t="s">
        <v>2294</v>
      </c>
      <c r="M44" s="33" t="s">
        <v>270</v>
      </c>
    </row>
    <row r="45" spans="1:13">
      <c r="A45" s="33" t="s">
        <v>1468</v>
      </c>
      <c r="B45" s="158" t="s">
        <v>1467</v>
      </c>
      <c r="C45" s="88">
        <v>45709</v>
      </c>
      <c r="D45" s="88" t="s">
        <v>3622</v>
      </c>
      <c r="E45" s="33" t="s">
        <v>2335</v>
      </c>
      <c r="F45" s="88"/>
      <c r="G45" s="33" t="s">
        <v>2338</v>
      </c>
      <c r="J45" s="33">
        <v>90</v>
      </c>
      <c r="K45" s="33" t="s">
        <v>2294</v>
      </c>
      <c r="L45" s="33" t="s">
        <v>2294</v>
      </c>
      <c r="M45" s="33" t="s">
        <v>270</v>
      </c>
    </row>
    <row r="46" spans="1:13">
      <c r="A46" s="33" t="s">
        <v>2099</v>
      </c>
      <c r="B46" s="158" t="s">
        <v>2096</v>
      </c>
      <c r="C46" s="88">
        <v>45709</v>
      </c>
      <c r="D46" s="88" t="s">
        <v>3622</v>
      </c>
      <c r="E46" s="33" t="s">
        <v>2335</v>
      </c>
      <c r="F46" s="88"/>
      <c r="G46" s="33" t="s">
        <v>2338</v>
      </c>
      <c r="J46" s="33">
        <v>340</v>
      </c>
      <c r="K46" s="33" t="s">
        <v>2294</v>
      </c>
      <c r="L46" s="33" t="s">
        <v>2294</v>
      </c>
      <c r="M46" s="33" t="s">
        <v>270</v>
      </c>
    </row>
    <row r="47" spans="1:13">
      <c r="A47" s="33" t="s">
        <v>2103</v>
      </c>
      <c r="B47" s="158" t="s">
        <v>1636</v>
      </c>
      <c r="C47" s="88">
        <v>45709</v>
      </c>
      <c r="D47" s="88" t="s">
        <v>3622</v>
      </c>
      <c r="E47" s="33" t="s">
        <v>3662</v>
      </c>
      <c r="F47" s="88"/>
      <c r="G47" s="33" t="s">
        <v>3663</v>
      </c>
      <c r="J47" s="33">
        <v>140</v>
      </c>
      <c r="K47" s="33" t="s">
        <v>2294</v>
      </c>
      <c r="L47" s="33" t="s">
        <v>2294</v>
      </c>
      <c r="M47" s="33" t="s">
        <v>270</v>
      </c>
    </row>
    <row r="48" spans="1:13">
      <c r="A48" s="33" t="s">
        <v>3670</v>
      </c>
      <c r="B48" s="158" t="s">
        <v>504</v>
      </c>
      <c r="C48" s="88">
        <v>45709</v>
      </c>
      <c r="D48" s="88" t="s">
        <v>3622</v>
      </c>
      <c r="E48" s="33" t="s">
        <v>2335</v>
      </c>
      <c r="F48" s="88"/>
      <c r="G48" s="33" t="s">
        <v>2338</v>
      </c>
      <c r="J48" s="33">
        <v>340</v>
      </c>
      <c r="K48" s="33" t="s">
        <v>2294</v>
      </c>
      <c r="L48" s="33" t="s">
        <v>2294</v>
      </c>
      <c r="M48" s="33" t="s">
        <v>270</v>
      </c>
    </row>
    <row r="49" spans="1:13">
      <c r="A49" s="33" t="s">
        <v>1743</v>
      </c>
      <c r="B49" s="158" t="s">
        <v>1742</v>
      </c>
      <c r="C49" s="88">
        <v>45709</v>
      </c>
      <c r="D49" s="88" t="s">
        <v>3622</v>
      </c>
      <c r="E49" s="33" t="s">
        <v>2306</v>
      </c>
      <c r="F49" s="88"/>
      <c r="G49" s="33" t="s">
        <v>3650</v>
      </c>
      <c r="J49" s="33">
        <v>140</v>
      </c>
      <c r="K49" s="33">
        <v>350</v>
      </c>
      <c r="L49" s="33" t="s">
        <v>2294</v>
      </c>
      <c r="M49" s="33" t="s">
        <v>270</v>
      </c>
    </row>
    <row r="50" spans="1:13">
      <c r="A50" s="33" t="s">
        <v>1486</v>
      </c>
      <c r="B50" s="158" t="s">
        <v>1485</v>
      </c>
      <c r="C50" s="88">
        <v>45709</v>
      </c>
      <c r="D50" s="88" t="s">
        <v>3622</v>
      </c>
      <c r="E50" s="33" t="s">
        <v>3652</v>
      </c>
      <c r="F50" s="88"/>
      <c r="G50" s="33" t="s">
        <v>3653</v>
      </c>
      <c r="J50" s="33" t="s">
        <v>2294</v>
      </c>
      <c r="K50" s="33">
        <v>350</v>
      </c>
      <c r="L50" s="33" t="s">
        <v>2294</v>
      </c>
      <c r="M50" s="33" t="s">
        <v>270</v>
      </c>
    </row>
    <row r="51" spans="1:13">
      <c r="A51" s="33" t="s">
        <v>2149</v>
      </c>
      <c r="B51" s="158" t="s">
        <v>2148</v>
      </c>
      <c r="C51" s="88">
        <v>45709</v>
      </c>
      <c r="D51" s="88" t="s">
        <v>3622</v>
      </c>
      <c r="E51" s="33" t="s">
        <v>2326</v>
      </c>
      <c r="F51" s="88"/>
      <c r="G51" s="33" t="s">
        <v>2328</v>
      </c>
      <c r="J51" s="33">
        <v>90</v>
      </c>
      <c r="K51" s="33">
        <v>350</v>
      </c>
      <c r="L51" s="33" t="s">
        <v>2294</v>
      </c>
      <c r="M51" s="33" t="s">
        <v>270</v>
      </c>
    </row>
    <row r="52" spans="1:13">
      <c r="A52" s="33" t="s">
        <v>2245</v>
      </c>
      <c r="B52" s="158" t="s">
        <v>630</v>
      </c>
      <c r="C52" s="88">
        <v>45709</v>
      </c>
      <c r="D52" s="88" t="s">
        <v>3622</v>
      </c>
      <c r="E52" s="33" t="s">
        <v>2326</v>
      </c>
      <c r="F52" s="88"/>
      <c r="G52" s="33" t="s">
        <v>2328</v>
      </c>
      <c r="J52" s="33">
        <v>90</v>
      </c>
      <c r="K52" s="33">
        <v>350</v>
      </c>
      <c r="L52" s="33" t="s">
        <v>2294</v>
      </c>
      <c r="M52" s="33" t="s">
        <v>270</v>
      </c>
    </row>
    <row r="53" spans="1:13">
      <c r="A53" s="33" t="s">
        <v>1813</v>
      </c>
      <c r="B53" s="158" t="s">
        <v>1812</v>
      </c>
      <c r="C53" s="88">
        <v>45709</v>
      </c>
      <c r="D53" s="88" t="s">
        <v>3622</v>
      </c>
      <c r="E53" s="33" t="s">
        <v>2335</v>
      </c>
      <c r="F53" s="88"/>
      <c r="G53" s="33" t="s">
        <v>2338</v>
      </c>
      <c r="J53" s="33">
        <v>340</v>
      </c>
      <c r="K53" s="33" t="s">
        <v>2294</v>
      </c>
      <c r="L53" s="33" t="s">
        <v>2294</v>
      </c>
      <c r="M53" s="33" t="s">
        <v>270</v>
      </c>
    </row>
    <row r="54" spans="1:13">
      <c r="A54" s="33" t="s">
        <v>1722</v>
      </c>
      <c r="B54" s="158" t="s">
        <v>516</v>
      </c>
      <c r="C54" s="88">
        <v>45709</v>
      </c>
      <c r="D54" s="88" t="s">
        <v>3622</v>
      </c>
      <c r="E54" s="33" t="s">
        <v>2335</v>
      </c>
      <c r="F54" s="88"/>
      <c r="G54" s="33" t="s">
        <v>2338</v>
      </c>
      <c r="J54" s="33">
        <v>90</v>
      </c>
      <c r="K54" s="33" t="s">
        <v>2294</v>
      </c>
      <c r="L54" s="33" t="s">
        <v>2294</v>
      </c>
      <c r="M54" s="33" t="s">
        <v>270</v>
      </c>
    </row>
    <row r="55" spans="1:13">
      <c r="A55" s="33" t="s">
        <v>3666</v>
      </c>
      <c r="B55" s="158" t="s">
        <v>501</v>
      </c>
      <c r="C55" s="88">
        <v>45709</v>
      </c>
      <c r="D55" s="88" t="s">
        <v>3622</v>
      </c>
      <c r="E55" s="33" t="s">
        <v>2335</v>
      </c>
      <c r="F55" s="88"/>
      <c r="G55" s="33" t="s">
        <v>2338</v>
      </c>
      <c r="J55" s="33">
        <v>140</v>
      </c>
      <c r="K55" s="33" t="s">
        <v>2294</v>
      </c>
      <c r="L55" s="33" t="s">
        <v>2294</v>
      </c>
      <c r="M55" s="33" t="s">
        <v>270</v>
      </c>
    </row>
    <row r="56" spans="1:13">
      <c r="A56" s="33" t="s">
        <v>699</v>
      </c>
      <c r="B56" s="158" t="s">
        <v>696</v>
      </c>
      <c r="C56" s="88">
        <v>45709</v>
      </c>
      <c r="D56" s="88" t="s">
        <v>3622</v>
      </c>
      <c r="E56" s="33" t="s">
        <v>2335</v>
      </c>
      <c r="F56" s="88"/>
      <c r="G56" s="33" t="s">
        <v>2338</v>
      </c>
      <c r="J56" s="33">
        <v>0</v>
      </c>
      <c r="K56" s="33" t="s">
        <v>2294</v>
      </c>
      <c r="L56" s="33" t="s">
        <v>2294</v>
      </c>
      <c r="M56" s="33" t="s">
        <v>270</v>
      </c>
    </row>
    <row r="57" spans="1:13">
      <c r="A57" s="33" t="s">
        <v>2244</v>
      </c>
      <c r="B57" s="158" t="s">
        <v>540</v>
      </c>
      <c r="C57" s="88">
        <v>45709</v>
      </c>
      <c r="D57" s="88" t="s">
        <v>3622</v>
      </c>
      <c r="E57" s="33" t="s">
        <v>2335</v>
      </c>
      <c r="F57" s="88"/>
      <c r="G57" s="33" t="s">
        <v>2338</v>
      </c>
      <c r="J57" s="33">
        <v>90</v>
      </c>
      <c r="K57" s="33" t="s">
        <v>2294</v>
      </c>
      <c r="L57" s="33" t="s">
        <v>2294</v>
      </c>
      <c r="M57" s="33" t="s">
        <v>270</v>
      </c>
    </row>
    <row r="58" spans="1:13">
      <c r="A58" s="33" t="s">
        <v>3644</v>
      </c>
      <c r="B58" s="158" t="s">
        <v>323</v>
      </c>
      <c r="C58" s="88">
        <v>45709</v>
      </c>
      <c r="D58" s="88" t="s">
        <v>3622</v>
      </c>
      <c r="E58" s="33" t="s">
        <v>3646</v>
      </c>
      <c r="F58" s="88"/>
      <c r="G58" s="33" t="s">
        <v>3647</v>
      </c>
      <c r="J58" s="33">
        <v>0</v>
      </c>
      <c r="K58" s="33">
        <v>350</v>
      </c>
      <c r="L58" s="33" t="s">
        <v>2294</v>
      </c>
      <c r="M58" s="33" t="s">
        <v>270</v>
      </c>
    </row>
    <row r="59" spans="1:13">
      <c r="A59" s="33" t="s">
        <v>3644</v>
      </c>
      <c r="B59" s="158" t="s">
        <v>323</v>
      </c>
      <c r="C59" s="88">
        <v>45709</v>
      </c>
      <c r="D59" s="88" t="s">
        <v>3622</v>
      </c>
      <c r="E59" s="33" t="s">
        <v>2335</v>
      </c>
      <c r="F59" s="88"/>
      <c r="G59" s="33" t="s">
        <v>2338</v>
      </c>
      <c r="J59" s="33">
        <v>0</v>
      </c>
      <c r="K59" s="33" t="s">
        <v>2294</v>
      </c>
      <c r="L59" s="33" t="s">
        <v>2294</v>
      </c>
      <c r="M59" s="33" t="s">
        <v>270</v>
      </c>
    </row>
    <row r="60" spans="1:13">
      <c r="A60" s="33" t="s">
        <v>1768</v>
      </c>
      <c r="B60" s="158" t="s">
        <v>1766</v>
      </c>
      <c r="C60" s="88">
        <v>45709</v>
      </c>
      <c r="D60" s="88" t="s">
        <v>3622</v>
      </c>
      <c r="E60" s="33" t="s">
        <v>2335</v>
      </c>
      <c r="F60" s="88"/>
      <c r="G60" s="33" t="s">
        <v>2338</v>
      </c>
      <c r="J60" s="33">
        <v>150</v>
      </c>
      <c r="K60" s="33" t="s">
        <v>2294</v>
      </c>
      <c r="L60" s="33" t="s">
        <v>2294</v>
      </c>
      <c r="M60" s="33" t="s">
        <v>270</v>
      </c>
    </row>
    <row r="61" spans="1:13">
      <c r="A61" s="33" t="s">
        <v>1723</v>
      </c>
      <c r="B61" s="158" t="s">
        <v>583</v>
      </c>
      <c r="C61" s="88">
        <v>45709</v>
      </c>
      <c r="D61" s="88" t="s">
        <v>3622</v>
      </c>
      <c r="E61" s="33" t="s">
        <v>2315</v>
      </c>
      <c r="F61" s="88"/>
      <c r="G61" s="33" t="s">
        <v>2333</v>
      </c>
      <c r="J61" s="33">
        <v>150</v>
      </c>
      <c r="K61" s="33" t="s">
        <v>2294</v>
      </c>
      <c r="L61" s="33" t="s">
        <v>2294</v>
      </c>
      <c r="M61" s="33" t="s">
        <v>270</v>
      </c>
    </row>
    <row r="62" spans="1:13">
      <c r="A62" s="33" t="s">
        <v>1793</v>
      </c>
      <c r="B62" s="158" t="s">
        <v>1792</v>
      </c>
      <c r="C62" s="88">
        <v>45709</v>
      </c>
      <c r="D62" s="88" t="s">
        <v>3622</v>
      </c>
      <c r="E62" s="33" t="s">
        <v>2335</v>
      </c>
      <c r="F62" s="88"/>
      <c r="G62" s="33" t="s">
        <v>2338</v>
      </c>
      <c r="J62" s="33">
        <v>550</v>
      </c>
      <c r="K62" s="33" t="s">
        <v>2294</v>
      </c>
      <c r="L62" s="33" t="s">
        <v>2294</v>
      </c>
      <c r="M62" s="33" t="s">
        <v>270</v>
      </c>
    </row>
    <row r="63" spans="1:13">
      <c r="A63" s="33" t="s">
        <v>991</v>
      </c>
      <c r="B63" s="158" t="s">
        <v>990</v>
      </c>
      <c r="C63" s="88">
        <v>45709</v>
      </c>
      <c r="D63" s="88" t="s">
        <v>3622</v>
      </c>
      <c r="E63" s="33" t="s">
        <v>2306</v>
      </c>
      <c r="F63" s="88"/>
      <c r="G63" s="33" t="s">
        <v>3650</v>
      </c>
      <c r="J63" s="33">
        <v>240</v>
      </c>
      <c r="K63" s="33">
        <v>350</v>
      </c>
      <c r="L63" s="33" t="s">
        <v>2294</v>
      </c>
      <c r="M63" s="33" t="s">
        <v>270</v>
      </c>
    </row>
    <row r="64" spans="1:13">
      <c r="A64" s="33" t="s">
        <v>1030</v>
      </c>
      <c r="B64" s="158" t="s">
        <v>520</v>
      </c>
      <c r="C64" s="88">
        <v>45709</v>
      </c>
      <c r="D64" s="88" t="s">
        <v>3622</v>
      </c>
      <c r="E64" s="33" t="s">
        <v>2335</v>
      </c>
      <c r="F64" s="88"/>
      <c r="G64" s="33" t="s">
        <v>2338</v>
      </c>
      <c r="J64" s="33">
        <v>90</v>
      </c>
      <c r="K64" s="33" t="s">
        <v>2294</v>
      </c>
      <c r="L64" s="33" t="s">
        <v>2294</v>
      </c>
      <c r="M64" s="33" t="s">
        <v>270</v>
      </c>
    </row>
    <row r="65" spans="1:13">
      <c r="A65" s="33" t="s">
        <v>1988</v>
      </c>
      <c r="B65" s="158" t="s">
        <v>1075</v>
      </c>
      <c r="C65" s="88">
        <v>45709</v>
      </c>
      <c r="D65" s="88" t="s">
        <v>3622</v>
      </c>
      <c r="E65" s="33" t="s">
        <v>2335</v>
      </c>
      <c r="F65" s="88"/>
      <c r="G65" s="33" t="s">
        <v>2338</v>
      </c>
      <c r="J65" s="33">
        <v>280</v>
      </c>
      <c r="K65" s="33" t="s">
        <v>2294</v>
      </c>
      <c r="L65" s="33" t="s">
        <v>2294</v>
      </c>
      <c r="M65" s="33" t="s">
        <v>270</v>
      </c>
    </row>
    <row r="66" spans="1:13">
      <c r="A66" s="33" t="s">
        <v>3671</v>
      </c>
      <c r="B66" s="158" t="s">
        <v>1065</v>
      </c>
      <c r="C66" s="88">
        <v>45709</v>
      </c>
      <c r="D66" s="88" t="s">
        <v>3622</v>
      </c>
      <c r="E66" s="33" t="s">
        <v>2335</v>
      </c>
      <c r="F66" s="88"/>
      <c r="G66" s="33" t="s">
        <v>2338</v>
      </c>
      <c r="J66" s="33">
        <v>90</v>
      </c>
      <c r="K66" s="33" t="s">
        <v>2294</v>
      </c>
      <c r="L66" s="33" t="s">
        <v>2294</v>
      </c>
      <c r="M66" s="33" t="s">
        <v>270</v>
      </c>
    </row>
    <row r="67" spans="1:13">
      <c r="A67" s="33" t="s">
        <v>3661</v>
      </c>
      <c r="B67" s="158" t="s">
        <v>519</v>
      </c>
      <c r="C67" s="88">
        <v>45709</v>
      </c>
      <c r="D67" s="88" t="s">
        <v>3622</v>
      </c>
      <c r="E67" s="33" t="s">
        <v>2315</v>
      </c>
      <c r="F67" s="88"/>
      <c r="G67" s="33" t="s">
        <v>2333</v>
      </c>
      <c r="J67" s="33">
        <v>150</v>
      </c>
      <c r="K67" s="33" t="s">
        <v>2294</v>
      </c>
      <c r="L67" s="33" t="s">
        <v>2294</v>
      </c>
      <c r="M67" s="33" t="s">
        <v>270</v>
      </c>
    </row>
    <row r="68" spans="1:13">
      <c r="A68" s="33" t="s">
        <v>3661</v>
      </c>
      <c r="B68" s="158" t="s">
        <v>519</v>
      </c>
      <c r="C68" s="88">
        <v>45709</v>
      </c>
      <c r="D68" s="88" t="s">
        <v>3622</v>
      </c>
      <c r="E68" s="33" t="s">
        <v>2335</v>
      </c>
      <c r="F68" s="88"/>
      <c r="G68" s="33" t="s">
        <v>2338</v>
      </c>
      <c r="J68" s="33">
        <v>90</v>
      </c>
      <c r="K68" s="33" t="s">
        <v>2294</v>
      </c>
      <c r="L68" s="33" t="s">
        <v>2294</v>
      </c>
      <c r="M68" s="33" t="s">
        <v>270</v>
      </c>
    </row>
    <row r="69" spans="1:13">
      <c r="A69" s="33" t="s">
        <v>3625</v>
      </c>
      <c r="B69" s="158" t="s">
        <v>491</v>
      </c>
      <c r="C69" s="88">
        <v>45709</v>
      </c>
      <c r="D69" s="88" t="s">
        <v>3622</v>
      </c>
      <c r="E69" s="33" t="s">
        <v>2318</v>
      </c>
      <c r="F69" s="88"/>
      <c r="G69" s="33" t="s">
        <v>3654</v>
      </c>
      <c r="J69" s="33">
        <v>140</v>
      </c>
      <c r="K69" s="33" t="s">
        <v>2294</v>
      </c>
      <c r="L69" s="33" t="s">
        <v>2294</v>
      </c>
      <c r="M69" s="33" t="s">
        <v>270</v>
      </c>
    </row>
    <row r="70" spans="1:13">
      <c r="A70" s="33" t="s">
        <v>3667</v>
      </c>
      <c r="B70" s="158" t="s">
        <v>1475</v>
      </c>
      <c r="C70" s="88">
        <v>45709</v>
      </c>
      <c r="D70" s="88" t="s">
        <v>3622</v>
      </c>
      <c r="E70" s="33" t="s">
        <v>2335</v>
      </c>
      <c r="F70" s="88"/>
      <c r="G70" s="33" t="s">
        <v>2338</v>
      </c>
      <c r="J70" s="33">
        <v>240</v>
      </c>
      <c r="K70" s="33" t="s">
        <v>2294</v>
      </c>
      <c r="L70" s="33" t="s">
        <v>2294</v>
      </c>
      <c r="M70" s="33" t="s">
        <v>270</v>
      </c>
    </row>
    <row r="71" spans="1:13">
      <c r="A71" s="33" t="s">
        <v>968</v>
      </c>
      <c r="B71" s="158" t="s">
        <v>967</v>
      </c>
      <c r="C71" s="88">
        <v>45709</v>
      </c>
      <c r="D71" s="88" t="s">
        <v>3622</v>
      </c>
      <c r="E71" s="33" t="s">
        <v>2335</v>
      </c>
      <c r="F71" s="88"/>
      <c r="G71" s="33" t="s">
        <v>2338</v>
      </c>
      <c r="J71" s="33">
        <v>90</v>
      </c>
      <c r="K71" s="33" t="s">
        <v>2294</v>
      </c>
      <c r="L71" s="33" t="s">
        <v>2294</v>
      </c>
      <c r="M71" s="33" t="s">
        <v>270</v>
      </c>
    </row>
    <row r="72" spans="1:13">
      <c r="A72" s="33" t="s">
        <v>1908</v>
      </c>
      <c r="B72" s="158" t="s">
        <v>1907</v>
      </c>
      <c r="C72" s="88">
        <v>45709</v>
      </c>
      <c r="D72" s="88" t="s">
        <v>3622</v>
      </c>
      <c r="E72" s="33" t="s">
        <v>2335</v>
      </c>
      <c r="F72" s="88"/>
      <c r="G72" s="33" t="s">
        <v>2338</v>
      </c>
      <c r="J72" s="33">
        <v>90</v>
      </c>
      <c r="K72" s="33" t="s">
        <v>2294</v>
      </c>
      <c r="L72" s="33" t="s">
        <v>2294</v>
      </c>
      <c r="M72" s="33" t="s">
        <v>270</v>
      </c>
    </row>
    <row r="73" spans="1:13">
      <c r="A73" s="33" t="s">
        <v>1797</v>
      </c>
      <c r="B73" s="158" t="s">
        <v>1796</v>
      </c>
      <c r="C73" s="88">
        <v>45709</v>
      </c>
      <c r="D73" s="88" t="s">
        <v>3622</v>
      </c>
      <c r="E73" s="33" t="s">
        <v>2326</v>
      </c>
      <c r="F73" s="88"/>
      <c r="G73" s="33" t="s">
        <v>2328</v>
      </c>
      <c r="J73" s="33">
        <v>90</v>
      </c>
      <c r="K73" s="33">
        <v>350</v>
      </c>
      <c r="L73" s="33" t="s">
        <v>2294</v>
      </c>
      <c r="M73" s="33" t="s">
        <v>270</v>
      </c>
    </row>
    <row r="74" spans="1:13">
      <c r="A74" s="33" t="s">
        <v>3641</v>
      </c>
      <c r="B74" s="158" t="s">
        <v>524</v>
      </c>
      <c r="C74" s="88">
        <v>45709</v>
      </c>
      <c r="D74" s="88" t="s">
        <v>3622</v>
      </c>
      <c r="E74" s="33" t="s">
        <v>2335</v>
      </c>
      <c r="F74" s="88"/>
      <c r="G74" s="33" t="s">
        <v>2338</v>
      </c>
      <c r="J74" s="33">
        <v>90</v>
      </c>
      <c r="K74" s="33" t="s">
        <v>2294</v>
      </c>
      <c r="L74" s="33" t="s">
        <v>2294</v>
      </c>
      <c r="M74" s="33" t="s">
        <v>270</v>
      </c>
    </row>
    <row r="75" spans="1:13">
      <c r="A75" s="33" t="s">
        <v>1056</v>
      </c>
      <c r="B75" s="158" t="s">
        <v>535</v>
      </c>
      <c r="C75" s="88">
        <v>45709</v>
      </c>
      <c r="D75" s="88" t="s">
        <v>3622</v>
      </c>
      <c r="E75" s="33" t="s">
        <v>2335</v>
      </c>
      <c r="F75" s="88"/>
      <c r="G75" s="33" t="s">
        <v>2338</v>
      </c>
      <c r="J75" s="33">
        <v>90</v>
      </c>
      <c r="K75" s="33" t="s">
        <v>2294</v>
      </c>
      <c r="L75" s="33" t="s">
        <v>2294</v>
      </c>
      <c r="M75" s="33" t="s">
        <v>270</v>
      </c>
    </row>
    <row r="76" spans="1:13">
      <c r="A76" s="33" t="s">
        <v>3660</v>
      </c>
      <c r="B76" s="158" t="s">
        <v>499</v>
      </c>
      <c r="C76" s="88">
        <v>45709</v>
      </c>
      <c r="D76" s="88" t="s">
        <v>3622</v>
      </c>
      <c r="E76" s="33" t="s">
        <v>3658</v>
      </c>
      <c r="F76" s="88"/>
      <c r="G76" s="33" t="s">
        <v>3659</v>
      </c>
      <c r="J76" s="33">
        <v>140</v>
      </c>
      <c r="K76" s="33" t="s">
        <v>2294</v>
      </c>
      <c r="L76" s="33" t="s">
        <v>2294</v>
      </c>
      <c r="M76" s="33" t="s">
        <v>270</v>
      </c>
    </row>
    <row r="77" spans="1:13">
      <c r="A77" s="33" t="s">
        <v>2089</v>
      </c>
      <c r="B77" s="158" t="s">
        <v>2088</v>
      </c>
      <c r="C77" s="88">
        <v>45709</v>
      </c>
      <c r="D77" s="88" t="s">
        <v>3622</v>
      </c>
      <c r="E77" s="33" t="s">
        <v>2318</v>
      </c>
      <c r="F77" s="88"/>
      <c r="G77" s="33" t="s">
        <v>3654</v>
      </c>
      <c r="J77" s="33">
        <v>140</v>
      </c>
      <c r="K77" s="33" t="s">
        <v>2294</v>
      </c>
      <c r="L77" s="33" t="s">
        <v>2294</v>
      </c>
      <c r="M77" s="33" t="s">
        <v>270</v>
      </c>
    </row>
    <row r="78" spans="1:13">
      <c r="A78" s="33" t="s">
        <v>2085</v>
      </c>
      <c r="B78" s="158" t="s">
        <v>2084</v>
      </c>
      <c r="C78" s="88">
        <v>45710</v>
      </c>
      <c r="D78" s="88" t="s">
        <v>3622</v>
      </c>
      <c r="E78" s="33" t="s">
        <v>3623</v>
      </c>
      <c r="F78" s="88"/>
      <c r="G78" s="33" t="s">
        <v>3624</v>
      </c>
      <c r="J78" s="33">
        <v>450</v>
      </c>
      <c r="K78" s="33">
        <v>500</v>
      </c>
      <c r="L78" s="33" t="s">
        <v>2294</v>
      </c>
      <c r="M78" s="33" t="s">
        <v>270</v>
      </c>
    </row>
    <row r="79" spans="1:13">
      <c r="A79" s="33" t="s">
        <v>2002</v>
      </c>
      <c r="B79" s="158" t="s">
        <v>1996</v>
      </c>
      <c r="C79" s="88">
        <v>45712</v>
      </c>
      <c r="D79" s="88" t="s">
        <v>3622</v>
      </c>
      <c r="E79" s="33" t="s">
        <v>2335</v>
      </c>
      <c r="F79" s="88"/>
      <c r="G79" s="33" t="s">
        <v>2368</v>
      </c>
      <c r="J79" s="33">
        <v>90</v>
      </c>
      <c r="K79" s="33" t="s">
        <v>2294</v>
      </c>
      <c r="L79" s="33" t="s">
        <v>2294</v>
      </c>
      <c r="M79" s="33" t="s">
        <v>270</v>
      </c>
    </row>
    <row r="80" spans="1:13">
      <c r="A80" s="33" t="s">
        <v>3629</v>
      </c>
      <c r="B80" s="158" t="s">
        <v>2283</v>
      </c>
      <c r="C80" s="88">
        <v>45712</v>
      </c>
      <c r="D80" s="88" t="s">
        <v>3622</v>
      </c>
      <c r="E80" s="33" t="s">
        <v>3658</v>
      </c>
      <c r="F80" s="88"/>
      <c r="G80" s="33" t="s">
        <v>3689</v>
      </c>
      <c r="J80" s="33">
        <v>0</v>
      </c>
      <c r="K80" s="33" t="s">
        <v>2294</v>
      </c>
      <c r="L80" s="33" t="s">
        <v>2294</v>
      </c>
      <c r="M80" s="33" t="s">
        <v>270</v>
      </c>
    </row>
    <row r="81" spans="1:13">
      <c r="A81" s="33" t="s">
        <v>2111</v>
      </c>
      <c r="B81" s="158" t="s">
        <v>2110</v>
      </c>
      <c r="C81" s="88">
        <v>45712</v>
      </c>
      <c r="D81" s="88" t="s">
        <v>3622</v>
      </c>
      <c r="E81" s="33" t="s">
        <v>3639</v>
      </c>
      <c r="F81" s="88"/>
      <c r="G81" s="33" t="s">
        <v>3675</v>
      </c>
      <c r="J81" s="33">
        <v>430</v>
      </c>
      <c r="K81" s="33">
        <v>350</v>
      </c>
      <c r="L81" s="33" t="s">
        <v>2294</v>
      </c>
      <c r="M81" s="33" t="s">
        <v>270</v>
      </c>
    </row>
    <row r="82" spans="1:13">
      <c r="A82" s="33" t="s">
        <v>2157</v>
      </c>
      <c r="B82" s="158" t="s">
        <v>2156</v>
      </c>
      <c r="C82" s="88">
        <v>45712</v>
      </c>
      <c r="D82" s="88" t="s">
        <v>3622</v>
      </c>
      <c r="E82" s="33" t="s">
        <v>2349</v>
      </c>
      <c r="F82" s="88"/>
      <c r="G82" s="33" t="s">
        <v>2352</v>
      </c>
      <c r="J82" s="33">
        <v>140</v>
      </c>
      <c r="K82" s="33">
        <v>350</v>
      </c>
      <c r="L82" s="33" t="s">
        <v>2294</v>
      </c>
      <c r="M82" s="33" t="s">
        <v>270</v>
      </c>
    </row>
    <row r="83" spans="1:13">
      <c r="A83" s="33" t="s">
        <v>2157</v>
      </c>
      <c r="B83" s="158" t="s">
        <v>2156</v>
      </c>
      <c r="C83" s="88">
        <v>45712</v>
      </c>
      <c r="D83" s="88" t="s">
        <v>3622</v>
      </c>
      <c r="E83" s="33" t="s">
        <v>2326</v>
      </c>
      <c r="F83" s="88"/>
      <c r="G83" s="33" t="s">
        <v>2363</v>
      </c>
      <c r="J83" s="33">
        <v>200</v>
      </c>
      <c r="K83" s="33">
        <v>350</v>
      </c>
      <c r="L83" s="33" t="s">
        <v>2294</v>
      </c>
      <c r="M83" s="33" t="s">
        <v>270</v>
      </c>
    </row>
    <row r="84" spans="1:13">
      <c r="A84" s="33" t="s">
        <v>3681</v>
      </c>
      <c r="B84" s="158" t="s">
        <v>2357</v>
      </c>
      <c r="C84" s="88">
        <v>45712</v>
      </c>
      <c r="D84" s="88" t="s">
        <v>3622</v>
      </c>
      <c r="E84" s="33" t="s">
        <v>2358</v>
      </c>
      <c r="F84" s="88"/>
      <c r="G84" s="33" t="s">
        <v>3682</v>
      </c>
      <c r="J84" s="33">
        <v>200</v>
      </c>
      <c r="K84" s="33">
        <v>350</v>
      </c>
      <c r="L84" s="33" t="s">
        <v>2294</v>
      </c>
      <c r="M84" s="33" t="s">
        <v>270</v>
      </c>
    </row>
    <row r="85" spans="1:13">
      <c r="A85" s="33" t="s">
        <v>1504</v>
      </c>
      <c r="B85" s="158" t="s">
        <v>1501</v>
      </c>
      <c r="C85" s="88">
        <v>45712</v>
      </c>
      <c r="D85" s="88" t="s">
        <v>3622</v>
      </c>
      <c r="E85" s="33" t="s">
        <v>2335</v>
      </c>
      <c r="F85" s="88"/>
      <c r="G85" s="33" t="s">
        <v>2368</v>
      </c>
      <c r="J85" s="33">
        <v>90</v>
      </c>
      <c r="K85" s="33" t="s">
        <v>2294</v>
      </c>
      <c r="L85" s="33" t="s">
        <v>2294</v>
      </c>
      <c r="M85" s="33" t="s">
        <v>270</v>
      </c>
    </row>
    <row r="86" spans="1:13">
      <c r="A86" s="33" t="s">
        <v>1675</v>
      </c>
      <c r="B86" s="158" t="s">
        <v>1674</v>
      </c>
      <c r="C86" s="88">
        <v>45712</v>
      </c>
      <c r="D86" s="88" t="s">
        <v>3622</v>
      </c>
      <c r="E86" s="33" t="s">
        <v>2318</v>
      </c>
      <c r="F86" s="88"/>
      <c r="G86" s="33" t="s">
        <v>3688</v>
      </c>
      <c r="J86" s="33">
        <v>300</v>
      </c>
      <c r="K86" s="33" t="s">
        <v>2294</v>
      </c>
      <c r="L86" s="33" t="s">
        <v>2294</v>
      </c>
      <c r="M86" s="33" t="s">
        <v>270</v>
      </c>
    </row>
    <row r="87" spans="1:13">
      <c r="A87" s="33" t="s">
        <v>1879</v>
      </c>
      <c r="B87" s="158" t="s">
        <v>1865</v>
      </c>
      <c r="C87" s="88">
        <v>45712</v>
      </c>
      <c r="D87" s="88" t="s">
        <v>3622</v>
      </c>
      <c r="E87" s="33" t="s">
        <v>2353</v>
      </c>
      <c r="F87" s="88"/>
      <c r="G87" s="33" t="s">
        <v>3678</v>
      </c>
      <c r="J87" s="33">
        <v>40</v>
      </c>
      <c r="K87" s="33">
        <v>350</v>
      </c>
      <c r="L87" s="33" t="s">
        <v>2294</v>
      </c>
      <c r="M87" s="33" t="s">
        <v>270</v>
      </c>
    </row>
    <row r="88" spans="1:13">
      <c r="A88" s="33" t="s">
        <v>751</v>
      </c>
      <c r="B88" s="158" t="s">
        <v>750</v>
      </c>
      <c r="C88" s="88">
        <v>45712</v>
      </c>
      <c r="D88" s="88" t="s">
        <v>3622</v>
      </c>
      <c r="E88" s="33" t="s">
        <v>2358</v>
      </c>
      <c r="F88" s="88"/>
      <c r="G88" s="33" t="s">
        <v>3682</v>
      </c>
      <c r="J88" s="33">
        <v>180</v>
      </c>
      <c r="K88" s="33">
        <v>350</v>
      </c>
      <c r="L88" s="33" t="s">
        <v>2294</v>
      </c>
      <c r="M88" s="33" t="s">
        <v>270</v>
      </c>
    </row>
    <row r="89" spans="1:13">
      <c r="A89" s="33" t="s">
        <v>2171</v>
      </c>
      <c r="B89" s="158" t="s">
        <v>2170</v>
      </c>
      <c r="C89" s="88">
        <v>45712</v>
      </c>
      <c r="D89" s="88" t="s">
        <v>3622</v>
      </c>
      <c r="E89" s="33" t="s">
        <v>3673</v>
      </c>
      <c r="F89" s="88"/>
      <c r="G89" s="33" t="s">
        <v>3674</v>
      </c>
      <c r="J89" s="33">
        <v>90</v>
      </c>
      <c r="K89" s="33">
        <v>350</v>
      </c>
      <c r="L89" s="33" t="s">
        <v>2294</v>
      </c>
      <c r="M89" s="33" t="s">
        <v>270</v>
      </c>
    </row>
    <row r="90" spans="1:13">
      <c r="A90" s="33" t="s">
        <v>2171</v>
      </c>
      <c r="B90" s="158" t="s">
        <v>2170</v>
      </c>
      <c r="C90" s="88">
        <v>45712</v>
      </c>
      <c r="D90" s="88" t="s">
        <v>3622</v>
      </c>
      <c r="E90" s="33" t="s">
        <v>3685</v>
      </c>
      <c r="F90" s="88"/>
      <c r="G90" s="33" t="s">
        <v>3686</v>
      </c>
      <c r="J90" s="33">
        <v>90</v>
      </c>
      <c r="K90" s="33">
        <v>350</v>
      </c>
      <c r="L90" s="33" t="s">
        <v>2294</v>
      </c>
      <c r="M90" s="33" t="s">
        <v>270</v>
      </c>
    </row>
    <row r="91" spans="1:13">
      <c r="A91" s="33" t="s">
        <v>1905</v>
      </c>
      <c r="B91" s="158" t="s">
        <v>1340</v>
      </c>
      <c r="C91" s="88">
        <v>45712</v>
      </c>
      <c r="D91" s="88" t="s">
        <v>3622</v>
      </c>
      <c r="E91" s="33" t="s">
        <v>2335</v>
      </c>
      <c r="F91" s="88"/>
      <c r="G91" s="33" t="s">
        <v>2368</v>
      </c>
      <c r="J91" s="33">
        <v>150</v>
      </c>
      <c r="K91" s="33" t="s">
        <v>2294</v>
      </c>
      <c r="L91" s="33" t="s">
        <v>2294</v>
      </c>
      <c r="M91" s="33" t="s">
        <v>270</v>
      </c>
    </row>
    <row r="92" spans="1:13">
      <c r="A92" s="33" t="s">
        <v>1743</v>
      </c>
      <c r="B92" s="158" t="s">
        <v>1742</v>
      </c>
      <c r="C92" s="88">
        <v>45712</v>
      </c>
      <c r="D92" s="88" t="s">
        <v>3622</v>
      </c>
      <c r="E92" s="33" t="s">
        <v>2318</v>
      </c>
      <c r="F92" s="88"/>
      <c r="G92" s="33" t="s">
        <v>3688</v>
      </c>
      <c r="J92" s="33">
        <v>180</v>
      </c>
      <c r="K92" s="33" t="s">
        <v>2294</v>
      </c>
      <c r="L92" s="33" t="s">
        <v>2294</v>
      </c>
      <c r="M92" s="33" t="s">
        <v>270</v>
      </c>
    </row>
    <row r="93" spans="1:13">
      <c r="A93" s="33" t="s">
        <v>3684</v>
      </c>
      <c r="B93" s="158" t="s">
        <v>587</v>
      </c>
      <c r="C93" s="88">
        <v>45712</v>
      </c>
      <c r="D93" s="88" t="s">
        <v>3622</v>
      </c>
      <c r="E93" s="33" t="s">
        <v>2326</v>
      </c>
      <c r="F93" s="88"/>
      <c r="G93" s="33" t="s">
        <v>2363</v>
      </c>
      <c r="J93" s="33">
        <v>90</v>
      </c>
      <c r="K93" s="33">
        <v>350</v>
      </c>
      <c r="L93" s="33" t="s">
        <v>2294</v>
      </c>
      <c r="M93" s="33" t="s">
        <v>270</v>
      </c>
    </row>
    <row r="94" spans="1:13">
      <c r="A94" s="33" t="s">
        <v>3683</v>
      </c>
      <c r="B94" s="158" t="s">
        <v>2360</v>
      </c>
      <c r="C94" s="88">
        <v>45712</v>
      </c>
      <c r="D94" s="88" t="s">
        <v>3622</v>
      </c>
      <c r="E94" s="33" t="s">
        <v>2358</v>
      </c>
      <c r="F94" s="88"/>
      <c r="G94" s="33" t="s">
        <v>3682</v>
      </c>
      <c r="J94" s="33" t="s">
        <v>2294</v>
      </c>
      <c r="K94" s="33">
        <v>350</v>
      </c>
      <c r="L94" s="33" t="s">
        <v>2294</v>
      </c>
      <c r="M94" s="33" t="s">
        <v>270</v>
      </c>
    </row>
    <row r="95" spans="1:13">
      <c r="A95" s="33" t="s">
        <v>1369</v>
      </c>
      <c r="B95" s="158" t="s">
        <v>1368</v>
      </c>
      <c r="C95" s="88">
        <v>45712</v>
      </c>
      <c r="D95" s="88" t="s">
        <v>3622</v>
      </c>
      <c r="E95" s="33" t="s">
        <v>2364</v>
      </c>
      <c r="F95" s="88"/>
      <c r="G95" s="33" t="s">
        <v>3687</v>
      </c>
      <c r="J95" s="33">
        <v>150</v>
      </c>
      <c r="K95" s="33" t="s">
        <v>2294</v>
      </c>
      <c r="L95" s="33" t="s">
        <v>2294</v>
      </c>
      <c r="M95" s="33" t="s">
        <v>270</v>
      </c>
    </row>
    <row r="96" spans="1:13">
      <c r="A96" s="33" t="s">
        <v>1369</v>
      </c>
      <c r="B96" s="158" t="s">
        <v>1368</v>
      </c>
      <c r="C96" s="88">
        <v>45712</v>
      </c>
      <c r="D96" s="88" t="s">
        <v>3622</v>
      </c>
      <c r="E96" s="33" t="s">
        <v>2335</v>
      </c>
      <c r="F96" s="88"/>
      <c r="G96" s="33" t="s">
        <v>2368</v>
      </c>
      <c r="J96" s="33">
        <v>90</v>
      </c>
      <c r="K96" s="33" t="s">
        <v>2294</v>
      </c>
      <c r="L96" s="33" t="s">
        <v>2294</v>
      </c>
      <c r="M96" s="33" t="s">
        <v>270</v>
      </c>
    </row>
    <row r="97" spans="1:13">
      <c r="A97" s="33" t="s">
        <v>1369</v>
      </c>
      <c r="B97" s="158" t="s">
        <v>1368</v>
      </c>
      <c r="C97" s="88">
        <v>45712</v>
      </c>
      <c r="D97" s="88" t="s">
        <v>3622</v>
      </c>
      <c r="E97" s="33" t="s">
        <v>3679</v>
      </c>
      <c r="F97" s="88"/>
      <c r="G97" s="33" t="s">
        <v>3680</v>
      </c>
      <c r="J97" s="33">
        <v>140</v>
      </c>
      <c r="K97" s="33">
        <v>350</v>
      </c>
      <c r="L97" s="33" t="s">
        <v>2294</v>
      </c>
      <c r="M97" s="33" t="s">
        <v>270</v>
      </c>
    </row>
    <row r="98" spans="1:13">
      <c r="A98" s="33" t="s">
        <v>1520</v>
      </c>
      <c r="B98" s="158" t="s">
        <v>1514</v>
      </c>
      <c r="C98" s="88">
        <v>45712</v>
      </c>
      <c r="D98" s="88" t="s">
        <v>3622</v>
      </c>
      <c r="E98" s="33" t="s">
        <v>2326</v>
      </c>
      <c r="F98" s="88"/>
      <c r="G98" s="33" t="s">
        <v>2363</v>
      </c>
      <c r="J98" s="33">
        <v>90</v>
      </c>
      <c r="K98" s="33">
        <v>350</v>
      </c>
      <c r="L98" s="33" t="s">
        <v>2294</v>
      </c>
      <c r="M98" s="33" t="s">
        <v>270</v>
      </c>
    </row>
    <row r="99" spans="1:13">
      <c r="A99" s="33" t="s">
        <v>3676</v>
      </c>
      <c r="B99" s="158" t="s">
        <v>2351</v>
      </c>
      <c r="C99" s="88">
        <v>45712</v>
      </c>
      <c r="D99" s="88" t="s">
        <v>3622</v>
      </c>
      <c r="E99" s="33" t="s">
        <v>2349</v>
      </c>
      <c r="F99" s="88"/>
      <c r="G99" s="33" t="s">
        <v>2352</v>
      </c>
      <c r="J99" s="33">
        <v>140</v>
      </c>
      <c r="K99" s="33">
        <v>350</v>
      </c>
      <c r="L99" s="33" t="s">
        <v>2294</v>
      </c>
      <c r="M99" s="33" t="s">
        <v>270</v>
      </c>
    </row>
    <row r="100" spans="1:13">
      <c r="A100" s="33" t="s">
        <v>3677</v>
      </c>
      <c r="B100" s="158" t="s">
        <v>970</v>
      </c>
      <c r="C100" s="88">
        <v>45712</v>
      </c>
      <c r="D100" s="88" t="s">
        <v>3622</v>
      </c>
      <c r="E100" s="33" t="s">
        <v>2353</v>
      </c>
      <c r="F100" s="88"/>
      <c r="G100" s="33" t="s">
        <v>3678</v>
      </c>
      <c r="J100" s="33">
        <v>200</v>
      </c>
      <c r="K100" s="33">
        <v>350</v>
      </c>
      <c r="L100" s="33" t="s">
        <v>2294</v>
      </c>
      <c r="M100" s="33" t="s">
        <v>270</v>
      </c>
    </row>
    <row r="101" spans="1:13">
      <c r="A101" s="33" t="s">
        <v>2174</v>
      </c>
      <c r="B101" s="158" t="s">
        <v>521</v>
      </c>
      <c r="C101" s="88">
        <v>45712</v>
      </c>
      <c r="D101" s="88" t="s">
        <v>3622</v>
      </c>
      <c r="E101" s="33" t="s">
        <v>2353</v>
      </c>
      <c r="F101" s="88"/>
      <c r="G101" s="33" t="s">
        <v>3678</v>
      </c>
      <c r="J101" s="33">
        <v>260</v>
      </c>
      <c r="K101" s="33">
        <v>350</v>
      </c>
      <c r="L101" s="33" t="s">
        <v>2294</v>
      </c>
      <c r="M101" s="33" t="s">
        <v>270</v>
      </c>
    </row>
    <row r="102" spans="1:13">
      <c r="A102" s="33" t="s">
        <v>2174</v>
      </c>
      <c r="B102" s="158" t="s">
        <v>521</v>
      </c>
      <c r="C102" s="88">
        <v>45712</v>
      </c>
      <c r="D102" s="88" t="s">
        <v>3622</v>
      </c>
      <c r="E102" s="33" t="s">
        <v>2364</v>
      </c>
      <c r="F102" s="88"/>
      <c r="G102" s="33" t="s">
        <v>3687</v>
      </c>
      <c r="J102" s="33">
        <v>140</v>
      </c>
      <c r="K102" s="33" t="s">
        <v>2294</v>
      </c>
      <c r="L102" s="33" t="s">
        <v>2294</v>
      </c>
      <c r="M102" s="33" t="s">
        <v>270</v>
      </c>
    </row>
    <row r="103" spans="1:13">
      <c r="A103" s="33" t="s">
        <v>2174</v>
      </c>
      <c r="B103" s="158" t="s">
        <v>521</v>
      </c>
      <c r="C103" s="88">
        <v>45712</v>
      </c>
      <c r="D103" s="88" t="s">
        <v>3622</v>
      </c>
      <c r="E103" s="33" t="s">
        <v>2335</v>
      </c>
      <c r="F103" s="88"/>
      <c r="G103" s="33" t="s">
        <v>2368</v>
      </c>
      <c r="J103" s="33">
        <v>90</v>
      </c>
      <c r="K103" s="33" t="s">
        <v>2294</v>
      </c>
      <c r="L103" s="33" t="s">
        <v>2294</v>
      </c>
      <c r="M103" s="33" t="s">
        <v>270</v>
      </c>
    </row>
    <row r="104" spans="1:13">
      <c r="A104" s="33" t="s">
        <v>3672</v>
      </c>
      <c r="B104" s="158" t="s">
        <v>495</v>
      </c>
      <c r="C104" s="88">
        <v>45713</v>
      </c>
      <c r="D104" s="88" t="s">
        <v>3622</v>
      </c>
      <c r="E104" s="33" t="s">
        <v>2371</v>
      </c>
      <c r="F104" s="88"/>
      <c r="G104" s="33" t="s">
        <v>2385</v>
      </c>
      <c r="J104" s="33">
        <v>220</v>
      </c>
      <c r="K104" s="33" t="s">
        <v>2294</v>
      </c>
      <c r="L104" s="33" t="s">
        <v>2294</v>
      </c>
      <c r="M104" s="33" t="s">
        <v>270</v>
      </c>
    </row>
    <row r="105" spans="1:13">
      <c r="A105" s="33" t="s">
        <v>727</v>
      </c>
      <c r="B105" s="158" t="s">
        <v>726</v>
      </c>
      <c r="C105" s="88">
        <v>45713</v>
      </c>
      <c r="D105" s="88" t="s">
        <v>3622</v>
      </c>
      <c r="E105" s="33" t="s">
        <v>2371</v>
      </c>
      <c r="F105" s="88"/>
      <c r="G105" s="33" t="s">
        <v>2385</v>
      </c>
      <c r="J105" s="33">
        <v>180</v>
      </c>
      <c r="K105" s="33" t="s">
        <v>2294</v>
      </c>
      <c r="L105" s="33" t="s">
        <v>2294</v>
      </c>
      <c r="M105" s="33" t="s">
        <v>270</v>
      </c>
    </row>
    <row r="106" spans="1:13">
      <c r="A106" s="33" t="s">
        <v>1759</v>
      </c>
      <c r="B106" s="158" t="s">
        <v>1752</v>
      </c>
      <c r="C106" s="88">
        <v>45713</v>
      </c>
      <c r="D106" s="88" t="s">
        <v>3622</v>
      </c>
      <c r="E106" s="33" t="s">
        <v>2371</v>
      </c>
      <c r="F106" s="88"/>
      <c r="G106" s="33" t="s">
        <v>2385</v>
      </c>
      <c r="J106" s="33">
        <v>0</v>
      </c>
      <c r="K106" s="33" t="s">
        <v>2294</v>
      </c>
      <c r="L106" s="33" t="s">
        <v>2294</v>
      </c>
      <c r="M106" s="33" t="s">
        <v>270</v>
      </c>
    </row>
    <row r="107" spans="1:13">
      <c r="A107" s="33" t="s">
        <v>3693</v>
      </c>
      <c r="B107" s="158" t="s">
        <v>606</v>
      </c>
      <c r="C107" s="88">
        <v>45713</v>
      </c>
      <c r="D107" s="88" t="s">
        <v>3622</v>
      </c>
      <c r="E107" s="33" t="s">
        <v>3648</v>
      </c>
      <c r="F107" s="88"/>
      <c r="G107" s="33" t="s">
        <v>3694</v>
      </c>
      <c r="J107" s="33">
        <v>90</v>
      </c>
      <c r="K107" s="33">
        <v>350</v>
      </c>
      <c r="L107" s="33" t="s">
        <v>2294</v>
      </c>
      <c r="M107" s="33" t="s">
        <v>270</v>
      </c>
    </row>
    <row r="108" spans="1:13">
      <c r="A108" s="33" t="s">
        <v>2104</v>
      </c>
      <c r="B108" s="158" t="s">
        <v>534</v>
      </c>
      <c r="C108" s="88">
        <v>45713</v>
      </c>
      <c r="D108" s="88" t="s">
        <v>3622</v>
      </c>
      <c r="E108" s="33" t="s">
        <v>2353</v>
      </c>
      <c r="F108" s="88"/>
      <c r="G108" s="33" t="s">
        <v>3692</v>
      </c>
      <c r="J108" s="33">
        <v>0</v>
      </c>
      <c r="K108" s="33">
        <v>350</v>
      </c>
      <c r="L108" s="33" t="s">
        <v>2294</v>
      </c>
      <c r="M108" s="33" t="s">
        <v>270</v>
      </c>
    </row>
    <row r="109" spans="1:13">
      <c r="A109" s="33" t="s">
        <v>3668</v>
      </c>
      <c r="B109" s="158" t="s">
        <v>584</v>
      </c>
      <c r="C109" s="88">
        <v>45713</v>
      </c>
      <c r="D109" s="88" t="s">
        <v>3622</v>
      </c>
      <c r="E109" s="33" t="s">
        <v>2371</v>
      </c>
      <c r="F109" s="88"/>
      <c r="G109" s="33" t="s">
        <v>2385</v>
      </c>
      <c r="J109" s="33">
        <v>300</v>
      </c>
      <c r="K109" s="33" t="s">
        <v>2294</v>
      </c>
      <c r="L109" s="33" t="s">
        <v>2294</v>
      </c>
      <c r="M109" s="33" t="s">
        <v>270</v>
      </c>
    </row>
    <row r="110" spans="1:13">
      <c r="A110" s="33" t="s">
        <v>751</v>
      </c>
      <c r="B110" s="158" t="s">
        <v>750</v>
      </c>
      <c r="C110" s="88">
        <v>45713</v>
      </c>
      <c r="D110" s="88" t="s">
        <v>3622</v>
      </c>
      <c r="E110" s="33" t="s">
        <v>2371</v>
      </c>
      <c r="F110" s="88"/>
      <c r="G110" s="33" t="s">
        <v>2385</v>
      </c>
      <c r="J110" s="33">
        <v>300</v>
      </c>
      <c r="K110" s="33" t="s">
        <v>2294</v>
      </c>
      <c r="L110" s="33" t="s">
        <v>2294</v>
      </c>
      <c r="M110" s="33" t="s">
        <v>270</v>
      </c>
    </row>
    <row r="111" spans="1:13">
      <c r="A111" s="33" t="s">
        <v>1406</v>
      </c>
      <c r="B111" s="158" t="s">
        <v>612</v>
      </c>
      <c r="C111" s="88">
        <v>45713</v>
      </c>
      <c r="D111" s="88" t="s">
        <v>3622</v>
      </c>
      <c r="E111" s="33" t="s">
        <v>2371</v>
      </c>
      <c r="F111" s="88"/>
      <c r="G111" s="33" t="s">
        <v>2385</v>
      </c>
      <c r="J111" s="33">
        <v>0</v>
      </c>
      <c r="K111" s="33" t="s">
        <v>2294</v>
      </c>
      <c r="L111" s="33" t="s">
        <v>2294</v>
      </c>
      <c r="M111" s="33" t="s">
        <v>270</v>
      </c>
    </row>
    <row r="112" spans="1:13">
      <c r="A112" s="33" t="s">
        <v>2103</v>
      </c>
      <c r="B112" s="158" t="s">
        <v>1636</v>
      </c>
      <c r="C112" s="88">
        <v>45713</v>
      </c>
      <c r="D112" s="88" t="s">
        <v>3622</v>
      </c>
      <c r="E112" s="33" t="s">
        <v>2353</v>
      </c>
      <c r="F112" s="88"/>
      <c r="G112" s="33" t="s">
        <v>3692</v>
      </c>
      <c r="J112" s="33">
        <v>260</v>
      </c>
      <c r="K112" s="33">
        <v>350</v>
      </c>
      <c r="L112" s="33" t="s">
        <v>2294</v>
      </c>
      <c r="M112" s="33" t="s">
        <v>270</v>
      </c>
    </row>
    <row r="113" spans="1:13">
      <c r="A113" s="33" t="s">
        <v>2245</v>
      </c>
      <c r="B113" s="158" t="s">
        <v>630</v>
      </c>
      <c r="C113" s="88">
        <v>45713</v>
      </c>
      <c r="D113" s="88" t="s">
        <v>3622</v>
      </c>
      <c r="E113" s="33" t="s">
        <v>2353</v>
      </c>
      <c r="F113" s="88"/>
      <c r="G113" s="33" t="s">
        <v>3692</v>
      </c>
      <c r="J113" s="33">
        <v>150</v>
      </c>
      <c r="K113" s="33">
        <v>350</v>
      </c>
      <c r="L113" s="33" t="s">
        <v>2294</v>
      </c>
      <c r="M113" s="33" t="s">
        <v>270</v>
      </c>
    </row>
    <row r="114" spans="1:13">
      <c r="A114" s="33" t="s">
        <v>1343</v>
      </c>
      <c r="B114" s="158" t="s">
        <v>1339</v>
      </c>
      <c r="C114" s="88">
        <v>45713</v>
      </c>
      <c r="D114" s="88" t="s">
        <v>3622</v>
      </c>
      <c r="E114" s="33" t="s">
        <v>2353</v>
      </c>
      <c r="F114" s="88"/>
      <c r="G114" s="33" t="s">
        <v>3692</v>
      </c>
      <c r="J114" s="33">
        <v>180</v>
      </c>
      <c r="K114" s="33">
        <v>350</v>
      </c>
      <c r="L114" s="33" t="s">
        <v>2294</v>
      </c>
      <c r="M114" s="33" t="s">
        <v>270</v>
      </c>
    </row>
    <row r="115" spans="1:13">
      <c r="A115" s="33" t="s">
        <v>1435</v>
      </c>
      <c r="B115" s="158" t="s">
        <v>1434</v>
      </c>
      <c r="C115" s="88">
        <v>45713</v>
      </c>
      <c r="D115" s="88" t="s">
        <v>3622</v>
      </c>
      <c r="E115" s="33" t="s">
        <v>2371</v>
      </c>
      <c r="F115" s="88"/>
      <c r="G115" s="33" t="s">
        <v>2385</v>
      </c>
      <c r="J115" s="33">
        <v>260</v>
      </c>
      <c r="K115" s="33" t="s">
        <v>2294</v>
      </c>
      <c r="L115" s="33" t="s">
        <v>2294</v>
      </c>
      <c r="M115" s="33" t="s">
        <v>270</v>
      </c>
    </row>
    <row r="116" spans="1:13">
      <c r="A116" s="33" t="s">
        <v>1683</v>
      </c>
      <c r="B116" s="158" t="s">
        <v>1679</v>
      </c>
      <c r="C116" s="88">
        <v>45713</v>
      </c>
      <c r="D116" s="88" t="s">
        <v>3622</v>
      </c>
      <c r="E116" s="33" t="s">
        <v>2353</v>
      </c>
      <c r="F116" s="88"/>
      <c r="G116" s="33" t="s">
        <v>3692</v>
      </c>
      <c r="J116" s="33">
        <v>200</v>
      </c>
      <c r="K116" s="33">
        <v>350</v>
      </c>
      <c r="L116" s="33" t="s">
        <v>2294</v>
      </c>
      <c r="M116" s="33" t="s">
        <v>270</v>
      </c>
    </row>
    <row r="117" spans="1:13">
      <c r="A117" s="33" t="s">
        <v>1935</v>
      </c>
      <c r="B117" s="158" t="s">
        <v>502</v>
      </c>
      <c r="C117" s="88">
        <v>45713</v>
      </c>
      <c r="D117" s="88" t="s">
        <v>3622</v>
      </c>
      <c r="E117" s="33" t="s">
        <v>2371</v>
      </c>
      <c r="F117" s="88"/>
      <c r="G117" s="33" t="s">
        <v>2385</v>
      </c>
      <c r="J117" s="33">
        <v>180</v>
      </c>
      <c r="K117" s="33" t="s">
        <v>2294</v>
      </c>
      <c r="L117" s="33" t="s">
        <v>2294</v>
      </c>
      <c r="M117" s="33" t="s">
        <v>270</v>
      </c>
    </row>
    <row r="118" spans="1:13">
      <c r="A118" s="33" t="s">
        <v>3661</v>
      </c>
      <c r="B118" s="158" t="s">
        <v>519</v>
      </c>
      <c r="C118" s="88">
        <v>45713</v>
      </c>
      <c r="D118" s="88" t="s">
        <v>3622</v>
      </c>
      <c r="E118" s="33" t="s">
        <v>2353</v>
      </c>
      <c r="F118" s="88"/>
      <c r="G118" s="33" t="s">
        <v>3692</v>
      </c>
      <c r="J118" s="33">
        <v>150</v>
      </c>
      <c r="K118" s="33">
        <v>350</v>
      </c>
      <c r="L118" s="33" t="s">
        <v>2294</v>
      </c>
      <c r="M118" s="33" t="s">
        <v>270</v>
      </c>
    </row>
    <row r="119" spans="1:13">
      <c r="A119" s="33" t="s">
        <v>968</v>
      </c>
      <c r="B119" s="158" t="s">
        <v>967</v>
      </c>
      <c r="C119" s="88">
        <v>45713</v>
      </c>
      <c r="D119" s="88" t="s">
        <v>3622</v>
      </c>
      <c r="E119" s="33" t="s">
        <v>2353</v>
      </c>
      <c r="F119" s="88"/>
      <c r="G119" s="33" t="s">
        <v>3692</v>
      </c>
      <c r="J119" s="33">
        <v>280</v>
      </c>
      <c r="K119" s="33">
        <v>350</v>
      </c>
      <c r="L119" s="33" t="s">
        <v>2294</v>
      </c>
      <c r="M119" s="33" t="s">
        <v>270</v>
      </c>
    </row>
    <row r="120" spans="1:13">
      <c r="A120" s="33" t="s">
        <v>3641</v>
      </c>
      <c r="B120" s="158" t="s">
        <v>524</v>
      </c>
      <c r="C120" s="88">
        <v>45713</v>
      </c>
      <c r="D120" s="88" t="s">
        <v>3622</v>
      </c>
      <c r="E120" s="33" t="s">
        <v>3662</v>
      </c>
      <c r="F120" s="88"/>
      <c r="G120" s="33" t="s">
        <v>3695</v>
      </c>
      <c r="J120" s="33">
        <v>150</v>
      </c>
      <c r="K120" s="33" t="s">
        <v>2294</v>
      </c>
      <c r="L120" s="33" t="s">
        <v>2294</v>
      </c>
      <c r="M120" s="33" t="s">
        <v>270</v>
      </c>
    </row>
    <row r="121" spans="1:13">
      <c r="A121" s="33" t="s">
        <v>1790</v>
      </c>
      <c r="B121" s="158" t="s">
        <v>1789</v>
      </c>
      <c r="C121" s="88">
        <v>45713</v>
      </c>
      <c r="D121" s="88" t="s">
        <v>3622</v>
      </c>
      <c r="E121" s="33" t="s">
        <v>3658</v>
      </c>
      <c r="F121" s="88"/>
      <c r="G121" s="33" t="s">
        <v>3780</v>
      </c>
      <c r="J121" s="33">
        <v>180</v>
      </c>
      <c r="K121" s="33" t="s">
        <v>2294</v>
      </c>
      <c r="L121" s="33" t="s">
        <v>2294</v>
      </c>
      <c r="M121" s="33" t="s">
        <v>270</v>
      </c>
    </row>
    <row r="122" spans="1:13">
      <c r="A122" s="33" t="s">
        <v>1790</v>
      </c>
      <c r="B122" s="158" t="s">
        <v>1789</v>
      </c>
      <c r="C122" s="88">
        <v>45713</v>
      </c>
      <c r="D122" s="88" t="s">
        <v>3622</v>
      </c>
      <c r="E122" s="33" t="s">
        <v>2353</v>
      </c>
      <c r="F122" s="88"/>
      <c r="G122" s="33" t="s">
        <v>3692</v>
      </c>
      <c r="J122" s="33">
        <v>220</v>
      </c>
      <c r="K122" s="33" t="s">
        <v>2294</v>
      </c>
      <c r="L122" s="33" t="s">
        <v>2294</v>
      </c>
      <c r="M122" s="33" t="s">
        <v>270</v>
      </c>
    </row>
    <row r="123" spans="1:13">
      <c r="A123" s="33" t="s">
        <v>1790</v>
      </c>
      <c r="B123" s="158" t="s">
        <v>1789</v>
      </c>
      <c r="C123" s="88">
        <v>45713</v>
      </c>
      <c r="D123" s="88" t="s">
        <v>3622</v>
      </c>
      <c r="E123" s="33" t="s">
        <v>3778</v>
      </c>
      <c r="F123" s="88"/>
      <c r="G123" s="33" t="s">
        <v>3779</v>
      </c>
      <c r="J123" s="33">
        <v>140</v>
      </c>
      <c r="K123" s="33">
        <v>350</v>
      </c>
      <c r="L123" s="33" t="s">
        <v>2294</v>
      </c>
      <c r="M123" s="33" t="s">
        <v>270</v>
      </c>
    </row>
    <row r="124" spans="1:13">
      <c r="A124" s="33" t="s">
        <v>3696</v>
      </c>
      <c r="B124" s="158" t="s">
        <v>271</v>
      </c>
      <c r="C124" s="88">
        <v>45713</v>
      </c>
      <c r="D124" s="88" t="s">
        <v>3622</v>
      </c>
      <c r="E124" s="33" t="s">
        <v>3697</v>
      </c>
      <c r="F124" s="88"/>
      <c r="G124" s="33" t="s">
        <v>3698</v>
      </c>
      <c r="J124" s="33">
        <v>140</v>
      </c>
      <c r="K124" s="33" t="s">
        <v>2294</v>
      </c>
      <c r="L124" s="33" t="s">
        <v>2294</v>
      </c>
      <c r="M124" s="33" t="s">
        <v>270</v>
      </c>
    </row>
    <row r="125" spans="1:13">
      <c r="A125" s="33" t="s">
        <v>2240</v>
      </c>
      <c r="B125" s="158" t="s">
        <v>966</v>
      </c>
      <c r="C125" s="88">
        <v>45713</v>
      </c>
      <c r="D125" s="88" t="s">
        <v>3622</v>
      </c>
      <c r="E125" s="33" t="s">
        <v>2371</v>
      </c>
      <c r="F125" s="88"/>
      <c r="G125" s="33" t="s">
        <v>2385</v>
      </c>
      <c r="J125" s="33">
        <v>0</v>
      </c>
      <c r="K125" s="33" t="s">
        <v>2294</v>
      </c>
      <c r="L125" s="33" t="s">
        <v>2294</v>
      </c>
      <c r="M125" s="33" t="s">
        <v>270</v>
      </c>
    </row>
    <row r="126" spans="1:13">
      <c r="A126" s="33" t="s">
        <v>2085</v>
      </c>
      <c r="B126" s="158" t="s">
        <v>2084</v>
      </c>
      <c r="C126" s="88">
        <v>45713</v>
      </c>
      <c r="D126" s="88" t="s">
        <v>3622</v>
      </c>
      <c r="E126" s="33" t="s">
        <v>2353</v>
      </c>
      <c r="F126" s="88"/>
      <c r="G126" s="33" t="s">
        <v>3692</v>
      </c>
      <c r="J126" s="33">
        <v>150</v>
      </c>
      <c r="K126" s="33">
        <v>350</v>
      </c>
      <c r="L126" s="33" t="s">
        <v>2294</v>
      </c>
      <c r="M126" s="33" t="s">
        <v>270</v>
      </c>
    </row>
    <row r="127" spans="1:13">
      <c r="A127" s="33" t="s">
        <v>707</v>
      </c>
      <c r="B127" s="158" t="s">
        <v>706</v>
      </c>
      <c r="C127" s="88">
        <v>45714</v>
      </c>
      <c r="D127" s="88" t="s">
        <v>3622</v>
      </c>
      <c r="E127" s="33" t="s">
        <v>2433</v>
      </c>
      <c r="F127" s="88"/>
      <c r="G127" s="33" t="s">
        <v>2436</v>
      </c>
      <c r="J127" s="33">
        <v>0</v>
      </c>
      <c r="K127" s="33">
        <v>0</v>
      </c>
      <c r="L127" s="33">
        <v>600</v>
      </c>
      <c r="M127" s="33" t="s">
        <v>270</v>
      </c>
    </row>
    <row r="128" spans="1:13">
      <c r="A128" s="33" t="s">
        <v>922</v>
      </c>
      <c r="B128" s="158" t="s">
        <v>921</v>
      </c>
      <c r="C128" s="88">
        <v>45714</v>
      </c>
      <c r="D128" s="88" t="s">
        <v>3622</v>
      </c>
      <c r="E128" s="33" t="s">
        <v>3080</v>
      </c>
      <c r="F128" s="88"/>
      <c r="G128" s="33" t="s">
        <v>3712</v>
      </c>
      <c r="J128" s="33">
        <v>140</v>
      </c>
      <c r="K128" s="33">
        <v>0</v>
      </c>
      <c r="L128" s="33">
        <v>300</v>
      </c>
      <c r="M128" s="33" t="s">
        <v>270</v>
      </c>
    </row>
    <row r="129" spans="1:13">
      <c r="A129" s="33" t="s">
        <v>3703</v>
      </c>
      <c r="B129" s="158" t="s">
        <v>531</v>
      </c>
      <c r="C129" s="88">
        <v>45714</v>
      </c>
      <c r="D129" s="88" t="s">
        <v>3622</v>
      </c>
      <c r="E129" s="33" t="s">
        <v>3704</v>
      </c>
      <c r="F129" s="88"/>
      <c r="G129" s="33" t="s">
        <v>3705</v>
      </c>
      <c r="J129" s="33">
        <v>160</v>
      </c>
      <c r="K129" s="33">
        <v>350</v>
      </c>
      <c r="L129" s="33">
        <v>300</v>
      </c>
      <c r="M129" s="33" t="s">
        <v>270</v>
      </c>
    </row>
    <row r="130" spans="1:13">
      <c r="A130" s="33" t="s">
        <v>2246</v>
      </c>
      <c r="B130" s="158" t="s">
        <v>525</v>
      </c>
      <c r="C130" s="88">
        <v>45714</v>
      </c>
      <c r="D130" s="88" t="s">
        <v>3622</v>
      </c>
      <c r="E130" s="33" t="s">
        <v>2963</v>
      </c>
      <c r="F130" s="88"/>
      <c r="G130" s="33" t="s">
        <v>3711</v>
      </c>
      <c r="J130" s="33">
        <v>150</v>
      </c>
      <c r="K130" s="33">
        <v>0</v>
      </c>
      <c r="L130" s="33">
        <v>300</v>
      </c>
      <c r="M130" s="33" t="s">
        <v>270</v>
      </c>
    </row>
    <row r="131" spans="1:13">
      <c r="A131" s="33" t="s">
        <v>3706</v>
      </c>
      <c r="B131" s="158" t="s">
        <v>490</v>
      </c>
      <c r="C131" s="88">
        <v>45714</v>
      </c>
      <c r="D131" s="88" t="s">
        <v>3622</v>
      </c>
      <c r="E131" s="33" t="s">
        <v>2433</v>
      </c>
      <c r="F131" s="88"/>
      <c r="G131" s="33" t="s">
        <v>2436</v>
      </c>
      <c r="J131" s="33">
        <v>0</v>
      </c>
      <c r="K131" s="33">
        <v>0</v>
      </c>
      <c r="L131" s="33">
        <v>600</v>
      </c>
      <c r="M131" s="33" t="s">
        <v>270</v>
      </c>
    </row>
    <row r="132" spans="1:13">
      <c r="A132" s="33" t="s">
        <v>1486</v>
      </c>
      <c r="B132" s="158" t="s">
        <v>1485</v>
      </c>
      <c r="C132" s="88">
        <v>45714</v>
      </c>
      <c r="D132" s="88" t="s">
        <v>3622</v>
      </c>
      <c r="E132" s="33" t="s">
        <v>3459</v>
      </c>
      <c r="F132" s="88"/>
      <c r="G132" s="33" t="s">
        <v>3707</v>
      </c>
      <c r="J132" s="33">
        <v>140</v>
      </c>
      <c r="K132" s="33">
        <v>0</v>
      </c>
      <c r="L132" s="33">
        <v>300</v>
      </c>
      <c r="M132" s="33" t="s">
        <v>270</v>
      </c>
    </row>
    <row r="133" spans="1:13">
      <c r="A133" s="33" t="s">
        <v>3666</v>
      </c>
      <c r="B133" s="158" t="s">
        <v>501</v>
      </c>
      <c r="C133" s="88">
        <v>45714</v>
      </c>
      <c r="D133" s="88" t="s">
        <v>3622</v>
      </c>
      <c r="E133" s="33" t="s">
        <v>2441</v>
      </c>
      <c r="F133" s="88"/>
      <c r="G133" s="33" t="s">
        <v>3710</v>
      </c>
      <c r="J133" s="33">
        <v>140</v>
      </c>
      <c r="K133" s="33">
        <v>0</v>
      </c>
      <c r="L133" s="33">
        <v>300</v>
      </c>
      <c r="M133" s="33" t="s">
        <v>270</v>
      </c>
    </row>
    <row r="134" spans="1:13">
      <c r="A134" s="33" t="s">
        <v>3644</v>
      </c>
      <c r="B134" s="158" t="s">
        <v>323</v>
      </c>
      <c r="C134" s="88">
        <v>45714</v>
      </c>
      <c r="D134" s="88" t="s">
        <v>3622</v>
      </c>
      <c r="E134" s="33" t="s">
        <v>3708</v>
      </c>
      <c r="F134" s="88"/>
      <c r="G134" s="33" t="s">
        <v>3709</v>
      </c>
      <c r="J134" s="33">
        <v>0</v>
      </c>
      <c r="K134" s="33">
        <v>0</v>
      </c>
      <c r="L134" s="33">
        <v>300</v>
      </c>
      <c r="M134" s="33" t="s">
        <v>270</v>
      </c>
    </row>
    <row r="135" spans="1:13">
      <c r="A135" s="33" t="s">
        <v>3644</v>
      </c>
      <c r="B135" s="158" t="s">
        <v>323</v>
      </c>
      <c r="C135" s="88">
        <v>45714</v>
      </c>
      <c r="D135" s="88" t="s">
        <v>3622</v>
      </c>
      <c r="E135" s="33" t="s">
        <v>2441</v>
      </c>
      <c r="F135" s="88"/>
      <c r="G135" s="33" t="s">
        <v>3710</v>
      </c>
      <c r="J135" s="33">
        <v>0</v>
      </c>
      <c r="K135" s="33">
        <v>0</v>
      </c>
      <c r="L135" s="33">
        <v>0</v>
      </c>
      <c r="M135" s="33" t="s">
        <v>270</v>
      </c>
    </row>
    <row r="136" spans="1:13">
      <c r="A136" s="33" t="s">
        <v>1299</v>
      </c>
      <c r="B136" s="158" t="s">
        <v>1298</v>
      </c>
      <c r="C136" s="88">
        <v>45714</v>
      </c>
      <c r="D136" s="88" t="s">
        <v>3622</v>
      </c>
      <c r="E136" s="33" t="s">
        <v>2458</v>
      </c>
      <c r="F136" s="88"/>
      <c r="G136" s="33" t="s">
        <v>3702</v>
      </c>
      <c r="J136" s="33">
        <v>180</v>
      </c>
      <c r="K136" s="33">
        <v>350</v>
      </c>
      <c r="L136" s="33">
        <v>600</v>
      </c>
      <c r="M136" s="33" t="s">
        <v>270</v>
      </c>
    </row>
    <row r="137" spans="1:13">
      <c r="A137" s="33" t="s">
        <v>3676</v>
      </c>
      <c r="B137" s="158" t="s">
        <v>2351</v>
      </c>
      <c r="C137" s="88">
        <v>45714</v>
      </c>
      <c r="D137" s="88" t="s">
        <v>3622</v>
      </c>
      <c r="E137" s="33" t="s">
        <v>3463</v>
      </c>
      <c r="F137" s="88"/>
      <c r="G137" s="33" t="s">
        <v>3701</v>
      </c>
      <c r="J137" s="33">
        <v>5495</v>
      </c>
      <c r="K137" s="33">
        <v>350</v>
      </c>
      <c r="L137" s="33">
        <v>600</v>
      </c>
      <c r="M137" s="33" t="s">
        <v>270</v>
      </c>
    </row>
    <row r="138" spans="1:13">
      <c r="A138" s="33" t="s">
        <v>2140</v>
      </c>
      <c r="B138" s="158" t="s">
        <v>1276</v>
      </c>
      <c r="C138" s="88">
        <v>45714</v>
      </c>
      <c r="D138" s="88" t="s">
        <v>3622</v>
      </c>
      <c r="E138" s="33" t="s">
        <v>2535</v>
      </c>
      <c r="F138" s="88"/>
      <c r="G138" s="33" t="s">
        <v>3713</v>
      </c>
      <c r="J138" s="33">
        <v>0</v>
      </c>
      <c r="K138" s="33">
        <v>0</v>
      </c>
      <c r="L138" s="33">
        <v>300</v>
      </c>
      <c r="M138" s="33" t="s">
        <v>270</v>
      </c>
    </row>
    <row r="139" spans="1:13">
      <c r="A139" s="33" t="s">
        <v>2248</v>
      </c>
      <c r="B139" s="158" t="s">
        <v>276</v>
      </c>
      <c r="C139" s="88">
        <v>45715</v>
      </c>
      <c r="D139" s="88" t="s">
        <v>3622</v>
      </c>
      <c r="E139" s="33" t="s">
        <v>4037</v>
      </c>
      <c r="F139" s="88"/>
      <c r="G139" s="33" t="s">
        <v>4038</v>
      </c>
      <c r="J139" s="33">
        <v>385</v>
      </c>
      <c r="K139" s="33">
        <v>16650</v>
      </c>
      <c r="L139" s="33">
        <v>1200</v>
      </c>
      <c r="M139" s="33" t="s">
        <v>270</v>
      </c>
    </row>
    <row r="140" spans="1:13">
      <c r="A140" s="33" t="s">
        <v>2068</v>
      </c>
      <c r="B140" s="158" t="s">
        <v>1264</v>
      </c>
      <c r="C140" s="88">
        <v>45715</v>
      </c>
      <c r="D140" s="88" t="s">
        <v>3622</v>
      </c>
      <c r="E140" s="33" t="s">
        <v>3150</v>
      </c>
      <c r="F140" s="88"/>
      <c r="G140" s="33" t="s">
        <v>3714</v>
      </c>
      <c r="J140" s="33">
        <v>300</v>
      </c>
      <c r="K140" s="33" t="s">
        <v>2294</v>
      </c>
      <c r="L140" s="33">
        <v>600</v>
      </c>
      <c r="M140" s="33" t="s">
        <v>270</v>
      </c>
    </row>
    <row r="141" spans="1:13">
      <c r="A141" s="33" t="s">
        <v>2243</v>
      </c>
      <c r="B141" s="158" t="s">
        <v>861</v>
      </c>
      <c r="C141" s="88">
        <v>45715</v>
      </c>
      <c r="D141" s="88" t="s">
        <v>3622</v>
      </c>
      <c r="E141" s="33" t="s">
        <v>3722</v>
      </c>
      <c r="F141" s="88"/>
      <c r="G141" s="33" t="s">
        <v>3723</v>
      </c>
      <c r="J141" s="33">
        <v>140</v>
      </c>
      <c r="K141" s="33">
        <v>350</v>
      </c>
      <c r="L141" s="33">
        <v>600</v>
      </c>
      <c r="M141" s="33" t="s">
        <v>270</v>
      </c>
    </row>
    <row r="142" spans="1:13">
      <c r="A142" s="33" t="s">
        <v>3715</v>
      </c>
      <c r="B142" s="158" t="s">
        <v>564</v>
      </c>
      <c r="C142" s="88">
        <v>45715</v>
      </c>
      <c r="D142" s="88" t="s">
        <v>3622</v>
      </c>
      <c r="E142" s="33" t="s">
        <v>3515</v>
      </c>
      <c r="F142" s="88"/>
      <c r="G142" s="33" t="s">
        <v>3716</v>
      </c>
      <c r="J142" s="33">
        <v>300</v>
      </c>
      <c r="K142" s="33" t="s">
        <v>2294</v>
      </c>
      <c r="L142" s="33">
        <v>600</v>
      </c>
      <c r="M142" s="33" t="s">
        <v>270</v>
      </c>
    </row>
    <row r="143" spans="1:13">
      <c r="A143" s="33" t="s">
        <v>2175</v>
      </c>
      <c r="B143" s="158" t="s">
        <v>2025</v>
      </c>
      <c r="C143" s="88">
        <v>45715</v>
      </c>
      <c r="D143" s="88" t="s">
        <v>3622</v>
      </c>
      <c r="E143" s="33" t="s">
        <v>2369</v>
      </c>
      <c r="F143" s="88"/>
      <c r="G143" s="33" t="s">
        <v>3725</v>
      </c>
      <c r="J143" s="33">
        <v>140</v>
      </c>
      <c r="K143" s="33">
        <v>0</v>
      </c>
      <c r="L143" s="33">
        <v>300</v>
      </c>
      <c r="M143" s="33" t="s">
        <v>270</v>
      </c>
    </row>
    <row r="144" spans="1:13">
      <c r="A144" s="33" t="s">
        <v>2171</v>
      </c>
      <c r="B144" s="158" t="s">
        <v>2170</v>
      </c>
      <c r="C144" s="88">
        <v>45715</v>
      </c>
      <c r="D144" s="88" t="s">
        <v>3622</v>
      </c>
      <c r="E144" s="33" t="s">
        <v>3464</v>
      </c>
      <c r="F144" s="88"/>
      <c r="G144" s="33" t="s">
        <v>3721</v>
      </c>
      <c r="J144" s="33">
        <v>90</v>
      </c>
      <c r="K144" s="33">
        <v>350</v>
      </c>
      <c r="L144" s="33">
        <v>600</v>
      </c>
      <c r="M144" s="33" t="s">
        <v>270</v>
      </c>
    </row>
    <row r="145" spans="1:13">
      <c r="A145" s="33" t="s">
        <v>3724</v>
      </c>
      <c r="B145" s="158" t="s">
        <v>581</v>
      </c>
      <c r="C145" s="88">
        <v>45715</v>
      </c>
      <c r="D145" s="88" t="s">
        <v>3622</v>
      </c>
      <c r="E145" s="33" t="s">
        <v>2369</v>
      </c>
      <c r="F145" s="88"/>
      <c r="G145" s="33" t="s">
        <v>3725</v>
      </c>
      <c r="J145" s="33">
        <v>410</v>
      </c>
      <c r="K145" s="33">
        <v>0</v>
      </c>
      <c r="L145" s="33">
        <v>300</v>
      </c>
      <c r="M145" s="33" t="s">
        <v>270</v>
      </c>
    </row>
    <row r="146" spans="1:13">
      <c r="A146" s="33" t="s">
        <v>3644</v>
      </c>
      <c r="B146" s="158" t="s">
        <v>323</v>
      </c>
      <c r="C146" s="88">
        <v>45715</v>
      </c>
      <c r="D146" s="88" t="s">
        <v>3622</v>
      </c>
      <c r="E146" s="33" t="s">
        <v>3717</v>
      </c>
      <c r="F146" s="88"/>
      <c r="G146" s="33" t="s">
        <v>3718</v>
      </c>
      <c r="J146" s="33">
        <v>0</v>
      </c>
      <c r="K146" s="33">
        <v>350</v>
      </c>
      <c r="L146" s="33">
        <v>600</v>
      </c>
      <c r="M146" s="33" t="s">
        <v>270</v>
      </c>
    </row>
    <row r="147" spans="1:13">
      <c r="A147" s="33" t="s">
        <v>2167</v>
      </c>
      <c r="B147" s="158" t="s">
        <v>2166</v>
      </c>
      <c r="C147" s="88">
        <v>45715</v>
      </c>
      <c r="D147" s="88" t="s">
        <v>3622</v>
      </c>
      <c r="E147" s="33" t="s">
        <v>3014</v>
      </c>
      <c r="F147" s="88"/>
      <c r="G147" s="33" t="s">
        <v>3719</v>
      </c>
      <c r="J147" s="33">
        <v>0</v>
      </c>
      <c r="K147" s="33" t="s">
        <v>2294</v>
      </c>
      <c r="L147" s="33">
        <v>1000</v>
      </c>
      <c r="M147" s="33" t="s">
        <v>270</v>
      </c>
    </row>
    <row r="148" spans="1:13">
      <c r="A148" s="33" t="s">
        <v>1790</v>
      </c>
      <c r="B148" s="158" t="s">
        <v>1789</v>
      </c>
      <c r="C148" s="88">
        <v>45715</v>
      </c>
      <c r="D148" s="88" t="s">
        <v>3622</v>
      </c>
      <c r="E148" s="33" t="s">
        <v>2524</v>
      </c>
      <c r="F148" s="88"/>
      <c r="G148" s="33" t="s">
        <v>3720</v>
      </c>
      <c r="J148" s="33">
        <v>160</v>
      </c>
      <c r="K148" s="33">
        <v>350</v>
      </c>
      <c r="L148" s="33">
        <v>600</v>
      </c>
      <c r="M148" s="33" t="s">
        <v>270</v>
      </c>
    </row>
    <row r="149" spans="1:13">
      <c r="A149" s="33" t="s">
        <v>2039</v>
      </c>
      <c r="B149" s="158" t="s">
        <v>2027</v>
      </c>
      <c r="C149" s="88">
        <v>45716</v>
      </c>
      <c r="D149" s="88" t="s">
        <v>3622</v>
      </c>
      <c r="E149" s="33" t="s">
        <v>2433</v>
      </c>
      <c r="F149" s="88"/>
      <c r="G149" s="33" t="s">
        <v>3790</v>
      </c>
      <c r="J149" s="33">
        <v>0</v>
      </c>
      <c r="K149" s="33" t="s">
        <v>2294</v>
      </c>
      <c r="L149" s="33">
        <v>600</v>
      </c>
      <c r="M149" s="33" t="s">
        <v>270</v>
      </c>
    </row>
    <row r="150" spans="1:13">
      <c r="A150" s="33" t="s">
        <v>3789</v>
      </c>
      <c r="B150" s="158" t="s">
        <v>2644</v>
      </c>
      <c r="C150" s="88">
        <v>45716</v>
      </c>
      <c r="D150" s="88" t="s">
        <v>3622</v>
      </c>
      <c r="E150" s="33" t="s">
        <v>2433</v>
      </c>
      <c r="F150" s="88"/>
      <c r="G150" s="33" t="s">
        <v>3790</v>
      </c>
      <c r="J150" s="33">
        <v>160</v>
      </c>
      <c r="K150" s="33">
        <v>0</v>
      </c>
      <c r="L150" s="33">
        <v>600</v>
      </c>
      <c r="M150" s="33" t="s">
        <v>270</v>
      </c>
    </row>
    <row r="151" spans="1:13">
      <c r="A151" s="33" t="s">
        <v>2111</v>
      </c>
      <c r="B151" s="158" t="s">
        <v>2110</v>
      </c>
      <c r="C151" s="88">
        <v>45719</v>
      </c>
      <c r="D151" s="88" t="s">
        <v>3622</v>
      </c>
      <c r="E151" s="33" t="s">
        <v>3731</v>
      </c>
      <c r="F151" s="88"/>
      <c r="G151" s="33" t="s">
        <v>3732</v>
      </c>
      <c r="J151" s="33">
        <v>690</v>
      </c>
      <c r="K151" s="33">
        <v>350</v>
      </c>
      <c r="L151" s="33">
        <v>600</v>
      </c>
      <c r="M151" s="33" t="s">
        <v>270</v>
      </c>
    </row>
    <row r="152" spans="1:13">
      <c r="A152" s="33" t="s">
        <v>2068</v>
      </c>
      <c r="B152" s="158" t="s">
        <v>1264</v>
      </c>
      <c r="C152" s="88">
        <v>45719</v>
      </c>
      <c r="D152" s="88" t="s">
        <v>3622</v>
      </c>
      <c r="E152" s="33" t="s">
        <v>2458</v>
      </c>
      <c r="F152" s="88"/>
      <c r="G152" s="33" t="s">
        <v>3727</v>
      </c>
      <c r="J152" s="33">
        <v>150</v>
      </c>
      <c r="K152" s="33">
        <v>350</v>
      </c>
      <c r="L152" s="33">
        <v>600</v>
      </c>
      <c r="M152" s="33" t="s">
        <v>270</v>
      </c>
    </row>
    <row r="153" spans="1:13">
      <c r="A153" s="33" t="s">
        <v>2157</v>
      </c>
      <c r="B153" s="158" t="s">
        <v>2156</v>
      </c>
      <c r="C153" s="88">
        <v>45719</v>
      </c>
      <c r="D153" s="88" t="s">
        <v>3622</v>
      </c>
      <c r="E153" s="33" t="s">
        <v>2907</v>
      </c>
      <c r="F153" s="88"/>
      <c r="G153" s="33" t="s">
        <v>3736</v>
      </c>
      <c r="J153" s="33">
        <v>180</v>
      </c>
      <c r="K153" s="33">
        <v>350</v>
      </c>
      <c r="L153" s="33">
        <v>600</v>
      </c>
      <c r="M153" s="33" t="s">
        <v>270</v>
      </c>
    </row>
    <row r="154" spans="1:13">
      <c r="A154" s="33" t="s">
        <v>2190</v>
      </c>
      <c r="B154" s="158" t="s">
        <v>2189</v>
      </c>
      <c r="C154" s="88">
        <v>45719</v>
      </c>
      <c r="D154" s="88" t="s">
        <v>3622</v>
      </c>
      <c r="E154" s="33" t="s">
        <v>2504</v>
      </c>
      <c r="F154" s="88"/>
      <c r="G154" s="33" t="s">
        <v>2506</v>
      </c>
      <c r="J154" s="33">
        <v>140</v>
      </c>
      <c r="K154" s="33">
        <v>0</v>
      </c>
      <c r="L154" s="33">
        <v>300</v>
      </c>
      <c r="M154" s="33" t="s">
        <v>270</v>
      </c>
    </row>
    <row r="155" spans="1:13">
      <c r="A155" s="33" t="s">
        <v>2022</v>
      </c>
      <c r="B155" s="158" t="s">
        <v>2006</v>
      </c>
      <c r="C155" s="88">
        <v>45719</v>
      </c>
      <c r="D155" s="88" t="s">
        <v>3622</v>
      </c>
      <c r="E155" s="33" t="s">
        <v>3463</v>
      </c>
      <c r="F155" s="88"/>
      <c r="G155" s="33" t="s">
        <v>3728</v>
      </c>
      <c r="J155" s="33">
        <v>160</v>
      </c>
      <c r="K155" s="33">
        <v>350</v>
      </c>
      <c r="L155" s="33">
        <v>600</v>
      </c>
      <c r="M155" s="33" t="s">
        <v>270</v>
      </c>
    </row>
    <row r="156" spans="1:13">
      <c r="A156" s="33" t="s">
        <v>1517</v>
      </c>
      <c r="B156" s="158" t="s">
        <v>1515</v>
      </c>
      <c r="C156" s="88">
        <v>45719</v>
      </c>
      <c r="D156" s="88" t="s">
        <v>3622</v>
      </c>
      <c r="E156" s="33" t="s">
        <v>2907</v>
      </c>
      <c r="F156" s="88"/>
      <c r="G156" s="33" t="s">
        <v>3736</v>
      </c>
      <c r="J156" s="33">
        <v>140</v>
      </c>
      <c r="K156" s="33">
        <v>350</v>
      </c>
      <c r="L156" s="33">
        <v>600</v>
      </c>
      <c r="M156" s="33" t="s">
        <v>270</v>
      </c>
    </row>
    <row r="157" spans="1:13">
      <c r="A157" s="33" t="s">
        <v>865</v>
      </c>
      <c r="B157" s="158" t="s">
        <v>864</v>
      </c>
      <c r="C157" s="88">
        <v>45719</v>
      </c>
      <c r="D157" s="88" t="s">
        <v>3622</v>
      </c>
      <c r="E157" s="33" t="s">
        <v>3781</v>
      </c>
      <c r="F157" s="88"/>
      <c r="G157" s="33" t="s">
        <v>3782</v>
      </c>
      <c r="J157" s="33" t="s">
        <v>2294</v>
      </c>
      <c r="K157" s="33" t="s">
        <v>2294</v>
      </c>
      <c r="L157" s="33">
        <v>320</v>
      </c>
      <c r="M157" s="33" t="s">
        <v>270</v>
      </c>
    </row>
    <row r="158" spans="1:13">
      <c r="A158" s="33" t="s">
        <v>1955</v>
      </c>
      <c r="B158" s="158" t="s">
        <v>1954</v>
      </c>
      <c r="C158" s="88">
        <v>45719</v>
      </c>
      <c r="D158" s="88" t="s">
        <v>3622</v>
      </c>
      <c r="E158" s="33" t="s">
        <v>2504</v>
      </c>
      <c r="F158" s="88"/>
      <c r="G158" s="33" t="s">
        <v>2506</v>
      </c>
      <c r="J158" s="33">
        <v>450</v>
      </c>
      <c r="K158" s="33">
        <v>0</v>
      </c>
      <c r="L158" s="33">
        <v>300</v>
      </c>
      <c r="M158" s="33" t="s">
        <v>270</v>
      </c>
    </row>
    <row r="159" spans="1:13">
      <c r="A159" s="33" t="s">
        <v>2276</v>
      </c>
      <c r="B159" s="158" t="s">
        <v>2264</v>
      </c>
      <c r="C159" s="88">
        <v>45719</v>
      </c>
      <c r="D159" s="88" t="s">
        <v>3622</v>
      </c>
      <c r="E159" s="33" t="s">
        <v>2458</v>
      </c>
      <c r="F159" s="88"/>
      <c r="G159" s="33" t="s">
        <v>3727</v>
      </c>
      <c r="J159" s="33">
        <v>180</v>
      </c>
      <c r="K159" s="33">
        <v>350</v>
      </c>
      <c r="L159" s="33">
        <v>600</v>
      </c>
      <c r="M159" s="33" t="s">
        <v>270</v>
      </c>
    </row>
    <row r="160" spans="1:13">
      <c r="A160" s="33" t="s">
        <v>443</v>
      </c>
      <c r="B160" s="158" t="s">
        <v>586</v>
      </c>
      <c r="C160" s="88">
        <v>45719</v>
      </c>
      <c r="D160" s="88" t="s">
        <v>3622</v>
      </c>
      <c r="E160" s="33" t="s">
        <v>3738</v>
      </c>
      <c r="F160" s="88"/>
      <c r="G160" s="33" t="s">
        <v>3739</v>
      </c>
      <c r="J160" s="33">
        <v>140</v>
      </c>
      <c r="K160" s="33">
        <v>350</v>
      </c>
      <c r="L160" s="33">
        <v>600</v>
      </c>
      <c r="M160" s="33" t="s">
        <v>270</v>
      </c>
    </row>
    <row r="161" spans="1:13">
      <c r="A161" s="33" t="s">
        <v>2269</v>
      </c>
      <c r="B161" s="158" t="s">
        <v>2257</v>
      </c>
      <c r="C161" s="88">
        <v>45719</v>
      </c>
      <c r="D161" s="88" t="s">
        <v>3622</v>
      </c>
      <c r="E161" s="33" t="s">
        <v>2907</v>
      </c>
      <c r="F161" s="88"/>
      <c r="G161" s="33" t="s">
        <v>3736</v>
      </c>
      <c r="J161" s="33">
        <v>340</v>
      </c>
      <c r="K161" s="33">
        <v>350</v>
      </c>
      <c r="L161" s="33">
        <v>600</v>
      </c>
      <c r="M161" s="33" t="s">
        <v>270</v>
      </c>
    </row>
    <row r="162" spans="1:13">
      <c r="A162" s="33" t="s">
        <v>2171</v>
      </c>
      <c r="B162" s="158" t="s">
        <v>2170</v>
      </c>
      <c r="C162" s="88">
        <v>45719</v>
      </c>
      <c r="D162" s="88" t="s">
        <v>3622</v>
      </c>
      <c r="E162" s="33" t="s">
        <v>2504</v>
      </c>
      <c r="F162" s="88"/>
      <c r="G162" s="33" t="s">
        <v>2506</v>
      </c>
      <c r="J162" s="33">
        <v>90</v>
      </c>
      <c r="K162" s="33">
        <v>0</v>
      </c>
      <c r="L162" s="33">
        <v>300</v>
      </c>
      <c r="M162" s="33" t="s">
        <v>270</v>
      </c>
    </row>
    <row r="163" spans="1:13">
      <c r="A163" s="33" t="s">
        <v>731</v>
      </c>
      <c r="B163" s="158" t="s">
        <v>577</v>
      </c>
      <c r="C163" s="88">
        <v>45719</v>
      </c>
      <c r="D163" s="88" t="s">
        <v>3622</v>
      </c>
      <c r="E163" s="33" t="s">
        <v>2489</v>
      </c>
      <c r="F163" s="88"/>
      <c r="G163" s="33" t="s">
        <v>2492</v>
      </c>
      <c r="J163" s="33">
        <v>50</v>
      </c>
      <c r="K163" s="33">
        <v>0</v>
      </c>
      <c r="L163" s="33">
        <v>300</v>
      </c>
      <c r="M163" s="33" t="s">
        <v>270</v>
      </c>
    </row>
    <row r="164" spans="1:13">
      <c r="A164" s="33" t="s">
        <v>3684</v>
      </c>
      <c r="B164" s="158" t="s">
        <v>587</v>
      </c>
      <c r="C164" s="88">
        <v>45719</v>
      </c>
      <c r="D164" s="88" t="s">
        <v>3622</v>
      </c>
      <c r="E164" s="33" t="s">
        <v>2504</v>
      </c>
      <c r="F164" s="88"/>
      <c r="G164" s="33" t="s">
        <v>2506</v>
      </c>
      <c r="J164" s="33">
        <v>90</v>
      </c>
      <c r="K164" s="33">
        <v>0</v>
      </c>
      <c r="L164" s="33">
        <v>300</v>
      </c>
      <c r="M164" s="33" t="s">
        <v>270</v>
      </c>
    </row>
    <row r="165" spans="1:13">
      <c r="A165" s="33" t="s">
        <v>2149</v>
      </c>
      <c r="B165" s="158" t="s">
        <v>2148</v>
      </c>
      <c r="C165" s="88">
        <v>45719</v>
      </c>
      <c r="D165" s="88" t="s">
        <v>3622</v>
      </c>
      <c r="E165" s="33" t="s">
        <v>3729</v>
      </c>
      <c r="F165" s="88"/>
      <c r="G165" s="33" t="s">
        <v>3730</v>
      </c>
      <c r="J165" s="33">
        <v>160</v>
      </c>
      <c r="K165" s="33">
        <v>350</v>
      </c>
      <c r="L165" s="33">
        <v>600</v>
      </c>
      <c r="M165" s="33" t="s">
        <v>270</v>
      </c>
    </row>
    <row r="166" spans="1:13">
      <c r="A166" s="33" t="s">
        <v>1369</v>
      </c>
      <c r="B166" s="158" t="s">
        <v>1368</v>
      </c>
      <c r="C166" s="88">
        <v>45719</v>
      </c>
      <c r="D166" s="88" t="s">
        <v>3622</v>
      </c>
      <c r="E166" s="33" t="s">
        <v>3808</v>
      </c>
      <c r="F166" s="88"/>
      <c r="G166" s="33" t="s">
        <v>3919</v>
      </c>
      <c r="J166" s="33">
        <v>90</v>
      </c>
      <c r="K166" s="33">
        <v>350</v>
      </c>
      <c r="L166" s="33">
        <v>300</v>
      </c>
      <c r="M166" s="33" t="s">
        <v>270</v>
      </c>
    </row>
    <row r="167" spans="1:13">
      <c r="A167" s="33" t="s">
        <v>2244</v>
      </c>
      <c r="B167" s="158" t="s">
        <v>540</v>
      </c>
      <c r="C167" s="88">
        <v>45719</v>
      </c>
      <c r="D167" s="88" t="s">
        <v>3622</v>
      </c>
      <c r="E167" s="33" t="s">
        <v>3734</v>
      </c>
      <c r="F167" s="88"/>
      <c r="G167" s="33" t="s">
        <v>3735</v>
      </c>
      <c r="J167" s="33">
        <v>410</v>
      </c>
      <c r="K167" s="33">
        <v>350</v>
      </c>
      <c r="L167" s="33">
        <v>600</v>
      </c>
      <c r="M167" s="33" t="s">
        <v>270</v>
      </c>
    </row>
    <row r="168" spans="1:13">
      <c r="A168" s="33" t="s">
        <v>2252</v>
      </c>
      <c r="B168" s="158" t="s">
        <v>2072</v>
      </c>
      <c r="C168" s="88">
        <v>45719</v>
      </c>
      <c r="D168" s="88" t="s">
        <v>3622</v>
      </c>
      <c r="E168" s="33" t="s">
        <v>2504</v>
      </c>
      <c r="F168" s="88"/>
      <c r="G168" s="33" t="s">
        <v>2506</v>
      </c>
      <c r="J168" s="33">
        <v>340</v>
      </c>
      <c r="K168" s="33">
        <v>0</v>
      </c>
      <c r="L168" s="33">
        <v>300</v>
      </c>
      <c r="M168" s="33" t="s">
        <v>270</v>
      </c>
    </row>
    <row r="169" spans="1:13">
      <c r="A169" s="33" t="s">
        <v>744</v>
      </c>
      <c r="B169" s="158" t="s">
        <v>2285</v>
      </c>
      <c r="C169" s="88">
        <v>45719</v>
      </c>
      <c r="D169" s="88" t="s">
        <v>3622</v>
      </c>
      <c r="E169" s="33" t="s">
        <v>2489</v>
      </c>
      <c r="F169" s="88"/>
      <c r="G169" s="33" t="s">
        <v>2492</v>
      </c>
      <c r="J169" s="33">
        <v>0</v>
      </c>
      <c r="K169" s="33">
        <v>0</v>
      </c>
      <c r="L169" s="33">
        <v>300</v>
      </c>
      <c r="M169" s="33" t="s">
        <v>270</v>
      </c>
    </row>
    <row r="170" spans="1:13">
      <c r="A170" s="33" t="s">
        <v>1030</v>
      </c>
      <c r="B170" s="158" t="s">
        <v>520</v>
      </c>
      <c r="C170" s="88">
        <v>45719</v>
      </c>
      <c r="D170" s="88" t="s">
        <v>3622</v>
      </c>
      <c r="E170" s="33" t="s">
        <v>2458</v>
      </c>
      <c r="F170" s="88"/>
      <c r="G170" s="33" t="s">
        <v>3727</v>
      </c>
      <c r="J170" s="33">
        <v>150</v>
      </c>
      <c r="K170" s="33">
        <v>350</v>
      </c>
      <c r="L170" s="33">
        <v>600</v>
      </c>
      <c r="M170" s="33" t="s">
        <v>270</v>
      </c>
    </row>
    <row r="171" spans="1:13">
      <c r="A171" s="33" t="s">
        <v>1299</v>
      </c>
      <c r="B171" s="158" t="s">
        <v>1298</v>
      </c>
      <c r="C171" s="88">
        <v>45719</v>
      </c>
      <c r="D171" s="88" t="s">
        <v>3622</v>
      </c>
      <c r="E171" s="33" t="s">
        <v>2907</v>
      </c>
      <c r="F171" s="88"/>
      <c r="G171" s="33" t="s">
        <v>3736</v>
      </c>
      <c r="J171" s="33">
        <v>90</v>
      </c>
      <c r="K171" s="33">
        <v>350</v>
      </c>
      <c r="L171" s="33">
        <v>600</v>
      </c>
      <c r="M171" s="33" t="s">
        <v>270</v>
      </c>
    </row>
    <row r="172" spans="1:13">
      <c r="A172" s="33" t="s">
        <v>3676</v>
      </c>
      <c r="B172" s="158" t="s">
        <v>2351</v>
      </c>
      <c r="C172" s="88">
        <v>45719</v>
      </c>
      <c r="D172" s="88" t="s">
        <v>3622</v>
      </c>
      <c r="E172" s="33" t="s">
        <v>2907</v>
      </c>
      <c r="F172" s="88"/>
      <c r="G172" s="33" t="s">
        <v>3736</v>
      </c>
      <c r="J172" s="33">
        <v>90</v>
      </c>
      <c r="K172" s="33">
        <v>350</v>
      </c>
      <c r="L172" s="33">
        <v>600</v>
      </c>
      <c r="M172" s="33" t="s">
        <v>270</v>
      </c>
    </row>
    <row r="173" spans="1:13">
      <c r="A173" s="33" t="s">
        <v>2081</v>
      </c>
      <c r="B173" s="158" t="s">
        <v>2080</v>
      </c>
      <c r="C173" s="88">
        <v>45719</v>
      </c>
      <c r="D173" s="88" t="s">
        <v>3622</v>
      </c>
      <c r="E173" s="33" t="s">
        <v>2504</v>
      </c>
      <c r="F173" s="88"/>
      <c r="G173" s="33" t="s">
        <v>2506</v>
      </c>
      <c r="J173" s="33">
        <v>410</v>
      </c>
      <c r="K173" s="33">
        <v>0</v>
      </c>
      <c r="L173" s="33">
        <v>300</v>
      </c>
      <c r="M173" s="33" t="s">
        <v>270</v>
      </c>
    </row>
    <row r="174" spans="1:13">
      <c r="A174" s="33" t="s">
        <v>3625</v>
      </c>
      <c r="B174" s="158" t="s">
        <v>491</v>
      </c>
      <c r="C174" s="88">
        <v>45719</v>
      </c>
      <c r="D174" s="88" t="s">
        <v>3622</v>
      </c>
      <c r="E174" s="33" t="s">
        <v>2875</v>
      </c>
      <c r="F174" s="88"/>
      <c r="G174" s="33" t="s">
        <v>3733</v>
      </c>
      <c r="J174" s="33">
        <v>50</v>
      </c>
      <c r="K174" s="33">
        <v>0</v>
      </c>
      <c r="L174" s="33">
        <v>0</v>
      </c>
      <c r="M174" s="33" t="s">
        <v>270</v>
      </c>
    </row>
    <row r="175" spans="1:13">
      <c r="A175" s="33" t="s">
        <v>3677</v>
      </c>
      <c r="B175" s="158" t="s">
        <v>970</v>
      </c>
      <c r="C175" s="88">
        <v>45719</v>
      </c>
      <c r="D175" s="88" t="s">
        <v>3622</v>
      </c>
      <c r="E175" s="33" t="s">
        <v>2504</v>
      </c>
      <c r="F175" s="88"/>
      <c r="G175" s="33" t="s">
        <v>2506</v>
      </c>
      <c r="J175" s="33">
        <v>340</v>
      </c>
      <c r="K175" s="33">
        <v>0</v>
      </c>
      <c r="L175" s="33">
        <v>300</v>
      </c>
      <c r="M175" s="33" t="s">
        <v>270</v>
      </c>
    </row>
    <row r="176" spans="1:13">
      <c r="A176" s="33" t="s">
        <v>1999</v>
      </c>
      <c r="B176" s="158" t="s">
        <v>1998</v>
      </c>
      <c r="C176" s="88">
        <v>45719</v>
      </c>
      <c r="D176" s="88" t="s">
        <v>3622</v>
      </c>
      <c r="E176" s="33" t="s">
        <v>3781</v>
      </c>
      <c r="F176" s="88"/>
      <c r="G176" s="33" t="s">
        <v>3782</v>
      </c>
      <c r="J176" s="33" t="s">
        <v>2294</v>
      </c>
      <c r="K176" s="33" t="s">
        <v>2294</v>
      </c>
      <c r="L176" s="33">
        <v>320</v>
      </c>
      <c r="M176" s="33" t="s">
        <v>270</v>
      </c>
    </row>
    <row r="177" spans="1:13">
      <c r="A177" s="33" t="s">
        <v>3737</v>
      </c>
      <c r="B177" s="158" t="s">
        <v>2423</v>
      </c>
      <c r="C177" s="88">
        <v>45719</v>
      </c>
      <c r="D177" s="88" t="s">
        <v>3622</v>
      </c>
      <c r="E177" s="33" t="s">
        <v>2458</v>
      </c>
      <c r="F177" s="88"/>
      <c r="G177" s="33" t="s">
        <v>3727</v>
      </c>
      <c r="J177" s="33">
        <v>180</v>
      </c>
      <c r="K177" s="33" t="s">
        <v>2294</v>
      </c>
      <c r="L177" s="33">
        <v>0</v>
      </c>
      <c r="M177" s="33" t="s">
        <v>270</v>
      </c>
    </row>
    <row r="178" spans="1:13">
      <c r="A178" s="33" t="s">
        <v>3737</v>
      </c>
      <c r="B178" s="158" t="s">
        <v>2423</v>
      </c>
      <c r="C178" s="88">
        <v>45719</v>
      </c>
      <c r="D178" s="88" t="s">
        <v>3622</v>
      </c>
      <c r="E178" s="33" t="s">
        <v>2907</v>
      </c>
      <c r="F178" s="88"/>
      <c r="G178" s="33" t="s">
        <v>3736</v>
      </c>
      <c r="J178" s="33">
        <v>200</v>
      </c>
      <c r="K178" s="33">
        <v>350</v>
      </c>
      <c r="L178" s="33">
        <v>600</v>
      </c>
      <c r="M178" s="33" t="s">
        <v>270</v>
      </c>
    </row>
    <row r="179" spans="1:13">
      <c r="A179" s="33" t="s">
        <v>2142</v>
      </c>
      <c r="B179" s="158" t="s">
        <v>1696</v>
      </c>
      <c r="C179" s="88">
        <v>45719</v>
      </c>
      <c r="D179" s="88" t="s">
        <v>3622</v>
      </c>
      <c r="E179" s="33" t="s">
        <v>2504</v>
      </c>
      <c r="F179" s="88"/>
      <c r="G179" s="33" t="s">
        <v>2506</v>
      </c>
      <c r="J179" s="33">
        <v>90</v>
      </c>
      <c r="K179" s="33">
        <v>0</v>
      </c>
      <c r="L179" s="33">
        <v>300</v>
      </c>
      <c r="M179" s="33" t="s">
        <v>270</v>
      </c>
    </row>
    <row r="180" spans="1:13">
      <c r="A180" s="33" t="s">
        <v>3427</v>
      </c>
      <c r="B180" s="158" t="s">
        <v>550</v>
      </c>
      <c r="C180" s="88">
        <v>45719</v>
      </c>
      <c r="D180" s="88" t="s">
        <v>3622</v>
      </c>
      <c r="E180" s="33" t="s">
        <v>2504</v>
      </c>
      <c r="F180" s="88"/>
      <c r="G180" s="33" t="s">
        <v>2506</v>
      </c>
      <c r="J180" s="33">
        <v>90</v>
      </c>
      <c r="K180" s="33">
        <v>0</v>
      </c>
      <c r="L180" s="33">
        <v>300</v>
      </c>
      <c r="M180" s="33" t="s">
        <v>270</v>
      </c>
    </row>
    <row r="181" spans="1:13">
      <c r="A181" s="33" t="s">
        <v>2031</v>
      </c>
      <c r="B181" s="158" t="s">
        <v>2030</v>
      </c>
      <c r="C181" s="88">
        <v>45719</v>
      </c>
      <c r="D181" s="88" t="s">
        <v>3622</v>
      </c>
      <c r="E181" s="33" t="s">
        <v>2504</v>
      </c>
      <c r="F181" s="88"/>
      <c r="G181" s="33" t="s">
        <v>2506</v>
      </c>
      <c r="J181" s="33">
        <v>90</v>
      </c>
      <c r="K181" s="33">
        <v>0</v>
      </c>
      <c r="L181" s="33">
        <v>300</v>
      </c>
      <c r="M181" s="33" t="s">
        <v>270</v>
      </c>
    </row>
    <row r="182" spans="1:13">
      <c r="A182" s="33" t="s">
        <v>1790</v>
      </c>
      <c r="B182" s="158" t="s">
        <v>1789</v>
      </c>
      <c r="C182" s="88">
        <v>45719</v>
      </c>
      <c r="D182" s="88" t="s">
        <v>3622</v>
      </c>
      <c r="E182" s="33" t="s">
        <v>3519</v>
      </c>
      <c r="F182" s="88"/>
      <c r="G182" s="33" t="s">
        <v>3726</v>
      </c>
      <c r="J182" s="33" t="s">
        <v>2294</v>
      </c>
      <c r="K182" s="33">
        <v>350</v>
      </c>
      <c r="L182" s="33">
        <v>600</v>
      </c>
      <c r="M182" s="33" t="s">
        <v>270</v>
      </c>
    </row>
    <row r="183" spans="1:13">
      <c r="A183" s="33" t="s">
        <v>2089</v>
      </c>
      <c r="B183" s="158" t="s">
        <v>2088</v>
      </c>
      <c r="C183" s="88">
        <v>45719</v>
      </c>
      <c r="D183" s="88" t="s">
        <v>3622</v>
      </c>
      <c r="E183" s="33" t="s">
        <v>2504</v>
      </c>
      <c r="F183" s="88"/>
      <c r="G183" s="33" t="s">
        <v>2506</v>
      </c>
      <c r="J183" s="33">
        <v>320</v>
      </c>
      <c r="K183" s="33">
        <v>0</v>
      </c>
      <c r="L183" s="33">
        <v>300</v>
      </c>
      <c r="M183" s="33" t="s">
        <v>270</v>
      </c>
    </row>
    <row r="184" spans="1:13">
      <c r="A184" s="33" t="s">
        <v>2157</v>
      </c>
      <c r="B184" s="158" t="s">
        <v>2156</v>
      </c>
      <c r="C184" s="88">
        <v>45720</v>
      </c>
      <c r="D184" s="88" t="s">
        <v>3622</v>
      </c>
      <c r="E184" s="33" t="s">
        <v>3465</v>
      </c>
      <c r="F184" s="88"/>
      <c r="G184" s="33" t="s">
        <v>3743</v>
      </c>
      <c r="J184" s="33">
        <v>160</v>
      </c>
      <c r="K184" s="33" t="s">
        <v>2294</v>
      </c>
      <c r="L184" s="33">
        <v>0</v>
      </c>
      <c r="M184" s="33" t="s">
        <v>270</v>
      </c>
    </row>
    <row r="185" spans="1:13">
      <c r="A185" s="33" t="s">
        <v>2157</v>
      </c>
      <c r="B185" s="158" t="s">
        <v>2156</v>
      </c>
      <c r="C185" s="88">
        <v>45720</v>
      </c>
      <c r="D185" s="88" t="s">
        <v>3622</v>
      </c>
      <c r="E185" s="33" t="s">
        <v>2458</v>
      </c>
      <c r="F185" s="88"/>
      <c r="G185" s="33" t="s">
        <v>2510</v>
      </c>
      <c r="J185" s="33">
        <v>200</v>
      </c>
      <c r="K185" s="33">
        <v>350</v>
      </c>
      <c r="L185" s="33">
        <v>600</v>
      </c>
      <c r="M185" s="33" t="s">
        <v>270</v>
      </c>
    </row>
    <row r="186" spans="1:13">
      <c r="A186" s="33" t="s">
        <v>922</v>
      </c>
      <c r="B186" s="158" t="s">
        <v>921</v>
      </c>
      <c r="C186" s="88">
        <v>45720</v>
      </c>
      <c r="D186" s="88" t="s">
        <v>3622</v>
      </c>
      <c r="E186" s="33" t="s">
        <v>3781</v>
      </c>
      <c r="F186" s="88"/>
      <c r="G186" s="33" t="s">
        <v>3791</v>
      </c>
      <c r="J186" s="33" t="s">
        <v>2294</v>
      </c>
      <c r="K186" s="33" t="s">
        <v>2294</v>
      </c>
      <c r="L186" s="33">
        <v>320</v>
      </c>
      <c r="M186" s="33" t="s">
        <v>270</v>
      </c>
    </row>
    <row r="187" spans="1:13">
      <c r="A187" s="33" t="s">
        <v>1407</v>
      </c>
      <c r="B187" s="158" t="s">
        <v>543</v>
      </c>
      <c r="C187" s="88">
        <v>45720</v>
      </c>
      <c r="D187" s="88" t="s">
        <v>3622</v>
      </c>
      <c r="E187" s="33" t="s">
        <v>2963</v>
      </c>
      <c r="F187" s="88"/>
      <c r="G187" s="33" t="s">
        <v>3748</v>
      </c>
      <c r="J187" s="33">
        <v>150</v>
      </c>
      <c r="K187" s="33">
        <v>0</v>
      </c>
      <c r="L187" s="33">
        <v>300</v>
      </c>
      <c r="M187" s="33" t="s">
        <v>270</v>
      </c>
    </row>
    <row r="188" spans="1:13">
      <c r="A188" s="33" t="s">
        <v>1879</v>
      </c>
      <c r="B188" s="158" t="s">
        <v>1865</v>
      </c>
      <c r="C188" s="88">
        <v>45720</v>
      </c>
      <c r="D188" s="88" t="s">
        <v>3622</v>
      </c>
      <c r="E188" s="33" t="s">
        <v>2369</v>
      </c>
      <c r="F188" s="88"/>
      <c r="G188" s="33" t="s">
        <v>3747</v>
      </c>
      <c r="J188" s="33">
        <v>40</v>
      </c>
      <c r="K188" s="33">
        <v>0</v>
      </c>
      <c r="L188" s="33">
        <v>300</v>
      </c>
      <c r="M188" s="33" t="s">
        <v>270</v>
      </c>
    </row>
    <row r="189" spans="1:13">
      <c r="A189" s="33" t="s">
        <v>786</v>
      </c>
      <c r="B189" s="158" t="s">
        <v>785</v>
      </c>
      <c r="C189" s="88">
        <v>45720</v>
      </c>
      <c r="D189" s="88" t="s">
        <v>3622</v>
      </c>
      <c r="E189" s="33" t="s">
        <v>2515</v>
      </c>
      <c r="F189" s="88"/>
      <c r="G189" s="33" t="s">
        <v>2518</v>
      </c>
      <c r="J189" s="33">
        <v>140</v>
      </c>
      <c r="K189" s="33">
        <v>0</v>
      </c>
      <c r="L189" s="33">
        <v>300</v>
      </c>
      <c r="M189" s="33" t="s">
        <v>270</v>
      </c>
    </row>
    <row r="190" spans="1:13">
      <c r="A190" s="33" t="s">
        <v>2245</v>
      </c>
      <c r="B190" s="158" t="s">
        <v>630</v>
      </c>
      <c r="C190" s="88">
        <v>45720</v>
      </c>
      <c r="D190" s="88" t="s">
        <v>3622</v>
      </c>
      <c r="E190" s="33" t="s">
        <v>2458</v>
      </c>
      <c r="F190" s="88"/>
      <c r="G190" s="33" t="s">
        <v>2510</v>
      </c>
      <c r="J190" s="33">
        <v>150</v>
      </c>
      <c r="K190" s="33">
        <v>350</v>
      </c>
      <c r="L190" s="33">
        <v>600</v>
      </c>
      <c r="M190" s="33" t="s">
        <v>270</v>
      </c>
    </row>
    <row r="191" spans="1:13">
      <c r="A191" s="33" t="s">
        <v>3666</v>
      </c>
      <c r="B191" s="158" t="s">
        <v>501</v>
      </c>
      <c r="C191" s="88">
        <v>45720</v>
      </c>
      <c r="D191" s="88" t="s">
        <v>3622</v>
      </c>
      <c r="E191" s="33" t="s">
        <v>2458</v>
      </c>
      <c r="F191" s="88"/>
      <c r="G191" s="33" t="s">
        <v>2510</v>
      </c>
      <c r="J191" s="33">
        <v>200</v>
      </c>
      <c r="K191" s="33">
        <v>350</v>
      </c>
      <c r="L191" s="33">
        <v>600</v>
      </c>
      <c r="M191" s="33" t="s">
        <v>270</v>
      </c>
    </row>
    <row r="192" spans="1:13">
      <c r="A192" s="33" t="s">
        <v>1369</v>
      </c>
      <c r="B192" s="158" t="s">
        <v>1368</v>
      </c>
      <c r="C192" s="88">
        <v>45720</v>
      </c>
      <c r="D192" s="88" t="s">
        <v>3622</v>
      </c>
      <c r="E192" s="33" t="s">
        <v>2458</v>
      </c>
      <c r="F192" s="88"/>
      <c r="G192" s="33" t="s">
        <v>2510</v>
      </c>
      <c r="J192" s="33">
        <v>150</v>
      </c>
      <c r="K192" s="33">
        <v>350</v>
      </c>
      <c r="L192" s="33">
        <v>600</v>
      </c>
      <c r="M192" s="33" t="s">
        <v>270</v>
      </c>
    </row>
    <row r="193" spans="1:13">
      <c r="A193" s="33" t="s">
        <v>1343</v>
      </c>
      <c r="B193" s="158" t="s">
        <v>1339</v>
      </c>
      <c r="C193" s="88">
        <v>45720</v>
      </c>
      <c r="D193" s="88" t="s">
        <v>3622</v>
      </c>
      <c r="E193" s="33" t="s">
        <v>2458</v>
      </c>
      <c r="F193" s="88"/>
      <c r="G193" s="33" t="s">
        <v>2510</v>
      </c>
      <c r="J193" s="33">
        <v>300</v>
      </c>
      <c r="K193" s="33">
        <v>350</v>
      </c>
      <c r="L193" s="33">
        <v>600</v>
      </c>
      <c r="M193" s="33" t="s">
        <v>270</v>
      </c>
    </row>
    <row r="194" spans="1:13">
      <c r="A194" s="33" t="s">
        <v>1299</v>
      </c>
      <c r="B194" s="158" t="s">
        <v>1298</v>
      </c>
      <c r="C194" s="88">
        <v>45720</v>
      </c>
      <c r="D194" s="88" t="s">
        <v>3622</v>
      </c>
      <c r="E194" s="33" t="s">
        <v>3745</v>
      </c>
      <c r="F194" s="88"/>
      <c r="G194" s="33" t="s">
        <v>3746</v>
      </c>
      <c r="J194" s="33">
        <v>196</v>
      </c>
      <c r="K194" s="33">
        <v>0</v>
      </c>
      <c r="L194" s="33">
        <v>600</v>
      </c>
      <c r="M194" s="33" t="s">
        <v>270</v>
      </c>
    </row>
    <row r="195" spans="1:13">
      <c r="A195" s="33" t="s">
        <v>3741</v>
      </c>
      <c r="B195" s="158" t="s">
        <v>530</v>
      </c>
      <c r="C195" s="88">
        <v>45720</v>
      </c>
      <c r="D195" s="88" t="s">
        <v>3622</v>
      </c>
      <c r="E195" s="33" t="s">
        <v>2458</v>
      </c>
      <c r="F195" s="88"/>
      <c r="G195" s="33" t="s">
        <v>2510</v>
      </c>
      <c r="J195" s="33">
        <v>150</v>
      </c>
      <c r="K195" s="33">
        <v>350</v>
      </c>
      <c r="L195" s="33">
        <v>600</v>
      </c>
      <c r="M195" s="33" t="s">
        <v>270</v>
      </c>
    </row>
    <row r="196" spans="1:13">
      <c r="A196" s="33" t="s">
        <v>968</v>
      </c>
      <c r="B196" s="158" t="s">
        <v>967</v>
      </c>
      <c r="C196" s="88">
        <v>45720</v>
      </c>
      <c r="D196" s="88" t="s">
        <v>3622</v>
      </c>
      <c r="E196" s="33" t="s">
        <v>2515</v>
      </c>
      <c r="F196" s="88"/>
      <c r="G196" s="33" t="s">
        <v>2518</v>
      </c>
      <c r="J196" s="33">
        <v>140</v>
      </c>
      <c r="K196" s="33">
        <v>0</v>
      </c>
      <c r="L196" s="33">
        <v>300</v>
      </c>
      <c r="M196" s="33" t="s">
        <v>270</v>
      </c>
    </row>
    <row r="197" spans="1:13">
      <c r="A197" s="33" t="s">
        <v>3737</v>
      </c>
      <c r="B197" s="158" t="s">
        <v>2423</v>
      </c>
      <c r="C197" s="88">
        <v>45720</v>
      </c>
      <c r="D197" s="88" t="s">
        <v>3622</v>
      </c>
      <c r="E197" s="33" t="s">
        <v>3520</v>
      </c>
      <c r="F197" s="88"/>
      <c r="G197" s="33" t="s">
        <v>3740</v>
      </c>
      <c r="J197" s="33">
        <v>140</v>
      </c>
      <c r="K197" s="33">
        <v>350</v>
      </c>
      <c r="L197" s="33">
        <v>600</v>
      </c>
      <c r="M197" s="33" t="s">
        <v>270</v>
      </c>
    </row>
    <row r="198" spans="1:13">
      <c r="A198" s="33" t="s">
        <v>3299</v>
      </c>
      <c r="B198" s="158" t="s">
        <v>2507</v>
      </c>
      <c r="C198" s="88">
        <v>45720</v>
      </c>
      <c r="D198" s="88" t="s">
        <v>3622</v>
      </c>
      <c r="E198" s="33" t="s">
        <v>2907</v>
      </c>
      <c r="F198" s="88"/>
      <c r="G198" s="33" t="s">
        <v>3742</v>
      </c>
      <c r="J198" s="33">
        <v>90</v>
      </c>
      <c r="K198" s="33">
        <v>350</v>
      </c>
      <c r="L198" s="33">
        <v>600</v>
      </c>
      <c r="M198" s="33" t="s">
        <v>270</v>
      </c>
    </row>
    <row r="199" spans="1:13">
      <c r="A199" s="33" t="s">
        <v>988</v>
      </c>
      <c r="B199" s="158" t="s">
        <v>987</v>
      </c>
      <c r="C199" s="88">
        <v>45721</v>
      </c>
      <c r="D199" s="88" t="s">
        <v>3622</v>
      </c>
      <c r="E199" s="33" t="s">
        <v>3515</v>
      </c>
      <c r="F199" s="88"/>
      <c r="G199" s="33" t="s">
        <v>3744</v>
      </c>
      <c r="J199" s="33">
        <v>300</v>
      </c>
      <c r="K199" s="33" t="s">
        <v>2294</v>
      </c>
      <c r="L199" s="33">
        <v>600</v>
      </c>
      <c r="M199" s="33" t="s">
        <v>270</v>
      </c>
    </row>
    <row r="200" spans="1:13">
      <c r="A200" s="33" t="s">
        <v>2157</v>
      </c>
      <c r="B200" s="158" t="s">
        <v>2156</v>
      </c>
      <c r="C200" s="88">
        <v>45721</v>
      </c>
      <c r="D200" s="88" t="s">
        <v>3622</v>
      </c>
      <c r="E200" s="33" t="s">
        <v>3753</v>
      </c>
      <c r="F200" s="88"/>
      <c r="G200" s="33" t="s">
        <v>3754</v>
      </c>
      <c r="J200" s="33">
        <v>140</v>
      </c>
      <c r="K200" s="33">
        <v>350</v>
      </c>
      <c r="L200" s="33">
        <v>300</v>
      </c>
      <c r="M200" s="33" t="s">
        <v>270</v>
      </c>
    </row>
    <row r="201" spans="1:13">
      <c r="A201" s="33" t="s">
        <v>3715</v>
      </c>
      <c r="B201" s="158" t="s">
        <v>564</v>
      </c>
      <c r="C201" s="88">
        <v>45721</v>
      </c>
      <c r="D201" s="88" t="s">
        <v>3622</v>
      </c>
      <c r="E201" s="33" t="s">
        <v>2524</v>
      </c>
      <c r="F201" s="88"/>
      <c r="G201" s="33" t="s">
        <v>3750</v>
      </c>
      <c r="J201" s="33">
        <v>180</v>
      </c>
      <c r="K201" s="33">
        <v>350</v>
      </c>
      <c r="L201" s="33">
        <v>600</v>
      </c>
      <c r="M201" s="33" t="s">
        <v>270</v>
      </c>
    </row>
    <row r="202" spans="1:13">
      <c r="A202" s="33" t="s">
        <v>1680</v>
      </c>
      <c r="B202" s="158" t="s">
        <v>1678</v>
      </c>
      <c r="C202" s="88">
        <v>45721</v>
      </c>
      <c r="D202" s="88" t="s">
        <v>3622</v>
      </c>
      <c r="E202" s="33" t="s">
        <v>3520</v>
      </c>
      <c r="F202" s="88"/>
      <c r="G202" s="33" t="s">
        <v>3752</v>
      </c>
      <c r="J202" s="33">
        <v>140</v>
      </c>
      <c r="K202" s="33">
        <v>350</v>
      </c>
      <c r="L202" s="33">
        <v>600</v>
      </c>
      <c r="M202" s="33" t="s">
        <v>270</v>
      </c>
    </row>
    <row r="203" spans="1:13">
      <c r="A203" s="33" t="s">
        <v>2175</v>
      </c>
      <c r="B203" s="158" t="s">
        <v>2025</v>
      </c>
      <c r="C203" s="88">
        <v>45721</v>
      </c>
      <c r="D203" s="88" t="s">
        <v>3622</v>
      </c>
      <c r="E203" s="33" t="s">
        <v>2532</v>
      </c>
      <c r="F203" s="88"/>
      <c r="G203" s="33" t="s">
        <v>3758</v>
      </c>
      <c r="J203" s="33">
        <v>160</v>
      </c>
      <c r="K203" s="33">
        <v>0</v>
      </c>
      <c r="L203" s="33">
        <v>300</v>
      </c>
      <c r="M203" s="33" t="s">
        <v>270</v>
      </c>
    </row>
    <row r="204" spans="1:13">
      <c r="A204" s="33" t="s">
        <v>2241</v>
      </c>
      <c r="B204" s="158" t="s">
        <v>561</v>
      </c>
      <c r="C204" s="88">
        <v>45721</v>
      </c>
      <c r="D204" s="88" t="s">
        <v>3622</v>
      </c>
      <c r="E204" s="33" t="s">
        <v>2535</v>
      </c>
      <c r="F204" s="88"/>
      <c r="G204" s="33" t="s">
        <v>3759</v>
      </c>
      <c r="J204" s="33">
        <v>150</v>
      </c>
      <c r="K204" s="33">
        <v>0</v>
      </c>
      <c r="L204" s="33">
        <v>300</v>
      </c>
      <c r="M204" s="33" t="s">
        <v>270</v>
      </c>
    </row>
    <row r="205" spans="1:13">
      <c r="A205" s="33" t="s">
        <v>1308</v>
      </c>
      <c r="B205" s="158" t="s">
        <v>1307</v>
      </c>
      <c r="C205" s="88">
        <v>45721</v>
      </c>
      <c r="D205" s="88" t="s">
        <v>3622</v>
      </c>
      <c r="E205" s="33" t="s">
        <v>2535</v>
      </c>
      <c r="F205" s="88"/>
      <c r="G205" s="33" t="s">
        <v>3759</v>
      </c>
      <c r="J205" s="33">
        <v>200</v>
      </c>
      <c r="K205" s="33">
        <v>0</v>
      </c>
      <c r="L205" s="33">
        <v>300</v>
      </c>
      <c r="M205" s="33" t="s">
        <v>270</v>
      </c>
    </row>
    <row r="206" spans="1:13">
      <c r="A206" s="33" t="s">
        <v>1504</v>
      </c>
      <c r="B206" s="158" t="s">
        <v>1501</v>
      </c>
      <c r="C206" s="88">
        <v>45721</v>
      </c>
      <c r="D206" s="88" t="s">
        <v>3622</v>
      </c>
      <c r="E206" s="33" t="s">
        <v>2515</v>
      </c>
      <c r="F206" s="88"/>
      <c r="G206" s="33" t="s">
        <v>3757</v>
      </c>
      <c r="J206" s="33">
        <v>140</v>
      </c>
      <c r="K206" s="33">
        <v>0</v>
      </c>
      <c r="L206" s="33">
        <v>300</v>
      </c>
      <c r="M206" s="33" t="s">
        <v>270</v>
      </c>
    </row>
    <row r="207" spans="1:13">
      <c r="A207" s="33" t="s">
        <v>3760</v>
      </c>
      <c r="B207" s="158" t="s">
        <v>985</v>
      </c>
      <c r="C207" s="88">
        <v>45721</v>
      </c>
      <c r="D207" s="88" t="s">
        <v>3622</v>
      </c>
      <c r="E207" s="33" t="s">
        <v>2369</v>
      </c>
      <c r="F207" s="88"/>
      <c r="G207" s="33" t="s">
        <v>3761</v>
      </c>
      <c r="J207" s="33">
        <v>150</v>
      </c>
      <c r="K207" s="33">
        <v>0</v>
      </c>
      <c r="L207" s="33">
        <v>300</v>
      </c>
      <c r="M207" s="33" t="s">
        <v>270</v>
      </c>
    </row>
    <row r="208" spans="1:13">
      <c r="A208" s="33" t="s">
        <v>786</v>
      </c>
      <c r="B208" s="158" t="s">
        <v>785</v>
      </c>
      <c r="C208" s="88">
        <v>45721</v>
      </c>
      <c r="D208" s="88" t="s">
        <v>3622</v>
      </c>
      <c r="E208" s="33" t="s">
        <v>2524</v>
      </c>
      <c r="F208" s="88"/>
      <c r="G208" s="33" t="s">
        <v>3750</v>
      </c>
      <c r="J208" s="33">
        <v>140</v>
      </c>
      <c r="K208" s="33">
        <v>350</v>
      </c>
      <c r="L208" s="33">
        <v>600</v>
      </c>
      <c r="M208" s="33" t="s">
        <v>270</v>
      </c>
    </row>
    <row r="209" spans="1:13">
      <c r="A209" s="33" t="s">
        <v>2269</v>
      </c>
      <c r="B209" s="158" t="s">
        <v>2257</v>
      </c>
      <c r="C209" s="88">
        <v>45721</v>
      </c>
      <c r="D209" s="88" t="s">
        <v>3622</v>
      </c>
      <c r="E209" s="33" t="s">
        <v>3764</v>
      </c>
      <c r="F209" s="88"/>
      <c r="G209" s="33" t="s">
        <v>3765</v>
      </c>
      <c r="J209" s="33">
        <v>1048</v>
      </c>
      <c r="K209" s="33">
        <v>3000</v>
      </c>
      <c r="L209" s="33">
        <v>600</v>
      </c>
      <c r="M209" s="33" t="s">
        <v>270</v>
      </c>
    </row>
    <row r="210" spans="1:13">
      <c r="A210" s="33" t="s">
        <v>3724</v>
      </c>
      <c r="B210" s="158" t="s">
        <v>581</v>
      </c>
      <c r="C210" s="88">
        <v>45721</v>
      </c>
      <c r="D210" s="88" t="s">
        <v>3622</v>
      </c>
      <c r="E210" s="33" t="s">
        <v>2532</v>
      </c>
      <c r="F210" s="88"/>
      <c r="G210" s="33" t="s">
        <v>3758</v>
      </c>
      <c r="J210" s="33">
        <v>430</v>
      </c>
      <c r="K210" s="33">
        <v>0</v>
      </c>
      <c r="L210" s="33">
        <v>300</v>
      </c>
      <c r="M210" s="33" t="s">
        <v>270</v>
      </c>
    </row>
    <row r="211" spans="1:13">
      <c r="A211" s="33" t="s">
        <v>1905</v>
      </c>
      <c r="B211" s="158" t="s">
        <v>1340</v>
      </c>
      <c r="C211" s="88">
        <v>45721</v>
      </c>
      <c r="D211" s="88" t="s">
        <v>3622</v>
      </c>
      <c r="E211" s="33" t="s">
        <v>2489</v>
      </c>
      <c r="F211" s="88"/>
      <c r="G211" s="33" t="s">
        <v>3756</v>
      </c>
      <c r="J211" s="33">
        <v>120</v>
      </c>
      <c r="K211" s="33">
        <v>0</v>
      </c>
      <c r="L211" s="33">
        <v>300</v>
      </c>
      <c r="M211" s="33" t="s">
        <v>270</v>
      </c>
    </row>
    <row r="212" spans="1:13">
      <c r="A212" s="33" t="s">
        <v>3684</v>
      </c>
      <c r="B212" s="158" t="s">
        <v>587</v>
      </c>
      <c r="C212" s="88">
        <v>45721</v>
      </c>
      <c r="D212" s="88" t="s">
        <v>3622</v>
      </c>
      <c r="E212" s="33" t="s">
        <v>2515</v>
      </c>
      <c r="F212" s="88"/>
      <c r="G212" s="33" t="s">
        <v>3757</v>
      </c>
      <c r="J212" s="33">
        <v>160</v>
      </c>
      <c r="K212" s="33">
        <v>0</v>
      </c>
      <c r="L212" s="33">
        <v>300</v>
      </c>
      <c r="M212" s="33" t="s">
        <v>270</v>
      </c>
    </row>
    <row r="213" spans="1:13">
      <c r="A213" s="33" t="s">
        <v>3783</v>
      </c>
      <c r="B213" s="158" t="s">
        <v>608</v>
      </c>
      <c r="C213" s="88">
        <v>45721</v>
      </c>
      <c r="D213" s="88" t="s">
        <v>3622</v>
      </c>
      <c r="E213" s="33" t="s">
        <v>3781</v>
      </c>
      <c r="F213" s="88"/>
      <c r="G213" s="33" t="s">
        <v>3784</v>
      </c>
      <c r="J213" s="33" t="s">
        <v>2294</v>
      </c>
      <c r="K213" s="33" t="s">
        <v>2294</v>
      </c>
      <c r="L213" s="33">
        <v>320</v>
      </c>
      <c r="M213" s="33" t="s">
        <v>270</v>
      </c>
    </row>
    <row r="214" spans="1:13">
      <c r="A214" s="33" t="s">
        <v>1369</v>
      </c>
      <c r="B214" s="158" t="s">
        <v>1368</v>
      </c>
      <c r="C214" s="88">
        <v>45721</v>
      </c>
      <c r="D214" s="88" t="s">
        <v>3622</v>
      </c>
      <c r="E214" s="33" t="s">
        <v>3764</v>
      </c>
      <c r="F214" s="88"/>
      <c r="G214" s="33" t="s">
        <v>3765</v>
      </c>
      <c r="J214" s="33" t="s">
        <v>2294</v>
      </c>
      <c r="K214" s="33" t="s">
        <v>2294</v>
      </c>
      <c r="L214" s="33">
        <v>600</v>
      </c>
      <c r="M214" s="33" t="s">
        <v>270</v>
      </c>
    </row>
    <row r="215" spans="1:13">
      <c r="A215" s="33" t="s">
        <v>1657</v>
      </c>
      <c r="B215" s="158" t="s">
        <v>1653</v>
      </c>
      <c r="C215" s="88">
        <v>45721</v>
      </c>
      <c r="D215" s="88" t="s">
        <v>3622</v>
      </c>
      <c r="E215" s="33" t="s">
        <v>3731</v>
      </c>
      <c r="F215" s="88"/>
      <c r="G215" s="33" t="s">
        <v>3751</v>
      </c>
      <c r="J215" s="33">
        <v>340</v>
      </c>
      <c r="K215" s="33">
        <v>350</v>
      </c>
      <c r="L215" s="33">
        <v>600</v>
      </c>
      <c r="M215" s="33" t="s">
        <v>270</v>
      </c>
    </row>
    <row r="216" spans="1:13">
      <c r="A216" s="33" t="s">
        <v>1030</v>
      </c>
      <c r="B216" s="158" t="s">
        <v>520</v>
      </c>
      <c r="C216" s="88">
        <v>45721</v>
      </c>
      <c r="D216" s="88" t="s">
        <v>3622</v>
      </c>
      <c r="E216" s="33" t="s">
        <v>3781</v>
      </c>
      <c r="F216" s="88"/>
      <c r="G216" s="33" t="s">
        <v>3784</v>
      </c>
      <c r="J216" s="33" t="s">
        <v>2294</v>
      </c>
      <c r="K216" s="33" t="s">
        <v>2294</v>
      </c>
      <c r="L216" s="33">
        <v>320</v>
      </c>
      <c r="M216" s="33" t="s">
        <v>270</v>
      </c>
    </row>
    <row r="217" spans="1:13">
      <c r="A217" s="33" t="s">
        <v>1299</v>
      </c>
      <c r="B217" s="158" t="s">
        <v>1298</v>
      </c>
      <c r="C217" s="88">
        <v>45721</v>
      </c>
      <c r="D217" s="88" t="s">
        <v>3622</v>
      </c>
      <c r="E217" s="33" t="s">
        <v>3454</v>
      </c>
      <c r="F217" s="88"/>
      <c r="G217" s="33" t="s">
        <v>3749</v>
      </c>
      <c r="J217" s="33">
        <v>140</v>
      </c>
      <c r="K217" s="33">
        <v>350</v>
      </c>
      <c r="L217" s="33">
        <v>600</v>
      </c>
      <c r="M217" s="33" t="s">
        <v>270</v>
      </c>
    </row>
    <row r="218" spans="1:13">
      <c r="A218" s="33" t="s">
        <v>3330</v>
      </c>
      <c r="B218" s="158" t="s">
        <v>2526</v>
      </c>
      <c r="C218" s="88">
        <v>45721</v>
      </c>
      <c r="D218" s="88" t="s">
        <v>3622</v>
      </c>
      <c r="E218" s="33" t="s">
        <v>2907</v>
      </c>
      <c r="F218" s="88"/>
      <c r="G218" s="33" t="s">
        <v>3755</v>
      </c>
      <c r="J218" s="33">
        <v>90</v>
      </c>
      <c r="K218" s="33">
        <v>350</v>
      </c>
      <c r="L218" s="33">
        <v>600</v>
      </c>
      <c r="M218" s="33" t="s">
        <v>270</v>
      </c>
    </row>
    <row r="219" spans="1:13">
      <c r="A219" s="33" t="s">
        <v>3737</v>
      </c>
      <c r="B219" s="158" t="s">
        <v>2423</v>
      </c>
      <c r="C219" s="88">
        <v>45721</v>
      </c>
      <c r="D219" s="88" t="s">
        <v>3622</v>
      </c>
      <c r="E219" s="33" t="s">
        <v>3781</v>
      </c>
      <c r="F219" s="88"/>
      <c r="G219" s="33" t="s">
        <v>3784</v>
      </c>
      <c r="J219" s="33" t="s">
        <v>2294</v>
      </c>
      <c r="K219" s="33" t="s">
        <v>2294</v>
      </c>
      <c r="L219" s="33">
        <v>300</v>
      </c>
      <c r="M219" s="33" t="s">
        <v>270</v>
      </c>
    </row>
    <row r="220" spans="1:13">
      <c r="A220" s="33" t="s">
        <v>3641</v>
      </c>
      <c r="B220" s="158" t="s">
        <v>524</v>
      </c>
      <c r="C220" s="88">
        <v>45721</v>
      </c>
      <c r="D220" s="88" t="s">
        <v>3622</v>
      </c>
      <c r="E220" s="33" t="s">
        <v>2369</v>
      </c>
      <c r="F220" s="88"/>
      <c r="G220" s="33" t="s">
        <v>3761</v>
      </c>
      <c r="J220" s="33">
        <v>150</v>
      </c>
      <c r="K220" s="33">
        <v>0</v>
      </c>
      <c r="L220" s="33">
        <v>300</v>
      </c>
      <c r="M220" s="33" t="s">
        <v>270</v>
      </c>
    </row>
    <row r="221" spans="1:13">
      <c r="A221" s="33" t="s">
        <v>2089</v>
      </c>
      <c r="B221" s="158" t="s">
        <v>2088</v>
      </c>
      <c r="C221" s="88">
        <v>45721</v>
      </c>
      <c r="D221" s="88" t="s">
        <v>3622</v>
      </c>
      <c r="E221" s="33" t="s">
        <v>2524</v>
      </c>
      <c r="F221" s="88"/>
      <c r="G221" s="33" t="s">
        <v>3750</v>
      </c>
      <c r="J221" s="33">
        <v>140</v>
      </c>
      <c r="K221" s="33">
        <v>350</v>
      </c>
      <c r="L221" s="33">
        <v>600</v>
      </c>
      <c r="M221" s="33" t="s">
        <v>270</v>
      </c>
    </row>
    <row r="222" spans="1:13">
      <c r="A222" s="33" t="s">
        <v>2143</v>
      </c>
      <c r="B222" s="158" t="s">
        <v>1063</v>
      </c>
      <c r="C222" s="88">
        <v>45722</v>
      </c>
      <c r="D222" s="88" t="s">
        <v>3622</v>
      </c>
      <c r="E222" s="33" t="s">
        <v>2441</v>
      </c>
      <c r="F222" s="88"/>
      <c r="G222" s="33" t="s">
        <v>3766</v>
      </c>
      <c r="J222" s="33">
        <v>180</v>
      </c>
      <c r="K222" s="33">
        <v>0</v>
      </c>
      <c r="L222" s="33">
        <v>300</v>
      </c>
      <c r="M222" s="33" t="s">
        <v>270</v>
      </c>
    </row>
    <row r="223" spans="1:13">
      <c r="A223" s="33" t="s">
        <v>3669</v>
      </c>
      <c r="B223" s="158" t="s">
        <v>1513</v>
      </c>
      <c r="C223" s="88">
        <v>45722</v>
      </c>
      <c r="D223" s="88" t="s">
        <v>3622</v>
      </c>
      <c r="E223" s="33" t="s">
        <v>2369</v>
      </c>
      <c r="F223" s="88"/>
      <c r="G223" s="33" t="s">
        <v>3767</v>
      </c>
      <c r="J223" s="33">
        <v>140</v>
      </c>
      <c r="K223" s="33">
        <v>0</v>
      </c>
      <c r="L223" s="33">
        <v>300</v>
      </c>
      <c r="M223" s="33" t="s">
        <v>270</v>
      </c>
    </row>
    <row r="224" spans="1:13">
      <c r="A224" s="33" t="s">
        <v>3768</v>
      </c>
      <c r="B224" s="158" t="s">
        <v>616</v>
      </c>
      <c r="C224" s="88">
        <v>45722</v>
      </c>
      <c r="D224" s="88" t="s">
        <v>3622</v>
      </c>
      <c r="E224" s="33" t="s">
        <v>2369</v>
      </c>
      <c r="F224" s="88"/>
      <c r="G224" s="33" t="s">
        <v>3767</v>
      </c>
      <c r="J224" s="33">
        <v>140</v>
      </c>
      <c r="K224" s="33">
        <v>0</v>
      </c>
      <c r="L224" s="33">
        <v>300</v>
      </c>
      <c r="M224" s="33" t="s">
        <v>270</v>
      </c>
    </row>
    <row r="225" spans="1:13">
      <c r="A225" s="33" t="s">
        <v>1351</v>
      </c>
      <c r="B225" s="158" t="s">
        <v>1349</v>
      </c>
      <c r="C225" s="88">
        <v>45722</v>
      </c>
      <c r="D225" s="88" t="s">
        <v>3622</v>
      </c>
      <c r="E225" s="33" t="s">
        <v>3454</v>
      </c>
      <c r="F225" s="88"/>
      <c r="G225" s="33" t="s">
        <v>3763</v>
      </c>
      <c r="J225" s="33">
        <v>200</v>
      </c>
      <c r="K225" s="33">
        <v>350</v>
      </c>
      <c r="L225" s="33">
        <v>600</v>
      </c>
      <c r="M225" s="33" t="s">
        <v>270</v>
      </c>
    </row>
    <row r="226" spans="1:13">
      <c r="A226" s="33" t="s">
        <v>1378</v>
      </c>
      <c r="B226" s="158" t="s">
        <v>1377</v>
      </c>
      <c r="C226" s="88">
        <v>45722</v>
      </c>
      <c r="D226" s="88" t="s">
        <v>3622</v>
      </c>
      <c r="E226" s="33" t="s">
        <v>3781</v>
      </c>
      <c r="F226" s="88"/>
      <c r="G226" s="33" t="s">
        <v>3785</v>
      </c>
      <c r="J226" s="33" t="s">
        <v>2294</v>
      </c>
      <c r="K226" s="33" t="s">
        <v>2294</v>
      </c>
      <c r="L226" s="33">
        <v>320</v>
      </c>
      <c r="M226" s="33" t="s">
        <v>270</v>
      </c>
    </row>
    <row r="227" spans="1:13">
      <c r="A227" s="33" t="s">
        <v>3425</v>
      </c>
      <c r="B227" s="158" t="s">
        <v>557</v>
      </c>
      <c r="C227" s="88">
        <v>45722</v>
      </c>
      <c r="D227" s="88" t="s">
        <v>3622</v>
      </c>
      <c r="E227" s="33" t="s">
        <v>3503</v>
      </c>
      <c r="F227" s="88"/>
      <c r="G227" s="33" t="s">
        <v>3762</v>
      </c>
      <c r="J227" s="33">
        <v>150</v>
      </c>
      <c r="K227" s="33">
        <v>350</v>
      </c>
      <c r="L227" s="33">
        <v>600</v>
      </c>
      <c r="M227" s="33" t="s">
        <v>270</v>
      </c>
    </row>
    <row r="228" spans="1:13">
      <c r="A228" s="33" t="s">
        <v>3672</v>
      </c>
      <c r="B228" s="158" t="s">
        <v>495</v>
      </c>
      <c r="C228" s="88">
        <v>45723</v>
      </c>
      <c r="D228" s="88" t="s">
        <v>3622</v>
      </c>
      <c r="E228" s="33" t="s">
        <v>2504</v>
      </c>
      <c r="F228" s="88"/>
      <c r="G228" s="33" t="s">
        <v>2560</v>
      </c>
      <c r="J228" s="33">
        <v>90</v>
      </c>
      <c r="K228" s="33">
        <v>0</v>
      </c>
      <c r="L228" s="33">
        <v>300</v>
      </c>
      <c r="M228" s="33" t="s">
        <v>270</v>
      </c>
    </row>
    <row r="229" spans="1:13">
      <c r="A229" s="33" t="s">
        <v>3786</v>
      </c>
      <c r="B229" s="158" t="s">
        <v>626</v>
      </c>
      <c r="C229" s="88">
        <v>45723</v>
      </c>
      <c r="D229" s="88" t="s">
        <v>3622</v>
      </c>
      <c r="E229" s="33" t="s">
        <v>3781</v>
      </c>
      <c r="F229" s="88"/>
      <c r="G229" s="33" t="s">
        <v>3787</v>
      </c>
      <c r="J229" s="33" t="s">
        <v>2294</v>
      </c>
      <c r="K229" s="33" t="s">
        <v>2294</v>
      </c>
      <c r="L229" s="33">
        <v>320</v>
      </c>
      <c r="M229" s="33" t="s">
        <v>270</v>
      </c>
    </row>
    <row r="230" spans="1:13">
      <c r="A230" s="33" t="s">
        <v>988</v>
      </c>
      <c r="B230" s="158" t="s">
        <v>987</v>
      </c>
      <c r="C230" s="88">
        <v>45723</v>
      </c>
      <c r="D230" s="88" t="s">
        <v>3622</v>
      </c>
      <c r="E230" s="33" t="s">
        <v>2504</v>
      </c>
      <c r="F230" s="88"/>
      <c r="G230" s="33" t="s">
        <v>2560</v>
      </c>
      <c r="J230" s="33">
        <v>150</v>
      </c>
      <c r="K230" s="33">
        <v>0</v>
      </c>
      <c r="L230" s="33">
        <v>300</v>
      </c>
      <c r="M230" s="33" t="s">
        <v>270</v>
      </c>
    </row>
    <row r="231" spans="1:13">
      <c r="A231" s="33" t="s">
        <v>2249</v>
      </c>
      <c r="B231" s="158" t="s">
        <v>2195</v>
      </c>
      <c r="C231" s="88">
        <v>45723</v>
      </c>
      <c r="D231" s="88" t="s">
        <v>3622</v>
      </c>
      <c r="E231" s="33" t="s">
        <v>2504</v>
      </c>
      <c r="F231" s="88"/>
      <c r="G231" s="33" t="s">
        <v>2560</v>
      </c>
      <c r="J231" s="33">
        <v>200</v>
      </c>
      <c r="K231" s="33">
        <v>0</v>
      </c>
      <c r="L231" s="33">
        <v>300</v>
      </c>
      <c r="M231" s="33" t="s">
        <v>270</v>
      </c>
    </row>
    <row r="232" spans="1:13">
      <c r="A232" s="33" t="s">
        <v>2068</v>
      </c>
      <c r="B232" s="158" t="s">
        <v>1264</v>
      </c>
      <c r="C232" s="88">
        <v>45723</v>
      </c>
      <c r="D232" s="88" t="s">
        <v>3622</v>
      </c>
      <c r="E232" s="33" t="s">
        <v>2292</v>
      </c>
      <c r="F232" s="88"/>
      <c r="G232" s="33" t="s">
        <v>3771</v>
      </c>
      <c r="J232" s="33" t="s">
        <v>2294</v>
      </c>
      <c r="K232" s="33" t="s">
        <v>2294</v>
      </c>
      <c r="L232" s="33">
        <v>600</v>
      </c>
      <c r="M232" s="33" t="s">
        <v>270</v>
      </c>
    </row>
    <row r="233" spans="1:13">
      <c r="A233" s="33" t="s">
        <v>2102</v>
      </c>
      <c r="B233" s="158" t="s">
        <v>791</v>
      </c>
      <c r="C233" s="88">
        <v>45723</v>
      </c>
      <c r="D233" s="88" t="s">
        <v>3622</v>
      </c>
      <c r="E233" s="33" t="s">
        <v>2504</v>
      </c>
      <c r="F233" s="88"/>
      <c r="G233" s="33" t="s">
        <v>2560</v>
      </c>
      <c r="J233" s="33">
        <v>10</v>
      </c>
      <c r="K233" s="33">
        <v>0</v>
      </c>
      <c r="L233" s="33">
        <v>300</v>
      </c>
      <c r="M233" s="33" t="s">
        <v>270</v>
      </c>
    </row>
    <row r="234" spans="1:13">
      <c r="A234" s="33" t="s">
        <v>2143</v>
      </c>
      <c r="B234" s="158" t="s">
        <v>1063</v>
      </c>
      <c r="C234" s="88">
        <v>45723</v>
      </c>
      <c r="D234" s="88" t="s">
        <v>3622</v>
      </c>
      <c r="E234" s="33" t="s">
        <v>2504</v>
      </c>
      <c r="F234" s="88"/>
      <c r="G234" s="33" t="s">
        <v>2560</v>
      </c>
      <c r="J234" s="33">
        <v>90</v>
      </c>
      <c r="K234" s="33">
        <v>0</v>
      </c>
      <c r="L234" s="33">
        <v>300</v>
      </c>
      <c r="M234" s="33" t="s">
        <v>270</v>
      </c>
    </row>
    <row r="235" spans="1:13">
      <c r="A235" s="33" t="s">
        <v>2175</v>
      </c>
      <c r="B235" s="158" t="s">
        <v>2025</v>
      </c>
      <c r="C235" s="88">
        <v>45723</v>
      </c>
      <c r="D235" s="88" t="s">
        <v>3622</v>
      </c>
      <c r="E235" s="33" t="s">
        <v>2504</v>
      </c>
      <c r="F235" s="88"/>
      <c r="G235" s="33" t="s">
        <v>2560</v>
      </c>
      <c r="J235" s="33">
        <v>160</v>
      </c>
      <c r="K235" s="33">
        <v>0</v>
      </c>
      <c r="L235" s="33">
        <v>300</v>
      </c>
      <c r="M235" s="33" t="s">
        <v>270</v>
      </c>
    </row>
    <row r="236" spans="1:13">
      <c r="A236" s="33" t="s">
        <v>2022</v>
      </c>
      <c r="B236" s="158" t="s">
        <v>2006</v>
      </c>
      <c r="C236" s="88">
        <v>45723</v>
      </c>
      <c r="D236" s="88" t="s">
        <v>3622</v>
      </c>
      <c r="E236" s="33" t="s">
        <v>2504</v>
      </c>
      <c r="F236" s="88"/>
      <c r="G236" s="33" t="s">
        <v>2560</v>
      </c>
      <c r="J236" s="33">
        <v>340</v>
      </c>
      <c r="K236" s="33">
        <v>0</v>
      </c>
      <c r="L236" s="33">
        <v>300</v>
      </c>
      <c r="M236" s="33" t="s">
        <v>270</v>
      </c>
    </row>
    <row r="237" spans="1:13">
      <c r="A237" s="33" t="s">
        <v>922</v>
      </c>
      <c r="B237" s="158" t="s">
        <v>921</v>
      </c>
      <c r="C237" s="88">
        <v>45723</v>
      </c>
      <c r="D237" s="88" t="s">
        <v>3622</v>
      </c>
      <c r="E237" s="33" t="s">
        <v>2504</v>
      </c>
      <c r="F237" s="88"/>
      <c r="G237" s="33" t="s">
        <v>2560</v>
      </c>
      <c r="J237" s="33">
        <v>104</v>
      </c>
      <c r="K237" s="33">
        <v>0</v>
      </c>
      <c r="L237" s="33">
        <v>300</v>
      </c>
      <c r="M237" s="33" t="s">
        <v>270</v>
      </c>
    </row>
    <row r="238" spans="1:13">
      <c r="A238" s="33" t="s">
        <v>865</v>
      </c>
      <c r="B238" s="158" t="s">
        <v>864</v>
      </c>
      <c r="C238" s="88">
        <v>45723</v>
      </c>
      <c r="D238" s="88" t="s">
        <v>3622</v>
      </c>
      <c r="E238" s="33" t="s">
        <v>2504</v>
      </c>
      <c r="F238" s="88"/>
      <c r="G238" s="33" t="s">
        <v>2560</v>
      </c>
      <c r="J238" s="33">
        <v>90</v>
      </c>
      <c r="K238" s="33">
        <v>0</v>
      </c>
      <c r="L238" s="33">
        <v>300</v>
      </c>
      <c r="M238" s="33" t="s">
        <v>270</v>
      </c>
    </row>
    <row r="239" spans="1:13">
      <c r="A239" s="33" t="s">
        <v>919</v>
      </c>
      <c r="B239" s="158" t="s">
        <v>613</v>
      </c>
      <c r="C239" s="88">
        <v>45723</v>
      </c>
      <c r="D239" s="88" t="s">
        <v>3622</v>
      </c>
      <c r="E239" s="33" t="s">
        <v>2369</v>
      </c>
      <c r="F239" s="88"/>
      <c r="G239" s="33" t="s">
        <v>3773</v>
      </c>
      <c r="J239" s="33">
        <v>220</v>
      </c>
      <c r="K239" s="33">
        <v>0</v>
      </c>
      <c r="L239" s="33">
        <v>0</v>
      </c>
      <c r="M239" s="33" t="s">
        <v>270</v>
      </c>
    </row>
    <row r="240" spans="1:13">
      <c r="A240" s="33" t="s">
        <v>919</v>
      </c>
      <c r="B240" s="158" t="s">
        <v>613</v>
      </c>
      <c r="C240" s="88">
        <v>45723</v>
      </c>
      <c r="D240" s="88" t="s">
        <v>3622</v>
      </c>
      <c r="E240" s="33" t="s">
        <v>2504</v>
      </c>
      <c r="F240" s="88"/>
      <c r="G240" s="33" t="s">
        <v>2560</v>
      </c>
      <c r="J240" s="33">
        <v>90</v>
      </c>
      <c r="K240" s="33">
        <v>0</v>
      </c>
      <c r="L240" s="33">
        <v>300</v>
      </c>
      <c r="M240" s="33" t="s">
        <v>270</v>
      </c>
    </row>
    <row r="241" spans="1:13">
      <c r="A241" s="33" t="s">
        <v>1675</v>
      </c>
      <c r="B241" s="158" t="s">
        <v>1674</v>
      </c>
      <c r="C241" s="88">
        <v>45723</v>
      </c>
      <c r="D241" s="88" t="s">
        <v>3622</v>
      </c>
      <c r="E241" s="33" t="s">
        <v>2504</v>
      </c>
      <c r="F241" s="88"/>
      <c r="G241" s="33" t="s">
        <v>2560</v>
      </c>
      <c r="J241" s="33">
        <v>150</v>
      </c>
      <c r="K241" s="33">
        <v>0</v>
      </c>
      <c r="L241" s="33">
        <v>300</v>
      </c>
      <c r="M241" s="33" t="s">
        <v>270</v>
      </c>
    </row>
    <row r="242" spans="1:13">
      <c r="A242" s="33" t="s">
        <v>3668</v>
      </c>
      <c r="B242" s="158" t="s">
        <v>584</v>
      </c>
      <c r="C242" s="88">
        <v>45723</v>
      </c>
      <c r="D242" s="88" t="s">
        <v>3622</v>
      </c>
      <c r="E242" s="33" t="s">
        <v>2504</v>
      </c>
      <c r="F242" s="88"/>
      <c r="G242" s="33" t="s">
        <v>2560</v>
      </c>
      <c r="J242" s="33">
        <v>90</v>
      </c>
      <c r="K242" s="33">
        <v>0</v>
      </c>
      <c r="L242" s="33">
        <v>300</v>
      </c>
      <c r="M242" s="33" t="s">
        <v>270</v>
      </c>
    </row>
    <row r="243" spans="1:13">
      <c r="A243" s="33" t="s">
        <v>3772</v>
      </c>
      <c r="B243" s="158" t="s">
        <v>617</v>
      </c>
      <c r="C243" s="88">
        <v>45723</v>
      </c>
      <c r="D243" s="88" t="s">
        <v>3622</v>
      </c>
      <c r="E243" s="33" t="s">
        <v>2504</v>
      </c>
      <c r="F243" s="88"/>
      <c r="G243" s="33" t="s">
        <v>2560</v>
      </c>
      <c r="J243" s="33">
        <v>90</v>
      </c>
      <c r="K243" s="33">
        <v>0</v>
      </c>
      <c r="L243" s="33">
        <v>300</v>
      </c>
      <c r="M243" s="33" t="s">
        <v>270</v>
      </c>
    </row>
    <row r="244" spans="1:13">
      <c r="A244" s="33" t="s">
        <v>3774</v>
      </c>
      <c r="B244" s="158" t="s">
        <v>2645</v>
      </c>
      <c r="C244" s="88">
        <v>45723</v>
      </c>
      <c r="D244" s="88" t="s">
        <v>3622</v>
      </c>
      <c r="E244" s="33" t="s">
        <v>3459</v>
      </c>
      <c r="F244" s="88"/>
      <c r="G244" s="33" t="s">
        <v>3775</v>
      </c>
      <c r="J244" s="33">
        <v>180</v>
      </c>
      <c r="K244" s="33">
        <v>350</v>
      </c>
      <c r="L244" s="33">
        <v>600</v>
      </c>
      <c r="M244" s="33" t="s">
        <v>270</v>
      </c>
    </row>
    <row r="245" spans="1:13">
      <c r="A245" s="33" t="s">
        <v>3665</v>
      </c>
      <c r="B245" s="158" t="s">
        <v>628</v>
      </c>
      <c r="C245" s="88">
        <v>45723</v>
      </c>
      <c r="D245" s="88" t="s">
        <v>3622</v>
      </c>
      <c r="E245" s="33" t="s">
        <v>2504</v>
      </c>
      <c r="F245" s="88"/>
      <c r="G245" s="33" t="s">
        <v>2560</v>
      </c>
      <c r="J245" s="33">
        <v>240</v>
      </c>
      <c r="K245" s="33">
        <v>0</v>
      </c>
      <c r="L245" s="33">
        <v>300</v>
      </c>
      <c r="M245" s="33" t="s">
        <v>270</v>
      </c>
    </row>
    <row r="246" spans="1:13">
      <c r="A246" s="33" t="s">
        <v>1497</v>
      </c>
      <c r="B246" s="158" t="s">
        <v>1004</v>
      </c>
      <c r="C246" s="88">
        <v>45723</v>
      </c>
      <c r="D246" s="88" t="s">
        <v>3622</v>
      </c>
      <c r="E246" s="33" t="s">
        <v>2504</v>
      </c>
      <c r="F246" s="88"/>
      <c r="G246" s="33" t="s">
        <v>2560</v>
      </c>
      <c r="J246" s="33">
        <v>90</v>
      </c>
      <c r="K246" s="33">
        <v>0</v>
      </c>
      <c r="L246" s="33">
        <v>300</v>
      </c>
      <c r="M246" s="33" t="s">
        <v>270</v>
      </c>
    </row>
    <row r="247" spans="1:13">
      <c r="A247" s="33" t="s">
        <v>3703</v>
      </c>
      <c r="B247" s="158" t="s">
        <v>531</v>
      </c>
      <c r="C247" s="88">
        <v>45723</v>
      </c>
      <c r="D247" s="88" t="s">
        <v>3622</v>
      </c>
      <c r="E247" s="33" t="s">
        <v>2504</v>
      </c>
      <c r="F247" s="88"/>
      <c r="G247" s="33" t="s">
        <v>2560</v>
      </c>
      <c r="J247" s="33">
        <v>90</v>
      </c>
      <c r="K247" s="33">
        <v>0</v>
      </c>
      <c r="L247" s="33">
        <v>300</v>
      </c>
      <c r="M247" s="33" t="s">
        <v>270</v>
      </c>
    </row>
    <row r="248" spans="1:13">
      <c r="A248" s="33" t="s">
        <v>3669</v>
      </c>
      <c r="B248" s="158" t="s">
        <v>1513</v>
      </c>
      <c r="C248" s="88">
        <v>45723</v>
      </c>
      <c r="D248" s="88" t="s">
        <v>3622</v>
      </c>
      <c r="E248" s="33" t="s">
        <v>2504</v>
      </c>
      <c r="F248" s="88"/>
      <c r="G248" s="33" t="s">
        <v>2560</v>
      </c>
      <c r="J248" s="33">
        <v>90</v>
      </c>
      <c r="K248" s="33">
        <v>0</v>
      </c>
      <c r="L248" s="33">
        <v>300</v>
      </c>
      <c r="M248" s="33" t="s">
        <v>270</v>
      </c>
    </row>
    <row r="249" spans="1:13">
      <c r="A249" s="33" t="s">
        <v>751</v>
      </c>
      <c r="B249" s="158" t="s">
        <v>750</v>
      </c>
      <c r="C249" s="88">
        <v>45723</v>
      </c>
      <c r="D249" s="88" t="s">
        <v>3622</v>
      </c>
      <c r="E249" s="33" t="s">
        <v>2504</v>
      </c>
      <c r="F249" s="88"/>
      <c r="G249" s="33" t="s">
        <v>2560</v>
      </c>
      <c r="J249" s="33">
        <v>280</v>
      </c>
      <c r="K249" s="33">
        <v>0</v>
      </c>
      <c r="L249" s="33">
        <v>300</v>
      </c>
      <c r="M249" s="33" t="s">
        <v>270</v>
      </c>
    </row>
    <row r="250" spans="1:13">
      <c r="A250" s="33" t="s">
        <v>1452</v>
      </c>
      <c r="B250" s="158" t="s">
        <v>1451</v>
      </c>
      <c r="C250" s="88">
        <v>45723</v>
      </c>
      <c r="D250" s="88" t="s">
        <v>3622</v>
      </c>
      <c r="E250" s="33" t="s">
        <v>2504</v>
      </c>
      <c r="F250" s="88"/>
      <c r="G250" s="33" t="s">
        <v>2560</v>
      </c>
      <c r="J250" s="33">
        <v>90</v>
      </c>
      <c r="K250" s="33">
        <v>0</v>
      </c>
      <c r="L250" s="33">
        <v>300</v>
      </c>
      <c r="M250" s="33" t="s">
        <v>270</v>
      </c>
    </row>
    <row r="251" spans="1:13">
      <c r="A251" s="33" t="s">
        <v>2269</v>
      </c>
      <c r="B251" s="158" t="s">
        <v>2257</v>
      </c>
      <c r="C251" s="88">
        <v>45723</v>
      </c>
      <c r="D251" s="88" t="s">
        <v>3622</v>
      </c>
      <c r="E251" s="33" t="s">
        <v>2553</v>
      </c>
      <c r="F251" s="88"/>
      <c r="G251" s="33" t="s">
        <v>2556</v>
      </c>
      <c r="J251" s="33">
        <v>140</v>
      </c>
      <c r="K251" s="33">
        <v>350</v>
      </c>
      <c r="L251" s="33">
        <v>600</v>
      </c>
      <c r="M251" s="33" t="s">
        <v>270</v>
      </c>
    </row>
    <row r="252" spans="1:13">
      <c r="A252" s="33" t="s">
        <v>731</v>
      </c>
      <c r="B252" s="158" t="s">
        <v>577</v>
      </c>
      <c r="C252" s="88">
        <v>45723</v>
      </c>
      <c r="D252" s="88" t="s">
        <v>3622</v>
      </c>
      <c r="E252" s="33" t="s">
        <v>2504</v>
      </c>
      <c r="F252" s="88"/>
      <c r="G252" s="33" t="s">
        <v>2560</v>
      </c>
      <c r="J252" s="33">
        <v>90</v>
      </c>
      <c r="K252" s="33">
        <v>0</v>
      </c>
      <c r="L252" s="33">
        <v>300</v>
      </c>
      <c r="M252" s="33" t="s">
        <v>270</v>
      </c>
    </row>
    <row r="253" spans="1:13">
      <c r="A253" s="33" t="s">
        <v>2099</v>
      </c>
      <c r="B253" s="158" t="s">
        <v>2096</v>
      </c>
      <c r="C253" s="88">
        <v>45723</v>
      </c>
      <c r="D253" s="88" t="s">
        <v>3622</v>
      </c>
      <c r="E253" s="33" t="s">
        <v>2504</v>
      </c>
      <c r="F253" s="88"/>
      <c r="G253" s="33" t="s">
        <v>2560</v>
      </c>
      <c r="J253" s="33">
        <v>340</v>
      </c>
      <c r="K253" s="33">
        <v>0</v>
      </c>
      <c r="L253" s="33">
        <v>300</v>
      </c>
      <c r="M253" s="33" t="s">
        <v>270</v>
      </c>
    </row>
    <row r="254" spans="1:13">
      <c r="A254" s="33" t="s">
        <v>3670</v>
      </c>
      <c r="B254" s="158" t="s">
        <v>504</v>
      </c>
      <c r="C254" s="88">
        <v>45723</v>
      </c>
      <c r="D254" s="88" t="s">
        <v>3622</v>
      </c>
      <c r="E254" s="33" t="s">
        <v>2504</v>
      </c>
      <c r="F254" s="88"/>
      <c r="G254" s="33" t="s">
        <v>2560</v>
      </c>
      <c r="J254" s="33">
        <v>340</v>
      </c>
      <c r="K254" s="33">
        <v>0</v>
      </c>
      <c r="L254" s="33">
        <v>300</v>
      </c>
      <c r="M254" s="33" t="s">
        <v>270</v>
      </c>
    </row>
    <row r="255" spans="1:13">
      <c r="A255" s="33" t="s">
        <v>2149</v>
      </c>
      <c r="B255" s="158" t="s">
        <v>2148</v>
      </c>
      <c r="C255" s="88">
        <v>45723</v>
      </c>
      <c r="D255" s="88" t="s">
        <v>3622</v>
      </c>
      <c r="E255" s="33" t="s">
        <v>2553</v>
      </c>
      <c r="F255" s="88"/>
      <c r="G255" s="33" t="s">
        <v>2556</v>
      </c>
      <c r="J255" s="33">
        <v>140</v>
      </c>
      <c r="K255" s="33">
        <v>350</v>
      </c>
      <c r="L255" s="33">
        <v>600</v>
      </c>
      <c r="M255" s="33" t="s">
        <v>270</v>
      </c>
    </row>
    <row r="256" spans="1:13">
      <c r="A256" s="33" t="s">
        <v>2245</v>
      </c>
      <c r="B256" s="158" t="s">
        <v>630</v>
      </c>
      <c r="C256" s="88">
        <v>45723</v>
      </c>
      <c r="D256" s="88" t="s">
        <v>3622</v>
      </c>
      <c r="E256" s="33" t="s">
        <v>2504</v>
      </c>
      <c r="F256" s="88"/>
      <c r="G256" s="33" t="s">
        <v>2560</v>
      </c>
      <c r="J256" s="33">
        <v>90</v>
      </c>
      <c r="K256" s="33">
        <v>0</v>
      </c>
      <c r="L256" s="33">
        <v>300</v>
      </c>
      <c r="M256" s="33" t="s">
        <v>270</v>
      </c>
    </row>
    <row r="257" spans="1:13">
      <c r="A257" s="33" t="s">
        <v>699</v>
      </c>
      <c r="B257" s="158" t="s">
        <v>696</v>
      </c>
      <c r="C257" s="88">
        <v>45723</v>
      </c>
      <c r="D257" s="88" t="s">
        <v>3622</v>
      </c>
      <c r="E257" s="33" t="s">
        <v>2504</v>
      </c>
      <c r="F257" s="88"/>
      <c r="G257" s="33" t="s">
        <v>2560</v>
      </c>
      <c r="J257" s="33">
        <v>0</v>
      </c>
      <c r="K257" s="33">
        <v>0</v>
      </c>
      <c r="L257" s="33">
        <v>300</v>
      </c>
      <c r="M257" s="33" t="s">
        <v>270</v>
      </c>
    </row>
    <row r="258" spans="1:13">
      <c r="A258" s="33" t="s">
        <v>2244</v>
      </c>
      <c r="B258" s="158" t="s">
        <v>540</v>
      </c>
      <c r="C258" s="88">
        <v>45723</v>
      </c>
      <c r="D258" s="88" t="s">
        <v>3622</v>
      </c>
      <c r="E258" s="33" t="s">
        <v>2504</v>
      </c>
      <c r="F258" s="88"/>
      <c r="G258" s="33" t="s">
        <v>2560</v>
      </c>
      <c r="J258" s="33">
        <v>90</v>
      </c>
      <c r="K258" s="33">
        <v>0</v>
      </c>
      <c r="L258" s="33">
        <v>300</v>
      </c>
      <c r="M258" s="33" t="s">
        <v>270</v>
      </c>
    </row>
    <row r="259" spans="1:13">
      <c r="A259" s="33" t="s">
        <v>832</v>
      </c>
      <c r="B259" s="158" t="s">
        <v>831</v>
      </c>
      <c r="C259" s="88">
        <v>45723</v>
      </c>
      <c r="D259" s="88" t="s">
        <v>3622</v>
      </c>
      <c r="E259" s="33" t="s">
        <v>2433</v>
      </c>
      <c r="F259" s="88"/>
      <c r="G259" s="33" t="s">
        <v>3770</v>
      </c>
      <c r="J259" s="33">
        <v>0</v>
      </c>
      <c r="K259" s="33" t="s">
        <v>2294</v>
      </c>
      <c r="L259" s="33">
        <v>600</v>
      </c>
      <c r="M259" s="33" t="s">
        <v>270</v>
      </c>
    </row>
    <row r="260" spans="1:13">
      <c r="A260" s="33" t="s">
        <v>1768</v>
      </c>
      <c r="B260" s="158" t="s">
        <v>1766</v>
      </c>
      <c r="C260" s="88">
        <v>45723</v>
      </c>
      <c r="D260" s="88" t="s">
        <v>3622</v>
      </c>
      <c r="E260" s="33" t="s">
        <v>2504</v>
      </c>
      <c r="F260" s="88"/>
      <c r="G260" s="33" t="s">
        <v>2560</v>
      </c>
      <c r="J260" s="33">
        <v>90</v>
      </c>
      <c r="K260" s="33">
        <v>0</v>
      </c>
      <c r="L260" s="33">
        <v>300</v>
      </c>
      <c r="M260" s="33" t="s">
        <v>270</v>
      </c>
    </row>
    <row r="261" spans="1:13">
      <c r="A261" s="33" t="s">
        <v>1793</v>
      </c>
      <c r="B261" s="158" t="s">
        <v>1792</v>
      </c>
      <c r="C261" s="88">
        <v>45723</v>
      </c>
      <c r="D261" s="88" t="s">
        <v>3622</v>
      </c>
      <c r="E261" s="33" t="s">
        <v>2504</v>
      </c>
      <c r="F261" s="88"/>
      <c r="G261" s="33" t="s">
        <v>2560</v>
      </c>
      <c r="J261" s="33">
        <v>550</v>
      </c>
      <c r="K261" s="33">
        <v>0</v>
      </c>
      <c r="L261" s="33">
        <v>300</v>
      </c>
      <c r="M261" s="33" t="s">
        <v>270</v>
      </c>
    </row>
    <row r="262" spans="1:13">
      <c r="A262" s="33" t="s">
        <v>991</v>
      </c>
      <c r="B262" s="158" t="s">
        <v>990</v>
      </c>
      <c r="C262" s="88">
        <v>45723</v>
      </c>
      <c r="D262" s="88" t="s">
        <v>3622</v>
      </c>
      <c r="E262" s="33" t="s">
        <v>2504</v>
      </c>
      <c r="F262" s="88"/>
      <c r="G262" s="33" t="s">
        <v>2560</v>
      </c>
      <c r="J262" s="33">
        <v>340</v>
      </c>
      <c r="K262" s="33">
        <v>0</v>
      </c>
      <c r="L262" s="33">
        <v>300</v>
      </c>
      <c r="M262" s="33" t="s">
        <v>270</v>
      </c>
    </row>
    <row r="263" spans="1:13">
      <c r="A263" s="33" t="s">
        <v>1030</v>
      </c>
      <c r="B263" s="158" t="s">
        <v>520</v>
      </c>
      <c r="C263" s="88">
        <v>45723</v>
      </c>
      <c r="D263" s="88" t="s">
        <v>3622</v>
      </c>
      <c r="E263" s="33" t="s">
        <v>2504</v>
      </c>
      <c r="F263" s="88"/>
      <c r="G263" s="33" t="s">
        <v>2560</v>
      </c>
      <c r="J263" s="33">
        <v>90</v>
      </c>
      <c r="K263" s="33">
        <v>0</v>
      </c>
      <c r="L263" s="33">
        <v>300</v>
      </c>
      <c r="M263" s="33" t="s">
        <v>270</v>
      </c>
    </row>
    <row r="264" spans="1:13">
      <c r="A264" s="33" t="s">
        <v>1935</v>
      </c>
      <c r="B264" s="158" t="s">
        <v>502</v>
      </c>
      <c r="C264" s="88">
        <v>45723</v>
      </c>
      <c r="D264" s="88" t="s">
        <v>3622</v>
      </c>
      <c r="E264" s="33" t="s">
        <v>2504</v>
      </c>
      <c r="F264" s="88"/>
      <c r="G264" s="33" t="s">
        <v>2560</v>
      </c>
      <c r="J264" s="33">
        <v>90</v>
      </c>
      <c r="K264" s="33">
        <v>0</v>
      </c>
      <c r="L264" s="33">
        <v>300</v>
      </c>
      <c r="M264" s="33" t="s">
        <v>270</v>
      </c>
    </row>
    <row r="265" spans="1:13">
      <c r="A265" s="33" t="s">
        <v>2039</v>
      </c>
      <c r="B265" s="158" t="s">
        <v>2027</v>
      </c>
      <c r="C265" s="88">
        <v>45723</v>
      </c>
      <c r="D265" s="88" t="s">
        <v>3622</v>
      </c>
      <c r="E265" s="33" t="s">
        <v>2433</v>
      </c>
      <c r="F265" s="88"/>
      <c r="G265" s="33" t="s">
        <v>3770</v>
      </c>
      <c r="J265" s="33">
        <v>0</v>
      </c>
      <c r="K265" s="33" t="s">
        <v>2294</v>
      </c>
      <c r="L265" s="33">
        <v>600</v>
      </c>
      <c r="M265" s="33" t="s">
        <v>270</v>
      </c>
    </row>
    <row r="266" spans="1:13">
      <c r="A266" s="33" t="s">
        <v>1988</v>
      </c>
      <c r="B266" s="158" t="s">
        <v>1075</v>
      </c>
      <c r="C266" s="88">
        <v>45723</v>
      </c>
      <c r="D266" s="88" t="s">
        <v>3622</v>
      </c>
      <c r="E266" s="33" t="s">
        <v>2907</v>
      </c>
      <c r="F266" s="88"/>
      <c r="G266" s="33" t="s">
        <v>3769</v>
      </c>
      <c r="J266" s="33">
        <v>180</v>
      </c>
      <c r="K266" s="33">
        <v>350</v>
      </c>
      <c r="L266" s="33">
        <v>600</v>
      </c>
      <c r="M266" s="33" t="s">
        <v>270</v>
      </c>
    </row>
    <row r="267" spans="1:13">
      <c r="A267" s="33" t="s">
        <v>3661</v>
      </c>
      <c r="B267" s="158" t="s">
        <v>519</v>
      </c>
      <c r="C267" s="88">
        <v>45723</v>
      </c>
      <c r="D267" s="88" t="s">
        <v>3622</v>
      </c>
      <c r="E267" s="33" t="s">
        <v>2504</v>
      </c>
      <c r="F267" s="88"/>
      <c r="G267" s="33" t="s">
        <v>2560</v>
      </c>
      <c r="J267" s="33">
        <v>90</v>
      </c>
      <c r="K267" s="33">
        <v>0</v>
      </c>
      <c r="L267" s="33">
        <v>300</v>
      </c>
      <c r="M267" s="33" t="s">
        <v>270</v>
      </c>
    </row>
    <row r="268" spans="1:13">
      <c r="A268" s="33" t="s">
        <v>3425</v>
      </c>
      <c r="B268" s="158" t="s">
        <v>557</v>
      </c>
      <c r="C268" s="88">
        <v>45723</v>
      </c>
      <c r="D268" s="88" t="s">
        <v>3622</v>
      </c>
      <c r="E268" s="33" t="s">
        <v>2907</v>
      </c>
      <c r="F268" s="88"/>
      <c r="G268" s="33" t="s">
        <v>3769</v>
      </c>
      <c r="J268" s="33">
        <v>90</v>
      </c>
      <c r="K268" s="33">
        <v>350</v>
      </c>
      <c r="L268" s="33">
        <v>600</v>
      </c>
      <c r="M268" s="33" t="s">
        <v>270</v>
      </c>
    </row>
    <row r="269" spans="1:13">
      <c r="A269" s="33" t="s">
        <v>2254</v>
      </c>
      <c r="B269" s="158" t="s">
        <v>607</v>
      </c>
      <c r="C269" s="88">
        <v>45723</v>
      </c>
      <c r="D269" s="88" t="s">
        <v>3622</v>
      </c>
      <c r="E269" s="33" t="s">
        <v>3781</v>
      </c>
      <c r="F269" s="88"/>
      <c r="G269" s="33" t="s">
        <v>3787</v>
      </c>
      <c r="J269" s="33" t="s">
        <v>2294</v>
      </c>
      <c r="K269" s="33" t="s">
        <v>2294</v>
      </c>
      <c r="L269" s="33">
        <v>320</v>
      </c>
      <c r="M269" s="33" t="s">
        <v>270</v>
      </c>
    </row>
    <row r="270" spans="1:13">
      <c r="A270" s="33" t="s">
        <v>3667</v>
      </c>
      <c r="B270" s="158" t="s">
        <v>1475</v>
      </c>
      <c r="C270" s="88">
        <v>45723</v>
      </c>
      <c r="D270" s="88" t="s">
        <v>3622</v>
      </c>
      <c r="E270" s="33" t="s">
        <v>2504</v>
      </c>
      <c r="F270" s="88"/>
      <c r="G270" s="33" t="s">
        <v>2560</v>
      </c>
      <c r="J270" s="33">
        <v>180</v>
      </c>
      <c r="K270" s="33">
        <v>0</v>
      </c>
      <c r="L270" s="33">
        <v>300</v>
      </c>
      <c r="M270" s="33" t="s">
        <v>270</v>
      </c>
    </row>
    <row r="271" spans="1:13">
      <c r="A271" s="33" t="s">
        <v>968</v>
      </c>
      <c r="B271" s="158" t="s">
        <v>967</v>
      </c>
      <c r="C271" s="88">
        <v>45723</v>
      </c>
      <c r="D271" s="88" t="s">
        <v>3622</v>
      </c>
      <c r="E271" s="33" t="s">
        <v>2504</v>
      </c>
      <c r="F271" s="88"/>
      <c r="G271" s="33" t="s">
        <v>2560</v>
      </c>
      <c r="J271" s="33">
        <v>90</v>
      </c>
      <c r="K271" s="33">
        <v>0</v>
      </c>
      <c r="L271" s="33">
        <v>300</v>
      </c>
      <c r="M271" s="33" t="s">
        <v>270</v>
      </c>
    </row>
    <row r="272" spans="1:13">
      <c r="A272" s="33" t="s">
        <v>1908</v>
      </c>
      <c r="B272" s="158" t="s">
        <v>1907</v>
      </c>
      <c r="C272" s="88">
        <v>45723</v>
      </c>
      <c r="D272" s="88" t="s">
        <v>3622</v>
      </c>
      <c r="E272" s="33" t="s">
        <v>2504</v>
      </c>
      <c r="F272" s="88"/>
      <c r="G272" s="33" t="s">
        <v>2560</v>
      </c>
      <c r="J272" s="33">
        <v>90</v>
      </c>
      <c r="K272" s="33">
        <v>0</v>
      </c>
      <c r="L272" s="33">
        <v>300</v>
      </c>
      <c r="M272" s="33" t="s">
        <v>270</v>
      </c>
    </row>
    <row r="273" spans="1:13">
      <c r="A273" s="33" t="s">
        <v>1797</v>
      </c>
      <c r="B273" s="158" t="s">
        <v>1796</v>
      </c>
      <c r="C273" s="88">
        <v>45723</v>
      </c>
      <c r="D273" s="88" t="s">
        <v>3622</v>
      </c>
      <c r="E273" s="33" t="s">
        <v>2504</v>
      </c>
      <c r="F273" s="88"/>
      <c r="G273" s="33" t="s">
        <v>2560</v>
      </c>
      <c r="J273" s="33">
        <v>90</v>
      </c>
      <c r="K273" s="33">
        <v>0</v>
      </c>
      <c r="L273" s="33">
        <v>300</v>
      </c>
      <c r="M273" s="33" t="s">
        <v>270</v>
      </c>
    </row>
    <row r="274" spans="1:13">
      <c r="A274" s="33" t="s">
        <v>1511</v>
      </c>
      <c r="B274" s="158" t="s">
        <v>1510</v>
      </c>
      <c r="C274" s="88">
        <v>45723</v>
      </c>
      <c r="D274" s="88" t="s">
        <v>3622</v>
      </c>
      <c r="E274" s="33" t="s">
        <v>2369</v>
      </c>
      <c r="F274" s="88"/>
      <c r="G274" s="33" t="s">
        <v>3773</v>
      </c>
      <c r="J274" s="33">
        <v>90</v>
      </c>
      <c r="K274" s="33">
        <v>0</v>
      </c>
      <c r="L274" s="33">
        <v>300</v>
      </c>
      <c r="M274" s="33" t="s">
        <v>270</v>
      </c>
    </row>
    <row r="275" spans="1:13">
      <c r="A275" s="33" t="s">
        <v>2022</v>
      </c>
      <c r="B275" s="158" t="s">
        <v>2006</v>
      </c>
      <c r="C275" s="88">
        <v>45724</v>
      </c>
      <c r="D275" s="88" t="s">
        <v>3622</v>
      </c>
      <c r="E275" s="33" t="s">
        <v>2567</v>
      </c>
      <c r="F275" s="88"/>
      <c r="G275" s="33" t="s">
        <v>2570</v>
      </c>
      <c r="J275" s="33" t="s">
        <v>2294</v>
      </c>
      <c r="K275" s="33">
        <v>0</v>
      </c>
      <c r="L275" s="33">
        <v>300</v>
      </c>
      <c r="M275" s="33" t="s">
        <v>270</v>
      </c>
    </row>
    <row r="276" spans="1:13">
      <c r="A276" s="33" t="s">
        <v>3772</v>
      </c>
      <c r="B276" s="158" t="s">
        <v>617</v>
      </c>
      <c r="C276" s="88">
        <v>45724</v>
      </c>
      <c r="D276" s="88" t="s">
        <v>3622</v>
      </c>
      <c r="E276" s="33" t="s">
        <v>3781</v>
      </c>
      <c r="F276" s="88"/>
      <c r="G276" s="33" t="s">
        <v>3788</v>
      </c>
      <c r="J276" s="33" t="s">
        <v>2294</v>
      </c>
      <c r="K276" s="33" t="s">
        <v>2294</v>
      </c>
      <c r="L276" s="33">
        <v>320</v>
      </c>
      <c r="M276" s="33" t="s">
        <v>270</v>
      </c>
    </row>
    <row r="277" spans="1:13">
      <c r="A277" s="33" t="s">
        <v>2276</v>
      </c>
      <c r="B277" s="158" t="s">
        <v>2264</v>
      </c>
      <c r="C277" s="88">
        <v>45724</v>
      </c>
      <c r="D277" s="88" t="s">
        <v>3622</v>
      </c>
      <c r="E277" s="33" t="s">
        <v>2567</v>
      </c>
      <c r="F277" s="88"/>
      <c r="G277" s="33" t="s">
        <v>2570</v>
      </c>
      <c r="J277" s="33" t="s">
        <v>2294</v>
      </c>
      <c r="K277" s="33">
        <v>0</v>
      </c>
      <c r="L277" s="33">
        <v>300</v>
      </c>
      <c r="M277" s="33" t="s">
        <v>270</v>
      </c>
    </row>
    <row r="278" spans="1:13">
      <c r="A278" s="33" t="s">
        <v>3683</v>
      </c>
      <c r="B278" s="158" t="s">
        <v>2360</v>
      </c>
      <c r="C278" s="88">
        <v>45724</v>
      </c>
      <c r="D278" s="88" t="s">
        <v>3622</v>
      </c>
      <c r="E278" s="33" t="s">
        <v>3776</v>
      </c>
      <c r="F278" s="88"/>
      <c r="G278" s="33" t="s">
        <v>3777</v>
      </c>
      <c r="J278" s="33">
        <v>100</v>
      </c>
      <c r="K278" s="33" t="s">
        <v>2294</v>
      </c>
      <c r="L278" s="33">
        <v>600</v>
      </c>
      <c r="M278" s="33" t="s">
        <v>270</v>
      </c>
    </row>
    <row r="279" spans="1:13">
      <c r="A279" s="33" t="s">
        <v>3672</v>
      </c>
      <c r="B279" s="158" t="s">
        <v>495</v>
      </c>
      <c r="C279" s="88">
        <v>45726</v>
      </c>
      <c r="D279" s="88" t="s">
        <v>3622</v>
      </c>
      <c r="E279" s="33" t="s">
        <v>2875</v>
      </c>
      <c r="F279" s="88"/>
      <c r="G279" s="33" t="s">
        <v>3793</v>
      </c>
      <c r="J279" s="33">
        <v>50</v>
      </c>
      <c r="K279" s="33">
        <v>0</v>
      </c>
      <c r="L279" s="33">
        <v>0</v>
      </c>
      <c r="M279" s="33" t="s">
        <v>270</v>
      </c>
    </row>
    <row r="280" spans="1:13">
      <c r="A280" s="33" t="s">
        <v>2002</v>
      </c>
      <c r="B280" s="158" t="s">
        <v>1996</v>
      </c>
      <c r="C280" s="88">
        <v>45726</v>
      </c>
      <c r="D280" s="88" t="s">
        <v>3622</v>
      </c>
      <c r="E280" s="33" t="s">
        <v>2504</v>
      </c>
      <c r="F280" s="88"/>
      <c r="G280" s="33" t="s">
        <v>2929</v>
      </c>
      <c r="J280" s="33">
        <v>90</v>
      </c>
      <c r="K280" s="33">
        <v>0</v>
      </c>
      <c r="L280" s="33">
        <v>300</v>
      </c>
      <c r="M280" s="33" t="s">
        <v>270</v>
      </c>
    </row>
    <row r="281" spans="1:13">
      <c r="A281" s="33" t="s">
        <v>2068</v>
      </c>
      <c r="B281" s="158" t="s">
        <v>1264</v>
      </c>
      <c r="C281" s="88">
        <v>45726</v>
      </c>
      <c r="D281" s="88" t="s">
        <v>3622</v>
      </c>
      <c r="E281" s="33" t="s">
        <v>2907</v>
      </c>
      <c r="F281" s="88"/>
      <c r="G281" s="33" t="s">
        <v>2915</v>
      </c>
      <c r="J281" s="33">
        <v>90</v>
      </c>
      <c r="K281" s="33">
        <v>350</v>
      </c>
      <c r="L281" s="33">
        <v>600</v>
      </c>
      <c r="M281" s="33" t="s">
        <v>270</v>
      </c>
    </row>
    <row r="282" spans="1:13">
      <c r="A282" s="33" t="s">
        <v>2157</v>
      </c>
      <c r="B282" s="158" t="s">
        <v>2156</v>
      </c>
      <c r="C282" s="88">
        <v>45726</v>
      </c>
      <c r="D282" s="88" t="s">
        <v>3622</v>
      </c>
      <c r="E282" s="33" t="s">
        <v>2907</v>
      </c>
      <c r="F282" s="88"/>
      <c r="G282" s="33" t="s">
        <v>2915</v>
      </c>
      <c r="J282" s="33">
        <v>220</v>
      </c>
      <c r="K282" s="33">
        <v>350</v>
      </c>
      <c r="L282" s="33">
        <v>600</v>
      </c>
      <c r="M282" s="33" t="s">
        <v>270</v>
      </c>
    </row>
    <row r="283" spans="1:13">
      <c r="A283" s="33" t="s">
        <v>3792</v>
      </c>
      <c r="B283" s="158" t="s">
        <v>325</v>
      </c>
      <c r="C283" s="88">
        <v>45726</v>
      </c>
      <c r="D283" s="88" t="s">
        <v>3622</v>
      </c>
      <c r="E283" s="33" t="s">
        <v>2875</v>
      </c>
      <c r="F283" s="88"/>
      <c r="G283" s="33" t="s">
        <v>3793</v>
      </c>
      <c r="J283" s="33">
        <v>0</v>
      </c>
      <c r="K283" s="33">
        <v>0</v>
      </c>
      <c r="L283" s="33">
        <v>0</v>
      </c>
      <c r="M283" s="33" t="s">
        <v>270</v>
      </c>
    </row>
    <row r="284" spans="1:13">
      <c r="A284" s="33" t="s">
        <v>1771</v>
      </c>
      <c r="B284" s="158" t="s">
        <v>1767</v>
      </c>
      <c r="C284" s="88">
        <v>45726</v>
      </c>
      <c r="D284" s="88" t="s">
        <v>3622</v>
      </c>
      <c r="E284" s="33" t="s">
        <v>2458</v>
      </c>
      <c r="F284" s="88"/>
      <c r="G284" s="33" t="s">
        <v>3797</v>
      </c>
      <c r="J284" s="33">
        <v>180</v>
      </c>
      <c r="K284" s="33">
        <v>350</v>
      </c>
      <c r="L284" s="33">
        <v>600</v>
      </c>
      <c r="M284" s="33" t="s">
        <v>270</v>
      </c>
    </row>
    <row r="285" spans="1:13">
      <c r="A285" s="33" t="s">
        <v>707</v>
      </c>
      <c r="B285" s="158" t="s">
        <v>706</v>
      </c>
      <c r="C285" s="88">
        <v>45726</v>
      </c>
      <c r="D285" s="88" t="s">
        <v>3622</v>
      </c>
      <c r="E285" s="33" t="s">
        <v>3150</v>
      </c>
      <c r="F285" s="88"/>
      <c r="G285" s="33" t="s">
        <v>3807</v>
      </c>
      <c r="J285" s="33">
        <v>300</v>
      </c>
      <c r="K285" s="33" t="s">
        <v>2294</v>
      </c>
      <c r="L285" s="33">
        <v>600</v>
      </c>
      <c r="M285" s="33" t="s">
        <v>270</v>
      </c>
    </row>
    <row r="286" spans="1:13">
      <c r="A286" s="33" t="s">
        <v>1442</v>
      </c>
      <c r="B286" s="158" t="s">
        <v>1441</v>
      </c>
      <c r="C286" s="88">
        <v>45726</v>
      </c>
      <c r="D286" s="88" t="s">
        <v>3622</v>
      </c>
      <c r="E286" s="33" t="s">
        <v>2504</v>
      </c>
      <c r="F286" s="88"/>
      <c r="G286" s="33" t="s">
        <v>2929</v>
      </c>
      <c r="J286" s="33">
        <v>90</v>
      </c>
      <c r="K286" s="33">
        <v>0</v>
      </c>
      <c r="L286" s="33">
        <v>300</v>
      </c>
      <c r="M286" s="33" t="s">
        <v>270</v>
      </c>
    </row>
    <row r="287" spans="1:13">
      <c r="A287" s="33" t="s">
        <v>3760</v>
      </c>
      <c r="B287" s="158" t="s">
        <v>985</v>
      </c>
      <c r="C287" s="88">
        <v>45726</v>
      </c>
      <c r="D287" s="88" t="s">
        <v>3622</v>
      </c>
      <c r="E287" s="33" t="s">
        <v>2504</v>
      </c>
      <c r="F287" s="88"/>
      <c r="G287" s="33" t="s">
        <v>2929</v>
      </c>
      <c r="J287" s="33">
        <v>90</v>
      </c>
      <c r="K287" s="33">
        <v>0</v>
      </c>
      <c r="L287" s="33">
        <v>300</v>
      </c>
      <c r="M287" s="33" t="s">
        <v>270</v>
      </c>
    </row>
    <row r="288" spans="1:13">
      <c r="A288" s="33" t="s">
        <v>1810</v>
      </c>
      <c r="B288" s="158" t="s">
        <v>1809</v>
      </c>
      <c r="C288" s="88">
        <v>45726</v>
      </c>
      <c r="D288" s="88" t="s">
        <v>3622</v>
      </c>
      <c r="E288" s="33" t="s">
        <v>3794</v>
      </c>
      <c r="F288" s="88"/>
      <c r="G288" s="33" t="s">
        <v>3795</v>
      </c>
      <c r="J288" s="33">
        <v>0</v>
      </c>
      <c r="K288" s="33">
        <v>0</v>
      </c>
      <c r="L288" s="33">
        <v>0</v>
      </c>
      <c r="M288" s="33" t="s">
        <v>270</v>
      </c>
    </row>
    <row r="289" spans="1:13">
      <c r="A289" s="33" t="s">
        <v>2269</v>
      </c>
      <c r="B289" s="158" t="s">
        <v>2257</v>
      </c>
      <c r="C289" s="88">
        <v>45726</v>
      </c>
      <c r="D289" s="88" t="s">
        <v>3622</v>
      </c>
      <c r="E289" s="33" t="s">
        <v>2907</v>
      </c>
      <c r="F289" s="88"/>
      <c r="G289" s="33" t="s">
        <v>2915</v>
      </c>
      <c r="J289" s="33">
        <v>340</v>
      </c>
      <c r="K289" s="33">
        <v>350</v>
      </c>
      <c r="L289" s="33">
        <v>600</v>
      </c>
      <c r="M289" s="33" t="s">
        <v>270</v>
      </c>
    </row>
    <row r="290" spans="1:13">
      <c r="A290" s="33" t="s">
        <v>3657</v>
      </c>
      <c r="B290" s="158" t="s">
        <v>434</v>
      </c>
      <c r="C290" s="88">
        <v>45726</v>
      </c>
      <c r="D290" s="88" t="s">
        <v>3622</v>
      </c>
      <c r="E290" s="33" t="s">
        <v>2875</v>
      </c>
      <c r="F290" s="88"/>
      <c r="G290" s="33" t="s">
        <v>3793</v>
      </c>
      <c r="J290" s="33">
        <v>50</v>
      </c>
      <c r="K290" s="33">
        <v>0</v>
      </c>
      <c r="L290" s="33">
        <v>0</v>
      </c>
      <c r="M290" s="33" t="s">
        <v>270</v>
      </c>
    </row>
    <row r="291" spans="1:13">
      <c r="A291" s="33" t="s">
        <v>2246</v>
      </c>
      <c r="B291" s="158" t="s">
        <v>525</v>
      </c>
      <c r="C291" s="88">
        <v>45726</v>
      </c>
      <c r="D291" s="88" t="s">
        <v>3622</v>
      </c>
      <c r="E291" s="33" t="s">
        <v>3808</v>
      </c>
      <c r="F291" s="88"/>
      <c r="G291" s="33" t="s">
        <v>3809</v>
      </c>
      <c r="J291" s="33">
        <v>90</v>
      </c>
      <c r="K291" s="33">
        <v>350</v>
      </c>
      <c r="L291" s="33">
        <v>300</v>
      </c>
      <c r="M291" s="33" t="s">
        <v>270</v>
      </c>
    </row>
    <row r="292" spans="1:13">
      <c r="A292" s="33" t="s">
        <v>1468</v>
      </c>
      <c r="B292" s="158" t="s">
        <v>1467</v>
      </c>
      <c r="C292" s="88">
        <v>45726</v>
      </c>
      <c r="D292" s="88" t="s">
        <v>3622</v>
      </c>
      <c r="E292" s="33" t="s">
        <v>3503</v>
      </c>
      <c r="F292" s="88"/>
      <c r="G292" s="33" t="s">
        <v>3800</v>
      </c>
      <c r="J292" s="33">
        <v>180</v>
      </c>
      <c r="K292" s="33">
        <v>350</v>
      </c>
      <c r="L292" s="33">
        <v>600</v>
      </c>
      <c r="M292" s="33" t="s">
        <v>270</v>
      </c>
    </row>
    <row r="293" spans="1:13">
      <c r="A293" s="33" t="s">
        <v>3706</v>
      </c>
      <c r="B293" s="158" t="s">
        <v>490</v>
      </c>
      <c r="C293" s="88">
        <v>45726</v>
      </c>
      <c r="D293" s="88" t="s">
        <v>3622</v>
      </c>
      <c r="E293" s="33" t="s">
        <v>2504</v>
      </c>
      <c r="F293" s="88"/>
      <c r="G293" s="33" t="s">
        <v>2929</v>
      </c>
      <c r="J293" s="33">
        <v>0</v>
      </c>
      <c r="K293" s="33">
        <v>0</v>
      </c>
      <c r="L293" s="33">
        <v>300</v>
      </c>
      <c r="M293" s="33" t="s">
        <v>270</v>
      </c>
    </row>
    <row r="294" spans="1:13">
      <c r="A294" s="33" t="s">
        <v>3666</v>
      </c>
      <c r="B294" s="158" t="s">
        <v>501</v>
      </c>
      <c r="C294" s="88">
        <v>45726</v>
      </c>
      <c r="D294" s="88" t="s">
        <v>3622</v>
      </c>
      <c r="E294" s="33" t="s">
        <v>2535</v>
      </c>
      <c r="F294" s="88"/>
      <c r="G294" s="33" t="s">
        <v>3811</v>
      </c>
      <c r="J294" s="33">
        <v>140</v>
      </c>
      <c r="K294" s="33">
        <v>0</v>
      </c>
      <c r="L294" s="33">
        <v>0</v>
      </c>
      <c r="M294" s="33" t="s">
        <v>270</v>
      </c>
    </row>
    <row r="295" spans="1:13">
      <c r="A295" s="33" t="s">
        <v>3666</v>
      </c>
      <c r="B295" s="158" t="s">
        <v>501</v>
      </c>
      <c r="C295" s="88">
        <v>45726</v>
      </c>
      <c r="D295" s="88" t="s">
        <v>3622</v>
      </c>
      <c r="E295" s="33" t="s">
        <v>3519</v>
      </c>
      <c r="F295" s="88"/>
      <c r="G295" s="33" t="s">
        <v>3796</v>
      </c>
      <c r="J295" s="33" t="s">
        <v>2294</v>
      </c>
      <c r="K295" s="33">
        <v>350</v>
      </c>
      <c r="L295" s="33">
        <v>600</v>
      </c>
      <c r="M295" s="33" t="s">
        <v>270</v>
      </c>
    </row>
    <row r="296" spans="1:13">
      <c r="A296" s="33" t="s">
        <v>1369</v>
      </c>
      <c r="B296" s="158" t="s">
        <v>1368</v>
      </c>
      <c r="C296" s="88">
        <v>45726</v>
      </c>
      <c r="D296" s="88" t="s">
        <v>3622</v>
      </c>
      <c r="E296" s="33" t="s">
        <v>3445</v>
      </c>
      <c r="F296" s="88"/>
      <c r="G296" s="33" t="s">
        <v>3803</v>
      </c>
      <c r="J296" s="33">
        <v>140</v>
      </c>
      <c r="K296" s="33" t="s">
        <v>2294</v>
      </c>
      <c r="L296" s="33">
        <v>0</v>
      </c>
      <c r="M296" s="33" t="s">
        <v>270</v>
      </c>
    </row>
    <row r="297" spans="1:13">
      <c r="A297" s="33" t="s">
        <v>1369</v>
      </c>
      <c r="B297" s="158" t="s">
        <v>1368</v>
      </c>
      <c r="C297" s="88">
        <v>45726</v>
      </c>
      <c r="D297" s="88" t="s">
        <v>3622</v>
      </c>
      <c r="E297" s="33" t="s">
        <v>3801</v>
      </c>
      <c r="F297" s="88"/>
      <c r="G297" s="33" t="s">
        <v>3802</v>
      </c>
      <c r="J297" s="33">
        <v>140</v>
      </c>
      <c r="K297" s="33">
        <v>350</v>
      </c>
      <c r="L297" s="33">
        <v>600</v>
      </c>
      <c r="M297" s="33" t="s">
        <v>270</v>
      </c>
    </row>
    <row r="298" spans="1:13">
      <c r="A298" s="33" t="s">
        <v>1369</v>
      </c>
      <c r="B298" s="158" t="s">
        <v>1368</v>
      </c>
      <c r="C298" s="88">
        <v>45726</v>
      </c>
      <c r="D298" s="88" t="s">
        <v>3622</v>
      </c>
      <c r="E298" s="33" t="s">
        <v>3520</v>
      </c>
      <c r="F298" s="88"/>
      <c r="G298" s="33" t="s">
        <v>3804</v>
      </c>
      <c r="J298" s="33">
        <v>140</v>
      </c>
      <c r="K298" s="33" t="s">
        <v>2294</v>
      </c>
      <c r="L298" s="33">
        <v>0</v>
      </c>
      <c r="M298" s="33" t="s">
        <v>270</v>
      </c>
    </row>
    <row r="299" spans="1:13">
      <c r="A299" s="33" t="s">
        <v>1369</v>
      </c>
      <c r="B299" s="158" t="s">
        <v>1368</v>
      </c>
      <c r="C299" s="88">
        <v>45726</v>
      </c>
      <c r="D299" s="88" t="s">
        <v>3622</v>
      </c>
      <c r="E299" s="33" t="s">
        <v>2504</v>
      </c>
      <c r="F299" s="88"/>
      <c r="G299" s="33" t="s">
        <v>2929</v>
      </c>
      <c r="J299" s="33">
        <v>90</v>
      </c>
      <c r="K299" s="33">
        <v>0</v>
      </c>
      <c r="L299" s="33">
        <v>0</v>
      </c>
      <c r="M299" s="33" t="s">
        <v>270</v>
      </c>
    </row>
    <row r="300" spans="1:13">
      <c r="A300" s="33" t="s">
        <v>832</v>
      </c>
      <c r="B300" s="158" t="s">
        <v>831</v>
      </c>
      <c r="C300" s="88">
        <v>45726</v>
      </c>
      <c r="D300" s="88" t="s">
        <v>3622</v>
      </c>
      <c r="E300" s="33" t="s">
        <v>3805</v>
      </c>
      <c r="F300" s="88"/>
      <c r="G300" s="33" t="s">
        <v>3806</v>
      </c>
      <c r="J300" s="33" t="s">
        <v>2294</v>
      </c>
      <c r="K300" s="33" t="s">
        <v>2294</v>
      </c>
      <c r="L300" s="33">
        <v>600</v>
      </c>
      <c r="M300" s="33" t="s">
        <v>270</v>
      </c>
    </row>
    <row r="301" spans="1:13">
      <c r="A301" s="33" t="s">
        <v>1723</v>
      </c>
      <c r="B301" s="158" t="s">
        <v>583</v>
      </c>
      <c r="C301" s="88">
        <v>45726</v>
      </c>
      <c r="D301" s="88" t="s">
        <v>3622</v>
      </c>
      <c r="E301" s="33" t="s">
        <v>2504</v>
      </c>
      <c r="F301" s="88"/>
      <c r="G301" s="33" t="s">
        <v>2929</v>
      </c>
      <c r="J301" s="33">
        <v>150</v>
      </c>
      <c r="K301" s="33">
        <v>0</v>
      </c>
      <c r="L301" s="33">
        <v>300</v>
      </c>
      <c r="M301" s="33" t="s">
        <v>270</v>
      </c>
    </row>
    <row r="302" spans="1:13">
      <c r="A302" s="33" t="s">
        <v>991</v>
      </c>
      <c r="B302" s="158" t="s">
        <v>990</v>
      </c>
      <c r="C302" s="88">
        <v>45726</v>
      </c>
      <c r="D302" s="88" t="s">
        <v>3622</v>
      </c>
      <c r="E302" s="33" t="s">
        <v>2875</v>
      </c>
      <c r="F302" s="88"/>
      <c r="G302" s="33" t="s">
        <v>3793</v>
      </c>
      <c r="J302" s="33">
        <v>50</v>
      </c>
      <c r="K302" s="33">
        <v>0</v>
      </c>
      <c r="L302" s="33">
        <v>0</v>
      </c>
      <c r="M302" s="33" t="s">
        <v>270</v>
      </c>
    </row>
    <row r="303" spans="1:13">
      <c r="A303" s="33" t="s">
        <v>1299</v>
      </c>
      <c r="B303" s="158" t="s">
        <v>1298</v>
      </c>
      <c r="C303" s="88">
        <v>45726</v>
      </c>
      <c r="D303" s="88" t="s">
        <v>3622</v>
      </c>
      <c r="E303" s="33" t="s">
        <v>2875</v>
      </c>
      <c r="F303" s="88"/>
      <c r="G303" s="33" t="s">
        <v>3793</v>
      </c>
      <c r="J303" s="33">
        <v>50</v>
      </c>
      <c r="K303" s="33">
        <v>0</v>
      </c>
      <c r="L303" s="33">
        <v>0</v>
      </c>
      <c r="M303" s="33" t="s">
        <v>270</v>
      </c>
    </row>
    <row r="304" spans="1:13">
      <c r="A304" s="33" t="s">
        <v>3676</v>
      </c>
      <c r="B304" s="158" t="s">
        <v>2351</v>
      </c>
      <c r="C304" s="88">
        <v>45726</v>
      </c>
      <c r="D304" s="88" t="s">
        <v>3622</v>
      </c>
      <c r="E304" s="33" t="s">
        <v>2907</v>
      </c>
      <c r="F304" s="88"/>
      <c r="G304" s="33" t="s">
        <v>2915</v>
      </c>
      <c r="J304" s="33">
        <v>90</v>
      </c>
      <c r="K304" s="33">
        <v>350</v>
      </c>
      <c r="L304" s="33">
        <v>600</v>
      </c>
      <c r="M304" s="33" t="s">
        <v>270</v>
      </c>
    </row>
    <row r="305" spans="1:13">
      <c r="A305" s="33" t="s">
        <v>1060</v>
      </c>
      <c r="B305" s="158" t="s">
        <v>1059</v>
      </c>
      <c r="C305" s="88">
        <v>45726</v>
      </c>
      <c r="D305" s="88" t="s">
        <v>3622</v>
      </c>
      <c r="E305" s="33" t="s">
        <v>4025</v>
      </c>
      <c r="F305" s="88"/>
      <c r="G305" s="33" t="s">
        <v>4026</v>
      </c>
      <c r="J305" s="33" t="s">
        <v>2294</v>
      </c>
      <c r="K305" s="33" t="s">
        <v>2294</v>
      </c>
      <c r="L305" s="33">
        <v>320</v>
      </c>
      <c r="M305" s="33" t="s">
        <v>270</v>
      </c>
    </row>
    <row r="306" spans="1:13">
      <c r="A306" s="33" t="s">
        <v>3677</v>
      </c>
      <c r="B306" s="158" t="s">
        <v>970</v>
      </c>
      <c r="C306" s="88">
        <v>45726</v>
      </c>
      <c r="D306" s="88" t="s">
        <v>3622</v>
      </c>
      <c r="E306" s="33" t="s">
        <v>2875</v>
      </c>
      <c r="F306" s="88"/>
      <c r="G306" s="33" t="s">
        <v>3793</v>
      </c>
      <c r="J306" s="33">
        <v>50</v>
      </c>
      <c r="K306" s="33">
        <v>0</v>
      </c>
      <c r="L306" s="33">
        <v>0</v>
      </c>
      <c r="M306" s="33" t="s">
        <v>270</v>
      </c>
    </row>
    <row r="307" spans="1:13">
      <c r="A307" s="33" t="s">
        <v>1999</v>
      </c>
      <c r="B307" s="158" t="s">
        <v>1998</v>
      </c>
      <c r="C307" s="88">
        <v>45726</v>
      </c>
      <c r="D307" s="88" t="s">
        <v>3622</v>
      </c>
      <c r="E307" s="33" t="s">
        <v>2875</v>
      </c>
      <c r="F307" s="88"/>
      <c r="G307" s="33" t="s">
        <v>3793</v>
      </c>
      <c r="J307" s="33">
        <v>50</v>
      </c>
      <c r="K307" s="33">
        <v>0</v>
      </c>
      <c r="L307" s="33">
        <v>0</v>
      </c>
      <c r="M307" s="33" t="s">
        <v>270</v>
      </c>
    </row>
    <row r="308" spans="1:13">
      <c r="A308" s="33" t="s">
        <v>1908</v>
      </c>
      <c r="B308" s="158" t="s">
        <v>1907</v>
      </c>
      <c r="C308" s="88">
        <v>45726</v>
      </c>
      <c r="D308" s="88" t="s">
        <v>3622</v>
      </c>
      <c r="E308" s="33" t="s">
        <v>2875</v>
      </c>
      <c r="F308" s="88"/>
      <c r="G308" s="33" t="s">
        <v>3793</v>
      </c>
      <c r="J308" s="33">
        <v>50</v>
      </c>
      <c r="K308" s="33">
        <v>0</v>
      </c>
      <c r="L308" s="33">
        <v>0</v>
      </c>
      <c r="M308" s="33" t="s">
        <v>270</v>
      </c>
    </row>
    <row r="309" spans="1:13">
      <c r="A309" s="33" t="s">
        <v>3737</v>
      </c>
      <c r="B309" s="158" t="s">
        <v>2423</v>
      </c>
      <c r="C309" s="88">
        <v>45726</v>
      </c>
      <c r="D309" s="88" t="s">
        <v>3622</v>
      </c>
      <c r="E309" s="33" t="s">
        <v>2458</v>
      </c>
      <c r="F309" s="88"/>
      <c r="G309" s="33" t="s">
        <v>3797</v>
      </c>
      <c r="J309" s="33">
        <v>180</v>
      </c>
      <c r="K309" s="33" t="s">
        <v>2294</v>
      </c>
      <c r="L309" s="33">
        <v>0</v>
      </c>
      <c r="M309" s="33" t="s">
        <v>270</v>
      </c>
    </row>
    <row r="310" spans="1:13">
      <c r="A310" s="33" t="s">
        <v>3737</v>
      </c>
      <c r="B310" s="158" t="s">
        <v>2423</v>
      </c>
      <c r="C310" s="88">
        <v>45726</v>
      </c>
      <c r="D310" s="88" t="s">
        <v>3622</v>
      </c>
      <c r="E310" s="33" t="s">
        <v>2907</v>
      </c>
      <c r="F310" s="88"/>
      <c r="G310" s="33" t="s">
        <v>2915</v>
      </c>
      <c r="J310" s="33">
        <v>260</v>
      </c>
      <c r="K310" s="33">
        <v>350</v>
      </c>
      <c r="L310" s="33">
        <v>600</v>
      </c>
      <c r="M310" s="33" t="s">
        <v>270</v>
      </c>
    </row>
    <row r="311" spans="1:13">
      <c r="A311" s="33" t="s">
        <v>1874</v>
      </c>
      <c r="B311" s="158" t="s">
        <v>1873</v>
      </c>
      <c r="C311" s="88">
        <v>45726</v>
      </c>
      <c r="D311" s="88" t="s">
        <v>3622</v>
      </c>
      <c r="E311" s="33" t="s">
        <v>2504</v>
      </c>
      <c r="F311" s="88"/>
      <c r="G311" s="33" t="s">
        <v>2929</v>
      </c>
      <c r="J311" s="33">
        <v>340</v>
      </c>
      <c r="K311" s="33">
        <v>0</v>
      </c>
      <c r="L311" s="33">
        <v>300</v>
      </c>
      <c r="M311" s="33" t="s">
        <v>270</v>
      </c>
    </row>
    <row r="312" spans="1:13">
      <c r="A312" s="33" t="s">
        <v>1511</v>
      </c>
      <c r="B312" s="158" t="s">
        <v>1510</v>
      </c>
      <c r="C312" s="88">
        <v>45726</v>
      </c>
      <c r="D312" s="88" t="s">
        <v>3622</v>
      </c>
      <c r="E312" s="33" t="s">
        <v>2458</v>
      </c>
      <c r="F312" s="88"/>
      <c r="G312" s="33" t="s">
        <v>3797</v>
      </c>
      <c r="J312" s="33">
        <v>180</v>
      </c>
      <c r="K312" s="33">
        <v>350</v>
      </c>
      <c r="L312" s="33">
        <v>600</v>
      </c>
      <c r="M312" s="33" t="s">
        <v>270</v>
      </c>
    </row>
    <row r="313" spans="1:13">
      <c r="A313" s="33" t="s">
        <v>3299</v>
      </c>
      <c r="B313" s="158" t="s">
        <v>2507</v>
      </c>
      <c r="C313" s="88">
        <v>45726</v>
      </c>
      <c r="D313" s="88" t="s">
        <v>3622</v>
      </c>
      <c r="E313" s="33" t="s">
        <v>3717</v>
      </c>
      <c r="F313" s="88"/>
      <c r="G313" s="33" t="s">
        <v>3799</v>
      </c>
      <c r="J313" s="33">
        <v>280</v>
      </c>
      <c r="K313" s="33">
        <v>350</v>
      </c>
      <c r="L313" s="33">
        <v>0</v>
      </c>
      <c r="M313" s="33" t="s">
        <v>270</v>
      </c>
    </row>
    <row r="314" spans="1:13">
      <c r="A314" s="33" t="s">
        <v>3299</v>
      </c>
      <c r="B314" s="158" t="s">
        <v>2507</v>
      </c>
      <c r="C314" s="88">
        <v>45726</v>
      </c>
      <c r="D314" s="88" t="s">
        <v>3622</v>
      </c>
      <c r="E314" s="33" t="s">
        <v>3731</v>
      </c>
      <c r="F314" s="88"/>
      <c r="G314" s="33" t="s">
        <v>3798</v>
      </c>
      <c r="J314" s="33" t="s">
        <v>2294</v>
      </c>
      <c r="K314" s="33">
        <v>350</v>
      </c>
      <c r="L314" s="33">
        <v>600</v>
      </c>
      <c r="M314" s="33" t="s">
        <v>270</v>
      </c>
    </row>
    <row r="315" spans="1:13">
      <c r="A315" s="33" t="s">
        <v>398</v>
      </c>
      <c r="B315" s="158" t="s">
        <v>8</v>
      </c>
      <c r="C315" s="88">
        <v>45726</v>
      </c>
      <c r="D315" s="88" t="s">
        <v>3622</v>
      </c>
      <c r="E315" s="33" t="s">
        <v>3463</v>
      </c>
      <c r="F315" s="88"/>
      <c r="G315" s="33" t="s">
        <v>3810</v>
      </c>
      <c r="J315" s="33">
        <v>150</v>
      </c>
      <c r="K315" s="33">
        <v>350</v>
      </c>
      <c r="L315" s="33">
        <v>600</v>
      </c>
      <c r="M315" s="33" t="s">
        <v>270</v>
      </c>
    </row>
    <row r="316" spans="1:13">
      <c r="A316" s="33" t="s">
        <v>2174</v>
      </c>
      <c r="B316" s="158" t="s">
        <v>521</v>
      </c>
      <c r="C316" s="88">
        <v>45726</v>
      </c>
      <c r="D316" s="88" t="s">
        <v>3622</v>
      </c>
      <c r="E316" s="33" t="s">
        <v>2504</v>
      </c>
      <c r="F316" s="88"/>
      <c r="G316" s="33" t="s">
        <v>2929</v>
      </c>
      <c r="J316" s="33">
        <v>90</v>
      </c>
      <c r="K316" s="33">
        <v>0</v>
      </c>
      <c r="L316" s="33">
        <v>300</v>
      </c>
      <c r="M316" s="33" t="s">
        <v>270</v>
      </c>
    </row>
    <row r="317" spans="1:13">
      <c r="A317" s="33" t="s">
        <v>988</v>
      </c>
      <c r="B317" s="158" t="s">
        <v>987</v>
      </c>
      <c r="C317" s="88">
        <v>45727</v>
      </c>
      <c r="D317" s="88" t="s">
        <v>3622</v>
      </c>
      <c r="E317" s="33" t="s">
        <v>2458</v>
      </c>
      <c r="F317" s="88"/>
      <c r="G317" s="33" t="s">
        <v>2949</v>
      </c>
      <c r="J317" s="33">
        <v>150</v>
      </c>
      <c r="K317" s="33">
        <v>350</v>
      </c>
      <c r="L317" s="33">
        <v>600</v>
      </c>
      <c r="M317" s="33" t="s">
        <v>270</v>
      </c>
    </row>
    <row r="318" spans="1:13">
      <c r="A318" s="33" t="s">
        <v>2068</v>
      </c>
      <c r="B318" s="158" t="s">
        <v>1264</v>
      </c>
      <c r="C318" s="88">
        <v>45727</v>
      </c>
      <c r="D318" s="88" t="s">
        <v>3622</v>
      </c>
      <c r="E318" s="33" t="s">
        <v>2458</v>
      </c>
      <c r="F318" s="88"/>
      <c r="G318" s="33" t="s">
        <v>2949</v>
      </c>
      <c r="J318" s="33">
        <v>150</v>
      </c>
      <c r="K318" s="33">
        <v>350</v>
      </c>
      <c r="L318" s="33">
        <v>600</v>
      </c>
      <c r="M318" s="33" t="s">
        <v>270</v>
      </c>
    </row>
    <row r="319" spans="1:13">
      <c r="A319" s="33" t="s">
        <v>2157</v>
      </c>
      <c r="B319" s="158" t="s">
        <v>2156</v>
      </c>
      <c r="C319" s="88">
        <v>45727</v>
      </c>
      <c r="D319" s="88" t="s">
        <v>3622</v>
      </c>
      <c r="E319" s="33" t="s">
        <v>3816</v>
      </c>
      <c r="F319" s="88"/>
      <c r="G319" s="33" t="s">
        <v>3817</v>
      </c>
      <c r="J319" s="33">
        <v>0</v>
      </c>
      <c r="K319" s="33">
        <v>350</v>
      </c>
      <c r="L319" s="33">
        <v>600</v>
      </c>
      <c r="M319" s="33" t="s">
        <v>270</v>
      </c>
    </row>
    <row r="320" spans="1:13">
      <c r="A320" s="33" t="s">
        <v>2157</v>
      </c>
      <c r="B320" s="158" t="s">
        <v>2156</v>
      </c>
      <c r="C320" s="88">
        <v>45727</v>
      </c>
      <c r="D320" s="88" t="s">
        <v>3622</v>
      </c>
      <c r="E320" s="33" t="s">
        <v>3465</v>
      </c>
      <c r="F320" s="88"/>
      <c r="G320" s="33" t="s">
        <v>3818</v>
      </c>
      <c r="J320" s="33">
        <v>140</v>
      </c>
      <c r="K320" s="33" t="s">
        <v>2294</v>
      </c>
      <c r="L320" s="33">
        <v>0</v>
      </c>
      <c r="M320" s="33" t="s">
        <v>270</v>
      </c>
    </row>
    <row r="321" spans="1:13">
      <c r="A321" s="33" t="s">
        <v>1771</v>
      </c>
      <c r="B321" s="158" t="s">
        <v>1767</v>
      </c>
      <c r="C321" s="88">
        <v>45727</v>
      </c>
      <c r="D321" s="88" t="s">
        <v>3622</v>
      </c>
      <c r="E321" s="33" t="s">
        <v>3822</v>
      </c>
      <c r="F321" s="88"/>
      <c r="G321" s="33" t="s">
        <v>3823</v>
      </c>
      <c r="J321" s="33">
        <v>140</v>
      </c>
      <c r="K321" s="33">
        <v>350</v>
      </c>
      <c r="L321" s="33">
        <v>300</v>
      </c>
      <c r="M321" s="33" t="s">
        <v>270</v>
      </c>
    </row>
    <row r="322" spans="1:13">
      <c r="A322" s="33" t="s">
        <v>2022</v>
      </c>
      <c r="B322" s="158" t="s">
        <v>2006</v>
      </c>
      <c r="C322" s="88">
        <v>45727</v>
      </c>
      <c r="D322" s="88" t="s">
        <v>3622</v>
      </c>
      <c r="E322" s="33" t="s">
        <v>2458</v>
      </c>
      <c r="F322" s="88"/>
      <c r="G322" s="33" t="s">
        <v>2949</v>
      </c>
      <c r="J322" s="33">
        <v>180</v>
      </c>
      <c r="K322" s="33">
        <v>350</v>
      </c>
      <c r="L322" s="33">
        <v>600</v>
      </c>
      <c r="M322" s="33" t="s">
        <v>270</v>
      </c>
    </row>
    <row r="323" spans="1:13">
      <c r="A323" s="33" t="s">
        <v>922</v>
      </c>
      <c r="B323" s="158" t="s">
        <v>921</v>
      </c>
      <c r="C323" s="88">
        <v>45727</v>
      </c>
      <c r="D323" s="88" t="s">
        <v>3622</v>
      </c>
      <c r="E323" s="33" t="s">
        <v>2963</v>
      </c>
      <c r="F323" s="88"/>
      <c r="G323" s="33" t="s">
        <v>2968</v>
      </c>
      <c r="J323" s="33">
        <v>200</v>
      </c>
      <c r="K323" s="33">
        <v>0</v>
      </c>
      <c r="L323" s="33">
        <v>300</v>
      </c>
      <c r="M323" s="33" t="s">
        <v>270</v>
      </c>
    </row>
    <row r="324" spans="1:13">
      <c r="A324" s="33" t="s">
        <v>1517</v>
      </c>
      <c r="B324" s="158" t="s">
        <v>1515</v>
      </c>
      <c r="C324" s="88">
        <v>45727</v>
      </c>
      <c r="D324" s="88" t="s">
        <v>3622</v>
      </c>
      <c r="E324" s="33" t="s">
        <v>3830</v>
      </c>
      <c r="F324" s="88"/>
      <c r="G324" s="33" t="s">
        <v>3831</v>
      </c>
      <c r="J324" s="33">
        <v>2873</v>
      </c>
      <c r="K324" s="33">
        <v>350</v>
      </c>
      <c r="L324" s="33">
        <v>600</v>
      </c>
      <c r="M324" s="33" t="s">
        <v>270</v>
      </c>
    </row>
    <row r="325" spans="1:13">
      <c r="A325" s="33" t="s">
        <v>1311</v>
      </c>
      <c r="B325" s="158" t="s">
        <v>1310</v>
      </c>
      <c r="C325" s="88">
        <v>45727</v>
      </c>
      <c r="D325" s="88" t="s">
        <v>3622</v>
      </c>
      <c r="E325" s="33" t="s">
        <v>2515</v>
      </c>
      <c r="F325" s="88"/>
      <c r="G325" s="33" t="s">
        <v>2974</v>
      </c>
      <c r="J325" s="33">
        <v>0</v>
      </c>
      <c r="K325" s="33">
        <v>0</v>
      </c>
      <c r="L325" s="33">
        <v>300</v>
      </c>
      <c r="M325" s="33" t="s">
        <v>270</v>
      </c>
    </row>
    <row r="326" spans="1:13">
      <c r="A326" s="33" t="s">
        <v>2276</v>
      </c>
      <c r="B326" s="158" t="s">
        <v>2264</v>
      </c>
      <c r="C326" s="88">
        <v>45727</v>
      </c>
      <c r="D326" s="88" t="s">
        <v>3622</v>
      </c>
      <c r="E326" s="33" t="s">
        <v>2458</v>
      </c>
      <c r="F326" s="88"/>
      <c r="G326" s="33" t="s">
        <v>2949</v>
      </c>
      <c r="J326" s="33">
        <v>150</v>
      </c>
      <c r="K326" s="33">
        <v>350</v>
      </c>
      <c r="L326" s="33">
        <v>600</v>
      </c>
      <c r="M326" s="33" t="s">
        <v>270</v>
      </c>
    </row>
    <row r="327" spans="1:13">
      <c r="A327" s="33" t="s">
        <v>3665</v>
      </c>
      <c r="B327" s="158" t="s">
        <v>628</v>
      </c>
      <c r="C327" s="88">
        <v>45727</v>
      </c>
      <c r="D327" s="88" t="s">
        <v>3622</v>
      </c>
      <c r="E327" s="33" t="s">
        <v>2963</v>
      </c>
      <c r="F327" s="88"/>
      <c r="G327" s="33" t="s">
        <v>2968</v>
      </c>
      <c r="J327" s="33">
        <v>240</v>
      </c>
      <c r="K327" s="33">
        <v>0</v>
      </c>
      <c r="L327" s="33">
        <v>300</v>
      </c>
      <c r="M327" s="33" t="s">
        <v>270</v>
      </c>
    </row>
    <row r="328" spans="1:13">
      <c r="A328" s="33" t="s">
        <v>3760</v>
      </c>
      <c r="B328" s="158" t="s">
        <v>985</v>
      </c>
      <c r="C328" s="88">
        <v>45727</v>
      </c>
      <c r="D328" s="88" t="s">
        <v>3622</v>
      </c>
      <c r="E328" s="33" t="s">
        <v>3459</v>
      </c>
      <c r="F328" s="88"/>
      <c r="G328" s="33" t="s">
        <v>3835</v>
      </c>
      <c r="J328" s="33">
        <v>150</v>
      </c>
      <c r="K328" s="33">
        <v>0</v>
      </c>
      <c r="L328" s="33">
        <v>300</v>
      </c>
      <c r="M328" s="33" t="s">
        <v>270</v>
      </c>
    </row>
    <row r="329" spans="1:13">
      <c r="A329" s="33" t="s">
        <v>3821</v>
      </c>
      <c r="B329" s="158" t="s">
        <v>539</v>
      </c>
      <c r="C329" s="88">
        <v>45727</v>
      </c>
      <c r="D329" s="88" t="s">
        <v>3622</v>
      </c>
      <c r="E329" s="33" t="s">
        <v>2458</v>
      </c>
      <c r="F329" s="88"/>
      <c r="G329" s="33" t="s">
        <v>2949</v>
      </c>
      <c r="J329" s="33">
        <v>200</v>
      </c>
      <c r="K329" s="33">
        <v>350</v>
      </c>
      <c r="L329" s="33">
        <v>600</v>
      </c>
      <c r="M329" s="33" t="s">
        <v>270</v>
      </c>
    </row>
    <row r="330" spans="1:13">
      <c r="A330" s="33" t="s">
        <v>1948</v>
      </c>
      <c r="B330" s="158" t="s">
        <v>1943</v>
      </c>
      <c r="C330" s="88">
        <v>45727</v>
      </c>
      <c r="D330" s="88" t="s">
        <v>3622</v>
      </c>
      <c r="E330" s="33" t="s">
        <v>3819</v>
      </c>
      <c r="F330" s="88"/>
      <c r="G330" s="33" t="s">
        <v>3820</v>
      </c>
      <c r="J330" s="33">
        <v>150</v>
      </c>
      <c r="K330" s="33">
        <v>350</v>
      </c>
      <c r="L330" s="33">
        <v>600</v>
      </c>
      <c r="M330" s="33" t="s">
        <v>270</v>
      </c>
    </row>
    <row r="331" spans="1:13">
      <c r="A331" s="33" t="s">
        <v>3706</v>
      </c>
      <c r="B331" s="158" t="s">
        <v>490</v>
      </c>
      <c r="C331" s="88">
        <v>45727</v>
      </c>
      <c r="D331" s="88" t="s">
        <v>3622</v>
      </c>
      <c r="E331" s="33" t="s">
        <v>2515</v>
      </c>
      <c r="F331" s="88"/>
      <c r="G331" s="33" t="s">
        <v>2974</v>
      </c>
      <c r="J331" s="33">
        <v>0</v>
      </c>
      <c r="K331" s="33">
        <v>0</v>
      </c>
      <c r="L331" s="33">
        <v>300</v>
      </c>
      <c r="M331" s="33" t="s">
        <v>270</v>
      </c>
    </row>
    <row r="332" spans="1:13">
      <c r="A332" s="33" t="s">
        <v>2103</v>
      </c>
      <c r="B332" s="158" t="s">
        <v>1636</v>
      </c>
      <c r="C332" s="88">
        <v>45727</v>
      </c>
      <c r="D332" s="88" t="s">
        <v>3622</v>
      </c>
      <c r="E332" s="33" t="s">
        <v>3515</v>
      </c>
      <c r="F332" s="88"/>
      <c r="G332" s="33" t="s">
        <v>3814</v>
      </c>
      <c r="J332" s="33">
        <v>300</v>
      </c>
      <c r="K332" s="33" t="s">
        <v>2294</v>
      </c>
      <c r="L332" s="33">
        <v>600</v>
      </c>
      <c r="M332" s="33" t="s">
        <v>270</v>
      </c>
    </row>
    <row r="333" spans="1:13">
      <c r="A333" s="33" t="s">
        <v>936</v>
      </c>
      <c r="B333" s="158" t="s">
        <v>935</v>
      </c>
      <c r="C333" s="88">
        <v>45727</v>
      </c>
      <c r="D333" s="88" t="s">
        <v>3622</v>
      </c>
      <c r="E333" s="33" t="s">
        <v>2963</v>
      </c>
      <c r="F333" s="88"/>
      <c r="G333" s="33" t="s">
        <v>2968</v>
      </c>
      <c r="J333" s="33">
        <v>240</v>
      </c>
      <c r="K333" s="33">
        <v>0</v>
      </c>
      <c r="L333" s="33">
        <v>300</v>
      </c>
      <c r="M333" s="33" t="s">
        <v>270</v>
      </c>
    </row>
    <row r="334" spans="1:13">
      <c r="A334" s="33" t="s">
        <v>3683</v>
      </c>
      <c r="B334" s="158" t="s">
        <v>2360</v>
      </c>
      <c r="C334" s="88">
        <v>45727</v>
      </c>
      <c r="D334" s="88" t="s">
        <v>3622</v>
      </c>
      <c r="E334" s="33" t="s">
        <v>3833</v>
      </c>
      <c r="F334" s="88"/>
      <c r="G334" s="33" t="s">
        <v>3834</v>
      </c>
      <c r="J334" s="33">
        <v>0</v>
      </c>
      <c r="K334" s="33">
        <v>0</v>
      </c>
      <c r="L334" s="33">
        <v>300</v>
      </c>
      <c r="M334" s="33" t="s">
        <v>270</v>
      </c>
    </row>
    <row r="335" spans="1:13">
      <c r="A335" s="33" t="s">
        <v>699</v>
      </c>
      <c r="B335" s="158" t="s">
        <v>696</v>
      </c>
      <c r="C335" s="88">
        <v>45727</v>
      </c>
      <c r="D335" s="88" t="s">
        <v>3622</v>
      </c>
      <c r="E335" s="33" t="s">
        <v>2963</v>
      </c>
      <c r="F335" s="88"/>
      <c r="G335" s="33" t="s">
        <v>2968</v>
      </c>
      <c r="J335" s="33">
        <v>0</v>
      </c>
      <c r="K335" s="33">
        <v>0</v>
      </c>
      <c r="L335" s="33">
        <v>300</v>
      </c>
      <c r="M335" s="33" t="s">
        <v>270</v>
      </c>
    </row>
    <row r="336" spans="1:13">
      <c r="A336" s="33" t="s">
        <v>3285</v>
      </c>
      <c r="B336" s="158" t="s">
        <v>3281</v>
      </c>
      <c r="C336" s="88">
        <v>45727</v>
      </c>
      <c r="D336" s="88" t="s">
        <v>3622</v>
      </c>
      <c r="E336" s="33" t="s">
        <v>3812</v>
      </c>
      <c r="F336" s="88"/>
      <c r="G336" s="33" t="s">
        <v>3813</v>
      </c>
      <c r="J336" s="33" t="s">
        <v>2294</v>
      </c>
      <c r="K336" s="33" t="s">
        <v>2294</v>
      </c>
      <c r="L336" s="33">
        <v>600</v>
      </c>
      <c r="M336" s="33" t="s">
        <v>270</v>
      </c>
    </row>
    <row r="337" spans="1:13">
      <c r="A337" s="33" t="s">
        <v>3644</v>
      </c>
      <c r="B337" s="158" t="s">
        <v>323</v>
      </c>
      <c r="C337" s="88">
        <v>45727</v>
      </c>
      <c r="D337" s="88" t="s">
        <v>3622</v>
      </c>
      <c r="E337" s="33" t="s">
        <v>3781</v>
      </c>
      <c r="F337" s="88"/>
      <c r="G337" s="33" t="s">
        <v>4024</v>
      </c>
      <c r="J337" s="33" t="s">
        <v>2294</v>
      </c>
      <c r="K337" s="33" t="s">
        <v>2294</v>
      </c>
      <c r="L337" s="33">
        <v>320</v>
      </c>
      <c r="M337" s="33" t="s">
        <v>270</v>
      </c>
    </row>
    <row r="338" spans="1:13">
      <c r="A338" s="33" t="s">
        <v>1990</v>
      </c>
      <c r="B338" s="158" t="s">
        <v>1403</v>
      </c>
      <c r="C338" s="88">
        <v>45727</v>
      </c>
      <c r="D338" s="88" t="s">
        <v>3622</v>
      </c>
      <c r="E338" s="33" t="s">
        <v>3150</v>
      </c>
      <c r="F338" s="88"/>
      <c r="G338" s="33" t="s">
        <v>3815</v>
      </c>
      <c r="J338" s="33">
        <v>300</v>
      </c>
      <c r="K338" s="33" t="s">
        <v>2294</v>
      </c>
      <c r="L338" s="33">
        <v>600</v>
      </c>
      <c r="M338" s="33" t="s">
        <v>270</v>
      </c>
    </row>
    <row r="339" spans="1:13">
      <c r="A339" s="33" t="s">
        <v>1030</v>
      </c>
      <c r="B339" s="158" t="s">
        <v>520</v>
      </c>
      <c r="C339" s="88">
        <v>45727</v>
      </c>
      <c r="D339" s="88" t="s">
        <v>3622</v>
      </c>
      <c r="E339" s="33" t="s">
        <v>2458</v>
      </c>
      <c r="F339" s="88"/>
      <c r="G339" s="33" t="s">
        <v>2949</v>
      </c>
      <c r="J339" s="33">
        <v>150</v>
      </c>
      <c r="K339" s="33">
        <v>350</v>
      </c>
      <c r="L339" s="33">
        <v>600</v>
      </c>
      <c r="M339" s="33" t="s">
        <v>270</v>
      </c>
    </row>
    <row r="340" spans="1:13">
      <c r="A340" s="33" t="s">
        <v>3330</v>
      </c>
      <c r="B340" s="158" t="s">
        <v>2526</v>
      </c>
      <c r="C340" s="88">
        <v>45727</v>
      </c>
      <c r="D340" s="88" t="s">
        <v>3622</v>
      </c>
      <c r="E340" s="33" t="s">
        <v>2292</v>
      </c>
      <c r="F340" s="88"/>
      <c r="G340" s="33" t="s">
        <v>4023</v>
      </c>
      <c r="J340" s="33">
        <v>450</v>
      </c>
      <c r="K340" s="33">
        <v>4050</v>
      </c>
      <c r="L340" s="33">
        <v>600</v>
      </c>
      <c r="M340" s="33" t="s">
        <v>270</v>
      </c>
    </row>
    <row r="341" spans="1:13">
      <c r="A341" s="33" t="s">
        <v>3677</v>
      </c>
      <c r="B341" s="158" t="s">
        <v>970</v>
      </c>
      <c r="C341" s="88">
        <v>45727</v>
      </c>
      <c r="D341" s="88" t="s">
        <v>3622</v>
      </c>
      <c r="E341" s="33" t="s">
        <v>3480</v>
      </c>
      <c r="F341" s="88"/>
      <c r="G341" s="33" t="s">
        <v>3832</v>
      </c>
      <c r="J341" s="33">
        <v>180</v>
      </c>
      <c r="K341" s="33">
        <v>0</v>
      </c>
      <c r="L341" s="33">
        <v>300</v>
      </c>
      <c r="M341" s="33" t="s">
        <v>270</v>
      </c>
    </row>
    <row r="342" spans="1:13">
      <c r="A342" s="33" t="s">
        <v>3737</v>
      </c>
      <c r="B342" s="158" t="s">
        <v>2423</v>
      </c>
      <c r="C342" s="88">
        <v>45727</v>
      </c>
      <c r="D342" s="88" t="s">
        <v>3622</v>
      </c>
      <c r="E342" s="33" t="s">
        <v>3520</v>
      </c>
      <c r="F342" s="88"/>
      <c r="G342" s="33" t="s">
        <v>3827</v>
      </c>
      <c r="J342" s="33">
        <v>152</v>
      </c>
      <c r="K342" s="33">
        <v>350</v>
      </c>
      <c r="L342" s="33">
        <v>600</v>
      </c>
      <c r="M342" s="33" t="s">
        <v>270</v>
      </c>
    </row>
    <row r="343" spans="1:13">
      <c r="A343" s="33" t="s">
        <v>3299</v>
      </c>
      <c r="B343" s="158" t="s">
        <v>2507</v>
      </c>
      <c r="C343" s="88">
        <v>45727</v>
      </c>
      <c r="D343" s="88" t="s">
        <v>3622</v>
      </c>
      <c r="E343" s="33" t="s">
        <v>3445</v>
      </c>
      <c r="F343" s="88"/>
      <c r="G343" s="33" t="s">
        <v>3824</v>
      </c>
      <c r="J343" s="33">
        <v>200</v>
      </c>
      <c r="K343" s="33">
        <v>350</v>
      </c>
      <c r="L343" s="33">
        <v>600</v>
      </c>
      <c r="M343" s="33" t="s">
        <v>270</v>
      </c>
    </row>
    <row r="344" spans="1:13">
      <c r="A344" s="33" t="s">
        <v>3299</v>
      </c>
      <c r="B344" s="158" t="s">
        <v>2507</v>
      </c>
      <c r="C344" s="88">
        <v>45727</v>
      </c>
      <c r="D344" s="88" t="s">
        <v>3622</v>
      </c>
      <c r="E344" s="33" t="s">
        <v>3801</v>
      </c>
      <c r="F344" s="88"/>
      <c r="G344" s="33" t="s">
        <v>3825</v>
      </c>
      <c r="J344" s="33">
        <v>140</v>
      </c>
      <c r="K344" s="33" t="s">
        <v>2294</v>
      </c>
      <c r="L344" s="33">
        <v>0</v>
      </c>
      <c r="M344" s="33" t="s">
        <v>270</v>
      </c>
    </row>
    <row r="345" spans="1:13">
      <c r="A345" s="33" t="s">
        <v>3299</v>
      </c>
      <c r="B345" s="158" t="s">
        <v>2507</v>
      </c>
      <c r="C345" s="88">
        <v>45727</v>
      </c>
      <c r="D345" s="88" t="s">
        <v>3622</v>
      </c>
      <c r="E345" s="33" t="s">
        <v>3828</v>
      </c>
      <c r="F345" s="88"/>
      <c r="G345" s="33" t="s">
        <v>3829</v>
      </c>
      <c r="J345" s="33">
        <v>140</v>
      </c>
      <c r="K345" s="33">
        <v>350</v>
      </c>
      <c r="L345" s="33">
        <v>600</v>
      </c>
      <c r="M345" s="33" t="s">
        <v>270</v>
      </c>
    </row>
    <row r="346" spans="1:13">
      <c r="A346" s="33" t="s">
        <v>3299</v>
      </c>
      <c r="B346" s="158" t="s">
        <v>2507</v>
      </c>
      <c r="C346" s="88">
        <v>45727</v>
      </c>
      <c r="D346" s="88" t="s">
        <v>3622</v>
      </c>
      <c r="E346" s="33" t="s">
        <v>2907</v>
      </c>
      <c r="F346" s="88"/>
      <c r="G346" s="33" t="s">
        <v>3826</v>
      </c>
      <c r="J346" s="33">
        <v>90</v>
      </c>
      <c r="K346" s="33" t="s">
        <v>2294</v>
      </c>
      <c r="L346" s="33">
        <v>0</v>
      </c>
      <c r="M346" s="33" t="s">
        <v>270</v>
      </c>
    </row>
    <row r="347" spans="1:13">
      <c r="A347" s="33" t="s">
        <v>1609</v>
      </c>
      <c r="B347" s="158" t="s">
        <v>2194</v>
      </c>
      <c r="C347" s="88">
        <v>45727</v>
      </c>
      <c r="D347" s="88" t="s">
        <v>3622</v>
      </c>
      <c r="E347" s="33" t="s">
        <v>3515</v>
      </c>
      <c r="F347" s="88"/>
      <c r="G347" s="33" t="s">
        <v>3814</v>
      </c>
      <c r="J347" s="33">
        <v>300</v>
      </c>
      <c r="K347" s="33" t="s">
        <v>2294</v>
      </c>
      <c r="L347" s="33">
        <v>600</v>
      </c>
      <c r="M347" s="33" t="s">
        <v>270</v>
      </c>
    </row>
    <row r="348" spans="1:13">
      <c r="A348" s="33" t="s">
        <v>988</v>
      </c>
      <c r="B348" s="158" t="s">
        <v>987</v>
      </c>
      <c r="C348" s="88">
        <v>45728</v>
      </c>
      <c r="D348" s="88" t="s">
        <v>3622</v>
      </c>
      <c r="E348" s="33" t="s">
        <v>2524</v>
      </c>
      <c r="F348" s="88"/>
      <c r="G348" s="33" t="s">
        <v>3843</v>
      </c>
      <c r="J348" s="33">
        <v>250</v>
      </c>
      <c r="K348" s="33">
        <v>350</v>
      </c>
      <c r="L348" s="33">
        <v>600</v>
      </c>
      <c r="M348" s="33" t="s">
        <v>270</v>
      </c>
    </row>
    <row r="349" spans="1:13">
      <c r="A349" s="33" t="s">
        <v>1517</v>
      </c>
      <c r="B349" s="158" t="s">
        <v>1515</v>
      </c>
      <c r="C349" s="88">
        <v>45728</v>
      </c>
      <c r="D349" s="88" t="s">
        <v>3622</v>
      </c>
      <c r="E349" s="33" t="s">
        <v>3830</v>
      </c>
      <c r="F349" s="88"/>
      <c r="G349" s="33" t="s">
        <v>3846</v>
      </c>
      <c r="J349" s="33" t="s">
        <v>2294</v>
      </c>
      <c r="K349" s="33">
        <v>350</v>
      </c>
      <c r="L349" s="33">
        <v>600</v>
      </c>
      <c r="M349" s="33" t="s">
        <v>270</v>
      </c>
    </row>
    <row r="350" spans="1:13">
      <c r="A350" s="33" t="s">
        <v>1504</v>
      </c>
      <c r="B350" s="158" t="s">
        <v>1501</v>
      </c>
      <c r="C350" s="88">
        <v>45728</v>
      </c>
      <c r="D350" s="88" t="s">
        <v>3622</v>
      </c>
      <c r="E350" s="33" t="s">
        <v>3708</v>
      </c>
      <c r="F350" s="88"/>
      <c r="G350" s="33" t="s">
        <v>3849</v>
      </c>
      <c r="J350" s="33">
        <v>140</v>
      </c>
      <c r="K350" s="33">
        <v>0</v>
      </c>
      <c r="L350" s="33">
        <v>300</v>
      </c>
      <c r="M350" s="33" t="s">
        <v>270</v>
      </c>
    </row>
    <row r="351" spans="1:13">
      <c r="A351" s="33" t="s">
        <v>2104</v>
      </c>
      <c r="B351" s="158" t="s">
        <v>534</v>
      </c>
      <c r="C351" s="88">
        <v>45728</v>
      </c>
      <c r="D351" s="88" t="s">
        <v>3622</v>
      </c>
      <c r="E351" s="33" t="s">
        <v>3816</v>
      </c>
      <c r="F351" s="88"/>
      <c r="G351" s="33" t="s">
        <v>3840</v>
      </c>
      <c r="J351" s="33">
        <v>0</v>
      </c>
      <c r="K351" s="33">
        <v>350</v>
      </c>
      <c r="L351" s="33">
        <v>600</v>
      </c>
      <c r="M351" s="33" t="s">
        <v>270</v>
      </c>
    </row>
    <row r="352" spans="1:13">
      <c r="A352" s="33" t="s">
        <v>3772</v>
      </c>
      <c r="B352" s="158" t="s">
        <v>617</v>
      </c>
      <c r="C352" s="88">
        <v>45728</v>
      </c>
      <c r="D352" s="88" t="s">
        <v>3622</v>
      </c>
      <c r="E352" s="33" t="s">
        <v>2369</v>
      </c>
      <c r="F352" s="88"/>
      <c r="G352" s="33" t="s">
        <v>3848</v>
      </c>
      <c r="J352" s="33">
        <v>140</v>
      </c>
      <c r="K352" s="33">
        <v>0</v>
      </c>
      <c r="L352" s="33">
        <v>300</v>
      </c>
      <c r="M352" s="33" t="s">
        <v>270</v>
      </c>
    </row>
    <row r="353" spans="1:13">
      <c r="A353" s="33" t="s">
        <v>1617</v>
      </c>
      <c r="B353" s="158" t="s">
        <v>1616</v>
      </c>
      <c r="C353" s="88">
        <v>45728</v>
      </c>
      <c r="D353" s="88" t="s">
        <v>3622</v>
      </c>
      <c r="E353" s="33" t="s">
        <v>2875</v>
      </c>
      <c r="F353" s="88"/>
      <c r="G353" s="33" t="s">
        <v>3836</v>
      </c>
      <c r="J353" s="33">
        <v>50</v>
      </c>
      <c r="K353" s="33">
        <v>0</v>
      </c>
      <c r="L353" s="33">
        <v>0</v>
      </c>
      <c r="M353" s="33" t="s">
        <v>270</v>
      </c>
    </row>
    <row r="354" spans="1:13">
      <c r="A354" s="33" t="s">
        <v>1452</v>
      </c>
      <c r="B354" s="158" t="s">
        <v>1451</v>
      </c>
      <c r="C354" s="88">
        <v>45728</v>
      </c>
      <c r="D354" s="88" t="s">
        <v>3622</v>
      </c>
      <c r="E354" s="33" t="s">
        <v>2292</v>
      </c>
      <c r="F354" s="88"/>
      <c r="G354" s="33" t="s">
        <v>3847</v>
      </c>
      <c r="J354" s="33" t="s">
        <v>2294</v>
      </c>
      <c r="K354" s="33" t="s">
        <v>2294</v>
      </c>
      <c r="L354" s="33">
        <v>600</v>
      </c>
      <c r="M354" s="33" t="s">
        <v>270</v>
      </c>
    </row>
    <row r="355" spans="1:13">
      <c r="A355" s="33" t="s">
        <v>1077</v>
      </c>
      <c r="B355" s="158" t="s">
        <v>1076</v>
      </c>
      <c r="C355" s="88">
        <v>45728</v>
      </c>
      <c r="D355" s="88" t="s">
        <v>3622</v>
      </c>
      <c r="E355" s="33" t="s">
        <v>3150</v>
      </c>
      <c r="F355" s="88"/>
      <c r="G355" s="33" t="s">
        <v>3837</v>
      </c>
      <c r="J355" s="33">
        <v>300</v>
      </c>
      <c r="K355" s="33" t="s">
        <v>2294</v>
      </c>
      <c r="L355" s="33">
        <v>600</v>
      </c>
      <c r="M355" s="33" t="s">
        <v>270</v>
      </c>
    </row>
    <row r="356" spans="1:13">
      <c r="A356" s="33" t="s">
        <v>1801</v>
      </c>
      <c r="B356" s="158" t="s">
        <v>1800</v>
      </c>
      <c r="C356" s="88">
        <v>45728</v>
      </c>
      <c r="D356" s="88" t="s">
        <v>3622</v>
      </c>
      <c r="E356" s="33" t="s">
        <v>3838</v>
      </c>
      <c r="F356" s="88"/>
      <c r="G356" s="33" t="s">
        <v>3839</v>
      </c>
      <c r="J356" s="33">
        <v>0</v>
      </c>
      <c r="K356" s="33">
        <v>0</v>
      </c>
      <c r="L356" s="33">
        <v>600</v>
      </c>
      <c r="M356" s="33" t="s">
        <v>270</v>
      </c>
    </row>
    <row r="357" spans="1:13">
      <c r="A357" s="33" t="s">
        <v>1369</v>
      </c>
      <c r="B357" s="158" t="s">
        <v>1368</v>
      </c>
      <c r="C357" s="88">
        <v>45728</v>
      </c>
      <c r="D357" s="88" t="s">
        <v>3622</v>
      </c>
      <c r="E357" s="33" t="s">
        <v>3841</v>
      </c>
      <c r="F357" s="88"/>
      <c r="G357" s="33" t="s">
        <v>3842</v>
      </c>
      <c r="J357" s="33">
        <v>0</v>
      </c>
      <c r="K357" s="33">
        <v>350</v>
      </c>
      <c r="L357" s="33">
        <v>600</v>
      </c>
      <c r="M357" s="33" t="s">
        <v>270</v>
      </c>
    </row>
    <row r="358" spans="1:13">
      <c r="A358" s="33" t="s">
        <v>3285</v>
      </c>
      <c r="B358" s="158" t="s">
        <v>3281</v>
      </c>
      <c r="C358" s="88">
        <v>45728</v>
      </c>
      <c r="D358" s="88" t="s">
        <v>3622</v>
      </c>
      <c r="E358" s="33" t="s">
        <v>2553</v>
      </c>
      <c r="F358" s="88"/>
      <c r="G358" s="33" t="s">
        <v>3844</v>
      </c>
      <c r="J358" s="33">
        <v>180</v>
      </c>
      <c r="K358" s="33">
        <v>350</v>
      </c>
      <c r="L358" s="33">
        <v>600</v>
      </c>
      <c r="M358" s="33" t="s">
        <v>270</v>
      </c>
    </row>
    <row r="359" spans="1:13">
      <c r="A359" s="33" t="s">
        <v>1768</v>
      </c>
      <c r="B359" s="158" t="s">
        <v>1766</v>
      </c>
      <c r="C359" s="88">
        <v>45728</v>
      </c>
      <c r="D359" s="88" t="s">
        <v>3622</v>
      </c>
      <c r="E359" s="33" t="s">
        <v>2875</v>
      </c>
      <c r="F359" s="88"/>
      <c r="G359" s="33" t="s">
        <v>3836</v>
      </c>
      <c r="J359" s="33">
        <v>0</v>
      </c>
      <c r="K359" s="33">
        <v>0</v>
      </c>
      <c r="L359" s="33">
        <v>0</v>
      </c>
      <c r="M359" s="33" t="s">
        <v>270</v>
      </c>
    </row>
    <row r="360" spans="1:13">
      <c r="A360" s="33" t="s">
        <v>2221</v>
      </c>
      <c r="B360" s="158" t="s">
        <v>2219</v>
      </c>
      <c r="C360" s="88">
        <v>45728</v>
      </c>
      <c r="D360" s="88" t="s">
        <v>3622</v>
      </c>
      <c r="E360" s="33" t="s">
        <v>3717</v>
      </c>
      <c r="F360" s="88"/>
      <c r="G360" s="33" t="s">
        <v>3845</v>
      </c>
      <c r="J360" s="33">
        <v>490</v>
      </c>
      <c r="K360" s="33">
        <v>350</v>
      </c>
      <c r="L360" s="33">
        <v>600</v>
      </c>
      <c r="M360" s="33" t="s">
        <v>270</v>
      </c>
    </row>
    <row r="361" spans="1:13">
      <c r="A361" s="33" t="s">
        <v>1600</v>
      </c>
      <c r="B361" s="158" t="s">
        <v>1580</v>
      </c>
      <c r="C361" s="88">
        <v>45728</v>
      </c>
      <c r="D361" s="88" t="s">
        <v>3622</v>
      </c>
      <c r="E361" s="33" t="s">
        <v>2875</v>
      </c>
      <c r="F361" s="88"/>
      <c r="G361" s="33" t="s">
        <v>3836</v>
      </c>
      <c r="J361" s="33">
        <v>80</v>
      </c>
      <c r="K361" s="33">
        <v>0</v>
      </c>
      <c r="L361" s="33">
        <v>0</v>
      </c>
      <c r="M361" s="33" t="s">
        <v>270</v>
      </c>
    </row>
    <row r="362" spans="1:13">
      <c r="A362" s="33" t="s">
        <v>1606</v>
      </c>
      <c r="B362" s="158" t="s">
        <v>1605</v>
      </c>
      <c r="C362" s="88">
        <v>45728</v>
      </c>
      <c r="D362" s="88" t="s">
        <v>3622</v>
      </c>
      <c r="E362" s="33" t="s">
        <v>2875</v>
      </c>
      <c r="F362" s="88"/>
      <c r="G362" s="33" t="s">
        <v>3836</v>
      </c>
      <c r="J362" s="33">
        <v>0</v>
      </c>
      <c r="K362" s="33">
        <v>0</v>
      </c>
      <c r="L362" s="33">
        <v>0</v>
      </c>
      <c r="M362" s="33" t="s">
        <v>270</v>
      </c>
    </row>
    <row r="363" spans="1:13">
      <c r="A363" s="33" t="s">
        <v>1613</v>
      </c>
      <c r="B363" s="158" t="s">
        <v>1612</v>
      </c>
      <c r="C363" s="88">
        <v>45728</v>
      </c>
      <c r="D363" s="88" t="s">
        <v>3622</v>
      </c>
      <c r="E363" s="33" t="s">
        <v>2875</v>
      </c>
      <c r="F363" s="88"/>
      <c r="G363" s="33" t="s">
        <v>3836</v>
      </c>
      <c r="J363" s="33">
        <v>50</v>
      </c>
      <c r="K363" s="33">
        <v>0</v>
      </c>
      <c r="L363" s="33">
        <v>0</v>
      </c>
      <c r="M363" s="33" t="s">
        <v>270</v>
      </c>
    </row>
    <row r="364" spans="1:13">
      <c r="A364" s="33" t="s">
        <v>3862</v>
      </c>
      <c r="B364" s="158" t="s">
        <v>573</v>
      </c>
      <c r="C364" s="88">
        <v>45729</v>
      </c>
      <c r="D364" s="88" t="s">
        <v>3622</v>
      </c>
      <c r="E364" s="33" t="s">
        <v>2369</v>
      </c>
      <c r="F364" s="88"/>
      <c r="G364" s="33" t="s">
        <v>3029</v>
      </c>
      <c r="J364" s="33">
        <v>140</v>
      </c>
      <c r="K364" s="33">
        <v>0</v>
      </c>
      <c r="L364" s="33">
        <v>300</v>
      </c>
      <c r="M364" s="33" t="s">
        <v>270</v>
      </c>
    </row>
    <row r="365" spans="1:13">
      <c r="A365" s="33" t="s">
        <v>3857</v>
      </c>
      <c r="B365" s="158" t="s">
        <v>623</v>
      </c>
      <c r="C365" s="88">
        <v>45729</v>
      </c>
      <c r="D365" s="88" t="s">
        <v>3622</v>
      </c>
      <c r="E365" s="33" t="s">
        <v>3858</v>
      </c>
      <c r="F365" s="88"/>
      <c r="G365" s="33" t="s">
        <v>3859</v>
      </c>
      <c r="J365" s="33">
        <v>0</v>
      </c>
      <c r="K365" s="33">
        <v>0</v>
      </c>
      <c r="L365" s="33">
        <v>1000</v>
      </c>
      <c r="M365" s="33" t="s">
        <v>270</v>
      </c>
    </row>
    <row r="366" spans="1:13">
      <c r="A366" s="33" t="s">
        <v>2248</v>
      </c>
      <c r="B366" s="158" t="s">
        <v>276</v>
      </c>
      <c r="C366" s="88">
        <v>45729</v>
      </c>
      <c r="D366" s="88" t="s">
        <v>3622</v>
      </c>
      <c r="E366" s="33" t="s">
        <v>3515</v>
      </c>
      <c r="F366" s="88"/>
      <c r="G366" s="33" t="s">
        <v>3860</v>
      </c>
      <c r="J366" s="33">
        <v>300</v>
      </c>
      <c r="K366" s="33" t="s">
        <v>2294</v>
      </c>
      <c r="L366" s="33">
        <v>600</v>
      </c>
      <c r="M366" s="33" t="s">
        <v>270</v>
      </c>
    </row>
    <row r="367" spans="1:13">
      <c r="A367" s="33" t="s">
        <v>1329</v>
      </c>
      <c r="B367" s="158" t="s">
        <v>1274</v>
      </c>
      <c r="C367" s="88">
        <v>45729</v>
      </c>
      <c r="D367" s="88" t="s">
        <v>3622</v>
      </c>
      <c r="E367" s="33" t="s">
        <v>2441</v>
      </c>
      <c r="F367" s="88"/>
      <c r="G367" s="33" t="s">
        <v>3868</v>
      </c>
      <c r="J367" s="33">
        <v>0</v>
      </c>
      <c r="K367" s="33">
        <v>0</v>
      </c>
      <c r="L367" s="33">
        <v>300</v>
      </c>
      <c r="M367" s="33" t="s">
        <v>270</v>
      </c>
    </row>
    <row r="368" spans="1:13">
      <c r="A368" s="33" t="s">
        <v>2022</v>
      </c>
      <c r="B368" s="158" t="s">
        <v>2006</v>
      </c>
      <c r="C368" s="88">
        <v>45729</v>
      </c>
      <c r="D368" s="88" t="s">
        <v>3622</v>
      </c>
      <c r="E368" s="33" t="s">
        <v>3781</v>
      </c>
      <c r="F368" s="88"/>
      <c r="G368" s="33" t="s">
        <v>4034</v>
      </c>
      <c r="J368" s="33" t="s">
        <v>2294</v>
      </c>
      <c r="K368" s="33" t="s">
        <v>2294</v>
      </c>
      <c r="L368" s="33">
        <v>320</v>
      </c>
      <c r="M368" s="33" t="s">
        <v>270</v>
      </c>
    </row>
    <row r="369" spans="1:13">
      <c r="A369" s="33" t="s">
        <v>3664</v>
      </c>
      <c r="B369" s="158" t="s">
        <v>533</v>
      </c>
      <c r="C369" s="88">
        <v>45729</v>
      </c>
      <c r="D369" s="88" t="s">
        <v>3622</v>
      </c>
      <c r="E369" s="33" t="s">
        <v>3781</v>
      </c>
      <c r="F369" s="88"/>
      <c r="G369" s="33" t="s">
        <v>4034</v>
      </c>
      <c r="J369" s="33" t="s">
        <v>2294</v>
      </c>
      <c r="K369" s="33" t="s">
        <v>2294</v>
      </c>
      <c r="L369" s="33">
        <v>320</v>
      </c>
      <c r="M369" s="33" t="s">
        <v>270</v>
      </c>
    </row>
    <row r="370" spans="1:13">
      <c r="A370" s="33" t="s">
        <v>1008</v>
      </c>
      <c r="B370" s="158" t="s">
        <v>625</v>
      </c>
      <c r="C370" s="88">
        <v>45729</v>
      </c>
      <c r="D370" s="88" t="s">
        <v>3622</v>
      </c>
      <c r="E370" s="33" t="s">
        <v>2369</v>
      </c>
      <c r="F370" s="88"/>
      <c r="G370" s="33" t="s">
        <v>3029</v>
      </c>
      <c r="J370" s="33">
        <v>140</v>
      </c>
      <c r="K370" s="33">
        <v>0</v>
      </c>
      <c r="L370" s="33">
        <v>300</v>
      </c>
      <c r="M370" s="33" t="s">
        <v>270</v>
      </c>
    </row>
    <row r="371" spans="1:13">
      <c r="A371" s="33" t="s">
        <v>2641</v>
      </c>
      <c r="B371" s="158" t="s">
        <v>2640</v>
      </c>
      <c r="C371" s="88">
        <v>45729</v>
      </c>
      <c r="D371" s="88" t="s">
        <v>3622</v>
      </c>
      <c r="E371" s="33" t="s">
        <v>3812</v>
      </c>
      <c r="F371" s="88"/>
      <c r="G371" s="33" t="s">
        <v>3850</v>
      </c>
      <c r="J371" s="33" t="s">
        <v>2294</v>
      </c>
      <c r="K371" s="33" t="s">
        <v>2294</v>
      </c>
      <c r="L371" s="33">
        <v>600</v>
      </c>
      <c r="M371" s="33" t="s">
        <v>270</v>
      </c>
    </row>
    <row r="372" spans="1:13">
      <c r="A372" s="33" t="s">
        <v>1948</v>
      </c>
      <c r="B372" s="158" t="s">
        <v>1943</v>
      </c>
      <c r="C372" s="88">
        <v>45729</v>
      </c>
      <c r="D372" s="88" t="s">
        <v>3622</v>
      </c>
      <c r="E372" s="33" t="s">
        <v>3819</v>
      </c>
      <c r="F372" s="88"/>
      <c r="G372" s="33" t="s">
        <v>3854</v>
      </c>
      <c r="J372" s="33">
        <v>200</v>
      </c>
      <c r="K372" s="33">
        <v>350</v>
      </c>
      <c r="L372" s="33">
        <v>600</v>
      </c>
      <c r="M372" s="33" t="s">
        <v>270</v>
      </c>
    </row>
    <row r="373" spans="1:13">
      <c r="A373" s="33" t="s">
        <v>1468</v>
      </c>
      <c r="B373" s="158" t="s">
        <v>1467</v>
      </c>
      <c r="C373" s="88">
        <v>45729</v>
      </c>
      <c r="D373" s="88" t="s">
        <v>3622</v>
      </c>
      <c r="E373" s="33" t="s">
        <v>3816</v>
      </c>
      <c r="F373" s="88"/>
      <c r="G373" s="33" t="s">
        <v>3851</v>
      </c>
      <c r="J373" s="33" t="s">
        <v>2294</v>
      </c>
      <c r="K373" s="33">
        <v>350</v>
      </c>
      <c r="L373" s="33">
        <v>600</v>
      </c>
      <c r="M373" s="33" t="s">
        <v>270</v>
      </c>
    </row>
    <row r="374" spans="1:13">
      <c r="A374" s="33" t="s">
        <v>2253</v>
      </c>
      <c r="B374" s="158" t="s">
        <v>545</v>
      </c>
      <c r="C374" s="88">
        <v>45729</v>
      </c>
      <c r="D374" s="88" t="s">
        <v>3622</v>
      </c>
      <c r="E374" s="33" t="s">
        <v>3445</v>
      </c>
      <c r="F374" s="88"/>
      <c r="G374" s="33" t="s">
        <v>3855</v>
      </c>
      <c r="J374" s="33">
        <v>200</v>
      </c>
      <c r="K374" s="33">
        <v>350</v>
      </c>
      <c r="L374" s="33">
        <v>600</v>
      </c>
      <c r="M374" s="33" t="s">
        <v>270</v>
      </c>
    </row>
    <row r="375" spans="1:13">
      <c r="A375" s="33" t="s">
        <v>3302</v>
      </c>
      <c r="B375" s="158" t="s">
        <v>2424</v>
      </c>
      <c r="C375" s="88">
        <v>45729</v>
      </c>
      <c r="D375" s="88" t="s">
        <v>3622</v>
      </c>
      <c r="E375" s="33" t="s">
        <v>3014</v>
      </c>
      <c r="F375" s="88"/>
      <c r="G375" s="33" t="s">
        <v>3017</v>
      </c>
      <c r="J375" s="33">
        <v>0</v>
      </c>
      <c r="K375" s="33">
        <v>0</v>
      </c>
      <c r="L375" s="33">
        <v>1000</v>
      </c>
      <c r="M375" s="33" t="s">
        <v>270</v>
      </c>
    </row>
    <row r="376" spans="1:13">
      <c r="A376" s="33" t="s">
        <v>3285</v>
      </c>
      <c r="B376" s="158" t="s">
        <v>3281</v>
      </c>
      <c r="C376" s="88">
        <v>45729</v>
      </c>
      <c r="D376" s="88" t="s">
        <v>3622</v>
      </c>
      <c r="E376" s="33" t="s">
        <v>4035</v>
      </c>
      <c r="F376" s="88"/>
      <c r="G376" s="33" t="s">
        <v>4036</v>
      </c>
      <c r="J376" s="33">
        <v>100</v>
      </c>
      <c r="K376" s="33">
        <v>0</v>
      </c>
      <c r="L376" s="33">
        <v>600</v>
      </c>
      <c r="M376" s="33" t="s">
        <v>270</v>
      </c>
    </row>
    <row r="377" spans="1:13">
      <c r="A377" s="33" t="s">
        <v>3644</v>
      </c>
      <c r="B377" s="158" t="s">
        <v>323</v>
      </c>
      <c r="C377" s="88">
        <v>45729</v>
      </c>
      <c r="D377" s="88" t="s">
        <v>3622</v>
      </c>
      <c r="E377" s="33" t="s">
        <v>3717</v>
      </c>
      <c r="F377" s="88"/>
      <c r="G377" s="33" t="s">
        <v>3856</v>
      </c>
      <c r="J377" s="33">
        <v>0</v>
      </c>
      <c r="K377" s="33">
        <v>350</v>
      </c>
      <c r="L377" s="33">
        <v>600</v>
      </c>
      <c r="M377" s="33" t="s">
        <v>270</v>
      </c>
    </row>
    <row r="378" spans="1:13">
      <c r="A378" s="33" t="s">
        <v>3644</v>
      </c>
      <c r="B378" s="158" t="s">
        <v>323</v>
      </c>
      <c r="C378" s="88">
        <v>45729</v>
      </c>
      <c r="D378" s="88" t="s">
        <v>3622</v>
      </c>
      <c r="E378" s="33" t="s">
        <v>3805</v>
      </c>
      <c r="F378" s="88"/>
      <c r="G378" s="33" t="s">
        <v>3861</v>
      </c>
      <c r="J378" s="33" t="s">
        <v>2294</v>
      </c>
      <c r="K378" s="33" t="s">
        <v>2294</v>
      </c>
      <c r="L378" s="33">
        <v>600</v>
      </c>
      <c r="M378" s="33" t="s">
        <v>270</v>
      </c>
    </row>
    <row r="379" spans="1:13">
      <c r="A379" s="33" t="s">
        <v>3863</v>
      </c>
      <c r="B379" s="158" t="s">
        <v>1457</v>
      </c>
      <c r="C379" s="88">
        <v>45729</v>
      </c>
      <c r="D379" s="88" t="s">
        <v>3622</v>
      </c>
      <c r="E379" s="33" t="s">
        <v>2369</v>
      </c>
      <c r="F379" s="88"/>
      <c r="G379" s="33" t="s">
        <v>3029</v>
      </c>
      <c r="J379" s="33">
        <v>0</v>
      </c>
      <c r="K379" s="33">
        <v>0</v>
      </c>
      <c r="L379" s="33">
        <v>300</v>
      </c>
      <c r="M379" s="33" t="s">
        <v>270</v>
      </c>
    </row>
    <row r="380" spans="1:13">
      <c r="A380" s="33" t="s">
        <v>1723</v>
      </c>
      <c r="B380" s="158" t="s">
        <v>583</v>
      </c>
      <c r="C380" s="88">
        <v>45729</v>
      </c>
      <c r="D380" s="88" t="s">
        <v>3622</v>
      </c>
      <c r="E380" s="33" t="s">
        <v>3864</v>
      </c>
      <c r="F380" s="88"/>
      <c r="G380" s="33" t="s">
        <v>3865</v>
      </c>
      <c r="J380" s="33">
        <v>150</v>
      </c>
      <c r="K380" s="33">
        <v>0</v>
      </c>
      <c r="L380" s="33">
        <v>300</v>
      </c>
      <c r="M380" s="33" t="s">
        <v>270</v>
      </c>
    </row>
    <row r="381" spans="1:13">
      <c r="A381" s="33" t="s">
        <v>1030</v>
      </c>
      <c r="B381" s="158" t="s">
        <v>520</v>
      </c>
      <c r="C381" s="88">
        <v>45729</v>
      </c>
      <c r="D381" s="88" t="s">
        <v>3622</v>
      </c>
      <c r="E381" s="33" t="s">
        <v>3781</v>
      </c>
      <c r="F381" s="88"/>
      <c r="G381" s="33" t="s">
        <v>4034</v>
      </c>
      <c r="J381" s="33" t="s">
        <v>2294</v>
      </c>
      <c r="K381" s="33" t="s">
        <v>2294</v>
      </c>
      <c r="L381" s="33">
        <v>320</v>
      </c>
      <c r="M381" s="33" t="s">
        <v>270</v>
      </c>
    </row>
    <row r="382" spans="1:13">
      <c r="A382" s="33" t="s">
        <v>3625</v>
      </c>
      <c r="B382" s="158" t="s">
        <v>491</v>
      </c>
      <c r="C382" s="88">
        <v>45729</v>
      </c>
      <c r="D382" s="88" t="s">
        <v>3622</v>
      </c>
      <c r="E382" s="33" t="s">
        <v>3852</v>
      </c>
      <c r="F382" s="88"/>
      <c r="G382" s="33" t="s">
        <v>3853</v>
      </c>
      <c r="J382" s="33">
        <v>200</v>
      </c>
      <c r="K382" s="33">
        <v>350</v>
      </c>
      <c r="L382" s="33">
        <v>600</v>
      </c>
      <c r="M382" s="33" t="s">
        <v>270</v>
      </c>
    </row>
    <row r="383" spans="1:13">
      <c r="A383" s="33" t="s">
        <v>1060</v>
      </c>
      <c r="B383" s="158" t="s">
        <v>1059</v>
      </c>
      <c r="C383" s="88">
        <v>45729</v>
      </c>
      <c r="D383" s="88" t="s">
        <v>3622</v>
      </c>
      <c r="E383" s="33" t="s">
        <v>3014</v>
      </c>
      <c r="F383" s="88"/>
      <c r="G383" s="33" t="s">
        <v>3017</v>
      </c>
      <c r="J383" s="33">
        <v>280</v>
      </c>
      <c r="K383" s="33">
        <v>0</v>
      </c>
      <c r="L383" s="33">
        <v>1000</v>
      </c>
      <c r="M383" s="33" t="s">
        <v>270</v>
      </c>
    </row>
    <row r="384" spans="1:13">
      <c r="A384" s="33" t="s">
        <v>3866</v>
      </c>
      <c r="B384" s="158" t="s">
        <v>551</v>
      </c>
      <c r="C384" s="88">
        <v>45729</v>
      </c>
      <c r="D384" s="88" t="s">
        <v>3622</v>
      </c>
      <c r="E384" s="33" t="s">
        <v>2535</v>
      </c>
      <c r="F384" s="88"/>
      <c r="G384" s="33" t="s">
        <v>3867</v>
      </c>
      <c r="J384" s="33">
        <v>140</v>
      </c>
      <c r="K384" s="33">
        <v>0</v>
      </c>
      <c r="L384" s="33">
        <v>300</v>
      </c>
      <c r="M384" s="33" t="s">
        <v>270</v>
      </c>
    </row>
    <row r="385" spans="1:13">
      <c r="A385" s="33" t="s">
        <v>1090</v>
      </c>
      <c r="B385" s="158" t="s">
        <v>1089</v>
      </c>
      <c r="C385" s="88">
        <v>45729</v>
      </c>
      <c r="D385" s="88" t="s">
        <v>3622</v>
      </c>
      <c r="E385" s="33" t="s">
        <v>2369</v>
      </c>
      <c r="F385" s="88"/>
      <c r="G385" s="33" t="s">
        <v>3029</v>
      </c>
      <c r="J385" s="33">
        <v>140</v>
      </c>
      <c r="K385" s="33">
        <v>0</v>
      </c>
      <c r="L385" s="33">
        <v>300</v>
      </c>
      <c r="M385" s="33" t="s">
        <v>270</v>
      </c>
    </row>
    <row r="386" spans="1:13">
      <c r="A386" s="33" t="s">
        <v>2089</v>
      </c>
      <c r="B386" s="158" t="s">
        <v>2088</v>
      </c>
      <c r="C386" s="88">
        <v>45729</v>
      </c>
      <c r="D386" s="88" t="s">
        <v>3622</v>
      </c>
      <c r="E386" s="33" t="s">
        <v>3445</v>
      </c>
      <c r="F386" s="88"/>
      <c r="G386" s="33" t="s">
        <v>3855</v>
      </c>
      <c r="J386" s="33">
        <v>140</v>
      </c>
      <c r="K386" s="33">
        <v>350</v>
      </c>
      <c r="L386" s="33">
        <v>600</v>
      </c>
      <c r="M386" s="33" t="s">
        <v>270</v>
      </c>
    </row>
    <row r="387" spans="1:13">
      <c r="A387" s="33" t="s">
        <v>3629</v>
      </c>
      <c r="B387" s="158" t="s">
        <v>2283</v>
      </c>
      <c r="C387" s="88">
        <v>45730</v>
      </c>
      <c r="D387" s="88" t="s">
        <v>3622</v>
      </c>
      <c r="E387" s="33" t="s">
        <v>2504</v>
      </c>
      <c r="F387" s="88"/>
      <c r="G387" s="33" t="s">
        <v>3061</v>
      </c>
      <c r="J387" s="33">
        <v>0</v>
      </c>
      <c r="K387" s="33">
        <v>0</v>
      </c>
      <c r="L387" s="33">
        <v>300</v>
      </c>
      <c r="M387" s="33" t="s">
        <v>270</v>
      </c>
    </row>
    <row r="388" spans="1:13">
      <c r="A388" s="33" t="s">
        <v>1923</v>
      </c>
      <c r="B388" s="158" t="s">
        <v>1913</v>
      </c>
      <c r="C388" s="88">
        <v>45730</v>
      </c>
      <c r="D388" s="88" t="s">
        <v>3622</v>
      </c>
      <c r="E388" s="33" t="s">
        <v>2567</v>
      </c>
      <c r="F388" s="88"/>
      <c r="G388" s="33" t="s">
        <v>3873</v>
      </c>
      <c r="J388" s="33" t="s">
        <v>2294</v>
      </c>
      <c r="K388" s="33">
        <v>0</v>
      </c>
      <c r="L388" s="33">
        <v>300</v>
      </c>
      <c r="M388" s="33" t="s">
        <v>270</v>
      </c>
    </row>
    <row r="389" spans="1:13">
      <c r="A389" s="33" t="s">
        <v>3879</v>
      </c>
      <c r="B389" s="158" t="s">
        <v>496</v>
      </c>
      <c r="C389" s="88">
        <v>45730</v>
      </c>
      <c r="D389" s="88" t="s">
        <v>3622</v>
      </c>
      <c r="E389" s="33" t="s">
        <v>2504</v>
      </c>
      <c r="F389" s="88"/>
      <c r="G389" s="33" t="s">
        <v>3061</v>
      </c>
      <c r="J389" s="33">
        <v>0</v>
      </c>
      <c r="K389" s="33">
        <v>0</v>
      </c>
      <c r="L389" s="33">
        <v>300</v>
      </c>
      <c r="M389" s="33" t="s">
        <v>270</v>
      </c>
    </row>
    <row r="390" spans="1:13">
      <c r="A390" s="33" t="s">
        <v>2248</v>
      </c>
      <c r="B390" s="158" t="s">
        <v>276</v>
      </c>
      <c r="C390" s="88">
        <v>45730</v>
      </c>
      <c r="D390" s="88" t="s">
        <v>3622</v>
      </c>
      <c r="E390" s="33" t="s">
        <v>2504</v>
      </c>
      <c r="F390" s="88"/>
      <c r="G390" s="33" t="s">
        <v>3061</v>
      </c>
      <c r="J390" s="33">
        <v>0</v>
      </c>
      <c r="K390" s="33">
        <v>0</v>
      </c>
      <c r="L390" s="33">
        <v>300</v>
      </c>
      <c r="M390" s="33" t="s">
        <v>270</v>
      </c>
    </row>
    <row r="391" spans="1:13">
      <c r="A391" s="33" t="s">
        <v>3681</v>
      </c>
      <c r="B391" s="158" t="s">
        <v>2357</v>
      </c>
      <c r="C391" s="88">
        <v>45730</v>
      </c>
      <c r="D391" s="88" t="s">
        <v>3622</v>
      </c>
      <c r="E391" s="33" t="s">
        <v>2504</v>
      </c>
      <c r="F391" s="88"/>
      <c r="G391" s="33" t="s">
        <v>3061</v>
      </c>
      <c r="J391" s="33">
        <v>240</v>
      </c>
      <c r="K391" s="33">
        <v>0</v>
      </c>
      <c r="L391" s="33">
        <v>300</v>
      </c>
      <c r="M391" s="33" t="s">
        <v>270</v>
      </c>
    </row>
    <row r="392" spans="1:13">
      <c r="A392" s="33" t="s">
        <v>2143</v>
      </c>
      <c r="B392" s="158" t="s">
        <v>1063</v>
      </c>
      <c r="C392" s="88">
        <v>45730</v>
      </c>
      <c r="D392" s="88" t="s">
        <v>3622</v>
      </c>
      <c r="E392" s="33" t="s">
        <v>2369</v>
      </c>
      <c r="F392" s="88"/>
      <c r="G392" s="33" t="s">
        <v>3078</v>
      </c>
      <c r="J392" s="33" t="s">
        <v>2294</v>
      </c>
      <c r="K392" s="33">
        <v>0</v>
      </c>
      <c r="L392" s="33">
        <v>300</v>
      </c>
      <c r="M392" s="33" t="s">
        <v>270</v>
      </c>
    </row>
    <row r="393" spans="1:13">
      <c r="A393" s="33" t="s">
        <v>2175</v>
      </c>
      <c r="B393" s="158" t="s">
        <v>2025</v>
      </c>
      <c r="C393" s="88">
        <v>45730</v>
      </c>
      <c r="D393" s="88" t="s">
        <v>3622</v>
      </c>
      <c r="E393" s="33" t="s">
        <v>2504</v>
      </c>
      <c r="F393" s="88"/>
      <c r="G393" s="33" t="s">
        <v>3061</v>
      </c>
      <c r="J393" s="33">
        <v>180</v>
      </c>
      <c r="K393" s="33">
        <v>0</v>
      </c>
      <c r="L393" s="33">
        <v>300</v>
      </c>
      <c r="M393" s="33" t="s">
        <v>270</v>
      </c>
    </row>
    <row r="394" spans="1:13">
      <c r="A394" s="33" t="s">
        <v>1984</v>
      </c>
      <c r="B394" s="158" t="s">
        <v>1983</v>
      </c>
      <c r="C394" s="88">
        <v>45730</v>
      </c>
      <c r="D394" s="88" t="s">
        <v>3622</v>
      </c>
      <c r="E394" s="33" t="s">
        <v>2489</v>
      </c>
      <c r="F394" s="88"/>
      <c r="G394" s="33" t="s">
        <v>3052</v>
      </c>
      <c r="J394" s="33">
        <v>280</v>
      </c>
      <c r="K394" s="33">
        <v>0</v>
      </c>
      <c r="L394" s="33">
        <v>300</v>
      </c>
      <c r="M394" s="33" t="s">
        <v>270</v>
      </c>
    </row>
    <row r="395" spans="1:13">
      <c r="A395" s="33" t="s">
        <v>1308</v>
      </c>
      <c r="B395" s="158" t="s">
        <v>1307</v>
      </c>
      <c r="C395" s="88">
        <v>45730</v>
      </c>
      <c r="D395" s="88" t="s">
        <v>3622</v>
      </c>
      <c r="E395" s="33" t="s">
        <v>2504</v>
      </c>
      <c r="F395" s="88"/>
      <c r="G395" s="33" t="s">
        <v>3061</v>
      </c>
      <c r="J395" s="33">
        <v>90</v>
      </c>
      <c r="K395" s="33">
        <v>0</v>
      </c>
      <c r="L395" s="33">
        <v>300</v>
      </c>
      <c r="M395" s="33" t="s">
        <v>270</v>
      </c>
    </row>
    <row r="396" spans="1:13">
      <c r="A396" s="33" t="s">
        <v>1522</v>
      </c>
      <c r="B396" s="158" t="s">
        <v>1516</v>
      </c>
      <c r="C396" s="88">
        <v>45730</v>
      </c>
      <c r="D396" s="88" t="s">
        <v>3622</v>
      </c>
      <c r="E396" s="33" t="s">
        <v>3480</v>
      </c>
      <c r="F396" s="88"/>
      <c r="G396" s="33" t="s">
        <v>3880</v>
      </c>
      <c r="J396" s="33">
        <v>140</v>
      </c>
      <c r="K396" s="33">
        <v>0</v>
      </c>
      <c r="L396" s="33">
        <v>300</v>
      </c>
      <c r="M396" s="33" t="s">
        <v>270</v>
      </c>
    </row>
    <row r="397" spans="1:13">
      <c r="A397" s="33" t="s">
        <v>865</v>
      </c>
      <c r="B397" s="158" t="s">
        <v>864</v>
      </c>
      <c r="C397" s="88">
        <v>45730</v>
      </c>
      <c r="D397" s="88" t="s">
        <v>3622</v>
      </c>
      <c r="E397" s="33" t="s">
        <v>3080</v>
      </c>
      <c r="F397" s="88"/>
      <c r="G397" s="33" t="s">
        <v>3082</v>
      </c>
      <c r="J397" s="33">
        <v>140</v>
      </c>
      <c r="K397" s="33">
        <v>0</v>
      </c>
      <c r="L397" s="33">
        <v>300</v>
      </c>
      <c r="M397" s="33" t="s">
        <v>270</v>
      </c>
    </row>
    <row r="398" spans="1:13">
      <c r="A398" s="33" t="s">
        <v>919</v>
      </c>
      <c r="B398" s="158" t="s">
        <v>613</v>
      </c>
      <c r="C398" s="88">
        <v>45730</v>
      </c>
      <c r="D398" s="88" t="s">
        <v>3622</v>
      </c>
      <c r="E398" s="33" t="s">
        <v>2504</v>
      </c>
      <c r="F398" s="88"/>
      <c r="G398" s="33" t="s">
        <v>3061</v>
      </c>
      <c r="J398" s="33">
        <v>90</v>
      </c>
      <c r="K398" s="33">
        <v>0</v>
      </c>
      <c r="L398" s="33">
        <v>300</v>
      </c>
      <c r="M398" s="33" t="s">
        <v>270</v>
      </c>
    </row>
    <row r="399" spans="1:13">
      <c r="A399" s="33" t="s">
        <v>2104</v>
      </c>
      <c r="B399" s="158" t="s">
        <v>534</v>
      </c>
      <c r="C399" s="88">
        <v>45730</v>
      </c>
      <c r="D399" s="88" t="s">
        <v>3622</v>
      </c>
      <c r="E399" s="33" t="s">
        <v>2504</v>
      </c>
      <c r="F399" s="88"/>
      <c r="G399" s="33" t="s">
        <v>3061</v>
      </c>
      <c r="J399" s="33">
        <v>0</v>
      </c>
      <c r="K399" s="33">
        <v>0</v>
      </c>
      <c r="L399" s="33">
        <v>300</v>
      </c>
      <c r="M399" s="33" t="s">
        <v>270</v>
      </c>
    </row>
    <row r="400" spans="1:13">
      <c r="A400" s="33" t="s">
        <v>3668</v>
      </c>
      <c r="B400" s="158" t="s">
        <v>584</v>
      </c>
      <c r="C400" s="88">
        <v>45730</v>
      </c>
      <c r="D400" s="88" t="s">
        <v>3622</v>
      </c>
      <c r="E400" s="33" t="s">
        <v>2504</v>
      </c>
      <c r="F400" s="88"/>
      <c r="G400" s="33" t="s">
        <v>3061</v>
      </c>
      <c r="J400" s="33">
        <v>90</v>
      </c>
      <c r="K400" s="33">
        <v>0</v>
      </c>
      <c r="L400" s="33">
        <v>300</v>
      </c>
      <c r="M400" s="33" t="s">
        <v>270</v>
      </c>
    </row>
    <row r="401" spans="1:13">
      <c r="A401" s="33" t="s">
        <v>3774</v>
      </c>
      <c r="B401" s="158" t="s">
        <v>2645</v>
      </c>
      <c r="C401" s="88">
        <v>45730</v>
      </c>
      <c r="D401" s="88" t="s">
        <v>3622</v>
      </c>
      <c r="E401" s="33" t="s">
        <v>2504</v>
      </c>
      <c r="F401" s="88"/>
      <c r="G401" s="33" t="s">
        <v>3061</v>
      </c>
      <c r="J401" s="33">
        <v>300</v>
      </c>
      <c r="K401" s="33">
        <v>0</v>
      </c>
      <c r="L401" s="33">
        <v>300</v>
      </c>
      <c r="M401" s="33" t="s">
        <v>270</v>
      </c>
    </row>
    <row r="402" spans="1:13">
      <c r="A402" s="33" t="s">
        <v>1866</v>
      </c>
      <c r="B402" s="158" t="s">
        <v>1864</v>
      </c>
      <c r="C402" s="88">
        <v>45730</v>
      </c>
      <c r="D402" s="88" t="s">
        <v>3622</v>
      </c>
      <c r="E402" s="33" t="s">
        <v>2504</v>
      </c>
      <c r="F402" s="88"/>
      <c r="G402" s="33" t="s">
        <v>3061</v>
      </c>
      <c r="J402" s="33">
        <v>150</v>
      </c>
      <c r="K402" s="33">
        <v>0</v>
      </c>
      <c r="L402" s="33">
        <v>300</v>
      </c>
      <c r="M402" s="33" t="s">
        <v>270</v>
      </c>
    </row>
    <row r="403" spans="1:13">
      <c r="A403" s="33" t="s">
        <v>2246</v>
      </c>
      <c r="B403" s="158" t="s">
        <v>525</v>
      </c>
      <c r="C403" s="88">
        <v>45730</v>
      </c>
      <c r="D403" s="88" t="s">
        <v>3622</v>
      </c>
      <c r="E403" s="33" t="s">
        <v>3808</v>
      </c>
      <c r="F403" s="88"/>
      <c r="G403" s="33" t="s">
        <v>3872</v>
      </c>
      <c r="J403" s="33">
        <v>90</v>
      </c>
      <c r="K403" s="33">
        <v>350</v>
      </c>
      <c r="L403" s="33">
        <v>300</v>
      </c>
      <c r="M403" s="33" t="s">
        <v>270</v>
      </c>
    </row>
    <row r="404" spans="1:13">
      <c r="A404" s="33" t="s">
        <v>3706</v>
      </c>
      <c r="B404" s="158" t="s">
        <v>490</v>
      </c>
      <c r="C404" s="88">
        <v>45730</v>
      </c>
      <c r="D404" s="88" t="s">
        <v>3622</v>
      </c>
      <c r="E404" s="33" t="s">
        <v>2369</v>
      </c>
      <c r="F404" s="88"/>
      <c r="G404" s="33" t="s">
        <v>3078</v>
      </c>
      <c r="J404" s="33">
        <v>0</v>
      </c>
      <c r="K404" s="33">
        <v>0</v>
      </c>
      <c r="L404" s="33">
        <v>300</v>
      </c>
      <c r="M404" s="33" t="s">
        <v>270</v>
      </c>
    </row>
    <row r="405" spans="1:13">
      <c r="A405" s="33" t="s">
        <v>1378</v>
      </c>
      <c r="B405" s="158" t="s">
        <v>1377</v>
      </c>
      <c r="C405" s="88">
        <v>45730</v>
      </c>
      <c r="D405" s="88" t="s">
        <v>3622</v>
      </c>
      <c r="E405" s="33" t="s">
        <v>2369</v>
      </c>
      <c r="F405" s="88"/>
      <c r="G405" s="33" t="s">
        <v>3078</v>
      </c>
      <c r="J405" s="33">
        <v>140</v>
      </c>
      <c r="K405" s="33">
        <v>0</v>
      </c>
      <c r="L405" s="33">
        <v>300</v>
      </c>
      <c r="M405" s="33" t="s">
        <v>270</v>
      </c>
    </row>
    <row r="406" spans="1:13">
      <c r="A406" s="33" t="s">
        <v>3670</v>
      </c>
      <c r="B406" s="158" t="s">
        <v>504</v>
      </c>
      <c r="C406" s="88">
        <v>45730</v>
      </c>
      <c r="D406" s="88" t="s">
        <v>3622</v>
      </c>
      <c r="E406" s="33" t="s">
        <v>2504</v>
      </c>
      <c r="F406" s="88"/>
      <c r="G406" s="33" t="s">
        <v>3061</v>
      </c>
      <c r="J406" s="33">
        <v>340</v>
      </c>
      <c r="K406" s="33">
        <v>0</v>
      </c>
      <c r="L406" s="33">
        <v>300</v>
      </c>
      <c r="M406" s="33" t="s">
        <v>270</v>
      </c>
    </row>
    <row r="407" spans="1:13">
      <c r="A407" s="33" t="s">
        <v>1801</v>
      </c>
      <c r="B407" s="158" t="s">
        <v>1800</v>
      </c>
      <c r="C407" s="88">
        <v>45730</v>
      </c>
      <c r="D407" s="88" t="s">
        <v>3622</v>
      </c>
      <c r="E407" s="33" t="s">
        <v>3875</v>
      </c>
      <c r="F407" s="88"/>
      <c r="G407" s="33" t="s">
        <v>3876</v>
      </c>
      <c r="J407" s="33">
        <v>140</v>
      </c>
      <c r="K407" s="33">
        <v>350</v>
      </c>
      <c r="L407" s="33">
        <v>600</v>
      </c>
      <c r="M407" s="33" t="s">
        <v>270</v>
      </c>
    </row>
    <row r="408" spans="1:13">
      <c r="A408" s="33" t="s">
        <v>2245</v>
      </c>
      <c r="B408" s="158" t="s">
        <v>630</v>
      </c>
      <c r="C408" s="88">
        <v>45730</v>
      </c>
      <c r="D408" s="88" t="s">
        <v>3622</v>
      </c>
      <c r="E408" s="33" t="s">
        <v>2907</v>
      </c>
      <c r="F408" s="88"/>
      <c r="G408" s="33" t="s">
        <v>3871</v>
      </c>
      <c r="J408" s="33">
        <v>90</v>
      </c>
      <c r="K408" s="33">
        <v>350</v>
      </c>
      <c r="L408" s="33">
        <v>600</v>
      </c>
      <c r="M408" s="33" t="s">
        <v>270</v>
      </c>
    </row>
    <row r="409" spans="1:13">
      <c r="A409" s="33" t="s">
        <v>3783</v>
      </c>
      <c r="B409" s="158" t="s">
        <v>608</v>
      </c>
      <c r="C409" s="88">
        <v>45730</v>
      </c>
      <c r="D409" s="88" t="s">
        <v>3622</v>
      </c>
      <c r="E409" s="33" t="s">
        <v>3833</v>
      </c>
      <c r="F409" s="88"/>
      <c r="G409" s="33" t="s">
        <v>3881</v>
      </c>
      <c r="J409" s="33">
        <v>140</v>
      </c>
      <c r="K409" s="33">
        <v>0</v>
      </c>
      <c r="L409" s="33">
        <v>300</v>
      </c>
      <c r="M409" s="33" t="s">
        <v>270</v>
      </c>
    </row>
    <row r="410" spans="1:13">
      <c r="A410" s="33" t="s">
        <v>1369</v>
      </c>
      <c r="B410" s="158" t="s">
        <v>1368</v>
      </c>
      <c r="C410" s="88">
        <v>45730</v>
      </c>
      <c r="D410" s="88" t="s">
        <v>3622</v>
      </c>
      <c r="E410" s="33" t="s">
        <v>3519</v>
      </c>
      <c r="F410" s="88"/>
      <c r="G410" s="33" t="s">
        <v>3869</v>
      </c>
      <c r="J410" s="33">
        <v>0</v>
      </c>
      <c r="K410" s="33">
        <v>350</v>
      </c>
      <c r="L410" s="33">
        <v>600</v>
      </c>
      <c r="M410" s="33" t="s">
        <v>270</v>
      </c>
    </row>
    <row r="411" spans="1:13">
      <c r="A411" s="33" t="s">
        <v>2252</v>
      </c>
      <c r="B411" s="158" t="s">
        <v>2072</v>
      </c>
      <c r="C411" s="88">
        <v>45730</v>
      </c>
      <c r="D411" s="88" t="s">
        <v>3622</v>
      </c>
      <c r="E411" s="33" t="s">
        <v>3515</v>
      </c>
      <c r="F411" s="88"/>
      <c r="G411" s="33" t="s">
        <v>3874</v>
      </c>
      <c r="J411" s="33">
        <v>300</v>
      </c>
      <c r="K411" s="33" t="s">
        <v>2294</v>
      </c>
      <c r="L411" s="33">
        <v>600</v>
      </c>
      <c r="M411" s="33" t="s">
        <v>270</v>
      </c>
    </row>
    <row r="412" spans="1:13">
      <c r="A412" s="33" t="s">
        <v>1990</v>
      </c>
      <c r="B412" s="158" t="s">
        <v>1403</v>
      </c>
      <c r="C412" s="88">
        <v>45730</v>
      </c>
      <c r="D412" s="88" t="s">
        <v>3622</v>
      </c>
      <c r="E412" s="33" t="s">
        <v>2433</v>
      </c>
      <c r="F412" s="88"/>
      <c r="G412" s="33" t="s">
        <v>3877</v>
      </c>
      <c r="J412" s="33">
        <v>90</v>
      </c>
      <c r="K412" s="33">
        <v>0</v>
      </c>
      <c r="L412" s="33">
        <v>600</v>
      </c>
      <c r="M412" s="33" t="s">
        <v>270</v>
      </c>
    </row>
    <row r="413" spans="1:13">
      <c r="A413" s="33" t="s">
        <v>1935</v>
      </c>
      <c r="B413" s="158" t="s">
        <v>502</v>
      </c>
      <c r="C413" s="88">
        <v>45730</v>
      </c>
      <c r="D413" s="88" t="s">
        <v>3622</v>
      </c>
      <c r="E413" s="33" t="s">
        <v>2504</v>
      </c>
      <c r="F413" s="88"/>
      <c r="G413" s="33" t="s">
        <v>3061</v>
      </c>
      <c r="J413" s="33">
        <v>90</v>
      </c>
      <c r="K413" s="33">
        <v>0</v>
      </c>
      <c r="L413" s="33">
        <v>300</v>
      </c>
      <c r="M413" s="33" t="s">
        <v>270</v>
      </c>
    </row>
    <row r="414" spans="1:13">
      <c r="A414" s="33" t="s">
        <v>1988</v>
      </c>
      <c r="B414" s="158" t="s">
        <v>1075</v>
      </c>
      <c r="C414" s="88">
        <v>45730</v>
      </c>
      <c r="D414" s="88" t="s">
        <v>3622</v>
      </c>
      <c r="E414" s="33" t="s">
        <v>2504</v>
      </c>
      <c r="F414" s="88"/>
      <c r="G414" s="33" t="s">
        <v>3061</v>
      </c>
      <c r="J414" s="33">
        <v>240</v>
      </c>
      <c r="K414" s="33">
        <v>0</v>
      </c>
      <c r="L414" s="33">
        <v>300</v>
      </c>
      <c r="M414" s="33" t="s">
        <v>270</v>
      </c>
    </row>
    <row r="415" spans="1:13">
      <c r="A415" s="33" t="s">
        <v>3425</v>
      </c>
      <c r="B415" s="158" t="s">
        <v>557</v>
      </c>
      <c r="C415" s="88">
        <v>45730</v>
      </c>
      <c r="D415" s="88" t="s">
        <v>3622</v>
      </c>
      <c r="E415" s="33" t="s">
        <v>2504</v>
      </c>
      <c r="F415" s="88"/>
      <c r="G415" s="33" t="s">
        <v>3061</v>
      </c>
      <c r="J415" s="33">
        <v>90</v>
      </c>
      <c r="K415" s="33">
        <v>0</v>
      </c>
      <c r="L415" s="33">
        <v>300</v>
      </c>
      <c r="M415" s="33" t="s">
        <v>270</v>
      </c>
    </row>
    <row r="416" spans="1:13">
      <c r="A416" s="33" t="s">
        <v>3878</v>
      </c>
      <c r="B416" s="158" t="s">
        <v>619</v>
      </c>
      <c r="C416" s="88">
        <v>45730</v>
      </c>
      <c r="D416" s="88" t="s">
        <v>3622</v>
      </c>
      <c r="E416" s="33" t="s">
        <v>2489</v>
      </c>
      <c r="F416" s="88"/>
      <c r="G416" s="33" t="s">
        <v>3052</v>
      </c>
      <c r="J416" s="33">
        <v>50</v>
      </c>
      <c r="K416" s="33">
        <v>0</v>
      </c>
      <c r="L416" s="33">
        <v>300</v>
      </c>
      <c r="M416" s="33" t="s">
        <v>270</v>
      </c>
    </row>
    <row r="417" spans="1:13">
      <c r="A417" s="33" t="s">
        <v>1999</v>
      </c>
      <c r="B417" s="158" t="s">
        <v>1998</v>
      </c>
      <c r="C417" s="88">
        <v>45730</v>
      </c>
      <c r="D417" s="88" t="s">
        <v>3622</v>
      </c>
      <c r="E417" s="33" t="s">
        <v>2535</v>
      </c>
      <c r="F417" s="88"/>
      <c r="G417" s="33" t="s">
        <v>3882</v>
      </c>
      <c r="J417" s="33">
        <v>140</v>
      </c>
      <c r="K417" s="33">
        <v>0</v>
      </c>
      <c r="L417" s="33">
        <v>300</v>
      </c>
      <c r="M417" s="33" t="s">
        <v>270</v>
      </c>
    </row>
    <row r="418" spans="1:13">
      <c r="A418" s="33" t="s">
        <v>3667</v>
      </c>
      <c r="B418" s="158" t="s">
        <v>1475</v>
      </c>
      <c r="C418" s="88">
        <v>45730</v>
      </c>
      <c r="D418" s="88" t="s">
        <v>3622</v>
      </c>
      <c r="E418" s="33" t="s">
        <v>2504</v>
      </c>
      <c r="F418" s="88"/>
      <c r="G418" s="33" t="s">
        <v>3061</v>
      </c>
      <c r="J418" s="33">
        <v>240</v>
      </c>
      <c r="K418" s="33">
        <v>0</v>
      </c>
      <c r="L418" s="33">
        <v>300</v>
      </c>
      <c r="M418" s="33" t="s">
        <v>270</v>
      </c>
    </row>
    <row r="419" spans="1:13">
      <c r="A419" s="33" t="s">
        <v>1511</v>
      </c>
      <c r="B419" s="158" t="s">
        <v>1510</v>
      </c>
      <c r="C419" s="88">
        <v>45730</v>
      </c>
      <c r="D419" s="88" t="s">
        <v>3622</v>
      </c>
      <c r="E419" s="33" t="s">
        <v>2504</v>
      </c>
      <c r="F419" s="88"/>
      <c r="G419" s="33" t="s">
        <v>3061</v>
      </c>
      <c r="J419" s="33">
        <v>90</v>
      </c>
      <c r="K419" s="33">
        <v>0</v>
      </c>
      <c r="L419" s="33">
        <v>300</v>
      </c>
      <c r="M419" s="33" t="s">
        <v>270</v>
      </c>
    </row>
    <row r="420" spans="1:13">
      <c r="A420" s="33" t="s">
        <v>3299</v>
      </c>
      <c r="B420" s="158" t="s">
        <v>2507</v>
      </c>
      <c r="C420" s="88">
        <v>45730</v>
      </c>
      <c r="D420" s="88" t="s">
        <v>3622</v>
      </c>
      <c r="E420" s="33" t="s">
        <v>3816</v>
      </c>
      <c r="F420" s="88"/>
      <c r="G420" s="33" t="s">
        <v>3870</v>
      </c>
      <c r="J420" s="33">
        <v>0</v>
      </c>
      <c r="K420" s="33" t="s">
        <v>2294</v>
      </c>
      <c r="L420" s="33">
        <v>600</v>
      </c>
      <c r="M420" s="33" t="s">
        <v>270</v>
      </c>
    </row>
    <row r="421" spans="1:13">
      <c r="A421" s="33" t="s">
        <v>3299</v>
      </c>
      <c r="B421" s="158" t="s">
        <v>2507</v>
      </c>
      <c r="C421" s="88">
        <v>45730</v>
      </c>
      <c r="D421" s="88" t="s">
        <v>3622</v>
      </c>
      <c r="E421" s="33" t="s">
        <v>2907</v>
      </c>
      <c r="F421" s="88"/>
      <c r="G421" s="33" t="s">
        <v>3871</v>
      </c>
      <c r="J421" s="33">
        <v>90</v>
      </c>
      <c r="K421" s="33">
        <v>350</v>
      </c>
      <c r="L421" s="33">
        <v>0</v>
      </c>
      <c r="M421" s="33" t="s">
        <v>270</v>
      </c>
    </row>
    <row r="422" spans="1:13">
      <c r="A422" s="33" t="s">
        <v>1609</v>
      </c>
      <c r="B422" s="158" t="s">
        <v>2194</v>
      </c>
      <c r="C422" s="88">
        <v>45730</v>
      </c>
      <c r="D422" s="88" t="s">
        <v>3622</v>
      </c>
      <c r="E422" s="33" t="s">
        <v>2369</v>
      </c>
      <c r="F422" s="88"/>
      <c r="G422" s="33" t="s">
        <v>3078</v>
      </c>
      <c r="J422" s="33">
        <v>140</v>
      </c>
      <c r="K422" s="33">
        <v>0</v>
      </c>
      <c r="L422" s="33">
        <v>0</v>
      </c>
      <c r="M422" s="33" t="s">
        <v>270</v>
      </c>
    </row>
    <row r="423" spans="1:13">
      <c r="A423" s="33" t="s">
        <v>1609</v>
      </c>
      <c r="B423" s="158" t="s">
        <v>2194</v>
      </c>
      <c r="C423" s="88">
        <v>45730</v>
      </c>
      <c r="D423" s="88" t="s">
        <v>3622</v>
      </c>
      <c r="E423" s="33" t="s">
        <v>3080</v>
      </c>
      <c r="F423" s="88"/>
      <c r="G423" s="33" t="s">
        <v>3082</v>
      </c>
      <c r="J423" s="33">
        <v>140</v>
      </c>
      <c r="K423" s="33">
        <v>0</v>
      </c>
      <c r="L423" s="33">
        <v>0</v>
      </c>
      <c r="M423" s="33" t="s">
        <v>270</v>
      </c>
    </row>
    <row r="424" spans="1:13">
      <c r="A424" s="33" t="s">
        <v>1609</v>
      </c>
      <c r="B424" s="158" t="s">
        <v>2194</v>
      </c>
      <c r="C424" s="88">
        <v>45730</v>
      </c>
      <c r="D424" s="88" t="s">
        <v>3622</v>
      </c>
      <c r="E424" s="33" t="s">
        <v>2504</v>
      </c>
      <c r="F424" s="88"/>
      <c r="G424" s="33" t="s">
        <v>3061</v>
      </c>
      <c r="J424" s="33">
        <v>90</v>
      </c>
      <c r="K424" s="33">
        <v>0</v>
      </c>
      <c r="L424" s="33">
        <v>300</v>
      </c>
      <c r="M424" s="33" t="s">
        <v>270</v>
      </c>
    </row>
    <row r="425" spans="1:13">
      <c r="A425" s="33" t="s">
        <v>3696</v>
      </c>
      <c r="B425" s="158" t="s">
        <v>271</v>
      </c>
      <c r="C425" s="88">
        <v>45730</v>
      </c>
      <c r="D425" s="88" t="s">
        <v>3622</v>
      </c>
      <c r="E425" s="33" t="s">
        <v>2504</v>
      </c>
      <c r="F425" s="88"/>
      <c r="G425" s="33" t="s">
        <v>3061</v>
      </c>
      <c r="J425" s="33">
        <v>90</v>
      </c>
      <c r="K425" s="33">
        <v>0</v>
      </c>
      <c r="L425" s="33">
        <v>300</v>
      </c>
      <c r="M425" s="33" t="s">
        <v>270</v>
      </c>
    </row>
    <row r="426" spans="1:13">
      <c r="A426" s="33" t="s">
        <v>3789</v>
      </c>
      <c r="B426" s="158" t="s">
        <v>2644</v>
      </c>
      <c r="C426" s="88">
        <v>45730</v>
      </c>
      <c r="D426" s="88" t="s">
        <v>3622</v>
      </c>
      <c r="E426" s="33" t="s">
        <v>2433</v>
      </c>
      <c r="F426" s="88"/>
      <c r="G426" s="33" t="s">
        <v>3877</v>
      </c>
      <c r="J426" s="33">
        <v>160</v>
      </c>
      <c r="K426" s="33">
        <v>0</v>
      </c>
      <c r="L426" s="33">
        <v>600</v>
      </c>
      <c r="M426" s="33" t="s">
        <v>270</v>
      </c>
    </row>
    <row r="427" spans="1:13">
      <c r="A427" s="33" t="s">
        <v>1329</v>
      </c>
      <c r="B427" s="158" t="s">
        <v>1274</v>
      </c>
      <c r="C427" s="88">
        <v>45731</v>
      </c>
      <c r="D427" s="88" t="s">
        <v>3622</v>
      </c>
      <c r="E427" s="33" t="s">
        <v>3764</v>
      </c>
      <c r="F427" s="88"/>
      <c r="G427" s="33" t="s">
        <v>3898</v>
      </c>
      <c r="J427" s="33" t="s">
        <v>2294</v>
      </c>
      <c r="K427" s="33" t="s">
        <v>2294</v>
      </c>
      <c r="L427" s="33">
        <v>600</v>
      </c>
      <c r="M427" s="33" t="s">
        <v>270</v>
      </c>
    </row>
    <row r="428" spans="1:13">
      <c r="A428" s="33" t="s">
        <v>2085</v>
      </c>
      <c r="B428" s="158" t="s">
        <v>2084</v>
      </c>
      <c r="C428" s="88">
        <v>45731</v>
      </c>
      <c r="D428" s="88" t="s">
        <v>3622</v>
      </c>
      <c r="E428" s="33" t="s">
        <v>3781</v>
      </c>
      <c r="F428" s="88"/>
      <c r="G428" s="33" t="s">
        <v>4027</v>
      </c>
      <c r="J428" s="33" t="s">
        <v>2294</v>
      </c>
      <c r="K428" s="33" t="s">
        <v>2294</v>
      </c>
      <c r="L428" s="33">
        <v>320</v>
      </c>
      <c r="M428" s="33" t="s">
        <v>270</v>
      </c>
    </row>
    <row r="429" spans="1:13">
      <c r="A429" s="33" t="s">
        <v>3981</v>
      </c>
      <c r="B429" s="158" t="s">
        <v>526</v>
      </c>
      <c r="C429" s="88">
        <v>45731</v>
      </c>
      <c r="D429" s="88" t="s">
        <v>3622</v>
      </c>
      <c r="E429" s="33" t="s">
        <v>3781</v>
      </c>
      <c r="F429" s="88"/>
      <c r="G429" s="33" t="s">
        <v>4027</v>
      </c>
      <c r="J429" s="33" t="s">
        <v>2294</v>
      </c>
      <c r="K429" s="33" t="s">
        <v>2294</v>
      </c>
      <c r="L429" s="33">
        <v>320</v>
      </c>
      <c r="M429" s="33" t="s">
        <v>270</v>
      </c>
    </row>
    <row r="430" spans="1:13">
      <c r="A430" s="33" t="s">
        <v>730</v>
      </c>
      <c r="B430" s="158" t="s">
        <v>729</v>
      </c>
      <c r="C430" s="88">
        <v>45732</v>
      </c>
      <c r="D430" s="88" t="s">
        <v>3622</v>
      </c>
      <c r="E430" s="33" t="s">
        <v>3764</v>
      </c>
      <c r="F430" s="88"/>
      <c r="G430" s="33" t="s">
        <v>4039</v>
      </c>
      <c r="J430" s="33">
        <v>500</v>
      </c>
      <c r="K430" s="33">
        <v>500</v>
      </c>
      <c r="L430" s="33">
        <v>600</v>
      </c>
      <c r="M430" s="33" t="s">
        <v>270</v>
      </c>
    </row>
    <row r="431" spans="1:13">
      <c r="A431" s="33" t="s">
        <v>3961</v>
      </c>
      <c r="B431" s="158" t="s">
        <v>1265</v>
      </c>
      <c r="C431" s="88">
        <v>45732</v>
      </c>
      <c r="D431" s="88" t="s">
        <v>3622</v>
      </c>
      <c r="E431" s="33" t="s">
        <v>2292</v>
      </c>
      <c r="F431" s="88"/>
      <c r="G431" s="33" t="s">
        <v>4022</v>
      </c>
      <c r="J431" s="33" t="s">
        <v>2294</v>
      </c>
      <c r="K431" s="33" t="s">
        <v>2294</v>
      </c>
      <c r="L431" s="33">
        <v>600</v>
      </c>
      <c r="M431" s="33" t="s">
        <v>270</v>
      </c>
    </row>
    <row r="432" spans="1:13">
      <c r="A432" s="33" t="s">
        <v>407</v>
      </c>
      <c r="B432" s="158" t="s">
        <v>408</v>
      </c>
      <c r="C432" s="88">
        <v>45733</v>
      </c>
      <c r="D432" s="88" t="s">
        <v>3622</v>
      </c>
      <c r="E432" s="33" t="s">
        <v>2504</v>
      </c>
      <c r="F432" s="88"/>
      <c r="G432" s="33" t="s">
        <v>3127</v>
      </c>
      <c r="J432" s="33">
        <v>90</v>
      </c>
      <c r="K432" s="33">
        <v>0</v>
      </c>
      <c r="L432" s="33">
        <v>300</v>
      </c>
      <c r="M432" s="33" t="s">
        <v>270</v>
      </c>
    </row>
    <row r="433" spans="1:13">
      <c r="A433" s="33" t="s">
        <v>727</v>
      </c>
      <c r="B433" s="158" t="s">
        <v>726</v>
      </c>
      <c r="C433" s="88">
        <v>45733</v>
      </c>
      <c r="D433" s="88" t="s">
        <v>3622</v>
      </c>
      <c r="E433" s="33" t="s">
        <v>2504</v>
      </c>
      <c r="F433" s="88"/>
      <c r="G433" s="33" t="s">
        <v>3127</v>
      </c>
      <c r="J433" s="33">
        <v>340</v>
      </c>
      <c r="K433" s="33">
        <v>0</v>
      </c>
      <c r="L433" s="33">
        <v>300</v>
      </c>
      <c r="M433" s="33" t="s">
        <v>270</v>
      </c>
    </row>
    <row r="434" spans="1:13">
      <c r="A434" s="33" t="s">
        <v>3786</v>
      </c>
      <c r="B434" s="158" t="s">
        <v>626</v>
      </c>
      <c r="C434" s="88">
        <v>45733</v>
      </c>
      <c r="D434" s="88" t="s">
        <v>3622</v>
      </c>
      <c r="E434" s="33" t="s">
        <v>2535</v>
      </c>
      <c r="F434" s="88"/>
      <c r="G434" s="33" t="s">
        <v>3905</v>
      </c>
      <c r="J434" s="33">
        <v>150</v>
      </c>
      <c r="K434" s="33">
        <v>0</v>
      </c>
      <c r="L434" s="33">
        <v>300</v>
      </c>
      <c r="M434" s="33" t="s">
        <v>270</v>
      </c>
    </row>
    <row r="435" spans="1:13">
      <c r="A435" s="33" t="s">
        <v>2068</v>
      </c>
      <c r="B435" s="158" t="s">
        <v>1264</v>
      </c>
      <c r="C435" s="88">
        <v>45733</v>
      </c>
      <c r="D435" s="88" t="s">
        <v>3622</v>
      </c>
      <c r="E435" s="33" t="s">
        <v>2504</v>
      </c>
      <c r="F435" s="88"/>
      <c r="G435" s="33" t="s">
        <v>3127</v>
      </c>
      <c r="J435" s="33">
        <v>90</v>
      </c>
      <c r="K435" s="33">
        <v>0</v>
      </c>
      <c r="L435" s="33">
        <v>300</v>
      </c>
      <c r="M435" s="33" t="s">
        <v>270</v>
      </c>
    </row>
    <row r="436" spans="1:13">
      <c r="A436" s="33" t="s">
        <v>2157</v>
      </c>
      <c r="B436" s="158" t="s">
        <v>2156</v>
      </c>
      <c r="C436" s="88">
        <v>45733</v>
      </c>
      <c r="D436" s="88" t="s">
        <v>3622</v>
      </c>
      <c r="E436" s="33" t="s">
        <v>3717</v>
      </c>
      <c r="F436" s="88"/>
      <c r="G436" s="33" t="s">
        <v>3883</v>
      </c>
      <c r="J436" s="33">
        <v>340</v>
      </c>
      <c r="K436" s="33">
        <v>350</v>
      </c>
      <c r="L436" s="33">
        <v>600</v>
      </c>
      <c r="M436" s="33" t="s">
        <v>270</v>
      </c>
    </row>
    <row r="437" spans="1:13">
      <c r="A437" s="33" t="s">
        <v>2157</v>
      </c>
      <c r="B437" s="158" t="s">
        <v>2156</v>
      </c>
      <c r="C437" s="88">
        <v>45733</v>
      </c>
      <c r="D437" s="88" t="s">
        <v>3622</v>
      </c>
      <c r="E437" s="33" t="s">
        <v>3891</v>
      </c>
      <c r="F437" s="88"/>
      <c r="G437" s="33" t="s">
        <v>3892</v>
      </c>
      <c r="J437" s="33">
        <v>240</v>
      </c>
      <c r="K437" s="33">
        <v>350</v>
      </c>
      <c r="L437" s="33">
        <v>600</v>
      </c>
      <c r="M437" s="33" t="s">
        <v>270</v>
      </c>
    </row>
    <row r="438" spans="1:13">
      <c r="A438" s="33" t="s">
        <v>3897</v>
      </c>
      <c r="B438" s="158" t="s">
        <v>515</v>
      </c>
      <c r="C438" s="88">
        <v>45733</v>
      </c>
      <c r="D438" s="88" t="s">
        <v>3622</v>
      </c>
      <c r="E438" s="33" t="s">
        <v>2504</v>
      </c>
      <c r="F438" s="88"/>
      <c r="G438" s="33" t="s">
        <v>3127</v>
      </c>
      <c r="J438" s="33">
        <v>150</v>
      </c>
      <c r="K438" s="33">
        <v>0</v>
      </c>
      <c r="L438" s="33">
        <v>300</v>
      </c>
      <c r="M438" s="33" t="s">
        <v>270</v>
      </c>
    </row>
    <row r="439" spans="1:13">
      <c r="A439" s="33" t="s">
        <v>865</v>
      </c>
      <c r="B439" s="158" t="s">
        <v>864</v>
      </c>
      <c r="C439" s="88">
        <v>45733</v>
      </c>
      <c r="D439" s="88" t="s">
        <v>3622</v>
      </c>
      <c r="E439" s="33" t="s">
        <v>3781</v>
      </c>
      <c r="F439" s="88"/>
      <c r="G439" s="33" t="s">
        <v>4028</v>
      </c>
      <c r="J439" s="33" t="s">
        <v>2294</v>
      </c>
      <c r="K439" s="33" t="s">
        <v>2294</v>
      </c>
      <c r="L439" s="33">
        <v>300</v>
      </c>
      <c r="M439" s="33" t="s">
        <v>270</v>
      </c>
    </row>
    <row r="440" spans="1:13">
      <c r="A440" s="33" t="s">
        <v>2104</v>
      </c>
      <c r="B440" s="158" t="s">
        <v>534</v>
      </c>
      <c r="C440" s="88">
        <v>45733</v>
      </c>
      <c r="D440" s="88" t="s">
        <v>3622</v>
      </c>
      <c r="E440" s="33" t="s">
        <v>3901</v>
      </c>
      <c r="F440" s="88"/>
      <c r="G440" s="33" t="s">
        <v>3902</v>
      </c>
      <c r="J440" s="33">
        <v>0</v>
      </c>
      <c r="K440" s="33">
        <v>0</v>
      </c>
      <c r="L440" s="33">
        <v>300</v>
      </c>
      <c r="M440" s="33" t="s">
        <v>270</v>
      </c>
    </row>
    <row r="441" spans="1:13">
      <c r="A441" s="33" t="s">
        <v>1955</v>
      </c>
      <c r="B441" s="158" t="s">
        <v>1954</v>
      </c>
      <c r="C441" s="88">
        <v>45733</v>
      </c>
      <c r="D441" s="88" t="s">
        <v>3622</v>
      </c>
      <c r="E441" s="33" t="s">
        <v>2504</v>
      </c>
      <c r="F441" s="88"/>
      <c r="G441" s="33" t="s">
        <v>3127</v>
      </c>
      <c r="J441" s="33">
        <v>450</v>
      </c>
      <c r="K441" s="33">
        <v>0</v>
      </c>
      <c r="L441" s="33">
        <v>300</v>
      </c>
      <c r="M441" s="33" t="s">
        <v>270</v>
      </c>
    </row>
    <row r="442" spans="1:13">
      <c r="A442" s="33" t="s">
        <v>1279</v>
      </c>
      <c r="B442" s="158" t="s">
        <v>1278</v>
      </c>
      <c r="C442" s="88">
        <v>45733</v>
      </c>
      <c r="D442" s="88" t="s">
        <v>3622</v>
      </c>
      <c r="E442" s="33" t="s">
        <v>2504</v>
      </c>
      <c r="F442" s="88"/>
      <c r="G442" s="33" t="s">
        <v>3127</v>
      </c>
      <c r="J442" s="33">
        <v>160</v>
      </c>
      <c r="K442" s="33">
        <v>0</v>
      </c>
      <c r="L442" s="33">
        <v>300</v>
      </c>
      <c r="M442" s="33" t="s">
        <v>270</v>
      </c>
    </row>
    <row r="443" spans="1:13">
      <c r="A443" s="33" t="s">
        <v>3903</v>
      </c>
      <c r="B443" s="158" t="s">
        <v>632</v>
      </c>
      <c r="C443" s="88">
        <v>45733</v>
      </c>
      <c r="D443" s="88" t="s">
        <v>3622</v>
      </c>
      <c r="E443" s="33" t="s">
        <v>3459</v>
      </c>
      <c r="F443" s="88"/>
      <c r="G443" s="33" t="s">
        <v>3904</v>
      </c>
      <c r="J443" s="33">
        <v>140</v>
      </c>
      <c r="K443" s="33">
        <v>0</v>
      </c>
      <c r="L443" s="33">
        <v>300</v>
      </c>
      <c r="M443" s="33" t="s">
        <v>270</v>
      </c>
    </row>
    <row r="444" spans="1:13">
      <c r="A444" s="33" t="s">
        <v>2269</v>
      </c>
      <c r="B444" s="158" t="s">
        <v>2257</v>
      </c>
      <c r="C444" s="88">
        <v>45733</v>
      </c>
      <c r="D444" s="88" t="s">
        <v>3622</v>
      </c>
      <c r="E444" s="33" t="s">
        <v>2907</v>
      </c>
      <c r="F444" s="88"/>
      <c r="G444" s="33" t="s">
        <v>3889</v>
      </c>
      <c r="J444" s="33">
        <v>180</v>
      </c>
      <c r="K444" s="33">
        <v>350</v>
      </c>
      <c r="L444" s="33">
        <v>600</v>
      </c>
      <c r="M444" s="33" t="s">
        <v>270</v>
      </c>
    </row>
    <row r="445" spans="1:13">
      <c r="A445" s="33" t="s">
        <v>2242</v>
      </c>
      <c r="B445" s="158" t="s">
        <v>602</v>
      </c>
      <c r="C445" s="88">
        <v>45733</v>
      </c>
      <c r="D445" s="88" t="s">
        <v>3622</v>
      </c>
      <c r="E445" s="33" t="s">
        <v>2504</v>
      </c>
      <c r="F445" s="88"/>
      <c r="G445" s="33" t="s">
        <v>3127</v>
      </c>
      <c r="J445" s="33">
        <v>0</v>
      </c>
      <c r="K445" s="33">
        <v>0</v>
      </c>
      <c r="L445" s="33">
        <v>300</v>
      </c>
      <c r="M445" s="33" t="s">
        <v>270</v>
      </c>
    </row>
    <row r="446" spans="1:13">
      <c r="A446" s="33" t="s">
        <v>2246</v>
      </c>
      <c r="B446" s="158" t="s">
        <v>525</v>
      </c>
      <c r="C446" s="88">
        <v>45733</v>
      </c>
      <c r="D446" s="88" t="s">
        <v>3622</v>
      </c>
      <c r="E446" s="33" t="s">
        <v>2504</v>
      </c>
      <c r="F446" s="88"/>
      <c r="G446" s="33" t="s">
        <v>3127</v>
      </c>
      <c r="J446" s="33">
        <v>90</v>
      </c>
      <c r="K446" s="33">
        <v>0</v>
      </c>
      <c r="L446" s="33">
        <v>300</v>
      </c>
      <c r="M446" s="33" t="s">
        <v>270</v>
      </c>
    </row>
    <row r="447" spans="1:13">
      <c r="A447" s="33" t="s">
        <v>2171</v>
      </c>
      <c r="B447" s="158" t="s">
        <v>2170</v>
      </c>
      <c r="C447" s="88">
        <v>45733</v>
      </c>
      <c r="D447" s="88" t="s">
        <v>3622</v>
      </c>
      <c r="E447" s="33" t="s">
        <v>2504</v>
      </c>
      <c r="F447" s="88"/>
      <c r="G447" s="33" t="s">
        <v>3127</v>
      </c>
      <c r="J447" s="33">
        <v>90</v>
      </c>
      <c r="K447" s="33">
        <v>0</v>
      </c>
      <c r="L447" s="33">
        <v>300</v>
      </c>
      <c r="M447" s="33" t="s">
        <v>270</v>
      </c>
    </row>
    <row r="448" spans="1:13">
      <c r="A448" s="33" t="s">
        <v>1468</v>
      </c>
      <c r="B448" s="158" t="s">
        <v>1467</v>
      </c>
      <c r="C448" s="88">
        <v>45733</v>
      </c>
      <c r="D448" s="88" t="s">
        <v>3622</v>
      </c>
      <c r="E448" s="33" t="s">
        <v>3899</v>
      </c>
      <c r="F448" s="88"/>
      <c r="G448" s="33" t="s">
        <v>3900</v>
      </c>
      <c r="J448" s="33">
        <v>160</v>
      </c>
      <c r="K448" s="33">
        <v>0</v>
      </c>
      <c r="L448" s="33">
        <v>300</v>
      </c>
      <c r="M448" s="33" t="s">
        <v>270</v>
      </c>
    </row>
    <row r="449" spans="1:13">
      <c r="A449" s="33" t="s">
        <v>2103</v>
      </c>
      <c r="B449" s="158" t="s">
        <v>1636</v>
      </c>
      <c r="C449" s="88">
        <v>45733</v>
      </c>
      <c r="D449" s="88" t="s">
        <v>3622</v>
      </c>
      <c r="E449" s="33" t="s">
        <v>2458</v>
      </c>
      <c r="F449" s="88"/>
      <c r="G449" s="33" t="s">
        <v>3885</v>
      </c>
      <c r="J449" s="33">
        <v>340</v>
      </c>
      <c r="K449" s="33" t="s">
        <v>2294</v>
      </c>
      <c r="L449" s="33">
        <v>0</v>
      </c>
      <c r="M449" s="33" t="s">
        <v>270</v>
      </c>
    </row>
    <row r="450" spans="1:13">
      <c r="A450" s="33" t="s">
        <v>2103</v>
      </c>
      <c r="B450" s="158" t="s">
        <v>1636</v>
      </c>
      <c r="C450" s="88">
        <v>45733</v>
      </c>
      <c r="D450" s="88" t="s">
        <v>3622</v>
      </c>
      <c r="E450" s="33" t="s">
        <v>2907</v>
      </c>
      <c r="F450" s="88"/>
      <c r="G450" s="33" t="s">
        <v>3889</v>
      </c>
      <c r="J450" s="33">
        <v>90</v>
      </c>
      <c r="K450" s="33">
        <v>350</v>
      </c>
      <c r="L450" s="33">
        <v>600</v>
      </c>
      <c r="M450" s="33" t="s">
        <v>270</v>
      </c>
    </row>
    <row r="451" spans="1:13">
      <c r="A451" s="33" t="s">
        <v>3895</v>
      </c>
      <c r="B451" s="158" t="s">
        <v>588</v>
      </c>
      <c r="C451" s="88">
        <v>45733</v>
      </c>
      <c r="D451" s="88" t="s">
        <v>3622</v>
      </c>
      <c r="E451" s="33" t="s">
        <v>2504</v>
      </c>
      <c r="F451" s="88"/>
      <c r="G451" s="33" t="s">
        <v>3127</v>
      </c>
      <c r="J451" s="33" t="s">
        <v>2294</v>
      </c>
      <c r="K451" s="33">
        <v>0</v>
      </c>
      <c r="L451" s="33">
        <v>300</v>
      </c>
      <c r="M451" s="33" t="s">
        <v>270</v>
      </c>
    </row>
    <row r="452" spans="1:13">
      <c r="A452" s="33" t="s">
        <v>1378</v>
      </c>
      <c r="B452" s="158" t="s">
        <v>1377</v>
      </c>
      <c r="C452" s="88">
        <v>45733</v>
      </c>
      <c r="D452" s="88" t="s">
        <v>3622</v>
      </c>
      <c r="E452" s="33" t="s">
        <v>2535</v>
      </c>
      <c r="F452" s="88"/>
      <c r="G452" s="33" t="s">
        <v>3905</v>
      </c>
      <c r="J452" s="33">
        <v>180</v>
      </c>
      <c r="K452" s="33">
        <v>0</v>
      </c>
      <c r="L452" s="33">
        <v>300</v>
      </c>
      <c r="M452" s="33" t="s">
        <v>270</v>
      </c>
    </row>
    <row r="453" spans="1:13">
      <c r="A453" s="33" t="s">
        <v>3684</v>
      </c>
      <c r="B453" s="158" t="s">
        <v>587</v>
      </c>
      <c r="C453" s="88">
        <v>45733</v>
      </c>
      <c r="D453" s="88" t="s">
        <v>3622</v>
      </c>
      <c r="E453" s="33" t="s">
        <v>2963</v>
      </c>
      <c r="F453" s="88"/>
      <c r="G453" s="33" t="s">
        <v>3890</v>
      </c>
      <c r="J453" s="33">
        <v>240</v>
      </c>
      <c r="K453" s="33">
        <v>0</v>
      </c>
      <c r="L453" s="33">
        <v>0</v>
      </c>
      <c r="M453" s="33" t="s">
        <v>270</v>
      </c>
    </row>
    <row r="454" spans="1:13">
      <c r="A454" s="33" t="s">
        <v>3684</v>
      </c>
      <c r="B454" s="158" t="s">
        <v>587</v>
      </c>
      <c r="C454" s="88">
        <v>45733</v>
      </c>
      <c r="D454" s="88" t="s">
        <v>3622</v>
      </c>
      <c r="E454" s="33" t="s">
        <v>2907</v>
      </c>
      <c r="F454" s="88"/>
      <c r="G454" s="33" t="s">
        <v>3889</v>
      </c>
      <c r="J454" s="33">
        <v>90</v>
      </c>
      <c r="K454" s="33">
        <v>350</v>
      </c>
      <c r="L454" s="33">
        <v>600</v>
      </c>
      <c r="M454" s="33" t="s">
        <v>270</v>
      </c>
    </row>
    <row r="455" spans="1:13">
      <c r="A455" s="33" t="s">
        <v>1801</v>
      </c>
      <c r="B455" s="158" t="s">
        <v>1800</v>
      </c>
      <c r="C455" s="88">
        <v>45733</v>
      </c>
      <c r="D455" s="88" t="s">
        <v>3622</v>
      </c>
      <c r="E455" s="33" t="s">
        <v>3465</v>
      </c>
      <c r="F455" s="88"/>
      <c r="G455" s="33" t="s">
        <v>3887</v>
      </c>
      <c r="J455" s="33">
        <v>140</v>
      </c>
      <c r="K455" s="33">
        <v>350</v>
      </c>
      <c r="L455" s="33">
        <v>600</v>
      </c>
      <c r="M455" s="33" t="s">
        <v>270</v>
      </c>
    </row>
    <row r="456" spans="1:13">
      <c r="A456" s="33" t="s">
        <v>3783</v>
      </c>
      <c r="B456" s="158" t="s">
        <v>608</v>
      </c>
      <c r="C456" s="88">
        <v>45733</v>
      </c>
      <c r="D456" s="88" t="s">
        <v>3622</v>
      </c>
      <c r="E456" s="33" t="s">
        <v>3781</v>
      </c>
      <c r="F456" s="88"/>
      <c r="G456" s="33" t="s">
        <v>4028</v>
      </c>
      <c r="J456" s="33" t="s">
        <v>2294</v>
      </c>
      <c r="K456" s="33" t="s">
        <v>2294</v>
      </c>
      <c r="L456" s="33">
        <v>300</v>
      </c>
      <c r="M456" s="33" t="s">
        <v>270</v>
      </c>
    </row>
    <row r="457" spans="1:13">
      <c r="A457" s="33" t="s">
        <v>1369</v>
      </c>
      <c r="B457" s="158" t="s">
        <v>1368</v>
      </c>
      <c r="C457" s="88">
        <v>45733</v>
      </c>
      <c r="D457" s="88" t="s">
        <v>3622</v>
      </c>
      <c r="E457" s="33" t="s">
        <v>3445</v>
      </c>
      <c r="F457" s="88"/>
      <c r="G457" s="33" t="s">
        <v>3886</v>
      </c>
      <c r="J457" s="33">
        <v>150</v>
      </c>
      <c r="K457" s="33">
        <v>350</v>
      </c>
      <c r="L457" s="33">
        <v>600</v>
      </c>
      <c r="M457" s="33" t="s">
        <v>270</v>
      </c>
    </row>
    <row r="458" spans="1:13">
      <c r="A458" s="33" t="s">
        <v>1654</v>
      </c>
      <c r="B458" s="158" t="s">
        <v>1652</v>
      </c>
      <c r="C458" s="88">
        <v>45733</v>
      </c>
      <c r="D458" s="88" t="s">
        <v>3622</v>
      </c>
      <c r="E458" s="33" t="s">
        <v>2458</v>
      </c>
      <c r="F458" s="88"/>
      <c r="G458" s="33" t="s">
        <v>3885</v>
      </c>
      <c r="J458" s="33">
        <v>0</v>
      </c>
      <c r="K458" s="33">
        <v>350</v>
      </c>
      <c r="L458" s="33">
        <v>600</v>
      </c>
      <c r="M458" s="33" t="s">
        <v>270</v>
      </c>
    </row>
    <row r="459" spans="1:13">
      <c r="A459" s="33" t="s">
        <v>1299</v>
      </c>
      <c r="B459" s="158" t="s">
        <v>1298</v>
      </c>
      <c r="C459" s="88">
        <v>45733</v>
      </c>
      <c r="D459" s="88" t="s">
        <v>3622</v>
      </c>
      <c r="E459" s="33" t="s">
        <v>2504</v>
      </c>
      <c r="F459" s="88"/>
      <c r="G459" s="33" t="s">
        <v>3127</v>
      </c>
      <c r="J459" s="33">
        <v>90</v>
      </c>
      <c r="K459" s="33">
        <v>0</v>
      </c>
      <c r="L459" s="33">
        <v>300</v>
      </c>
      <c r="M459" s="33" t="s">
        <v>270</v>
      </c>
    </row>
    <row r="460" spans="1:13">
      <c r="A460" s="33" t="s">
        <v>2081</v>
      </c>
      <c r="B460" s="158" t="s">
        <v>2080</v>
      </c>
      <c r="C460" s="88">
        <v>45733</v>
      </c>
      <c r="D460" s="88" t="s">
        <v>3622</v>
      </c>
      <c r="E460" s="33" t="s">
        <v>2504</v>
      </c>
      <c r="F460" s="88"/>
      <c r="G460" s="33" t="s">
        <v>3127</v>
      </c>
      <c r="J460" s="33">
        <v>410</v>
      </c>
      <c r="K460" s="33">
        <v>0</v>
      </c>
      <c r="L460" s="33">
        <v>300</v>
      </c>
      <c r="M460" s="33" t="s">
        <v>270</v>
      </c>
    </row>
    <row r="461" spans="1:13">
      <c r="A461" s="33" t="s">
        <v>3677</v>
      </c>
      <c r="B461" s="158" t="s">
        <v>970</v>
      </c>
      <c r="C461" s="88">
        <v>45733</v>
      </c>
      <c r="D461" s="88" t="s">
        <v>3622</v>
      </c>
      <c r="E461" s="33" t="s">
        <v>2504</v>
      </c>
      <c r="F461" s="88"/>
      <c r="G461" s="33" t="s">
        <v>3127</v>
      </c>
      <c r="J461" s="33">
        <v>340</v>
      </c>
      <c r="K461" s="33">
        <v>0</v>
      </c>
      <c r="L461" s="33">
        <v>300</v>
      </c>
      <c r="M461" s="33" t="s">
        <v>270</v>
      </c>
    </row>
    <row r="462" spans="1:13">
      <c r="A462" s="33" t="s">
        <v>3667</v>
      </c>
      <c r="B462" s="158" t="s">
        <v>1475</v>
      </c>
      <c r="C462" s="88">
        <v>45733</v>
      </c>
      <c r="D462" s="88" t="s">
        <v>3622</v>
      </c>
      <c r="E462" s="33" t="s">
        <v>2963</v>
      </c>
      <c r="F462" s="88"/>
      <c r="G462" s="33" t="s">
        <v>3890</v>
      </c>
      <c r="J462" s="33">
        <v>280</v>
      </c>
      <c r="K462" s="33">
        <v>0</v>
      </c>
      <c r="L462" s="33">
        <v>300</v>
      </c>
      <c r="M462" s="33" t="s">
        <v>270</v>
      </c>
    </row>
    <row r="463" spans="1:13">
      <c r="A463" s="33" t="s">
        <v>3896</v>
      </c>
      <c r="B463" s="158" t="s">
        <v>1877</v>
      </c>
      <c r="C463" s="88">
        <v>45733</v>
      </c>
      <c r="D463" s="88" t="s">
        <v>3622</v>
      </c>
      <c r="E463" s="33" t="s">
        <v>2504</v>
      </c>
      <c r="F463" s="88"/>
      <c r="G463" s="33" t="s">
        <v>3127</v>
      </c>
      <c r="J463" s="33">
        <v>340</v>
      </c>
      <c r="K463" s="33">
        <v>0</v>
      </c>
      <c r="L463" s="33">
        <v>300</v>
      </c>
      <c r="M463" s="33" t="s">
        <v>270</v>
      </c>
    </row>
    <row r="464" spans="1:13">
      <c r="A464" s="33" t="s">
        <v>2142</v>
      </c>
      <c r="B464" s="158" t="s">
        <v>1696</v>
      </c>
      <c r="C464" s="88">
        <v>45733</v>
      </c>
      <c r="D464" s="88" t="s">
        <v>3622</v>
      </c>
      <c r="E464" s="33" t="s">
        <v>2504</v>
      </c>
      <c r="F464" s="88"/>
      <c r="G464" s="33" t="s">
        <v>3127</v>
      </c>
      <c r="J464" s="33">
        <v>90</v>
      </c>
      <c r="K464" s="33">
        <v>0</v>
      </c>
      <c r="L464" s="33">
        <v>300</v>
      </c>
      <c r="M464" s="33" t="s">
        <v>270</v>
      </c>
    </row>
    <row r="465" spans="1:13">
      <c r="A465" s="33" t="s">
        <v>3427</v>
      </c>
      <c r="B465" s="158" t="s">
        <v>550</v>
      </c>
      <c r="C465" s="88">
        <v>45733</v>
      </c>
      <c r="D465" s="88" t="s">
        <v>3622</v>
      </c>
      <c r="E465" s="33" t="s">
        <v>2504</v>
      </c>
      <c r="F465" s="88"/>
      <c r="G465" s="33" t="s">
        <v>3127</v>
      </c>
      <c r="J465" s="33">
        <v>90</v>
      </c>
      <c r="K465" s="33">
        <v>0</v>
      </c>
      <c r="L465" s="33">
        <v>300</v>
      </c>
      <c r="M465" s="33" t="s">
        <v>270</v>
      </c>
    </row>
    <row r="466" spans="1:13">
      <c r="A466" s="33" t="s">
        <v>2031</v>
      </c>
      <c r="B466" s="158" t="s">
        <v>2030</v>
      </c>
      <c r="C466" s="88">
        <v>45733</v>
      </c>
      <c r="D466" s="88" t="s">
        <v>3622</v>
      </c>
      <c r="E466" s="33" t="s">
        <v>2504</v>
      </c>
      <c r="F466" s="88"/>
      <c r="G466" s="33" t="s">
        <v>3127</v>
      </c>
      <c r="J466" s="33">
        <v>90</v>
      </c>
      <c r="K466" s="33">
        <v>0</v>
      </c>
      <c r="L466" s="33">
        <v>300</v>
      </c>
      <c r="M466" s="33" t="s">
        <v>270</v>
      </c>
    </row>
    <row r="467" spans="1:13">
      <c r="A467" s="33" t="s">
        <v>1609</v>
      </c>
      <c r="B467" s="158" t="s">
        <v>2194</v>
      </c>
      <c r="C467" s="88">
        <v>45733</v>
      </c>
      <c r="D467" s="88" t="s">
        <v>3622</v>
      </c>
      <c r="E467" s="33" t="s">
        <v>3893</v>
      </c>
      <c r="F467" s="88"/>
      <c r="G467" s="33" t="s">
        <v>3894</v>
      </c>
      <c r="J467" s="33">
        <v>350</v>
      </c>
      <c r="K467" s="33" t="s">
        <v>2294</v>
      </c>
      <c r="L467" s="33">
        <v>0</v>
      </c>
      <c r="M467" s="33" t="s">
        <v>270</v>
      </c>
    </row>
    <row r="468" spans="1:13">
      <c r="A468" s="33" t="s">
        <v>1609</v>
      </c>
      <c r="B468" s="158" t="s">
        <v>2194</v>
      </c>
      <c r="C468" s="88">
        <v>45733</v>
      </c>
      <c r="D468" s="88" t="s">
        <v>3622</v>
      </c>
      <c r="E468" s="33" t="s">
        <v>3503</v>
      </c>
      <c r="F468" s="88"/>
      <c r="G468" s="33" t="s">
        <v>3884</v>
      </c>
      <c r="J468" s="33">
        <v>150</v>
      </c>
      <c r="K468" s="33">
        <v>350</v>
      </c>
      <c r="L468" s="33">
        <v>600</v>
      </c>
      <c r="M468" s="33" t="s">
        <v>270</v>
      </c>
    </row>
    <row r="469" spans="1:13">
      <c r="A469" s="33" t="s">
        <v>1609</v>
      </c>
      <c r="B469" s="158" t="s">
        <v>2194</v>
      </c>
      <c r="C469" s="88">
        <v>45733</v>
      </c>
      <c r="D469" s="88" t="s">
        <v>3622</v>
      </c>
      <c r="E469" s="33" t="s">
        <v>3808</v>
      </c>
      <c r="F469" s="88"/>
      <c r="G469" s="33" t="s">
        <v>3989</v>
      </c>
      <c r="J469" s="33">
        <v>90</v>
      </c>
      <c r="K469" s="33">
        <v>350</v>
      </c>
      <c r="L469" s="33">
        <v>0</v>
      </c>
      <c r="M469" s="33" t="s">
        <v>270</v>
      </c>
    </row>
    <row r="470" spans="1:13">
      <c r="A470" s="33" t="s">
        <v>2174</v>
      </c>
      <c r="B470" s="158" t="s">
        <v>521</v>
      </c>
      <c r="C470" s="88">
        <v>45733</v>
      </c>
      <c r="D470" s="88" t="s">
        <v>3622</v>
      </c>
      <c r="E470" s="33" t="s">
        <v>2458</v>
      </c>
      <c r="F470" s="88"/>
      <c r="G470" s="33" t="s">
        <v>3885</v>
      </c>
      <c r="J470" s="33">
        <v>240</v>
      </c>
      <c r="K470" s="33">
        <v>350</v>
      </c>
      <c r="L470" s="33">
        <v>600</v>
      </c>
      <c r="M470" s="33" t="s">
        <v>270</v>
      </c>
    </row>
    <row r="471" spans="1:13">
      <c r="A471" s="33" t="s">
        <v>2089</v>
      </c>
      <c r="B471" s="158" t="s">
        <v>2088</v>
      </c>
      <c r="C471" s="88">
        <v>45733</v>
      </c>
      <c r="D471" s="88" t="s">
        <v>3622</v>
      </c>
      <c r="E471" s="33" t="s">
        <v>3841</v>
      </c>
      <c r="F471" s="88"/>
      <c r="G471" s="33" t="s">
        <v>3888</v>
      </c>
      <c r="J471" s="33">
        <v>0</v>
      </c>
      <c r="K471" s="33">
        <v>350</v>
      </c>
      <c r="L471" s="33">
        <v>600</v>
      </c>
      <c r="M471" s="33" t="s">
        <v>270</v>
      </c>
    </row>
    <row r="472" spans="1:13">
      <c r="A472" s="33" t="s">
        <v>2089</v>
      </c>
      <c r="B472" s="158" t="s">
        <v>2088</v>
      </c>
      <c r="C472" s="88">
        <v>45733</v>
      </c>
      <c r="D472" s="88" t="s">
        <v>3622</v>
      </c>
      <c r="E472" s="33" t="s">
        <v>2907</v>
      </c>
      <c r="F472" s="88"/>
      <c r="G472" s="33" t="s">
        <v>3889</v>
      </c>
      <c r="J472" s="33">
        <v>240</v>
      </c>
      <c r="K472" s="33" t="s">
        <v>2294</v>
      </c>
      <c r="L472" s="33">
        <v>0</v>
      </c>
      <c r="M472" s="33" t="s">
        <v>270</v>
      </c>
    </row>
    <row r="473" spans="1:13">
      <c r="A473" s="33" t="s">
        <v>2002</v>
      </c>
      <c r="B473" s="158" t="s">
        <v>1996</v>
      </c>
      <c r="C473" s="88">
        <v>45734</v>
      </c>
      <c r="D473" s="88" t="s">
        <v>3622</v>
      </c>
      <c r="E473" s="33" t="s">
        <v>3913</v>
      </c>
      <c r="F473" s="88"/>
      <c r="G473" s="33" t="s">
        <v>3914</v>
      </c>
      <c r="J473" s="33" t="s">
        <v>2294</v>
      </c>
      <c r="K473" s="33" t="s">
        <v>2294</v>
      </c>
      <c r="L473" s="33">
        <v>600</v>
      </c>
      <c r="M473" s="33" t="s">
        <v>270</v>
      </c>
    </row>
    <row r="474" spans="1:13">
      <c r="A474" s="33" t="s">
        <v>3967</v>
      </c>
      <c r="B474" s="158" t="s">
        <v>509</v>
      </c>
      <c r="C474" s="88">
        <v>45734</v>
      </c>
      <c r="D474" s="88" t="s">
        <v>3622</v>
      </c>
      <c r="E474" s="33" t="s">
        <v>3781</v>
      </c>
      <c r="F474" s="88"/>
      <c r="G474" s="33" t="s">
        <v>4029</v>
      </c>
      <c r="J474" s="33" t="s">
        <v>2294</v>
      </c>
      <c r="K474" s="33" t="s">
        <v>2294</v>
      </c>
      <c r="L474" s="33">
        <v>320</v>
      </c>
      <c r="M474" s="33" t="s">
        <v>270</v>
      </c>
    </row>
    <row r="475" spans="1:13">
      <c r="A475" s="33" t="s">
        <v>1424</v>
      </c>
      <c r="B475" s="158" t="s">
        <v>1423</v>
      </c>
      <c r="C475" s="88">
        <v>45734</v>
      </c>
      <c r="D475" s="88" t="s">
        <v>3622</v>
      </c>
      <c r="E475" s="33" t="s">
        <v>2963</v>
      </c>
      <c r="F475" s="88"/>
      <c r="G475" s="33" t="s">
        <v>3186</v>
      </c>
      <c r="J475" s="33">
        <v>150</v>
      </c>
      <c r="K475" s="33">
        <v>0</v>
      </c>
      <c r="L475" s="33">
        <v>300</v>
      </c>
      <c r="M475" s="33" t="s">
        <v>270</v>
      </c>
    </row>
    <row r="476" spans="1:13">
      <c r="A476" s="33" t="s">
        <v>3906</v>
      </c>
      <c r="B476" s="158" t="s">
        <v>537</v>
      </c>
      <c r="C476" s="88">
        <v>45734</v>
      </c>
      <c r="D476" s="88" t="s">
        <v>3622</v>
      </c>
      <c r="E476" s="33" t="s">
        <v>3150</v>
      </c>
      <c r="F476" s="88"/>
      <c r="G476" s="33" t="s">
        <v>3153</v>
      </c>
      <c r="J476" s="33">
        <v>300</v>
      </c>
      <c r="K476" s="33" t="s">
        <v>2294</v>
      </c>
      <c r="L476" s="33">
        <v>600</v>
      </c>
      <c r="M476" s="33" t="s">
        <v>270</v>
      </c>
    </row>
    <row r="477" spans="1:13">
      <c r="A477" s="33" t="s">
        <v>1522</v>
      </c>
      <c r="B477" s="158" t="s">
        <v>1516</v>
      </c>
      <c r="C477" s="88">
        <v>45734</v>
      </c>
      <c r="D477" s="88" t="s">
        <v>3622</v>
      </c>
      <c r="E477" s="33" t="s">
        <v>2963</v>
      </c>
      <c r="F477" s="88"/>
      <c r="G477" s="33" t="s">
        <v>3186</v>
      </c>
      <c r="J477" s="33">
        <v>150</v>
      </c>
      <c r="K477" s="33">
        <v>0</v>
      </c>
      <c r="L477" s="33">
        <v>300</v>
      </c>
      <c r="M477" s="33" t="s">
        <v>270</v>
      </c>
    </row>
    <row r="478" spans="1:13">
      <c r="A478" s="33" t="s">
        <v>1267</v>
      </c>
      <c r="B478" s="158" t="s">
        <v>1266</v>
      </c>
      <c r="C478" s="88">
        <v>45734</v>
      </c>
      <c r="D478" s="88" t="s">
        <v>3622</v>
      </c>
      <c r="E478" s="33" t="s">
        <v>3816</v>
      </c>
      <c r="F478" s="88"/>
      <c r="G478" s="33" t="s">
        <v>3908</v>
      </c>
      <c r="J478" s="33" t="s">
        <v>2294</v>
      </c>
      <c r="K478" s="33">
        <v>350</v>
      </c>
      <c r="L478" s="33">
        <v>600</v>
      </c>
      <c r="M478" s="33" t="s">
        <v>270</v>
      </c>
    </row>
    <row r="479" spans="1:13">
      <c r="A479" s="33" t="s">
        <v>1267</v>
      </c>
      <c r="B479" s="158" t="s">
        <v>1266</v>
      </c>
      <c r="C479" s="88">
        <v>45734</v>
      </c>
      <c r="D479" s="88" t="s">
        <v>3622</v>
      </c>
      <c r="E479" s="33" t="s">
        <v>3916</v>
      </c>
      <c r="F479" s="88"/>
      <c r="G479" s="33" t="s">
        <v>3917</v>
      </c>
      <c r="J479" s="33">
        <v>630</v>
      </c>
      <c r="K479" s="33">
        <v>0</v>
      </c>
      <c r="L479" s="33">
        <v>0</v>
      </c>
      <c r="M479" s="33" t="s">
        <v>270</v>
      </c>
    </row>
    <row r="480" spans="1:13">
      <c r="A480" s="33" t="s">
        <v>2022</v>
      </c>
      <c r="B480" s="158" t="s">
        <v>2006</v>
      </c>
      <c r="C480" s="88">
        <v>45734</v>
      </c>
      <c r="D480" s="88" t="s">
        <v>3622</v>
      </c>
      <c r="E480" s="33" t="s">
        <v>2458</v>
      </c>
      <c r="F480" s="88"/>
      <c r="G480" s="33" t="s">
        <v>3163</v>
      </c>
      <c r="J480" s="33">
        <v>180</v>
      </c>
      <c r="K480" s="33">
        <v>350</v>
      </c>
      <c r="L480" s="33">
        <v>600</v>
      </c>
      <c r="M480" s="33" t="s">
        <v>270</v>
      </c>
    </row>
    <row r="481" spans="1:13">
      <c r="A481" s="33" t="s">
        <v>919</v>
      </c>
      <c r="B481" s="158" t="s">
        <v>613</v>
      </c>
      <c r="C481" s="88">
        <v>45734</v>
      </c>
      <c r="D481" s="88" t="s">
        <v>3622</v>
      </c>
      <c r="E481" s="33" t="s">
        <v>3781</v>
      </c>
      <c r="F481" s="88"/>
      <c r="G481" s="33" t="s">
        <v>4029</v>
      </c>
      <c r="J481" s="33" t="s">
        <v>2294</v>
      </c>
      <c r="K481" s="33" t="s">
        <v>2294</v>
      </c>
      <c r="L481" s="33">
        <v>320</v>
      </c>
      <c r="M481" s="33" t="s">
        <v>270</v>
      </c>
    </row>
    <row r="482" spans="1:13">
      <c r="A482" s="33" t="s">
        <v>1549</v>
      </c>
      <c r="B482" s="158" t="s">
        <v>1548</v>
      </c>
      <c r="C482" s="88">
        <v>45734</v>
      </c>
      <c r="D482" s="88" t="s">
        <v>3622</v>
      </c>
      <c r="E482" s="33" t="s">
        <v>3515</v>
      </c>
      <c r="F482" s="88"/>
      <c r="G482" s="33" t="s">
        <v>3907</v>
      </c>
      <c r="J482" s="33">
        <v>300</v>
      </c>
      <c r="K482" s="33" t="s">
        <v>2294</v>
      </c>
      <c r="L482" s="33">
        <v>600</v>
      </c>
      <c r="M482" s="33" t="s">
        <v>270</v>
      </c>
    </row>
    <row r="483" spans="1:13">
      <c r="A483" s="33" t="s">
        <v>3760</v>
      </c>
      <c r="B483" s="158" t="s">
        <v>985</v>
      </c>
      <c r="C483" s="88">
        <v>45734</v>
      </c>
      <c r="D483" s="88" t="s">
        <v>3622</v>
      </c>
      <c r="E483" s="33" t="s">
        <v>2963</v>
      </c>
      <c r="F483" s="88"/>
      <c r="G483" s="33" t="s">
        <v>3186</v>
      </c>
      <c r="J483" s="33">
        <v>150</v>
      </c>
      <c r="K483" s="33">
        <v>0</v>
      </c>
      <c r="L483" s="33">
        <v>300</v>
      </c>
      <c r="M483" s="33" t="s">
        <v>270</v>
      </c>
    </row>
    <row r="484" spans="1:13">
      <c r="A484" s="33" t="s">
        <v>786</v>
      </c>
      <c r="B484" s="158" t="s">
        <v>785</v>
      </c>
      <c r="C484" s="88">
        <v>45734</v>
      </c>
      <c r="D484" s="88" t="s">
        <v>3622</v>
      </c>
      <c r="E484" s="33" t="s">
        <v>2963</v>
      </c>
      <c r="F484" s="88"/>
      <c r="G484" s="33" t="s">
        <v>3186</v>
      </c>
      <c r="J484" s="33">
        <v>200</v>
      </c>
      <c r="K484" s="33">
        <v>0</v>
      </c>
      <c r="L484" s="33">
        <v>300</v>
      </c>
      <c r="M484" s="33" t="s">
        <v>270</v>
      </c>
    </row>
    <row r="485" spans="1:13">
      <c r="A485" s="33" t="s">
        <v>3703</v>
      </c>
      <c r="B485" s="158" t="s">
        <v>531</v>
      </c>
      <c r="C485" s="88">
        <v>45734</v>
      </c>
      <c r="D485" s="88" t="s">
        <v>3622</v>
      </c>
      <c r="E485" s="33" t="s">
        <v>2963</v>
      </c>
      <c r="F485" s="88"/>
      <c r="G485" s="33" t="s">
        <v>3186</v>
      </c>
      <c r="J485" s="33">
        <v>220</v>
      </c>
      <c r="K485" s="33">
        <v>0</v>
      </c>
      <c r="L485" s="33">
        <v>300</v>
      </c>
      <c r="M485" s="33" t="s">
        <v>270</v>
      </c>
    </row>
    <row r="486" spans="1:13">
      <c r="A486" s="33" t="s">
        <v>3657</v>
      </c>
      <c r="B486" s="158" t="s">
        <v>434</v>
      </c>
      <c r="C486" s="88">
        <v>45734</v>
      </c>
      <c r="D486" s="88" t="s">
        <v>3622</v>
      </c>
      <c r="E486" s="33" t="s">
        <v>2963</v>
      </c>
      <c r="F486" s="88"/>
      <c r="G486" s="33" t="s">
        <v>3186</v>
      </c>
      <c r="J486" s="33">
        <v>280</v>
      </c>
      <c r="K486" s="33">
        <v>0</v>
      </c>
      <c r="L486" s="33">
        <v>300</v>
      </c>
      <c r="M486" s="33" t="s">
        <v>270</v>
      </c>
    </row>
    <row r="487" spans="1:13">
      <c r="A487" s="33" t="s">
        <v>3918</v>
      </c>
      <c r="B487" s="158" t="s">
        <v>1001</v>
      </c>
      <c r="C487" s="88">
        <v>45734</v>
      </c>
      <c r="D487" s="88" t="s">
        <v>3622</v>
      </c>
      <c r="E487" s="33" t="s">
        <v>2963</v>
      </c>
      <c r="F487" s="88"/>
      <c r="G487" s="33" t="s">
        <v>3186</v>
      </c>
      <c r="J487" s="33">
        <v>470</v>
      </c>
      <c r="K487" s="33">
        <v>0</v>
      </c>
      <c r="L487" s="33">
        <v>300</v>
      </c>
      <c r="M487" s="33" t="s">
        <v>270</v>
      </c>
    </row>
    <row r="488" spans="1:13">
      <c r="A488" s="33" t="s">
        <v>2641</v>
      </c>
      <c r="B488" s="158" t="s">
        <v>2640</v>
      </c>
      <c r="C488" s="88">
        <v>45734</v>
      </c>
      <c r="D488" s="88" t="s">
        <v>3622</v>
      </c>
      <c r="E488" s="33" t="s">
        <v>3910</v>
      </c>
      <c r="F488" s="88"/>
      <c r="G488" s="33" t="s">
        <v>3911</v>
      </c>
      <c r="J488" s="33">
        <v>340</v>
      </c>
      <c r="K488" s="33">
        <v>350</v>
      </c>
      <c r="L488" s="33">
        <v>600</v>
      </c>
      <c r="M488" s="33" t="s">
        <v>270</v>
      </c>
    </row>
    <row r="489" spans="1:13">
      <c r="A489" s="33" t="s">
        <v>2641</v>
      </c>
      <c r="B489" s="158" t="s">
        <v>2640</v>
      </c>
      <c r="C489" s="88">
        <v>45734</v>
      </c>
      <c r="D489" s="88" t="s">
        <v>3622</v>
      </c>
      <c r="E489" s="33" t="s">
        <v>2458</v>
      </c>
      <c r="F489" s="88"/>
      <c r="G489" s="33" t="s">
        <v>3163</v>
      </c>
      <c r="J489" s="33">
        <v>180</v>
      </c>
      <c r="K489" s="33">
        <v>350</v>
      </c>
      <c r="L489" s="33">
        <v>600</v>
      </c>
      <c r="M489" s="33" t="s">
        <v>270</v>
      </c>
    </row>
    <row r="490" spans="1:13">
      <c r="A490" s="33" t="s">
        <v>2103</v>
      </c>
      <c r="B490" s="158" t="s">
        <v>1636</v>
      </c>
      <c r="C490" s="88">
        <v>45734</v>
      </c>
      <c r="D490" s="88" t="s">
        <v>3622</v>
      </c>
      <c r="E490" s="33" t="s">
        <v>3464</v>
      </c>
      <c r="F490" s="88"/>
      <c r="G490" s="33" t="s">
        <v>3912</v>
      </c>
      <c r="J490" s="33" t="s">
        <v>2294</v>
      </c>
      <c r="K490" s="33">
        <v>350</v>
      </c>
      <c r="L490" s="33">
        <v>600</v>
      </c>
      <c r="M490" s="33" t="s">
        <v>270</v>
      </c>
    </row>
    <row r="491" spans="1:13">
      <c r="A491" s="33" t="s">
        <v>3666</v>
      </c>
      <c r="B491" s="158" t="s">
        <v>501</v>
      </c>
      <c r="C491" s="88">
        <v>45734</v>
      </c>
      <c r="D491" s="88" t="s">
        <v>3622</v>
      </c>
      <c r="E491" s="33" t="s">
        <v>2963</v>
      </c>
      <c r="F491" s="88"/>
      <c r="G491" s="33" t="s">
        <v>3186</v>
      </c>
      <c r="J491" s="33">
        <v>180</v>
      </c>
      <c r="K491" s="33">
        <v>0</v>
      </c>
      <c r="L491" s="33">
        <v>300</v>
      </c>
      <c r="M491" s="33" t="s">
        <v>270</v>
      </c>
    </row>
    <row r="492" spans="1:13">
      <c r="A492" s="33" t="s">
        <v>832</v>
      </c>
      <c r="B492" s="158" t="s">
        <v>831</v>
      </c>
      <c r="C492" s="88">
        <v>45734</v>
      </c>
      <c r="D492" s="88" t="s">
        <v>3622</v>
      </c>
      <c r="E492" s="33" t="s">
        <v>3150</v>
      </c>
      <c r="F492" s="88"/>
      <c r="G492" s="33" t="s">
        <v>3153</v>
      </c>
      <c r="J492" s="33">
        <v>300</v>
      </c>
      <c r="K492" s="33" t="s">
        <v>2294</v>
      </c>
      <c r="L492" s="33">
        <v>600</v>
      </c>
      <c r="M492" s="33" t="s">
        <v>270</v>
      </c>
    </row>
    <row r="493" spans="1:13">
      <c r="A493" s="33" t="s">
        <v>1723</v>
      </c>
      <c r="B493" s="158" t="s">
        <v>583</v>
      </c>
      <c r="C493" s="88">
        <v>45734</v>
      </c>
      <c r="D493" s="88" t="s">
        <v>3622</v>
      </c>
      <c r="E493" s="33" t="s">
        <v>2963</v>
      </c>
      <c r="F493" s="88"/>
      <c r="G493" s="33" t="s">
        <v>3186</v>
      </c>
      <c r="J493" s="33">
        <v>150</v>
      </c>
      <c r="K493" s="33">
        <v>0</v>
      </c>
      <c r="L493" s="33">
        <v>300</v>
      </c>
      <c r="M493" s="33" t="s">
        <v>270</v>
      </c>
    </row>
    <row r="494" spans="1:13">
      <c r="A494" s="33" t="s">
        <v>1988</v>
      </c>
      <c r="B494" s="158" t="s">
        <v>1075</v>
      </c>
      <c r="C494" s="88">
        <v>45734</v>
      </c>
      <c r="D494" s="88" t="s">
        <v>3622</v>
      </c>
      <c r="E494" s="33" t="s">
        <v>2458</v>
      </c>
      <c r="F494" s="88"/>
      <c r="G494" s="33" t="s">
        <v>3163</v>
      </c>
      <c r="J494" s="33">
        <v>260</v>
      </c>
      <c r="K494" s="33">
        <v>350</v>
      </c>
      <c r="L494" s="33">
        <v>600</v>
      </c>
      <c r="M494" s="33" t="s">
        <v>270</v>
      </c>
    </row>
    <row r="495" spans="1:13">
      <c r="A495" s="33" t="s">
        <v>3641</v>
      </c>
      <c r="B495" s="158" t="s">
        <v>524</v>
      </c>
      <c r="C495" s="88">
        <v>45734</v>
      </c>
      <c r="D495" s="88" t="s">
        <v>3622</v>
      </c>
      <c r="E495" s="33" t="s">
        <v>2963</v>
      </c>
      <c r="F495" s="88"/>
      <c r="G495" s="33" t="s">
        <v>3186</v>
      </c>
      <c r="J495" s="33">
        <v>150</v>
      </c>
      <c r="K495" s="33">
        <v>0</v>
      </c>
      <c r="L495" s="33">
        <v>300</v>
      </c>
      <c r="M495" s="33" t="s">
        <v>270</v>
      </c>
    </row>
    <row r="496" spans="1:13">
      <c r="A496" s="33" t="s">
        <v>1056</v>
      </c>
      <c r="B496" s="158" t="s">
        <v>535</v>
      </c>
      <c r="C496" s="88">
        <v>45734</v>
      </c>
      <c r="D496" s="88" t="s">
        <v>3622</v>
      </c>
      <c r="E496" s="33" t="s">
        <v>2963</v>
      </c>
      <c r="F496" s="88"/>
      <c r="G496" s="33" t="s">
        <v>3186</v>
      </c>
      <c r="J496" s="33">
        <v>200</v>
      </c>
      <c r="K496" s="33">
        <v>0</v>
      </c>
      <c r="L496" s="33">
        <v>300</v>
      </c>
      <c r="M496" s="33" t="s">
        <v>270</v>
      </c>
    </row>
    <row r="497" spans="1:13">
      <c r="A497" s="33" t="s">
        <v>3427</v>
      </c>
      <c r="B497" s="158" t="s">
        <v>550</v>
      </c>
      <c r="C497" s="88">
        <v>45734</v>
      </c>
      <c r="D497" s="88" t="s">
        <v>3622</v>
      </c>
      <c r="E497" s="33" t="s">
        <v>3816</v>
      </c>
      <c r="F497" s="88"/>
      <c r="G497" s="33" t="s">
        <v>3908</v>
      </c>
      <c r="J497" s="33" t="s">
        <v>2294</v>
      </c>
      <c r="K497" s="33">
        <v>350</v>
      </c>
      <c r="L497" s="33">
        <v>600</v>
      </c>
      <c r="M497" s="33" t="s">
        <v>270</v>
      </c>
    </row>
    <row r="498" spans="1:13">
      <c r="A498" s="33" t="s">
        <v>3299</v>
      </c>
      <c r="B498" s="158" t="s">
        <v>2507</v>
      </c>
      <c r="C498" s="88">
        <v>45734</v>
      </c>
      <c r="D498" s="88" t="s">
        <v>3622</v>
      </c>
      <c r="E498" s="33" t="s">
        <v>3519</v>
      </c>
      <c r="F498" s="88"/>
      <c r="G498" s="33" t="s">
        <v>3909</v>
      </c>
      <c r="J498" s="33" t="s">
        <v>2294</v>
      </c>
      <c r="K498" s="33">
        <v>350</v>
      </c>
      <c r="L498" s="33">
        <v>600</v>
      </c>
      <c r="M498" s="33" t="s">
        <v>270</v>
      </c>
    </row>
    <row r="499" spans="1:13">
      <c r="A499" s="33" t="s">
        <v>1609</v>
      </c>
      <c r="B499" s="158" t="s">
        <v>2194</v>
      </c>
      <c r="C499" s="88">
        <v>45734</v>
      </c>
      <c r="D499" s="88" t="s">
        <v>3622</v>
      </c>
      <c r="E499" s="33" t="s">
        <v>3764</v>
      </c>
      <c r="F499" s="88"/>
      <c r="G499" s="33" t="s">
        <v>3915</v>
      </c>
      <c r="J499" s="33" t="s">
        <v>2294</v>
      </c>
      <c r="K499" s="33" t="s">
        <v>2294</v>
      </c>
      <c r="L499" s="33">
        <v>600</v>
      </c>
      <c r="M499" s="33" t="s">
        <v>270</v>
      </c>
    </row>
    <row r="500" spans="1:13">
      <c r="A500" s="33" t="s">
        <v>1817</v>
      </c>
      <c r="B500" s="158" t="s">
        <v>1816</v>
      </c>
      <c r="C500" s="88">
        <v>45735</v>
      </c>
      <c r="D500" s="88" t="s">
        <v>3622</v>
      </c>
      <c r="E500" s="33" t="s">
        <v>3483</v>
      </c>
      <c r="F500" s="88"/>
      <c r="G500" s="33" t="s">
        <v>3962</v>
      </c>
      <c r="J500" s="33">
        <v>150</v>
      </c>
      <c r="K500" s="33">
        <v>0</v>
      </c>
      <c r="L500" s="33">
        <v>300</v>
      </c>
      <c r="M500" s="33" t="s">
        <v>270</v>
      </c>
    </row>
    <row r="501" spans="1:13">
      <c r="A501" s="33" t="s">
        <v>3862</v>
      </c>
      <c r="B501" s="158" t="s">
        <v>573</v>
      </c>
      <c r="C501" s="88">
        <v>45735</v>
      </c>
      <c r="D501" s="88" t="s">
        <v>3622</v>
      </c>
      <c r="E501" s="33" t="s">
        <v>3484</v>
      </c>
      <c r="F501" s="88"/>
      <c r="G501" s="33" t="s">
        <v>3978</v>
      </c>
      <c r="J501" s="33">
        <v>0</v>
      </c>
      <c r="K501" s="33">
        <v>0</v>
      </c>
      <c r="L501" s="33">
        <v>300</v>
      </c>
      <c r="M501" s="33" t="s">
        <v>270</v>
      </c>
    </row>
    <row r="502" spans="1:13">
      <c r="A502" s="33" t="s">
        <v>730</v>
      </c>
      <c r="B502" s="158" t="s">
        <v>729</v>
      </c>
      <c r="C502" s="88">
        <v>45735</v>
      </c>
      <c r="D502" s="88" t="s">
        <v>3622</v>
      </c>
      <c r="E502" s="33" t="s">
        <v>3483</v>
      </c>
      <c r="F502" s="88"/>
      <c r="G502" s="33" t="s">
        <v>3962</v>
      </c>
      <c r="J502" s="33">
        <v>0</v>
      </c>
      <c r="K502" s="33">
        <v>0</v>
      </c>
      <c r="L502" s="33">
        <v>300</v>
      </c>
      <c r="M502" s="33" t="s">
        <v>270</v>
      </c>
    </row>
    <row r="503" spans="1:13">
      <c r="A503" s="33" t="s">
        <v>3629</v>
      </c>
      <c r="B503" s="158" t="s">
        <v>2283</v>
      </c>
      <c r="C503" s="88">
        <v>45735</v>
      </c>
      <c r="D503" s="88" t="s">
        <v>3622</v>
      </c>
      <c r="E503" s="33" t="s">
        <v>3442</v>
      </c>
      <c r="F503" s="88"/>
      <c r="G503" s="33" t="s">
        <v>3920</v>
      </c>
      <c r="J503" s="33" t="s">
        <v>2294</v>
      </c>
      <c r="K503" s="33">
        <v>350</v>
      </c>
      <c r="L503" s="33">
        <v>600</v>
      </c>
      <c r="M503" s="33" t="s">
        <v>270</v>
      </c>
    </row>
    <row r="504" spans="1:13">
      <c r="A504" s="33" t="s">
        <v>3967</v>
      </c>
      <c r="B504" s="158" t="s">
        <v>509</v>
      </c>
      <c r="C504" s="88">
        <v>45735</v>
      </c>
      <c r="D504" s="88" t="s">
        <v>3622</v>
      </c>
      <c r="E504" s="33" t="s">
        <v>3483</v>
      </c>
      <c r="F504" s="88"/>
      <c r="G504" s="33" t="s">
        <v>3962</v>
      </c>
      <c r="J504" s="33">
        <v>0</v>
      </c>
      <c r="K504" s="33">
        <v>0</v>
      </c>
      <c r="L504" s="33">
        <v>300</v>
      </c>
      <c r="M504" s="33" t="s">
        <v>270</v>
      </c>
    </row>
    <row r="505" spans="1:13">
      <c r="A505" s="33" t="s">
        <v>1424</v>
      </c>
      <c r="B505" s="158" t="s">
        <v>1423</v>
      </c>
      <c r="C505" s="88">
        <v>45735</v>
      </c>
      <c r="D505" s="88" t="s">
        <v>3622</v>
      </c>
      <c r="E505" s="33" t="s">
        <v>3483</v>
      </c>
      <c r="F505" s="88"/>
      <c r="G505" s="33" t="s">
        <v>3962</v>
      </c>
      <c r="J505" s="33">
        <v>0</v>
      </c>
      <c r="K505" s="33">
        <v>0</v>
      </c>
      <c r="L505" s="33">
        <v>300</v>
      </c>
      <c r="M505" s="33" t="s">
        <v>270</v>
      </c>
    </row>
    <row r="506" spans="1:13">
      <c r="A506" s="33" t="s">
        <v>3786</v>
      </c>
      <c r="B506" s="158" t="s">
        <v>626</v>
      </c>
      <c r="C506" s="88">
        <v>45735</v>
      </c>
      <c r="D506" s="88" t="s">
        <v>3622</v>
      </c>
      <c r="E506" s="33" t="s">
        <v>3483</v>
      </c>
      <c r="F506" s="88"/>
      <c r="G506" s="33" t="s">
        <v>3962</v>
      </c>
      <c r="J506" s="33">
        <v>0</v>
      </c>
      <c r="K506" s="33">
        <v>0</v>
      </c>
      <c r="L506" s="33">
        <v>300</v>
      </c>
      <c r="M506" s="33" t="s">
        <v>270</v>
      </c>
    </row>
    <row r="507" spans="1:13">
      <c r="A507" s="33" t="s">
        <v>403</v>
      </c>
      <c r="B507" s="158" t="s">
        <v>404</v>
      </c>
      <c r="C507" s="88">
        <v>45735</v>
      </c>
      <c r="D507" s="88" t="s">
        <v>3622</v>
      </c>
      <c r="E507" s="33" t="s">
        <v>2524</v>
      </c>
      <c r="F507" s="88"/>
      <c r="G507" s="33" t="s">
        <v>3922</v>
      </c>
      <c r="J507" s="33">
        <v>160</v>
      </c>
      <c r="K507" s="33">
        <v>350</v>
      </c>
      <c r="L507" s="33">
        <v>600</v>
      </c>
      <c r="M507" s="33" t="s">
        <v>270</v>
      </c>
    </row>
    <row r="508" spans="1:13">
      <c r="A508" s="33" t="s">
        <v>403</v>
      </c>
      <c r="B508" s="158" t="s">
        <v>404</v>
      </c>
      <c r="C508" s="88">
        <v>45735</v>
      </c>
      <c r="D508" s="88" t="s">
        <v>3622</v>
      </c>
      <c r="E508" s="33" t="s">
        <v>3484</v>
      </c>
      <c r="F508" s="88"/>
      <c r="G508" s="33" t="s">
        <v>3978</v>
      </c>
      <c r="J508" s="33">
        <v>0</v>
      </c>
      <c r="K508" s="33">
        <v>0</v>
      </c>
      <c r="L508" s="33">
        <v>300</v>
      </c>
      <c r="M508" s="33" t="s">
        <v>270</v>
      </c>
    </row>
    <row r="509" spans="1:13">
      <c r="A509" s="33" t="s">
        <v>1923</v>
      </c>
      <c r="B509" s="158" t="s">
        <v>1913</v>
      </c>
      <c r="C509" s="88">
        <v>45735</v>
      </c>
      <c r="D509" s="88" t="s">
        <v>3622</v>
      </c>
      <c r="E509" s="33" t="s">
        <v>3484</v>
      </c>
      <c r="F509" s="88"/>
      <c r="G509" s="33" t="s">
        <v>3978</v>
      </c>
      <c r="J509" s="33">
        <v>0</v>
      </c>
      <c r="K509" s="33">
        <v>0</v>
      </c>
      <c r="L509" s="33">
        <v>300</v>
      </c>
      <c r="M509" s="33" t="s">
        <v>270</v>
      </c>
    </row>
    <row r="510" spans="1:13">
      <c r="A510" s="33" t="s">
        <v>3931</v>
      </c>
      <c r="B510" s="158" t="s">
        <v>541</v>
      </c>
      <c r="C510" s="88">
        <v>45735</v>
      </c>
      <c r="D510" s="88" t="s">
        <v>3622</v>
      </c>
      <c r="E510" s="33" t="s">
        <v>2489</v>
      </c>
      <c r="F510" s="88"/>
      <c r="G510" s="33" t="s">
        <v>3452</v>
      </c>
      <c r="J510" s="33">
        <v>0</v>
      </c>
      <c r="K510" s="33">
        <v>0</v>
      </c>
      <c r="L510" s="33">
        <v>300</v>
      </c>
      <c r="M510" s="33" t="s">
        <v>270</v>
      </c>
    </row>
    <row r="511" spans="1:13">
      <c r="A511" s="33" t="s">
        <v>3971</v>
      </c>
      <c r="B511" s="158" t="s">
        <v>529</v>
      </c>
      <c r="C511" s="88">
        <v>45735</v>
      </c>
      <c r="D511" s="88" t="s">
        <v>3622</v>
      </c>
      <c r="E511" s="33" t="s">
        <v>3483</v>
      </c>
      <c r="F511" s="88"/>
      <c r="G511" s="33" t="s">
        <v>3962</v>
      </c>
      <c r="J511" s="33">
        <v>0</v>
      </c>
      <c r="K511" s="33">
        <v>0</v>
      </c>
      <c r="L511" s="33">
        <v>300</v>
      </c>
      <c r="M511" s="33" t="s">
        <v>270</v>
      </c>
    </row>
    <row r="512" spans="1:13">
      <c r="A512" s="33" t="s">
        <v>3857</v>
      </c>
      <c r="B512" s="158" t="s">
        <v>623</v>
      </c>
      <c r="C512" s="88">
        <v>45735</v>
      </c>
      <c r="D512" s="88" t="s">
        <v>3622</v>
      </c>
      <c r="E512" s="33" t="s">
        <v>3483</v>
      </c>
      <c r="F512" s="88"/>
      <c r="G512" s="33" t="s">
        <v>3962</v>
      </c>
      <c r="J512" s="33">
        <v>0</v>
      </c>
      <c r="K512" s="33">
        <v>0</v>
      </c>
      <c r="L512" s="33">
        <v>300</v>
      </c>
      <c r="M512" s="33" t="s">
        <v>270</v>
      </c>
    </row>
    <row r="513" spans="1:13">
      <c r="A513" s="33" t="s">
        <v>3987</v>
      </c>
      <c r="B513" s="158" t="s">
        <v>494</v>
      </c>
      <c r="C513" s="88">
        <v>45735</v>
      </c>
      <c r="D513" s="88" t="s">
        <v>3622</v>
      </c>
      <c r="E513" s="33" t="s">
        <v>3483</v>
      </c>
      <c r="F513" s="88"/>
      <c r="G513" s="33" t="s">
        <v>3962</v>
      </c>
      <c r="J513" s="33">
        <v>0</v>
      </c>
      <c r="K513" s="33">
        <v>0</v>
      </c>
      <c r="L513" s="33">
        <v>300</v>
      </c>
      <c r="M513" s="33" t="s">
        <v>270</v>
      </c>
    </row>
    <row r="514" spans="1:13">
      <c r="A514" s="33" t="s">
        <v>3984</v>
      </c>
      <c r="B514" s="158" t="s">
        <v>277</v>
      </c>
      <c r="C514" s="88">
        <v>45735</v>
      </c>
      <c r="D514" s="88" t="s">
        <v>3622</v>
      </c>
      <c r="E514" s="33" t="s">
        <v>3483</v>
      </c>
      <c r="F514" s="88"/>
      <c r="G514" s="33" t="s">
        <v>3962</v>
      </c>
      <c r="J514" s="33">
        <v>0</v>
      </c>
      <c r="K514" s="33">
        <v>0</v>
      </c>
      <c r="L514" s="33">
        <v>300</v>
      </c>
      <c r="M514" s="33" t="s">
        <v>270</v>
      </c>
    </row>
    <row r="515" spans="1:13">
      <c r="A515" s="33" t="s">
        <v>2248</v>
      </c>
      <c r="B515" s="158" t="s">
        <v>276</v>
      </c>
      <c r="C515" s="88">
        <v>45735</v>
      </c>
      <c r="D515" s="88" t="s">
        <v>3622</v>
      </c>
      <c r="E515" s="33" t="s">
        <v>3445</v>
      </c>
      <c r="F515" s="88"/>
      <c r="G515" s="33" t="s">
        <v>3927</v>
      </c>
      <c r="J515" s="33">
        <v>0</v>
      </c>
      <c r="K515" s="33">
        <v>350</v>
      </c>
      <c r="L515" s="33">
        <v>600</v>
      </c>
      <c r="M515" s="33" t="s">
        <v>270</v>
      </c>
    </row>
    <row r="516" spans="1:13">
      <c r="A516" s="33" t="s">
        <v>3975</v>
      </c>
      <c r="B516" s="158" t="s">
        <v>511</v>
      </c>
      <c r="C516" s="88">
        <v>45735</v>
      </c>
      <c r="D516" s="88" t="s">
        <v>3622</v>
      </c>
      <c r="E516" s="33" t="s">
        <v>3483</v>
      </c>
      <c r="F516" s="88"/>
      <c r="G516" s="33" t="s">
        <v>3962</v>
      </c>
      <c r="J516" s="33">
        <v>150</v>
      </c>
      <c r="K516" s="33">
        <v>0</v>
      </c>
      <c r="L516" s="33">
        <v>300</v>
      </c>
      <c r="M516" s="33" t="s">
        <v>270</v>
      </c>
    </row>
    <row r="517" spans="1:13">
      <c r="A517" s="33" t="s">
        <v>1759</v>
      </c>
      <c r="B517" s="158" t="s">
        <v>1752</v>
      </c>
      <c r="C517" s="88">
        <v>45735</v>
      </c>
      <c r="D517" s="88" t="s">
        <v>3622</v>
      </c>
      <c r="E517" s="33" t="s">
        <v>3483</v>
      </c>
      <c r="F517" s="88"/>
      <c r="G517" s="33" t="s">
        <v>3962</v>
      </c>
      <c r="J517" s="33">
        <v>0</v>
      </c>
      <c r="K517" s="33">
        <v>0</v>
      </c>
      <c r="L517" s="33">
        <v>300</v>
      </c>
      <c r="M517" s="33" t="s">
        <v>270</v>
      </c>
    </row>
    <row r="518" spans="1:13">
      <c r="A518" s="33" t="s">
        <v>52</v>
      </c>
      <c r="B518" s="158" t="s">
        <v>955</v>
      </c>
      <c r="C518" s="88">
        <v>45735</v>
      </c>
      <c r="D518" s="88" t="s">
        <v>3622</v>
      </c>
      <c r="E518" s="33" t="s">
        <v>3483</v>
      </c>
      <c r="F518" s="88"/>
      <c r="G518" s="33" t="s">
        <v>3962</v>
      </c>
      <c r="J518" s="33">
        <v>400</v>
      </c>
      <c r="K518" s="33">
        <v>0</v>
      </c>
      <c r="L518" s="33">
        <v>300</v>
      </c>
      <c r="M518" s="33" t="s">
        <v>270</v>
      </c>
    </row>
    <row r="519" spans="1:13">
      <c r="A519" s="33" t="s">
        <v>2190</v>
      </c>
      <c r="B519" s="158" t="s">
        <v>2189</v>
      </c>
      <c r="C519" s="88">
        <v>45735</v>
      </c>
      <c r="D519" s="88" t="s">
        <v>3622</v>
      </c>
      <c r="E519" s="33" t="s">
        <v>3484</v>
      </c>
      <c r="F519" s="88"/>
      <c r="G519" s="33" t="s">
        <v>3978</v>
      </c>
      <c r="J519" s="33">
        <v>400</v>
      </c>
      <c r="K519" s="33">
        <v>0</v>
      </c>
      <c r="L519" s="33">
        <v>300</v>
      </c>
      <c r="M519" s="33" t="s">
        <v>270</v>
      </c>
    </row>
    <row r="520" spans="1:13">
      <c r="A520" s="33" t="s">
        <v>1303</v>
      </c>
      <c r="B520" s="158" t="s">
        <v>1302</v>
      </c>
      <c r="C520" s="88">
        <v>45735</v>
      </c>
      <c r="D520" s="88" t="s">
        <v>3622</v>
      </c>
      <c r="E520" s="33" t="s">
        <v>3483</v>
      </c>
      <c r="F520" s="88"/>
      <c r="G520" s="33" t="s">
        <v>3962</v>
      </c>
      <c r="J520" s="33">
        <v>400</v>
      </c>
      <c r="K520" s="33">
        <v>0</v>
      </c>
      <c r="L520" s="33">
        <v>300</v>
      </c>
      <c r="M520" s="33" t="s">
        <v>270</v>
      </c>
    </row>
    <row r="521" spans="1:13">
      <c r="A521" s="33" t="s">
        <v>3977</v>
      </c>
      <c r="B521" s="158" t="s">
        <v>2286</v>
      </c>
      <c r="C521" s="88">
        <v>45735</v>
      </c>
      <c r="D521" s="88" t="s">
        <v>3622</v>
      </c>
      <c r="E521" s="33" t="s">
        <v>3483</v>
      </c>
      <c r="F521" s="88"/>
      <c r="G521" s="33" t="s">
        <v>3962</v>
      </c>
      <c r="J521" s="33">
        <v>150</v>
      </c>
      <c r="K521" s="33">
        <v>0</v>
      </c>
      <c r="L521" s="33">
        <v>300</v>
      </c>
      <c r="M521" s="33" t="s">
        <v>270</v>
      </c>
    </row>
    <row r="522" spans="1:13">
      <c r="A522" s="33" t="s">
        <v>3792</v>
      </c>
      <c r="B522" s="158" t="s">
        <v>325</v>
      </c>
      <c r="C522" s="88">
        <v>45735</v>
      </c>
      <c r="D522" s="88" t="s">
        <v>3622</v>
      </c>
      <c r="E522" s="33" t="s">
        <v>3483</v>
      </c>
      <c r="F522" s="88"/>
      <c r="G522" s="33" t="s">
        <v>3962</v>
      </c>
      <c r="J522" s="33">
        <v>0</v>
      </c>
      <c r="K522" s="33">
        <v>0</v>
      </c>
      <c r="L522" s="33">
        <v>300</v>
      </c>
      <c r="M522" s="33" t="s">
        <v>270</v>
      </c>
    </row>
    <row r="523" spans="1:13">
      <c r="A523" s="33" t="s">
        <v>3966</v>
      </c>
      <c r="B523" s="158" t="s">
        <v>498</v>
      </c>
      <c r="C523" s="88">
        <v>45735</v>
      </c>
      <c r="D523" s="88" t="s">
        <v>3622</v>
      </c>
      <c r="E523" s="33" t="s">
        <v>3483</v>
      </c>
      <c r="F523" s="88"/>
      <c r="G523" s="33" t="s">
        <v>3962</v>
      </c>
      <c r="J523" s="33">
        <v>0</v>
      </c>
      <c r="K523" s="33">
        <v>0</v>
      </c>
      <c r="L523" s="33">
        <v>300</v>
      </c>
      <c r="M523" s="33" t="s">
        <v>270</v>
      </c>
    </row>
    <row r="524" spans="1:13">
      <c r="A524" s="33" t="s">
        <v>1771</v>
      </c>
      <c r="B524" s="158" t="s">
        <v>1767</v>
      </c>
      <c r="C524" s="88">
        <v>45735</v>
      </c>
      <c r="D524" s="88" t="s">
        <v>3622</v>
      </c>
      <c r="E524" s="33" t="s">
        <v>3483</v>
      </c>
      <c r="F524" s="88"/>
      <c r="G524" s="33" t="s">
        <v>3962</v>
      </c>
      <c r="J524" s="33">
        <v>150</v>
      </c>
      <c r="K524" s="33">
        <v>0</v>
      </c>
      <c r="L524" s="33">
        <v>300</v>
      </c>
      <c r="M524" s="33" t="s">
        <v>270</v>
      </c>
    </row>
    <row r="525" spans="1:13">
      <c r="A525" s="33" t="s">
        <v>3970</v>
      </c>
      <c r="B525" s="158" t="s">
        <v>559</v>
      </c>
      <c r="C525" s="88">
        <v>45735</v>
      </c>
      <c r="D525" s="88" t="s">
        <v>3622</v>
      </c>
      <c r="E525" s="33" t="s">
        <v>3483</v>
      </c>
      <c r="F525" s="88"/>
      <c r="G525" s="33" t="s">
        <v>3962</v>
      </c>
      <c r="J525" s="33">
        <v>150</v>
      </c>
      <c r="K525" s="33">
        <v>0</v>
      </c>
      <c r="L525" s="33">
        <v>300</v>
      </c>
      <c r="M525" s="33" t="s">
        <v>270</v>
      </c>
    </row>
    <row r="526" spans="1:13">
      <c r="A526" s="33" t="s">
        <v>1680</v>
      </c>
      <c r="B526" s="158" t="s">
        <v>1678</v>
      </c>
      <c r="C526" s="88">
        <v>45735</v>
      </c>
      <c r="D526" s="88" t="s">
        <v>3622</v>
      </c>
      <c r="E526" s="33" t="s">
        <v>3483</v>
      </c>
      <c r="F526" s="88"/>
      <c r="G526" s="33" t="s">
        <v>3962</v>
      </c>
      <c r="J526" s="33">
        <v>150</v>
      </c>
      <c r="K526" s="33">
        <v>0</v>
      </c>
      <c r="L526" s="33">
        <v>300</v>
      </c>
      <c r="M526" s="33" t="s">
        <v>270</v>
      </c>
    </row>
    <row r="527" spans="1:13">
      <c r="A527" s="33" t="s">
        <v>2255</v>
      </c>
      <c r="B527" s="158" t="s">
        <v>615</v>
      </c>
      <c r="C527" s="88">
        <v>45735</v>
      </c>
      <c r="D527" s="88" t="s">
        <v>3622</v>
      </c>
      <c r="E527" s="33" t="s">
        <v>3483</v>
      </c>
      <c r="F527" s="88"/>
      <c r="G527" s="33" t="s">
        <v>3962</v>
      </c>
      <c r="J527" s="33">
        <v>0</v>
      </c>
      <c r="K527" s="33">
        <v>0</v>
      </c>
      <c r="L527" s="33">
        <v>300</v>
      </c>
      <c r="M527" s="33" t="s">
        <v>270</v>
      </c>
    </row>
    <row r="528" spans="1:13">
      <c r="A528" s="33" t="s">
        <v>2241</v>
      </c>
      <c r="B528" s="158" t="s">
        <v>561</v>
      </c>
      <c r="C528" s="88">
        <v>45735</v>
      </c>
      <c r="D528" s="88" t="s">
        <v>3622</v>
      </c>
      <c r="E528" s="33" t="s">
        <v>3484</v>
      </c>
      <c r="F528" s="88"/>
      <c r="G528" s="33" t="s">
        <v>3978</v>
      </c>
      <c r="J528" s="33">
        <v>0</v>
      </c>
      <c r="K528" s="33">
        <v>0</v>
      </c>
      <c r="L528" s="33">
        <v>300</v>
      </c>
      <c r="M528" s="33" t="s">
        <v>270</v>
      </c>
    </row>
    <row r="529" spans="1:13">
      <c r="A529" s="33" t="s">
        <v>63</v>
      </c>
      <c r="B529" s="158" t="s">
        <v>2305</v>
      </c>
      <c r="C529" s="88">
        <v>45735</v>
      </c>
      <c r="D529" s="88" t="s">
        <v>3622</v>
      </c>
      <c r="E529" s="33" t="s">
        <v>3484</v>
      </c>
      <c r="F529" s="88"/>
      <c r="G529" s="33" t="s">
        <v>3978</v>
      </c>
      <c r="J529" s="33">
        <v>0</v>
      </c>
      <c r="K529" s="33">
        <v>0</v>
      </c>
      <c r="L529" s="33">
        <v>300</v>
      </c>
      <c r="M529" s="33" t="s">
        <v>270</v>
      </c>
    </row>
    <row r="530" spans="1:13">
      <c r="A530" s="33" t="s">
        <v>1522</v>
      </c>
      <c r="B530" s="158" t="s">
        <v>1516</v>
      </c>
      <c r="C530" s="88">
        <v>45735</v>
      </c>
      <c r="D530" s="88" t="s">
        <v>3622</v>
      </c>
      <c r="E530" s="33" t="s">
        <v>3483</v>
      </c>
      <c r="F530" s="88"/>
      <c r="G530" s="33" t="s">
        <v>3962</v>
      </c>
      <c r="J530" s="33">
        <v>0</v>
      </c>
      <c r="K530" s="33">
        <v>0</v>
      </c>
      <c r="L530" s="33">
        <v>300</v>
      </c>
      <c r="M530" s="33" t="s">
        <v>270</v>
      </c>
    </row>
    <row r="531" spans="1:13">
      <c r="A531" s="33" t="s">
        <v>707</v>
      </c>
      <c r="B531" s="158" t="s">
        <v>706</v>
      </c>
      <c r="C531" s="88">
        <v>45735</v>
      </c>
      <c r="D531" s="88" t="s">
        <v>3622</v>
      </c>
      <c r="E531" s="33" t="s">
        <v>2489</v>
      </c>
      <c r="F531" s="88"/>
      <c r="G531" s="33" t="s">
        <v>3452</v>
      </c>
      <c r="J531" s="33">
        <v>70</v>
      </c>
      <c r="K531" s="33">
        <v>0</v>
      </c>
      <c r="L531" s="33">
        <v>300</v>
      </c>
      <c r="M531" s="33" t="s">
        <v>270</v>
      </c>
    </row>
    <row r="532" spans="1:13">
      <c r="A532" s="33" t="s">
        <v>424</v>
      </c>
      <c r="B532" s="158" t="s">
        <v>422</v>
      </c>
      <c r="C532" s="88">
        <v>45735</v>
      </c>
      <c r="D532" s="88" t="s">
        <v>3622</v>
      </c>
      <c r="E532" s="33" t="s">
        <v>3483</v>
      </c>
      <c r="F532" s="88"/>
      <c r="G532" s="33" t="s">
        <v>3962</v>
      </c>
      <c r="J532" s="33">
        <v>250</v>
      </c>
      <c r="K532" s="33">
        <v>0</v>
      </c>
      <c r="L532" s="33">
        <v>300</v>
      </c>
      <c r="M532" s="33" t="s">
        <v>270</v>
      </c>
    </row>
    <row r="533" spans="1:13">
      <c r="A533" s="33" t="s">
        <v>1311</v>
      </c>
      <c r="B533" s="158" t="s">
        <v>1310</v>
      </c>
      <c r="C533" s="88">
        <v>45735</v>
      </c>
      <c r="D533" s="88" t="s">
        <v>3622</v>
      </c>
      <c r="E533" s="33" t="s">
        <v>3484</v>
      </c>
      <c r="F533" s="88"/>
      <c r="G533" s="33" t="s">
        <v>3978</v>
      </c>
      <c r="J533" s="33">
        <v>0</v>
      </c>
      <c r="K533" s="33">
        <v>0</v>
      </c>
      <c r="L533" s="33">
        <v>300</v>
      </c>
      <c r="M533" s="33" t="s">
        <v>270</v>
      </c>
    </row>
    <row r="534" spans="1:13">
      <c r="A534" s="33" t="s">
        <v>3774</v>
      </c>
      <c r="B534" s="158" t="s">
        <v>2645</v>
      </c>
      <c r="C534" s="88">
        <v>45735</v>
      </c>
      <c r="D534" s="88" t="s">
        <v>3622</v>
      </c>
      <c r="E534" s="33" t="s">
        <v>3928</v>
      </c>
      <c r="F534" s="88"/>
      <c r="G534" s="33" t="s">
        <v>3929</v>
      </c>
      <c r="J534" s="33" t="s">
        <v>2294</v>
      </c>
      <c r="K534" s="33" t="s">
        <v>2294</v>
      </c>
      <c r="L534" s="33">
        <v>600</v>
      </c>
      <c r="M534" s="33" t="s">
        <v>270</v>
      </c>
    </row>
    <row r="535" spans="1:13">
      <c r="A535" s="33" t="s">
        <v>1882</v>
      </c>
      <c r="B535" s="158" t="s">
        <v>1869</v>
      </c>
      <c r="C535" s="88">
        <v>45735</v>
      </c>
      <c r="D535" s="88" t="s">
        <v>3622</v>
      </c>
      <c r="E535" s="33" t="s">
        <v>3483</v>
      </c>
      <c r="F535" s="88"/>
      <c r="G535" s="33" t="s">
        <v>3962</v>
      </c>
      <c r="J535" s="33">
        <v>150</v>
      </c>
      <c r="K535" s="33">
        <v>0</v>
      </c>
      <c r="L535" s="33">
        <v>300</v>
      </c>
      <c r="M535" s="33" t="s">
        <v>270</v>
      </c>
    </row>
    <row r="536" spans="1:13">
      <c r="A536" s="33" t="s">
        <v>1407</v>
      </c>
      <c r="B536" s="158" t="s">
        <v>543</v>
      </c>
      <c r="C536" s="88">
        <v>45735</v>
      </c>
      <c r="D536" s="88" t="s">
        <v>3622</v>
      </c>
      <c r="E536" s="33" t="s">
        <v>3483</v>
      </c>
      <c r="F536" s="88"/>
      <c r="G536" s="33" t="s">
        <v>3962</v>
      </c>
      <c r="J536" s="33">
        <v>0</v>
      </c>
      <c r="K536" s="33">
        <v>0</v>
      </c>
      <c r="L536" s="33">
        <v>300</v>
      </c>
      <c r="M536" s="33" t="s">
        <v>270</v>
      </c>
    </row>
    <row r="537" spans="1:13">
      <c r="A537" s="33" t="s">
        <v>1354</v>
      </c>
      <c r="B537" s="158" t="s">
        <v>1350</v>
      </c>
      <c r="C537" s="88">
        <v>45735</v>
      </c>
      <c r="D537" s="88" t="s">
        <v>3622</v>
      </c>
      <c r="E537" s="33" t="s">
        <v>3483</v>
      </c>
      <c r="F537" s="88"/>
      <c r="G537" s="33" t="s">
        <v>3962</v>
      </c>
      <c r="J537" s="33">
        <v>150</v>
      </c>
      <c r="K537" s="33">
        <v>0</v>
      </c>
      <c r="L537" s="33">
        <v>300</v>
      </c>
      <c r="M537" s="33" t="s">
        <v>270</v>
      </c>
    </row>
    <row r="538" spans="1:13">
      <c r="A538" s="33" t="s">
        <v>1939</v>
      </c>
      <c r="B538" s="158" t="s">
        <v>1937</v>
      </c>
      <c r="C538" s="88">
        <v>45735</v>
      </c>
      <c r="D538" s="88" t="s">
        <v>3622</v>
      </c>
      <c r="E538" s="33" t="s">
        <v>3483</v>
      </c>
      <c r="F538" s="88"/>
      <c r="G538" s="33" t="s">
        <v>3962</v>
      </c>
      <c r="J538" s="33">
        <v>0</v>
      </c>
      <c r="K538" s="33">
        <v>0</v>
      </c>
      <c r="L538" s="33">
        <v>300</v>
      </c>
      <c r="M538" s="33" t="s">
        <v>270</v>
      </c>
    </row>
    <row r="539" spans="1:13">
      <c r="A539" s="33" t="s">
        <v>3651</v>
      </c>
      <c r="B539" s="158" t="s">
        <v>598</v>
      </c>
      <c r="C539" s="88">
        <v>45735</v>
      </c>
      <c r="D539" s="88" t="s">
        <v>3622</v>
      </c>
      <c r="E539" s="33" t="s">
        <v>3483</v>
      </c>
      <c r="F539" s="88"/>
      <c r="G539" s="33" t="s">
        <v>3962</v>
      </c>
      <c r="J539" s="33">
        <v>0</v>
      </c>
      <c r="K539" s="33">
        <v>0</v>
      </c>
      <c r="L539" s="33">
        <v>300</v>
      </c>
      <c r="M539" s="33" t="s">
        <v>270</v>
      </c>
    </row>
    <row r="540" spans="1:13">
      <c r="A540" s="33" t="s">
        <v>3980</v>
      </c>
      <c r="B540" s="158" t="s">
        <v>536</v>
      </c>
      <c r="C540" s="88">
        <v>45735</v>
      </c>
      <c r="D540" s="88" t="s">
        <v>3622</v>
      </c>
      <c r="E540" s="33" t="s">
        <v>3483</v>
      </c>
      <c r="F540" s="88"/>
      <c r="G540" s="33" t="s">
        <v>3962</v>
      </c>
      <c r="J540" s="33">
        <v>0</v>
      </c>
      <c r="K540" s="33">
        <v>0</v>
      </c>
      <c r="L540" s="33">
        <v>300</v>
      </c>
      <c r="M540" s="33" t="s">
        <v>270</v>
      </c>
    </row>
    <row r="541" spans="1:13">
      <c r="A541" s="33" t="s">
        <v>1879</v>
      </c>
      <c r="B541" s="158" t="s">
        <v>1865</v>
      </c>
      <c r="C541" s="88">
        <v>45735</v>
      </c>
      <c r="D541" s="88" t="s">
        <v>3622</v>
      </c>
      <c r="E541" s="33" t="s">
        <v>3483</v>
      </c>
      <c r="F541" s="88"/>
      <c r="G541" s="33" t="s">
        <v>3962</v>
      </c>
      <c r="J541" s="33">
        <v>150</v>
      </c>
      <c r="K541" s="33">
        <v>0</v>
      </c>
      <c r="L541" s="33">
        <v>300</v>
      </c>
      <c r="M541" s="33" t="s">
        <v>270</v>
      </c>
    </row>
    <row r="542" spans="1:13">
      <c r="A542" s="33" t="s">
        <v>1008</v>
      </c>
      <c r="B542" s="158" t="s">
        <v>625</v>
      </c>
      <c r="C542" s="88">
        <v>45735</v>
      </c>
      <c r="D542" s="88" t="s">
        <v>3622</v>
      </c>
      <c r="E542" s="33" t="s">
        <v>3483</v>
      </c>
      <c r="F542" s="88"/>
      <c r="G542" s="33" t="s">
        <v>3962</v>
      </c>
      <c r="J542" s="33">
        <v>150</v>
      </c>
      <c r="K542" s="33">
        <v>0</v>
      </c>
      <c r="L542" s="33">
        <v>300</v>
      </c>
      <c r="M542" s="33" t="s">
        <v>270</v>
      </c>
    </row>
    <row r="543" spans="1:13">
      <c r="A543" s="33" t="s">
        <v>3972</v>
      </c>
      <c r="B543" s="158" t="s">
        <v>2284</v>
      </c>
      <c r="C543" s="88">
        <v>45735</v>
      </c>
      <c r="D543" s="88" t="s">
        <v>3622</v>
      </c>
      <c r="E543" s="33" t="s">
        <v>3483</v>
      </c>
      <c r="F543" s="88"/>
      <c r="G543" s="33" t="s">
        <v>3962</v>
      </c>
      <c r="J543" s="33">
        <v>0</v>
      </c>
      <c r="K543" s="33">
        <v>0</v>
      </c>
      <c r="L543" s="33">
        <v>300</v>
      </c>
      <c r="M543" s="33" t="s">
        <v>270</v>
      </c>
    </row>
    <row r="544" spans="1:13">
      <c r="A544" s="33" t="s">
        <v>3657</v>
      </c>
      <c r="B544" s="158" t="s">
        <v>434</v>
      </c>
      <c r="C544" s="88">
        <v>45735</v>
      </c>
      <c r="D544" s="88" t="s">
        <v>3622</v>
      </c>
      <c r="E544" s="33" t="s">
        <v>3483</v>
      </c>
      <c r="F544" s="88"/>
      <c r="G544" s="33" t="s">
        <v>3962</v>
      </c>
      <c r="J544" s="33">
        <v>150</v>
      </c>
      <c r="K544" s="33">
        <v>0</v>
      </c>
      <c r="L544" s="33">
        <v>300</v>
      </c>
      <c r="M544" s="33" t="s">
        <v>270</v>
      </c>
    </row>
    <row r="545" spans="1:13">
      <c r="A545" s="33" t="s">
        <v>3964</v>
      </c>
      <c r="B545" s="158" t="s">
        <v>611</v>
      </c>
      <c r="C545" s="88">
        <v>45735</v>
      </c>
      <c r="D545" s="88" t="s">
        <v>3622</v>
      </c>
      <c r="E545" s="33" t="s">
        <v>3483</v>
      </c>
      <c r="F545" s="88"/>
      <c r="G545" s="33" t="s">
        <v>3962</v>
      </c>
      <c r="J545" s="33">
        <v>0</v>
      </c>
      <c r="K545" s="33">
        <v>0</v>
      </c>
      <c r="L545" s="33">
        <v>300</v>
      </c>
      <c r="M545" s="33" t="s">
        <v>270</v>
      </c>
    </row>
    <row r="546" spans="1:13">
      <c r="A546" s="33" t="s">
        <v>2036</v>
      </c>
      <c r="B546" s="158" t="s">
        <v>2035</v>
      </c>
      <c r="C546" s="88">
        <v>45735</v>
      </c>
      <c r="D546" s="88" t="s">
        <v>3622</v>
      </c>
      <c r="E546" s="33" t="s">
        <v>3483</v>
      </c>
      <c r="F546" s="88"/>
      <c r="G546" s="33" t="s">
        <v>3962</v>
      </c>
      <c r="J546" s="33">
        <v>0</v>
      </c>
      <c r="K546" s="33">
        <v>0</v>
      </c>
      <c r="L546" s="33">
        <v>300</v>
      </c>
      <c r="M546" s="33" t="s">
        <v>270</v>
      </c>
    </row>
    <row r="547" spans="1:13">
      <c r="A547" s="33" t="s">
        <v>3976</v>
      </c>
      <c r="B547" s="158" t="s">
        <v>514</v>
      </c>
      <c r="C547" s="88">
        <v>45735</v>
      </c>
      <c r="D547" s="88" t="s">
        <v>3622</v>
      </c>
      <c r="E547" s="33" t="s">
        <v>3483</v>
      </c>
      <c r="F547" s="88"/>
      <c r="G547" s="33" t="s">
        <v>3962</v>
      </c>
      <c r="J547" s="33">
        <v>150</v>
      </c>
      <c r="K547" s="33">
        <v>0</v>
      </c>
      <c r="L547" s="33">
        <v>300</v>
      </c>
      <c r="M547" s="33" t="s">
        <v>270</v>
      </c>
    </row>
    <row r="548" spans="1:13">
      <c r="A548" s="33" t="s">
        <v>3768</v>
      </c>
      <c r="B548" s="158" t="s">
        <v>616</v>
      </c>
      <c r="C548" s="88">
        <v>45735</v>
      </c>
      <c r="D548" s="88" t="s">
        <v>3622</v>
      </c>
      <c r="E548" s="33" t="s">
        <v>3483</v>
      </c>
      <c r="F548" s="88"/>
      <c r="G548" s="33" t="s">
        <v>3962</v>
      </c>
      <c r="J548" s="33">
        <v>0</v>
      </c>
      <c r="K548" s="33">
        <v>0</v>
      </c>
      <c r="L548" s="33">
        <v>300</v>
      </c>
      <c r="M548" s="33" t="s">
        <v>270</v>
      </c>
    </row>
    <row r="549" spans="1:13">
      <c r="A549" s="33" t="s">
        <v>1948</v>
      </c>
      <c r="B549" s="158" t="s">
        <v>1943</v>
      </c>
      <c r="C549" s="88">
        <v>45735</v>
      </c>
      <c r="D549" s="88" t="s">
        <v>3622</v>
      </c>
      <c r="E549" s="33" t="s">
        <v>3483</v>
      </c>
      <c r="F549" s="88"/>
      <c r="G549" s="33" t="s">
        <v>3962</v>
      </c>
      <c r="J549" s="33">
        <v>0</v>
      </c>
      <c r="K549" s="33">
        <v>0</v>
      </c>
      <c r="L549" s="33">
        <v>300</v>
      </c>
      <c r="M549" s="33" t="s">
        <v>270</v>
      </c>
    </row>
    <row r="550" spans="1:13">
      <c r="A550" s="33" t="s">
        <v>1406</v>
      </c>
      <c r="B550" s="158" t="s">
        <v>612</v>
      </c>
      <c r="C550" s="88">
        <v>45735</v>
      </c>
      <c r="D550" s="88" t="s">
        <v>3622</v>
      </c>
      <c r="E550" s="33" t="s">
        <v>3483</v>
      </c>
      <c r="F550" s="88"/>
      <c r="G550" s="33" t="s">
        <v>3962</v>
      </c>
      <c r="J550" s="33">
        <v>0</v>
      </c>
      <c r="K550" s="33">
        <v>0</v>
      </c>
      <c r="L550" s="33">
        <v>300</v>
      </c>
      <c r="M550" s="33" t="s">
        <v>270</v>
      </c>
    </row>
    <row r="551" spans="1:13">
      <c r="A551" s="33" t="s">
        <v>677</v>
      </c>
      <c r="B551" s="158" t="s">
        <v>676</v>
      </c>
      <c r="C551" s="88">
        <v>45735</v>
      </c>
      <c r="D551" s="88" t="s">
        <v>3622</v>
      </c>
      <c r="E551" s="33" t="s">
        <v>3483</v>
      </c>
      <c r="F551" s="88"/>
      <c r="G551" s="33" t="s">
        <v>3962</v>
      </c>
      <c r="J551" s="33">
        <v>0</v>
      </c>
      <c r="K551" s="33">
        <v>0</v>
      </c>
      <c r="L551" s="33">
        <v>300</v>
      </c>
      <c r="M551" s="33" t="s">
        <v>270</v>
      </c>
    </row>
    <row r="552" spans="1:13">
      <c r="A552" s="33" t="s">
        <v>1351</v>
      </c>
      <c r="B552" s="158" t="s">
        <v>1349</v>
      </c>
      <c r="C552" s="88">
        <v>45735</v>
      </c>
      <c r="D552" s="88" t="s">
        <v>3622</v>
      </c>
      <c r="E552" s="33" t="s">
        <v>3483</v>
      </c>
      <c r="F552" s="88"/>
      <c r="G552" s="33" t="s">
        <v>3962</v>
      </c>
      <c r="J552" s="33">
        <v>400</v>
      </c>
      <c r="K552" s="33">
        <v>0</v>
      </c>
      <c r="L552" s="33">
        <v>300</v>
      </c>
      <c r="M552" s="33" t="s">
        <v>270</v>
      </c>
    </row>
    <row r="553" spans="1:13">
      <c r="A553" s="33" t="s">
        <v>56</v>
      </c>
      <c r="B553" s="158" t="s">
        <v>508</v>
      </c>
      <c r="C553" s="88">
        <v>45735</v>
      </c>
      <c r="D553" s="88" t="s">
        <v>3622</v>
      </c>
      <c r="E553" s="33" t="s">
        <v>3483</v>
      </c>
      <c r="F553" s="88"/>
      <c r="G553" s="33" t="s">
        <v>3962</v>
      </c>
      <c r="J553" s="33">
        <v>150</v>
      </c>
      <c r="K553" s="33">
        <v>0</v>
      </c>
      <c r="L553" s="33">
        <v>300</v>
      </c>
      <c r="M553" s="33" t="s">
        <v>270</v>
      </c>
    </row>
    <row r="554" spans="1:13">
      <c r="A554" s="33" t="s">
        <v>2103</v>
      </c>
      <c r="B554" s="158" t="s">
        <v>1636</v>
      </c>
      <c r="C554" s="88">
        <v>45735</v>
      </c>
      <c r="D554" s="88" t="s">
        <v>3622</v>
      </c>
      <c r="E554" s="33" t="s">
        <v>3781</v>
      </c>
      <c r="F554" s="88"/>
      <c r="G554" s="33" t="s">
        <v>4033</v>
      </c>
      <c r="J554" s="33" t="s">
        <v>2294</v>
      </c>
      <c r="K554" s="33" t="s">
        <v>2294</v>
      </c>
      <c r="L554" s="33">
        <v>320</v>
      </c>
      <c r="M554" s="33" t="s">
        <v>270</v>
      </c>
    </row>
    <row r="555" spans="1:13">
      <c r="A555" s="33" t="s">
        <v>1378</v>
      </c>
      <c r="B555" s="158" t="s">
        <v>1377</v>
      </c>
      <c r="C555" s="88">
        <v>45735</v>
      </c>
      <c r="D555" s="88" t="s">
        <v>3622</v>
      </c>
      <c r="E555" s="33" t="s">
        <v>3483</v>
      </c>
      <c r="F555" s="88"/>
      <c r="G555" s="33" t="s">
        <v>3962</v>
      </c>
      <c r="J555" s="33">
        <v>360</v>
      </c>
      <c r="K555" s="33">
        <v>0</v>
      </c>
      <c r="L555" s="33">
        <v>300</v>
      </c>
      <c r="M555" s="33" t="s">
        <v>270</v>
      </c>
    </row>
    <row r="556" spans="1:13">
      <c r="A556" s="33" t="s">
        <v>1743</v>
      </c>
      <c r="B556" s="158" t="s">
        <v>1742</v>
      </c>
      <c r="C556" s="88">
        <v>45735</v>
      </c>
      <c r="D556" s="88" t="s">
        <v>3622</v>
      </c>
      <c r="E556" s="33" t="s">
        <v>3483</v>
      </c>
      <c r="F556" s="88"/>
      <c r="G556" s="33" t="s">
        <v>3962</v>
      </c>
      <c r="J556" s="33">
        <v>170</v>
      </c>
      <c r="K556" s="33">
        <v>0</v>
      </c>
      <c r="L556" s="33">
        <v>300</v>
      </c>
      <c r="M556" s="33" t="s">
        <v>270</v>
      </c>
    </row>
    <row r="557" spans="1:13">
      <c r="A557" s="33" t="s">
        <v>3968</v>
      </c>
      <c r="B557" s="158" t="s">
        <v>575</v>
      </c>
      <c r="C557" s="88">
        <v>45735</v>
      </c>
      <c r="D557" s="88" t="s">
        <v>3622</v>
      </c>
      <c r="E557" s="33" t="s">
        <v>3483</v>
      </c>
      <c r="F557" s="88"/>
      <c r="G557" s="33" t="s">
        <v>3962</v>
      </c>
      <c r="J557" s="33">
        <v>150</v>
      </c>
      <c r="K557" s="33">
        <v>0</v>
      </c>
      <c r="L557" s="33">
        <v>300</v>
      </c>
      <c r="M557" s="33" t="s">
        <v>270</v>
      </c>
    </row>
    <row r="558" spans="1:13">
      <c r="A558" s="33" t="s">
        <v>1478</v>
      </c>
      <c r="B558" s="158" t="s">
        <v>618</v>
      </c>
      <c r="C558" s="88">
        <v>45735</v>
      </c>
      <c r="D558" s="88" t="s">
        <v>3622</v>
      </c>
      <c r="E558" s="33" t="s">
        <v>3483</v>
      </c>
      <c r="F558" s="88"/>
      <c r="G558" s="33" t="s">
        <v>3962</v>
      </c>
      <c r="J558" s="33">
        <v>0</v>
      </c>
      <c r="K558" s="33">
        <v>0</v>
      </c>
      <c r="L558" s="33">
        <v>300</v>
      </c>
      <c r="M558" s="33" t="s">
        <v>270</v>
      </c>
    </row>
    <row r="559" spans="1:13">
      <c r="A559" s="33" t="s">
        <v>3969</v>
      </c>
      <c r="B559" s="158" t="s">
        <v>497</v>
      </c>
      <c r="C559" s="88">
        <v>45735</v>
      </c>
      <c r="D559" s="88" t="s">
        <v>3622</v>
      </c>
      <c r="E559" s="33" t="s">
        <v>3483</v>
      </c>
      <c r="F559" s="88"/>
      <c r="G559" s="33" t="s">
        <v>3962</v>
      </c>
      <c r="J559" s="33">
        <v>150</v>
      </c>
      <c r="K559" s="33">
        <v>0</v>
      </c>
      <c r="L559" s="33">
        <v>300</v>
      </c>
      <c r="M559" s="33" t="s">
        <v>270</v>
      </c>
    </row>
    <row r="560" spans="1:13">
      <c r="A560" s="33" t="s">
        <v>936</v>
      </c>
      <c r="B560" s="158" t="s">
        <v>935</v>
      </c>
      <c r="C560" s="88">
        <v>45735</v>
      </c>
      <c r="D560" s="88" t="s">
        <v>3622</v>
      </c>
      <c r="E560" s="33" t="s">
        <v>3483</v>
      </c>
      <c r="F560" s="88"/>
      <c r="G560" s="33" t="s">
        <v>3962</v>
      </c>
      <c r="J560" s="33">
        <v>150</v>
      </c>
      <c r="K560" s="33">
        <v>0</v>
      </c>
      <c r="L560" s="33">
        <v>300</v>
      </c>
      <c r="M560" s="33" t="s">
        <v>270</v>
      </c>
    </row>
    <row r="561" spans="1:13">
      <c r="A561" s="33" t="s">
        <v>278</v>
      </c>
      <c r="B561" s="158" t="s">
        <v>279</v>
      </c>
      <c r="C561" s="88">
        <v>45735</v>
      </c>
      <c r="D561" s="88" t="s">
        <v>3622</v>
      </c>
      <c r="E561" s="33" t="s">
        <v>3483</v>
      </c>
      <c r="F561" s="88"/>
      <c r="G561" s="33" t="s">
        <v>3962</v>
      </c>
      <c r="J561" s="33">
        <v>0</v>
      </c>
      <c r="K561" s="33">
        <v>0</v>
      </c>
      <c r="L561" s="33">
        <v>300</v>
      </c>
      <c r="M561" s="33" t="s">
        <v>270</v>
      </c>
    </row>
    <row r="562" spans="1:13">
      <c r="A562" s="33" t="s">
        <v>2253</v>
      </c>
      <c r="B562" s="158" t="s">
        <v>545</v>
      </c>
      <c r="C562" s="88">
        <v>45735</v>
      </c>
      <c r="D562" s="88" t="s">
        <v>3622</v>
      </c>
      <c r="E562" s="33" t="s">
        <v>3443</v>
      </c>
      <c r="F562" s="88"/>
      <c r="G562" s="33" t="s">
        <v>3921</v>
      </c>
      <c r="J562" s="33">
        <v>0</v>
      </c>
      <c r="K562" s="33">
        <v>350</v>
      </c>
      <c r="L562" s="33">
        <v>600</v>
      </c>
      <c r="M562" s="33" t="s">
        <v>270</v>
      </c>
    </row>
    <row r="563" spans="1:13">
      <c r="A563" s="33" t="s">
        <v>1288</v>
      </c>
      <c r="B563" s="158" t="s">
        <v>510</v>
      </c>
      <c r="C563" s="88">
        <v>45735</v>
      </c>
      <c r="D563" s="88" t="s">
        <v>3622</v>
      </c>
      <c r="E563" s="33" t="s">
        <v>3483</v>
      </c>
      <c r="F563" s="88"/>
      <c r="G563" s="33" t="s">
        <v>3962</v>
      </c>
      <c r="J563" s="33">
        <v>0</v>
      </c>
      <c r="K563" s="33">
        <v>0</v>
      </c>
      <c r="L563" s="33">
        <v>300</v>
      </c>
      <c r="M563" s="33" t="s">
        <v>270</v>
      </c>
    </row>
    <row r="564" spans="1:13">
      <c r="A564" s="33" t="s">
        <v>3986</v>
      </c>
      <c r="B564" s="158" t="s">
        <v>493</v>
      </c>
      <c r="C564" s="88">
        <v>45735</v>
      </c>
      <c r="D564" s="88" t="s">
        <v>3622</v>
      </c>
      <c r="E564" s="33" t="s">
        <v>3483</v>
      </c>
      <c r="F564" s="88"/>
      <c r="G564" s="33" t="s">
        <v>3962</v>
      </c>
      <c r="J564" s="33">
        <v>0</v>
      </c>
      <c r="K564" s="33">
        <v>0</v>
      </c>
      <c r="L564" s="33">
        <v>300</v>
      </c>
      <c r="M564" s="33" t="s">
        <v>270</v>
      </c>
    </row>
    <row r="565" spans="1:13">
      <c r="A565" s="33" t="s">
        <v>736</v>
      </c>
      <c r="B565" s="158" t="s">
        <v>735</v>
      </c>
      <c r="C565" s="88">
        <v>45735</v>
      </c>
      <c r="D565" s="88" t="s">
        <v>3622</v>
      </c>
      <c r="E565" s="33" t="s">
        <v>3483</v>
      </c>
      <c r="F565" s="88"/>
      <c r="G565" s="33" t="s">
        <v>3962</v>
      </c>
      <c r="J565" s="33">
        <v>150</v>
      </c>
      <c r="K565" s="33">
        <v>0</v>
      </c>
      <c r="L565" s="33">
        <v>300</v>
      </c>
      <c r="M565" s="33" t="s">
        <v>270</v>
      </c>
    </row>
    <row r="566" spans="1:13">
      <c r="A566" s="33" t="s">
        <v>1284</v>
      </c>
      <c r="B566" s="158" t="s">
        <v>1283</v>
      </c>
      <c r="C566" s="88">
        <v>45735</v>
      </c>
      <c r="D566" s="88" t="s">
        <v>3622</v>
      </c>
      <c r="E566" s="33" t="s">
        <v>3483</v>
      </c>
      <c r="F566" s="88"/>
      <c r="G566" s="33" t="s">
        <v>3962</v>
      </c>
      <c r="J566" s="33">
        <v>400</v>
      </c>
      <c r="K566" s="33">
        <v>0</v>
      </c>
      <c r="L566" s="33">
        <v>300</v>
      </c>
      <c r="M566" s="33" t="s">
        <v>270</v>
      </c>
    </row>
    <row r="567" spans="1:13">
      <c r="A567" s="33" t="s">
        <v>3783</v>
      </c>
      <c r="B567" s="158" t="s">
        <v>608</v>
      </c>
      <c r="C567" s="88">
        <v>45735</v>
      </c>
      <c r="D567" s="88" t="s">
        <v>3622</v>
      </c>
      <c r="E567" s="33" t="s">
        <v>3483</v>
      </c>
      <c r="F567" s="88"/>
      <c r="G567" s="33" t="s">
        <v>3962</v>
      </c>
      <c r="J567" s="33">
        <v>150</v>
      </c>
      <c r="K567" s="33">
        <v>0</v>
      </c>
      <c r="L567" s="33">
        <v>300</v>
      </c>
      <c r="M567" s="33" t="s">
        <v>270</v>
      </c>
    </row>
    <row r="568" spans="1:13">
      <c r="A568" s="33" t="s">
        <v>3973</v>
      </c>
      <c r="B568" s="158" t="s">
        <v>518</v>
      </c>
      <c r="C568" s="88">
        <v>45735</v>
      </c>
      <c r="D568" s="88" t="s">
        <v>3622</v>
      </c>
      <c r="E568" s="33" t="s">
        <v>3483</v>
      </c>
      <c r="F568" s="88"/>
      <c r="G568" s="33" t="s">
        <v>3962</v>
      </c>
      <c r="J568" s="33">
        <v>0</v>
      </c>
      <c r="K568" s="33">
        <v>0</v>
      </c>
      <c r="L568" s="33">
        <v>300</v>
      </c>
      <c r="M568" s="33" t="s">
        <v>270</v>
      </c>
    </row>
    <row r="569" spans="1:13">
      <c r="A569" s="33" t="s">
        <v>3302</v>
      </c>
      <c r="B569" s="158" t="s">
        <v>2424</v>
      </c>
      <c r="C569" s="88">
        <v>45735</v>
      </c>
      <c r="D569" s="88" t="s">
        <v>3622</v>
      </c>
      <c r="E569" s="33" t="s">
        <v>3483</v>
      </c>
      <c r="F569" s="88"/>
      <c r="G569" s="33" t="s">
        <v>3962</v>
      </c>
      <c r="J569" s="33">
        <v>0</v>
      </c>
      <c r="K569" s="33">
        <v>0</v>
      </c>
      <c r="L569" s="33">
        <v>300</v>
      </c>
      <c r="M569" s="33" t="s">
        <v>270</v>
      </c>
    </row>
    <row r="570" spans="1:13">
      <c r="A570" s="33" t="s">
        <v>3683</v>
      </c>
      <c r="B570" s="158" t="s">
        <v>2360</v>
      </c>
      <c r="C570" s="88">
        <v>45735</v>
      </c>
      <c r="D570" s="88" t="s">
        <v>3622</v>
      </c>
      <c r="E570" s="33" t="s">
        <v>3483</v>
      </c>
      <c r="F570" s="88"/>
      <c r="G570" s="33" t="s">
        <v>3962</v>
      </c>
      <c r="J570" s="33">
        <v>0</v>
      </c>
      <c r="K570" s="33">
        <v>0</v>
      </c>
      <c r="L570" s="33">
        <v>300</v>
      </c>
      <c r="M570" s="33" t="s">
        <v>270</v>
      </c>
    </row>
    <row r="571" spans="1:13">
      <c r="A571" s="33" t="s">
        <v>3983</v>
      </c>
      <c r="B571" s="158" t="s">
        <v>622</v>
      </c>
      <c r="C571" s="88">
        <v>45735</v>
      </c>
      <c r="D571" s="88" t="s">
        <v>3622</v>
      </c>
      <c r="E571" s="33" t="s">
        <v>3483</v>
      </c>
      <c r="F571" s="88"/>
      <c r="G571" s="33" t="s">
        <v>3962</v>
      </c>
      <c r="J571" s="33">
        <v>340</v>
      </c>
      <c r="K571" s="33">
        <v>0</v>
      </c>
      <c r="L571" s="33">
        <v>300</v>
      </c>
      <c r="M571" s="33" t="s">
        <v>270</v>
      </c>
    </row>
    <row r="572" spans="1:13">
      <c r="A572" s="33" t="s">
        <v>1654</v>
      </c>
      <c r="B572" s="158" t="s">
        <v>1652</v>
      </c>
      <c r="C572" s="88">
        <v>45735</v>
      </c>
      <c r="D572" s="88" t="s">
        <v>3622</v>
      </c>
      <c r="E572" s="33" t="s">
        <v>3484</v>
      </c>
      <c r="F572" s="88"/>
      <c r="G572" s="33" t="s">
        <v>3978</v>
      </c>
      <c r="J572" s="33">
        <v>0</v>
      </c>
      <c r="K572" s="33">
        <v>0</v>
      </c>
      <c r="L572" s="33">
        <v>300</v>
      </c>
      <c r="M572" s="33" t="s">
        <v>270</v>
      </c>
    </row>
    <row r="573" spans="1:13">
      <c r="A573" s="33" t="s">
        <v>1477</v>
      </c>
      <c r="B573" s="158" t="s">
        <v>609</v>
      </c>
      <c r="C573" s="88">
        <v>45735</v>
      </c>
      <c r="D573" s="88" t="s">
        <v>3622</v>
      </c>
      <c r="E573" s="33" t="s">
        <v>3483</v>
      </c>
      <c r="F573" s="88"/>
      <c r="G573" s="33" t="s">
        <v>3962</v>
      </c>
      <c r="J573" s="33">
        <v>0</v>
      </c>
      <c r="K573" s="33">
        <v>0</v>
      </c>
      <c r="L573" s="33">
        <v>300</v>
      </c>
      <c r="M573" s="33" t="s">
        <v>270</v>
      </c>
    </row>
    <row r="574" spans="1:13">
      <c r="A574" s="33" t="s">
        <v>744</v>
      </c>
      <c r="B574" s="158" t="s">
        <v>2285</v>
      </c>
      <c r="C574" s="88">
        <v>45735</v>
      </c>
      <c r="D574" s="88" t="s">
        <v>3622</v>
      </c>
      <c r="E574" s="33" t="s">
        <v>3483</v>
      </c>
      <c r="F574" s="88"/>
      <c r="G574" s="33" t="s">
        <v>3962</v>
      </c>
      <c r="J574" s="33">
        <v>0</v>
      </c>
      <c r="K574" s="33">
        <v>0</v>
      </c>
      <c r="L574" s="33">
        <v>300</v>
      </c>
      <c r="M574" s="33" t="s">
        <v>270</v>
      </c>
    </row>
    <row r="575" spans="1:13">
      <c r="A575" s="33" t="s">
        <v>3974</v>
      </c>
      <c r="B575" s="158" t="s">
        <v>2287</v>
      </c>
      <c r="C575" s="88">
        <v>45735</v>
      </c>
      <c r="D575" s="88" t="s">
        <v>3622</v>
      </c>
      <c r="E575" s="33" t="s">
        <v>3483</v>
      </c>
      <c r="F575" s="88"/>
      <c r="G575" s="33" t="s">
        <v>3962</v>
      </c>
      <c r="J575" s="33">
        <v>150</v>
      </c>
      <c r="K575" s="33">
        <v>0</v>
      </c>
      <c r="L575" s="33">
        <v>300</v>
      </c>
      <c r="M575" s="33" t="s">
        <v>270</v>
      </c>
    </row>
    <row r="576" spans="1:13">
      <c r="A576" s="33" t="s">
        <v>1343</v>
      </c>
      <c r="B576" s="158" t="s">
        <v>1339</v>
      </c>
      <c r="C576" s="88">
        <v>45735</v>
      </c>
      <c r="D576" s="88" t="s">
        <v>3622</v>
      </c>
      <c r="E576" s="33" t="s">
        <v>3483</v>
      </c>
      <c r="F576" s="88"/>
      <c r="G576" s="33" t="s">
        <v>3962</v>
      </c>
      <c r="J576" s="33">
        <v>250</v>
      </c>
      <c r="K576" s="33">
        <v>0</v>
      </c>
      <c r="L576" s="33">
        <v>300</v>
      </c>
      <c r="M576" s="33" t="s">
        <v>270</v>
      </c>
    </row>
    <row r="577" spans="1:13">
      <c r="A577" s="33" t="s">
        <v>1053</v>
      </c>
      <c r="B577" s="158" t="s">
        <v>1052</v>
      </c>
      <c r="C577" s="88">
        <v>45735</v>
      </c>
      <c r="D577" s="88" t="s">
        <v>3622</v>
      </c>
      <c r="E577" s="33" t="s">
        <v>3483</v>
      </c>
      <c r="F577" s="88"/>
      <c r="G577" s="33" t="s">
        <v>3962</v>
      </c>
      <c r="J577" s="33">
        <v>150</v>
      </c>
      <c r="K577" s="33">
        <v>0</v>
      </c>
      <c r="L577" s="33">
        <v>300</v>
      </c>
      <c r="M577" s="33" t="s">
        <v>270</v>
      </c>
    </row>
    <row r="578" spans="1:13">
      <c r="A578" s="33" t="s">
        <v>3985</v>
      </c>
      <c r="B578" s="158" t="s">
        <v>517</v>
      </c>
      <c r="C578" s="88">
        <v>45735</v>
      </c>
      <c r="D578" s="88" t="s">
        <v>3622</v>
      </c>
      <c r="E578" s="33" t="s">
        <v>3483</v>
      </c>
      <c r="F578" s="88"/>
      <c r="G578" s="33" t="s">
        <v>3962</v>
      </c>
      <c r="J578" s="33">
        <v>0</v>
      </c>
      <c r="K578" s="33">
        <v>0</v>
      </c>
      <c r="L578" s="33">
        <v>300</v>
      </c>
      <c r="M578" s="33" t="s">
        <v>270</v>
      </c>
    </row>
    <row r="579" spans="1:13">
      <c r="A579" s="33" t="s">
        <v>1435</v>
      </c>
      <c r="B579" s="158" t="s">
        <v>1434</v>
      </c>
      <c r="C579" s="88">
        <v>45735</v>
      </c>
      <c r="D579" s="88" t="s">
        <v>3622</v>
      </c>
      <c r="E579" s="33" t="s">
        <v>3483</v>
      </c>
      <c r="F579" s="88"/>
      <c r="G579" s="33" t="s">
        <v>3962</v>
      </c>
      <c r="J579" s="33">
        <v>150</v>
      </c>
      <c r="K579" s="33">
        <v>0</v>
      </c>
      <c r="L579" s="33">
        <v>300</v>
      </c>
      <c r="M579" s="33" t="s">
        <v>270</v>
      </c>
    </row>
    <row r="580" spans="1:13">
      <c r="A580" s="33" t="s">
        <v>3863</v>
      </c>
      <c r="B580" s="158" t="s">
        <v>1457</v>
      </c>
      <c r="C580" s="88">
        <v>45735</v>
      </c>
      <c r="D580" s="88" t="s">
        <v>3622</v>
      </c>
      <c r="E580" s="33" t="s">
        <v>3483</v>
      </c>
      <c r="F580" s="88"/>
      <c r="G580" s="33" t="s">
        <v>3962</v>
      </c>
      <c r="J580" s="33">
        <v>0</v>
      </c>
      <c r="K580" s="33">
        <v>0</v>
      </c>
      <c r="L580" s="33">
        <v>300</v>
      </c>
      <c r="M580" s="33" t="s">
        <v>270</v>
      </c>
    </row>
    <row r="581" spans="1:13">
      <c r="A581" s="33" t="s">
        <v>1683</v>
      </c>
      <c r="B581" s="158" t="s">
        <v>1679</v>
      </c>
      <c r="C581" s="88">
        <v>45735</v>
      </c>
      <c r="D581" s="88" t="s">
        <v>3622</v>
      </c>
      <c r="E581" s="33" t="s">
        <v>3483</v>
      </c>
      <c r="F581" s="88"/>
      <c r="G581" s="33" t="s">
        <v>3962</v>
      </c>
      <c r="J581" s="33">
        <v>250</v>
      </c>
      <c r="K581" s="33">
        <v>0</v>
      </c>
      <c r="L581" s="33">
        <v>300</v>
      </c>
      <c r="M581" s="33" t="s">
        <v>270</v>
      </c>
    </row>
    <row r="582" spans="1:13">
      <c r="A582" s="33" t="s">
        <v>3965</v>
      </c>
      <c r="B582" s="158" t="s">
        <v>505</v>
      </c>
      <c r="C582" s="88">
        <v>45735</v>
      </c>
      <c r="D582" s="88" t="s">
        <v>3622</v>
      </c>
      <c r="E582" s="33" t="s">
        <v>3483</v>
      </c>
      <c r="F582" s="88"/>
      <c r="G582" s="33" t="s">
        <v>3962</v>
      </c>
      <c r="J582" s="33">
        <v>550</v>
      </c>
      <c r="K582" s="33">
        <v>0</v>
      </c>
      <c r="L582" s="33">
        <v>300</v>
      </c>
      <c r="M582" s="33" t="s">
        <v>270</v>
      </c>
    </row>
    <row r="583" spans="1:13">
      <c r="A583" s="33" t="s">
        <v>3741</v>
      </c>
      <c r="B583" s="158" t="s">
        <v>530</v>
      </c>
      <c r="C583" s="88">
        <v>45735</v>
      </c>
      <c r="D583" s="88" t="s">
        <v>3622</v>
      </c>
      <c r="E583" s="33" t="s">
        <v>3483</v>
      </c>
      <c r="F583" s="88"/>
      <c r="G583" s="33" t="s">
        <v>3962</v>
      </c>
      <c r="J583" s="33">
        <v>0</v>
      </c>
      <c r="K583" s="33">
        <v>0</v>
      </c>
      <c r="L583" s="33">
        <v>300</v>
      </c>
      <c r="M583" s="33" t="s">
        <v>270</v>
      </c>
    </row>
    <row r="584" spans="1:13">
      <c r="A584" s="33" t="s">
        <v>1646</v>
      </c>
      <c r="B584" s="158" t="s">
        <v>1645</v>
      </c>
      <c r="C584" s="88">
        <v>45735</v>
      </c>
      <c r="D584" s="88" t="s">
        <v>3622</v>
      </c>
      <c r="E584" s="33" t="s">
        <v>3483</v>
      </c>
      <c r="F584" s="88"/>
      <c r="G584" s="33" t="s">
        <v>3962</v>
      </c>
      <c r="J584" s="33">
        <v>0</v>
      </c>
      <c r="K584" s="33">
        <v>0</v>
      </c>
      <c r="L584" s="33">
        <v>300</v>
      </c>
      <c r="M584" s="33" t="s">
        <v>270</v>
      </c>
    </row>
    <row r="585" spans="1:13">
      <c r="A585" s="33" t="s">
        <v>2167</v>
      </c>
      <c r="B585" s="158" t="s">
        <v>2166</v>
      </c>
      <c r="C585" s="88">
        <v>45735</v>
      </c>
      <c r="D585" s="88" t="s">
        <v>3622</v>
      </c>
      <c r="E585" s="33" t="s">
        <v>3483</v>
      </c>
      <c r="F585" s="88"/>
      <c r="G585" s="33" t="s">
        <v>3962</v>
      </c>
      <c r="J585" s="33">
        <v>0</v>
      </c>
      <c r="K585" s="33">
        <v>0</v>
      </c>
      <c r="L585" s="33">
        <v>300</v>
      </c>
      <c r="M585" s="33" t="s">
        <v>270</v>
      </c>
    </row>
    <row r="586" spans="1:13">
      <c r="A586" s="33" t="s">
        <v>3988</v>
      </c>
      <c r="B586" s="158" t="s">
        <v>2282</v>
      </c>
      <c r="C586" s="88">
        <v>45735</v>
      </c>
      <c r="D586" s="88" t="s">
        <v>3622</v>
      </c>
      <c r="E586" s="33" t="s">
        <v>3483</v>
      </c>
      <c r="F586" s="88"/>
      <c r="G586" s="33" t="s">
        <v>3962</v>
      </c>
      <c r="J586" s="33">
        <v>0</v>
      </c>
      <c r="K586" s="33">
        <v>0</v>
      </c>
      <c r="L586" s="33">
        <v>300</v>
      </c>
      <c r="M586" s="33" t="s">
        <v>270</v>
      </c>
    </row>
    <row r="587" spans="1:13">
      <c r="A587" s="33" t="s">
        <v>2140</v>
      </c>
      <c r="B587" s="158" t="s">
        <v>1276</v>
      </c>
      <c r="C587" s="88">
        <v>45735</v>
      </c>
      <c r="D587" s="88" t="s">
        <v>3622</v>
      </c>
      <c r="E587" s="33" t="s">
        <v>3484</v>
      </c>
      <c r="F587" s="88"/>
      <c r="G587" s="33" t="s">
        <v>3978</v>
      </c>
      <c r="J587" s="33">
        <v>0</v>
      </c>
      <c r="K587" s="33">
        <v>0</v>
      </c>
      <c r="L587" s="33">
        <v>300</v>
      </c>
      <c r="M587" s="33" t="s">
        <v>270</v>
      </c>
    </row>
    <row r="588" spans="1:13">
      <c r="A588" s="33" t="s">
        <v>3878</v>
      </c>
      <c r="B588" s="158" t="s">
        <v>619</v>
      </c>
      <c r="C588" s="88">
        <v>45735</v>
      </c>
      <c r="D588" s="88" t="s">
        <v>3622</v>
      </c>
      <c r="E588" s="33" t="s">
        <v>3483</v>
      </c>
      <c r="F588" s="88"/>
      <c r="G588" s="33" t="s">
        <v>3962</v>
      </c>
      <c r="J588" s="33">
        <v>150</v>
      </c>
      <c r="K588" s="33">
        <v>0</v>
      </c>
      <c r="L588" s="33">
        <v>300</v>
      </c>
      <c r="M588" s="33" t="s">
        <v>270</v>
      </c>
    </row>
    <row r="589" spans="1:13">
      <c r="A589" s="33" t="s">
        <v>3625</v>
      </c>
      <c r="B589" s="158" t="s">
        <v>491</v>
      </c>
      <c r="C589" s="88">
        <v>45735</v>
      </c>
      <c r="D589" s="88" t="s">
        <v>3622</v>
      </c>
      <c r="E589" s="33" t="s">
        <v>3483</v>
      </c>
      <c r="F589" s="88"/>
      <c r="G589" s="33" t="s">
        <v>3962</v>
      </c>
      <c r="J589" s="33">
        <v>0</v>
      </c>
      <c r="K589" s="33">
        <v>0</v>
      </c>
      <c r="L589" s="33">
        <v>300</v>
      </c>
      <c r="M589" s="33" t="s">
        <v>270</v>
      </c>
    </row>
    <row r="590" spans="1:13">
      <c r="A590" s="33" t="s">
        <v>2251</v>
      </c>
      <c r="B590" s="158" t="s">
        <v>624</v>
      </c>
      <c r="C590" s="88">
        <v>45735</v>
      </c>
      <c r="D590" s="88" t="s">
        <v>3622</v>
      </c>
      <c r="E590" s="33" t="s">
        <v>3483</v>
      </c>
      <c r="F590" s="88"/>
      <c r="G590" s="33" t="s">
        <v>3962</v>
      </c>
      <c r="J590" s="33">
        <v>0</v>
      </c>
      <c r="K590" s="33">
        <v>0</v>
      </c>
      <c r="L590" s="33">
        <v>300</v>
      </c>
      <c r="M590" s="33" t="s">
        <v>270</v>
      </c>
    </row>
    <row r="591" spans="1:13">
      <c r="A591" s="33" t="s">
        <v>1060</v>
      </c>
      <c r="B591" s="158" t="s">
        <v>1059</v>
      </c>
      <c r="C591" s="88">
        <v>45735</v>
      </c>
      <c r="D591" s="88" t="s">
        <v>3622</v>
      </c>
      <c r="E591" s="33" t="s">
        <v>3483</v>
      </c>
      <c r="F591" s="88"/>
      <c r="G591" s="33" t="s">
        <v>3962</v>
      </c>
      <c r="J591" s="33">
        <v>240</v>
      </c>
      <c r="K591" s="33">
        <v>0</v>
      </c>
      <c r="L591" s="33">
        <v>300</v>
      </c>
      <c r="M591" s="33" t="s">
        <v>270</v>
      </c>
    </row>
    <row r="592" spans="1:13">
      <c r="A592" s="33" t="s">
        <v>1060</v>
      </c>
      <c r="B592" s="158" t="s">
        <v>1059</v>
      </c>
      <c r="C592" s="88">
        <v>45735</v>
      </c>
      <c r="D592" s="88" t="s">
        <v>3622</v>
      </c>
      <c r="E592" s="33" t="s">
        <v>2489</v>
      </c>
      <c r="F592" s="88"/>
      <c r="G592" s="33" t="s">
        <v>3452</v>
      </c>
      <c r="J592" s="33">
        <v>386</v>
      </c>
      <c r="K592" s="33">
        <v>0</v>
      </c>
      <c r="L592" s="33">
        <v>300</v>
      </c>
      <c r="M592" s="33" t="s">
        <v>270</v>
      </c>
    </row>
    <row r="593" spans="1:13">
      <c r="A593" s="33" t="s">
        <v>3677</v>
      </c>
      <c r="B593" s="158" t="s">
        <v>970</v>
      </c>
      <c r="C593" s="88">
        <v>45735</v>
      </c>
      <c r="D593" s="88" t="s">
        <v>3622</v>
      </c>
      <c r="E593" s="33" t="s">
        <v>3923</v>
      </c>
      <c r="F593" s="88"/>
      <c r="G593" s="33" t="s">
        <v>3924</v>
      </c>
      <c r="J593" s="33">
        <v>50</v>
      </c>
      <c r="K593" s="33">
        <v>0</v>
      </c>
      <c r="L593" s="33">
        <v>600</v>
      </c>
      <c r="M593" s="33" t="s">
        <v>270</v>
      </c>
    </row>
    <row r="594" spans="1:13">
      <c r="A594" s="33" t="s">
        <v>2254</v>
      </c>
      <c r="B594" s="158" t="s">
        <v>607</v>
      </c>
      <c r="C594" s="88">
        <v>45735</v>
      </c>
      <c r="D594" s="88" t="s">
        <v>3622</v>
      </c>
      <c r="E594" s="33" t="s">
        <v>3483</v>
      </c>
      <c r="F594" s="88"/>
      <c r="G594" s="33" t="s">
        <v>3962</v>
      </c>
      <c r="J594" s="33">
        <v>0</v>
      </c>
      <c r="K594" s="33">
        <v>0</v>
      </c>
      <c r="L594" s="33">
        <v>300</v>
      </c>
      <c r="M594" s="33" t="s">
        <v>270</v>
      </c>
    </row>
    <row r="595" spans="1:13">
      <c r="A595" s="33" t="s">
        <v>3963</v>
      </c>
      <c r="B595" s="158" t="s">
        <v>507</v>
      </c>
      <c r="C595" s="88">
        <v>45735</v>
      </c>
      <c r="D595" s="88" t="s">
        <v>3622</v>
      </c>
      <c r="E595" s="33" t="s">
        <v>3483</v>
      </c>
      <c r="F595" s="88"/>
      <c r="G595" s="33" t="s">
        <v>3962</v>
      </c>
      <c r="J595" s="33">
        <v>0</v>
      </c>
      <c r="K595" s="33">
        <v>0</v>
      </c>
      <c r="L595" s="33">
        <v>300</v>
      </c>
      <c r="M595" s="33" t="s">
        <v>270</v>
      </c>
    </row>
    <row r="596" spans="1:13">
      <c r="A596" s="33" t="s">
        <v>2221</v>
      </c>
      <c r="B596" s="158" t="s">
        <v>2219</v>
      </c>
      <c r="C596" s="88">
        <v>45735</v>
      </c>
      <c r="D596" s="88" t="s">
        <v>3622</v>
      </c>
      <c r="E596" s="33" t="s">
        <v>3484</v>
      </c>
      <c r="F596" s="88"/>
      <c r="G596" s="33" t="s">
        <v>3978</v>
      </c>
      <c r="J596" s="33">
        <v>130</v>
      </c>
      <c r="K596" s="33">
        <v>0</v>
      </c>
      <c r="L596" s="33">
        <v>300</v>
      </c>
      <c r="M596" s="33" t="s">
        <v>270</v>
      </c>
    </row>
    <row r="597" spans="1:13">
      <c r="A597" s="33" t="s">
        <v>3866</v>
      </c>
      <c r="B597" s="158" t="s">
        <v>551</v>
      </c>
      <c r="C597" s="88">
        <v>45735</v>
      </c>
      <c r="D597" s="88" t="s">
        <v>3622</v>
      </c>
      <c r="E597" s="33" t="s">
        <v>3484</v>
      </c>
      <c r="F597" s="88"/>
      <c r="G597" s="33" t="s">
        <v>3978</v>
      </c>
      <c r="J597" s="33">
        <v>0</v>
      </c>
      <c r="K597" s="33">
        <v>0</v>
      </c>
      <c r="L597" s="33">
        <v>300</v>
      </c>
      <c r="M597" s="33" t="s">
        <v>270</v>
      </c>
    </row>
    <row r="598" spans="1:13">
      <c r="A598" s="33" t="s">
        <v>1600</v>
      </c>
      <c r="B598" s="158" t="s">
        <v>1580</v>
      </c>
      <c r="C598" s="88">
        <v>45735</v>
      </c>
      <c r="D598" s="88" t="s">
        <v>3622</v>
      </c>
      <c r="E598" s="33" t="s">
        <v>3483</v>
      </c>
      <c r="F598" s="88"/>
      <c r="G598" s="33" t="s">
        <v>3962</v>
      </c>
      <c r="J598" s="33">
        <v>150</v>
      </c>
      <c r="K598" s="33">
        <v>0</v>
      </c>
      <c r="L598" s="33">
        <v>300</v>
      </c>
      <c r="M598" s="33" t="s">
        <v>270</v>
      </c>
    </row>
    <row r="599" spans="1:13">
      <c r="A599" s="33" t="s">
        <v>3982</v>
      </c>
      <c r="B599" s="158" t="s">
        <v>621</v>
      </c>
      <c r="C599" s="88">
        <v>45735</v>
      </c>
      <c r="D599" s="88" t="s">
        <v>3622</v>
      </c>
      <c r="E599" s="33" t="s">
        <v>3483</v>
      </c>
      <c r="F599" s="88"/>
      <c r="G599" s="33" t="s">
        <v>3962</v>
      </c>
      <c r="J599" s="33">
        <v>0</v>
      </c>
      <c r="K599" s="33">
        <v>0</v>
      </c>
      <c r="L599" s="33">
        <v>300</v>
      </c>
      <c r="M599" s="33" t="s">
        <v>270</v>
      </c>
    </row>
    <row r="600" spans="1:13">
      <c r="A600" s="33" t="s">
        <v>1090</v>
      </c>
      <c r="B600" s="158" t="s">
        <v>1089</v>
      </c>
      <c r="C600" s="88">
        <v>45735</v>
      </c>
      <c r="D600" s="88" t="s">
        <v>3622</v>
      </c>
      <c r="E600" s="33" t="s">
        <v>3483</v>
      </c>
      <c r="F600" s="88"/>
      <c r="G600" s="33" t="s">
        <v>3962</v>
      </c>
      <c r="J600" s="33">
        <v>150</v>
      </c>
      <c r="K600" s="33">
        <v>0</v>
      </c>
      <c r="L600" s="33">
        <v>300</v>
      </c>
      <c r="M600" s="33" t="s">
        <v>270</v>
      </c>
    </row>
    <row r="601" spans="1:13">
      <c r="A601" s="33" t="s">
        <v>1790</v>
      </c>
      <c r="B601" s="158" t="s">
        <v>1789</v>
      </c>
      <c r="C601" s="88">
        <v>45735</v>
      </c>
      <c r="D601" s="88" t="s">
        <v>3622</v>
      </c>
      <c r="E601" s="33" t="s">
        <v>3781</v>
      </c>
      <c r="F601" s="88"/>
      <c r="G601" s="33" t="s">
        <v>4033</v>
      </c>
      <c r="J601" s="33" t="s">
        <v>2294</v>
      </c>
      <c r="K601" s="33" t="s">
        <v>2294</v>
      </c>
      <c r="L601" s="33">
        <v>320</v>
      </c>
      <c r="M601" s="33" t="s">
        <v>270</v>
      </c>
    </row>
    <row r="602" spans="1:13">
      <c r="A602" s="33" t="s">
        <v>1609</v>
      </c>
      <c r="B602" s="158" t="s">
        <v>2194</v>
      </c>
      <c r="C602" s="88">
        <v>45735</v>
      </c>
      <c r="D602" s="88" t="s">
        <v>3622</v>
      </c>
      <c r="E602" s="33" t="s">
        <v>2292</v>
      </c>
      <c r="F602" s="88"/>
      <c r="G602" s="33" t="s">
        <v>3930</v>
      </c>
      <c r="J602" s="33" t="s">
        <v>2294</v>
      </c>
      <c r="K602" s="33" t="s">
        <v>2294</v>
      </c>
      <c r="L602" s="33">
        <v>600</v>
      </c>
      <c r="M602" s="33" t="s">
        <v>270</v>
      </c>
    </row>
    <row r="603" spans="1:13">
      <c r="A603" s="33" t="s">
        <v>3660</v>
      </c>
      <c r="B603" s="158" t="s">
        <v>499</v>
      </c>
      <c r="C603" s="88">
        <v>45735</v>
      </c>
      <c r="D603" s="88" t="s">
        <v>3622</v>
      </c>
      <c r="E603" s="33" t="s">
        <v>3483</v>
      </c>
      <c r="F603" s="88"/>
      <c r="G603" s="33" t="s">
        <v>3962</v>
      </c>
      <c r="J603" s="33">
        <v>150</v>
      </c>
      <c r="K603" s="33">
        <v>0</v>
      </c>
      <c r="L603" s="33">
        <v>300</v>
      </c>
      <c r="M603" s="33" t="s">
        <v>270</v>
      </c>
    </row>
    <row r="604" spans="1:13">
      <c r="A604" s="33" t="s">
        <v>398</v>
      </c>
      <c r="B604" s="158" t="s">
        <v>8</v>
      </c>
      <c r="C604" s="88">
        <v>45735</v>
      </c>
      <c r="D604" s="88" t="s">
        <v>3622</v>
      </c>
      <c r="E604" s="33" t="s">
        <v>3483</v>
      </c>
      <c r="F604" s="88"/>
      <c r="G604" s="33" t="s">
        <v>3962</v>
      </c>
      <c r="J604" s="33">
        <v>0</v>
      </c>
      <c r="K604" s="33">
        <v>0</v>
      </c>
      <c r="L604" s="33">
        <v>300</v>
      </c>
      <c r="M604" s="33" t="s">
        <v>270</v>
      </c>
    </row>
    <row r="605" spans="1:13">
      <c r="A605" s="33" t="s">
        <v>2240</v>
      </c>
      <c r="B605" s="158" t="s">
        <v>966</v>
      </c>
      <c r="C605" s="88">
        <v>45735</v>
      </c>
      <c r="D605" s="88" t="s">
        <v>3622</v>
      </c>
      <c r="E605" s="33" t="s">
        <v>3484</v>
      </c>
      <c r="F605" s="88"/>
      <c r="G605" s="33" t="s">
        <v>3978</v>
      </c>
      <c r="J605" s="33">
        <v>0</v>
      </c>
      <c r="K605" s="33">
        <v>0</v>
      </c>
      <c r="L605" s="33">
        <v>300</v>
      </c>
      <c r="M605" s="33" t="s">
        <v>270</v>
      </c>
    </row>
    <row r="606" spans="1:13">
      <c r="A606" s="33" t="s">
        <v>3979</v>
      </c>
      <c r="B606" s="158" t="s">
        <v>2288</v>
      </c>
      <c r="C606" s="88">
        <v>45735</v>
      </c>
      <c r="D606" s="88" t="s">
        <v>3622</v>
      </c>
      <c r="E606" s="33" t="s">
        <v>3483</v>
      </c>
      <c r="F606" s="88"/>
      <c r="G606" s="33" t="s">
        <v>3962</v>
      </c>
      <c r="J606" s="33">
        <v>0</v>
      </c>
      <c r="K606" s="33">
        <v>0</v>
      </c>
      <c r="L606" s="33">
        <v>300</v>
      </c>
      <c r="M606" s="33" t="s">
        <v>270</v>
      </c>
    </row>
    <row r="607" spans="1:13">
      <c r="A607" s="33" t="s">
        <v>2085</v>
      </c>
      <c r="B607" s="158" t="s">
        <v>2084</v>
      </c>
      <c r="C607" s="88">
        <v>45735</v>
      </c>
      <c r="D607" s="88" t="s">
        <v>3622</v>
      </c>
      <c r="E607" s="33" t="s">
        <v>3483</v>
      </c>
      <c r="F607" s="88"/>
      <c r="G607" s="33" t="s">
        <v>3962</v>
      </c>
      <c r="J607" s="33">
        <v>0</v>
      </c>
      <c r="K607" s="33">
        <v>0</v>
      </c>
      <c r="L607" s="33">
        <v>300</v>
      </c>
      <c r="M607" s="33" t="s">
        <v>270</v>
      </c>
    </row>
    <row r="608" spans="1:13">
      <c r="A608" s="33" t="s">
        <v>2135</v>
      </c>
      <c r="B608" s="158" t="s">
        <v>2134</v>
      </c>
      <c r="C608" s="88">
        <v>45735</v>
      </c>
      <c r="D608" s="88" t="s">
        <v>3622</v>
      </c>
      <c r="E608" s="33" t="s">
        <v>3484</v>
      </c>
      <c r="F608" s="88"/>
      <c r="G608" s="33" t="s">
        <v>3978</v>
      </c>
      <c r="J608" s="33">
        <v>0</v>
      </c>
      <c r="K608" s="33">
        <v>0</v>
      </c>
      <c r="L608" s="33">
        <v>300</v>
      </c>
      <c r="M608" s="33" t="s">
        <v>270</v>
      </c>
    </row>
    <row r="609" spans="1:13">
      <c r="A609" s="33" t="s">
        <v>3789</v>
      </c>
      <c r="B609" s="158" t="s">
        <v>2644</v>
      </c>
      <c r="C609" s="88">
        <v>45735</v>
      </c>
      <c r="D609" s="88" t="s">
        <v>3622</v>
      </c>
      <c r="E609" s="33" t="s">
        <v>3484</v>
      </c>
      <c r="F609" s="88"/>
      <c r="G609" s="33" t="s">
        <v>3978</v>
      </c>
      <c r="J609" s="33">
        <v>260</v>
      </c>
      <c r="K609" s="33">
        <v>0</v>
      </c>
      <c r="L609" s="33">
        <v>300</v>
      </c>
      <c r="M609" s="33" t="s">
        <v>270</v>
      </c>
    </row>
    <row r="610" spans="1:13">
      <c r="A610" s="33" t="s">
        <v>1606</v>
      </c>
      <c r="B610" s="158" t="s">
        <v>1605</v>
      </c>
      <c r="C610" s="88">
        <v>45735</v>
      </c>
      <c r="D610" s="88" t="s">
        <v>3622</v>
      </c>
      <c r="E610" s="33" t="s">
        <v>3483</v>
      </c>
      <c r="F610" s="88"/>
      <c r="G610" s="33" t="s">
        <v>3962</v>
      </c>
      <c r="J610" s="33">
        <v>0</v>
      </c>
      <c r="K610" s="33">
        <v>0</v>
      </c>
      <c r="L610" s="33">
        <v>300</v>
      </c>
      <c r="M610" s="33" t="s">
        <v>270</v>
      </c>
    </row>
    <row r="611" spans="1:13">
      <c r="A611" s="33" t="s">
        <v>2174</v>
      </c>
      <c r="B611" s="158" t="s">
        <v>521</v>
      </c>
      <c r="C611" s="88">
        <v>45735</v>
      </c>
      <c r="D611" s="88" t="s">
        <v>3622</v>
      </c>
      <c r="E611" s="33" t="s">
        <v>3925</v>
      </c>
      <c r="F611" s="88"/>
      <c r="G611" s="33" t="s">
        <v>3926</v>
      </c>
      <c r="J611" s="33">
        <v>0</v>
      </c>
      <c r="K611" s="33">
        <v>350</v>
      </c>
      <c r="L611" s="33">
        <v>600</v>
      </c>
      <c r="M611" s="33" t="s">
        <v>270</v>
      </c>
    </row>
    <row r="612" spans="1:13">
      <c r="A612" s="33" t="s">
        <v>3981</v>
      </c>
      <c r="B612" s="158" t="s">
        <v>526</v>
      </c>
      <c r="C612" s="88">
        <v>45735</v>
      </c>
      <c r="D612" s="88" t="s">
        <v>3622</v>
      </c>
      <c r="E612" s="33" t="s">
        <v>3483</v>
      </c>
      <c r="F612" s="88"/>
      <c r="G612" s="33" t="s">
        <v>3962</v>
      </c>
      <c r="J612" s="33">
        <v>150</v>
      </c>
      <c r="K612" s="33">
        <v>0</v>
      </c>
      <c r="L612" s="33">
        <v>300</v>
      </c>
      <c r="M612" s="33" t="s">
        <v>270</v>
      </c>
    </row>
    <row r="613" spans="1:13">
      <c r="A613" s="33" t="s">
        <v>1613</v>
      </c>
      <c r="B613" s="158" t="s">
        <v>1612</v>
      </c>
      <c r="C613" s="88">
        <v>45735</v>
      </c>
      <c r="D613" s="88" t="s">
        <v>3622</v>
      </c>
      <c r="E613" s="33" t="s">
        <v>3483</v>
      </c>
      <c r="F613" s="88"/>
      <c r="G613" s="33" t="s">
        <v>3962</v>
      </c>
      <c r="J613" s="33">
        <v>150</v>
      </c>
      <c r="K613" s="33">
        <v>0</v>
      </c>
      <c r="L613" s="33">
        <v>300</v>
      </c>
      <c r="M613" s="33" t="s">
        <v>270</v>
      </c>
    </row>
    <row r="614" spans="1:13">
      <c r="A614" s="33" t="s">
        <v>2248</v>
      </c>
      <c r="B614" s="158" t="s">
        <v>276</v>
      </c>
      <c r="C614" s="88">
        <v>45736</v>
      </c>
      <c r="D614" s="88" t="s">
        <v>3622</v>
      </c>
      <c r="E614" s="33" t="s">
        <v>3937</v>
      </c>
      <c r="F614" s="88"/>
      <c r="G614" s="33" t="s">
        <v>3938</v>
      </c>
      <c r="J614" s="33" t="s">
        <v>2294</v>
      </c>
      <c r="K614" s="33">
        <v>350</v>
      </c>
      <c r="L614" s="33">
        <v>600</v>
      </c>
      <c r="M614" s="33" t="s">
        <v>270</v>
      </c>
    </row>
    <row r="615" spans="1:13">
      <c r="A615" s="33" t="s">
        <v>2157</v>
      </c>
      <c r="B615" s="158" t="s">
        <v>2156</v>
      </c>
      <c r="C615" s="88">
        <v>45736</v>
      </c>
      <c r="D615" s="88" t="s">
        <v>3622</v>
      </c>
      <c r="E615" s="33" t="s">
        <v>3753</v>
      </c>
      <c r="F615" s="88"/>
      <c r="G615" s="33" t="s">
        <v>3933</v>
      </c>
      <c r="J615" s="33">
        <v>140</v>
      </c>
      <c r="K615" s="33">
        <v>350</v>
      </c>
      <c r="L615" s="33">
        <v>300</v>
      </c>
      <c r="M615" s="33" t="s">
        <v>270</v>
      </c>
    </row>
    <row r="616" spans="1:13">
      <c r="A616" s="33" t="s">
        <v>1771</v>
      </c>
      <c r="B616" s="158" t="s">
        <v>1767</v>
      </c>
      <c r="C616" s="88">
        <v>45736</v>
      </c>
      <c r="D616" s="88" t="s">
        <v>3622</v>
      </c>
      <c r="E616" s="33" t="s">
        <v>2524</v>
      </c>
      <c r="F616" s="88"/>
      <c r="G616" s="33" t="s">
        <v>3936</v>
      </c>
      <c r="J616" s="33">
        <v>160</v>
      </c>
      <c r="K616" s="33">
        <v>350</v>
      </c>
      <c r="L616" s="33">
        <v>600</v>
      </c>
      <c r="M616" s="33" t="s">
        <v>270</v>
      </c>
    </row>
    <row r="617" spans="1:13">
      <c r="A617" s="33" t="s">
        <v>1879</v>
      </c>
      <c r="B617" s="158" t="s">
        <v>1865</v>
      </c>
      <c r="C617" s="88">
        <v>45736</v>
      </c>
      <c r="D617" s="88" t="s">
        <v>3622</v>
      </c>
      <c r="E617" s="33" t="s">
        <v>3453</v>
      </c>
      <c r="F617" s="88"/>
      <c r="G617" s="33" t="s">
        <v>3932</v>
      </c>
      <c r="J617" s="33">
        <v>10</v>
      </c>
      <c r="K617" s="33">
        <v>350</v>
      </c>
      <c r="L617" s="33">
        <v>600</v>
      </c>
      <c r="M617" s="33" t="s">
        <v>270</v>
      </c>
    </row>
    <row r="618" spans="1:13">
      <c r="A618" s="33" t="s">
        <v>2250</v>
      </c>
      <c r="B618" s="158" t="s">
        <v>1764</v>
      </c>
      <c r="C618" s="88">
        <v>45736</v>
      </c>
      <c r="D618" s="88" t="s">
        <v>3622</v>
      </c>
      <c r="E618" s="33" t="s">
        <v>3459</v>
      </c>
      <c r="F618" s="88"/>
      <c r="G618" s="33" t="s">
        <v>3940</v>
      </c>
      <c r="J618" s="33">
        <v>140</v>
      </c>
      <c r="K618" s="33">
        <v>0</v>
      </c>
      <c r="L618" s="33">
        <v>300</v>
      </c>
      <c r="M618" s="33" t="s">
        <v>270</v>
      </c>
    </row>
    <row r="619" spans="1:13">
      <c r="A619" s="33" t="s">
        <v>2244</v>
      </c>
      <c r="B619" s="158" t="s">
        <v>540</v>
      </c>
      <c r="C619" s="88">
        <v>45736</v>
      </c>
      <c r="D619" s="88" t="s">
        <v>3622</v>
      </c>
      <c r="E619" s="33" t="s">
        <v>3454</v>
      </c>
      <c r="F619" s="88"/>
      <c r="G619" s="33" t="s">
        <v>3935</v>
      </c>
      <c r="J619" s="33">
        <v>340</v>
      </c>
      <c r="K619" s="33">
        <v>350</v>
      </c>
      <c r="L619" s="33">
        <v>600</v>
      </c>
      <c r="M619" s="33" t="s">
        <v>270</v>
      </c>
    </row>
    <row r="620" spans="1:13">
      <c r="A620" s="33" t="s">
        <v>2252</v>
      </c>
      <c r="B620" s="158" t="s">
        <v>2072</v>
      </c>
      <c r="C620" s="88">
        <v>45736</v>
      </c>
      <c r="D620" s="88" t="s">
        <v>3622</v>
      </c>
      <c r="E620" s="33" t="s">
        <v>3852</v>
      </c>
      <c r="F620" s="88"/>
      <c r="G620" s="33" t="s">
        <v>4040</v>
      </c>
      <c r="J620" s="33">
        <v>140</v>
      </c>
      <c r="K620" s="33">
        <v>350</v>
      </c>
      <c r="L620" s="33">
        <v>600</v>
      </c>
      <c r="M620" s="33" t="s">
        <v>270</v>
      </c>
    </row>
    <row r="621" spans="1:13">
      <c r="A621" s="33" t="s">
        <v>1683</v>
      </c>
      <c r="B621" s="158" t="s">
        <v>1679</v>
      </c>
      <c r="C621" s="88">
        <v>45736</v>
      </c>
      <c r="D621" s="88" t="s">
        <v>3622</v>
      </c>
      <c r="E621" s="33" t="s">
        <v>3764</v>
      </c>
      <c r="F621" s="88"/>
      <c r="G621" s="33" t="s">
        <v>3939</v>
      </c>
      <c r="J621" s="33" t="s">
        <v>2294</v>
      </c>
      <c r="K621" s="33" t="s">
        <v>2294</v>
      </c>
      <c r="L621" s="33">
        <v>600</v>
      </c>
      <c r="M621" s="33" t="s">
        <v>270</v>
      </c>
    </row>
    <row r="622" spans="1:13">
      <c r="A622" s="33" t="s">
        <v>1060</v>
      </c>
      <c r="B622" s="158" t="s">
        <v>1059</v>
      </c>
      <c r="C622" s="88">
        <v>45736</v>
      </c>
      <c r="D622" s="88" t="s">
        <v>3622</v>
      </c>
      <c r="E622" s="33" t="s">
        <v>3453</v>
      </c>
      <c r="F622" s="88"/>
      <c r="G622" s="33" t="s">
        <v>3932</v>
      </c>
      <c r="J622" s="33">
        <v>140</v>
      </c>
      <c r="K622" s="33">
        <v>350</v>
      </c>
      <c r="L622" s="33">
        <v>600</v>
      </c>
      <c r="M622" s="33" t="s">
        <v>270</v>
      </c>
    </row>
    <row r="623" spans="1:13">
      <c r="A623" s="33" t="s">
        <v>398</v>
      </c>
      <c r="B623" s="158" t="s">
        <v>8</v>
      </c>
      <c r="C623" s="88">
        <v>45736</v>
      </c>
      <c r="D623" s="88" t="s">
        <v>3622</v>
      </c>
      <c r="E623" s="33" t="s">
        <v>2458</v>
      </c>
      <c r="F623" s="88"/>
      <c r="G623" s="33" t="s">
        <v>3934</v>
      </c>
      <c r="J623" s="33">
        <v>150</v>
      </c>
      <c r="K623" s="33">
        <v>350</v>
      </c>
      <c r="L623" s="33">
        <v>600</v>
      </c>
      <c r="M623" s="33" t="s">
        <v>270</v>
      </c>
    </row>
    <row r="624" spans="1:13">
      <c r="A624" s="33" t="s">
        <v>3672</v>
      </c>
      <c r="B624" s="158" t="s">
        <v>495</v>
      </c>
      <c r="C624" s="88">
        <v>45737</v>
      </c>
      <c r="D624" s="88" t="s">
        <v>3622</v>
      </c>
      <c r="E624" s="33" t="s">
        <v>2504</v>
      </c>
      <c r="F624" s="88"/>
      <c r="G624" s="33" t="s">
        <v>3482</v>
      </c>
      <c r="J624" s="33">
        <v>90</v>
      </c>
      <c r="K624" s="33">
        <v>0</v>
      </c>
      <c r="L624" s="33">
        <v>300</v>
      </c>
      <c r="M624" s="33" t="s">
        <v>270</v>
      </c>
    </row>
    <row r="625" spans="1:13">
      <c r="A625" s="33" t="s">
        <v>988</v>
      </c>
      <c r="B625" s="158" t="s">
        <v>987</v>
      </c>
      <c r="C625" s="88">
        <v>45737</v>
      </c>
      <c r="D625" s="88" t="s">
        <v>3622</v>
      </c>
      <c r="E625" s="33" t="s">
        <v>2504</v>
      </c>
      <c r="F625" s="88"/>
      <c r="G625" s="33" t="s">
        <v>3482</v>
      </c>
      <c r="J625" s="33">
        <v>150</v>
      </c>
      <c r="K625" s="33">
        <v>0</v>
      </c>
      <c r="L625" s="33">
        <v>300</v>
      </c>
      <c r="M625" s="33" t="s">
        <v>270</v>
      </c>
    </row>
    <row r="626" spans="1:13">
      <c r="A626" s="33" t="s">
        <v>2249</v>
      </c>
      <c r="B626" s="158" t="s">
        <v>2195</v>
      </c>
      <c r="C626" s="88">
        <v>45737</v>
      </c>
      <c r="D626" s="88" t="s">
        <v>3622</v>
      </c>
      <c r="E626" s="33" t="s">
        <v>3781</v>
      </c>
      <c r="F626" s="88"/>
      <c r="G626" s="33" t="s">
        <v>4030</v>
      </c>
      <c r="J626" s="33" t="s">
        <v>2294</v>
      </c>
      <c r="K626" s="33" t="s">
        <v>2294</v>
      </c>
      <c r="L626" s="33">
        <v>320</v>
      </c>
      <c r="M626" s="33" t="s">
        <v>270</v>
      </c>
    </row>
    <row r="627" spans="1:13">
      <c r="A627" s="33" t="s">
        <v>2243</v>
      </c>
      <c r="B627" s="158" t="s">
        <v>861</v>
      </c>
      <c r="C627" s="88">
        <v>45737</v>
      </c>
      <c r="D627" s="88" t="s">
        <v>3622</v>
      </c>
      <c r="E627" s="33" t="s">
        <v>2504</v>
      </c>
      <c r="F627" s="88"/>
      <c r="G627" s="33" t="s">
        <v>3482</v>
      </c>
      <c r="J627" s="33">
        <v>180</v>
      </c>
      <c r="K627" s="33">
        <v>0</v>
      </c>
      <c r="L627" s="33">
        <v>300</v>
      </c>
      <c r="M627" s="33" t="s">
        <v>270</v>
      </c>
    </row>
    <row r="628" spans="1:13">
      <c r="A628" s="33" t="s">
        <v>1771</v>
      </c>
      <c r="B628" s="158" t="s">
        <v>1767</v>
      </c>
      <c r="C628" s="88">
        <v>45737</v>
      </c>
      <c r="D628" s="88" t="s">
        <v>3622</v>
      </c>
      <c r="E628" s="33" t="s">
        <v>3805</v>
      </c>
      <c r="F628" s="88"/>
      <c r="G628" s="33" t="s">
        <v>3952</v>
      </c>
      <c r="J628" s="33" t="s">
        <v>2294</v>
      </c>
      <c r="K628" s="33" t="s">
        <v>2294</v>
      </c>
      <c r="L628" s="33">
        <v>600</v>
      </c>
      <c r="M628" s="33" t="s">
        <v>270</v>
      </c>
    </row>
    <row r="629" spans="1:13">
      <c r="A629" s="33" t="s">
        <v>2102</v>
      </c>
      <c r="B629" s="158" t="s">
        <v>791</v>
      </c>
      <c r="C629" s="88">
        <v>45737</v>
      </c>
      <c r="D629" s="88" t="s">
        <v>3622</v>
      </c>
      <c r="E629" s="33" t="s">
        <v>2504</v>
      </c>
      <c r="F629" s="88"/>
      <c r="G629" s="33" t="s">
        <v>3482</v>
      </c>
      <c r="J629" s="33">
        <v>90</v>
      </c>
      <c r="K629" s="33">
        <v>0</v>
      </c>
      <c r="L629" s="33">
        <v>300</v>
      </c>
      <c r="M629" s="33" t="s">
        <v>270</v>
      </c>
    </row>
    <row r="630" spans="1:13">
      <c r="A630" s="33" t="s">
        <v>2143</v>
      </c>
      <c r="B630" s="158" t="s">
        <v>1063</v>
      </c>
      <c r="C630" s="88">
        <v>45737</v>
      </c>
      <c r="D630" s="88" t="s">
        <v>3622</v>
      </c>
      <c r="E630" s="33" t="s">
        <v>2504</v>
      </c>
      <c r="F630" s="88"/>
      <c r="G630" s="33" t="s">
        <v>3482</v>
      </c>
      <c r="J630" s="33">
        <v>90</v>
      </c>
      <c r="K630" s="33">
        <v>0</v>
      </c>
      <c r="L630" s="33">
        <v>300</v>
      </c>
      <c r="M630" s="33" t="s">
        <v>270</v>
      </c>
    </row>
    <row r="631" spans="1:13">
      <c r="A631" s="33" t="s">
        <v>3961</v>
      </c>
      <c r="B631" s="158" t="s">
        <v>1265</v>
      </c>
      <c r="C631" s="88">
        <v>45737</v>
      </c>
      <c r="D631" s="88" t="s">
        <v>3622</v>
      </c>
      <c r="E631" s="33" t="s">
        <v>2504</v>
      </c>
      <c r="F631" s="88"/>
      <c r="G631" s="33" t="s">
        <v>3482</v>
      </c>
      <c r="J631" s="33">
        <v>0</v>
      </c>
      <c r="K631" s="33">
        <v>0</v>
      </c>
      <c r="L631" s="33">
        <v>300</v>
      </c>
      <c r="M631" s="33" t="s">
        <v>270</v>
      </c>
    </row>
    <row r="632" spans="1:13">
      <c r="A632" s="33" t="s">
        <v>2022</v>
      </c>
      <c r="B632" s="158" t="s">
        <v>2006</v>
      </c>
      <c r="C632" s="88">
        <v>45737</v>
      </c>
      <c r="D632" s="88" t="s">
        <v>3622</v>
      </c>
      <c r="E632" s="33" t="s">
        <v>2504</v>
      </c>
      <c r="F632" s="88"/>
      <c r="G632" s="33" t="s">
        <v>3482</v>
      </c>
      <c r="J632" s="33">
        <v>280</v>
      </c>
      <c r="K632" s="33">
        <v>0</v>
      </c>
      <c r="L632" s="33">
        <v>300</v>
      </c>
      <c r="M632" s="33" t="s">
        <v>270</v>
      </c>
    </row>
    <row r="633" spans="1:13">
      <c r="A633" s="33" t="s">
        <v>424</v>
      </c>
      <c r="B633" s="158" t="s">
        <v>422</v>
      </c>
      <c r="C633" s="88">
        <v>45737</v>
      </c>
      <c r="D633" s="88" t="s">
        <v>3622</v>
      </c>
      <c r="E633" s="33" t="s">
        <v>3479</v>
      </c>
      <c r="F633" s="88"/>
      <c r="G633" s="33" t="s">
        <v>3956</v>
      </c>
      <c r="J633" s="33">
        <v>180</v>
      </c>
      <c r="K633" s="33">
        <v>0</v>
      </c>
      <c r="L633" s="33">
        <v>300</v>
      </c>
      <c r="M633" s="33" t="s">
        <v>270</v>
      </c>
    </row>
    <row r="634" spans="1:13">
      <c r="A634" s="33" t="s">
        <v>922</v>
      </c>
      <c r="B634" s="158" t="s">
        <v>921</v>
      </c>
      <c r="C634" s="88">
        <v>45737</v>
      </c>
      <c r="D634" s="88" t="s">
        <v>3622</v>
      </c>
      <c r="E634" s="33" t="s">
        <v>2504</v>
      </c>
      <c r="F634" s="88"/>
      <c r="G634" s="33" t="s">
        <v>3482</v>
      </c>
      <c r="J634" s="33">
        <v>97</v>
      </c>
      <c r="K634" s="33">
        <v>0</v>
      </c>
      <c r="L634" s="33">
        <v>300</v>
      </c>
      <c r="M634" s="33" t="s">
        <v>270</v>
      </c>
    </row>
    <row r="635" spans="1:13">
      <c r="A635" s="33" t="s">
        <v>865</v>
      </c>
      <c r="B635" s="158" t="s">
        <v>864</v>
      </c>
      <c r="C635" s="88">
        <v>45737</v>
      </c>
      <c r="D635" s="88" t="s">
        <v>3622</v>
      </c>
      <c r="E635" s="33" t="s">
        <v>2504</v>
      </c>
      <c r="F635" s="88"/>
      <c r="G635" s="33" t="s">
        <v>3482</v>
      </c>
      <c r="J635" s="33">
        <v>90</v>
      </c>
      <c r="K635" s="33">
        <v>0</v>
      </c>
      <c r="L635" s="33">
        <v>300</v>
      </c>
      <c r="M635" s="33" t="s">
        <v>270</v>
      </c>
    </row>
    <row r="636" spans="1:13">
      <c r="A636" s="33" t="s">
        <v>2104</v>
      </c>
      <c r="B636" s="158" t="s">
        <v>534</v>
      </c>
      <c r="C636" s="88">
        <v>45737</v>
      </c>
      <c r="D636" s="88" t="s">
        <v>3622</v>
      </c>
      <c r="E636" s="33" t="s">
        <v>3080</v>
      </c>
      <c r="F636" s="88"/>
      <c r="G636" s="33" t="s">
        <v>3958</v>
      </c>
      <c r="J636" s="33">
        <v>0</v>
      </c>
      <c r="K636" s="33">
        <v>0</v>
      </c>
      <c r="L636" s="33">
        <v>300</v>
      </c>
      <c r="M636" s="33" t="s">
        <v>270</v>
      </c>
    </row>
    <row r="637" spans="1:13">
      <c r="A637" s="33" t="s">
        <v>1675</v>
      </c>
      <c r="B637" s="158" t="s">
        <v>1674</v>
      </c>
      <c r="C637" s="88">
        <v>45737</v>
      </c>
      <c r="D637" s="88" t="s">
        <v>3622</v>
      </c>
      <c r="E637" s="33" t="s">
        <v>2535</v>
      </c>
      <c r="F637" s="88"/>
      <c r="G637" s="33" t="s">
        <v>3957</v>
      </c>
      <c r="J637" s="33">
        <v>570</v>
      </c>
      <c r="K637" s="33">
        <v>0</v>
      </c>
      <c r="L637" s="33">
        <v>300</v>
      </c>
      <c r="M637" s="33" t="s">
        <v>270</v>
      </c>
    </row>
    <row r="638" spans="1:13">
      <c r="A638" s="33" t="s">
        <v>1675</v>
      </c>
      <c r="B638" s="158" t="s">
        <v>1674</v>
      </c>
      <c r="C638" s="88">
        <v>45737</v>
      </c>
      <c r="D638" s="88" t="s">
        <v>3622</v>
      </c>
      <c r="E638" s="33" t="s">
        <v>3480</v>
      </c>
      <c r="F638" s="88"/>
      <c r="G638" s="33" t="s">
        <v>3959</v>
      </c>
      <c r="J638" s="33">
        <v>450</v>
      </c>
      <c r="K638" s="33">
        <v>0</v>
      </c>
      <c r="L638" s="33">
        <v>0</v>
      </c>
      <c r="M638" s="33" t="s">
        <v>270</v>
      </c>
    </row>
    <row r="639" spans="1:13">
      <c r="A639" s="33" t="s">
        <v>1675</v>
      </c>
      <c r="B639" s="158" t="s">
        <v>1674</v>
      </c>
      <c r="C639" s="88">
        <v>45737</v>
      </c>
      <c r="D639" s="88" t="s">
        <v>3622</v>
      </c>
      <c r="E639" s="33" t="s">
        <v>2504</v>
      </c>
      <c r="F639" s="88"/>
      <c r="G639" s="33" t="s">
        <v>3482</v>
      </c>
      <c r="J639" s="33">
        <v>90</v>
      </c>
      <c r="K639" s="33">
        <v>0</v>
      </c>
      <c r="L639" s="33">
        <v>0</v>
      </c>
      <c r="M639" s="33" t="s">
        <v>270</v>
      </c>
    </row>
    <row r="640" spans="1:13">
      <c r="A640" s="33" t="s">
        <v>3772</v>
      </c>
      <c r="B640" s="158" t="s">
        <v>617</v>
      </c>
      <c r="C640" s="88">
        <v>45737</v>
      </c>
      <c r="D640" s="88" t="s">
        <v>3622</v>
      </c>
      <c r="E640" s="33" t="s">
        <v>2535</v>
      </c>
      <c r="F640" s="88"/>
      <c r="G640" s="33" t="s">
        <v>3957</v>
      </c>
      <c r="J640" s="33">
        <v>140</v>
      </c>
      <c r="K640" s="33">
        <v>0</v>
      </c>
      <c r="L640" s="33">
        <v>300</v>
      </c>
      <c r="M640" s="33" t="s">
        <v>270</v>
      </c>
    </row>
    <row r="641" spans="1:13">
      <c r="A641" s="33" t="s">
        <v>3772</v>
      </c>
      <c r="B641" s="158" t="s">
        <v>617</v>
      </c>
      <c r="C641" s="88">
        <v>45737</v>
      </c>
      <c r="D641" s="88" t="s">
        <v>3622</v>
      </c>
      <c r="E641" s="33" t="s">
        <v>2504</v>
      </c>
      <c r="F641" s="88"/>
      <c r="G641" s="33" t="s">
        <v>3482</v>
      </c>
      <c r="J641" s="33">
        <v>90</v>
      </c>
      <c r="K641" s="33">
        <v>0</v>
      </c>
      <c r="L641" s="33">
        <v>0</v>
      </c>
      <c r="M641" s="33" t="s">
        <v>270</v>
      </c>
    </row>
    <row r="642" spans="1:13">
      <c r="A642" s="33" t="s">
        <v>3774</v>
      </c>
      <c r="B642" s="158" t="s">
        <v>2645</v>
      </c>
      <c r="C642" s="88">
        <v>45737</v>
      </c>
      <c r="D642" s="88" t="s">
        <v>3622</v>
      </c>
      <c r="E642" s="33" t="s">
        <v>2369</v>
      </c>
      <c r="F642" s="88"/>
      <c r="G642" s="33" t="s">
        <v>3954</v>
      </c>
      <c r="J642" s="33">
        <v>291</v>
      </c>
      <c r="K642" s="33">
        <v>0</v>
      </c>
      <c r="L642" s="33">
        <v>300</v>
      </c>
      <c r="M642" s="33" t="s">
        <v>270</v>
      </c>
    </row>
    <row r="643" spans="1:13">
      <c r="A643" s="33" t="s">
        <v>3664</v>
      </c>
      <c r="B643" s="158" t="s">
        <v>533</v>
      </c>
      <c r="C643" s="88">
        <v>45737</v>
      </c>
      <c r="D643" s="88" t="s">
        <v>3622</v>
      </c>
      <c r="E643" s="33" t="s">
        <v>2504</v>
      </c>
      <c r="F643" s="88"/>
      <c r="G643" s="33" t="s">
        <v>3482</v>
      </c>
      <c r="J643" s="33">
        <v>90</v>
      </c>
      <c r="K643" s="33">
        <v>0</v>
      </c>
      <c r="L643" s="33">
        <v>300</v>
      </c>
      <c r="M643" s="33" t="s">
        <v>270</v>
      </c>
    </row>
    <row r="644" spans="1:13">
      <c r="A644" s="33" t="s">
        <v>3651</v>
      </c>
      <c r="B644" s="158" t="s">
        <v>598</v>
      </c>
      <c r="C644" s="88">
        <v>45737</v>
      </c>
      <c r="D644" s="88" t="s">
        <v>3622</v>
      </c>
      <c r="E644" s="33" t="s">
        <v>3454</v>
      </c>
      <c r="F644" s="88"/>
      <c r="G644" s="33" t="s">
        <v>3944</v>
      </c>
      <c r="J644" s="33">
        <v>140</v>
      </c>
      <c r="K644" s="33">
        <v>350</v>
      </c>
      <c r="L644" s="33">
        <v>600</v>
      </c>
      <c r="M644" s="33" t="s">
        <v>270</v>
      </c>
    </row>
    <row r="645" spans="1:13">
      <c r="A645" s="33" t="s">
        <v>3665</v>
      </c>
      <c r="B645" s="158" t="s">
        <v>628</v>
      </c>
      <c r="C645" s="88">
        <v>45737</v>
      </c>
      <c r="D645" s="88" t="s">
        <v>3622</v>
      </c>
      <c r="E645" s="33" t="s">
        <v>2504</v>
      </c>
      <c r="F645" s="88"/>
      <c r="G645" s="33" t="s">
        <v>3482</v>
      </c>
      <c r="J645" s="33">
        <v>180</v>
      </c>
      <c r="K645" s="33">
        <v>0</v>
      </c>
      <c r="L645" s="33">
        <v>300</v>
      </c>
      <c r="M645" s="33" t="s">
        <v>270</v>
      </c>
    </row>
    <row r="646" spans="1:13">
      <c r="A646" s="33" t="s">
        <v>3703</v>
      </c>
      <c r="B646" s="158" t="s">
        <v>531</v>
      </c>
      <c r="C646" s="88">
        <v>45737</v>
      </c>
      <c r="D646" s="88" t="s">
        <v>3622</v>
      </c>
      <c r="E646" s="33" t="s">
        <v>3816</v>
      </c>
      <c r="F646" s="88"/>
      <c r="G646" s="33" t="s">
        <v>3948</v>
      </c>
      <c r="J646" s="33" t="s">
        <v>2294</v>
      </c>
      <c r="K646" s="33">
        <v>350</v>
      </c>
      <c r="L646" s="33">
        <v>600</v>
      </c>
      <c r="M646" s="33" t="s">
        <v>270</v>
      </c>
    </row>
    <row r="647" spans="1:13">
      <c r="A647" s="33" t="s">
        <v>3703</v>
      </c>
      <c r="B647" s="158" t="s">
        <v>531</v>
      </c>
      <c r="C647" s="88">
        <v>45737</v>
      </c>
      <c r="D647" s="88" t="s">
        <v>3622</v>
      </c>
      <c r="E647" s="33" t="s">
        <v>2504</v>
      </c>
      <c r="F647" s="88"/>
      <c r="G647" s="33" t="s">
        <v>3482</v>
      </c>
      <c r="J647" s="33">
        <v>90</v>
      </c>
      <c r="K647" s="33">
        <v>0</v>
      </c>
      <c r="L647" s="33">
        <v>0</v>
      </c>
      <c r="M647" s="33" t="s">
        <v>270</v>
      </c>
    </row>
    <row r="648" spans="1:13">
      <c r="A648" s="33" t="s">
        <v>3669</v>
      </c>
      <c r="B648" s="158" t="s">
        <v>1513</v>
      </c>
      <c r="C648" s="88">
        <v>45737</v>
      </c>
      <c r="D648" s="88" t="s">
        <v>3622</v>
      </c>
      <c r="E648" s="33" t="s">
        <v>2504</v>
      </c>
      <c r="F648" s="88"/>
      <c r="G648" s="33" t="s">
        <v>3482</v>
      </c>
      <c r="J648" s="33">
        <v>260</v>
      </c>
      <c r="K648" s="33">
        <v>0</v>
      </c>
      <c r="L648" s="33">
        <v>300</v>
      </c>
      <c r="M648" s="33" t="s">
        <v>270</v>
      </c>
    </row>
    <row r="649" spans="1:13">
      <c r="A649" s="33" t="s">
        <v>751</v>
      </c>
      <c r="B649" s="158" t="s">
        <v>750</v>
      </c>
      <c r="C649" s="88">
        <v>45737</v>
      </c>
      <c r="D649" s="88" t="s">
        <v>3622</v>
      </c>
      <c r="E649" s="33" t="s">
        <v>2369</v>
      </c>
      <c r="F649" s="88"/>
      <c r="G649" s="33" t="s">
        <v>3954</v>
      </c>
      <c r="J649" s="33">
        <v>140</v>
      </c>
      <c r="K649" s="33">
        <v>0</v>
      </c>
      <c r="L649" s="33">
        <v>300</v>
      </c>
      <c r="M649" s="33" t="s">
        <v>270</v>
      </c>
    </row>
    <row r="650" spans="1:13">
      <c r="A650" s="33" t="s">
        <v>751</v>
      </c>
      <c r="B650" s="158" t="s">
        <v>750</v>
      </c>
      <c r="C650" s="88">
        <v>45737</v>
      </c>
      <c r="D650" s="88" t="s">
        <v>3622</v>
      </c>
      <c r="E650" s="33" t="s">
        <v>2504</v>
      </c>
      <c r="F650" s="88"/>
      <c r="G650" s="33" t="s">
        <v>3482</v>
      </c>
      <c r="J650" s="33">
        <v>340</v>
      </c>
      <c r="K650" s="33">
        <v>0</v>
      </c>
      <c r="L650" s="33">
        <v>0</v>
      </c>
      <c r="M650" s="33" t="s">
        <v>270</v>
      </c>
    </row>
    <row r="651" spans="1:13">
      <c r="A651" s="33" t="s">
        <v>3657</v>
      </c>
      <c r="B651" s="158" t="s">
        <v>434</v>
      </c>
      <c r="C651" s="88">
        <v>45737</v>
      </c>
      <c r="D651" s="88" t="s">
        <v>3622</v>
      </c>
      <c r="E651" s="33" t="s">
        <v>3481</v>
      </c>
      <c r="F651" s="88"/>
      <c r="G651" s="33" t="s">
        <v>3960</v>
      </c>
      <c r="J651" s="33">
        <v>140</v>
      </c>
      <c r="K651" s="33">
        <v>0</v>
      </c>
      <c r="L651" s="33">
        <v>300</v>
      </c>
      <c r="M651" s="33" t="s">
        <v>270</v>
      </c>
    </row>
    <row r="652" spans="1:13">
      <c r="A652" s="33" t="s">
        <v>2036</v>
      </c>
      <c r="B652" s="158" t="s">
        <v>2035</v>
      </c>
      <c r="C652" s="88">
        <v>45737</v>
      </c>
      <c r="D652" s="88" t="s">
        <v>3622</v>
      </c>
      <c r="E652" s="33" t="s">
        <v>3464</v>
      </c>
      <c r="F652" s="88"/>
      <c r="G652" s="33" t="s">
        <v>3945</v>
      </c>
      <c r="J652" s="33">
        <v>150</v>
      </c>
      <c r="K652" s="33">
        <v>350</v>
      </c>
      <c r="L652" s="33">
        <v>600</v>
      </c>
      <c r="M652" s="33" t="s">
        <v>270</v>
      </c>
    </row>
    <row r="653" spans="1:13">
      <c r="A653" s="33" t="s">
        <v>731</v>
      </c>
      <c r="B653" s="158" t="s">
        <v>577</v>
      </c>
      <c r="C653" s="88">
        <v>45737</v>
      </c>
      <c r="D653" s="88" t="s">
        <v>3622</v>
      </c>
      <c r="E653" s="33" t="s">
        <v>2504</v>
      </c>
      <c r="F653" s="88"/>
      <c r="G653" s="33" t="s">
        <v>3482</v>
      </c>
      <c r="J653" s="33">
        <v>90</v>
      </c>
      <c r="K653" s="33">
        <v>0</v>
      </c>
      <c r="L653" s="33">
        <v>300</v>
      </c>
      <c r="M653" s="33" t="s">
        <v>270</v>
      </c>
    </row>
    <row r="654" spans="1:13">
      <c r="A654" s="33" t="s">
        <v>1468</v>
      </c>
      <c r="B654" s="158" t="s">
        <v>1467</v>
      </c>
      <c r="C654" s="88">
        <v>45737</v>
      </c>
      <c r="D654" s="88" t="s">
        <v>3622</v>
      </c>
      <c r="E654" s="33" t="s">
        <v>2504</v>
      </c>
      <c r="F654" s="88"/>
      <c r="G654" s="33" t="s">
        <v>3482</v>
      </c>
      <c r="J654" s="33">
        <v>90</v>
      </c>
      <c r="K654" s="33">
        <v>0</v>
      </c>
      <c r="L654" s="33">
        <v>300</v>
      </c>
      <c r="M654" s="33" t="s">
        <v>270</v>
      </c>
    </row>
    <row r="655" spans="1:13">
      <c r="A655" s="33" t="s">
        <v>2099</v>
      </c>
      <c r="B655" s="158" t="s">
        <v>2096</v>
      </c>
      <c r="C655" s="88">
        <v>45737</v>
      </c>
      <c r="D655" s="88" t="s">
        <v>3622</v>
      </c>
      <c r="E655" s="33" t="s">
        <v>2504</v>
      </c>
      <c r="F655" s="88"/>
      <c r="G655" s="33" t="s">
        <v>3482</v>
      </c>
      <c r="J655" s="33">
        <v>340</v>
      </c>
      <c r="K655" s="33">
        <v>0</v>
      </c>
      <c r="L655" s="33">
        <v>300</v>
      </c>
      <c r="M655" s="33" t="s">
        <v>270</v>
      </c>
    </row>
    <row r="656" spans="1:13">
      <c r="A656" s="33" t="s">
        <v>2149</v>
      </c>
      <c r="B656" s="158" t="s">
        <v>2148</v>
      </c>
      <c r="C656" s="88">
        <v>45737</v>
      </c>
      <c r="D656" s="88" t="s">
        <v>3622</v>
      </c>
      <c r="E656" s="33" t="s">
        <v>2907</v>
      </c>
      <c r="F656" s="88"/>
      <c r="G656" s="33" t="s">
        <v>3943</v>
      </c>
      <c r="J656" s="33">
        <v>90</v>
      </c>
      <c r="K656" s="33">
        <v>350</v>
      </c>
      <c r="L656" s="33">
        <v>600</v>
      </c>
      <c r="M656" s="33" t="s">
        <v>270</v>
      </c>
    </row>
    <row r="657" spans="1:13">
      <c r="A657" s="33" t="s">
        <v>2245</v>
      </c>
      <c r="B657" s="158" t="s">
        <v>630</v>
      </c>
      <c r="C657" s="88">
        <v>45737</v>
      </c>
      <c r="D657" s="88" t="s">
        <v>3622</v>
      </c>
      <c r="E657" s="33" t="s">
        <v>2504</v>
      </c>
      <c r="F657" s="88"/>
      <c r="G657" s="33" t="s">
        <v>3482</v>
      </c>
      <c r="J657" s="33">
        <v>90</v>
      </c>
      <c r="K657" s="33">
        <v>0</v>
      </c>
      <c r="L657" s="33">
        <v>300</v>
      </c>
      <c r="M657" s="33" t="s">
        <v>270</v>
      </c>
    </row>
    <row r="658" spans="1:13">
      <c r="A658" s="33" t="s">
        <v>1813</v>
      </c>
      <c r="B658" s="158" t="s">
        <v>1812</v>
      </c>
      <c r="C658" s="88">
        <v>45737</v>
      </c>
      <c r="D658" s="88" t="s">
        <v>3622</v>
      </c>
      <c r="E658" s="33" t="s">
        <v>2504</v>
      </c>
      <c r="F658" s="88"/>
      <c r="G658" s="33" t="s">
        <v>3482</v>
      </c>
      <c r="J658" s="33">
        <v>340</v>
      </c>
      <c r="K658" s="33">
        <v>0</v>
      </c>
      <c r="L658" s="33">
        <v>300</v>
      </c>
      <c r="M658" s="33" t="s">
        <v>270</v>
      </c>
    </row>
    <row r="659" spans="1:13">
      <c r="A659" s="33" t="s">
        <v>1722</v>
      </c>
      <c r="B659" s="158" t="s">
        <v>516</v>
      </c>
      <c r="C659" s="88">
        <v>45737</v>
      </c>
      <c r="D659" s="88" t="s">
        <v>3622</v>
      </c>
      <c r="E659" s="33" t="s">
        <v>2504</v>
      </c>
      <c r="F659" s="88"/>
      <c r="G659" s="33" t="s">
        <v>3482</v>
      </c>
      <c r="J659" s="33" t="s">
        <v>2294</v>
      </c>
      <c r="K659" s="33">
        <v>0</v>
      </c>
      <c r="L659" s="33">
        <v>300</v>
      </c>
      <c r="M659" s="33" t="s">
        <v>270</v>
      </c>
    </row>
    <row r="660" spans="1:13">
      <c r="A660" s="33" t="s">
        <v>3302</v>
      </c>
      <c r="B660" s="158" t="s">
        <v>2424</v>
      </c>
      <c r="C660" s="88">
        <v>45737</v>
      </c>
      <c r="D660" s="88" t="s">
        <v>3622</v>
      </c>
      <c r="E660" s="33" t="s">
        <v>3928</v>
      </c>
      <c r="F660" s="88"/>
      <c r="G660" s="33" t="s">
        <v>3951</v>
      </c>
      <c r="J660" s="33" t="s">
        <v>2294</v>
      </c>
      <c r="K660" s="33" t="s">
        <v>2294</v>
      </c>
      <c r="L660" s="33">
        <v>600</v>
      </c>
      <c r="M660" s="33" t="s">
        <v>270</v>
      </c>
    </row>
    <row r="661" spans="1:13">
      <c r="A661" s="33" t="s">
        <v>699</v>
      </c>
      <c r="B661" s="158" t="s">
        <v>696</v>
      </c>
      <c r="C661" s="88">
        <v>45737</v>
      </c>
      <c r="D661" s="88" t="s">
        <v>3622</v>
      </c>
      <c r="E661" s="33" t="s">
        <v>2504</v>
      </c>
      <c r="F661" s="88"/>
      <c r="G661" s="33" t="s">
        <v>3482</v>
      </c>
      <c r="J661" s="33">
        <v>0</v>
      </c>
      <c r="K661" s="33">
        <v>0</v>
      </c>
      <c r="L661" s="33">
        <v>300</v>
      </c>
      <c r="M661" s="33" t="s">
        <v>270</v>
      </c>
    </row>
    <row r="662" spans="1:13">
      <c r="A662" s="33" t="s">
        <v>2244</v>
      </c>
      <c r="B662" s="158" t="s">
        <v>540</v>
      </c>
      <c r="C662" s="88">
        <v>45737</v>
      </c>
      <c r="D662" s="88" t="s">
        <v>3622</v>
      </c>
      <c r="E662" s="33" t="s">
        <v>2504</v>
      </c>
      <c r="F662" s="88"/>
      <c r="G662" s="33" t="s">
        <v>3482</v>
      </c>
      <c r="J662" s="33">
        <v>90</v>
      </c>
      <c r="K662" s="33">
        <v>0</v>
      </c>
      <c r="L662" s="33">
        <v>300</v>
      </c>
      <c r="M662" s="33" t="s">
        <v>270</v>
      </c>
    </row>
    <row r="663" spans="1:13">
      <c r="A663" s="33" t="s">
        <v>1657</v>
      </c>
      <c r="B663" s="158" t="s">
        <v>1653</v>
      </c>
      <c r="C663" s="88">
        <v>45737</v>
      </c>
      <c r="D663" s="88" t="s">
        <v>3622</v>
      </c>
      <c r="E663" s="33" t="s">
        <v>3466</v>
      </c>
      <c r="F663" s="88"/>
      <c r="G663" s="33" t="s">
        <v>3947</v>
      </c>
      <c r="J663" s="33" t="s">
        <v>2294</v>
      </c>
      <c r="K663" s="33" t="s">
        <v>2294</v>
      </c>
      <c r="L663" s="33">
        <v>600</v>
      </c>
      <c r="M663" s="33" t="s">
        <v>270</v>
      </c>
    </row>
    <row r="664" spans="1:13">
      <c r="A664" s="33" t="s">
        <v>2252</v>
      </c>
      <c r="B664" s="158" t="s">
        <v>2072</v>
      </c>
      <c r="C664" s="88">
        <v>45737</v>
      </c>
      <c r="D664" s="88" t="s">
        <v>3622</v>
      </c>
      <c r="E664" s="33" t="s">
        <v>2504</v>
      </c>
      <c r="F664" s="88"/>
      <c r="G664" s="33" t="s">
        <v>3482</v>
      </c>
      <c r="J664" s="33" t="s">
        <v>2294</v>
      </c>
      <c r="K664" s="33">
        <v>0</v>
      </c>
      <c r="L664" s="33">
        <v>300</v>
      </c>
      <c r="M664" s="33" t="s">
        <v>270</v>
      </c>
    </row>
    <row r="665" spans="1:13">
      <c r="A665" s="33" t="s">
        <v>832</v>
      </c>
      <c r="B665" s="158" t="s">
        <v>831</v>
      </c>
      <c r="C665" s="88">
        <v>45737</v>
      </c>
      <c r="D665" s="88" t="s">
        <v>3622</v>
      </c>
      <c r="E665" s="33" t="s">
        <v>2433</v>
      </c>
      <c r="F665" s="88"/>
      <c r="G665" s="33" t="s">
        <v>3950</v>
      </c>
      <c r="J665" s="33" t="s">
        <v>2294</v>
      </c>
      <c r="K665" s="33" t="s">
        <v>2294</v>
      </c>
      <c r="L665" s="33">
        <v>600</v>
      </c>
      <c r="M665" s="33" t="s">
        <v>270</v>
      </c>
    </row>
    <row r="666" spans="1:13">
      <c r="A666" s="33" t="s">
        <v>3285</v>
      </c>
      <c r="B666" s="158" t="s">
        <v>3281</v>
      </c>
      <c r="C666" s="88">
        <v>45737</v>
      </c>
      <c r="D666" s="88" t="s">
        <v>3622</v>
      </c>
      <c r="E666" s="33" t="s">
        <v>3150</v>
      </c>
      <c r="F666" s="88"/>
      <c r="G666" s="33" t="s">
        <v>3941</v>
      </c>
      <c r="J666" s="33">
        <v>300</v>
      </c>
      <c r="K666" s="33" t="s">
        <v>2294</v>
      </c>
      <c r="L666" s="33">
        <v>600</v>
      </c>
      <c r="M666" s="33" t="s">
        <v>270</v>
      </c>
    </row>
    <row r="667" spans="1:13">
      <c r="A667" s="33" t="s">
        <v>1768</v>
      </c>
      <c r="B667" s="158" t="s">
        <v>1766</v>
      </c>
      <c r="C667" s="88">
        <v>45737</v>
      </c>
      <c r="D667" s="88" t="s">
        <v>3622</v>
      </c>
      <c r="E667" s="33" t="s">
        <v>2535</v>
      </c>
      <c r="F667" s="88"/>
      <c r="G667" s="33" t="s">
        <v>3957</v>
      </c>
      <c r="J667" s="33">
        <v>150</v>
      </c>
      <c r="K667" s="33">
        <v>0</v>
      </c>
      <c r="L667" s="33">
        <v>300</v>
      </c>
      <c r="M667" s="33" t="s">
        <v>270</v>
      </c>
    </row>
    <row r="668" spans="1:13">
      <c r="A668" s="33" t="s">
        <v>1723</v>
      </c>
      <c r="B668" s="158" t="s">
        <v>583</v>
      </c>
      <c r="C668" s="88">
        <v>45737</v>
      </c>
      <c r="D668" s="88" t="s">
        <v>3622</v>
      </c>
      <c r="E668" s="33" t="s">
        <v>3479</v>
      </c>
      <c r="F668" s="88"/>
      <c r="G668" s="33" t="s">
        <v>3956</v>
      </c>
      <c r="J668" s="33">
        <v>150</v>
      </c>
      <c r="K668" s="33">
        <v>0</v>
      </c>
      <c r="L668" s="33">
        <v>300</v>
      </c>
      <c r="M668" s="33" t="s">
        <v>270</v>
      </c>
    </row>
    <row r="669" spans="1:13">
      <c r="A669" s="33" t="s">
        <v>1793</v>
      </c>
      <c r="B669" s="158" t="s">
        <v>1792</v>
      </c>
      <c r="C669" s="88">
        <v>45737</v>
      </c>
      <c r="D669" s="88" t="s">
        <v>3622</v>
      </c>
      <c r="E669" s="33" t="s">
        <v>2504</v>
      </c>
      <c r="F669" s="88"/>
      <c r="G669" s="33" t="s">
        <v>3482</v>
      </c>
      <c r="J669" s="33">
        <v>450</v>
      </c>
      <c r="K669" s="33">
        <v>0</v>
      </c>
      <c r="L669" s="33">
        <v>300</v>
      </c>
      <c r="M669" s="33" t="s">
        <v>270</v>
      </c>
    </row>
    <row r="670" spans="1:13">
      <c r="A670" s="33" t="s">
        <v>1990</v>
      </c>
      <c r="B670" s="158" t="s">
        <v>1403</v>
      </c>
      <c r="C670" s="88">
        <v>45737</v>
      </c>
      <c r="D670" s="88" t="s">
        <v>3622</v>
      </c>
      <c r="E670" s="33" t="s">
        <v>2504</v>
      </c>
      <c r="F670" s="88"/>
      <c r="G670" s="33" t="s">
        <v>3482</v>
      </c>
      <c r="J670" s="33">
        <v>140</v>
      </c>
      <c r="K670" s="33">
        <v>0</v>
      </c>
      <c r="L670" s="33">
        <v>300</v>
      </c>
      <c r="M670" s="33" t="s">
        <v>270</v>
      </c>
    </row>
    <row r="671" spans="1:13">
      <c r="A671" s="33" t="s">
        <v>991</v>
      </c>
      <c r="B671" s="158" t="s">
        <v>990</v>
      </c>
      <c r="C671" s="88">
        <v>45737</v>
      </c>
      <c r="D671" s="88" t="s">
        <v>3622</v>
      </c>
      <c r="E671" s="33" t="s">
        <v>3454</v>
      </c>
      <c r="F671" s="88"/>
      <c r="G671" s="33" t="s">
        <v>3944</v>
      </c>
      <c r="J671" s="33">
        <v>240</v>
      </c>
      <c r="K671" s="33">
        <v>350</v>
      </c>
      <c r="L671" s="33">
        <v>600</v>
      </c>
      <c r="M671" s="33" t="s">
        <v>270</v>
      </c>
    </row>
    <row r="672" spans="1:13">
      <c r="A672" s="33" t="s">
        <v>2039</v>
      </c>
      <c r="B672" s="158" t="s">
        <v>2027</v>
      </c>
      <c r="C672" s="88">
        <v>45737</v>
      </c>
      <c r="D672" s="88" t="s">
        <v>3622</v>
      </c>
      <c r="E672" s="33" t="s">
        <v>2504</v>
      </c>
      <c r="F672" s="88"/>
      <c r="G672" s="33" t="s">
        <v>3482</v>
      </c>
      <c r="J672" s="33">
        <v>140</v>
      </c>
      <c r="K672" s="33">
        <v>0</v>
      </c>
      <c r="L672" s="33">
        <v>300</v>
      </c>
      <c r="M672" s="33" t="s">
        <v>270</v>
      </c>
    </row>
    <row r="673" spans="1:13">
      <c r="A673" s="33" t="s">
        <v>3671</v>
      </c>
      <c r="B673" s="158" t="s">
        <v>1065</v>
      </c>
      <c r="C673" s="88">
        <v>45737</v>
      </c>
      <c r="D673" s="88" t="s">
        <v>3622</v>
      </c>
      <c r="E673" s="33" t="s">
        <v>2504</v>
      </c>
      <c r="F673" s="88"/>
      <c r="G673" s="33" t="s">
        <v>3482</v>
      </c>
      <c r="J673" s="33">
        <v>90</v>
      </c>
      <c r="K673" s="33">
        <v>0</v>
      </c>
      <c r="L673" s="33">
        <v>300</v>
      </c>
      <c r="M673" s="33" t="s">
        <v>270</v>
      </c>
    </row>
    <row r="674" spans="1:13">
      <c r="A674" s="33" t="s">
        <v>3661</v>
      </c>
      <c r="B674" s="158" t="s">
        <v>519</v>
      </c>
      <c r="C674" s="88">
        <v>45737</v>
      </c>
      <c r="D674" s="88" t="s">
        <v>3622</v>
      </c>
      <c r="E674" s="33" t="s">
        <v>3479</v>
      </c>
      <c r="F674" s="88"/>
      <c r="G674" s="33" t="s">
        <v>3956</v>
      </c>
      <c r="J674" s="33">
        <v>150</v>
      </c>
      <c r="K674" s="33">
        <v>0</v>
      </c>
      <c r="L674" s="33">
        <v>300</v>
      </c>
      <c r="M674" s="33" t="s">
        <v>270</v>
      </c>
    </row>
    <row r="675" spans="1:13">
      <c r="A675" s="33" t="s">
        <v>3425</v>
      </c>
      <c r="B675" s="158" t="s">
        <v>557</v>
      </c>
      <c r="C675" s="88">
        <v>45737</v>
      </c>
      <c r="D675" s="88" t="s">
        <v>3622</v>
      </c>
      <c r="E675" s="33" t="s">
        <v>2515</v>
      </c>
      <c r="F675" s="88"/>
      <c r="G675" s="33" t="s">
        <v>3955</v>
      </c>
      <c r="J675" s="33">
        <v>150</v>
      </c>
      <c r="K675" s="33">
        <v>0</v>
      </c>
      <c r="L675" s="33">
        <v>300</v>
      </c>
      <c r="M675" s="33" t="s">
        <v>270</v>
      </c>
    </row>
    <row r="676" spans="1:13">
      <c r="A676" s="33" t="s">
        <v>3425</v>
      </c>
      <c r="B676" s="158" t="s">
        <v>557</v>
      </c>
      <c r="C676" s="88">
        <v>45737</v>
      </c>
      <c r="D676" s="88" t="s">
        <v>3622</v>
      </c>
      <c r="E676" s="33" t="s">
        <v>2504</v>
      </c>
      <c r="F676" s="88"/>
      <c r="G676" s="33" t="s">
        <v>3482</v>
      </c>
      <c r="J676" s="33">
        <v>90</v>
      </c>
      <c r="K676" s="33">
        <v>0</v>
      </c>
      <c r="L676" s="33">
        <v>0</v>
      </c>
      <c r="M676" s="33" t="s">
        <v>270</v>
      </c>
    </row>
    <row r="677" spans="1:13">
      <c r="A677" s="33" t="s">
        <v>2081</v>
      </c>
      <c r="B677" s="158" t="s">
        <v>2080</v>
      </c>
      <c r="C677" s="88">
        <v>45737</v>
      </c>
      <c r="D677" s="88" t="s">
        <v>3622</v>
      </c>
      <c r="E677" s="33" t="s">
        <v>3463</v>
      </c>
      <c r="F677" s="88"/>
      <c r="G677" s="33" t="s">
        <v>3942</v>
      </c>
      <c r="J677" s="33">
        <v>400</v>
      </c>
      <c r="K677" s="33">
        <v>350</v>
      </c>
      <c r="L677" s="33">
        <v>600</v>
      </c>
      <c r="M677" s="33" t="s">
        <v>270</v>
      </c>
    </row>
    <row r="678" spans="1:13">
      <c r="A678" s="33" t="s">
        <v>3677</v>
      </c>
      <c r="B678" s="158" t="s">
        <v>970</v>
      </c>
      <c r="C678" s="88">
        <v>45737</v>
      </c>
      <c r="D678" s="88" t="s">
        <v>3622</v>
      </c>
      <c r="E678" s="33" t="s">
        <v>3459</v>
      </c>
      <c r="F678" s="88"/>
      <c r="G678" s="33" t="s">
        <v>3953</v>
      </c>
      <c r="J678" s="33">
        <v>140</v>
      </c>
      <c r="K678" s="33">
        <v>0</v>
      </c>
      <c r="L678" s="33">
        <v>300</v>
      </c>
      <c r="M678" s="33" t="s">
        <v>270</v>
      </c>
    </row>
    <row r="679" spans="1:13">
      <c r="A679" s="33" t="s">
        <v>968</v>
      </c>
      <c r="B679" s="158" t="s">
        <v>967</v>
      </c>
      <c r="C679" s="88">
        <v>45737</v>
      </c>
      <c r="D679" s="88" t="s">
        <v>3622</v>
      </c>
      <c r="E679" s="33" t="s">
        <v>2504</v>
      </c>
      <c r="F679" s="88"/>
      <c r="G679" s="33" t="s">
        <v>3482</v>
      </c>
      <c r="J679" s="33">
        <v>90</v>
      </c>
      <c r="K679" s="33">
        <v>0</v>
      </c>
      <c r="L679" s="33">
        <v>300</v>
      </c>
      <c r="M679" s="33" t="s">
        <v>270</v>
      </c>
    </row>
    <row r="680" spans="1:13">
      <c r="A680" s="33" t="s">
        <v>1908</v>
      </c>
      <c r="B680" s="158" t="s">
        <v>1907</v>
      </c>
      <c r="C680" s="88">
        <v>45737</v>
      </c>
      <c r="D680" s="88" t="s">
        <v>3622</v>
      </c>
      <c r="E680" s="33" t="s">
        <v>3781</v>
      </c>
      <c r="F680" s="88"/>
      <c r="G680" s="33" t="s">
        <v>4030</v>
      </c>
      <c r="J680" s="33" t="s">
        <v>2294</v>
      </c>
      <c r="K680" s="33" t="s">
        <v>2294</v>
      </c>
      <c r="L680" s="33">
        <v>320</v>
      </c>
      <c r="M680" s="33" t="s">
        <v>270</v>
      </c>
    </row>
    <row r="681" spans="1:13">
      <c r="A681" s="33" t="s">
        <v>1908</v>
      </c>
      <c r="B681" s="158" t="s">
        <v>1907</v>
      </c>
      <c r="C681" s="88">
        <v>45737</v>
      </c>
      <c r="D681" s="88" t="s">
        <v>3622</v>
      </c>
      <c r="E681" s="33" t="s">
        <v>2504</v>
      </c>
      <c r="F681" s="88"/>
      <c r="G681" s="33" t="s">
        <v>3482</v>
      </c>
      <c r="J681" s="33">
        <v>90</v>
      </c>
      <c r="K681" s="33">
        <v>0</v>
      </c>
      <c r="L681" s="33">
        <v>0</v>
      </c>
      <c r="M681" s="33" t="s">
        <v>270</v>
      </c>
    </row>
    <row r="682" spans="1:13">
      <c r="A682" s="33" t="s">
        <v>1797</v>
      </c>
      <c r="B682" s="158" t="s">
        <v>1796</v>
      </c>
      <c r="C682" s="88">
        <v>45737</v>
      </c>
      <c r="D682" s="88" t="s">
        <v>3622</v>
      </c>
      <c r="E682" s="33" t="s">
        <v>2504</v>
      </c>
      <c r="F682" s="88"/>
      <c r="G682" s="33" t="s">
        <v>3482</v>
      </c>
      <c r="J682" s="33">
        <v>90</v>
      </c>
      <c r="K682" s="33">
        <v>0</v>
      </c>
      <c r="L682" s="33">
        <v>300</v>
      </c>
      <c r="M682" s="33" t="s">
        <v>270</v>
      </c>
    </row>
    <row r="683" spans="1:13">
      <c r="A683" s="33" t="s">
        <v>3866</v>
      </c>
      <c r="B683" s="158" t="s">
        <v>551</v>
      </c>
      <c r="C683" s="88">
        <v>45737</v>
      </c>
      <c r="D683" s="88" t="s">
        <v>3622</v>
      </c>
      <c r="E683" s="33" t="s">
        <v>3764</v>
      </c>
      <c r="F683" s="88"/>
      <c r="G683" s="33" t="s">
        <v>3949</v>
      </c>
      <c r="J683" s="33" t="s">
        <v>2294</v>
      </c>
      <c r="K683" s="33" t="s">
        <v>2294</v>
      </c>
      <c r="L683" s="33">
        <v>600</v>
      </c>
      <c r="M683" s="33" t="s">
        <v>270</v>
      </c>
    </row>
    <row r="684" spans="1:13">
      <c r="A684" s="33" t="s">
        <v>1056</v>
      </c>
      <c r="B684" s="158" t="s">
        <v>535</v>
      </c>
      <c r="C684" s="88">
        <v>45737</v>
      </c>
      <c r="D684" s="88" t="s">
        <v>3622</v>
      </c>
      <c r="E684" s="33" t="s">
        <v>2504</v>
      </c>
      <c r="F684" s="88"/>
      <c r="G684" s="33" t="s">
        <v>3482</v>
      </c>
      <c r="J684" s="33">
        <v>90</v>
      </c>
      <c r="K684" s="33">
        <v>0</v>
      </c>
      <c r="L684" s="33">
        <v>300</v>
      </c>
      <c r="M684" s="33" t="s">
        <v>270</v>
      </c>
    </row>
    <row r="685" spans="1:13">
      <c r="A685" s="33" t="s">
        <v>1609</v>
      </c>
      <c r="B685" s="158" t="s">
        <v>2194</v>
      </c>
      <c r="C685" s="88">
        <v>45737</v>
      </c>
      <c r="D685" s="88" t="s">
        <v>3622</v>
      </c>
      <c r="E685" s="33" t="s">
        <v>3465</v>
      </c>
      <c r="F685" s="88"/>
      <c r="G685" s="33" t="s">
        <v>3946</v>
      </c>
      <c r="J685" s="33">
        <v>150</v>
      </c>
      <c r="K685" s="33">
        <v>350</v>
      </c>
      <c r="L685" s="33">
        <v>600</v>
      </c>
      <c r="M685" s="33" t="s">
        <v>270</v>
      </c>
    </row>
    <row r="686" spans="1:13">
      <c r="A686" s="33" t="s">
        <v>1609</v>
      </c>
      <c r="B686" s="158" t="s">
        <v>2194</v>
      </c>
      <c r="C686" s="88">
        <v>45737</v>
      </c>
      <c r="D686" s="88" t="s">
        <v>3622</v>
      </c>
      <c r="E686" s="33" t="s">
        <v>2504</v>
      </c>
      <c r="F686" s="88"/>
      <c r="G686" s="33" t="s">
        <v>3482</v>
      </c>
      <c r="J686" s="33">
        <v>90</v>
      </c>
      <c r="K686" s="33">
        <v>0</v>
      </c>
      <c r="L686" s="33">
        <v>0</v>
      </c>
      <c r="M686" s="33" t="s">
        <v>270</v>
      </c>
    </row>
    <row r="687" spans="1:13">
      <c r="A687" s="33" t="s">
        <v>3696</v>
      </c>
      <c r="B687" s="158" t="s">
        <v>271</v>
      </c>
      <c r="C687" s="88">
        <v>45737</v>
      </c>
      <c r="D687" s="88" t="s">
        <v>3622</v>
      </c>
      <c r="E687" s="33" t="s">
        <v>3463</v>
      </c>
      <c r="F687" s="88"/>
      <c r="G687" s="33" t="s">
        <v>3942</v>
      </c>
      <c r="J687" s="33">
        <v>140</v>
      </c>
      <c r="K687" s="33">
        <v>350</v>
      </c>
      <c r="L687" s="33">
        <v>600</v>
      </c>
      <c r="M687" s="33" t="s">
        <v>270</v>
      </c>
    </row>
    <row r="688" spans="1:13">
      <c r="A688" s="33" t="s">
        <v>3987</v>
      </c>
      <c r="B688" s="158" t="s">
        <v>494</v>
      </c>
      <c r="C688" s="88">
        <v>45740</v>
      </c>
      <c r="D688" s="88" t="s">
        <v>3622</v>
      </c>
      <c r="E688" s="33" t="s">
        <v>3459</v>
      </c>
      <c r="F688" s="88"/>
      <c r="G688" s="33" t="s">
        <v>4001</v>
      </c>
      <c r="J688" s="33" t="s">
        <v>2294</v>
      </c>
      <c r="K688" s="33">
        <v>0</v>
      </c>
      <c r="L688" s="33">
        <v>300</v>
      </c>
      <c r="M688" s="33" t="s">
        <v>270</v>
      </c>
    </row>
    <row r="689" spans="1:13">
      <c r="A689" s="33" t="s">
        <v>2157</v>
      </c>
      <c r="B689" s="158" t="s">
        <v>2156</v>
      </c>
      <c r="C689" s="88">
        <v>45740</v>
      </c>
      <c r="D689" s="88" t="s">
        <v>3622</v>
      </c>
      <c r="E689" s="33" t="s">
        <v>2504</v>
      </c>
      <c r="F689" s="88"/>
      <c r="G689" s="33" t="s">
        <v>4002</v>
      </c>
      <c r="J689" s="33" t="s">
        <v>2294</v>
      </c>
      <c r="K689" s="33">
        <v>0</v>
      </c>
      <c r="L689" s="33">
        <v>300</v>
      </c>
      <c r="M689" s="33" t="s">
        <v>270</v>
      </c>
    </row>
    <row r="690" spans="1:13">
      <c r="A690" s="33" t="s">
        <v>3681</v>
      </c>
      <c r="B690" s="158" t="s">
        <v>2357</v>
      </c>
      <c r="C690" s="88">
        <v>45740</v>
      </c>
      <c r="D690" s="88" t="s">
        <v>3622</v>
      </c>
      <c r="E690" s="33" t="s">
        <v>3463</v>
      </c>
      <c r="F690" s="88"/>
      <c r="G690" s="33" t="s">
        <v>3992</v>
      </c>
      <c r="J690" s="33" t="s">
        <v>2294</v>
      </c>
      <c r="K690" s="33" t="s">
        <v>2294</v>
      </c>
      <c r="L690" s="33">
        <v>600</v>
      </c>
      <c r="M690" s="33" t="s">
        <v>270</v>
      </c>
    </row>
    <row r="691" spans="1:13">
      <c r="A691" s="33" t="s">
        <v>424</v>
      </c>
      <c r="B691" s="158" t="s">
        <v>422</v>
      </c>
      <c r="C691" s="88">
        <v>45740</v>
      </c>
      <c r="D691" s="88" t="s">
        <v>3622</v>
      </c>
      <c r="E691" s="33" t="s">
        <v>3464</v>
      </c>
      <c r="F691" s="88"/>
      <c r="G691" s="33" t="s">
        <v>3993</v>
      </c>
      <c r="J691" s="33" t="s">
        <v>2294</v>
      </c>
      <c r="K691" s="33" t="s">
        <v>2294</v>
      </c>
      <c r="L691" s="33">
        <v>600</v>
      </c>
      <c r="M691" s="33" t="s">
        <v>270</v>
      </c>
    </row>
    <row r="692" spans="1:13">
      <c r="A692" s="33" t="s">
        <v>2276</v>
      </c>
      <c r="B692" s="158" t="s">
        <v>2264</v>
      </c>
      <c r="C692" s="88">
        <v>45740</v>
      </c>
      <c r="D692" s="88" t="s">
        <v>3622</v>
      </c>
      <c r="E692" s="33" t="s">
        <v>2907</v>
      </c>
      <c r="F692" s="88"/>
      <c r="G692" s="33" t="s">
        <v>3997</v>
      </c>
      <c r="J692" s="33" t="s">
        <v>2294</v>
      </c>
      <c r="K692" s="33" t="s">
        <v>2294</v>
      </c>
      <c r="L692" s="33">
        <v>600</v>
      </c>
      <c r="M692" s="33" t="s">
        <v>270</v>
      </c>
    </row>
    <row r="693" spans="1:13">
      <c r="A693" s="33" t="s">
        <v>3703</v>
      </c>
      <c r="B693" s="158" t="s">
        <v>531</v>
      </c>
      <c r="C693" s="88">
        <v>45740</v>
      </c>
      <c r="D693" s="88" t="s">
        <v>3622</v>
      </c>
      <c r="E693" s="33" t="s">
        <v>2458</v>
      </c>
      <c r="F693" s="88"/>
      <c r="G693" s="33" t="s">
        <v>3991</v>
      </c>
      <c r="J693" s="33" t="s">
        <v>2294</v>
      </c>
      <c r="K693" s="33" t="s">
        <v>2294</v>
      </c>
      <c r="L693" s="33">
        <v>600</v>
      </c>
      <c r="M693" s="33" t="s">
        <v>270</v>
      </c>
    </row>
    <row r="694" spans="1:13">
      <c r="A694" s="33" t="s">
        <v>2269</v>
      </c>
      <c r="B694" s="158" t="s">
        <v>2257</v>
      </c>
      <c r="C694" s="88">
        <v>45740</v>
      </c>
      <c r="D694" s="88" t="s">
        <v>3622</v>
      </c>
      <c r="E694" s="33" t="s">
        <v>2907</v>
      </c>
      <c r="F694" s="88"/>
      <c r="G694" s="33" t="s">
        <v>3997</v>
      </c>
      <c r="J694" s="33" t="s">
        <v>2294</v>
      </c>
      <c r="K694" s="33" t="s">
        <v>2294</v>
      </c>
      <c r="L694" s="33">
        <v>600</v>
      </c>
      <c r="M694" s="33" t="s">
        <v>270</v>
      </c>
    </row>
    <row r="695" spans="1:13">
      <c r="A695" s="33" t="s">
        <v>2641</v>
      </c>
      <c r="B695" s="158" t="s">
        <v>2640</v>
      </c>
      <c r="C695" s="88">
        <v>45740</v>
      </c>
      <c r="D695" s="88" t="s">
        <v>3622</v>
      </c>
      <c r="E695" s="33" t="s">
        <v>3816</v>
      </c>
      <c r="F695" s="88"/>
      <c r="G695" s="33" t="s">
        <v>3990</v>
      </c>
      <c r="J695" s="33" t="s">
        <v>2294</v>
      </c>
      <c r="K695" s="33" t="s">
        <v>2294</v>
      </c>
      <c r="L695" s="33">
        <v>600</v>
      </c>
      <c r="M695" s="33" t="s">
        <v>270</v>
      </c>
    </row>
    <row r="696" spans="1:13">
      <c r="A696" s="33" t="s">
        <v>2246</v>
      </c>
      <c r="B696" s="158" t="s">
        <v>525</v>
      </c>
      <c r="C696" s="88">
        <v>45740</v>
      </c>
      <c r="D696" s="88" t="s">
        <v>3622</v>
      </c>
      <c r="E696" s="33" t="s">
        <v>2963</v>
      </c>
      <c r="F696" s="88"/>
      <c r="G696" s="33" t="s">
        <v>4003</v>
      </c>
      <c r="J696" s="33" t="s">
        <v>2294</v>
      </c>
      <c r="K696" s="33">
        <v>0</v>
      </c>
      <c r="L696" s="33">
        <v>0</v>
      </c>
      <c r="M696" s="33" t="s">
        <v>270</v>
      </c>
    </row>
    <row r="697" spans="1:13">
      <c r="A697" s="33" t="s">
        <v>2246</v>
      </c>
      <c r="B697" s="158" t="s">
        <v>525</v>
      </c>
      <c r="C697" s="88">
        <v>45740</v>
      </c>
      <c r="D697" s="88" t="s">
        <v>3622</v>
      </c>
      <c r="E697" s="33" t="s">
        <v>2504</v>
      </c>
      <c r="F697" s="88"/>
      <c r="G697" s="33" t="s">
        <v>4002</v>
      </c>
      <c r="J697" s="33" t="s">
        <v>2294</v>
      </c>
      <c r="K697" s="33">
        <v>0</v>
      </c>
      <c r="L697" s="33">
        <v>300</v>
      </c>
      <c r="M697" s="33" t="s">
        <v>270</v>
      </c>
    </row>
    <row r="698" spans="1:13">
      <c r="A698" s="33" t="s">
        <v>677</v>
      </c>
      <c r="B698" s="158" t="s">
        <v>676</v>
      </c>
      <c r="C698" s="88">
        <v>45740</v>
      </c>
      <c r="D698" s="88" t="s">
        <v>3622</v>
      </c>
      <c r="E698" s="33" t="s">
        <v>2292</v>
      </c>
      <c r="F698" s="88"/>
      <c r="G698" s="33" t="s">
        <v>3999</v>
      </c>
      <c r="J698" s="33" t="s">
        <v>2294</v>
      </c>
      <c r="K698" s="33" t="s">
        <v>2294</v>
      </c>
      <c r="L698" s="33">
        <v>600</v>
      </c>
      <c r="M698" s="33" t="s">
        <v>270</v>
      </c>
    </row>
    <row r="699" spans="1:13">
      <c r="A699" s="33" t="s">
        <v>2103</v>
      </c>
      <c r="B699" s="158" t="s">
        <v>1636</v>
      </c>
      <c r="C699" s="88">
        <v>45740</v>
      </c>
      <c r="D699" s="88" t="s">
        <v>3622</v>
      </c>
      <c r="E699" s="33" t="s">
        <v>2504</v>
      </c>
      <c r="F699" s="88"/>
      <c r="G699" s="33" t="s">
        <v>4002</v>
      </c>
      <c r="J699" s="33" t="s">
        <v>2294</v>
      </c>
      <c r="K699" s="33">
        <v>0</v>
      </c>
      <c r="L699" s="33">
        <v>300</v>
      </c>
      <c r="M699" s="33" t="s">
        <v>270</v>
      </c>
    </row>
    <row r="700" spans="1:13">
      <c r="A700" s="33" t="s">
        <v>3684</v>
      </c>
      <c r="B700" s="158" t="s">
        <v>587</v>
      </c>
      <c r="C700" s="88">
        <v>45740</v>
      </c>
      <c r="D700" s="88" t="s">
        <v>3622</v>
      </c>
      <c r="E700" s="33" t="s">
        <v>2504</v>
      </c>
      <c r="F700" s="88"/>
      <c r="G700" s="33" t="s">
        <v>4002</v>
      </c>
      <c r="J700" s="33" t="s">
        <v>2294</v>
      </c>
      <c r="K700" s="33">
        <v>0</v>
      </c>
      <c r="L700" s="33">
        <v>300</v>
      </c>
      <c r="M700" s="33" t="s">
        <v>270</v>
      </c>
    </row>
    <row r="701" spans="1:13">
      <c r="A701" s="33" t="s">
        <v>1801</v>
      </c>
      <c r="B701" s="158" t="s">
        <v>1800</v>
      </c>
      <c r="C701" s="88">
        <v>45740</v>
      </c>
      <c r="D701" s="88" t="s">
        <v>3622</v>
      </c>
      <c r="E701" s="33" t="s">
        <v>3781</v>
      </c>
      <c r="F701" s="88"/>
      <c r="G701" s="33" t="s">
        <v>4032</v>
      </c>
      <c r="J701" s="33" t="s">
        <v>2294</v>
      </c>
      <c r="K701" s="33" t="s">
        <v>2294</v>
      </c>
      <c r="L701" s="33">
        <v>300</v>
      </c>
      <c r="M701" s="33" t="s">
        <v>270</v>
      </c>
    </row>
    <row r="702" spans="1:13">
      <c r="A702" s="33" t="s">
        <v>2245</v>
      </c>
      <c r="B702" s="158" t="s">
        <v>630</v>
      </c>
      <c r="C702" s="88">
        <v>45740</v>
      </c>
      <c r="D702" s="88" t="s">
        <v>3622</v>
      </c>
      <c r="E702" s="33" t="s">
        <v>2524</v>
      </c>
      <c r="F702" s="88"/>
      <c r="G702" s="33" t="s">
        <v>3998</v>
      </c>
      <c r="J702" s="33" t="s">
        <v>2294</v>
      </c>
      <c r="K702" s="33" t="s">
        <v>2294</v>
      </c>
      <c r="L702" s="33">
        <v>600</v>
      </c>
      <c r="M702" s="33" t="s">
        <v>270</v>
      </c>
    </row>
    <row r="703" spans="1:13">
      <c r="A703" s="33" t="s">
        <v>1369</v>
      </c>
      <c r="B703" s="158" t="s">
        <v>1368</v>
      </c>
      <c r="C703" s="88">
        <v>45740</v>
      </c>
      <c r="D703" s="88" t="s">
        <v>3622</v>
      </c>
      <c r="E703" s="33" t="s">
        <v>2458</v>
      </c>
      <c r="F703" s="88"/>
      <c r="G703" s="33" t="s">
        <v>3991</v>
      </c>
      <c r="J703" s="33" t="s">
        <v>2294</v>
      </c>
      <c r="K703" s="33" t="s">
        <v>2294</v>
      </c>
      <c r="L703" s="33">
        <v>600</v>
      </c>
      <c r="M703" s="33" t="s">
        <v>270</v>
      </c>
    </row>
    <row r="704" spans="1:13">
      <c r="A704" s="33" t="s">
        <v>1369</v>
      </c>
      <c r="B704" s="158" t="s">
        <v>1368</v>
      </c>
      <c r="C704" s="88">
        <v>45740</v>
      </c>
      <c r="D704" s="88" t="s">
        <v>3622</v>
      </c>
      <c r="E704" s="33" t="s">
        <v>3891</v>
      </c>
      <c r="F704" s="88"/>
      <c r="G704" s="33" t="s">
        <v>3995</v>
      </c>
      <c r="J704" s="33" t="s">
        <v>2294</v>
      </c>
      <c r="K704" s="33" t="s">
        <v>2294</v>
      </c>
      <c r="L704" s="33">
        <v>600</v>
      </c>
      <c r="M704" s="33" t="s">
        <v>270</v>
      </c>
    </row>
    <row r="705" spans="1:13">
      <c r="A705" s="33" t="s">
        <v>3285</v>
      </c>
      <c r="B705" s="158" t="s">
        <v>3281</v>
      </c>
      <c r="C705" s="88">
        <v>45740</v>
      </c>
      <c r="D705" s="88" t="s">
        <v>3622</v>
      </c>
      <c r="E705" s="33" t="s">
        <v>2489</v>
      </c>
      <c r="F705" s="88"/>
      <c r="G705" s="33" t="s">
        <v>4000</v>
      </c>
      <c r="J705" s="33">
        <v>150</v>
      </c>
      <c r="K705" s="33">
        <v>0</v>
      </c>
      <c r="L705" s="33">
        <v>300</v>
      </c>
      <c r="M705" s="33" t="s">
        <v>270</v>
      </c>
    </row>
    <row r="706" spans="1:13">
      <c r="A706" s="33" t="s">
        <v>1683</v>
      </c>
      <c r="B706" s="158" t="s">
        <v>1679</v>
      </c>
      <c r="C706" s="88">
        <v>45740</v>
      </c>
      <c r="D706" s="88" t="s">
        <v>3622</v>
      </c>
      <c r="E706" s="33" t="s">
        <v>2458</v>
      </c>
      <c r="F706" s="88"/>
      <c r="G706" s="33" t="s">
        <v>3991</v>
      </c>
      <c r="J706" s="33" t="s">
        <v>2294</v>
      </c>
      <c r="K706" s="33" t="s">
        <v>2294</v>
      </c>
      <c r="L706" s="33">
        <v>600</v>
      </c>
      <c r="M706" s="33" t="s">
        <v>270</v>
      </c>
    </row>
    <row r="707" spans="1:13">
      <c r="A707" s="33" t="s">
        <v>1683</v>
      </c>
      <c r="B707" s="158" t="s">
        <v>1679</v>
      </c>
      <c r="C707" s="88">
        <v>45740</v>
      </c>
      <c r="D707" s="88" t="s">
        <v>3622</v>
      </c>
      <c r="E707" s="33" t="s">
        <v>3503</v>
      </c>
      <c r="F707" s="88"/>
      <c r="G707" s="33" t="s">
        <v>3994</v>
      </c>
      <c r="J707" s="33" t="s">
        <v>2294</v>
      </c>
      <c r="K707" s="33" t="s">
        <v>2294</v>
      </c>
      <c r="L707" s="33">
        <v>0</v>
      </c>
      <c r="M707" s="33" t="s">
        <v>270</v>
      </c>
    </row>
    <row r="708" spans="1:13">
      <c r="A708" s="33" t="s">
        <v>3676</v>
      </c>
      <c r="B708" s="158" t="s">
        <v>2351</v>
      </c>
      <c r="C708" s="88">
        <v>45740</v>
      </c>
      <c r="D708" s="88" t="s">
        <v>3622</v>
      </c>
      <c r="E708" s="33" t="s">
        <v>2504</v>
      </c>
      <c r="F708" s="88"/>
      <c r="G708" s="33" t="s">
        <v>4002</v>
      </c>
      <c r="J708" s="33" t="s">
        <v>2294</v>
      </c>
      <c r="K708" s="33">
        <v>0</v>
      </c>
      <c r="L708" s="33">
        <v>300</v>
      </c>
      <c r="M708" s="33" t="s">
        <v>270</v>
      </c>
    </row>
    <row r="709" spans="1:13">
      <c r="A709" s="33" t="s">
        <v>2081</v>
      </c>
      <c r="B709" s="158" t="s">
        <v>2080</v>
      </c>
      <c r="C709" s="88">
        <v>45740</v>
      </c>
      <c r="D709" s="88" t="s">
        <v>3622</v>
      </c>
      <c r="E709" s="33" t="s">
        <v>3463</v>
      </c>
      <c r="F709" s="88"/>
      <c r="G709" s="33" t="s">
        <v>3992</v>
      </c>
      <c r="J709" s="33" t="s">
        <v>2294</v>
      </c>
      <c r="K709" s="33" t="s">
        <v>2294</v>
      </c>
      <c r="L709" s="33">
        <v>600</v>
      </c>
      <c r="M709" s="33" t="s">
        <v>270</v>
      </c>
    </row>
    <row r="710" spans="1:13">
      <c r="A710" s="33" t="s">
        <v>3677</v>
      </c>
      <c r="B710" s="158" t="s">
        <v>970</v>
      </c>
      <c r="C710" s="88">
        <v>45740</v>
      </c>
      <c r="D710" s="88" t="s">
        <v>3622</v>
      </c>
      <c r="E710" s="33" t="s">
        <v>2458</v>
      </c>
      <c r="F710" s="88"/>
      <c r="G710" s="33" t="s">
        <v>3991</v>
      </c>
      <c r="J710" s="33" t="s">
        <v>2294</v>
      </c>
      <c r="K710" s="33" t="s">
        <v>2294</v>
      </c>
      <c r="L710" s="33">
        <v>600</v>
      </c>
      <c r="M710" s="33" t="s">
        <v>270</v>
      </c>
    </row>
    <row r="711" spans="1:13">
      <c r="A711" s="33" t="s">
        <v>3737</v>
      </c>
      <c r="B711" s="158" t="s">
        <v>2423</v>
      </c>
      <c r="C711" s="88">
        <v>45740</v>
      </c>
      <c r="D711" s="88" t="s">
        <v>3622</v>
      </c>
      <c r="E711" s="33" t="s">
        <v>2504</v>
      </c>
      <c r="F711" s="88"/>
      <c r="G711" s="33" t="s">
        <v>4002</v>
      </c>
      <c r="J711" s="33" t="s">
        <v>2294</v>
      </c>
      <c r="K711" s="33">
        <v>0</v>
      </c>
      <c r="L711" s="33">
        <v>300</v>
      </c>
      <c r="M711" s="33" t="s">
        <v>270</v>
      </c>
    </row>
    <row r="712" spans="1:13">
      <c r="A712" s="33" t="s">
        <v>3866</v>
      </c>
      <c r="B712" s="158" t="s">
        <v>551</v>
      </c>
      <c r="C712" s="88">
        <v>45740</v>
      </c>
      <c r="D712" s="88" t="s">
        <v>3622</v>
      </c>
      <c r="E712" s="33" t="s">
        <v>3463</v>
      </c>
      <c r="F712" s="88"/>
      <c r="G712" s="33" t="s">
        <v>3992</v>
      </c>
      <c r="J712" s="33" t="s">
        <v>2294</v>
      </c>
      <c r="K712" s="33" t="s">
        <v>2294</v>
      </c>
      <c r="L712" s="33">
        <v>600</v>
      </c>
      <c r="M712" s="33" t="s">
        <v>270</v>
      </c>
    </row>
    <row r="713" spans="1:13">
      <c r="A713" s="33" t="s">
        <v>1609</v>
      </c>
      <c r="B713" s="158" t="s">
        <v>2194</v>
      </c>
      <c r="C713" s="88">
        <v>45740</v>
      </c>
      <c r="D713" s="88" t="s">
        <v>3622</v>
      </c>
      <c r="E713" s="33" t="s">
        <v>2458</v>
      </c>
      <c r="F713" s="88"/>
      <c r="G713" s="33" t="s">
        <v>3991</v>
      </c>
      <c r="J713" s="33" t="s">
        <v>2294</v>
      </c>
      <c r="K713" s="33" t="s">
        <v>2294</v>
      </c>
      <c r="L713" s="33">
        <v>600</v>
      </c>
      <c r="M713" s="33" t="s">
        <v>270</v>
      </c>
    </row>
    <row r="714" spans="1:13">
      <c r="A714" s="33" t="s">
        <v>3660</v>
      </c>
      <c r="B714" s="158" t="s">
        <v>499</v>
      </c>
      <c r="C714" s="88">
        <v>45740</v>
      </c>
      <c r="D714" s="88" t="s">
        <v>3622</v>
      </c>
      <c r="E714" s="33" t="s">
        <v>3463</v>
      </c>
      <c r="F714" s="88"/>
      <c r="G714" s="33" t="s">
        <v>3992</v>
      </c>
      <c r="J714" s="33" t="s">
        <v>2294</v>
      </c>
      <c r="K714" s="33" t="s">
        <v>2294</v>
      </c>
      <c r="L714" s="33">
        <v>600</v>
      </c>
      <c r="M714" s="33" t="s">
        <v>270</v>
      </c>
    </row>
    <row r="715" spans="1:13">
      <c r="A715" s="33" t="s">
        <v>2174</v>
      </c>
      <c r="B715" s="158" t="s">
        <v>521</v>
      </c>
      <c r="C715" s="88">
        <v>45740</v>
      </c>
      <c r="D715" s="88" t="s">
        <v>3622</v>
      </c>
      <c r="E715" s="33" t="s">
        <v>2504</v>
      </c>
      <c r="F715" s="88"/>
      <c r="G715" s="33" t="s">
        <v>4002</v>
      </c>
      <c r="J715" s="33" t="s">
        <v>2294</v>
      </c>
      <c r="K715" s="33">
        <v>0</v>
      </c>
      <c r="L715" s="33">
        <v>300</v>
      </c>
      <c r="M715" s="33" t="s">
        <v>270</v>
      </c>
    </row>
    <row r="716" spans="1:13">
      <c r="A716" s="33" t="s">
        <v>2089</v>
      </c>
      <c r="B716" s="158" t="s">
        <v>2088</v>
      </c>
      <c r="C716" s="88">
        <v>45740</v>
      </c>
      <c r="D716" s="88" t="s">
        <v>3622</v>
      </c>
      <c r="E716" s="33" t="s">
        <v>3808</v>
      </c>
      <c r="F716" s="88"/>
      <c r="G716" s="33" t="s">
        <v>3996</v>
      </c>
      <c r="J716" s="33" t="s">
        <v>2294</v>
      </c>
      <c r="K716" s="33" t="s">
        <v>2294</v>
      </c>
      <c r="L716" s="33">
        <v>300</v>
      </c>
      <c r="M716" s="33" t="s">
        <v>270</v>
      </c>
    </row>
    <row r="717" spans="1:13">
      <c r="A717" s="33" t="s">
        <v>3672</v>
      </c>
      <c r="B717" s="158" t="s">
        <v>495</v>
      </c>
      <c r="C717" s="88">
        <v>45741</v>
      </c>
      <c r="D717" s="88" t="s">
        <v>3622</v>
      </c>
      <c r="E717" s="33" t="s">
        <v>2963</v>
      </c>
      <c r="F717" s="88"/>
      <c r="G717" s="33" t="s">
        <v>4017</v>
      </c>
      <c r="J717" s="33" t="s">
        <v>2294</v>
      </c>
      <c r="K717" s="33">
        <v>0</v>
      </c>
      <c r="L717" s="33">
        <v>300</v>
      </c>
      <c r="M717" s="33" t="s">
        <v>270</v>
      </c>
    </row>
    <row r="718" spans="1:13">
      <c r="A718" s="33" t="s">
        <v>727</v>
      </c>
      <c r="B718" s="158" t="s">
        <v>726</v>
      </c>
      <c r="C718" s="88">
        <v>45741</v>
      </c>
      <c r="D718" s="88" t="s">
        <v>3622</v>
      </c>
      <c r="E718" s="33" t="s">
        <v>2963</v>
      </c>
      <c r="F718" s="88"/>
      <c r="G718" s="33" t="s">
        <v>4017</v>
      </c>
      <c r="J718" s="33" t="s">
        <v>2294</v>
      </c>
      <c r="K718" s="33">
        <v>0</v>
      </c>
      <c r="L718" s="33">
        <v>300</v>
      </c>
      <c r="M718" s="33" t="s">
        <v>270</v>
      </c>
    </row>
    <row r="719" spans="1:13">
      <c r="A719" s="33" t="s">
        <v>3857</v>
      </c>
      <c r="B719" s="158" t="s">
        <v>623</v>
      </c>
      <c r="C719" s="88">
        <v>45741</v>
      </c>
      <c r="D719" s="88" t="s">
        <v>3622</v>
      </c>
      <c r="E719" s="33" t="s">
        <v>3515</v>
      </c>
      <c r="F719" s="88"/>
      <c r="G719" s="33" t="s">
        <v>3518</v>
      </c>
      <c r="J719" s="33">
        <v>300</v>
      </c>
      <c r="K719" s="33" t="s">
        <v>2294</v>
      </c>
      <c r="L719" s="33">
        <v>600</v>
      </c>
      <c r="M719" s="33" t="s">
        <v>270</v>
      </c>
    </row>
    <row r="720" spans="1:13">
      <c r="A720" s="33" t="s">
        <v>3693</v>
      </c>
      <c r="B720" s="158" t="s">
        <v>606</v>
      </c>
      <c r="C720" s="88">
        <v>45741</v>
      </c>
      <c r="D720" s="88" t="s">
        <v>3622</v>
      </c>
      <c r="E720" s="33" t="s">
        <v>3459</v>
      </c>
      <c r="F720" s="88"/>
      <c r="G720" s="33" t="s">
        <v>4018</v>
      </c>
      <c r="J720" s="33" t="s">
        <v>2294</v>
      </c>
      <c r="K720" s="33">
        <v>0</v>
      </c>
      <c r="L720" s="33">
        <v>300</v>
      </c>
      <c r="M720" s="33" t="s">
        <v>270</v>
      </c>
    </row>
    <row r="721" spans="1:13">
      <c r="A721" s="33" t="s">
        <v>2022</v>
      </c>
      <c r="B721" s="158" t="s">
        <v>2006</v>
      </c>
      <c r="C721" s="88">
        <v>45741</v>
      </c>
      <c r="D721" s="88" t="s">
        <v>3622</v>
      </c>
      <c r="E721" s="33" t="s">
        <v>3519</v>
      </c>
      <c r="F721" s="88"/>
      <c r="G721" s="33" t="s">
        <v>4006</v>
      </c>
      <c r="J721" s="33" t="s">
        <v>2294</v>
      </c>
      <c r="K721" s="33" t="s">
        <v>2294</v>
      </c>
      <c r="L721" s="33">
        <v>600</v>
      </c>
      <c r="M721" s="33" t="s">
        <v>270</v>
      </c>
    </row>
    <row r="722" spans="1:13">
      <c r="A722" s="33" t="s">
        <v>2104</v>
      </c>
      <c r="B722" s="158" t="s">
        <v>534</v>
      </c>
      <c r="C722" s="88">
        <v>45741</v>
      </c>
      <c r="D722" s="88" t="s">
        <v>3622</v>
      </c>
      <c r="E722" s="33" t="s">
        <v>2963</v>
      </c>
      <c r="F722" s="88"/>
      <c r="G722" s="33" t="s">
        <v>4017</v>
      </c>
      <c r="J722" s="33" t="s">
        <v>2294</v>
      </c>
      <c r="K722" s="33">
        <v>0</v>
      </c>
      <c r="L722" s="33">
        <v>300</v>
      </c>
      <c r="M722" s="33" t="s">
        <v>270</v>
      </c>
    </row>
    <row r="723" spans="1:13">
      <c r="A723" s="33" t="s">
        <v>2247</v>
      </c>
      <c r="B723" s="158" t="s">
        <v>680</v>
      </c>
      <c r="C723" s="88">
        <v>45741</v>
      </c>
      <c r="D723" s="88" t="s">
        <v>3622</v>
      </c>
      <c r="E723" s="33" t="s">
        <v>3816</v>
      </c>
      <c r="F723" s="88"/>
      <c r="G723" s="33" t="s">
        <v>4007</v>
      </c>
      <c r="J723" s="33" t="s">
        <v>2294</v>
      </c>
      <c r="K723" s="33" t="s">
        <v>2294</v>
      </c>
      <c r="L723" s="33">
        <v>600</v>
      </c>
      <c r="M723" s="33" t="s">
        <v>270</v>
      </c>
    </row>
    <row r="724" spans="1:13">
      <c r="A724" s="33" t="s">
        <v>1549</v>
      </c>
      <c r="B724" s="158" t="s">
        <v>1548</v>
      </c>
      <c r="C724" s="88">
        <v>45741</v>
      </c>
      <c r="D724" s="88" t="s">
        <v>3622</v>
      </c>
      <c r="E724" s="33" t="s">
        <v>4011</v>
      </c>
      <c r="F724" s="88"/>
      <c r="G724" s="33" t="s">
        <v>4012</v>
      </c>
      <c r="J724" s="33" t="s">
        <v>2294</v>
      </c>
      <c r="K724" s="33" t="s">
        <v>2294</v>
      </c>
      <c r="L724" s="33">
        <v>600</v>
      </c>
      <c r="M724" s="33" t="s">
        <v>270</v>
      </c>
    </row>
    <row r="725" spans="1:13">
      <c r="A725" s="33" t="s">
        <v>1549</v>
      </c>
      <c r="B725" s="158" t="s">
        <v>1548</v>
      </c>
      <c r="C725" s="88">
        <v>45741</v>
      </c>
      <c r="D725" s="88" t="s">
        <v>3622</v>
      </c>
      <c r="E725" s="33" t="s">
        <v>3520</v>
      </c>
      <c r="F725" s="88"/>
      <c r="G725" s="33" t="s">
        <v>4009</v>
      </c>
      <c r="J725" s="33" t="s">
        <v>2294</v>
      </c>
      <c r="K725" s="33" t="s">
        <v>2294</v>
      </c>
      <c r="L725" s="33">
        <v>600</v>
      </c>
      <c r="M725" s="33" t="s">
        <v>270</v>
      </c>
    </row>
    <row r="726" spans="1:13">
      <c r="A726" s="33" t="s">
        <v>3668</v>
      </c>
      <c r="B726" s="158" t="s">
        <v>584</v>
      </c>
      <c r="C726" s="88">
        <v>45741</v>
      </c>
      <c r="D726" s="88" t="s">
        <v>3622</v>
      </c>
      <c r="E726" s="33" t="s">
        <v>2963</v>
      </c>
      <c r="F726" s="88"/>
      <c r="G726" s="33" t="s">
        <v>4017</v>
      </c>
      <c r="J726" s="33" t="s">
        <v>2294</v>
      </c>
      <c r="K726" s="33">
        <v>0</v>
      </c>
      <c r="L726" s="33">
        <v>300</v>
      </c>
      <c r="M726" s="33" t="s">
        <v>270</v>
      </c>
    </row>
    <row r="727" spans="1:13">
      <c r="A727" s="33" t="s">
        <v>1879</v>
      </c>
      <c r="B727" s="158" t="s">
        <v>1865</v>
      </c>
      <c r="C727" s="88">
        <v>45741</v>
      </c>
      <c r="D727" s="88" t="s">
        <v>3622</v>
      </c>
      <c r="E727" s="33" t="s">
        <v>2458</v>
      </c>
      <c r="F727" s="88"/>
      <c r="G727" s="33" t="s">
        <v>4008</v>
      </c>
      <c r="J727" s="33" t="s">
        <v>2294</v>
      </c>
      <c r="K727" s="33" t="s">
        <v>2294</v>
      </c>
      <c r="L727" s="33">
        <v>600</v>
      </c>
      <c r="M727" s="33" t="s">
        <v>270</v>
      </c>
    </row>
    <row r="728" spans="1:13">
      <c r="A728" s="33" t="s">
        <v>786</v>
      </c>
      <c r="B728" s="158" t="s">
        <v>785</v>
      </c>
      <c r="C728" s="88">
        <v>45741</v>
      </c>
      <c r="D728" s="88" t="s">
        <v>3622</v>
      </c>
      <c r="E728" s="33" t="s">
        <v>2524</v>
      </c>
      <c r="F728" s="88"/>
      <c r="G728" s="33" t="s">
        <v>4015</v>
      </c>
      <c r="J728" s="33" t="s">
        <v>2294</v>
      </c>
      <c r="K728" s="33" t="s">
        <v>2294</v>
      </c>
      <c r="L728" s="33">
        <v>600</v>
      </c>
      <c r="M728" s="33" t="s">
        <v>270</v>
      </c>
    </row>
    <row r="729" spans="1:13">
      <c r="A729" s="33" t="s">
        <v>786</v>
      </c>
      <c r="B729" s="158" t="s">
        <v>785</v>
      </c>
      <c r="C729" s="88">
        <v>45741</v>
      </c>
      <c r="D729" s="88" t="s">
        <v>3622</v>
      </c>
      <c r="E729" s="33" t="s">
        <v>2515</v>
      </c>
      <c r="F729" s="88"/>
      <c r="G729" s="33" t="s">
        <v>4020</v>
      </c>
      <c r="J729" s="33" t="s">
        <v>2294</v>
      </c>
      <c r="K729" s="33">
        <v>0</v>
      </c>
      <c r="L729" s="33">
        <v>0</v>
      </c>
      <c r="M729" s="33" t="s">
        <v>270</v>
      </c>
    </row>
    <row r="730" spans="1:13">
      <c r="A730" s="33" t="s">
        <v>1810</v>
      </c>
      <c r="B730" s="158" t="s">
        <v>1809</v>
      </c>
      <c r="C730" s="88">
        <v>45741</v>
      </c>
      <c r="D730" s="88" t="s">
        <v>3622</v>
      </c>
      <c r="E730" s="33" t="s">
        <v>3523</v>
      </c>
      <c r="F730" s="88"/>
      <c r="G730" s="33" t="s">
        <v>4013</v>
      </c>
      <c r="J730" s="33" t="s">
        <v>2294</v>
      </c>
      <c r="K730" s="33" t="s">
        <v>2294</v>
      </c>
      <c r="L730" s="33">
        <v>600</v>
      </c>
      <c r="M730" s="33" t="s">
        <v>270</v>
      </c>
    </row>
    <row r="731" spans="1:13">
      <c r="A731" s="33" t="s">
        <v>751</v>
      </c>
      <c r="B731" s="158" t="s">
        <v>750</v>
      </c>
      <c r="C731" s="88">
        <v>45741</v>
      </c>
      <c r="D731" s="88" t="s">
        <v>3622</v>
      </c>
      <c r="E731" s="33" t="s">
        <v>2963</v>
      </c>
      <c r="F731" s="88"/>
      <c r="G731" s="33" t="s">
        <v>4017</v>
      </c>
      <c r="J731" s="33" t="s">
        <v>2294</v>
      </c>
      <c r="K731" s="33">
        <v>0</v>
      </c>
      <c r="L731" s="33">
        <v>300</v>
      </c>
      <c r="M731" s="33" t="s">
        <v>270</v>
      </c>
    </row>
    <row r="732" spans="1:13">
      <c r="A732" s="33" t="s">
        <v>2641</v>
      </c>
      <c r="B732" s="158" t="s">
        <v>2640</v>
      </c>
      <c r="C732" s="88">
        <v>45741</v>
      </c>
      <c r="D732" s="88" t="s">
        <v>3622</v>
      </c>
      <c r="E732" s="33" t="s">
        <v>2458</v>
      </c>
      <c r="F732" s="88"/>
      <c r="G732" s="33" t="s">
        <v>4008</v>
      </c>
      <c r="J732" s="33" t="s">
        <v>2294</v>
      </c>
      <c r="K732" s="33" t="s">
        <v>2294</v>
      </c>
      <c r="L732" s="33">
        <v>600</v>
      </c>
      <c r="M732" s="33" t="s">
        <v>270</v>
      </c>
    </row>
    <row r="733" spans="1:13">
      <c r="A733" s="33" t="s">
        <v>4005</v>
      </c>
      <c r="B733" s="158" t="s">
        <v>596</v>
      </c>
      <c r="C733" s="88">
        <v>45741</v>
      </c>
      <c r="D733" s="88" t="s">
        <v>3622</v>
      </c>
      <c r="E733" s="33" t="s">
        <v>3515</v>
      </c>
      <c r="F733" s="88"/>
      <c r="G733" s="33" t="s">
        <v>3518</v>
      </c>
      <c r="J733" s="33">
        <v>300</v>
      </c>
      <c r="K733" s="33" t="s">
        <v>2294</v>
      </c>
      <c r="L733" s="33">
        <v>600</v>
      </c>
      <c r="M733" s="33" t="s">
        <v>270</v>
      </c>
    </row>
    <row r="734" spans="1:13">
      <c r="A734" s="33" t="s">
        <v>2245</v>
      </c>
      <c r="B734" s="158" t="s">
        <v>630</v>
      </c>
      <c r="C734" s="88">
        <v>45741</v>
      </c>
      <c r="D734" s="88" t="s">
        <v>3622</v>
      </c>
      <c r="E734" s="33" t="s">
        <v>2524</v>
      </c>
      <c r="F734" s="88"/>
      <c r="G734" s="33" t="s">
        <v>4015</v>
      </c>
      <c r="J734" s="33" t="s">
        <v>2294</v>
      </c>
      <c r="K734" s="33" t="s">
        <v>2294</v>
      </c>
      <c r="L734" s="33">
        <v>600</v>
      </c>
      <c r="M734" s="33" t="s">
        <v>270</v>
      </c>
    </row>
    <row r="735" spans="1:13">
      <c r="A735" s="33" t="s">
        <v>1813</v>
      </c>
      <c r="B735" s="158" t="s">
        <v>1812</v>
      </c>
      <c r="C735" s="88">
        <v>45741</v>
      </c>
      <c r="D735" s="88" t="s">
        <v>3622</v>
      </c>
      <c r="E735" s="33" t="s">
        <v>3445</v>
      </c>
      <c r="F735" s="88"/>
      <c r="G735" s="33" t="s">
        <v>4010</v>
      </c>
      <c r="J735" s="33" t="s">
        <v>2294</v>
      </c>
      <c r="K735" s="33" t="s">
        <v>2294</v>
      </c>
      <c r="L735" s="33">
        <v>600</v>
      </c>
      <c r="M735" s="33" t="s">
        <v>270</v>
      </c>
    </row>
    <row r="736" spans="1:13">
      <c r="A736" s="33" t="s">
        <v>3666</v>
      </c>
      <c r="B736" s="158" t="s">
        <v>501</v>
      </c>
      <c r="C736" s="88">
        <v>45741</v>
      </c>
      <c r="D736" s="88" t="s">
        <v>3622</v>
      </c>
      <c r="E736" s="33" t="s">
        <v>2458</v>
      </c>
      <c r="F736" s="88"/>
      <c r="G736" s="33" t="s">
        <v>4008</v>
      </c>
      <c r="J736" s="33" t="s">
        <v>2294</v>
      </c>
      <c r="K736" s="33" t="s">
        <v>2294</v>
      </c>
      <c r="L736" s="33">
        <v>600</v>
      </c>
      <c r="M736" s="33" t="s">
        <v>270</v>
      </c>
    </row>
    <row r="737" spans="1:13">
      <c r="A737" s="33" t="s">
        <v>3644</v>
      </c>
      <c r="B737" s="158" t="s">
        <v>323</v>
      </c>
      <c r="C737" s="88">
        <v>45741</v>
      </c>
      <c r="D737" s="88" t="s">
        <v>3622</v>
      </c>
      <c r="E737" s="33" t="s">
        <v>3150</v>
      </c>
      <c r="F737" s="88"/>
      <c r="G737" s="33" t="s">
        <v>4004</v>
      </c>
      <c r="J737" s="33">
        <v>300</v>
      </c>
      <c r="K737" s="33" t="s">
        <v>2294</v>
      </c>
      <c r="L737" s="33">
        <v>600</v>
      </c>
      <c r="M737" s="33" t="s">
        <v>270</v>
      </c>
    </row>
    <row r="738" spans="1:13">
      <c r="A738" s="33" t="s">
        <v>1435</v>
      </c>
      <c r="B738" s="158" t="s">
        <v>1434</v>
      </c>
      <c r="C738" s="88">
        <v>45741</v>
      </c>
      <c r="D738" s="88" t="s">
        <v>3622</v>
      </c>
      <c r="E738" s="33" t="s">
        <v>2963</v>
      </c>
      <c r="F738" s="88"/>
      <c r="G738" s="33" t="s">
        <v>4017</v>
      </c>
      <c r="J738" s="33" t="s">
        <v>2294</v>
      </c>
      <c r="K738" s="33">
        <v>0</v>
      </c>
      <c r="L738" s="33">
        <v>300</v>
      </c>
      <c r="M738" s="33" t="s">
        <v>270</v>
      </c>
    </row>
    <row r="739" spans="1:13">
      <c r="A739" s="33" t="s">
        <v>991</v>
      </c>
      <c r="B739" s="158" t="s">
        <v>990</v>
      </c>
      <c r="C739" s="88">
        <v>45741</v>
      </c>
      <c r="D739" s="88" t="s">
        <v>3622</v>
      </c>
      <c r="E739" s="33" t="s">
        <v>2524</v>
      </c>
      <c r="F739" s="88"/>
      <c r="G739" s="33" t="s">
        <v>4015</v>
      </c>
      <c r="J739" s="33" t="s">
        <v>2294</v>
      </c>
      <c r="K739" s="33" t="s">
        <v>2294</v>
      </c>
      <c r="L739" s="33">
        <v>600</v>
      </c>
      <c r="M739" s="33" t="s">
        <v>270</v>
      </c>
    </row>
    <row r="740" spans="1:13">
      <c r="A740" s="33" t="s">
        <v>1030</v>
      </c>
      <c r="B740" s="158" t="s">
        <v>520</v>
      </c>
      <c r="C740" s="88">
        <v>45741</v>
      </c>
      <c r="D740" s="88" t="s">
        <v>3622</v>
      </c>
      <c r="E740" s="33" t="s">
        <v>2963</v>
      </c>
      <c r="F740" s="88"/>
      <c r="G740" s="33" t="s">
        <v>4017</v>
      </c>
      <c r="J740" s="33" t="s">
        <v>2294</v>
      </c>
      <c r="K740" s="33">
        <v>0</v>
      </c>
      <c r="L740" s="33">
        <v>300</v>
      </c>
      <c r="M740" s="33" t="s">
        <v>270</v>
      </c>
    </row>
    <row r="741" spans="1:13">
      <c r="A741" s="33" t="s">
        <v>1935</v>
      </c>
      <c r="B741" s="158" t="s">
        <v>502</v>
      </c>
      <c r="C741" s="88">
        <v>45741</v>
      </c>
      <c r="D741" s="88" t="s">
        <v>3622</v>
      </c>
      <c r="E741" s="33" t="s">
        <v>2963</v>
      </c>
      <c r="F741" s="88"/>
      <c r="G741" s="33" t="s">
        <v>4017</v>
      </c>
      <c r="J741" s="33" t="s">
        <v>2294</v>
      </c>
      <c r="K741" s="33">
        <v>0</v>
      </c>
      <c r="L741" s="33">
        <v>300</v>
      </c>
      <c r="M741" s="33" t="s">
        <v>270</v>
      </c>
    </row>
    <row r="742" spans="1:13">
      <c r="A742" s="33" t="s">
        <v>2254</v>
      </c>
      <c r="B742" s="158" t="s">
        <v>607</v>
      </c>
      <c r="C742" s="88">
        <v>45741</v>
      </c>
      <c r="D742" s="88" t="s">
        <v>3622</v>
      </c>
      <c r="E742" s="33" t="s">
        <v>3527</v>
      </c>
      <c r="F742" s="88"/>
      <c r="G742" s="33" t="s">
        <v>4021</v>
      </c>
      <c r="J742" s="33" t="s">
        <v>2294</v>
      </c>
      <c r="K742" s="33">
        <v>0</v>
      </c>
      <c r="L742" s="33">
        <v>300</v>
      </c>
      <c r="M742" s="33" t="s">
        <v>270</v>
      </c>
    </row>
    <row r="743" spans="1:13">
      <c r="A743" s="33" t="s">
        <v>968</v>
      </c>
      <c r="B743" s="158" t="s">
        <v>967</v>
      </c>
      <c r="C743" s="88">
        <v>45741</v>
      </c>
      <c r="D743" s="88" t="s">
        <v>3622</v>
      </c>
      <c r="E743" s="33" t="s">
        <v>3828</v>
      </c>
      <c r="F743" s="88"/>
      <c r="G743" s="33" t="s">
        <v>4016</v>
      </c>
      <c r="J743" s="33" t="s">
        <v>2294</v>
      </c>
      <c r="K743" s="33" t="s">
        <v>2294</v>
      </c>
      <c r="L743" s="33">
        <v>600</v>
      </c>
      <c r="M743" s="33" t="s">
        <v>270</v>
      </c>
    </row>
    <row r="744" spans="1:13">
      <c r="A744" s="33" t="s">
        <v>968</v>
      </c>
      <c r="B744" s="158" t="s">
        <v>967</v>
      </c>
      <c r="C744" s="88">
        <v>45741</v>
      </c>
      <c r="D744" s="88" t="s">
        <v>3622</v>
      </c>
      <c r="E744" s="33" t="s">
        <v>2458</v>
      </c>
      <c r="F744" s="88"/>
      <c r="G744" s="33" t="s">
        <v>4008</v>
      </c>
      <c r="J744" s="33" t="s">
        <v>2294</v>
      </c>
      <c r="K744" s="33" t="s">
        <v>2294</v>
      </c>
      <c r="L744" s="33">
        <v>600</v>
      </c>
      <c r="M744" s="33" t="s">
        <v>270</v>
      </c>
    </row>
    <row r="745" spans="1:13">
      <c r="A745" s="33" t="s">
        <v>2221</v>
      </c>
      <c r="B745" s="158" t="s">
        <v>2219</v>
      </c>
      <c r="C745" s="88">
        <v>45741</v>
      </c>
      <c r="D745" s="88" t="s">
        <v>3622</v>
      </c>
      <c r="E745" s="33" t="s">
        <v>3781</v>
      </c>
      <c r="F745" s="88"/>
      <c r="G745" s="33" t="s">
        <v>4031</v>
      </c>
      <c r="J745" s="33" t="s">
        <v>2294</v>
      </c>
      <c r="K745" s="33" t="s">
        <v>2294</v>
      </c>
      <c r="L745" s="33">
        <v>320</v>
      </c>
      <c r="M745" s="33" t="s">
        <v>270</v>
      </c>
    </row>
    <row r="746" spans="1:13">
      <c r="A746" s="33" t="s">
        <v>1511</v>
      </c>
      <c r="B746" s="158" t="s">
        <v>1510</v>
      </c>
      <c r="C746" s="88">
        <v>45741</v>
      </c>
      <c r="D746" s="88" t="s">
        <v>3622</v>
      </c>
      <c r="E746" s="33" t="s">
        <v>2458</v>
      </c>
      <c r="F746" s="88"/>
      <c r="G746" s="33" t="s">
        <v>4008</v>
      </c>
      <c r="J746" s="33" t="s">
        <v>2294</v>
      </c>
      <c r="K746" s="33" t="s">
        <v>2294</v>
      </c>
      <c r="L746" s="33">
        <v>600</v>
      </c>
      <c r="M746" s="33" t="s">
        <v>270</v>
      </c>
    </row>
    <row r="747" spans="1:13">
      <c r="A747" s="33" t="s">
        <v>1790</v>
      </c>
      <c r="B747" s="158" t="s">
        <v>1789</v>
      </c>
      <c r="C747" s="88">
        <v>45741</v>
      </c>
      <c r="D747" s="88" t="s">
        <v>3622</v>
      </c>
      <c r="E747" s="33" t="s">
        <v>2369</v>
      </c>
      <c r="F747" s="88"/>
      <c r="G747" s="33" t="s">
        <v>4019</v>
      </c>
      <c r="J747" s="33" t="s">
        <v>2294</v>
      </c>
      <c r="K747" s="33">
        <v>0</v>
      </c>
      <c r="L747" s="33">
        <v>0</v>
      </c>
      <c r="M747" s="33" t="s">
        <v>270</v>
      </c>
    </row>
    <row r="748" spans="1:13">
      <c r="A748" s="33" t="s">
        <v>1790</v>
      </c>
      <c r="B748" s="158" t="s">
        <v>1789</v>
      </c>
      <c r="C748" s="88">
        <v>45741</v>
      </c>
      <c r="D748" s="88" t="s">
        <v>3622</v>
      </c>
      <c r="E748" s="33" t="s">
        <v>2458</v>
      </c>
      <c r="F748" s="88"/>
      <c r="G748" s="33" t="s">
        <v>4008</v>
      </c>
      <c r="J748" s="33" t="s">
        <v>2294</v>
      </c>
      <c r="K748" s="33" t="s">
        <v>2294</v>
      </c>
      <c r="L748" s="33">
        <v>600</v>
      </c>
      <c r="M748" s="33" t="s">
        <v>270</v>
      </c>
    </row>
    <row r="749" spans="1:13">
      <c r="A749" s="33" t="s">
        <v>1790</v>
      </c>
      <c r="B749" s="158" t="s">
        <v>1789</v>
      </c>
      <c r="C749" s="88">
        <v>45741</v>
      </c>
      <c r="D749" s="88" t="s">
        <v>3622</v>
      </c>
      <c r="E749" s="33" t="s">
        <v>3520</v>
      </c>
      <c r="F749" s="88"/>
      <c r="G749" s="33" t="s">
        <v>4009</v>
      </c>
      <c r="J749" s="33" t="s">
        <v>2294</v>
      </c>
      <c r="K749" s="33" t="s">
        <v>2294</v>
      </c>
      <c r="L749" s="33">
        <v>0</v>
      </c>
      <c r="M749" s="33" t="s">
        <v>270</v>
      </c>
    </row>
    <row r="750" spans="1:13">
      <c r="A750" s="33" t="s">
        <v>1606</v>
      </c>
      <c r="B750" s="158" t="s">
        <v>1605</v>
      </c>
      <c r="C750" s="88">
        <v>45741</v>
      </c>
      <c r="D750" s="88" t="s">
        <v>3622</v>
      </c>
      <c r="E750" s="33" t="s">
        <v>3524</v>
      </c>
      <c r="F750" s="88"/>
      <c r="G750" s="33" t="s">
        <v>4014</v>
      </c>
      <c r="J750" s="33" t="s">
        <v>2294</v>
      </c>
      <c r="K750" s="33" t="s">
        <v>2294</v>
      </c>
      <c r="L750" s="33">
        <v>600</v>
      </c>
      <c r="M750" s="33" t="s">
        <v>270</v>
      </c>
    </row>
    <row r="751" spans="1:13">
      <c r="A751" s="33" t="s">
        <v>3975</v>
      </c>
      <c r="B751" s="158" t="s">
        <v>511</v>
      </c>
      <c r="C751" s="88">
        <v>45714</v>
      </c>
      <c r="D751" s="88" t="s">
        <v>684</v>
      </c>
      <c r="E751" s="33" t="s">
        <v>2661</v>
      </c>
      <c r="F751" s="88"/>
      <c r="G751" s="394" t="s">
        <v>2664</v>
      </c>
      <c r="H751" s="88">
        <v>1</v>
      </c>
      <c r="I751" s="88">
        <v>150</v>
      </c>
      <c r="J751" s="148">
        <v>150</v>
      </c>
      <c r="K751" s="148"/>
      <c r="L751" s="148"/>
    </row>
    <row r="752" spans="1:13">
      <c r="A752" s="33" t="s">
        <v>1267</v>
      </c>
      <c r="B752" s="158" t="s">
        <v>1266</v>
      </c>
      <c r="C752" s="88">
        <v>45714</v>
      </c>
      <c r="D752" s="88" t="s">
        <v>684</v>
      </c>
      <c r="E752" s="33" t="s">
        <v>2653</v>
      </c>
      <c r="F752" s="88"/>
      <c r="G752" s="394" t="s">
        <v>2666</v>
      </c>
      <c r="H752" s="88">
        <v>1</v>
      </c>
      <c r="I752" s="88">
        <v>175</v>
      </c>
      <c r="J752" s="148">
        <v>175</v>
      </c>
      <c r="K752" s="148"/>
      <c r="L752" s="148"/>
    </row>
    <row r="753" spans="1:12">
      <c r="A753" s="33" t="s">
        <v>1279</v>
      </c>
      <c r="B753" s="158" t="s">
        <v>1278</v>
      </c>
      <c r="C753" s="88">
        <v>45714</v>
      </c>
      <c r="D753" s="88" t="s">
        <v>684</v>
      </c>
      <c r="E753" s="33" t="s">
        <v>2653</v>
      </c>
      <c r="F753" s="88"/>
      <c r="G753" s="394" t="s">
        <v>2666</v>
      </c>
      <c r="H753" s="88">
        <v>1</v>
      </c>
      <c r="I753" s="88">
        <v>175</v>
      </c>
      <c r="J753" s="148">
        <v>175</v>
      </c>
      <c r="K753" s="148"/>
      <c r="L753" s="148"/>
    </row>
    <row r="754" spans="1:12">
      <c r="A754" s="33" t="s">
        <v>2276</v>
      </c>
      <c r="B754" s="158" t="s">
        <v>2264</v>
      </c>
      <c r="C754" s="88">
        <v>45714</v>
      </c>
      <c r="D754" s="88" t="s">
        <v>684</v>
      </c>
      <c r="E754" s="33" t="s">
        <v>2659</v>
      </c>
      <c r="F754" s="88"/>
      <c r="G754" s="394" t="s">
        <v>4044</v>
      </c>
      <c r="H754" s="88">
        <v>1</v>
      </c>
      <c r="I754" s="88">
        <v>35</v>
      </c>
      <c r="J754" s="148">
        <v>35</v>
      </c>
      <c r="K754" s="148"/>
      <c r="L754" s="148"/>
    </row>
    <row r="755" spans="1:12">
      <c r="A755" s="33" t="s">
        <v>2276</v>
      </c>
      <c r="B755" s="158" t="s">
        <v>2264</v>
      </c>
      <c r="C755" s="88">
        <v>45714</v>
      </c>
      <c r="D755" s="88" t="s">
        <v>684</v>
      </c>
      <c r="E755" s="33" t="s">
        <v>2657</v>
      </c>
      <c r="F755" s="88"/>
      <c r="G755" s="394" t="s">
        <v>4043</v>
      </c>
      <c r="H755" s="88">
        <v>1</v>
      </c>
      <c r="I755" s="88">
        <v>200</v>
      </c>
      <c r="J755" s="148">
        <v>200</v>
      </c>
      <c r="K755" s="148"/>
      <c r="L755" s="148"/>
    </row>
    <row r="756" spans="1:12">
      <c r="A756" s="33" t="s">
        <v>2276</v>
      </c>
      <c r="B756" s="158" t="s">
        <v>2264</v>
      </c>
      <c r="C756" s="88">
        <v>45714</v>
      </c>
      <c r="D756" s="88" t="s">
        <v>684</v>
      </c>
      <c r="E756" s="33" t="s">
        <v>2656</v>
      </c>
      <c r="F756" s="88"/>
      <c r="G756" s="394" t="s">
        <v>4042</v>
      </c>
      <c r="H756" s="88">
        <v>1</v>
      </c>
      <c r="I756" s="88">
        <v>1500</v>
      </c>
      <c r="J756" s="148">
        <v>1500</v>
      </c>
      <c r="K756" s="148"/>
      <c r="L756" s="148"/>
    </row>
    <row r="757" spans="1:12">
      <c r="A757" s="33" t="s">
        <v>2276</v>
      </c>
      <c r="B757" s="158" t="s">
        <v>2264</v>
      </c>
      <c r="C757" s="88">
        <v>45714</v>
      </c>
      <c r="D757" s="88" t="s">
        <v>684</v>
      </c>
      <c r="E757" s="33" t="s">
        <v>2651</v>
      </c>
      <c r="F757" s="88"/>
      <c r="G757" s="394" t="s">
        <v>2655</v>
      </c>
      <c r="H757" s="88">
        <v>1</v>
      </c>
      <c r="I757" s="88">
        <v>800</v>
      </c>
      <c r="J757" s="148">
        <v>800</v>
      </c>
      <c r="K757" s="148"/>
      <c r="L757" s="148"/>
    </row>
    <row r="758" spans="1:12">
      <c r="A758" s="33" t="s">
        <v>1407</v>
      </c>
      <c r="B758" s="158" t="s">
        <v>543</v>
      </c>
      <c r="C758" s="88">
        <v>45714</v>
      </c>
      <c r="D758" s="88" t="s">
        <v>684</v>
      </c>
      <c r="E758" s="33" t="s">
        <v>2661</v>
      </c>
      <c r="F758" s="88"/>
      <c r="G758" s="394" t="s">
        <v>2664</v>
      </c>
      <c r="H758" s="88">
        <v>1</v>
      </c>
      <c r="I758" s="88">
        <v>150</v>
      </c>
      <c r="J758" s="148">
        <v>150</v>
      </c>
      <c r="K758" s="148"/>
      <c r="L758" s="148"/>
    </row>
    <row r="759" spans="1:12">
      <c r="A759" s="33" t="s">
        <v>3760</v>
      </c>
      <c r="B759" s="158" t="s">
        <v>985</v>
      </c>
      <c r="C759" s="88">
        <v>45714</v>
      </c>
      <c r="D759" s="88" t="s">
        <v>684</v>
      </c>
      <c r="E759" s="33" t="s">
        <v>2653</v>
      </c>
      <c r="F759" s="88"/>
      <c r="G759" s="394" t="s">
        <v>2666</v>
      </c>
      <c r="H759" s="88">
        <v>1</v>
      </c>
      <c r="I759" s="88">
        <v>175</v>
      </c>
      <c r="J759" s="148">
        <v>175</v>
      </c>
      <c r="K759" s="148"/>
      <c r="L759" s="148"/>
    </row>
    <row r="760" spans="1:12">
      <c r="A760" s="33" t="s">
        <v>786</v>
      </c>
      <c r="B760" s="158" t="s">
        <v>785</v>
      </c>
      <c r="C760" s="88">
        <v>45714</v>
      </c>
      <c r="D760" s="88" t="s">
        <v>684</v>
      </c>
      <c r="E760" s="33" t="s">
        <v>2653</v>
      </c>
      <c r="F760" s="88"/>
      <c r="G760" s="394" t="s">
        <v>2666</v>
      </c>
      <c r="H760" s="88">
        <v>1</v>
      </c>
      <c r="I760" s="88">
        <v>175</v>
      </c>
      <c r="J760" s="148">
        <v>175</v>
      </c>
      <c r="K760" s="148"/>
      <c r="L760" s="148"/>
    </row>
    <row r="761" spans="1:12">
      <c r="A761" s="33" t="s">
        <v>3972</v>
      </c>
      <c r="B761" s="158" t="s">
        <v>2284</v>
      </c>
      <c r="C761" s="88">
        <v>45714</v>
      </c>
      <c r="D761" s="88" t="s">
        <v>684</v>
      </c>
      <c r="E761" s="33" t="s">
        <v>2661</v>
      </c>
      <c r="F761" s="88"/>
      <c r="G761" s="394" t="s">
        <v>2664</v>
      </c>
      <c r="H761" s="88">
        <v>1</v>
      </c>
      <c r="I761" s="88">
        <v>150</v>
      </c>
      <c r="J761" s="148">
        <v>150</v>
      </c>
      <c r="K761" s="148"/>
      <c r="L761" s="148"/>
    </row>
    <row r="762" spans="1:12">
      <c r="A762" s="33" t="s">
        <v>3657</v>
      </c>
      <c r="B762" s="158" t="s">
        <v>434</v>
      </c>
      <c r="C762" s="88">
        <v>45714</v>
      </c>
      <c r="D762" s="88" t="s">
        <v>684</v>
      </c>
      <c r="E762" s="33" t="s">
        <v>2653</v>
      </c>
      <c r="F762" s="88"/>
      <c r="G762" s="394" t="s">
        <v>2666</v>
      </c>
      <c r="H762" s="88">
        <v>1</v>
      </c>
      <c r="I762" s="88">
        <v>175</v>
      </c>
      <c r="J762" s="148">
        <v>175</v>
      </c>
      <c r="K762" s="148"/>
      <c r="L762" s="148"/>
    </row>
    <row r="763" spans="1:12">
      <c r="A763" s="33" t="s">
        <v>3918</v>
      </c>
      <c r="B763" s="158" t="s">
        <v>1001</v>
      </c>
      <c r="C763" s="88">
        <v>45714</v>
      </c>
      <c r="D763" s="88" t="s">
        <v>684</v>
      </c>
      <c r="E763" s="33" t="s">
        <v>2653</v>
      </c>
      <c r="F763" s="88"/>
      <c r="G763" s="394" t="s">
        <v>2666</v>
      </c>
      <c r="H763" s="88">
        <v>1</v>
      </c>
      <c r="I763" s="88">
        <v>175</v>
      </c>
      <c r="J763" s="148">
        <v>175</v>
      </c>
      <c r="K763" s="148"/>
      <c r="L763" s="148"/>
    </row>
    <row r="764" spans="1:12">
      <c r="A764" s="33" t="s">
        <v>2246</v>
      </c>
      <c r="B764" s="158" t="s">
        <v>525</v>
      </c>
      <c r="C764" s="88">
        <v>45714</v>
      </c>
      <c r="D764" s="88" t="s">
        <v>684</v>
      </c>
      <c r="E764" s="33" t="s">
        <v>2653</v>
      </c>
      <c r="F764" s="88"/>
      <c r="G764" s="394" t="s">
        <v>2666</v>
      </c>
      <c r="H764" s="88">
        <v>1</v>
      </c>
      <c r="I764" s="88">
        <v>175</v>
      </c>
      <c r="J764" s="148">
        <v>175</v>
      </c>
      <c r="K764" s="148"/>
      <c r="L764" s="148"/>
    </row>
    <row r="765" spans="1:12">
      <c r="A765" s="33" t="s">
        <v>1468</v>
      </c>
      <c r="B765" s="158" t="s">
        <v>1467</v>
      </c>
      <c r="C765" s="88">
        <v>45714</v>
      </c>
      <c r="D765" s="88" t="s">
        <v>684</v>
      </c>
      <c r="E765" s="33" t="s">
        <v>2653</v>
      </c>
      <c r="F765" s="88"/>
      <c r="G765" s="394" t="s">
        <v>2666</v>
      </c>
      <c r="H765" s="88">
        <v>1</v>
      </c>
      <c r="I765" s="88">
        <v>175</v>
      </c>
      <c r="J765" s="148">
        <v>175</v>
      </c>
      <c r="K765" s="148"/>
      <c r="L765" s="148"/>
    </row>
    <row r="766" spans="1:12">
      <c r="A766" s="33" t="s">
        <v>2253</v>
      </c>
      <c r="B766" s="158" t="s">
        <v>545</v>
      </c>
      <c r="C766" s="88">
        <v>45714</v>
      </c>
      <c r="D766" s="88" t="s">
        <v>684</v>
      </c>
      <c r="E766" s="33" t="s">
        <v>2653</v>
      </c>
      <c r="F766" s="88"/>
      <c r="G766" s="394" t="s">
        <v>2666</v>
      </c>
      <c r="H766" s="88">
        <v>1</v>
      </c>
      <c r="I766" s="88">
        <v>175</v>
      </c>
      <c r="J766" s="148">
        <v>175</v>
      </c>
      <c r="K766" s="148"/>
      <c r="L766" s="148"/>
    </row>
    <row r="767" spans="1:12">
      <c r="A767" s="33" t="s">
        <v>1369</v>
      </c>
      <c r="B767" s="158" t="s">
        <v>1368</v>
      </c>
      <c r="C767" s="88">
        <v>45714</v>
      </c>
      <c r="D767" s="88" t="s">
        <v>684</v>
      </c>
      <c r="E767" s="33" t="s">
        <v>2653</v>
      </c>
      <c r="F767" s="88"/>
      <c r="G767" s="394" t="s">
        <v>2666</v>
      </c>
      <c r="H767" s="88">
        <v>1</v>
      </c>
      <c r="I767" s="88">
        <v>175</v>
      </c>
      <c r="J767" s="148">
        <v>175</v>
      </c>
      <c r="K767" s="148"/>
      <c r="L767" s="148"/>
    </row>
    <row r="768" spans="1:12">
      <c r="A768" s="33" t="s">
        <v>3863</v>
      </c>
      <c r="B768" s="158" t="s">
        <v>1457</v>
      </c>
      <c r="C768" s="88">
        <v>45714</v>
      </c>
      <c r="D768" s="88" t="s">
        <v>684</v>
      </c>
      <c r="E768" s="33" t="s">
        <v>2653</v>
      </c>
      <c r="F768" s="88"/>
      <c r="G768" s="394" t="s">
        <v>2666</v>
      </c>
      <c r="H768" s="88">
        <v>1</v>
      </c>
      <c r="I768" s="88">
        <v>175</v>
      </c>
      <c r="J768" s="148">
        <v>175</v>
      </c>
      <c r="K768" s="148"/>
      <c r="L768" s="148"/>
    </row>
    <row r="769" spans="1:12">
      <c r="A769" s="33" t="s">
        <v>991</v>
      </c>
      <c r="B769" s="158" t="s">
        <v>990</v>
      </c>
      <c r="C769" s="88">
        <v>45714</v>
      </c>
      <c r="D769" s="88" t="s">
        <v>684</v>
      </c>
      <c r="E769" s="33" t="s">
        <v>2653</v>
      </c>
      <c r="F769" s="88"/>
      <c r="G769" s="394" t="s">
        <v>2666</v>
      </c>
      <c r="H769" s="88">
        <v>1</v>
      </c>
      <c r="I769" s="88">
        <v>175</v>
      </c>
      <c r="J769" s="148">
        <v>175</v>
      </c>
      <c r="K769" s="148"/>
      <c r="L769" s="148"/>
    </row>
    <row r="770" spans="1:12">
      <c r="A770" s="33" t="s">
        <v>1030</v>
      </c>
      <c r="B770" s="158" t="s">
        <v>520</v>
      </c>
      <c r="C770" s="88">
        <v>45714</v>
      </c>
      <c r="D770" s="88" t="s">
        <v>684</v>
      </c>
      <c r="E770" s="33" t="s">
        <v>2653</v>
      </c>
      <c r="F770" s="88"/>
      <c r="G770" s="394" t="s">
        <v>2666</v>
      </c>
      <c r="H770" s="88">
        <v>1</v>
      </c>
      <c r="I770" s="88">
        <v>175</v>
      </c>
      <c r="J770" s="148">
        <v>175</v>
      </c>
      <c r="K770" s="148"/>
      <c r="L770" s="148"/>
    </row>
    <row r="771" spans="1:12">
      <c r="A771" s="33" t="s">
        <v>3878</v>
      </c>
      <c r="B771" s="158" t="s">
        <v>619</v>
      </c>
      <c r="C771" s="88">
        <v>45714</v>
      </c>
      <c r="D771" s="88" t="s">
        <v>684</v>
      </c>
      <c r="E771" s="33" t="s">
        <v>2653</v>
      </c>
      <c r="F771" s="88"/>
      <c r="G771" s="394" t="s">
        <v>2666</v>
      </c>
      <c r="H771" s="88">
        <v>1</v>
      </c>
      <c r="I771" s="88">
        <v>175</v>
      </c>
      <c r="J771" s="148">
        <v>175</v>
      </c>
      <c r="K771" s="148"/>
      <c r="L771" s="148"/>
    </row>
    <row r="772" spans="1:12">
      <c r="A772" s="33" t="s">
        <v>3641</v>
      </c>
      <c r="B772" s="158" t="s">
        <v>524</v>
      </c>
      <c r="C772" s="88">
        <v>45714</v>
      </c>
      <c r="D772" s="88" t="s">
        <v>684</v>
      </c>
      <c r="E772" s="33" t="s">
        <v>2653</v>
      </c>
      <c r="F772" s="88"/>
      <c r="G772" s="394" t="s">
        <v>2666</v>
      </c>
      <c r="H772" s="88">
        <v>1</v>
      </c>
      <c r="I772" s="88">
        <v>175</v>
      </c>
      <c r="J772" s="148">
        <v>175</v>
      </c>
      <c r="K772" s="148"/>
      <c r="L772" s="148"/>
    </row>
    <row r="773" spans="1:12">
      <c r="A773" s="33" t="s">
        <v>1790</v>
      </c>
      <c r="B773" s="158" t="s">
        <v>1789</v>
      </c>
      <c r="C773" s="88">
        <v>45714</v>
      </c>
      <c r="D773" s="88" t="s">
        <v>684</v>
      </c>
      <c r="E773" s="33" t="s">
        <v>2653</v>
      </c>
      <c r="F773" s="88"/>
      <c r="G773" s="394" t="s">
        <v>2666</v>
      </c>
      <c r="H773" s="88">
        <v>1</v>
      </c>
      <c r="I773" s="88">
        <v>175</v>
      </c>
      <c r="J773" s="148">
        <v>175</v>
      </c>
      <c r="K773" s="148"/>
      <c r="L773" s="148"/>
    </row>
    <row r="774" spans="1:12">
      <c r="A774" s="33" t="s">
        <v>1790</v>
      </c>
      <c r="B774" s="158" t="s">
        <v>1789</v>
      </c>
      <c r="C774" s="88">
        <v>45714</v>
      </c>
      <c r="D774" s="88" t="s">
        <v>684</v>
      </c>
      <c r="E774" s="33" t="s">
        <v>2651</v>
      </c>
      <c r="F774" s="88"/>
      <c r="G774" s="394" t="s">
        <v>2655</v>
      </c>
      <c r="H774" s="88">
        <v>1</v>
      </c>
      <c r="I774" s="88">
        <v>800</v>
      </c>
      <c r="J774" s="148">
        <v>800</v>
      </c>
      <c r="K774" s="148"/>
      <c r="L774" s="148"/>
    </row>
    <row r="775" spans="1:12">
      <c r="A775" s="33" t="s">
        <v>1790</v>
      </c>
      <c r="B775" s="158" t="s">
        <v>1789</v>
      </c>
      <c r="C775" s="88">
        <v>45714</v>
      </c>
      <c r="D775" s="88" t="s">
        <v>684</v>
      </c>
      <c r="E775" s="33" t="s">
        <v>2649</v>
      </c>
      <c r="F775" s="88"/>
      <c r="G775" s="394" t="s">
        <v>4041</v>
      </c>
      <c r="H775" s="88">
        <v>1</v>
      </c>
      <c r="I775" s="88">
        <v>900</v>
      </c>
      <c r="J775" s="148">
        <v>900</v>
      </c>
      <c r="K775" s="148"/>
      <c r="L775" s="148"/>
    </row>
    <row r="776" spans="1:12">
      <c r="A776" s="33" t="s">
        <v>2174</v>
      </c>
      <c r="B776" s="158" t="s">
        <v>521</v>
      </c>
      <c r="C776" s="88">
        <v>45714</v>
      </c>
      <c r="D776" s="88" t="s">
        <v>684</v>
      </c>
      <c r="E776" s="33" t="s">
        <v>2653</v>
      </c>
      <c r="F776" s="88"/>
      <c r="G776" s="394" t="s">
        <v>2666</v>
      </c>
      <c r="H776" s="88">
        <v>1</v>
      </c>
      <c r="I776" s="88">
        <v>175</v>
      </c>
      <c r="J776" s="148">
        <v>175</v>
      </c>
      <c r="K776" s="148"/>
      <c r="L776" s="148"/>
    </row>
    <row r="777" spans="1:12">
      <c r="A777" s="33" t="s">
        <v>2068</v>
      </c>
      <c r="B777" s="158" t="s">
        <v>1264</v>
      </c>
      <c r="C777" s="88">
        <v>45715</v>
      </c>
      <c r="D777" s="88" t="s">
        <v>684</v>
      </c>
      <c r="E777" s="33" t="s">
        <v>2649</v>
      </c>
      <c r="F777" s="88"/>
      <c r="G777" s="394" t="s">
        <v>2730</v>
      </c>
      <c r="H777" s="88">
        <v>1</v>
      </c>
      <c r="I777" s="88">
        <v>900</v>
      </c>
      <c r="J777" s="148">
        <v>900</v>
      </c>
      <c r="K777" s="148"/>
      <c r="L777" s="148"/>
    </row>
    <row r="778" spans="1:12">
      <c r="A778" s="33" t="s">
        <v>4056</v>
      </c>
      <c r="B778" s="158" t="s">
        <v>629</v>
      </c>
      <c r="C778" s="88">
        <v>45715</v>
      </c>
      <c r="D778" s="88" t="s">
        <v>684</v>
      </c>
      <c r="E778" s="33" t="s">
        <v>2649</v>
      </c>
      <c r="F778" s="88"/>
      <c r="G778" s="394" t="s">
        <v>2730</v>
      </c>
      <c r="H778" s="88">
        <v>1</v>
      </c>
      <c r="I778" s="88">
        <v>900</v>
      </c>
      <c r="J778" s="148">
        <v>900</v>
      </c>
      <c r="K778" s="148"/>
      <c r="L778" s="148"/>
    </row>
    <row r="779" spans="1:12">
      <c r="A779" s="33" t="s">
        <v>2250</v>
      </c>
      <c r="B779" s="158" t="s">
        <v>1764</v>
      </c>
      <c r="C779" s="88">
        <v>45715</v>
      </c>
      <c r="D779" s="88" t="s">
        <v>684</v>
      </c>
      <c r="E779" s="33" t="s">
        <v>2651</v>
      </c>
      <c r="F779" s="88"/>
      <c r="G779" s="394" t="s">
        <v>4057</v>
      </c>
      <c r="H779" s="88">
        <v>1</v>
      </c>
      <c r="I779" s="88">
        <v>800</v>
      </c>
      <c r="J779" s="148">
        <v>800</v>
      </c>
      <c r="K779" s="148"/>
      <c r="L779" s="148"/>
    </row>
    <row r="780" spans="1:12">
      <c r="A780" s="33" t="s">
        <v>2250</v>
      </c>
      <c r="B780" s="158" t="s">
        <v>1764</v>
      </c>
      <c r="C780" s="88">
        <v>45715</v>
      </c>
      <c r="D780" s="88" t="s">
        <v>684</v>
      </c>
      <c r="E780" s="33" t="s">
        <v>2649</v>
      </c>
      <c r="F780" s="88"/>
      <c r="G780" s="394" t="s">
        <v>2730</v>
      </c>
      <c r="H780" s="88">
        <v>1</v>
      </c>
      <c r="I780" s="88">
        <v>900</v>
      </c>
      <c r="J780" s="148">
        <v>900</v>
      </c>
      <c r="K780" s="148"/>
      <c r="L780" s="148"/>
    </row>
    <row r="781" spans="1:12">
      <c r="A781" s="33" t="s">
        <v>2245</v>
      </c>
      <c r="B781" s="158" t="s">
        <v>630</v>
      </c>
      <c r="C781" s="88">
        <v>45715</v>
      </c>
      <c r="D781" s="88" t="s">
        <v>684</v>
      </c>
      <c r="E781" s="33" t="s">
        <v>2649</v>
      </c>
      <c r="F781" s="88"/>
      <c r="G781" s="394" t="s">
        <v>2730</v>
      </c>
      <c r="H781" s="88">
        <v>1</v>
      </c>
      <c r="I781" s="88">
        <v>900</v>
      </c>
      <c r="J781" s="148">
        <v>900</v>
      </c>
      <c r="K781" s="148"/>
      <c r="L781" s="148"/>
    </row>
    <row r="782" spans="1:12">
      <c r="A782" s="33" t="s">
        <v>3302</v>
      </c>
      <c r="B782" s="158" t="s">
        <v>2424</v>
      </c>
      <c r="C782" s="88">
        <v>45716</v>
      </c>
      <c r="D782" s="88" t="s">
        <v>684</v>
      </c>
      <c r="E782" s="33" t="s">
        <v>2686</v>
      </c>
      <c r="F782" s="88"/>
      <c r="G782" s="394" t="s">
        <v>4046</v>
      </c>
      <c r="H782" s="88">
        <v>1</v>
      </c>
      <c r="I782" s="88">
        <v>1000</v>
      </c>
      <c r="J782" s="148">
        <v>1000</v>
      </c>
      <c r="K782" s="148"/>
      <c r="L782" s="148"/>
    </row>
    <row r="783" spans="1:12">
      <c r="A783" s="33" t="s">
        <v>3965</v>
      </c>
      <c r="B783" s="158" t="s">
        <v>505</v>
      </c>
      <c r="C783" s="88">
        <v>45716</v>
      </c>
      <c r="D783" s="88" t="s">
        <v>684</v>
      </c>
      <c r="E783" s="33" t="s">
        <v>2661</v>
      </c>
      <c r="F783" s="88"/>
      <c r="G783" s="394" t="s">
        <v>4045</v>
      </c>
      <c r="H783" s="88">
        <v>1</v>
      </c>
      <c r="I783" s="88">
        <v>150</v>
      </c>
      <c r="J783" s="148">
        <v>150</v>
      </c>
      <c r="K783" s="148"/>
      <c r="L783" s="148"/>
    </row>
    <row r="784" spans="1:12">
      <c r="A784" s="33" t="s">
        <v>2269</v>
      </c>
      <c r="B784" s="158" t="s">
        <v>2257</v>
      </c>
      <c r="C784" s="88">
        <v>45717</v>
      </c>
      <c r="D784" s="88" t="s">
        <v>684</v>
      </c>
      <c r="E784" s="33" t="s">
        <v>2689</v>
      </c>
      <c r="F784" s="88"/>
      <c r="G784" s="394" t="s">
        <v>4047</v>
      </c>
      <c r="H784" s="88">
        <v>1</v>
      </c>
      <c r="I784" s="88">
        <v>500</v>
      </c>
      <c r="J784" s="148">
        <v>500</v>
      </c>
      <c r="K784" s="148"/>
      <c r="L784" s="148"/>
    </row>
    <row r="785" spans="1:12">
      <c r="A785" s="33" t="s">
        <v>1790</v>
      </c>
      <c r="B785" s="158" t="s">
        <v>1789</v>
      </c>
      <c r="C785" s="88">
        <v>45717</v>
      </c>
      <c r="D785" s="88" t="s">
        <v>684</v>
      </c>
      <c r="E785" s="33" t="s">
        <v>2695</v>
      </c>
      <c r="F785" s="88"/>
      <c r="G785" s="394" t="s">
        <v>4048</v>
      </c>
      <c r="H785" s="88">
        <v>1</v>
      </c>
      <c r="I785" s="88">
        <v>200</v>
      </c>
      <c r="J785" s="148">
        <v>200</v>
      </c>
      <c r="K785" s="148"/>
      <c r="L785" s="148"/>
    </row>
    <row r="786" spans="1:12">
      <c r="A786" s="33" t="s">
        <v>4052</v>
      </c>
      <c r="B786" s="158" t="s">
        <v>489</v>
      </c>
      <c r="C786" s="88">
        <v>45718</v>
      </c>
      <c r="D786" s="88" t="s">
        <v>684</v>
      </c>
      <c r="E786" s="33" t="s">
        <v>2693</v>
      </c>
      <c r="F786" s="88"/>
      <c r="G786" s="394" t="s">
        <v>2707</v>
      </c>
      <c r="H786" s="88">
        <v>1</v>
      </c>
      <c r="I786" s="88">
        <v>900</v>
      </c>
      <c r="J786" s="148">
        <v>900</v>
      </c>
      <c r="K786" s="148"/>
      <c r="L786" s="148"/>
    </row>
    <row r="787" spans="1:12">
      <c r="A787" s="33" t="s">
        <v>2002</v>
      </c>
      <c r="B787" s="158" t="s">
        <v>1996</v>
      </c>
      <c r="C787" s="88">
        <v>45718</v>
      </c>
      <c r="D787" s="88" t="s">
        <v>684</v>
      </c>
      <c r="E787" s="33" t="s">
        <v>2693</v>
      </c>
      <c r="F787" s="88"/>
      <c r="G787" s="394" t="s">
        <v>2707</v>
      </c>
      <c r="H787" s="88">
        <v>1</v>
      </c>
      <c r="I787" s="88">
        <v>900</v>
      </c>
      <c r="J787" s="148">
        <v>900</v>
      </c>
      <c r="K787" s="148"/>
      <c r="L787" s="148"/>
    </row>
    <row r="788" spans="1:12">
      <c r="A788" s="33" t="s">
        <v>1923</v>
      </c>
      <c r="B788" s="158" t="s">
        <v>1913</v>
      </c>
      <c r="C788" s="88">
        <v>45718</v>
      </c>
      <c r="D788" s="88" t="s">
        <v>684</v>
      </c>
      <c r="E788" s="33" t="s">
        <v>2733</v>
      </c>
      <c r="F788" s="88"/>
      <c r="G788" s="394" t="s">
        <v>2747</v>
      </c>
      <c r="H788" s="88">
        <v>1</v>
      </c>
      <c r="I788" s="88">
        <v>110</v>
      </c>
      <c r="J788" s="148">
        <v>110</v>
      </c>
      <c r="K788" s="148"/>
      <c r="L788" s="148"/>
    </row>
    <row r="789" spans="1:12">
      <c r="A789" s="33" t="s">
        <v>2068</v>
      </c>
      <c r="B789" s="158" t="s">
        <v>1264</v>
      </c>
      <c r="C789" s="88">
        <v>45718</v>
      </c>
      <c r="D789" s="88" t="s">
        <v>684</v>
      </c>
      <c r="E789" s="33" t="s">
        <v>2733</v>
      </c>
      <c r="F789" s="88"/>
      <c r="G789" s="394" t="s">
        <v>2747</v>
      </c>
      <c r="H789" s="88">
        <v>1</v>
      </c>
      <c r="I789" s="88">
        <v>110</v>
      </c>
      <c r="J789" s="148">
        <v>110</v>
      </c>
      <c r="K789" s="148"/>
      <c r="L789" s="148"/>
    </row>
    <row r="790" spans="1:12">
      <c r="A790" s="33" t="s">
        <v>2157</v>
      </c>
      <c r="B790" s="158" t="s">
        <v>2156</v>
      </c>
      <c r="C790" s="88">
        <v>45718</v>
      </c>
      <c r="D790" s="88" t="s">
        <v>684</v>
      </c>
      <c r="E790" s="33" t="s">
        <v>2659</v>
      </c>
      <c r="F790" s="88"/>
      <c r="G790" s="394" t="s">
        <v>4058</v>
      </c>
      <c r="H790" s="88">
        <v>1</v>
      </c>
      <c r="I790" s="88">
        <v>35</v>
      </c>
      <c r="J790" s="148">
        <v>35</v>
      </c>
      <c r="K790" s="148"/>
      <c r="L790" s="148"/>
    </row>
    <row r="791" spans="1:12">
      <c r="A791" s="33" t="s">
        <v>2157</v>
      </c>
      <c r="B791" s="158" t="s">
        <v>2156</v>
      </c>
      <c r="C791" s="88">
        <v>45718</v>
      </c>
      <c r="D791" s="88" t="s">
        <v>684</v>
      </c>
      <c r="E791" s="33" t="s">
        <v>2657</v>
      </c>
      <c r="F791" s="88"/>
      <c r="G791" s="394" t="s">
        <v>4059</v>
      </c>
      <c r="H791" s="88">
        <v>1</v>
      </c>
      <c r="I791" s="88">
        <v>200</v>
      </c>
      <c r="J791" s="148">
        <v>200</v>
      </c>
      <c r="K791" s="148"/>
      <c r="L791" s="148"/>
    </row>
    <row r="792" spans="1:12">
      <c r="A792" s="33" t="s">
        <v>2157</v>
      </c>
      <c r="B792" s="158" t="s">
        <v>2156</v>
      </c>
      <c r="C792" s="88">
        <v>45718</v>
      </c>
      <c r="D792" s="88" t="s">
        <v>684</v>
      </c>
      <c r="E792" s="33" t="s">
        <v>2695</v>
      </c>
      <c r="F792" s="88"/>
      <c r="G792" s="394" t="s">
        <v>4060</v>
      </c>
      <c r="H792" s="88">
        <v>1</v>
      </c>
      <c r="I792" s="88">
        <v>200</v>
      </c>
      <c r="J792" s="148">
        <v>200</v>
      </c>
      <c r="K792" s="148"/>
      <c r="L792" s="148"/>
    </row>
    <row r="793" spans="1:12">
      <c r="A793" s="33" t="s">
        <v>2243</v>
      </c>
      <c r="B793" s="158" t="s">
        <v>861</v>
      </c>
      <c r="C793" s="88">
        <v>45718</v>
      </c>
      <c r="D793" s="88" t="s">
        <v>684</v>
      </c>
      <c r="E793" s="33" t="s">
        <v>2693</v>
      </c>
      <c r="F793" s="88"/>
      <c r="G793" s="394" t="s">
        <v>2707</v>
      </c>
      <c r="H793" s="88">
        <v>1</v>
      </c>
      <c r="I793" s="88">
        <v>900</v>
      </c>
      <c r="J793" s="148">
        <v>900</v>
      </c>
      <c r="K793" s="148"/>
      <c r="L793" s="148"/>
    </row>
    <row r="794" spans="1:12">
      <c r="A794" s="33" t="s">
        <v>3897</v>
      </c>
      <c r="B794" s="158" t="s">
        <v>515</v>
      </c>
      <c r="C794" s="88">
        <v>45718</v>
      </c>
      <c r="D794" s="88" t="s">
        <v>684</v>
      </c>
      <c r="E794" s="33" t="s">
        <v>2693</v>
      </c>
      <c r="F794" s="88"/>
      <c r="G794" s="394" t="s">
        <v>2707</v>
      </c>
      <c r="H794" s="88">
        <v>1</v>
      </c>
      <c r="I794" s="88">
        <v>900</v>
      </c>
      <c r="J794" s="148">
        <v>900</v>
      </c>
      <c r="K794" s="148"/>
      <c r="L794" s="148"/>
    </row>
    <row r="795" spans="1:12">
      <c r="A795" s="33" t="s">
        <v>1329</v>
      </c>
      <c r="B795" s="158" t="s">
        <v>1274</v>
      </c>
      <c r="C795" s="88">
        <v>45718</v>
      </c>
      <c r="D795" s="88" t="s">
        <v>684</v>
      </c>
      <c r="E795" s="33" t="s">
        <v>2693</v>
      </c>
      <c r="F795" s="88"/>
      <c r="G795" s="394" t="s">
        <v>2707</v>
      </c>
      <c r="H795" s="88">
        <v>1</v>
      </c>
      <c r="I795" s="88">
        <v>900</v>
      </c>
      <c r="J795" s="148">
        <v>900</v>
      </c>
      <c r="K795" s="148"/>
      <c r="L795" s="148"/>
    </row>
    <row r="796" spans="1:12">
      <c r="A796" s="33" t="s">
        <v>3423</v>
      </c>
      <c r="B796" s="158" t="s">
        <v>860</v>
      </c>
      <c r="C796" s="88">
        <v>45718</v>
      </c>
      <c r="D796" s="88" t="s">
        <v>684</v>
      </c>
      <c r="E796" s="33" t="s">
        <v>2733</v>
      </c>
      <c r="F796" s="88"/>
      <c r="G796" s="394" t="s">
        <v>2747</v>
      </c>
      <c r="H796" s="88">
        <v>1</v>
      </c>
      <c r="I796" s="88">
        <v>110</v>
      </c>
      <c r="J796" s="148">
        <v>110</v>
      </c>
      <c r="K796" s="148"/>
      <c r="L796" s="148"/>
    </row>
    <row r="797" spans="1:12">
      <c r="A797" s="33" t="s">
        <v>1984</v>
      </c>
      <c r="B797" s="158" t="s">
        <v>1983</v>
      </c>
      <c r="C797" s="88">
        <v>45718</v>
      </c>
      <c r="D797" s="88" t="s">
        <v>684</v>
      </c>
      <c r="E797" s="33" t="s">
        <v>2733</v>
      </c>
      <c r="F797" s="88"/>
      <c r="G797" s="394" t="s">
        <v>2747</v>
      </c>
      <c r="H797" s="88">
        <v>1</v>
      </c>
      <c r="I797" s="88">
        <v>110</v>
      </c>
      <c r="J797" s="148">
        <v>110</v>
      </c>
      <c r="K797" s="148"/>
      <c r="L797" s="148"/>
    </row>
    <row r="798" spans="1:12">
      <c r="A798" s="33" t="s">
        <v>3961</v>
      </c>
      <c r="B798" s="158" t="s">
        <v>1265</v>
      </c>
      <c r="C798" s="88">
        <v>45718</v>
      </c>
      <c r="D798" s="88" t="s">
        <v>684</v>
      </c>
      <c r="E798" s="33" t="s">
        <v>2693</v>
      </c>
      <c r="F798" s="88"/>
      <c r="G798" s="394" t="s">
        <v>2707</v>
      </c>
      <c r="H798" s="88">
        <v>1</v>
      </c>
      <c r="I798" s="88">
        <v>900</v>
      </c>
      <c r="J798" s="148">
        <v>900</v>
      </c>
      <c r="K798" s="148"/>
      <c r="L798" s="148"/>
    </row>
    <row r="799" spans="1:12">
      <c r="A799" s="33" t="s">
        <v>4050</v>
      </c>
      <c r="B799" s="158" t="s">
        <v>597</v>
      </c>
      <c r="C799" s="88">
        <v>45718</v>
      </c>
      <c r="D799" s="88" t="s">
        <v>684</v>
      </c>
      <c r="E799" s="33" t="s">
        <v>2693</v>
      </c>
      <c r="F799" s="88"/>
      <c r="G799" s="394" t="s">
        <v>2707</v>
      </c>
      <c r="H799" s="88">
        <v>1</v>
      </c>
      <c r="I799" s="88">
        <v>900</v>
      </c>
      <c r="J799" s="148">
        <v>900</v>
      </c>
      <c r="K799" s="148"/>
      <c r="L799" s="148"/>
    </row>
    <row r="800" spans="1:12">
      <c r="A800" s="33" t="s">
        <v>1311</v>
      </c>
      <c r="B800" s="158" t="s">
        <v>1310</v>
      </c>
      <c r="C800" s="88">
        <v>45718</v>
      </c>
      <c r="D800" s="88" t="s">
        <v>684</v>
      </c>
      <c r="E800" s="33" t="s">
        <v>2733</v>
      </c>
      <c r="F800" s="88"/>
      <c r="G800" s="394" t="s">
        <v>2747</v>
      </c>
      <c r="H800" s="88">
        <v>1</v>
      </c>
      <c r="I800" s="88">
        <v>110</v>
      </c>
      <c r="J800" s="148">
        <v>110</v>
      </c>
      <c r="K800" s="148"/>
      <c r="L800" s="148"/>
    </row>
    <row r="801" spans="1:12">
      <c r="A801" s="33" t="s">
        <v>4056</v>
      </c>
      <c r="B801" s="158" t="s">
        <v>629</v>
      </c>
      <c r="C801" s="88">
        <v>45718</v>
      </c>
      <c r="D801" s="88" t="s">
        <v>684</v>
      </c>
      <c r="E801" s="33" t="s">
        <v>2733</v>
      </c>
      <c r="F801" s="88"/>
      <c r="G801" s="394" t="s">
        <v>2747</v>
      </c>
      <c r="H801" s="88">
        <v>1</v>
      </c>
      <c r="I801" s="88">
        <v>110</v>
      </c>
      <c r="J801" s="148">
        <v>110</v>
      </c>
      <c r="K801" s="148"/>
      <c r="L801" s="148"/>
    </row>
    <row r="802" spans="1:12">
      <c r="A802" s="33" t="s">
        <v>4051</v>
      </c>
      <c r="B802" s="158" t="s">
        <v>281</v>
      </c>
      <c r="C802" s="88">
        <v>45718</v>
      </c>
      <c r="D802" s="88" t="s">
        <v>684</v>
      </c>
      <c r="E802" s="33" t="s">
        <v>2693</v>
      </c>
      <c r="F802" s="88"/>
      <c r="G802" s="394" t="s">
        <v>2707</v>
      </c>
      <c r="H802" s="88">
        <v>1</v>
      </c>
      <c r="I802" s="88">
        <v>900</v>
      </c>
      <c r="J802" s="148">
        <v>900</v>
      </c>
      <c r="K802" s="148"/>
      <c r="L802" s="148"/>
    </row>
    <row r="803" spans="1:12">
      <c r="A803" s="33" t="s">
        <v>443</v>
      </c>
      <c r="B803" s="158" t="s">
        <v>586</v>
      </c>
      <c r="C803" s="88">
        <v>45718</v>
      </c>
      <c r="D803" s="88" t="s">
        <v>684</v>
      </c>
      <c r="E803" s="33" t="s">
        <v>2693</v>
      </c>
      <c r="F803" s="88"/>
      <c r="G803" s="394" t="s">
        <v>2707</v>
      </c>
      <c r="H803" s="88">
        <v>1</v>
      </c>
      <c r="I803" s="88">
        <v>900</v>
      </c>
      <c r="J803" s="148">
        <v>900</v>
      </c>
      <c r="K803" s="148"/>
      <c r="L803" s="148"/>
    </row>
    <row r="804" spans="1:12">
      <c r="A804" s="33" t="s">
        <v>1866</v>
      </c>
      <c r="B804" s="158" t="s">
        <v>1864</v>
      </c>
      <c r="C804" s="88">
        <v>45718</v>
      </c>
      <c r="D804" s="88" t="s">
        <v>684</v>
      </c>
      <c r="E804" s="33" t="s">
        <v>2649</v>
      </c>
      <c r="F804" s="88"/>
      <c r="G804" s="394" t="s">
        <v>4054</v>
      </c>
      <c r="H804" s="88">
        <v>1</v>
      </c>
      <c r="I804" s="88">
        <v>900</v>
      </c>
      <c r="J804" s="148">
        <v>900</v>
      </c>
      <c r="K804" s="148"/>
      <c r="L804" s="148"/>
    </row>
    <row r="805" spans="1:12">
      <c r="A805" s="33" t="s">
        <v>1497</v>
      </c>
      <c r="B805" s="158" t="s">
        <v>1004</v>
      </c>
      <c r="C805" s="88">
        <v>45718</v>
      </c>
      <c r="D805" s="88" t="s">
        <v>684</v>
      </c>
      <c r="E805" s="33" t="s">
        <v>2693</v>
      </c>
      <c r="F805" s="88"/>
      <c r="G805" s="394" t="s">
        <v>2707</v>
      </c>
      <c r="H805" s="88">
        <v>1</v>
      </c>
      <c r="I805" s="88">
        <v>900</v>
      </c>
      <c r="J805" s="148">
        <v>900</v>
      </c>
      <c r="K805" s="148"/>
      <c r="L805" s="148"/>
    </row>
    <row r="806" spans="1:12">
      <c r="A806" s="33" t="s">
        <v>3669</v>
      </c>
      <c r="B806" s="158" t="s">
        <v>1513</v>
      </c>
      <c r="C806" s="88">
        <v>45718</v>
      </c>
      <c r="D806" s="88" t="s">
        <v>684</v>
      </c>
      <c r="E806" s="33" t="s">
        <v>2733</v>
      </c>
      <c r="F806" s="88"/>
      <c r="G806" s="394" t="s">
        <v>2747</v>
      </c>
      <c r="H806" s="88">
        <v>1</v>
      </c>
      <c r="I806" s="88">
        <v>110</v>
      </c>
      <c r="J806" s="148">
        <v>110</v>
      </c>
      <c r="K806" s="148"/>
      <c r="L806" s="148"/>
    </row>
    <row r="807" spans="1:12">
      <c r="A807" s="33" t="s">
        <v>3821</v>
      </c>
      <c r="B807" s="158" t="s">
        <v>539</v>
      </c>
      <c r="C807" s="88">
        <v>45718</v>
      </c>
      <c r="D807" s="88" t="s">
        <v>684</v>
      </c>
      <c r="E807" s="33" t="s">
        <v>2733</v>
      </c>
      <c r="F807" s="88"/>
      <c r="G807" s="394" t="s">
        <v>2747</v>
      </c>
      <c r="H807" s="88">
        <v>1</v>
      </c>
      <c r="I807" s="88">
        <v>110</v>
      </c>
      <c r="J807" s="148">
        <v>110</v>
      </c>
      <c r="K807" s="148"/>
      <c r="L807" s="148"/>
    </row>
    <row r="808" spans="1:12">
      <c r="A808" s="33" t="s">
        <v>2250</v>
      </c>
      <c r="B808" s="158" t="s">
        <v>1764</v>
      </c>
      <c r="C808" s="88">
        <v>45718</v>
      </c>
      <c r="D808" s="88" t="s">
        <v>684</v>
      </c>
      <c r="E808" s="33" t="s">
        <v>2733</v>
      </c>
      <c r="F808" s="88"/>
      <c r="G808" s="394" t="s">
        <v>2747</v>
      </c>
      <c r="H808" s="88">
        <v>1</v>
      </c>
      <c r="I808" s="88">
        <v>110</v>
      </c>
      <c r="J808" s="148">
        <v>110</v>
      </c>
      <c r="K808" s="148"/>
      <c r="L808" s="148"/>
    </row>
    <row r="809" spans="1:12">
      <c r="A809" s="33" t="s">
        <v>3724</v>
      </c>
      <c r="B809" s="158" t="s">
        <v>581</v>
      </c>
      <c r="C809" s="88">
        <v>45718</v>
      </c>
      <c r="D809" s="88" t="s">
        <v>684</v>
      </c>
      <c r="E809" s="33" t="s">
        <v>2733</v>
      </c>
      <c r="F809" s="88"/>
      <c r="G809" s="394" t="s">
        <v>2747</v>
      </c>
      <c r="H809" s="88">
        <v>1</v>
      </c>
      <c r="I809" s="88">
        <v>110</v>
      </c>
      <c r="J809" s="148">
        <v>110</v>
      </c>
      <c r="K809" s="148"/>
      <c r="L809" s="148"/>
    </row>
    <row r="810" spans="1:12">
      <c r="A810" s="33" t="s">
        <v>1886</v>
      </c>
      <c r="B810" s="158" t="s">
        <v>1808</v>
      </c>
      <c r="C810" s="88">
        <v>45718</v>
      </c>
      <c r="D810" s="88" t="s">
        <v>684</v>
      </c>
      <c r="E810" s="33" t="s">
        <v>2716</v>
      </c>
      <c r="F810" s="88"/>
      <c r="G810" s="394" t="s">
        <v>4053</v>
      </c>
      <c r="H810" s="88">
        <v>3</v>
      </c>
      <c r="I810" s="88">
        <v>320</v>
      </c>
      <c r="J810" s="148">
        <v>960</v>
      </c>
      <c r="K810" s="148"/>
      <c r="L810" s="148"/>
    </row>
    <row r="811" spans="1:12">
      <c r="A811" s="33" t="s">
        <v>2256</v>
      </c>
      <c r="B811" s="158" t="s">
        <v>275</v>
      </c>
      <c r="C811" s="88">
        <v>45718</v>
      </c>
      <c r="D811" s="88" t="s">
        <v>684</v>
      </c>
      <c r="E811" s="33" t="s">
        <v>2693</v>
      </c>
      <c r="F811" s="88"/>
      <c r="G811" s="394" t="s">
        <v>2707</v>
      </c>
      <c r="H811" s="88">
        <v>1</v>
      </c>
      <c r="I811" s="88">
        <v>900</v>
      </c>
      <c r="J811" s="148">
        <v>900</v>
      </c>
      <c r="K811" s="148"/>
      <c r="L811" s="148"/>
    </row>
    <row r="812" spans="1:12">
      <c r="A812" s="33" t="s">
        <v>4005</v>
      </c>
      <c r="B812" s="158" t="s">
        <v>596</v>
      </c>
      <c r="C812" s="88">
        <v>45718</v>
      </c>
      <c r="D812" s="88" t="s">
        <v>684</v>
      </c>
      <c r="E812" s="33" t="s">
        <v>2693</v>
      </c>
      <c r="F812" s="88"/>
      <c r="G812" s="394" t="s">
        <v>2707</v>
      </c>
      <c r="H812" s="88">
        <v>1</v>
      </c>
      <c r="I812" s="88">
        <v>900</v>
      </c>
      <c r="J812" s="148">
        <v>900</v>
      </c>
      <c r="K812" s="148"/>
      <c r="L812" s="148"/>
    </row>
    <row r="813" spans="1:12">
      <c r="A813" s="33" t="s">
        <v>2138</v>
      </c>
      <c r="B813" s="158" t="s">
        <v>603</v>
      </c>
      <c r="C813" s="88">
        <v>45718</v>
      </c>
      <c r="D813" s="88" t="s">
        <v>684</v>
      </c>
      <c r="E813" s="33" t="s">
        <v>2693</v>
      </c>
      <c r="F813" s="88"/>
      <c r="G813" s="394" t="s">
        <v>2707</v>
      </c>
      <c r="H813" s="88">
        <v>1</v>
      </c>
      <c r="I813" s="88">
        <v>900</v>
      </c>
      <c r="J813" s="148">
        <v>900</v>
      </c>
      <c r="K813" s="148"/>
      <c r="L813" s="148"/>
    </row>
    <row r="814" spans="1:12">
      <c r="A814" s="33" t="s">
        <v>2245</v>
      </c>
      <c r="B814" s="158" t="s">
        <v>630</v>
      </c>
      <c r="C814" s="88">
        <v>45718</v>
      </c>
      <c r="D814" s="88" t="s">
        <v>684</v>
      </c>
      <c r="E814" s="33" t="s">
        <v>2733</v>
      </c>
      <c r="F814" s="88"/>
      <c r="G814" s="394" t="s">
        <v>2747</v>
      </c>
      <c r="H814" s="88">
        <v>1</v>
      </c>
      <c r="I814" s="88">
        <v>110</v>
      </c>
      <c r="J814" s="148">
        <v>110</v>
      </c>
      <c r="K814" s="148"/>
      <c r="L814" s="148"/>
    </row>
    <row r="815" spans="1:12">
      <c r="A815" s="33" t="s">
        <v>3666</v>
      </c>
      <c r="B815" s="158" t="s">
        <v>501</v>
      </c>
      <c r="C815" s="88">
        <v>45718</v>
      </c>
      <c r="D815" s="88" t="s">
        <v>684</v>
      </c>
      <c r="E815" s="33" t="s">
        <v>2693</v>
      </c>
      <c r="F815" s="88"/>
      <c r="G815" s="394" t="s">
        <v>2707</v>
      </c>
      <c r="H815" s="88">
        <v>1</v>
      </c>
      <c r="I815" s="88">
        <v>900</v>
      </c>
      <c r="J815" s="148">
        <v>900</v>
      </c>
      <c r="K815" s="148"/>
      <c r="L815" s="148"/>
    </row>
    <row r="816" spans="1:12">
      <c r="A816" s="33" t="s">
        <v>1654</v>
      </c>
      <c r="B816" s="158" t="s">
        <v>1652</v>
      </c>
      <c r="C816" s="88">
        <v>45718</v>
      </c>
      <c r="D816" s="88" t="s">
        <v>684</v>
      </c>
      <c r="E816" s="33" t="s">
        <v>2733</v>
      </c>
      <c r="F816" s="88"/>
      <c r="G816" s="394" t="s">
        <v>2747</v>
      </c>
      <c r="H816" s="88">
        <v>1</v>
      </c>
      <c r="I816" s="88">
        <v>110</v>
      </c>
      <c r="J816" s="148">
        <v>110</v>
      </c>
      <c r="K816" s="148"/>
      <c r="L816" s="148"/>
    </row>
    <row r="817" spans="1:12">
      <c r="A817" s="33" t="s">
        <v>2252</v>
      </c>
      <c r="B817" s="158" t="s">
        <v>2072</v>
      </c>
      <c r="C817" s="88">
        <v>45718</v>
      </c>
      <c r="D817" s="88" t="s">
        <v>684</v>
      </c>
      <c r="E817" s="33" t="s">
        <v>2733</v>
      </c>
      <c r="F817" s="88"/>
      <c r="G817" s="394" t="s">
        <v>2747</v>
      </c>
      <c r="H817" s="88">
        <v>1</v>
      </c>
      <c r="I817" s="88">
        <v>110</v>
      </c>
      <c r="J817" s="148">
        <v>110</v>
      </c>
      <c r="K817" s="148"/>
      <c r="L817" s="148"/>
    </row>
    <row r="818" spans="1:12">
      <c r="A818" s="33" t="s">
        <v>832</v>
      </c>
      <c r="B818" s="158" t="s">
        <v>831</v>
      </c>
      <c r="C818" s="88">
        <v>45718</v>
      </c>
      <c r="D818" s="88" t="s">
        <v>684</v>
      </c>
      <c r="E818" s="33" t="s">
        <v>2693</v>
      </c>
      <c r="F818" s="88"/>
      <c r="G818" s="394" t="s">
        <v>2707</v>
      </c>
      <c r="H818" s="88">
        <v>1</v>
      </c>
      <c r="I818" s="88">
        <v>900</v>
      </c>
      <c r="J818" s="148">
        <v>900</v>
      </c>
      <c r="K818" s="148"/>
      <c r="L818" s="148"/>
    </row>
    <row r="819" spans="1:12">
      <c r="A819" s="33" t="s">
        <v>1723</v>
      </c>
      <c r="B819" s="158" t="s">
        <v>583</v>
      </c>
      <c r="C819" s="88">
        <v>45718</v>
      </c>
      <c r="D819" s="88" t="s">
        <v>684</v>
      </c>
      <c r="E819" s="33" t="s">
        <v>2649</v>
      </c>
      <c r="F819" s="88"/>
      <c r="G819" s="394" t="s">
        <v>4054</v>
      </c>
      <c r="H819" s="88">
        <v>1</v>
      </c>
      <c r="I819" s="88">
        <v>900</v>
      </c>
      <c r="J819" s="148">
        <v>900</v>
      </c>
      <c r="K819" s="148"/>
      <c r="L819" s="148"/>
    </row>
    <row r="820" spans="1:12">
      <c r="A820" s="33" t="s">
        <v>4049</v>
      </c>
      <c r="B820" s="158" t="s">
        <v>355</v>
      </c>
      <c r="C820" s="88">
        <v>45718</v>
      </c>
      <c r="D820" s="88" t="s">
        <v>684</v>
      </c>
      <c r="E820" s="33" t="s">
        <v>2693</v>
      </c>
      <c r="F820" s="88"/>
      <c r="G820" s="394" t="s">
        <v>2707</v>
      </c>
      <c r="H820" s="88">
        <v>1</v>
      </c>
      <c r="I820" s="88">
        <v>900</v>
      </c>
      <c r="J820" s="148">
        <v>900</v>
      </c>
      <c r="K820" s="148"/>
      <c r="L820" s="148"/>
    </row>
    <row r="821" spans="1:12">
      <c r="A821" s="33" t="s">
        <v>2039</v>
      </c>
      <c r="B821" s="158" t="s">
        <v>2027</v>
      </c>
      <c r="C821" s="88">
        <v>45718</v>
      </c>
      <c r="D821" s="88" t="s">
        <v>684</v>
      </c>
      <c r="E821" s="33" t="s">
        <v>2693</v>
      </c>
      <c r="F821" s="88"/>
      <c r="G821" s="394" t="s">
        <v>2707</v>
      </c>
      <c r="H821" s="88">
        <v>1</v>
      </c>
      <c r="I821" s="88">
        <v>900</v>
      </c>
      <c r="J821" s="148">
        <v>900</v>
      </c>
      <c r="K821" s="148"/>
      <c r="L821" s="148"/>
    </row>
    <row r="822" spans="1:12">
      <c r="A822" s="33" t="s">
        <v>1999</v>
      </c>
      <c r="B822" s="158" t="s">
        <v>1998</v>
      </c>
      <c r="C822" s="88">
        <v>45718</v>
      </c>
      <c r="D822" s="88" t="s">
        <v>684</v>
      </c>
      <c r="E822" s="33" t="s">
        <v>2693</v>
      </c>
      <c r="F822" s="88"/>
      <c r="G822" s="394" t="s">
        <v>2707</v>
      </c>
      <c r="H822" s="88">
        <v>1</v>
      </c>
      <c r="I822" s="88">
        <v>900</v>
      </c>
      <c r="J822" s="148">
        <v>900</v>
      </c>
      <c r="K822" s="148"/>
      <c r="L822" s="148"/>
    </row>
    <row r="823" spans="1:12">
      <c r="A823" s="33" t="s">
        <v>968</v>
      </c>
      <c r="B823" s="158" t="s">
        <v>967</v>
      </c>
      <c r="C823" s="88">
        <v>45718</v>
      </c>
      <c r="D823" s="88" t="s">
        <v>684</v>
      </c>
      <c r="E823" s="33" t="s">
        <v>2722</v>
      </c>
      <c r="F823" s="88"/>
      <c r="G823" s="394" t="s">
        <v>4055</v>
      </c>
      <c r="H823" s="88">
        <v>1</v>
      </c>
      <c r="I823" s="88">
        <v>1950</v>
      </c>
      <c r="J823" s="148">
        <v>1950</v>
      </c>
      <c r="K823" s="148"/>
      <c r="L823" s="148"/>
    </row>
    <row r="824" spans="1:12">
      <c r="A824" s="33" t="s">
        <v>2142</v>
      </c>
      <c r="B824" s="158" t="s">
        <v>1696</v>
      </c>
      <c r="C824" s="88">
        <v>45718</v>
      </c>
      <c r="D824" s="88" t="s">
        <v>684</v>
      </c>
      <c r="E824" s="33" t="s">
        <v>2733</v>
      </c>
      <c r="F824" s="88"/>
      <c r="G824" s="394" t="s">
        <v>2747</v>
      </c>
      <c r="H824" s="88">
        <v>1</v>
      </c>
      <c r="I824" s="88">
        <v>110</v>
      </c>
      <c r="J824" s="148">
        <v>110</v>
      </c>
      <c r="K824" s="148"/>
      <c r="L824" s="148"/>
    </row>
    <row r="825" spans="1:12">
      <c r="A825" s="33" t="s">
        <v>3427</v>
      </c>
      <c r="B825" s="158" t="s">
        <v>550</v>
      </c>
      <c r="C825" s="88">
        <v>45718</v>
      </c>
      <c r="D825" s="88" t="s">
        <v>684</v>
      </c>
      <c r="E825" s="33" t="s">
        <v>2693</v>
      </c>
      <c r="F825" s="88"/>
      <c r="G825" s="394" t="s">
        <v>2707</v>
      </c>
      <c r="H825" s="88">
        <v>1</v>
      </c>
      <c r="I825" s="88">
        <v>900</v>
      </c>
      <c r="J825" s="148">
        <v>900</v>
      </c>
      <c r="K825" s="148"/>
      <c r="L825" s="148"/>
    </row>
    <row r="826" spans="1:12">
      <c r="A826" s="33" t="s">
        <v>2247</v>
      </c>
      <c r="B826" s="158" t="s">
        <v>680</v>
      </c>
      <c r="C826" s="88">
        <v>45720</v>
      </c>
      <c r="D826" s="88" t="s">
        <v>684</v>
      </c>
      <c r="E826" s="33" t="s">
        <v>2656</v>
      </c>
      <c r="F826" s="88"/>
      <c r="G826" s="394" t="s">
        <v>4061</v>
      </c>
      <c r="H826" s="88">
        <v>1</v>
      </c>
      <c r="I826" s="88">
        <v>1500</v>
      </c>
      <c r="J826" s="148">
        <v>1500</v>
      </c>
      <c r="K826" s="148"/>
      <c r="L826" s="148"/>
    </row>
    <row r="827" spans="1:12">
      <c r="A827" s="33" t="s">
        <v>1351</v>
      </c>
      <c r="B827" s="158" t="s">
        <v>1349</v>
      </c>
      <c r="C827" s="88">
        <v>45720</v>
      </c>
      <c r="D827" s="88" t="s">
        <v>684</v>
      </c>
      <c r="E827" s="33" t="s">
        <v>2661</v>
      </c>
      <c r="F827" s="88"/>
      <c r="G827" s="394" t="s">
        <v>4063</v>
      </c>
      <c r="H827" s="88">
        <v>2</v>
      </c>
      <c r="I827" s="88">
        <v>150</v>
      </c>
      <c r="J827" s="148">
        <v>300</v>
      </c>
      <c r="K827" s="148"/>
      <c r="L827" s="148"/>
    </row>
    <row r="828" spans="1:12">
      <c r="A828" s="33" t="s">
        <v>3644</v>
      </c>
      <c r="B828" s="158" t="s">
        <v>323</v>
      </c>
      <c r="C828" s="88">
        <v>45720</v>
      </c>
      <c r="D828" s="88" t="s">
        <v>684</v>
      </c>
      <c r="E828" s="33" t="s">
        <v>2686</v>
      </c>
      <c r="F828" s="88"/>
      <c r="G828" s="394" t="s">
        <v>4064</v>
      </c>
      <c r="H828" s="88">
        <v>1</v>
      </c>
      <c r="I828" s="88">
        <v>1000</v>
      </c>
      <c r="J828" s="148">
        <v>1000</v>
      </c>
      <c r="K828" s="148"/>
      <c r="L828" s="148"/>
    </row>
    <row r="829" spans="1:12">
      <c r="A829" s="33" t="s">
        <v>2140</v>
      </c>
      <c r="B829" s="158" t="s">
        <v>1276</v>
      </c>
      <c r="C829" s="88">
        <v>45720</v>
      </c>
      <c r="D829" s="88" t="s">
        <v>684</v>
      </c>
      <c r="E829" s="33" t="s">
        <v>2661</v>
      </c>
      <c r="F829" s="88"/>
      <c r="G829" s="394" t="s">
        <v>4062</v>
      </c>
      <c r="H829" s="88">
        <v>1</v>
      </c>
      <c r="I829" s="88">
        <v>150</v>
      </c>
      <c r="J829" s="148">
        <v>150</v>
      </c>
      <c r="K829" s="148"/>
      <c r="L829" s="148"/>
    </row>
    <row r="830" spans="1:12">
      <c r="A830" s="33" t="s">
        <v>2068</v>
      </c>
      <c r="B830" s="158" t="s">
        <v>1264</v>
      </c>
      <c r="C830" s="88">
        <v>45723</v>
      </c>
      <c r="D830" s="88" t="s">
        <v>684</v>
      </c>
      <c r="E830" s="33" t="s">
        <v>2760</v>
      </c>
      <c r="F830" s="88"/>
      <c r="G830" s="394" t="s">
        <v>4067</v>
      </c>
      <c r="H830" s="88">
        <v>1</v>
      </c>
      <c r="I830" s="88">
        <v>220</v>
      </c>
      <c r="J830" s="148">
        <v>220</v>
      </c>
      <c r="K830" s="148"/>
      <c r="L830" s="148"/>
    </row>
    <row r="831" spans="1:12">
      <c r="A831" s="33" t="s">
        <v>2068</v>
      </c>
      <c r="B831" s="158" t="s">
        <v>1264</v>
      </c>
      <c r="C831" s="88">
        <v>45723</v>
      </c>
      <c r="D831" s="88" t="s">
        <v>684</v>
      </c>
      <c r="E831" s="33" t="s">
        <v>2762</v>
      </c>
      <c r="F831" s="88"/>
      <c r="G831" s="394" t="s">
        <v>4069</v>
      </c>
      <c r="H831" s="88">
        <v>1</v>
      </c>
      <c r="I831" s="88">
        <v>300</v>
      </c>
      <c r="J831" s="148">
        <v>300</v>
      </c>
      <c r="K831" s="148"/>
      <c r="L831" s="148"/>
    </row>
    <row r="832" spans="1:12">
      <c r="A832" s="33" t="s">
        <v>2068</v>
      </c>
      <c r="B832" s="158" t="s">
        <v>1264</v>
      </c>
      <c r="C832" s="88">
        <v>45723</v>
      </c>
      <c r="D832" s="88" t="s">
        <v>684</v>
      </c>
      <c r="E832" s="33" t="s">
        <v>2761</v>
      </c>
      <c r="F832" s="88"/>
      <c r="G832" s="394" t="s">
        <v>4068</v>
      </c>
      <c r="H832" s="88">
        <v>1</v>
      </c>
      <c r="I832" s="88">
        <v>210</v>
      </c>
      <c r="J832" s="148">
        <v>210</v>
      </c>
      <c r="K832" s="148"/>
      <c r="L832" s="148"/>
    </row>
    <row r="833" spans="1:12">
      <c r="A833" s="33" t="s">
        <v>2241</v>
      </c>
      <c r="B833" s="158" t="s">
        <v>561</v>
      </c>
      <c r="C833" s="88">
        <v>45723</v>
      </c>
      <c r="D833" s="88" t="s">
        <v>684</v>
      </c>
      <c r="E833" s="33" t="s">
        <v>2686</v>
      </c>
      <c r="F833" s="88"/>
      <c r="G833" s="394" t="s">
        <v>2766</v>
      </c>
      <c r="H833" s="88">
        <v>1</v>
      </c>
      <c r="I833" s="88">
        <v>1000</v>
      </c>
      <c r="J833" s="148">
        <v>1000</v>
      </c>
      <c r="K833" s="148"/>
      <c r="L833" s="148"/>
    </row>
    <row r="834" spans="1:12">
      <c r="A834" s="33" t="s">
        <v>2149</v>
      </c>
      <c r="B834" s="158" t="s">
        <v>2148</v>
      </c>
      <c r="C834" s="88">
        <v>45723</v>
      </c>
      <c r="D834" s="88" t="s">
        <v>684</v>
      </c>
      <c r="E834" s="33" t="s">
        <v>2661</v>
      </c>
      <c r="F834" s="88"/>
      <c r="G834" s="394" t="s">
        <v>4066</v>
      </c>
      <c r="H834" s="88">
        <v>1</v>
      </c>
      <c r="I834" s="88">
        <v>150</v>
      </c>
      <c r="J834" s="148">
        <v>150</v>
      </c>
      <c r="K834" s="148"/>
      <c r="L834" s="148"/>
    </row>
    <row r="835" spans="1:12">
      <c r="A835" s="33" t="s">
        <v>3661</v>
      </c>
      <c r="B835" s="158" t="s">
        <v>519</v>
      </c>
      <c r="C835" s="88">
        <v>45723</v>
      </c>
      <c r="D835" s="88" t="s">
        <v>684</v>
      </c>
      <c r="E835" s="33" t="s">
        <v>2686</v>
      </c>
      <c r="F835" s="88"/>
      <c r="G835" s="394" t="s">
        <v>2766</v>
      </c>
      <c r="H835" s="88">
        <v>1</v>
      </c>
      <c r="I835" s="88">
        <v>1000</v>
      </c>
      <c r="J835" s="148">
        <v>1000</v>
      </c>
      <c r="K835" s="148"/>
      <c r="L835" s="148"/>
    </row>
    <row r="836" spans="1:12">
      <c r="A836" s="33" t="s">
        <v>3625</v>
      </c>
      <c r="B836" s="158" t="s">
        <v>491</v>
      </c>
      <c r="C836" s="88">
        <v>45723</v>
      </c>
      <c r="D836" s="88" t="s">
        <v>684</v>
      </c>
      <c r="E836" s="33" t="s">
        <v>2755</v>
      </c>
      <c r="F836" s="88"/>
      <c r="G836" s="394" t="s">
        <v>4065</v>
      </c>
      <c r="H836" s="88">
        <v>1</v>
      </c>
      <c r="I836" s="88">
        <v>150</v>
      </c>
      <c r="J836" s="148">
        <v>150</v>
      </c>
      <c r="K836" s="148"/>
      <c r="L836" s="148"/>
    </row>
    <row r="837" spans="1:12">
      <c r="A837" s="33" t="s">
        <v>350</v>
      </c>
      <c r="B837" s="158" t="s">
        <v>280</v>
      </c>
      <c r="C837" s="88">
        <v>45723</v>
      </c>
      <c r="D837" s="88" t="s">
        <v>684</v>
      </c>
      <c r="E837" s="33" t="s">
        <v>2661</v>
      </c>
      <c r="F837" s="88"/>
      <c r="G837" s="394" t="s">
        <v>4066</v>
      </c>
      <c r="H837" s="88">
        <v>1</v>
      </c>
      <c r="I837" s="88">
        <v>150</v>
      </c>
      <c r="J837" s="148">
        <v>150</v>
      </c>
      <c r="K837" s="148"/>
      <c r="L837" s="148"/>
    </row>
    <row r="838" spans="1:12">
      <c r="A838" s="33" t="s">
        <v>730</v>
      </c>
      <c r="B838" s="158" t="s">
        <v>729</v>
      </c>
      <c r="C838" s="88">
        <v>45724</v>
      </c>
      <c r="D838" s="88" t="s">
        <v>684</v>
      </c>
      <c r="E838" s="33" t="s">
        <v>2733</v>
      </c>
      <c r="F838" s="88"/>
      <c r="G838" s="394" t="s">
        <v>2782</v>
      </c>
      <c r="H838" s="88">
        <v>1</v>
      </c>
      <c r="I838" s="88">
        <v>110</v>
      </c>
      <c r="J838" s="148">
        <v>110</v>
      </c>
      <c r="K838" s="148"/>
      <c r="L838" s="148"/>
    </row>
    <row r="839" spans="1:12">
      <c r="A839" s="33" t="s">
        <v>3786</v>
      </c>
      <c r="B839" s="158" t="s">
        <v>626</v>
      </c>
      <c r="C839" s="88">
        <v>45724</v>
      </c>
      <c r="D839" s="88" t="s">
        <v>684</v>
      </c>
      <c r="E839" s="33" t="s">
        <v>2733</v>
      </c>
      <c r="F839" s="88"/>
      <c r="G839" s="394" t="s">
        <v>2782</v>
      </c>
      <c r="H839" s="88">
        <v>1</v>
      </c>
      <c r="I839" s="88">
        <v>110</v>
      </c>
      <c r="J839" s="148">
        <v>110</v>
      </c>
      <c r="K839" s="148"/>
      <c r="L839" s="148"/>
    </row>
    <row r="840" spans="1:12">
      <c r="A840" s="33" t="s">
        <v>3931</v>
      </c>
      <c r="B840" s="158" t="s">
        <v>541</v>
      </c>
      <c r="C840" s="88">
        <v>45724</v>
      </c>
      <c r="D840" s="88" t="s">
        <v>684</v>
      </c>
      <c r="E840" s="33" t="s">
        <v>2733</v>
      </c>
      <c r="F840" s="88"/>
      <c r="G840" s="394" t="s">
        <v>2782</v>
      </c>
      <c r="H840" s="88">
        <v>1</v>
      </c>
      <c r="I840" s="88">
        <v>110</v>
      </c>
      <c r="J840" s="148">
        <v>110</v>
      </c>
      <c r="K840" s="148"/>
      <c r="L840" s="148"/>
    </row>
    <row r="841" spans="1:12">
      <c r="A841" s="33" t="s">
        <v>3857</v>
      </c>
      <c r="B841" s="158" t="s">
        <v>623</v>
      </c>
      <c r="C841" s="88">
        <v>45724</v>
      </c>
      <c r="D841" s="88" t="s">
        <v>684</v>
      </c>
      <c r="E841" s="33" t="s">
        <v>2733</v>
      </c>
      <c r="F841" s="88"/>
      <c r="G841" s="394" t="s">
        <v>2782</v>
      </c>
      <c r="H841" s="88">
        <v>1</v>
      </c>
      <c r="I841" s="88">
        <v>110</v>
      </c>
      <c r="J841" s="148">
        <v>110</v>
      </c>
      <c r="K841" s="148"/>
      <c r="L841" s="148"/>
    </row>
    <row r="842" spans="1:12">
      <c r="A842" s="33" t="s">
        <v>1303</v>
      </c>
      <c r="B842" s="158" t="s">
        <v>1302</v>
      </c>
      <c r="C842" s="88">
        <v>45724</v>
      </c>
      <c r="D842" s="88" t="s">
        <v>684</v>
      </c>
      <c r="E842" s="33" t="s">
        <v>2733</v>
      </c>
      <c r="F842" s="88"/>
      <c r="G842" s="394" t="s">
        <v>2782</v>
      </c>
      <c r="H842" s="88">
        <v>1</v>
      </c>
      <c r="I842" s="88">
        <v>110</v>
      </c>
      <c r="J842" s="148">
        <v>110</v>
      </c>
      <c r="K842" s="148"/>
      <c r="L842" s="148"/>
    </row>
    <row r="843" spans="1:12">
      <c r="A843" s="33" t="s">
        <v>3977</v>
      </c>
      <c r="B843" s="158" t="s">
        <v>2286</v>
      </c>
      <c r="C843" s="88">
        <v>45724</v>
      </c>
      <c r="D843" s="88" t="s">
        <v>684</v>
      </c>
      <c r="E843" s="33" t="s">
        <v>2733</v>
      </c>
      <c r="F843" s="88"/>
      <c r="G843" s="394" t="s">
        <v>2782</v>
      </c>
      <c r="H843" s="88">
        <v>1</v>
      </c>
      <c r="I843" s="88">
        <v>110</v>
      </c>
      <c r="J843" s="148">
        <v>110</v>
      </c>
      <c r="K843" s="148"/>
      <c r="L843" s="148"/>
    </row>
    <row r="844" spans="1:12">
      <c r="A844" s="33" t="s">
        <v>3792</v>
      </c>
      <c r="B844" s="158" t="s">
        <v>325</v>
      </c>
      <c r="C844" s="88">
        <v>45724</v>
      </c>
      <c r="D844" s="88" t="s">
        <v>684</v>
      </c>
      <c r="E844" s="33" t="s">
        <v>2733</v>
      </c>
      <c r="F844" s="88"/>
      <c r="G844" s="394" t="s">
        <v>2782</v>
      </c>
      <c r="H844" s="88">
        <v>1</v>
      </c>
      <c r="I844" s="88">
        <v>110</v>
      </c>
      <c r="J844" s="148">
        <v>110</v>
      </c>
      <c r="K844" s="148"/>
      <c r="L844" s="148"/>
    </row>
    <row r="845" spans="1:12">
      <c r="A845" s="33" t="s">
        <v>1452</v>
      </c>
      <c r="B845" s="158" t="s">
        <v>1451</v>
      </c>
      <c r="C845" s="88">
        <v>45724</v>
      </c>
      <c r="D845" s="88" t="s">
        <v>684</v>
      </c>
      <c r="E845" s="33" t="s">
        <v>2733</v>
      </c>
      <c r="F845" s="88"/>
      <c r="G845" s="394" t="s">
        <v>2782</v>
      </c>
      <c r="H845" s="88">
        <v>1</v>
      </c>
      <c r="I845" s="88">
        <v>110</v>
      </c>
      <c r="J845" s="148">
        <v>110</v>
      </c>
      <c r="K845" s="148"/>
      <c r="L845" s="148"/>
    </row>
    <row r="846" spans="1:12">
      <c r="A846" s="33" t="s">
        <v>2269</v>
      </c>
      <c r="B846" s="158" t="s">
        <v>2257</v>
      </c>
      <c r="C846" s="88">
        <v>45724</v>
      </c>
      <c r="D846" s="88" t="s">
        <v>684</v>
      </c>
      <c r="E846" s="33" t="s">
        <v>2733</v>
      </c>
      <c r="F846" s="88"/>
      <c r="G846" s="394" t="s">
        <v>2782</v>
      </c>
      <c r="H846" s="88">
        <v>1</v>
      </c>
      <c r="I846" s="88">
        <v>110</v>
      </c>
      <c r="J846" s="148">
        <v>110</v>
      </c>
      <c r="K846" s="148"/>
      <c r="L846" s="148"/>
    </row>
    <row r="847" spans="1:12">
      <c r="A847" s="33" t="s">
        <v>1722</v>
      </c>
      <c r="B847" s="158" t="s">
        <v>516</v>
      </c>
      <c r="C847" s="88">
        <v>45724</v>
      </c>
      <c r="D847" s="88" t="s">
        <v>684</v>
      </c>
      <c r="E847" s="33" t="s">
        <v>2733</v>
      </c>
      <c r="F847" s="88"/>
      <c r="G847" s="394" t="s">
        <v>2782</v>
      </c>
      <c r="H847" s="88">
        <v>1</v>
      </c>
      <c r="I847" s="88">
        <v>110</v>
      </c>
      <c r="J847" s="148">
        <v>110</v>
      </c>
      <c r="K847" s="148"/>
      <c r="L847" s="148"/>
    </row>
    <row r="848" spans="1:12">
      <c r="A848" s="33" t="s">
        <v>1435</v>
      </c>
      <c r="B848" s="158" t="s">
        <v>1434</v>
      </c>
      <c r="C848" s="88">
        <v>45724</v>
      </c>
      <c r="D848" s="88" t="s">
        <v>684</v>
      </c>
      <c r="E848" s="33" t="s">
        <v>2733</v>
      </c>
      <c r="F848" s="88"/>
      <c r="G848" s="394" t="s">
        <v>2782</v>
      </c>
      <c r="H848" s="88">
        <v>1</v>
      </c>
      <c r="I848" s="88">
        <v>110</v>
      </c>
      <c r="J848" s="148">
        <v>110</v>
      </c>
      <c r="K848" s="148"/>
      <c r="L848" s="148"/>
    </row>
    <row r="849" spans="1:12">
      <c r="A849" s="33" t="s">
        <v>1768</v>
      </c>
      <c r="B849" s="158" t="s">
        <v>1766</v>
      </c>
      <c r="C849" s="88">
        <v>45724</v>
      </c>
      <c r="D849" s="88" t="s">
        <v>684</v>
      </c>
      <c r="E849" s="33" t="s">
        <v>2733</v>
      </c>
      <c r="F849" s="88"/>
      <c r="G849" s="394" t="s">
        <v>2782</v>
      </c>
      <c r="H849" s="88">
        <v>1</v>
      </c>
      <c r="I849" s="88">
        <v>110</v>
      </c>
      <c r="J849" s="148">
        <v>110</v>
      </c>
      <c r="K849" s="148"/>
      <c r="L849" s="148"/>
    </row>
    <row r="850" spans="1:12">
      <c r="A850" s="33" t="s">
        <v>1797</v>
      </c>
      <c r="B850" s="158" t="s">
        <v>1796</v>
      </c>
      <c r="C850" s="88">
        <v>45724</v>
      </c>
      <c r="D850" s="88" t="s">
        <v>684</v>
      </c>
      <c r="E850" s="33" t="s">
        <v>2733</v>
      </c>
      <c r="F850" s="88"/>
      <c r="G850" s="394" t="s">
        <v>2782</v>
      </c>
      <c r="H850" s="88">
        <v>1</v>
      </c>
      <c r="I850" s="88">
        <v>110</v>
      </c>
      <c r="J850" s="148">
        <v>110</v>
      </c>
      <c r="K850" s="148"/>
      <c r="L850" s="148"/>
    </row>
    <row r="851" spans="1:12">
      <c r="A851" s="33" t="s">
        <v>2085</v>
      </c>
      <c r="B851" s="158" t="s">
        <v>2084</v>
      </c>
      <c r="C851" s="88">
        <v>45724</v>
      </c>
      <c r="D851" s="88" t="s">
        <v>684</v>
      </c>
      <c r="E851" s="33" t="s">
        <v>2733</v>
      </c>
      <c r="F851" s="88"/>
      <c r="G851" s="394" t="s">
        <v>2782</v>
      </c>
      <c r="H851" s="88">
        <v>1</v>
      </c>
      <c r="I851" s="88">
        <v>110</v>
      </c>
      <c r="J851" s="148">
        <v>110</v>
      </c>
      <c r="K851" s="148"/>
      <c r="L851" s="148"/>
    </row>
    <row r="852" spans="1:12">
      <c r="A852" s="33" t="s">
        <v>707</v>
      </c>
      <c r="B852" s="158" t="s">
        <v>706</v>
      </c>
      <c r="C852" s="88">
        <v>45726</v>
      </c>
      <c r="D852" s="88" t="s">
        <v>684</v>
      </c>
      <c r="E852" s="33" t="s">
        <v>2686</v>
      </c>
      <c r="F852" s="88"/>
      <c r="G852" s="394" t="s">
        <v>4070</v>
      </c>
      <c r="H852" s="88">
        <v>1</v>
      </c>
      <c r="I852" s="88">
        <v>1000</v>
      </c>
      <c r="J852" s="148">
        <v>1000</v>
      </c>
      <c r="K852" s="148"/>
      <c r="L852" s="148"/>
    </row>
    <row r="853" spans="1:12">
      <c r="A853" s="33" t="s">
        <v>407</v>
      </c>
      <c r="B853" s="158" t="s">
        <v>408</v>
      </c>
      <c r="C853" s="88">
        <v>45727</v>
      </c>
      <c r="D853" s="88" t="s">
        <v>684</v>
      </c>
      <c r="E853" s="33" t="s">
        <v>2661</v>
      </c>
      <c r="F853" s="88"/>
      <c r="G853" s="394" t="s">
        <v>2788</v>
      </c>
      <c r="H853" s="88">
        <v>1</v>
      </c>
      <c r="I853" s="88">
        <v>150</v>
      </c>
      <c r="J853" s="148">
        <v>150</v>
      </c>
      <c r="K853" s="148"/>
      <c r="L853" s="148"/>
    </row>
    <row r="854" spans="1:12">
      <c r="A854" s="33" t="s">
        <v>2111</v>
      </c>
      <c r="B854" s="158" t="s">
        <v>2110</v>
      </c>
      <c r="C854" s="88">
        <v>45727</v>
      </c>
      <c r="D854" s="88" t="s">
        <v>684</v>
      </c>
      <c r="E854" s="33" t="s">
        <v>2661</v>
      </c>
      <c r="F854" s="88"/>
      <c r="G854" s="394" t="s">
        <v>2788</v>
      </c>
      <c r="H854" s="88">
        <v>1</v>
      </c>
      <c r="I854" s="88">
        <v>150</v>
      </c>
      <c r="J854" s="148">
        <v>150</v>
      </c>
      <c r="K854" s="148"/>
      <c r="L854" s="148"/>
    </row>
    <row r="855" spans="1:12">
      <c r="A855" s="33" t="s">
        <v>2157</v>
      </c>
      <c r="B855" s="158" t="s">
        <v>2156</v>
      </c>
      <c r="C855" s="88">
        <v>45727</v>
      </c>
      <c r="D855" s="88" t="s">
        <v>684</v>
      </c>
      <c r="E855" s="33" t="s">
        <v>2716</v>
      </c>
      <c r="F855" s="88"/>
      <c r="G855" s="394" t="s">
        <v>4072</v>
      </c>
      <c r="H855" s="88">
        <v>3</v>
      </c>
      <c r="I855" s="88">
        <v>320</v>
      </c>
      <c r="J855" s="148">
        <v>960</v>
      </c>
      <c r="K855" s="148"/>
      <c r="L855" s="148"/>
    </row>
    <row r="856" spans="1:12">
      <c r="A856" s="33" t="s">
        <v>2036</v>
      </c>
      <c r="B856" s="158" t="s">
        <v>2035</v>
      </c>
      <c r="C856" s="88">
        <v>45727</v>
      </c>
      <c r="D856" s="88" t="s">
        <v>684</v>
      </c>
      <c r="E856" s="33" t="s">
        <v>2649</v>
      </c>
      <c r="F856" s="88"/>
      <c r="G856" s="394" t="s">
        <v>4071</v>
      </c>
      <c r="H856" s="88">
        <v>1</v>
      </c>
      <c r="I856" s="88">
        <v>900</v>
      </c>
      <c r="J856" s="148">
        <v>900</v>
      </c>
      <c r="K856" s="148"/>
      <c r="L856" s="148"/>
    </row>
    <row r="857" spans="1:12">
      <c r="A857" s="33" t="s">
        <v>1905</v>
      </c>
      <c r="B857" s="158" t="s">
        <v>1340</v>
      </c>
      <c r="C857" s="88">
        <v>45727</v>
      </c>
      <c r="D857" s="88" t="s">
        <v>684</v>
      </c>
      <c r="E857" s="33" t="s">
        <v>2661</v>
      </c>
      <c r="F857" s="88"/>
      <c r="G857" s="394" t="s">
        <v>2788</v>
      </c>
      <c r="H857" s="88">
        <v>1</v>
      </c>
      <c r="I857" s="88">
        <v>150</v>
      </c>
      <c r="J857" s="148">
        <v>150</v>
      </c>
      <c r="K857" s="148"/>
      <c r="L857" s="148"/>
    </row>
    <row r="858" spans="1:12">
      <c r="A858" s="33" t="s">
        <v>2089</v>
      </c>
      <c r="B858" s="158" t="s">
        <v>2088</v>
      </c>
      <c r="C858" s="88">
        <v>45727</v>
      </c>
      <c r="D858" s="88" t="s">
        <v>684</v>
      </c>
      <c r="E858" s="33" t="s">
        <v>2661</v>
      </c>
      <c r="F858" s="88"/>
      <c r="G858" s="394" t="s">
        <v>2788</v>
      </c>
      <c r="H858" s="88">
        <v>1</v>
      </c>
      <c r="I858" s="88">
        <v>150</v>
      </c>
      <c r="J858" s="148">
        <v>150</v>
      </c>
      <c r="K858" s="148"/>
      <c r="L858" s="148"/>
    </row>
    <row r="859" spans="1:12">
      <c r="A859" s="33" t="s">
        <v>3987</v>
      </c>
      <c r="B859" s="158" t="s">
        <v>494</v>
      </c>
      <c r="C859" s="88">
        <v>45728</v>
      </c>
      <c r="D859" s="88" t="s">
        <v>684</v>
      </c>
      <c r="E859" s="33" t="s">
        <v>2649</v>
      </c>
      <c r="F859" s="88"/>
      <c r="G859" s="394" t="s">
        <v>2797</v>
      </c>
      <c r="H859" s="88">
        <v>1</v>
      </c>
      <c r="I859" s="88">
        <v>900</v>
      </c>
      <c r="J859" s="148">
        <v>900</v>
      </c>
      <c r="K859" s="148"/>
      <c r="L859" s="148"/>
    </row>
    <row r="860" spans="1:12">
      <c r="A860" s="33" t="s">
        <v>3715</v>
      </c>
      <c r="B860" s="158" t="s">
        <v>564</v>
      </c>
      <c r="C860" s="88">
        <v>45728</v>
      </c>
      <c r="D860" s="88" t="s">
        <v>684</v>
      </c>
      <c r="E860" s="33" t="s">
        <v>2649</v>
      </c>
      <c r="F860" s="88"/>
      <c r="G860" s="394" t="s">
        <v>2797</v>
      </c>
      <c r="H860" s="88">
        <v>1</v>
      </c>
      <c r="I860" s="88">
        <v>900</v>
      </c>
      <c r="J860" s="148">
        <v>900</v>
      </c>
      <c r="K860" s="148"/>
      <c r="L860" s="148"/>
    </row>
    <row r="861" spans="1:12">
      <c r="A861" s="33" t="s">
        <v>2102</v>
      </c>
      <c r="B861" s="158" t="s">
        <v>791</v>
      </c>
      <c r="C861" s="88">
        <v>45728</v>
      </c>
      <c r="D861" s="88" t="s">
        <v>684</v>
      </c>
      <c r="E861" s="33" t="s">
        <v>2649</v>
      </c>
      <c r="F861" s="88"/>
      <c r="G861" s="394" t="s">
        <v>2797</v>
      </c>
      <c r="H861" s="88">
        <v>1</v>
      </c>
      <c r="I861" s="88">
        <v>900</v>
      </c>
      <c r="J861" s="148">
        <v>900</v>
      </c>
      <c r="K861" s="148"/>
      <c r="L861" s="148"/>
    </row>
    <row r="862" spans="1:12">
      <c r="A862" s="33" t="s">
        <v>2241</v>
      </c>
      <c r="B862" s="158" t="s">
        <v>561</v>
      </c>
      <c r="C862" s="88">
        <v>45728</v>
      </c>
      <c r="D862" s="88" t="s">
        <v>684</v>
      </c>
      <c r="E862" s="33" t="s">
        <v>2649</v>
      </c>
      <c r="F862" s="88"/>
      <c r="G862" s="394" t="s">
        <v>2797</v>
      </c>
      <c r="H862" s="88">
        <v>1</v>
      </c>
      <c r="I862" s="88">
        <v>900</v>
      </c>
      <c r="J862" s="148">
        <v>900</v>
      </c>
      <c r="K862" s="148"/>
      <c r="L862" s="148"/>
    </row>
    <row r="863" spans="1:12">
      <c r="A863" s="33" t="s">
        <v>1308</v>
      </c>
      <c r="B863" s="158" t="s">
        <v>1307</v>
      </c>
      <c r="C863" s="88">
        <v>45728</v>
      </c>
      <c r="D863" s="88" t="s">
        <v>684</v>
      </c>
      <c r="E863" s="33" t="s">
        <v>2722</v>
      </c>
      <c r="F863" s="88"/>
      <c r="G863" s="394" t="s">
        <v>4073</v>
      </c>
      <c r="H863" s="88">
        <v>1</v>
      </c>
      <c r="I863" s="88">
        <v>1950</v>
      </c>
      <c r="J863" s="148">
        <v>1950</v>
      </c>
      <c r="K863" s="148"/>
      <c r="L863" s="148"/>
    </row>
    <row r="864" spans="1:12">
      <c r="A864" s="33" t="s">
        <v>3668</v>
      </c>
      <c r="B864" s="158" t="s">
        <v>584</v>
      </c>
      <c r="C864" s="88">
        <v>45728</v>
      </c>
      <c r="D864" s="88" t="s">
        <v>684</v>
      </c>
      <c r="E864" s="33" t="s">
        <v>2649</v>
      </c>
      <c r="F864" s="88"/>
      <c r="G864" s="394" t="s">
        <v>2797</v>
      </c>
      <c r="H864" s="88">
        <v>1</v>
      </c>
      <c r="I864" s="88">
        <v>900</v>
      </c>
      <c r="J864" s="148">
        <v>900</v>
      </c>
      <c r="K864" s="148"/>
      <c r="L864" s="148"/>
    </row>
    <row r="865" spans="1:12">
      <c r="A865" s="33" t="s">
        <v>731</v>
      </c>
      <c r="B865" s="158" t="s">
        <v>577</v>
      </c>
      <c r="C865" s="88">
        <v>45728</v>
      </c>
      <c r="D865" s="88" t="s">
        <v>684</v>
      </c>
      <c r="E865" s="33" t="s">
        <v>2649</v>
      </c>
      <c r="F865" s="88"/>
      <c r="G865" s="394" t="s">
        <v>2797</v>
      </c>
      <c r="H865" s="88">
        <v>1</v>
      </c>
      <c r="I865" s="88">
        <v>900</v>
      </c>
      <c r="J865" s="148">
        <v>900</v>
      </c>
      <c r="K865" s="148"/>
      <c r="L865" s="148"/>
    </row>
    <row r="866" spans="1:12">
      <c r="A866" s="33" t="s">
        <v>2103</v>
      </c>
      <c r="B866" s="158" t="s">
        <v>1636</v>
      </c>
      <c r="C866" s="88">
        <v>45728</v>
      </c>
      <c r="D866" s="88" t="s">
        <v>684</v>
      </c>
      <c r="E866" s="33" t="s">
        <v>2695</v>
      </c>
      <c r="F866" s="88"/>
      <c r="G866" s="394" t="s">
        <v>4074</v>
      </c>
      <c r="H866" s="88">
        <v>1</v>
      </c>
      <c r="I866" s="88">
        <v>200</v>
      </c>
      <c r="J866" s="148">
        <v>200</v>
      </c>
      <c r="K866" s="148"/>
      <c r="L866" s="148"/>
    </row>
    <row r="867" spans="1:12">
      <c r="A867" s="33" t="s">
        <v>1486</v>
      </c>
      <c r="B867" s="158" t="s">
        <v>1485</v>
      </c>
      <c r="C867" s="88">
        <v>45728</v>
      </c>
      <c r="D867" s="88" t="s">
        <v>684</v>
      </c>
      <c r="E867" s="33" t="s">
        <v>2649</v>
      </c>
      <c r="F867" s="88"/>
      <c r="G867" s="394" t="s">
        <v>2797</v>
      </c>
      <c r="H867" s="88">
        <v>1</v>
      </c>
      <c r="I867" s="88">
        <v>900</v>
      </c>
      <c r="J867" s="148">
        <v>900</v>
      </c>
      <c r="K867" s="148"/>
      <c r="L867" s="148"/>
    </row>
    <row r="868" spans="1:12">
      <c r="A868" s="33" t="s">
        <v>1801</v>
      </c>
      <c r="B868" s="158" t="s">
        <v>1800</v>
      </c>
      <c r="C868" s="88">
        <v>45728</v>
      </c>
      <c r="D868" s="88" t="s">
        <v>684</v>
      </c>
      <c r="E868" s="33" t="s">
        <v>2649</v>
      </c>
      <c r="F868" s="88"/>
      <c r="G868" s="394" t="s">
        <v>2797</v>
      </c>
      <c r="H868" s="88">
        <v>1</v>
      </c>
      <c r="I868" s="88">
        <v>900</v>
      </c>
      <c r="J868" s="148">
        <v>900</v>
      </c>
      <c r="K868" s="148"/>
      <c r="L868" s="148"/>
    </row>
    <row r="869" spans="1:12">
      <c r="A869" s="33" t="s">
        <v>1935</v>
      </c>
      <c r="B869" s="158" t="s">
        <v>502</v>
      </c>
      <c r="C869" s="88">
        <v>45728</v>
      </c>
      <c r="D869" s="88" t="s">
        <v>684</v>
      </c>
      <c r="E869" s="33" t="s">
        <v>2651</v>
      </c>
      <c r="F869" s="88"/>
      <c r="G869" s="394" t="s">
        <v>2806</v>
      </c>
      <c r="H869" s="88">
        <v>1</v>
      </c>
      <c r="I869" s="88">
        <v>800</v>
      </c>
      <c r="J869" s="148">
        <v>800</v>
      </c>
      <c r="K869" s="148"/>
      <c r="L869" s="148"/>
    </row>
    <row r="870" spans="1:12">
      <c r="A870" s="33" t="s">
        <v>1935</v>
      </c>
      <c r="B870" s="158" t="s">
        <v>502</v>
      </c>
      <c r="C870" s="88">
        <v>45728</v>
      </c>
      <c r="D870" s="88" t="s">
        <v>684</v>
      </c>
      <c r="E870" s="33" t="s">
        <v>2649</v>
      </c>
      <c r="F870" s="88"/>
      <c r="G870" s="394" t="s">
        <v>2797</v>
      </c>
      <c r="H870" s="88">
        <v>1</v>
      </c>
      <c r="I870" s="88">
        <v>900</v>
      </c>
      <c r="J870" s="148">
        <v>900</v>
      </c>
      <c r="K870" s="148"/>
      <c r="L870" s="148"/>
    </row>
    <row r="871" spans="1:12">
      <c r="A871" s="33" t="s">
        <v>1891</v>
      </c>
      <c r="B871" s="158" t="s">
        <v>1039</v>
      </c>
      <c r="C871" s="88">
        <v>45728</v>
      </c>
      <c r="D871" s="88" t="s">
        <v>684</v>
      </c>
      <c r="E871" s="33" t="s">
        <v>2651</v>
      </c>
      <c r="F871" s="88"/>
      <c r="G871" s="394" t="s">
        <v>2806</v>
      </c>
      <c r="H871" s="88">
        <v>1</v>
      </c>
      <c r="I871" s="88">
        <v>800</v>
      </c>
      <c r="J871" s="148">
        <v>800</v>
      </c>
      <c r="K871" s="148"/>
      <c r="L871" s="148"/>
    </row>
    <row r="872" spans="1:12">
      <c r="A872" s="33" t="s">
        <v>1891</v>
      </c>
      <c r="B872" s="158" t="s">
        <v>1039</v>
      </c>
      <c r="C872" s="88">
        <v>45728</v>
      </c>
      <c r="D872" s="88" t="s">
        <v>684</v>
      </c>
      <c r="E872" s="33" t="s">
        <v>2649</v>
      </c>
      <c r="F872" s="88"/>
      <c r="G872" s="394" t="s">
        <v>2797</v>
      </c>
      <c r="H872" s="88">
        <v>1</v>
      </c>
      <c r="I872" s="88">
        <v>900</v>
      </c>
      <c r="J872" s="148">
        <v>900</v>
      </c>
      <c r="K872" s="148"/>
      <c r="L872" s="148"/>
    </row>
    <row r="873" spans="1:12">
      <c r="A873" s="33" t="s">
        <v>1797</v>
      </c>
      <c r="B873" s="158" t="s">
        <v>1796</v>
      </c>
      <c r="C873" s="88">
        <v>45728</v>
      </c>
      <c r="D873" s="88" t="s">
        <v>684</v>
      </c>
      <c r="E873" s="33" t="s">
        <v>2649</v>
      </c>
      <c r="F873" s="88"/>
      <c r="G873" s="394" t="s">
        <v>2797</v>
      </c>
      <c r="H873" s="88">
        <v>1</v>
      </c>
      <c r="I873" s="88">
        <v>900</v>
      </c>
      <c r="J873" s="148">
        <v>900</v>
      </c>
      <c r="K873" s="148"/>
      <c r="L873" s="148"/>
    </row>
    <row r="874" spans="1:12">
      <c r="A874" s="33" t="s">
        <v>1920</v>
      </c>
      <c r="B874" s="158" t="s">
        <v>1914</v>
      </c>
      <c r="C874" s="88">
        <v>45728</v>
      </c>
      <c r="D874" s="88" t="s">
        <v>684</v>
      </c>
      <c r="E874" s="33" t="s">
        <v>2649</v>
      </c>
      <c r="F874" s="88"/>
      <c r="G874" s="394" t="s">
        <v>2797</v>
      </c>
      <c r="H874" s="88">
        <v>1</v>
      </c>
      <c r="I874" s="88">
        <v>900</v>
      </c>
      <c r="J874" s="148">
        <v>900</v>
      </c>
      <c r="K874" s="148"/>
      <c r="L874" s="148"/>
    </row>
    <row r="875" spans="1:12">
      <c r="A875" s="33" t="s">
        <v>3789</v>
      </c>
      <c r="B875" s="158" t="s">
        <v>2644</v>
      </c>
      <c r="C875" s="88">
        <v>45728</v>
      </c>
      <c r="D875" s="88" t="s">
        <v>684</v>
      </c>
      <c r="E875" s="33" t="s">
        <v>2649</v>
      </c>
      <c r="F875" s="88"/>
      <c r="G875" s="394" t="s">
        <v>2797</v>
      </c>
      <c r="H875" s="88">
        <v>1</v>
      </c>
      <c r="I875" s="88">
        <v>900</v>
      </c>
      <c r="J875" s="148">
        <v>900</v>
      </c>
      <c r="K875" s="148"/>
      <c r="L875" s="148"/>
    </row>
    <row r="876" spans="1:12">
      <c r="A876" s="33" t="s">
        <v>2157</v>
      </c>
      <c r="B876" s="158" t="s">
        <v>2156</v>
      </c>
      <c r="C876" s="88">
        <v>45730</v>
      </c>
      <c r="D876" s="88" t="s">
        <v>684</v>
      </c>
      <c r="E876" s="33" t="s">
        <v>2656</v>
      </c>
      <c r="F876" s="88"/>
      <c r="G876" s="394" t="s">
        <v>2827</v>
      </c>
      <c r="H876" s="88">
        <v>1</v>
      </c>
      <c r="I876" s="88">
        <v>1500</v>
      </c>
      <c r="J876" s="148">
        <v>1500</v>
      </c>
      <c r="K876" s="148"/>
      <c r="L876" s="148"/>
    </row>
    <row r="877" spans="1:12">
      <c r="A877" s="33" t="s">
        <v>1308</v>
      </c>
      <c r="B877" s="158" t="s">
        <v>1307</v>
      </c>
      <c r="C877" s="88">
        <v>45730</v>
      </c>
      <c r="D877" s="88" t="s">
        <v>684</v>
      </c>
      <c r="E877" s="33" t="s">
        <v>2656</v>
      </c>
      <c r="F877" s="88"/>
      <c r="G877" s="394" t="s">
        <v>2827</v>
      </c>
      <c r="H877" s="88">
        <v>1</v>
      </c>
      <c r="I877" s="88">
        <v>1500</v>
      </c>
      <c r="J877" s="148">
        <v>1500</v>
      </c>
      <c r="K877" s="148"/>
      <c r="L877" s="148"/>
    </row>
    <row r="878" spans="1:12">
      <c r="A878" s="33" t="s">
        <v>1308</v>
      </c>
      <c r="B878" s="158" t="s">
        <v>1307</v>
      </c>
      <c r="C878" s="88">
        <v>45730</v>
      </c>
      <c r="D878" s="88" t="s">
        <v>684</v>
      </c>
      <c r="E878" s="33" t="s">
        <v>2819</v>
      </c>
      <c r="F878" s="88"/>
      <c r="G878" s="394" t="s">
        <v>2828</v>
      </c>
      <c r="H878" s="88">
        <v>1</v>
      </c>
      <c r="I878" s="88">
        <v>1100</v>
      </c>
      <c r="J878" s="148">
        <v>1100</v>
      </c>
      <c r="K878" s="148"/>
      <c r="L878" s="148"/>
    </row>
    <row r="879" spans="1:12">
      <c r="A879" s="33" t="s">
        <v>2276</v>
      </c>
      <c r="B879" s="158" t="s">
        <v>2264</v>
      </c>
      <c r="C879" s="88">
        <v>45730</v>
      </c>
      <c r="D879" s="88" t="s">
        <v>684</v>
      </c>
      <c r="E879" s="33" t="s">
        <v>2656</v>
      </c>
      <c r="F879" s="88"/>
      <c r="G879" s="394" t="s">
        <v>2827</v>
      </c>
      <c r="H879" s="88">
        <v>1</v>
      </c>
      <c r="I879" s="88">
        <v>1500</v>
      </c>
      <c r="J879" s="148">
        <v>1500</v>
      </c>
      <c r="K879" s="148"/>
      <c r="L879" s="148"/>
    </row>
    <row r="880" spans="1:12">
      <c r="A880" s="33" t="s">
        <v>3665</v>
      </c>
      <c r="B880" s="158" t="s">
        <v>628</v>
      </c>
      <c r="C880" s="88">
        <v>45730</v>
      </c>
      <c r="D880" s="88" t="s">
        <v>684</v>
      </c>
      <c r="E880" s="33" t="s">
        <v>2656</v>
      </c>
      <c r="F880" s="88"/>
      <c r="G880" s="394" t="s">
        <v>2827</v>
      </c>
      <c r="H880" s="88">
        <v>1</v>
      </c>
      <c r="I880" s="88">
        <v>1500</v>
      </c>
      <c r="J880" s="148">
        <v>1500</v>
      </c>
      <c r="K880" s="148"/>
      <c r="L880" s="148"/>
    </row>
    <row r="881" spans="1:12">
      <c r="A881" s="33" t="s">
        <v>3703</v>
      </c>
      <c r="B881" s="158" t="s">
        <v>531</v>
      </c>
      <c r="C881" s="88">
        <v>45730</v>
      </c>
      <c r="D881" s="88" t="s">
        <v>684</v>
      </c>
      <c r="E881" s="33" t="s">
        <v>2656</v>
      </c>
      <c r="F881" s="88"/>
      <c r="G881" s="394" t="s">
        <v>2827</v>
      </c>
      <c r="H881" s="88">
        <v>1</v>
      </c>
      <c r="I881" s="88">
        <v>1500</v>
      </c>
      <c r="J881" s="148">
        <v>1500</v>
      </c>
      <c r="K881" s="148"/>
      <c r="L881" s="148"/>
    </row>
    <row r="882" spans="1:12">
      <c r="A882" s="33" t="s">
        <v>2641</v>
      </c>
      <c r="B882" s="158" t="s">
        <v>2640</v>
      </c>
      <c r="C882" s="88">
        <v>45730</v>
      </c>
      <c r="D882" s="88" t="s">
        <v>684</v>
      </c>
      <c r="E882" s="33" t="s">
        <v>2649</v>
      </c>
      <c r="F882" s="88"/>
      <c r="G882" s="394" t="s">
        <v>4075</v>
      </c>
      <c r="H882" s="88">
        <v>1</v>
      </c>
      <c r="I882" s="88">
        <v>900</v>
      </c>
      <c r="J882" s="148">
        <v>900</v>
      </c>
      <c r="K882" s="148"/>
      <c r="L882" s="148"/>
    </row>
    <row r="883" spans="1:12">
      <c r="A883" s="33" t="s">
        <v>1743</v>
      </c>
      <c r="B883" s="158" t="s">
        <v>1742</v>
      </c>
      <c r="C883" s="88">
        <v>45730</v>
      </c>
      <c r="D883" s="88" t="s">
        <v>684</v>
      </c>
      <c r="E883" s="33" t="s">
        <v>2661</v>
      </c>
      <c r="F883" s="88"/>
      <c r="G883" s="394" t="s">
        <v>4077</v>
      </c>
      <c r="H883" s="88">
        <v>1</v>
      </c>
      <c r="I883" s="88">
        <v>150</v>
      </c>
      <c r="J883" s="148">
        <v>150</v>
      </c>
      <c r="K883" s="148"/>
      <c r="L883" s="148"/>
    </row>
    <row r="884" spans="1:12">
      <c r="A884" s="33" t="s">
        <v>699</v>
      </c>
      <c r="B884" s="158" t="s">
        <v>696</v>
      </c>
      <c r="C884" s="88">
        <v>45730</v>
      </c>
      <c r="D884" s="88" t="s">
        <v>684</v>
      </c>
      <c r="E884" s="33" t="s">
        <v>2656</v>
      </c>
      <c r="F884" s="88"/>
      <c r="G884" s="394" t="s">
        <v>2827</v>
      </c>
      <c r="H884" s="88">
        <v>1</v>
      </c>
      <c r="I884" s="88">
        <v>1500</v>
      </c>
      <c r="J884" s="148">
        <v>1500</v>
      </c>
      <c r="K884" s="148"/>
      <c r="L884" s="148"/>
    </row>
    <row r="885" spans="1:12">
      <c r="A885" s="33" t="s">
        <v>699</v>
      </c>
      <c r="B885" s="158" t="s">
        <v>696</v>
      </c>
      <c r="C885" s="88">
        <v>45730</v>
      </c>
      <c r="D885" s="88" t="s">
        <v>684</v>
      </c>
      <c r="E885" s="33" t="s">
        <v>2819</v>
      </c>
      <c r="F885" s="88"/>
      <c r="G885" s="394" t="s">
        <v>2828</v>
      </c>
      <c r="H885" s="88">
        <v>1</v>
      </c>
      <c r="I885" s="88">
        <v>1100</v>
      </c>
      <c r="J885" s="148">
        <v>1100</v>
      </c>
      <c r="K885" s="148"/>
      <c r="L885" s="148"/>
    </row>
    <row r="886" spans="1:12">
      <c r="A886" s="33" t="s">
        <v>3863</v>
      </c>
      <c r="B886" s="158" t="s">
        <v>1457</v>
      </c>
      <c r="C886" s="88">
        <v>45730</v>
      </c>
      <c r="D886" s="88" t="s">
        <v>684</v>
      </c>
      <c r="E886" s="33" t="s">
        <v>2722</v>
      </c>
      <c r="F886" s="88"/>
      <c r="G886" s="394" t="s">
        <v>4076</v>
      </c>
      <c r="H886" s="88">
        <v>1</v>
      </c>
      <c r="I886" s="88">
        <v>1950</v>
      </c>
      <c r="J886" s="148">
        <v>1950</v>
      </c>
      <c r="K886" s="148"/>
      <c r="L886" s="148"/>
    </row>
    <row r="887" spans="1:12">
      <c r="A887" s="33" t="s">
        <v>1723</v>
      </c>
      <c r="B887" s="158" t="s">
        <v>583</v>
      </c>
      <c r="C887" s="88">
        <v>45730</v>
      </c>
      <c r="D887" s="88" t="s">
        <v>684</v>
      </c>
      <c r="E887" s="33" t="s">
        <v>2656</v>
      </c>
      <c r="F887" s="88"/>
      <c r="G887" s="394" t="s">
        <v>2827</v>
      </c>
      <c r="H887" s="88">
        <v>1</v>
      </c>
      <c r="I887" s="88">
        <v>1500</v>
      </c>
      <c r="J887" s="148">
        <v>1500</v>
      </c>
      <c r="K887" s="148"/>
      <c r="L887" s="148"/>
    </row>
    <row r="888" spans="1:12">
      <c r="A888" s="33" t="s">
        <v>968</v>
      </c>
      <c r="B888" s="158" t="s">
        <v>967</v>
      </c>
      <c r="C888" s="88">
        <v>45730</v>
      </c>
      <c r="D888" s="88" t="s">
        <v>684</v>
      </c>
      <c r="E888" s="33" t="s">
        <v>2819</v>
      </c>
      <c r="F888" s="88"/>
      <c r="G888" s="394" t="s">
        <v>2828</v>
      </c>
      <c r="H888" s="88">
        <v>1</v>
      </c>
      <c r="I888" s="88">
        <v>1100</v>
      </c>
      <c r="J888" s="148">
        <v>1100</v>
      </c>
      <c r="K888" s="148"/>
      <c r="L888" s="148"/>
    </row>
    <row r="889" spans="1:12">
      <c r="A889" s="33" t="s">
        <v>968</v>
      </c>
      <c r="B889" s="158" t="s">
        <v>967</v>
      </c>
      <c r="C889" s="88">
        <v>45730</v>
      </c>
      <c r="D889" s="88" t="s">
        <v>684</v>
      </c>
      <c r="E889" s="33" t="s">
        <v>2661</v>
      </c>
      <c r="F889" s="88"/>
      <c r="G889" s="394" t="s">
        <v>4077</v>
      </c>
      <c r="H889" s="88">
        <v>1</v>
      </c>
      <c r="I889" s="88">
        <v>150</v>
      </c>
      <c r="J889" s="148">
        <v>150</v>
      </c>
      <c r="K889" s="148"/>
      <c r="L889" s="148"/>
    </row>
    <row r="890" spans="1:12">
      <c r="A890" s="33" t="s">
        <v>4052</v>
      </c>
      <c r="B890" s="158" t="s">
        <v>489</v>
      </c>
      <c r="C890" s="88">
        <v>45731</v>
      </c>
      <c r="D890" s="88" t="s">
        <v>684</v>
      </c>
      <c r="E890" s="33" t="s">
        <v>2693</v>
      </c>
      <c r="F890" s="88"/>
      <c r="G890" s="394" t="s">
        <v>3208</v>
      </c>
      <c r="H890" s="88">
        <v>1</v>
      </c>
      <c r="I890" s="88">
        <v>900</v>
      </c>
      <c r="J890" s="148">
        <v>900</v>
      </c>
      <c r="K890" s="148"/>
      <c r="L890" s="148"/>
    </row>
    <row r="891" spans="1:12">
      <c r="A891" s="33" t="s">
        <v>52</v>
      </c>
      <c r="B891" s="158" t="s">
        <v>955</v>
      </c>
      <c r="C891" s="88">
        <v>45731</v>
      </c>
      <c r="D891" s="88" t="s">
        <v>684</v>
      </c>
      <c r="E891" s="33" t="s">
        <v>2733</v>
      </c>
      <c r="F891" s="88"/>
      <c r="G891" s="394" t="s">
        <v>3202</v>
      </c>
      <c r="H891" s="88">
        <v>1</v>
      </c>
      <c r="I891" s="88">
        <v>110</v>
      </c>
      <c r="J891" s="148">
        <v>110</v>
      </c>
      <c r="K891" s="148"/>
      <c r="L891" s="148"/>
    </row>
    <row r="892" spans="1:12">
      <c r="A892" s="33" t="s">
        <v>2243</v>
      </c>
      <c r="B892" s="158" t="s">
        <v>861</v>
      </c>
      <c r="C892" s="88">
        <v>45731</v>
      </c>
      <c r="D892" s="88" t="s">
        <v>684</v>
      </c>
      <c r="E892" s="33" t="s">
        <v>2693</v>
      </c>
      <c r="F892" s="88"/>
      <c r="G892" s="394" t="s">
        <v>3208</v>
      </c>
      <c r="H892" s="88">
        <v>1</v>
      </c>
      <c r="I892" s="88">
        <v>900</v>
      </c>
      <c r="J892" s="148">
        <v>900</v>
      </c>
      <c r="K892" s="148"/>
      <c r="L892" s="148"/>
    </row>
    <row r="893" spans="1:12">
      <c r="A893" s="33" t="s">
        <v>3897</v>
      </c>
      <c r="B893" s="158" t="s">
        <v>515</v>
      </c>
      <c r="C893" s="88">
        <v>45731</v>
      </c>
      <c r="D893" s="88" t="s">
        <v>684</v>
      </c>
      <c r="E893" s="33" t="s">
        <v>2693</v>
      </c>
      <c r="F893" s="88"/>
      <c r="G893" s="394" t="s">
        <v>3208</v>
      </c>
      <c r="H893" s="88">
        <v>1</v>
      </c>
      <c r="I893" s="88">
        <v>900</v>
      </c>
      <c r="J893" s="148">
        <v>900</v>
      </c>
      <c r="K893" s="148"/>
      <c r="L893" s="148"/>
    </row>
    <row r="894" spans="1:12">
      <c r="A894" s="33" t="s">
        <v>1329</v>
      </c>
      <c r="B894" s="158" t="s">
        <v>1274</v>
      </c>
      <c r="C894" s="88">
        <v>45731</v>
      </c>
      <c r="D894" s="88" t="s">
        <v>684</v>
      </c>
      <c r="E894" s="33" t="s">
        <v>2693</v>
      </c>
      <c r="F894" s="88"/>
      <c r="G894" s="394" t="s">
        <v>3208</v>
      </c>
      <c r="H894" s="88">
        <v>1</v>
      </c>
      <c r="I894" s="88">
        <v>900</v>
      </c>
      <c r="J894" s="148">
        <v>900</v>
      </c>
      <c r="K894" s="148"/>
      <c r="L894" s="148"/>
    </row>
    <row r="895" spans="1:12">
      <c r="A895" s="33" t="s">
        <v>3681</v>
      </c>
      <c r="B895" s="158" t="s">
        <v>2357</v>
      </c>
      <c r="C895" s="88">
        <v>45731</v>
      </c>
      <c r="D895" s="88" t="s">
        <v>684</v>
      </c>
      <c r="E895" s="33" t="s">
        <v>2733</v>
      </c>
      <c r="F895" s="88"/>
      <c r="G895" s="394" t="s">
        <v>3202</v>
      </c>
      <c r="H895" s="88">
        <v>1</v>
      </c>
      <c r="I895" s="88">
        <v>110</v>
      </c>
      <c r="J895" s="148">
        <v>110</v>
      </c>
      <c r="K895" s="148"/>
      <c r="L895" s="148"/>
    </row>
    <row r="896" spans="1:12">
      <c r="A896" s="33" t="s">
        <v>2255</v>
      </c>
      <c r="B896" s="158" t="s">
        <v>615</v>
      </c>
      <c r="C896" s="88">
        <v>45731</v>
      </c>
      <c r="D896" s="88" t="s">
        <v>684</v>
      </c>
      <c r="E896" s="33" t="s">
        <v>2733</v>
      </c>
      <c r="F896" s="88"/>
      <c r="G896" s="394" t="s">
        <v>3202</v>
      </c>
      <c r="H896" s="88">
        <v>1</v>
      </c>
      <c r="I896" s="88">
        <v>110</v>
      </c>
      <c r="J896" s="148">
        <v>110</v>
      </c>
      <c r="K896" s="148"/>
      <c r="L896" s="148"/>
    </row>
    <row r="897" spans="1:12">
      <c r="A897" s="33" t="s">
        <v>3961</v>
      </c>
      <c r="B897" s="158" t="s">
        <v>1265</v>
      </c>
      <c r="C897" s="88">
        <v>45731</v>
      </c>
      <c r="D897" s="88" t="s">
        <v>684</v>
      </c>
      <c r="E897" s="33" t="s">
        <v>2693</v>
      </c>
      <c r="F897" s="88"/>
      <c r="G897" s="394" t="s">
        <v>3208</v>
      </c>
      <c r="H897" s="88">
        <v>1</v>
      </c>
      <c r="I897" s="88">
        <v>900</v>
      </c>
      <c r="J897" s="148">
        <v>900</v>
      </c>
      <c r="K897" s="148"/>
      <c r="L897" s="148"/>
    </row>
    <row r="898" spans="1:12">
      <c r="A898" s="33" t="s">
        <v>707</v>
      </c>
      <c r="B898" s="158" t="s">
        <v>706</v>
      </c>
      <c r="C898" s="88">
        <v>45731</v>
      </c>
      <c r="D898" s="88" t="s">
        <v>684</v>
      </c>
      <c r="E898" s="33" t="s">
        <v>2693</v>
      </c>
      <c r="F898" s="88"/>
      <c r="G898" s="394" t="s">
        <v>3208</v>
      </c>
      <c r="H898" s="88">
        <v>1</v>
      </c>
      <c r="I898" s="88">
        <v>900</v>
      </c>
      <c r="J898" s="148">
        <v>900</v>
      </c>
      <c r="K898" s="148"/>
      <c r="L898" s="148"/>
    </row>
    <row r="899" spans="1:12">
      <c r="A899" s="33" t="s">
        <v>2247</v>
      </c>
      <c r="B899" s="158" t="s">
        <v>680</v>
      </c>
      <c r="C899" s="88">
        <v>45731</v>
      </c>
      <c r="D899" s="88" t="s">
        <v>684</v>
      </c>
      <c r="E899" s="33" t="s">
        <v>2693</v>
      </c>
      <c r="F899" s="88"/>
      <c r="G899" s="394" t="s">
        <v>3208</v>
      </c>
      <c r="H899" s="88">
        <v>1</v>
      </c>
      <c r="I899" s="88">
        <v>900</v>
      </c>
      <c r="J899" s="148">
        <v>900</v>
      </c>
      <c r="K899" s="148"/>
      <c r="L899" s="148"/>
    </row>
    <row r="900" spans="1:12">
      <c r="A900" s="33" t="s">
        <v>4050</v>
      </c>
      <c r="B900" s="158" t="s">
        <v>597</v>
      </c>
      <c r="C900" s="88">
        <v>45731</v>
      </c>
      <c r="D900" s="88" t="s">
        <v>684</v>
      </c>
      <c r="E900" s="33" t="s">
        <v>2693</v>
      </c>
      <c r="F900" s="88"/>
      <c r="G900" s="394" t="s">
        <v>3208</v>
      </c>
      <c r="H900" s="88">
        <v>1</v>
      </c>
      <c r="I900" s="88">
        <v>900</v>
      </c>
      <c r="J900" s="148">
        <v>900</v>
      </c>
      <c r="K900" s="148"/>
      <c r="L900" s="148"/>
    </row>
    <row r="901" spans="1:12">
      <c r="A901" s="33" t="s">
        <v>1617</v>
      </c>
      <c r="B901" s="158" t="s">
        <v>1616</v>
      </c>
      <c r="C901" s="88">
        <v>45731</v>
      </c>
      <c r="D901" s="88" t="s">
        <v>684</v>
      </c>
      <c r="E901" s="33" t="s">
        <v>2733</v>
      </c>
      <c r="F901" s="88"/>
      <c r="G901" s="394" t="s">
        <v>3202</v>
      </c>
      <c r="H901" s="88">
        <v>1</v>
      </c>
      <c r="I901" s="88">
        <v>110</v>
      </c>
      <c r="J901" s="148">
        <v>110</v>
      </c>
      <c r="K901" s="148"/>
      <c r="L901" s="148"/>
    </row>
    <row r="902" spans="1:12">
      <c r="A902" s="33" t="s">
        <v>4051</v>
      </c>
      <c r="B902" s="158" t="s">
        <v>281</v>
      </c>
      <c r="C902" s="88">
        <v>45731</v>
      </c>
      <c r="D902" s="88" t="s">
        <v>684</v>
      </c>
      <c r="E902" s="33" t="s">
        <v>2693</v>
      </c>
      <c r="F902" s="88"/>
      <c r="G902" s="394" t="s">
        <v>3208</v>
      </c>
      <c r="H902" s="88">
        <v>1</v>
      </c>
      <c r="I902" s="88">
        <v>900</v>
      </c>
      <c r="J902" s="148">
        <v>900</v>
      </c>
      <c r="K902" s="148"/>
      <c r="L902" s="148"/>
    </row>
    <row r="903" spans="1:12">
      <c r="A903" s="33" t="s">
        <v>1497</v>
      </c>
      <c r="B903" s="158" t="s">
        <v>1004</v>
      </c>
      <c r="C903" s="88">
        <v>45731</v>
      </c>
      <c r="D903" s="88" t="s">
        <v>684</v>
      </c>
      <c r="E903" s="33" t="s">
        <v>2693</v>
      </c>
      <c r="F903" s="88"/>
      <c r="G903" s="394" t="s">
        <v>3208</v>
      </c>
      <c r="H903" s="88">
        <v>1</v>
      </c>
      <c r="I903" s="88">
        <v>900</v>
      </c>
      <c r="J903" s="148">
        <v>900</v>
      </c>
      <c r="K903" s="148"/>
      <c r="L903" s="148"/>
    </row>
    <row r="904" spans="1:12">
      <c r="A904" s="33" t="s">
        <v>4078</v>
      </c>
      <c r="B904" s="158" t="s">
        <v>506</v>
      </c>
      <c r="C904" s="88">
        <v>45731</v>
      </c>
      <c r="D904" s="88" t="s">
        <v>684</v>
      </c>
      <c r="E904" s="33" t="s">
        <v>2733</v>
      </c>
      <c r="F904" s="88"/>
      <c r="G904" s="394" t="s">
        <v>3202</v>
      </c>
      <c r="H904" s="88">
        <v>1</v>
      </c>
      <c r="I904" s="88">
        <v>110</v>
      </c>
      <c r="J904" s="148">
        <v>110</v>
      </c>
      <c r="K904" s="148"/>
      <c r="L904" s="148"/>
    </row>
    <row r="905" spans="1:12">
      <c r="A905" s="33" t="s">
        <v>1406</v>
      </c>
      <c r="B905" s="158" t="s">
        <v>612</v>
      </c>
      <c r="C905" s="88">
        <v>45731</v>
      </c>
      <c r="D905" s="88" t="s">
        <v>684</v>
      </c>
      <c r="E905" s="33" t="s">
        <v>2733</v>
      </c>
      <c r="F905" s="88"/>
      <c r="G905" s="394" t="s">
        <v>3202</v>
      </c>
      <c r="H905" s="88">
        <v>1</v>
      </c>
      <c r="I905" s="88">
        <v>110</v>
      </c>
      <c r="J905" s="148">
        <v>110</v>
      </c>
      <c r="K905" s="148"/>
      <c r="L905" s="148"/>
    </row>
    <row r="906" spans="1:12">
      <c r="A906" s="33" t="s">
        <v>1886</v>
      </c>
      <c r="B906" s="158" t="s">
        <v>1808</v>
      </c>
      <c r="C906" s="88">
        <v>45731</v>
      </c>
      <c r="D906" s="88" t="s">
        <v>684</v>
      </c>
      <c r="E906" s="33" t="s">
        <v>2716</v>
      </c>
      <c r="F906" s="88"/>
      <c r="G906" s="394" t="s">
        <v>4079</v>
      </c>
      <c r="H906" s="88">
        <v>3</v>
      </c>
      <c r="I906" s="88">
        <v>320</v>
      </c>
      <c r="J906" s="148">
        <v>960</v>
      </c>
      <c r="K906" s="148"/>
      <c r="L906" s="148"/>
    </row>
    <row r="907" spans="1:12">
      <c r="A907" s="33" t="s">
        <v>2256</v>
      </c>
      <c r="B907" s="158" t="s">
        <v>275</v>
      </c>
      <c r="C907" s="88">
        <v>45731</v>
      </c>
      <c r="D907" s="88" t="s">
        <v>684</v>
      </c>
      <c r="E907" s="33" t="s">
        <v>2693</v>
      </c>
      <c r="F907" s="88"/>
      <c r="G907" s="394" t="s">
        <v>3208</v>
      </c>
      <c r="H907" s="88">
        <v>1</v>
      </c>
      <c r="I907" s="88">
        <v>900</v>
      </c>
      <c r="J907" s="148">
        <v>900</v>
      </c>
      <c r="K907" s="148"/>
      <c r="L907" s="148"/>
    </row>
    <row r="908" spans="1:12">
      <c r="A908" s="33" t="s">
        <v>1077</v>
      </c>
      <c r="B908" s="158" t="s">
        <v>1076</v>
      </c>
      <c r="C908" s="88">
        <v>45731</v>
      </c>
      <c r="D908" s="88" t="s">
        <v>684</v>
      </c>
      <c r="E908" s="33" t="s">
        <v>2693</v>
      </c>
      <c r="F908" s="88"/>
      <c r="G908" s="394" t="s">
        <v>3208</v>
      </c>
      <c r="H908" s="88">
        <v>1</v>
      </c>
      <c r="I908" s="88">
        <v>900</v>
      </c>
      <c r="J908" s="148">
        <v>900</v>
      </c>
      <c r="K908" s="148"/>
      <c r="L908" s="148"/>
    </row>
    <row r="909" spans="1:12">
      <c r="A909" s="33" t="s">
        <v>4005</v>
      </c>
      <c r="B909" s="158" t="s">
        <v>596</v>
      </c>
      <c r="C909" s="88">
        <v>45731</v>
      </c>
      <c r="D909" s="88" t="s">
        <v>684</v>
      </c>
      <c r="E909" s="33" t="s">
        <v>2693</v>
      </c>
      <c r="F909" s="88"/>
      <c r="G909" s="394" t="s">
        <v>3208</v>
      </c>
      <c r="H909" s="88">
        <v>1</v>
      </c>
      <c r="I909" s="88">
        <v>900</v>
      </c>
      <c r="J909" s="148">
        <v>900</v>
      </c>
      <c r="K909" s="148"/>
      <c r="L909" s="148"/>
    </row>
    <row r="910" spans="1:12">
      <c r="A910" s="33" t="s">
        <v>2138</v>
      </c>
      <c r="B910" s="158" t="s">
        <v>603</v>
      </c>
      <c r="C910" s="88">
        <v>45731</v>
      </c>
      <c r="D910" s="88" t="s">
        <v>684</v>
      </c>
      <c r="E910" s="33" t="s">
        <v>2693</v>
      </c>
      <c r="F910" s="88"/>
      <c r="G910" s="394" t="s">
        <v>3208</v>
      </c>
      <c r="H910" s="88">
        <v>1</v>
      </c>
      <c r="I910" s="88">
        <v>900</v>
      </c>
      <c r="J910" s="148">
        <v>900</v>
      </c>
      <c r="K910" s="148"/>
      <c r="L910" s="148"/>
    </row>
    <row r="911" spans="1:12">
      <c r="A911" s="33" t="s">
        <v>278</v>
      </c>
      <c r="B911" s="158" t="s">
        <v>279</v>
      </c>
      <c r="C911" s="88">
        <v>45731</v>
      </c>
      <c r="D911" s="88" t="s">
        <v>684</v>
      </c>
      <c r="E911" s="33" t="s">
        <v>2733</v>
      </c>
      <c r="F911" s="88"/>
      <c r="G911" s="394" t="s">
        <v>3202</v>
      </c>
      <c r="H911" s="88">
        <v>1</v>
      </c>
      <c r="I911" s="88">
        <v>110</v>
      </c>
      <c r="J911" s="148">
        <v>110</v>
      </c>
      <c r="K911" s="148"/>
      <c r="L911" s="148"/>
    </row>
    <row r="912" spans="1:12">
      <c r="A912" s="33" t="s">
        <v>1284</v>
      </c>
      <c r="B912" s="158" t="s">
        <v>1283</v>
      </c>
      <c r="C912" s="88">
        <v>45731</v>
      </c>
      <c r="D912" s="88" t="s">
        <v>684</v>
      </c>
      <c r="E912" s="33" t="s">
        <v>2733</v>
      </c>
      <c r="F912" s="88"/>
      <c r="G912" s="394" t="s">
        <v>3202</v>
      </c>
      <c r="H912" s="88">
        <v>1</v>
      </c>
      <c r="I912" s="88">
        <v>110</v>
      </c>
      <c r="J912" s="148">
        <v>110</v>
      </c>
      <c r="K912" s="148"/>
      <c r="L912" s="148"/>
    </row>
    <row r="913" spans="1:12">
      <c r="A913" s="33" t="s">
        <v>3783</v>
      </c>
      <c r="B913" s="158" t="s">
        <v>608</v>
      </c>
      <c r="C913" s="88">
        <v>45731</v>
      </c>
      <c r="D913" s="88" t="s">
        <v>684</v>
      </c>
      <c r="E913" s="33" t="s">
        <v>2733</v>
      </c>
      <c r="F913" s="88"/>
      <c r="G913" s="394" t="s">
        <v>3202</v>
      </c>
      <c r="H913" s="88">
        <v>1</v>
      </c>
      <c r="I913" s="88">
        <v>110</v>
      </c>
      <c r="J913" s="148">
        <v>110</v>
      </c>
      <c r="K913" s="148"/>
      <c r="L913" s="148"/>
    </row>
    <row r="914" spans="1:12">
      <c r="A914" s="33" t="s">
        <v>3666</v>
      </c>
      <c r="B914" s="158" t="s">
        <v>501</v>
      </c>
      <c r="C914" s="88">
        <v>45731</v>
      </c>
      <c r="D914" s="88" t="s">
        <v>684</v>
      </c>
      <c r="E914" s="33" t="s">
        <v>2693</v>
      </c>
      <c r="F914" s="88"/>
      <c r="G914" s="394" t="s">
        <v>3208</v>
      </c>
      <c r="H914" s="88">
        <v>1</v>
      </c>
      <c r="I914" s="88">
        <v>900</v>
      </c>
      <c r="J914" s="148">
        <v>900</v>
      </c>
      <c r="K914" s="148"/>
      <c r="L914" s="148"/>
    </row>
    <row r="915" spans="1:12">
      <c r="A915" s="33" t="s">
        <v>3302</v>
      </c>
      <c r="B915" s="158" t="s">
        <v>2424</v>
      </c>
      <c r="C915" s="88">
        <v>45731</v>
      </c>
      <c r="D915" s="88" t="s">
        <v>684</v>
      </c>
      <c r="E915" s="33" t="s">
        <v>2733</v>
      </c>
      <c r="F915" s="88"/>
      <c r="G915" s="394" t="s">
        <v>3202</v>
      </c>
      <c r="H915" s="88">
        <v>1</v>
      </c>
      <c r="I915" s="88">
        <v>110</v>
      </c>
      <c r="J915" s="148">
        <v>110</v>
      </c>
      <c r="K915" s="148"/>
      <c r="L915" s="148"/>
    </row>
    <row r="916" spans="1:12">
      <c r="A916" s="33" t="s">
        <v>1477</v>
      </c>
      <c r="B916" s="158" t="s">
        <v>609</v>
      </c>
      <c r="C916" s="88">
        <v>45731</v>
      </c>
      <c r="D916" s="88" t="s">
        <v>684</v>
      </c>
      <c r="E916" s="33" t="s">
        <v>2733</v>
      </c>
      <c r="F916" s="88"/>
      <c r="G916" s="394" t="s">
        <v>3202</v>
      </c>
      <c r="H916" s="88">
        <v>1</v>
      </c>
      <c r="I916" s="88">
        <v>110</v>
      </c>
      <c r="J916" s="148">
        <v>110</v>
      </c>
      <c r="K916" s="148"/>
      <c r="L916" s="148"/>
    </row>
    <row r="917" spans="1:12">
      <c r="A917" s="33" t="s">
        <v>4049</v>
      </c>
      <c r="B917" s="158" t="s">
        <v>355</v>
      </c>
      <c r="C917" s="88">
        <v>45731</v>
      </c>
      <c r="D917" s="88" t="s">
        <v>684</v>
      </c>
      <c r="E917" s="33" t="s">
        <v>2693</v>
      </c>
      <c r="F917" s="88"/>
      <c r="G917" s="394" t="s">
        <v>3208</v>
      </c>
      <c r="H917" s="88">
        <v>1</v>
      </c>
      <c r="I917" s="88">
        <v>900</v>
      </c>
      <c r="J917" s="148">
        <v>900</v>
      </c>
      <c r="K917" s="148"/>
      <c r="L917" s="148"/>
    </row>
    <row r="918" spans="1:12">
      <c r="A918" s="33" t="s">
        <v>3425</v>
      </c>
      <c r="B918" s="158" t="s">
        <v>557</v>
      </c>
      <c r="C918" s="88">
        <v>45731</v>
      </c>
      <c r="D918" s="88" t="s">
        <v>684</v>
      </c>
      <c r="E918" s="33" t="s">
        <v>2722</v>
      </c>
      <c r="F918" s="88"/>
      <c r="G918" s="394" t="s">
        <v>4080</v>
      </c>
      <c r="H918" s="88">
        <v>1</v>
      </c>
      <c r="I918" s="88">
        <v>1950</v>
      </c>
      <c r="J918" s="148">
        <v>1950</v>
      </c>
      <c r="K918" s="148"/>
      <c r="L918" s="148"/>
    </row>
    <row r="919" spans="1:12">
      <c r="A919" s="33" t="s">
        <v>2254</v>
      </c>
      <c r="B919" s="158" t="s">
        <v>607</v>
      </c>
      <c r="C919" s="88">
        <v>45731</v>
      </c>
      <c r="D919" s="88" t="s">
        <v>684</v>
      </c>
      <c r="E919" s="33" t="s">
        <v>2733</v>
      </c>
      <c r="F919" s="88"/>
      <c r="G919" s="394" t="s">
        <v>3202</v>
      </c>
      <c r="H919" s="88">
        <v>1</v>
      </c>
      <c r="I919" s="88">
        <v>110</v>
      </c>
      <c r="J919" s="148">
        <v>110</v>
      </c>
      <c r="K919" s="148"/>
      <c r="L919" s="148"/>
    </row>
    <row r="920" spans="1:12">
      <c r="A920" s="33" t="s">
        <v>3427</v>
      </c>
      <c r="B920" s="158" t="s">
        <v>550</v>
      </c>
      <c r="C920" s="88">
        <v>45731</v>
      </c>
      <c r="D920" s="88" t="s">
        <v>684</v>
      </c>
      <c r="E920" s="33" t="s">
        <v>2693</v>
      </c>
      <c r="F920" s="88"/>
      <c r="G920" s="394" t="s">
        <v>3208</v>
      </c>
      <c r="H920" s="88">
        <v>1</v>
      </c>
      <c r="I920" s="88">
        <v>900</v>
      </c>
      <c r="J920" s="148">
        <v>900</v>
      </c>
      <c r="K920" s="148"/>
      <c r="L920" s="148"/>
    </row>
    <row r="921" spans="1:12">
      <c r="A921" s="33" t="s">
        <v>1606</v>
      </c>
      <c r="B921" s="158" t="s">
        <v>1605</v>
      </c>
      <c r="C921" s="88">
        <v>45731</v>
      </c>
      <c r="D921" s="88" t="s">
        <v>684</v>
      </c>
      <c r="E921" s="33" t="s">
        <v>2733</v>
      </c>
      <c r="F921" s="88"/>
      <c r="G921" s="394" t="s">
        <v>3202</v>
      </c>
      <c r="H921" s="88">
        <v>1</v>
      </c>
      <c r="I921" s="88">
        <v>110</v>
      </c>
      <c r="J921" s="148">
        <v>110</v>
      </c>
      <c r="K921" s="148"/>
      <c r="L921" s="148"/>
    </row>
    <row r="922" spans="1:12">
      <c r="A922" s="33" t="s">
        <v>1613</v>
      </c>
      <c r="B922" s="158" t="s">
        <v>1612</v>
      </c>
      <c r="C922" s="88">
        <v>45731</v>
      </c>
      <c r="D922" s="88" t="s">
        <v>684</v>
      </c>
      <c r="E922" s="33" t="s">
        <v>2733</v>
      </c>
      <c r="F922" s="88"/>
      <c r="G922" s="394" t="s">
        <v>3202</v>
      </c>
      <c r="H922" s="88">
        <v>1</v>
      </c>
      <c r="I922" s="88">
        <v>110</v>
      </c>
      <c r="J922" s="148">
        <v>110</v>
      </c>
      <c r="K922" s="148"/>
      <c r="L922" s="148"/>
    </row>
    <row r="923" spans="1:12">
      <c r="A923" s="33" t="s">
        <v>3629</v>
      </c>
      <c r="B923" s="158" t="s">
        <v>2283</v>
      </c>
      <c r="C923" s="88">
        <v>45732</v>
      </c>
      <c r="D923" s="88" t="s">
        <v>684</v>
      </c>
      <c r="E923" s="33" t="s">
        <v>2661</v>
      </c>
      <c r="F923" s="88"/>
      <c r="G923" s="394" t="s">
        <v>3243</v>
      </c>
      <c r="H923" s="88">
        <v>1</v>
      </c>
      <c r="I923" s="88">
        <v>150</v>
      </c>
      <c r="J923" s="148">
        <v>150</v>
      </c>
      <c r="K923" s="148"/>
      <c r="L923" s="148"/>
    </row>
    <row r="924" spans="1:12">
      <c r="A924" s="33" t="s">
        <v>3967</v>
      </c>
      <c r="B924" s="158" t="s">
        <v>509</v>
      </c>
      <c r="C924" s="88">
        <v>45732</v>
      </c>
      <c r="D924" s="88" t="s">
        <v>684</v>
      </c>
      <c r="E924" s="33" t="s">
        <v>2661</v>
      </c>
      <c r="F924" s="88"/>
      <c r="G924" s="394" t="s">
        <v>3243</v>
      </c>
      <c r="H924" s="88">
        <v>1</v>
      </c>
      <c r="I924" s="88">
        <v>150</v>
      </c>
      <c r="J924" s="148">
        <v>150</v>
      </c>
      <c r="K924" s="148"/>
      <c r="L924" s="148"/>
    </row>
    <row r="925" spans="1:12">
      <c r="A925" s="33" t="s">
        <v>3651</v>
      </c>
      <c r="B925" s="158" t="s">
        <v>598</v>
      </c>
      <c r="C925" s="88">
        <v>45732</v>
      </c>
      <c r="D925" s="88" t="s">
        <v>684</v>
      </c>
      <c r="E925" s="33" t="s">
        <v>2661</v>
      </c>
      <c r="F925" s="88"/>
      <c r="G925" s="394" t="s">
        <v>3243</v>
      </c>
      <c r="H925" s="88">
        <v>1</v>
      </c>
      <c r="I925" s="88">
        <v>150</v>
      </c>
      <c r="J925" s="148">
        <v>150</v>
      </c>
      <c r="K925" s="148"/>
      <c r="L925" s="148"/>
    </row>
    <row r="926" spans="1:12">
      <c r="A926" s="33" t="s">
        <v>751</v>
      </c>
      <c r="B926" s="158" t="s">
        <v>750</v>
      </c>
      <c r="C926" s="88">
        <v>45732</v>
      </c>
      <c r="D926" s="88" t="s">
        <v>684</v>
      </c>
      <c r="E926" s="33" t="s">
        <v>3225</v>
      </c>
      <c r="F926" s="88"/>
      <c r="G926" s="394" t="s">
        <v>3230</v>
      </c>
      <c r="H926" s="88">
        <v>1</v>
      </c>
      <c r="I926" s="88">
        <v>80</v>
      </c>
      <c r="J926" s="148">
        <v>80</v>
      </c>
      <c r="K926" s="148"/>
      <c r="L926" s="148"/>
    </row>
    <row r="927" spans="1:12">
      <c r="A927" s="33" t="s">
        <v>2269</v>
      </c>
      <c r="B927" s="158" t="s">
        <v>2257</v>
      </c>
      <c r="C927" s="88">
        <v>45732</v>
      </c>
      <c r="D927" s="88" t="s">
        <v>684</v>
      </c>
      <c r="E927" s="33" t="s">
        <v>2649</v>
      </c>
      <c r="F927" s="88"/>
      <c r="G927" s="394" t="s">
        <v>4081</v>
      </c>
      <c r="H927" s="88">
        <v>1</v>
      </c>
      <c r="I927" s="88">
        <v>900</v>
      </c>
      <c r="J927" s="148">
        <v>900</v>
      </c>
      <c r="K927" s="148"/>
      <c r="L927" s="148"/>
    </row>
    <row r="928" spans="1:12">
      <c r="A928" s="33" t="s">
        <v>3964</v>
      </c>
      <c r="B928" s="158" t="s">
        <v>611</v>
      </c>
      <c r="C928" s="88">
        <v>45732</v>
      </c>
      <c r="D928" s="88" t="s">
        <v>684</v>
      </c>
      <c r="E928" s="33" t="s">
        <v>3225</v>
      </c>
      <c r="F928" s="88"/>
      <c r="G928" s="394" t="s">
        <v>3230</v>
      </c>
      <c r="H928" s="88">
        <v>1</v>
      </c>
      <c r="I928" s="88">
        <v>80</v>
      </c>
      <c r="J928" s="148">
        <v>80</v>
      </c>
      <c r="K928" s="148"/>
      <c r="L928" s="148"/>
    </row>
    <row r="929" spans="1:12">
      <c r="A929" s="33" t="s">
        <v>4078</v>
      </c>
      <c r="B929" s="158" t="s">
        <v>506</v>
      </c>
      <c r="C929" s="88">
        <v>45732</v>
      </c>
      <c r="D929" s="88" t="s">
        <v>684</v>
      </c>
      <c r="E929" s="33" t="s">
        <v>2661</v>
      </c>
      <c r="F929" s="88"/>
      <c r="G929" s="394" t="s">
        <v>3243</v>
      </c>
      <c r="H929" s="88">
        <v>1</v>
      </c>
      <c r="I929" s="88">
        <v>150</v>
      </c>
      <c r="J929" s="148">
        <v>150</v>
      </c>
      <c r="K929" s="148"/>
      <c r="L929" s="148"/>
    </row>
    <row r="930" spans="1:12">
      <c r="A930" s="33" t="s">
        <v>1948</v>
      </c>
      <c r="B930" s="158" t="s">
        <v>1943</v>
      </c>
      <c r="C930" s="88">
        <v>45732</v>
      </c>
      <c r="D930" s="88" t="s">
        <v>684</v>
      </c>
      <c r="E930" s="33" t="s">
        <v>2661</v>
      </c>
      <c r="F930" s="88"/>
      <c r="G930" s="394" t="s">
        <v>3243</v>
      </c>
      <c r="H930" s="88">
        <v>1</v>
      </c>
      <c r="I930" s="88">
        <v>150</v>
      </c>
      <c r="J930" s="148">
        <v>150</v>
      </c>
      <c r="K930" s="148"/>
      <c r="L930" s="148"/>
    </row>
    <row r="931" spans="1:12">
      <c r="A931" s="33" t="s">
        <v>56</v>
      </c>
      <c r="B931" s="158" t="s">
        <v>508</v>
      </c>
      <c r="C931" s="88">
        <v>45732</v>
      </c>
      <c r="D931" s="88" t="s">
        <v>684</v>
      </c>
      <c r="E931" s="33" t="s">
        <v>2661</v>
      </c>
      <c r="F931" s="88"/>
      <c r="G931" s="394" t="s">
        <v>3243</v>
      </c>
      <c r="H931" s="88">
        <v>1</v>
      </c>
      <c r="I931" s="88">
        <v>150</v>
      </c>
      <c r="J931" s="148">
        <v>150</v>
      </c>
      <c r="K931" s="148"/>
      <c r="L931" s="148"/>
    </row>
    <row r="932" spans="1:12">
      <c r="A932" s="33" t="s">
        <v>3670</v>
      </c>
      <c r="B932" s="158" t="s">
        <v>504</v>
      </c>
      <c r="C932" s="88">
        <v>45732</v>
      </c>
      <c r="D932" s="88" t="s">
        <v>684</v>
      </c>
      <c r="E932" s="33" t="s">
        <v>3225</v>
      </c>
      <c r="F932" s="88"/>
      <c r="G932" s="394" t="s">
        <v>3230</v>
      </c>
      <c r="H932" s="88">
        <v>1</v>
      </c>
      <c r="I932" s="88">
        <v>80</v>
      </c>
      <c r="J932" s="148">
        <v>80</v>
      </c>
      <c r="K932" s="148"/>
      <c r="L932" s="148"/>
    </row>
    <row r="933" spans="1:12">
      <c r="A933" s="33" t="s">
        <v>3968</v>
      </c>
      <c r="B933" s="158" t="s">
        <v>575</v>
      </c>
      <c r="C933" s="88">
        <v>45732</v>
      </c>
      <c r="D933" s="88" t="s">
        <v>684</v>
      </c>
      <c r="E933" s="33" t="s">
        <v>2661</v>
      </c>
      <c r="F933" s="88"/>
      <c r="G933" s="394" t="s">
        <v>3243</v>
      </c>
      <c r="H933" s="88">
        <v>1</v>
      </c>
      <c r="I933" s="88">
        <v>150</v>
      </c>
      <c r="J933" s="148">
        <v>150</v>
      </c>
      <c r="K933" s="148"/>
      <c r="L933" s="148"/>
    </row>
    <row r="934" spans="1:12">
      <c r="A934" s="33" t="s">
        <v>3302</v>
      </c>
      <c r="B934" s="158" t="s">
        <v>2424</v>
      </c>
      <c r="C934" s="88">
        <v>45732</v>
      </c>
      <c r="D934" s="88" t="s">
        <v>684</v>
      </c>
      <c r="E934" s="33" t="s">
        <v>2661</v>
      </c>
      <c r="F934" s="88"/>
      <c r="G934" s="394" t="s">
        <v>3243</v>
      </c>
      <c r="H934" s="88">
        <v>1</v>
      </c>
      <c r="I934" s="88">
        <v>150</v>
      </c>
      <c r="J934" s="148">
        <v>150</v>
      </c>
      <c r="K934" s="148"/>
      <c r="L934" s="148"/>
    </row>
    <row r="935" spans="1:12">
      <c r="A935" s="33" t="s">
        <v>1343</v>
      </c>
      <c r="B935" s="158" t="s">
        <v>1339</v>
      </c>
      <c r="C935" s="88">
        <v>45732</v>
      </c>
      <c r="D935" s="88" t="s">
        <v>684</v>
      </c>
      <c r="E935" s="33" t="s">
        <v>3225</v>
      </c>
      <c r="F935" s="88"/>
      <c r="G935" s="394" t="s">
        <v>3230</v>
      </c>
      <c r="H935" s="88">
        <v>1</v>
      </c>
      <c r="I935" s="88">
        <v>80</v>
      </c>
      <c r="J935" s="148">
        <v>80</v>
      </c>
      <c r="K935" s="148"/>
      <c r="L935" s="148"/>
    </row>
    <row r="936" spans="1:12">
      <c r="A936" s="33" t="s">
        <v>3963</v>
      </c>
      <c r="B936" s="158" t="s">
        <v>507</v>
      </c>
      <c r="C936" s="88">
        <v>45732</v>
      </c>
      <c r="D936" s="88" t="s">
        <v>684</v>
      </c>
      <c r="E936" s="33" t="s">
        <v>2661</v>
      </c>
      <c r="F936" s="88"/>
      <c r="G936" s="394" t="s">
        <v>3243</v>
      </c>
      <c r="H936" s="88">
        <v>1</v>
      </c>
      <c r="I936" s="88">
        <v>150</v>
      </c>
      <c r="J936" s="148">
        <v>150</v>
      </c>
      <c r="K936" s="148"/>
      <c r="L936" s="148"/>
    </row>
    <row r="937" spans="1:12">
      <c r="A937" s="33" t="s">
        <v>3896</v>
      </c>
      <c r="B937" s="158" t="s">
        <v>1877</v>
      </c>
      <c r="C937" s="88">
        <v>45732</v>
      </c>
      <c r="D937" s="88" t="s">
        <v>684</v>
      </c>
      <c r="E937" s="33" t="s">
        <v>2661</v>
      </c>
      <c r="F937" s="88"/>
      <c r="G937" s="394" t="s">
        <v>3243</v>
      </c>
      <c r="H937" s="88">
        <v>1</v>
      </c>
      <c r="I937" s="88">
        <v>150</v>
      </c>
      <c r="J937" s="148">
        <v>150</v>
      </c>
      <c r="K937" s="148"/>
      <c r="L937" s="148"/>
    </row>
    <row r="938" spans="1:12">
      <c r="A938" s="33" t="s">
        <v>730</v>
      </c>
      <c r="B938" s="158" t="s">
        <v>729</v>
      </c>
      <c r="C938" s="88">
        <v>45734</v>
      </c>
      <c r="D938" s="88" t="s">
        <v>684</v>
      </c>
      <c r="E938" s="33" t="s">
        <v>2649</v>
      </c>
      <c r="F938" s="88"/>
      <c r="G938" s="394" t="s">
        <v>3253</v>
      </c>
      <c r="H938" s="88">
        <v>1</v>
      </c>
      <c r="I938" s="88">
        <v>900</v>
      </c>
      <c r="J938" s="148">
        <v>900</v>
      </c>
      <c r="K938" s="148"/>
      <c r="L938" s="148"/>
    </row>
    <row r="939" spans="1:12">
      <c r="A939" s="33" t="s">
        <v>727</v>
      </c>
      <c r="B939" s="158" t="s">
        <v>726</v>
      </c>
      <c r="C939" s="88">
        <v>45734</v>
      </c>
      <c r="D939" s="88" t="s">
        <v>684</v>
      </c>
      <c r="E939" s="33" t="s">
        <v>2649</v>
      </c>
      <c r="F939" s="88"/>
      <c r="G939" s="394" t="s">
        <v>3253</v>
      </c>
      <c r="H939" s="88">
        <v>1</v>
      </c>
      <c r="I939" s="88">
        <v>900</v>
      </c>
      <c r="J939" s="148">
        <v>900</v>
      </c>
      <c r="K939" s="148"/>
      <c r="L939" s="148"/>
    </row>
    <row r="940" spans="1:12">
      <c r="A940" s="33" t="s">
        <v>3786</v>
      </c>
      <c r="B940" s="158" t="s">
        <v>626</v>
      </c>
      <c r="C940" s="88">
        <v>45734</v>
      </c>
      <c r="D940" s="88" t="s">
        <v>684</v>
      </c>
      <c r="E940" s="33" t="s">
        <v>2649</v>
      </c>
      <c r="F940" s="88"/>
      <c r="G940" s="394" t="s">
        <v>3253</v>
      </c>
      <c r="H940" s="88">
        <v>1</v>
      </c>
      <c r="I940" s="88">
        <v>900</v>
      </c>
      <c r="J940" s="148">
        <v>900</v>
      </c>
      <c r="K940" s="148"/>
      <c r="L940" s="148"/>
    </row>
    <row r="941" spans="1:12">
      <c r="A941" s="33" t="s">
        <v>3931</v>
      </c>
      <c r="B941" s="158" t="s">
        <v>541</v>
      </c>
      <c r="C941" s="88">
        <v>45734</v>
      </c>
      <c r="D941" s="88" t="s">
        <v>684</v>
      </c>
      <c r="E941" s="33" t="s">
        <v>2649</v>
      </c>
      <c r="F941" s="88"/>
      <c r="G941" s="394" t="s">
        <v>3253</v>
      </c>
      <c r="H941" s="88">
        <v>1</v>
      </c>
      <c r="I941" s="88">
        <v>900</v>
      </c>
      <c r="J941" s="148">
        <v>900</v>
      </c>
      <c r="K941" s="148"/>
      <c r="L941" s="148"/>
    </row>
    <row r="942" spans="1:12">
      <c r="A942" s="33" t="s">
        <v>3857</v>
      </c>
      <c r="B942" s="158" t="s">
        <v>623</v>
      </c>
      <c r="C942" s="88">
        <v>45734</v>
      </c>
      <c r="D942" s="88" t="s">
        <v>684</v>
      </c>
      <c r="E942" s="33" t="s">
        <v>2649</v>
      </c>
      <c r="F942" s="88"/>
      <c r="G942" s="394" t="s">
        <v>3253</v>
      </c>
      <c r="H942" s="88">
        <v>1</v>
      </c>
      <c r="I942" s="88">
        <v>900</v>
      </c>
      <c r="J942" s="148">
        <v>900</v>
      </c>
      <c r="K942" s="148"/>
      <c r="L942" s="148"/>
    </row>
    <row r="943" spans="1:12">
      <c r="A943" s="33" t="s">
        <v>1303</v>
      </c>
      <c r="B943" s="158" t="s">
        <v>1302</v>
      </c>
      <c r="C943" s="88">
        <v>45734</v>
      </c>
      <c r="D943" s="88" t="s">
        <v>684</v>
      </c>
      <c r="E943" s="33" t="s">
        <v>2649</v>
      </c>
      <c r="F943" s="88"/>
      <c r="G943" s="394" t="s">
        <v>3253</v>
      </c>
      <c r="H943" s="88">
        <v>1</v>
      </c>
      <c r="I943" s="88">
        <v>900</v>
      </c>
      <c r="J943" s="148">
        <v>900</v>
      </c>
      <c r="K943" s="148"/>
      <c r="L943" s="148"/>
    </row>
    <row r="944" spans="1:12">
      <c r="A944" s="33" t="s">
        <v>1866</v>
      </c>
      <c r="B944" s="158" t="s">
        <v>1864</v>
      </c>
      <c r="C944" s="88">
        <v>45734</v>
      </c>
      <c r="D944" s="88" t="s">
        <v>684</v>
      </c>
      <c r="E944" s="33" t="s">
        <v>3225</v>
      </c>
      <c r="F944" s="88"/>
      <c r="G944" s="394" t="s">
        <v>4082</v>
      </c>
      <c r="H944" s="88">
        <v>1</v>
      </c>
      <c r="I944" s="88">
        <v>80</v>
      </c>
      <c r="J944" s="148">
        <v>80</v>
      </c>
      <c r="K944" s="148"/>
      <c r="L944" s="148"/>
    </row>
    <row r="945" spans="1:12">
      <c r="A945" s="33" t="s">
        <v>3972</v>
      </c>
      <c r="B945" s="158" t="s">
        <v>2284</v>
      </c>
      <c r="C945" s="88">
        <v>45734</v>
      </c>
      <c r="D945" s="88" t="s">
        <v>684</v>
      </c>
      <c r="E945" s="33" t="s">
        <v>2661</v>
      </c>
      <c r="F945" s="88"/>
      <c r="G945" s="394" t="s">
        <v>3257</v>
      </c>
      <c r="H945" s="88">
        <v>1</v>
      </c>
      <c r="I945" s="88">
        <v>150</v>
      </c>
      <c r="J945" s="148">
        <v>150</v>
      </c>
      <c r="K945" s="148"/>
      <c r="L945" s="148"/>
    </row>
    <row r="946" spans="1:12">
      <c r="A946" s="33" t="s">
        <v>56</v>
      </c>
      <c r="B946" s="158" t="s">
        <v>508</v>
      </c>
      <c r="C946" s="88">
        <v>45734</v>
      </c>
      <c r="D946" s="88" t="s">
        <v>684</v>
      </c>
      <c r="E946" s="33" t="s">
        <v>4085</v>
      </c>
      <c r="F946" s="88"/>
      <c r="G946" s="394" t="s">
        <v>4086</v>
      </c>
      <c r="H946" s="88">
        <v>2</v>
      </c>
      <c r="I946" s="88">
        <v>209</v>
      </c>
      <c r="J946" s="148">
        <v>418</v>
      </c>
      <c r="K946" s="148"/>
      <c r="L946" s="148"/>
    </row>
    <row r="947" spans="1:12">
      <c r="A947" s="33" t="s">
        <v>1722</v>
      </c>
      <c r="B947" s="158" t="s">
        <v>516</v>
      </c>
      <c r="C947" s="88">
        <v>45734</v>
      </c>
      <c r="D947" s="88" t="s">
        <v>684</v>
      </c>
      <c r="E947" s="33" t="s">
        <v>2649</v>
      </c>
      <c r="F947" s="88"/>
      <c r="G947" s="394" t="s">
        <v>3253</v>
      </c>
      <c r="H947" s="88">
        <v>1</v>
      </c>
      <c r="I947" s="88">
        <v>900</v>
      </c>
      <c r="J947" s="148">
        <v>900</v>
      </c>
      <c r="K947" s="148"/>
      <c r="L947" s="148"/>
    </row>
    <row r="948" spans="1:12">
      <c r="A948" s="33" t="s">
        <v>3974</v>
      </c>
      <c r="B948" s="158" t="s">
        <v>2287</v>
      </c>
      <c r="C948" s="88">
        <v>45734</v>
      </c>
      <c r="D948" s="88" t="s">
        <v>684</v>
      </c>
      <c r="E948" s="33" t="s">
        <v>2649</v>
      </c>
      <c r="F948" s="88"/>
      <c r="G948" s="394" t="s">
        <v>3253</v>
      </c>
      <c r="H948" s="88">
        <v>1</v>
      </c>
      <c r="I948" s="88">
        <v>900</v>
      </c>
      <c r="J948" s="148">
        <v>900</v>
      </c>
      <c r="K948" s="148"/>
      <c r="L948" s="148"/>
    </row>
    <row r="949" spans="1:12">
      <c r="A949" s="33" t="s">
        <v>3661</v>
      </c>
      <c r="B949" s="158" t="s">
        <v>519</v>
      </c>
      <c r="C949" s="88">
        <v>45734</v>
      </c>
      <c r="D949" s="88" t="s">
        <v>684</v>
      </c>
      <c r="E949" s="33" t="s">
        <v>3260</v>
      </c>
      <c r="F949" s="88"/>
      <c r="G949" s="394" t="s">
        <v>4083</v>
      </c>
      <c r="H949" s="88">
        <v>1</v>
      </c>
      <c r="I949" s="88">
        <v>209</v>
      </c>
      <c r="J949" s="148">
        <v>209</v>
      </c>
      <c r="K949" s="148"/>
      <c r="L949" s="148"/>
    </row>
    <row r="950" spans="1:12">
      <c r="A950" s="33" t="s">
        <v>2140</v>
      </c>
      <c r="B950" s="158" t="s">
        <v>1276</v>
      </c>
      <c r="C950" s="88">
        <v>45734</v>
      </c>
      <c r="D950" s="88" t="s">
        <v>684</v>
      </c>
      <c r="E950" s="33" t="s">
        <v>2686</v>
      </c>
      <c r="F950" s="88"/>
      <c r="G950" s="394" t="s">
        <v>4084</v>
      </c>
      <c r="H950" s="88">
        <v>1</v>
      </c>
      <c r="I950" s="88">
        <v>1000</v>
      </c>
      <c r="J950" s="148">
        <v>1000</v>
      </c>
      <c r="K950" s="148"/>
      <c r="L950" s="148"/>
    </row>
    <row r="951" spans="1:12">
      <c r="A951" s="33" t="s">
        <v>1090</v>
      </c>
      <c r="B951" s="158" t="s">
        <v>1089</v>
      </c>
      <c r="C951" s="88">
        <v>45734</v>
      </c>
      <c r="D951" s="88" t="s">
        <v>684</v>
      </c>
      <c r="E951" s="33" t="s">
        <v>2661</v>
      </c>
      <c r="F951" s="88"/>
      <c r="G951" s="394" t="s">
        <v>3257</v>
      </c>
      <c r="H951" s="88">
        <v>1</v>
      </c>
      <c r="I951" s="88">
        <v>150</v>
      </c>
      <c r="J951" s="148">
        <v>150</v>
      </c>
      <c r="K951" s="148"/>
      <c r="L951" s="148"/>
    </row>
    <row r="952" spans="1:12">
      <c r="A952" s="33" t="s">
        <v>1549</v>
      </c>
      <c r="B952" s="158" t="s">
        <v>1548</v>
      </c>
      <c r="C952" s="88">
        <v>45735</v>
      </c>
      <c r="D952" s="88" t="s">
        <v>684</v>
      </c>
      <c r="E952" s="33" t="s">
        <v>2649</v>
      </c>
      <c r="F952" s="88"/>
      <c r="G952" s="394" t="s">
        <v>4087</v>
      </c>
      <c r="H952" s="88">
        <v>1</v>
      </c>
      <c r="I952" s="88">
        <v>900</v>
      </c>
      <c r="J952" s="148">
        <v>900</v>
      </c>
      <c r="K952" s="148"/>
      <c r="L952" s="148"/>
    </row>
    <row r="953" spans="1:12">
      <c r="A953" s="33" t="s">
        <v>3966</v>
      </c>
      <c r="B953" s="158" t="s">
        <v>498</v>
      </c>
      <c r="C953" s="88">
        <v>45736</v>
      </c>
      <c r="D953" s="88" t="s">
        <v>684</v>
      </c>
      <c r="E953" s="33" t="s">
        <v>2649</v>
      </c>
      <c r="F953" s="88"/>
      <c r="G953" s="394" t="s">
        <v>4088</v>
      </c>
      <c r="H953" s="88">
        <v>1</v>
      </c>
      <c r="I953" s="88">
        <v>900</v>
      </c>
      <c r="J953" s="148">
        <v>900</v>
      </c>
      <c r="K953" s="148"/>
      <c r="L953" s="148"/>
    </row>
    <row r="954" spans="1:12">
      <c r="A954" s="33" t="s">
        <v>3903</v>
      </c>
      <c r="B954" s="158" t="s">
        <v>632</v>
      </c>
      <c r="C954" s="88">
        <v>45736</v>
      </c>
      <c r="D954" s="88" t="s">
        <v>684</v>
      </c>
      <c r="E954" s="33" t="s">
        <v>2649</v>
      </c>
      <c r="F954" s="88"/>
      <c r="G954" s="394" t="s">
        <v>4088</v>
      </c>
      <c r="H954" s="88">
        <v>1</v>
      </c>
      <c r="I954" s="88">
        <v>900</v>
      </c>
      <c r="J954" s="148">
        <v>900</v>
      </c>
      <c r="K954" s="148"/>
      <c r="L954" s="148"/>
    </row>
    <row r="955" spans="1:12">
      <c r="A955" s="33" t="s">
        <v>1378</v>
      </c>
      <c r="B955" s="158" t="s">
        <v>1377</v>
      </c>
      <c r="C955" s="88">
        <v>45736</v>
      </c>
      <c r="D955" s="88" t="s">
        <v>684</v>
      </c>
      <c r="E955" s="33" t="s">
        <v>2649</v>
      </c>
      <c r="F955" s="88"/>
      <c r="G955" s="394" t="s">
        <v>4088</v>
      </c>
      <c r="H955" s="88">
        <v>1</v>
      </c>
      <c r="I955" s="88">
        <v>900</v>
      </c>
      <c r="J955" s="148">
        <v>900</v>
      </c>
      <c r="K955" s="148"/>
      <c r="L955" s="148"/>
    </row>
    <row r="956" spans="1:12">
      <c r="A956" s="33" t="s">
        <v>1600</v>
      </c>
      <c r="B956" s="158" t="s">
        <v>1580</v>
      </c>
      <c r="C956" s="88">
        <v>45736</v>
      </c>
      <c r="D956" s="88" t="s">
        <v>684</v>
      </c>
      <c r="E956" s="33" t="s">
        <v>2649</v>
      </c>
      <c r="F956" s="88"/>
      <c r="G956" s="394" t="s">
        <v>4088</v>
      </c>
      <c r="H956" s="88">
        <v>1</v>
      </c>
      <c r="I956" s="88">
        <v>900</v>
      </c>
      <c r="J956" s="148">
        <v>900</v>
      </c>
      <c r="K956" s="148"/>
      <c r="L956" s="148"/>
    </row>
    <row r="957" spans="1:12">
      <c r="A957" s="33" t="s">
        <v>3672</v>
      </c>
      <c r="B957" s="158" t="s">
        <v>495</v>
      </c>
      <c r="C957" s="88">
        <v>45737</v>
      </c>
      <c r="D957" s="88" t="s">
        <v>684</v>
      </c>
      <c r="E957" s="33" t="s">
        <v>2649</v>
      </c>
      <c r="F957" s="88"/>
      <c r="G957" s="394" t="s">
        <v>4089</v>
      </c>
      <c r="H957" s="88">
        <v>1</v>
      </c>
      <c r="I957" s="88">
        <v>900</v>
      </c>
      <c r="J957" s="148">
        <v>900</v>
      </c>
      <c r="K957" s="148"/>
      <c r="L957" s="148"/>
    </row>
    <row r="958" spans="1:12">
      <c r="A958" s="33" t="s">
        <v>988</v>
      </c>
      <c r="B958" s="158" t="s">
        <v>987</v>
      </c>
      <c r="C958" s="88">
        <v>45737</v>
      </c>
      <c r="D958" s="88" t="s">
        <v>684</v>
      </c>
      <c r="E958" s="33" t="s">
        <v>3225</v>
      </c>
      <c r="F958" s="88"/>
      <c r="G958" s="394" t="s">
        <v>4094</v>
      </c>
      <c r="H958" s="88">
        <v>1</v>
      </c>
      <c r="I958" s="88">
        <v>80</v>
      </c>
      <c r="J958" s="148">
        <v>80</v>
      </c>
      <c r="K958" s="148"/>
      <c r="L958" s="148"/>
    </row>
    <row r="959" spans="1:12">
      <c r="A959" s="33" t="s">
        <v>3918</v>
      </c>
      <c r="B959" s="158" t="s">
        <v>1001</v>
      </c>
      <c r="C959" s="88">
        <v>45737</v>
      </c>
      <c r="D959" s="88" t="s">
        <v>684</v>
      </c>
      <c r="E959" s="33" t="s">
        <v>3225</v>
      </c>
      <c r="F959" s="88"/>
      <c r="G959" s="394" t="s">
        <v>4094</v>
      </c>
      <c r="H959" s="88">
        <v>1</v>
      </c>
      <c r="I959" s="88">
        <v>80</v>
      </c>
      <c r="J959" s="148">
        <v>80</v>
      </c>
      <c r="K959" s="148"/>
      <c r="L959" s="148"/>
    </row>
    <row r="960" spans="1:12">
      <c r="A960" s="33" t="s">
        <v>1468</v>
      </c>
      <c r="B960" s="158" t="s">
        <v>1467</v>
      </c>
      <c r="C960" s="88">
        <v>45737</v>
      </c>
      <c r="D960" s="88" t="s">
        <v>684</v>
      </c>
      <c r="E960" s="33" t="s">
        <v>3225</v>
      </c>
      <c r="F960" s="88"/>
      <c r="G960" s="394" t="s">
        <v>4094</v>
      </c>
      <c r="H960" s="88">
        <v>1</v>
      </c>
      <c r="I960" s="88">
        <v>80</v>
      </c>
      <c r="J960" s="148">
        <v>80</v>
      </c>
      <c r="K960" s="148"/>
      <c r="L960" s="148"/>
    </row>
    <row r="961" spans="1:12">
      <c r="A961" s="33" t="s">
        <v>2253</v>
      </c>
      <c r="B961" s="158" t="s">
        <v>545</v>
      </c>
      <c r="C961" s="88">
        <v>45737</v>
      </c>
      <c r="D961" s="88" t="s">
        <v>684</v>
      </c>
      <c r="E961" s="33" t="s">
        <v>3225</v>
      </c>
      <c r="F961" s="88"/>
      <c r="G961" s="394" t="s">
        <v>4094</v>
      </c>
      <c r="H961" s="88">
        <v>1</v>
      </c>
      <c r="I961" s="88">
        <v>80</v>
      </c>
      <c r="J961" s="148">
        <v>80</v>
      </c>
      <c r="K961" s="148"/>
      <c r="L961" s="148"/>
    </row>
    <row r="962" spans="1:12">
      <c r="A962" s="33" t="s">
        <v>2253</v>
      </c>
      <c r="B962" s="158" t="s">
        <v>545</v>
      </c>
      <c r="C962" s="88">
        <v>45737</v>
      </c>
      <c r="D962" s="88" t="s">
        <v>684</v>
      </c>
      <c r="E962" s="33" t="s">
        <v>2722</v>
      </c>
      <c r="F962" s="88"/>
      <c r="G962" s="394" t="s">
        <v>4093</v>
      </c>
      <c r="H962" s="88">
        <v>1</v>
      </c>
      <c r="I962" s="88">
        <v>1950</v>
      </c>
      <c r="J962" s="148">
        <v>1950</v>
      </c>
      <c r="K962" s="148"/>
      <c r="L962" s="148"/>
    </row>
    <row r="963" spans="1:12">
      <c r="A963" s="33" t="s">
        <v>1369</v>
      </c>
      <c r="B963" s="158" t="s">
        <v>1368</v>
      </c>
      <c r="C963" s="88">
        <v>45737</v>
      </c>
      <c r="D963" s="88" t="s">
        <v>684</v>
      </c>
      <c r="E963" s="33" t="s">
        <v>3225</v>
      </c>
      <c r="F963" s="88"/>
      <c r="G963" s="394" t="s">
        <v>4094</v>
      </c>
      <c r="H963" s="88">
        <v>1</v>
      </c>
      <c r="I963" s="88">
        <v>80</v>
      </c>
      <c r="J963" s="148">
        <v>80</v>
      </c>
      <c r="K963" s="148"/>
      <c r="L963" s="148"/>
    </row>
    <row r="964" spans="1:12">
      <c r="A964" s="33" t="s">
        <v>3661</v>
      </c>
      <c r="B964" s="158" t="s">
        <v>519</v>
      </c>
      <c r="C964" s="88">
        <v>45737</v>
      </c>
      <c r="D964" s="88" t="s">
        <v>684</v>
      </c>
      <c r="E964" s="33" t="s">
        <v>2722</v>
      </c>
      <c r="F964" s="88"/>
      <c r="G964" s="394" t="s">
        <v>4093</v>
      </c>
      <c r="H964" s="88">
        <v>1</v>
      </c>
      <c r="I964" s="88">
        <v>1950</v>
      </c>
      <c r="J964" s="148">
        <v>1950</v>
      </c>
      <c r="K964" s="148"/>
      <c r="L964" s="148"/>
    </row>
    <row r="965" spans="1:12">
      <c r="A965" s="33" t="s">
        <v>3878</v>
      </c>
      <c r="B965" s="158" t="s">
        <v>619</v>
      </c>
      <c r="C965" s="88">
        <v>45737</v>
      </c>
      <c r="D965" s="88" t="s">
        <v>684</v>
      </c>
      <c r="E965" s="33" t="s">
        <v>3225</v>
      </c>
      <c r="F965" s="88"/>
      <c r="G965" s="394" t="s">
        <v>4094</v>
      </c>
      <c r="H965" s="88">
        <v>1</v>
      </c>
      <c r="I965" s="88">
        <v>80</v>
      </c>
      <c r="J965" s="148">
        <v>80</v>
      </c>
      <c r="K965" s="148"/>
      <c r="L965" s="148"/>
    </row>
    <row r="966" spans="1:12">
      <c r="A966" s="33" t="s">
        <v>3641</v>
      </c>
      <c r="B966" s="158" t="s">
        <v>524</v>
      </c>
      <c r="C966" s="88">
        <v>45737</v>
      </c>
      <c r="D966" s="88" t="s">
        <v>684</v>
      </c>
      <c r="E966" s="33" t="s">
        <v>3225</v>
      </c>
      <c r="F966" s="88"/>
      <c r="G966" s="394" t="s">
        <v>4094</v>
      </c>
      <c r="H966" s="88">
        <v>1</v>
      </c>
      <c r="I966" s="88">
        <v>80</v>
      </c>
      <c r="J966" s="148">
        <v>80</v>
      </c>
      <c r="K966" s="148"/>
      <c r="L966" s="148"/>
    </row>
    <row r="967" spans="1:12">
      <c r="A967" s="33" t="s">
        <v>3982</v>
      </c>
      <c r="B967" s="158" t="s">
        <v>621</v>
      </c>
      <c r="C967" s="88">
        <v>45737</v>
      </c>
      <c r="D967" s="88" t="s">
        <v>684</v>
      </c>
      <c r="E967" s="33" t="s">
        <v>3225</v>
      </c>
      <c r="F967" s="88"/>
      <c r="G967" s="394" t="s">
        <v>4094</v>
      </c>
      <c r="H967" s="88">
        <v>1</v>
      </c>
      <c r="I967" s="88">
        <v>80</v>
      </c>
      <c r="J967" s="148">
        <v>80</v>
      </c>
      <c r="K967" s="148"/>
      <c r="L967" s="148"/>
    </row>
    <row r="968" spans="1:12">
      <c r="A968" s="33" t="s">
        <v>2174</v>
      </c>
      <c r="B968" s="158" t="s">
        <v>521</v>
      </c>
      <c r="C968" s="88">
        <v>45737</v>
      </c>
      <c r="D968" s="88" t="s">
        <v>684</v>
      </c>
      <c r="E968" s="33" t="s">
        <v>3225</v>
      </c>
      <c r="F968" s="88"/>
      <c r="G968" s="394" t="s">
        <v>4094</v>
      </c>
      <c r="H968" s="88">
        <v>1</v>
      </c>
      <c r="I968" s="88">
        <v>80</v>
      </c>
      <c r="J968" s="148">
        <v>80</v>
      </c>
      <c r="K968" s="148"/>
      <c r="L968" s="148"/>
    </row>
    <row r="969" spans="1:12">
      <c r="A969" s="33" t="s">
        <v>2248</v>
      </c>
      <c r="B969" s="158" t="s">
        <v>276</v>
      </c>
      <c r="C969" s="88">
        <v>45738</v>
      </c>
      <c r="D969" s="88" t="s">
        <v>684</v>
      </c>
      <c r="E969" s="33" t="s">
        <v>2733</v>
      </c>
      <c r="F969" s="88"/>
      <c r="G969" s="394" t="s">
        <v>4092</v>
      </c>
      <c r="H969" s="88">
        <v>1</v>
      </c>
      <c r="I969" s="88">
        <v>110</v>
      </c>
      <c r="J969" s="148">
        <v>110</v>
      </c>
      <c r="K969" s="148"/>
      <c r="L969" s="148"/>
    </row>
    <row r="970" spans="1:12">
      <c r="A970" s="33" t="s">
        <v>2248</v>
      </c>
      <c r="B970" s="158" t="s">
        <v>276</v>
      </c>
      <c r="C970" s="88">
        <v>45738</v>
      </c>
      <c r="D970" s="88" t="s">
        <v>684</v>
      </c>
      <c r="E970" s="33" t="s">
        <v>2661</v>
      </c>
      <c r="F970" s="88"/>
      <c r="G970" s="394" t="s">
        <v>4090</v>
      </c>
      <c r="H970" s="88">
        <v>1</v>
      </c>
      <c r="I970" s="88">
        <v>150</v>
      </c>
      <c r="J970" s="148">
        <v>150</v>
      </c>
      <c r="K970" s="148"/>
      <c r="L970" s="148"/>
    </row>
    <row r="971" spans="1:12">
      <c r="A971" s="33" t="s">
        <v>2157</v>
      </c>
      <c r="B971" s="158" t="s">
        <v>2156</v>
      </c>
      <c r="C971" s="88">
        <v>45738</v>
      </c>
      <c r="D971" s="88" t="s">
        <v>684</v>
      </c>
      <c r="E971" s="33" t="s">
        <v>2653</v>
      </c>
      <c r="F971" s="88"/>
      <c r="G971" s="394" t="s">
        <v>4095</v>
      </c>
      <c r="H971" s="88">
        <v>1</v>
      </c>
      <c r="I971" s="88">
        <v>175</v>
      </c>
      <c r="J971" s="148">
        <v>175</v>
      </c>
      <c r="K971" s="148"/>
      <c r="L971" s="148"/>
    </row>
    <row r="972" spans="1:12">
      <c r="A972" s="33" t="s">
        <v>3897</v>
      </c>
      <c r="B972" s="158" t="s">
        <v>515</v>
      </c>
      <c r="C972" s="88">
        <v>45738</v>
      </c>
      <c r="D972" s="88" t="s">
        <v>684</v>
      </c>
      <c r="E972" s="33" t="s">
        <v>2733</v>
      </c>
      <c r="F972" s="88"/>
      <c r="G972" s="394" t="s">
        <v>4092</v>
      </c>
      <c r="H972" s="88">
        <v>1</v>
      </c>
      <c r="I972" s="88">
        <v>110</v>
      </c>
      <c r="J972" s="148">
        <v>110</v>
      </c>
      <c r="K972" s="148"/>
      <c r="L972" s="148"/>
    </row>
    <row r="973" spans="1:12">
      <c r="A973" s="33" t="s">
        <v>3897</v>
      </c>
      <c r="B973" s="158" t="s">
        <v>515</v>
      </c>
      <c r="C973" s="88">
        <v>45738</v>
      </c>
      <c r="D973" s="88" t="s">
        <v>684</v>
      </c>
      <c r="E973" s="33" t="s">
        <v>2661</v>
      </c>
      <c r="F973" s="88"/>
      <c r="G973" s="394" t="s">
        <v>4090</v>
      </c>
      <c r="H973" s="88">
        <v>1</v>
      </c>
      <c r="I973" s="88">
        <v>150</v>
      </c>
      <c r="J973" s="148">
        <v>150</v>
      </c>
      <c r="K973" s="148"/>
      <c r="L973" s="148"/>
    </row>
    <row r="974" spans="1:12">
      <c r="A974" s="33" t="s">
        <v>1329</v>
      </c>
      <c r="B974" s="158" t="s">
        <v>1274</v>
      </c>
      <c r="C974" s="88">
        <v>45738</v>
      </c>
      <c r="D974" s="88" t="s">
        <v>684</v>
      </c>
      <c r="E974" s="33" t="s">
        <v>2733</v>
      </c>
      <c r="F974" s="88"/>
      <c r="G974" s="394" t="s">
        <v>4092</v>
      </c>
      <c r="H974" s="88">
        <v>1</v>
      </c>
      <c r="I974" s="88">
        <v>110</v>
      </c>
      <c r="J974" s="148">
        <v>110</v>
      </c>
      <c r="K974" s="148"/>
      <c r="L974" s="148"/>
    </row>
    <row r="975" spans="1:12">
      <c r="A975" s="33" t="s">
        <v>1329</v>
      </c>
      <c r="B975" s="158" t="s">
        <v>1274</v>
      </c>
      <c r="C975" s="88">
        <v>45738</v>
      </c>
      <c r="D975" s="88" t="s">
        <v>684</v>
      </c>
      <c r="E975" s="33" t="s">
        <v>2661</v>
      </c>
      <c r="F975" s="88"/>
      <c r="G975" s="394" t="s">
        <v>4090</v>
      </c>
      <c r="H975" s="88">
        <v>1</v>
      </c>
      <c r="I975" s="88">
        <v>150</v>
      </c>
      <c r="J975" s="148">
        <v>150</v>
      </c>
      <c r="K975" s="148"/>
      <c r="L975" s="148"/>
    </row>
    <row r="976" spans="1:12">
      <c r="A976" s="33" t="s">
        <v>3961</v>
      </c>
      <c r="B976" s="158" t="s">
        <v>1265</v>
      </c>
      <c r="C976" s="88">
        <v>45738</v>
      </c>
      <c r="D976" s="88" t="s">
        <v>684</v>
      </c>
      <c r="E976" s="33" t="s">
        <v>2733</v>
      </c>
      <c r="F976" s="88"/>
      <c r="G976" s="394" t="s">
        <v>4092</v>
      </c>
      <c r="H976" s="88">
        <v>1</v>
      </c>
      <c r="I976" s="88">
        <v>110</v>
      </c>
      <c r="J976" s="148">
        <v>110</v>
      </c>
      <c r="K976" s="148"/>
      <c r="L976" s="148"/>
    </row>
    <row r="977" spans="1:12">
      <c r="A977" s="33" t="s">
        <v>922</v>
      </c>
      <c r="B977" s="158" t="s">
        <v>921</v>
      </c>
      <c r="C977" s="88">
        <v>45738</v>
      </c>
      <c r="D977" s="88" t="s">
        <v>684</v>
      </c>
      <c r="E977" s="33" t="s">
        <v>2653</v>
      </c>
      <c r="F977" s="88"/>
      <c r="G977" s="394" t="s">
        <v>4095</v>
      </c>
      <c r="H977" s="88">
        <v>1</v>
      </c>
      <c r="I977" s="88">
        <v>175</v>
      </c>
      <c r="J977" s="148">
        <v>175</v>
      </c>
      <c r="K977" s="148"/>
      <c r="L977" s="148"/>
    </row>
    <row r="978" spans="1:12">
      <c r="A978" s="33" t="s">
        <v>2104</v>
      </c>
      <c r="B978" s="158" t="s">
        <v>534</v>
      </c>
      <c r="C978" s="88">
        <v>45738</v>
      </c>
      <c r="D978" s="88" t="s">
        <v>684</v>
      </c>
      <c r="E978" s="33" t="s">
        <v>2733</v>
      </c>
      <c r="F978" s="88"/>
      <c r="G978" s="394" t="s">
        <v>4092</v>
      </c>
      <c r="H978" s="88">
        <v>1</v>
      </c>
      <c r="I978" s="88">
        <v>110</v>
      </c>
      <c r="J978" s="148">
        <v>110</v>
      </c>
      <c r="K978" s="148"/>
      <c r="L978" s="148"/>
    </row>
    <row r="979" spans="1:12">
      <c r="A979" s="33" t="s">
        <v>2104</v>
      </c>
      <c r="B979" s="158" t="s">
        <v>534</v>
      </c>
      <c r="C979" s="88">
        <v>45738</v>
      </c>
      <c r="D979" s="88" t="s">
        <v>684</v>
      </c>
      <c r="E979" s="33" t="s">
        <v>2661</v>
      </c>
      <c r="F979" s="88"/>
      <c r="G979" s="394" t="s">
        <v>4090</v>
      </c>
      <c r="H979" s="88">
        <v>1</v>
      </c>
      <c r="I979" s="88">
        <v>150</v>
      </c>
      <c r="J979" s="148">
        <v>150</v>
      </c>
      <c r="K979" s="148"/>
      <c r="L979" s="148"/>
    </row>
    <row r="980" spans="1:12">
      <c r="A980" s="33" t="s">
        <v>2104</v>
      </c>
      <c r="B980" s="158" t="s">
        <v>534</v>
      </c>
      <c r="C980" s="88">
        <v>45738</v>
      </c>
      <c r="D980" s="88" t="s">
        <v>684</v>
      </c>
      <c r="E980" s="33" t="s">
        <v>2693</v>
      </c>
      <c r="F980" s="88"/>
      <c r="G980" s="394" t="s">
        <v>4091</v>
      </c>
      <c r="H980" s="88">
        <v>1</v>
      </c>
      <c r="I980" s="88">
        <v>900</v>
      </c>
      <c r="J980" s="148">
        <v>900</v>
      </c>
      <c r="K980" s="148"/>
      <c r="L980" s="148"/>
    </row>
    <row r="981" spans="1:12">
      <c r="A981" s="33" t="s">
        <v>1675</v>
      </c>
      <c r="B981" s="158" t="s">
        <v>1674</v>
      </c>
      <c r="C981" s="88">
        <v>45738</v>
      </c>
      <c r="D981" s="88" t="s">
        <v>684</v>
      </c>
      <c r="E981" s="33" t="s">
        <v>2653</v>
      </c>
      <c r="F981" s="88"/>
      <c r="G981" s="394" t="s">
        <v>4095</v>
      </c>
      <c r="H981" s="88">
        <v>1</v>
      </c>
      <c r="I981" s="88">
        <v>175</v>
      </c>
      <c r="J981" s="148">
        <v>175</v>
      </c>
      <c r="K981" s="148"/>
      <c r="L981" s="148"/>
    </row>
    <row r="982" spans="1:12">
      <c r="A982" s="33" t="s">
        <v>3664</v>
      </c>
      <c r="B982" s="158" t="s">
        <v>533</v>
      </c>
      <c r="C982" s="88">
        <v>45738</v>
      </c>
      <c r="D982" s="88" t="s">
        <v>684</v>
      </c>
      <c r="E982" s="33" t="s">
        <v>2653</v>
      </c>
      <c r="F982" s="88"/>
      <c r="G982" s="394" t="s">
        <v>4095</v>
      </c>
      <c r="H982" s="88">
        <v>1</v>
      </c>
      <c r="I982" s="88">
        <v>175</v>
      </c>
      <c r="J982" s="148">
        <v>175</v>
      </c>
      <c r="K982" s="148"/>
      <c r="L982" s="148"/>
    </row>
    <row r="983" spans="1:12">
      <c r="A983" s="33" t="s">
        <v>1866</v>
      </c>
      <c r="B983" s="158" t="s">
        <v>1864</v>
      </c>
      <c r="C983" s="88">
        <v>45738</v>
      </c>
      <c r="D983" s="88" t="s">
        <v>684</v>
      </c>
      <c r="E983" s="33" t="s">
        <v>2653</v>
      </c>
      <c r="F983" s="88"/>
      <c r="G983" s="394" t="s">
        <v>4095</v>
      </c>
      <c r="H983" s="88">
        <v>1</v>
      </c>
      <c r="I983" s="88">
        <v>175</v>
      </c>
      <c r="J983" s="148">
        <v>175</v>
      </c>
      <c r="K983" s="148"/>
      <c r="L983" s="148"/>
    </row>
    <row r="984" spans="1:12">
      <c r="A984" s="33" t="s">
        <v>3665</v>
      </c>
      <c r="B984" s="158" t="s">
        <v>628</v>
      </c>
      <c r="C984" s="88">
        <v>45738</v>
      </c>
      <c r="D984" s="88" t="s">
        <v>684</v>
      </c>
      <c r="E984" s="33" t="s">
        <v>2653</v>
      </c>
      <c r="F984" s="88"/>
      <c r="G984" s="394" t="s">
        <v>4095</v>
      </c>
      <c r="H984" s="88">
        <v>1</v>
      </c>
      <c r="I984" s="88">
        <v>175</v>
      </c>
      <c r="J984" s="148">
        <v>175</v>
      </c>
      <c r="K984" s="148"/>
      <c r="L984" s="148"/>
    </row>
    <row r="985" spans="1:12">
      <c r="A985" s="33" t="s">
        <v>2036</v>
      </c>
      <c r="B985" s="158" t="s">
        <v>2035</v>
      </c>
      <c r="C985" s="88">
        <v>45738</v>
      </c>
      <c r="D985" s="88" t="s">
        <v>684</v>
      </c>
      <c r="E985" s="33" t="s">
        <v>2653</v>
      </c>
      <c r="F985" s="88"/>
      <c r="G985" s="394" t="s">
        <v>4095</v>
      </c>
      <c r="H985" s="88">
        <v>1</v>
      </c>
      <c r="I985" s="88">
        <v>175</v>
      </c>
      <c r="J985" s="148">
        <v>175</v>
      </c>
      <c r="K985" s="148"/>
      <c r="L985" s="148"/>
    </row>
    <row r="986" spans="1:12">
      <c r="A986" s="33" t="s">
        <v>3706</v>
      </c>
      <c r="B986" s="158" t="s">
        <v>490</v>
      </c>
      <c r="C986" s="88">
        <v>45738</v>
      </c>
      <c r="D986" s="88" t="s">
        <v>684</v>
      </c>
      <c r="E986" s="33" t="s">
        <v>2733</v>
      </c>
      <c r="F986" s="88"/>
      <c r="G986" s="394" t="s">
        <v>4092</v>
      </c>
      <c r="H986" s="88">
        <v>1</v>
      </c>
      <c r="I986" s="88">
        <v>110</v>
      </c>
      <c r="J986" s="148">
        <v>110</v>
      </c>
      <c r="K986" s="148"/>
      <c r="L986" s="148"/>
    </row>
    <row r="987" spans="1:12">
      <c r="A987" s="33" t="s">
        <v>3706</v>
      </c>
      <c r="B987" s="158" t="s">
        <v>490</v>
      </c>
      <c r="C987" s="88">
        <v>45738</v>
      </c>
      <c r="D987" s="88" t="s">
        <v>684</v>
      </c>
      <c r="E987" s="33" t="s">
        <v>2661</v>
      </c>
      <c r="F987" s="88"/>
      <c r="G987" s="394" t="s">
        <v>4090</v>
      </c>
      <c r="H987" s="88">
        <v>1</v>
      </c>
      <c r="I987" s="88">
        <v>150</v>
      </c>
      <c r="J987" s="148">
        <v>150</v>
      </c>
      <c r="K987" s="148"/>
      <c r="L987" s="148"/>
    </row>
    <row r="988" spans="1:12">
      <c r="A988" s="33" t="s">
        <v>1886</v>
      </c>
      <c r="B988" s="158" t="s">
        <v>1808</v>
      </c>
      <c r="C988" s="88">
        <v>45738</v>
      </c>
      <c r="D988" s="88" t="s">
        <v>684</v>
      </c>
      <c r="E988" s="33" t="s">
        <v>2733</v>
      </c>
      <c r="F988" s="88"/>
      <c r="G988" s="394" t="s">
        <v>4092</v>
      </c>
      <c r="H988" s="88">
        <v>1</v>
      </c>
      <c r="I988" s="88">
        <v>110</v>
      </c>
      <c r="J988" s="148">
        <v>110</v>
      </c>
      <c r="K988" s="148"/>
      <c r="L988" s="148"/>
    </row>
    <row r="989" spans="1:12">
      <c r="A989" s="33" t="s">
        <v>1886</v>
      </c>
      <c r="B989" s="158" t="s">
        <v>1808</v>
      </c>
      <c r="C989" s="88">
        <v>45738</v>
      </c>
      <c r="D989" s="88" t="s">
        <v>684</v>
      </c>
      <c r="E989" s="33" t="s">
        <v>2661</v>
      </c>
      <c r="F989" s="88"/>
      <c r="G989" s="394" t="s">
        <v>4090</v>
      </c>
      <c r="H989" s="88">
        <v>1</v>
      </c>
      <c r="I989" s="88">
        <v>150</v>
      </c>
      <c r="J989" s="148">
        <v>150</v>
      </c>
      <c r="K989" s="148"/>
      <c r="L989" s="148"/>
    </row>
    <row r="990" spans="1:12">
      <c r="A990" s="33" t="s">
        <v>3895</v>
      </c>
      <c r="B990" s="158" t="s">
        <v>588</v>
      </c>
      <c r="C990" s="88">
        <v>45738</v>
      </c>
      <c r="D990" s="88" t="s">
        <v>684</v>
      </c>
      <c r="E990" s="33" t="s">
        <v>2653</v>
      </c>
      <c r="F990" s="88"/>
      <c r="G990" s="394" t="s">
        <v>4095</v>
      </c>
      <c r="H990" s="88">
        <v>1</v>
      </c>
      <c r="I990" s="88">
        <v>175</v>
      </c>
      <c r="J990" s="148">
        <v>175</v>
      </c>
      <c r="K990" s="148"/>
      <c r="L990" s="148"/>
    </row>
    <row r="991" spans="1:12">
      <c r="A991" s="33" t="s">
        <v>1077</v>
      </c>
      <c r="B991" s="158" t="s">
        <v>1076</v>
      </c>
      <c r="C991" s="88">
        <v>45738</v>
      </c>
      <c r="D991" s="88" t="s">
        <v>684</v>
      </c>
      <c r="E991" s="33" t="s">
        <v>2733</v>
      </c>
      <c r="F991" s="88"/>
      <c r="G991" s="394" t="s">
        <v>4092</v>
      </c>
      <c r="H991" s="88">
        <v>1</v>
      </c>
      <c r="I991" s="88">
        <v>110</v>
      </c>
      <c r="J991" s="148">
        <v>110</v>
      </c>
      <c r="K991" s="148"/>
      <c r="L991" s="148"/>
    </row>
    <row r="992" spans="1:12">
      <c r="A992" s="33" t="s">
        <v>1077</v>
      </c>
      <c r="B992" s="158" t="s">
        <v>1076</v>
      </c>
      <c r="C992" s="88">
        <v>45738</v>
      </c>
      <c r="D992" s="88" t="s">
        <v>684</v>
      </c>
      <c r="E992" s="33" t="s">
        <v>2661</v>
      </c>
      <c r="F992" s="88"/>
      <c r="G992" s="394" t="s">
        <v>4090</v>
      </c>
      <c r="H992" s="88">
        <v>1</v>
      </c>
      <c r="I992" s="88">
        <v>150</v>
      </c>
      <c r="J992" s="148">
        <v>150</v>
      </c>
      <c r="K992" s="148"/>
      <c r="L992" s="148"/>
    </row>
    <row r="993" spans="1:12">
      <c r="A993" s="33" t="s">
        <v>699</v>
      </c>
      <c r="B993" s="158" t="s">
        <v>696</v>
      </c>
      <c r="C993" s="88">
        <v>45738</v>
      </c>
      <c r="D993" s="88" t="s">
        <v>684</v>
      </c>
      <c r="E993" s="33" t="s">
        <v>2653</v>
      </c>
      <c r="F993" s="88"/>
      <c r="G993" s="394" t="s">
        <v>4095</v>
      </c>
      <c r="H993" s="88">
        <v>1</v>
      </c>
      <c r="I993" s="88">
        <v>175</v>
      </c>
      <c r="J993" s="148">
        <v>175</v>
      </c>
      <c r="K993" s="148"/>
      <c r="L993" s="148"/>
    </row>
    <row r="994" spans="1:12">
      <c r="A994" s="33" t="s">
        <v>832</v>
      </c>
      <c r="B994" s="158" t="s">
        <v>831</v>
      </c>
      <c r="C994" s="88">
        <v>45738</v>
      </c>
      <c r="D994" s="88" t="s">
        <v>684</v>
      </c>
      <c r="E994" s="33" t="s">
        <v>2733</v>
      </c>
      <c r="F994" s="88"/>
      <c r="G994" s="394" t="s">
        <v>4092</v>
      </c>
      <c r="H994" s="88">
        <v>1</v>
      </c>
      <c r="I994" s="88">
        <v>110</v>
      </c>
      <c r="J994" s="148">
        <v>110</v>
      </c>
      <c r="K994" s="148"/>
      <c r="L994" s="148"/>
    </row>
    <row r="995" spans="1:12">
      <c r="A995" s="33" t="s">
        <v>832</v>
      </c>
      <c r="B995" s="158" t="s">
        <v>831</v>
      </c>
      <c r="C995" s="88">
        <v>45738</v>
      </c>
      <c r="D995" s="88" t="s">
        <v>684</v>
      </c>
      <c r="E995" s="33" t="s">
        <v>2661</v>
      </c>
      <c r="F995" s="88"/>
      <c r="G995" s="394" t="s">
        <v>4090</v>
      </c>
      <c r="H995" s="88">
        <v>1</v>
      </c>
      <c r="I995" s="88">
        <v>150</v>
      </c>
      <c r="J995" s="148">
        <v>150</v>
      </c>
      <c r="K995" s="148"/>
      <c r="L995" s="148"/>
    </row>
    <row r="996" spans="1:12">
      <c r="A996" s="33" t="s">
        <v>3285</v>
      </c>
      <c r="B996" s="158" t="s">
        <v>3281</v>
      </c>
      <c r="C996" s="88">
        <v>45738</v>
      </c>
      <c r="D996" s="88" t="s">
        <v>684</v>
      </c>
      <c r="E996" s="33" t="s">
        <v>2733</v>
      </c>
      <c r="F996" s="88"/>
      <c r="G996" s="394" t="s">
        <v>4092</v>
      </c>
      <c r="H996" s="88">
        <v>1</v>
      </c>
      <c r="I996" s="88">
        <v>110</v>
      </c>
      <c r="J996" s="148">
        <v>110</v>
      </c>
      <c r="K996" s="148"/>
      <c r="L996" s="148"/>
    </row>
    <row r="997" spans="1:12">
      <c r="A997" s="33" t="s">
        <v>3285</v>
      </c>
      <c r="B997" s="158" t="s">
        <v>3281</v>
      </c>
      <c r="C997" s="88">
        <v>45738</v>
      </c>
      <c r="D997" s="88" t="s">
        <v>684</v>
      </c>
      <c r="E997" s="33" t="s">
        <v>2661</v>
      </c>
      <c r="F997" s="88"/>
      <c r="G997" s="394" t="s">
        <v>4090</v>
      </c>
      <c r="H997" s="88">
        <v>1</v>
      </c>
      <c r="I997" s="88">
        <v>150</v>
      </c>
      <c r="J997" s="148">
        <v>150</v>
      </c>
      <c r="K997" s="148"/>
      <c r="L997" s="148"/>
    </row>
    <row r="998" spans="1:12">
      <c r="A998" s="33" t="s">
        <v>3285</v>
      </c>
      <c r="B998" s="158" t="s">
        <v>3281</v>
      </c>
      <c r="C998" s="88">
        <v>45738</v>
      </c>
      <c r="D998" s="88" t="s">
        <v>684</v>
      </c>
      <c r="E998" s="33" t="s">
        <v>2693</v>
      </c>
      <c r="F998" s="88"/>
      <c r="G998" s="394" t="s">
        <v>4091</v>
      </c>
      <c r="H998" s="88">
        <v>1</v>
      </c>
      <c r="I998" s="88">
        <v>900</v>
      </c>
      <c r="J998" s="148">
        <v>900</v>
      </c>
      <c r="K998" s="148"/>
      <c r="L998" s="148"/>
    </row>
    <row r="999" spans="1:12">
      <c r="A999" s="33" t="s">
        <v>1723</v>
      </c>
      <c r="B999" s="158" t="s">
        <v>583</v>
      </c>
      <c r="C999" s="88">
        <v>45738</v>
      </c>
      <c r="D999" s="88" t="s">
        <v>684</v>
      </c>
      <c r="E999" s="33" t="s">
        <v>2653</v>
      </c>
      <c r="F999" s="88"/>
      <c r="G999" s="394" t="s">
        <v>4095</v>
      </c>
      <c r="H999" s="88">
        <v>1</v>
      </c>
      <c r="I999" s="88">
        <v>175</v>
      </c>
      <c r="J999" s="148">
        <v>175</v>
      </c>
      <c r="K999" s="148"/>
      <c r="L999" s="148"/>
    </row>
    <row r="1000" spans="1:12">
      <c r="A1000" s="33" t="s">
        <v>4049</v>
      </c>
      <c r="B1000" s="158" t="s">
        <v>355</v>
      </c>
      <c r="C1000" s="88">
        <v>45738</v>
      </c>
      <c r="D1000" s="88" t="s">
        <v>684</v>
      </c>
      <c r="E1000" s="33" t="s">
        <v>2733</v>
      </c>
      <c r="F1000" s="88"/>
      <c r="G1000" s="394" t="s">
        <v>4092</v>
      </c>
      <c r="H1000" s="88">
        <v>1</v>
      </c>
      <c r="I1000" s="88">
        <v>110</v>
      </c>
      <c r="J1000" s="148">
        <v>110</v>
      </c>
      <c r="K1000" s="148"/>
      <c r="L1000" s="148"/>
    </row>
    <row r="1001" spans="1:12">
      <c r="A1001" s="33" t="s">
        <v>4049</v>
      </c>
      <c r="B1001" s="158" t="s">
        <v>355</v>
      </c>
      <c r="C1001" s="88">
        <v>45738</v>
      </c>
      <c r="D1001" s="88" t="s">
        <v>684</v>
      </c>
      <c r="E1001" s="33" t="s">
        <v>2661</v>
      </c>
      <c r="F1001" s="88"/>
      <c r="G1001" s="394" t="s">
        <v>4090</v>
      </c>
      <c r="H1001" s="88">
        <v>1</v>
      </c>
      <c r="I1001" s="88">
        <v>150</v>
      </c>
      <c r="J1001" s="148">
        <v>150</v>
      </c>
      <c r="K1001" s="148"/>
      <c r="L1001" s="148"/>
    </row>
    <row r="1002" spans="1:12">
      <c r="A1002" s="33" t="s">
        <v>1455</v>
      </c>
      <c r="B1002" s="158" t="s">
        <v>1449</v>
      </c>
      <c r="C1002" s="88">
        <v>45738</v>
      </c>
      <c r="D1002" s="88" t="s">
        <v>684</v>
      </c>
      <c r="E1002" s="33" t="s">
        <v>2653</v>
      </c>
      <c r="F1002" s="88"/>
      <c r="G1002" s="394" t="s">
        <v>4095</v>
      </c>
      <c r="H1002" s="88">
        <v>1</v>
      </c>
      <c r="I1002" s="88">
        <v>175</v>
      </c>
      <c r="J1002" s="148">
        <v>175</v>
      </c>
      <c r="K1002" s="148"/>
      <c r="L1002" s="148"/>
    </row>
    <row r="1003" spans="1:12">
      <c r="A1003" s="33" t="s">
        <v>1990</v>
      </c>
      <c r="B1003" s="158" t="s">
        <v>1403</v>
      </c>
      <c r="C1003" s="88">
        <v>45738</v>
      </c>
      <c r="D1003" s="88" t="s">
        <v>684</v>
      </c>
      <c r="E1003" s="33" t="s">
        <v>2733</v>
      </c>
      <c r="F1003" s="88"/>
      <c r="G1003" s="394" t="s">
        <v>4092</v>
      </c>
      <c r="H1003" s="88">
        <v>1</v>
      </c>
      <c r="I1003" s="88">
        <v>110</v>
      </c>
      <c r="J1003" s="148">
        <v>110</v>
      </c>
      <c r="K1003" s="148"/>
      <c r="L1003" s="148"/>
    </row>
    <row r="1004" spans="1:12">
      <c r="A1004" s="33" t="s">
        <v>1990</v>
      </c>
      <c r="B1004" s="158" t="s">
        <v>1403</v>
      </c>
      <c r="C1004" s="88">
        <v>45738</v>
      </c>
      <c r="D1004" s="88" t="s">
        <v>684</v>
      </c>
      <c r="E1004" s="33" t="s">
        <v>2661</v>
      </c>
      <c r="F1004" s="88"/>
      <c r="G1004" s="394" t="s">
        <v>4090</v>
      </c>
      <c r="H1004" s="88">
        <v>1</v>
      </c>
      <c r="I1004" s="88">
        <v>150</v>
      </c>
      <c r="J1004" s="148">
        <v>150</v>
      </c>
      <c r="K1004" s="148"/>
      <c r="L1004" s="148"/>
    </row>
    <row r="1005" spans="1:12">
      <c r="A1005" s="33" t="s">
        <v>1683</v>
      </c>
      <c r="B1005" s="158" t="s">
        <v>1679</v>
      </c>
      <c r="C1005" s="88">
        <v>45738</v>
      </c>
      <c r="D1005" s="88" t="s">
        <v>684</v>
      </c>
      <c r="E1005" s="33" t="s">
        <v>2653</v>
      </c>
      <c r="F1005" s="88"/>
      <c r="G1005" s="394" t="s">
        <v>4095</v>
      </c>
      <c r="H1005" s="88">
        <v>1</v>
      </c>
      <c r="I1005" s="88">
        <v>175</v>
      </c>
      <c r="J1005" s="148">
        <v>175</v>
      </c>
      <c r="K1005" s="148"/>
      <c r="L1005" s="148"/>
    </row>
    <row r="1006" spans="1:12">
      <c r="A1006" s="33" t="s">
        <v>2039</v>
      </c>
      <c r="B1006" s="158" t="s">
        <v>2027</v>
      </c>
      <c r="C1006" s="88">
        <v>45738</v>
      </c>
      <c r="D1006" s="88" t="s">
        <v>684</v>
      </c>
      <c r="E1006" s="33" t="s">
        <v>2733</v>
      </c>
      <c r="F1006" s="88"/>
      <c r="G1006" s="394" t="s">
        <v>4092</v>
      </c>
      <c r="H1006" s="88">
        <v>1</v>
      </c>
      <c r="I1006" s="88">
        <v>110</v>
      </c>
      <c r="J1006" s="148">
        <v>110</v>
      </c>
      <c r="K1006" s="148"/>
      <c r="L1006" s="148"/>
    </row>
    <row r="1007" spans="1:12">
      <c r="A1007" s="33" t="s">
        <v>3741</v>
      </c>
      <c r="B1007" s="158" t="s">
        <v>530</v>
      </c>
      <c r="C1007" s="88">
        <v>45738</v>
      </c>
      <c r="D1007" s="88" t="s">
        <v>684</v>
      </c>
      <c r="E1007" s="33" t="s">
        <v>2653</v>
      </c>
      <c r="F1007" s="88"/>
      <c r="G1007" s="394" t="s">
        <v>4095</v>
      </c>
      <c r="H1007" s="88">
        <v>1</v>
      </c>
      <c r="I1007" s="88">
        <v>175</v>
      </c>
      <c r="J1007" s="148">
        <v>175</v>
      </c>
      <c r="K1007" s="148"/>
      <c r="L1007" s="148"/>
    </row>
    <row r="1008" spans="1:12">
      <c r="A1008" s="33" t="s">
        <v>1646</v>
      </c>
      <c r="B1008" s="158" t="s">
        <v>1645</v>
      </c>
      <c r="C1008" s="88">
        <v>45738</v>
      </c>
      <c r="D1008" s="88" t="s">
        <v>684</v>
      </c>
      <c r="E1008" s="33" t="s">
        <v>2653</v>
      </c>
      <c r="F1008" s="88"/>
      <c r="G1008" s="394" t="s">
        <v>4095</v>
      </c>
      <c r="H1008" s="88">
        <v>1</v>
      </c>
      <c r="I1008" s="88">
        <v>175</v>
      </c>
      <c r="J1008" s="148">
        <v>175</v>
      </c>
      <c r="K1008" s="148"/>
      <c r="L1008" s="148"/>
    </row>
    <row r="1009" spans="1:12">
      <c r="A1009" s="33" t="s">
        <v>3677</v>
      </c>
      <c r="B1009" s="158" t="s">
        <v>970</v>
      </c>
      <c r="C1009" s="88">
        <v>45738</v>
      </c>
      <c r="D1009" s="88" t="s">
        <v>684</v>
      </c>
      <c r="E1009" s="33" t="s">
        <v>2733</v>
      </c>
      <c r="F1009" s="88"/>
      <c r="G1009" s="394" t="s">
        <v>4092</v>
      </c>
      <c r="H1009" s="88">
        <v>1</v>
      </c>
      <c r="I1009" s="88">
        <v>110</v>
      </c>
      <c r="J1009" s="148">
        <v>110</v>
      </c>
      <c r="K1009" s="148"/>
      <c r="L1009" s="148"/>
    </row>
    <row r="1010" spans="1:12">
      <c r="A1010" s="33" t="s">
        <v>968</v>
      </c>
      <c r="B1010" s="158" t="s">
        <v>967</v>
      </c>
      <c r="C1010" s="88">
        <v>45738</v>
      </c>
      <c r="D1010" s="88" t="s">
        <v>684</v>
      </c>
      <c r="E1010" s="33" t="s">
        <v>2653</v>
      </c>
      <c r="F1010" s="88"/>
      <c r="G1010" s="394" t="s">
        <v>4095</v>
      </c>
      <c r="H1010" s="88">
        <v>1</v>
      </c>
      <c r="I1010" s="88">
        <v>175</v>
      </c>
      <c r="J1010" s="148">
        <v>175</v>
      </c>
      <c r="K1010" s="148"/>
      <c r="L1010" s="148"/>
    </row>
    <row r="1011" spans="1:12">
      <c r="A1011" s="33" t="s">
        <v>968</v>
      </c>
      <c r="B1011" s="158" t="s">
        <v>967</v>
      </c>
      <c r="C1011" s="88">
        <v>45738</v>
      </c>
      <c r="D1011" s="88" t="s">
        <v>684</v>
      </c>
      <c r="E1011" s="33" t="s">
        <v>2722</v>
      </c>
      <c r="F1011" s="88"/>
      <c r="G1011" s="394" t="s">
        <v>4096</v>
      </c>
      <c r="H1011" s="88">
        <v>1</v>
      </c>
      <c r="I1011" s="88">
        <v>1950</v>
      </c>
      <c r="J1011" s="148">
        <v>1950</v>
      </c>
      <c r="K1011" s="148"/>
      <c r="L1011" s="148"/>
    </row>
    <row r="1012" spans="1:12">
      <c r="A1012" s="33" t="s">
        <v>968</v>
      </c>
      <c r="B1012" s="158" t="s">
        <v>967</v>
      </c>
      <c r="C1012" s="88">
        <v>45738</v>
      </c>
      <c r="D1012" s="88" t="s">
        <v>684</v>
      </c>
      <c r="E1012" s="33" t="s">
        <v>4085</v>
      </c>
      <c r="F1012" s="88"/>
      <c r="G1012" s="394" t="s">
        <v>4097</v>
      </c>
      <c r="H1012" s="88">
        <v>2</v>
      </c>
      <c r="I1012" s="88">
        <v>209</v>
      </c>
      <c r="J1012" s="148">
        <v>418</v>
      </c>
      <c r="K1012" s="148"/>
      <c r="L1012" s="148"/>
    </row>
    <row r="1013" spans="1:12">
      <c r="A1013" s="33" t="s">
        <v>1609</v>
      </c>
      <c r="B1013" s="158" t="s">
        <v>2194</v>
      </c>
      <c r="C1013" s="88">
        <v>45738</v>
      </c>
      <c r="D1013" s="88" t="s">
        <v>684</v>
      </c>
      <c r="E1013" s="33" t="s">
        <v>2653</v>
      </c>
      <c r="F1013" s="88"/>
      <c r="G1013" s="394" t="s">
        <v>4095</v>
      </c>
      <c r="H1013" s="88">
        <v>1</v>
      </c>
      <c r="I1013" s="88">
        <v>175</v>
      </c>
      <c r="J1013" s="148">
        <v>175</v>
      </c>
      <c r="K1013" s="148"/>
      <c r="L1013" s="148"/>
    </row>
    <row r="1014" spans="1:12">
      <c r="A1014" s="33" t="s">
        <v>3979</v>
      </c>
      <c r="B1014" s="158" t="s">
        <v>2288</v>
      </c>
      <c r="C1014" s="88">
        <v>45738</v>
      </c>
      <c r="D1014" s="88" t="s">
        <v>684</v>
      </c>
      <c r="E1014" s="33" t="s">
        <v>2653</v>
      </c>
      <c r="F1014" s="88"/>
      <c r="G1014" s="394" t="s">
        <v>4095</v>
      </c>
      <c r="H1014" s="88">
        <v>1</v>
      </c>
      <c r="I1014" s="88">
        <v>175</v>
      </c>
      <c r="J1014" s="148">
        <v>175</v>
      </c>
      <c r="K1014" s="148"/>
      <c r="L1014" s="148"/>
    </row>
    <row r="1015" spans="1:12">
      <c r="A1015" s="33" t="s">
        <v>4052</v>
      </c>
      <c r="B1015" s="158" t="s">
        <v>489</v>
      </c>
      <c r="C1015" s="88">
        <v>45740</v>
      </c>
      <c r="D1015" s="88" t="s">
        <v>684</v>
      </c>
      <c r="E1015" s="33" t="s">
        <v>4122</v>
      </c>
      <c r="F1015" s="88" t="s">
        <v>3344</v>
      </c>
      <c r="G1015" s="394" t="s">
        <v>4157</v>
      </c>
      <c r="H1015" s="88">
        <v>3</v>
      </c>
      <c r="I1015" s="88">
        <v>60</v>
      </c>
      <c r="J1015" s="148">
        <v>180</v>
      </c>
      <c r="K1015" s="148"/>
      <c r="L1015" s="148"/>
    </row>
    <row r="1016" spans="1:12">
      <c r="A1016" s="33" t="s">
        <v>4052</v>
      </c>
      <c r="B1016" s="158" t="s">
        <v>489</v>
      </c>
      <c r="C1016" s="88">
        <v>45740</v>
      </c>
      <c r="D1016" s="88" t="s">
        <v>684</v>
      </c>
      <c r="E1016" s="33" t="s">
        <v>2760</v>
      </c>
      <c r="F1016" s="88" t="s">
        <v>3340</v>
      </c>
      <c r="G1016" s="394" t="s">
        <v>4099</v>
      </c>
      <c r="H1016" s="88">
        <v>4</v>
      </c>
      <c r="I1016" s="88">
        <v>220</v>
      </c>
      <c r="J1016" s="148">
        <v>880</v>
      </c>
      <c r="K1016" s="148"/>
      <c r="L1016" s="148"/>
    </row>
    <row r="1017" spans="1:12">
      <c r="A1017" s="33" t="s">
        <v>4052</v>
      </c>
      <c r="B1017" s="158" t="s">
        <v>489</v>
      </c>
      <c r="C1017" s="88">
        <v>45740</v>
      </c>
      <c r="D1017" s="88" t="s">
        <v>684</v>
      </c>
      <c r="E1017" s="33" t="s">
        <v>4126</v>
      </c>
      <c r="F1017" s="88" t="s">
        <v>3350</v>
      </c>
      <c r="G1017" s="394" t="s">
        <v>4155</v>
      </c>
      <c r="H1017" s="88">
        <v>1</v>
      </c>
      <c r="I1017" s="88">
        <v>272</v>
      </c>
      <c r="J1017" s="148">
        <v>272</v>
      </c>
      <c r="K1017" s="148"/>
      <c r="L1017" s="148"/>
    </row>
    <row r="1018" spans="1:12">
      <c r="A1018" s="33" t="s">
        <v>4052</v>
      </c>
      <c r="B1018" s="158" t="s">
        <v>489</v>
      </c>
      <c r="C1018" s="88">
        <v>45740</v>
      </c>
      <c r="D1018" s="88" t="s">
        <v>684</v>
      </c>
      <c r="E1018" s="33" t="s">
        <v>2761</v>
      </c>
      <c r="F1018" s="88" t="s">
        <v>3344</v>
      </c>
      <c r="G1018" s="394" t="s">
        <v>4109</v>
      </c>
      <c r="H1018" s="88">
        <v>1</v>
      </c>
      <c r="I1018" s="88">
        <v>210</v>
      </c>
      <c r="J1018" s="148">
        <v>210</v>
      </c>
      <c r="K1018" s="148"/>
      <c r="L1018" s="148"/>
    </row>
    <row r="1019" spans="1:12">
      <c r="A1019" s="33" t="s">
        <v>2002</v>
      </c>
      <c r="B1019" s="158" t="s">
        <v>1996</v>
      </c>
      <c r="C1019" s="88">
        <v>45740</v>
      </c>
      <c r="D1019" s="88" t="s">
        <v>684</v>
      </c>
      <c r="E1019" s="33" t="s">
        <v>4122</v>
      </c>
      <c r="F1019" s="88" t="s">
        <v>3344</v>
      </c>
      <c r="G1019" s="394" t="s">
        <v>4157</v>
      </c>
      <c r="H1019" s="88">
        <v>3</v>
      </c>
      <c r="I1019" s="88">
        <v>60</v>
      </c>
      <c r="J1019" s="148">
        <v>180</v>
      </c>
      <c r="K1019" s="148"/>
      <c r="L1019" s="148"/>
    </row>
    <row r="1020" spans="1:12">
      <c r="A1020" s="33" t="s">
        <v>3862</v>
      </c>
      <c r="B1020" s="158" t="s">
        <v>573</v>
      </c>
      <c r="C1020" s="88">
        <v>45740</v>
      </c>
      <c r="D1020" s="88" t="s">
        <v>684</v>
      </c>
      <c r="E1020" s="33" t="s">
        <v>2760</v>
      </c>
      <c r="F1020" s="88" t="s">
        <v>3340</v>
      </c>
      <c r="G1020" s="394" t="s">
        <v>4141</v>
      </c>
      <c r="H1020" s="88">
        <v>5</v>
      </c>
      <c r="I1020" s="88">
        <v>220</v>
      </c>
      <c r="J1020" s="148">
        <v>1100</v>
      </c>
      <c r="K1020" s="148"/>
      <c r="L1020" s="148"/>
    </row>
    <row r="1021" spans="1:12">
      <c r="A1021" s="33" t="s">
        <v>3862</v>
      </c>
      <c r="B1021" s="158" t="s">
        <v>573</v>
      </c>
      <c r="C1021" s="88">
        <v>45740</v>
      </c>
      <c r="D1021" s="88" t="s">
        <v>684</v>
      </c>
      <c r="E1021" s="33" t="s">
        <v>2762</v>
      </c>
      <c r="F1021" s="88" t="s">
        <v>3355</v>
      </c>
      <c r="G1021" s="394" t="s">
        <v>4116</v>
      </c>
      <c r="H1021" s="88">
        <v>4</v>
      </c>
      <c r="I1021" s="88">
        <v>300</v>
      </c>
      <c r="J1021" s="148">
        <v>1200</v>
      </c>
      <c r="K1021" s="148"/>
      <c r="L1021" s="148"/>
    </row>
    <row r="1022" spans="1:12">
      <c r="A1022" s="33" t="s">
        <v>3862</v>
      </c>
      <c r="B1022" s="158" t="s">
        <v>573</v>
      </c>
      <c r="C1022" s="88">
        <v>45740</v>
      </c>
      <c r="D1022" s="88" t="s">
        <v>684</v>
      </c>
      <c r="E1022" s="33" t="s">
        <v>2761</v>
      </c>
      <c r="F1022" s="88" t="s">
        <v>3348</v>
      </c>
      <c r="G1022" s="394" t="s">
        <v>4106</v>
      </c>
      <c r="H1022" s="88">
        <v>2</v>
      </c>
      <c r="I1022" s="88">
        <v>210</v>
      </c>
      <c r="J1022" s="148">
        <v>420</v>
      </c>
      <c r="K1022" s="148"/>
      <c r="L1022" s="148"/>
    </row>
    <row r="1023" spans="1:12">
      <c r="A1023" s="33" t="s">
        <v>730</v>
      </c>
      <c r="B1023" s="158" t="s">
        <v>729</v>
      </c>
      <c r="C1023" s="88">
        <v>45740</v>
      </c>
      <c r="D1023" s="88" t="s">
        <v>684</v>
      </c>
      <c r="E1023" s="33" t="s">
        <v>4122</v>
      </c>
      <c r="F1023" s="88" t="s">
        <v>3360</v>
      </c>
      <c r="G1023" s="394" t="s">
        <v>4128</v>
      </c>
      <c r="H1023" s="88">
        <v>3</v>
      </c>
      <c r="I1023" s="88">
        <v>60</v>
      </c>
      <c r="J1023" s="148">
        <v>180</v>
      </c>
      <c r="K1023" s="148"/>
      <c r="L1023" s="148"/>
    </row>
    <row r="1024" spans="1:12">
      <c r="A1024" s="33" t="s">
        <v>730</v>
      </c>
      <c r="B1024" s="158" t="s">
        <v>729</v>
      </c>
      <c r="C1024" s="88">
        <v>45740</v>
      </c>
      <c r="D1024" s="88" t="s">
        <v>684</v>
      </c>
      <c r="E1024" s="33" t="s">
        <v>2760</v>
      </c>
      <c r="F1024" s="88" t="s">
        <v>3341</v>
      </c>
      <c r="G1024" s="394" t="s">
        <v>4100</v>
      </c>
      <c r="H1024" s="88">
        <v>1</v>
      </c>
      <c r="I1024" s="88">
        <v>220</v>
      </c>
      <c r="J1024" s="148">
        <v>220</v>
      </c>
      <c r="K1024" s="148"/>
      <c r="L1024" s="148"/>
    </row>
    <row r="1025" spans="1:12">
      <c r="A1025" s="33" t="s">
        <v>730</v>
      </c>
      <c r="B1025" s="158" t="s">
        <v>729</v>
      </c>
      <c r="C1025" s="88">
        <v>45740</v>
      </c>
      <c r="D1025" s="88" t="s">
        <v>684</v>
      </c>
      <c r="E1025" s="33" t="s">
        <v>2762</v>
      </c>
      <c r="F1025" s="88" t="s">
        <v>3348</v>
      </c>
      <c r="G1025" s="394" t="s">
        <v>4114</v>
      </c>
      <c r="H1025" s="88">
        <v>2</v>
      </c>
      <c r="I1025" s="88">
        <v>300</v>
      </c>
      <c r="J1025" s="148">
        <v>600</v>
      </c>
      <c r="K1025" s="148"/>
      <c r="L1025" s="148"/>
    </row>
    <row r="1026" spans="1:12">
      <c r="A1026" s="33" t="s">
        <v>730</v>
      </c>
      <c r="B1026" s="158" t="s">
        <v>729</v>
      </c>
      <c r="C1026" s="88">
        <v>45740</v>
      </c>
      <c r="D1026" s="88" t="s">
        <v>684</v>
      </c>
      <c r="E1026" s="33" t="s">
        <v>2761</v>
      </c>
      <c r="F1026" s="88" t="s">
        <v>3348</v>
      </c>
      <c r="G1026" s="394" t="s">
        <v>4106</v>
      </c>
      <c r="H1026" s="88">
        <v>2</v>
      </c>
      <c r="I1026" s="88">
        <v>210</v>
      </c>
      <c r="J1026" s="148">
        <v>420</v>
      </c>
      <c r="K1026" s="148"/>
      <c r="L1026" s="148"/>
    </row>
    <row r="1027" spans="1:12">
      <c r="A1027" s="33" t="s">
        <v>727</v>
      </c>
      <c r="B1027" s="158" t="s">
        <v>726</v>
      </c>
      <c r="C1027" s="88">
        <v>45740</v>
      </c>
      <c r="D1027" s="88" t="s">
        <v>684</v>
      </c>
      <c r="E1027" s="33" t="s">
        <v>4122</v>
      </c>
      <c r="F1027" s="88" t="s">
        <v>3360</v>
      </c>
      <c r="G1027" s="394" t="s">
        <v>4128</v>
      </c>
      <c r="H1027" s="88">
        <v>3</v>
      </c>
      <c r="I1027" s="88">
        <v>60</v>
      </c>
      <c r="J1027" s="148">
        <v>180</v>
      </c>
      <c r="K1027" s="148"/>
      <c r="L1027" s="148"/>
    </row>
    <row r="1028" spans="1:12">
      <c r="A1028" s="33" t="s">
        <v>3967</v>
      </c>
      <c r="B1028" s="158" t="s">
        <v>509</v>
      </c>
      <c r="C1028" s="88">
        <v>45740</v>
      </c>
      <c r="D1028" s="88" t="s">
        <v>684</v>
      </c>
      <c r="E1028" s="33" t="s">
        <v>2760</v>
      </c>
      <c r="F1028" s="88" t="s">
        <v>3340</v>
      </c>
      <c r="G1028" s="394" t="s">
        <v>4124</v>
      </c>
      <c r="H1028" s="88">
        <v>6</v>
      </c>
      <c r="I1028" s="88">
        <v>220</v>
      </c>
      <c r="J1028" s="148">
        <v>1320</v>
      </c>
      <c r="K1028" s="148"/>
      <c r="L1028" s="148"/>
    </row>
    <row r="1029" spans="1:12">
      <c r="A1029" s="33" t="s">
        <v>3967</v>
      </c>
      <c r="B1029" s="158" t="s">
        <v>509</v>
      </c>
      <c r="C1029" s="88">
        <v>45740</v>
      </c>
      <c r="D1029" s="88" t="s">
        <v>684</v>
      </c>
      <c r="E1029" s="33" t="s">
        <v>2762</v>
      </c>
      <c r="F1029" s="88" t="s">
        <v>3355</v>
      </c>
      <c r="G1029" s="394" t="s">
        <v>4116</v>
      </c>
      <c r="H1029" s="88">
        <v>4</v>
      </c>
      <c r="I1029" s="88">
        <v>300</v>
      </c>
      <c r="J1029" s="148">
        <v>1200</v>
      </c>
      <c r="K1029" s="148"/>
      <c r="L1029" s="148"/>
    </row>
    <row r="1030" spans="1:12">
      <c r="A1030" s="33" t="s">
        <v>3967</v>
      </c>
      <c r="B1030" s="158" t="s">
        <v>509</v>
      </c>
      <c r="C1030" s="88">
        <v>45740</v>
      </c>
      <c r="D1030" s="88" t="s">
        <v>684</v>
      </c>
      <c r="E1030" s="33" t="s">
        <v>2761</v>
      </c>
      <c r="F1030" s="88" t="s">
        <v>3349</v>
      </c>
      <c r="G1030" s="394" t="s">
        <v>4107</v>
      </c>
      <c r="H1030" s="88">
        <v>2</v>
      </c>
      <c r="I1030" s="88">
        <v>210</v>
      </c>
      <c r="J1030" s="148">
        <v>420</v>
      </c>
      <c r="K1030" s="148"/>
      <c r="L1030" s="148"/>
    </row>
    <row r="1031" spans="1:12">
      <c r="A1031" s="33" t="s">
        <v>3786</v>
      </c>
      <c r="B1031" s="158" t="s">
        <v>626</v>
      </c>
      <c r="C1031" s="88">
        <v>45740</v>
      </c>
      <c r="D1031" s="88" t="s">
        <v>684</v>
      </c>
      <c r="E1031" s="33" t="s">
        <v>4122</v>
      </c>
      <c r="F1031" s="88" t="s">
        <v>3360</v>
      </c>
      <c r="G1031" s="394" t="s">
        <v>4128</v>
      </c>
      <c r="H1031" s="88">
        <v>3</v>
      </c>
      <c r="I1031" s="88">
        <v>60</v>
      </c>
      <c r="J1031" s="148">
        <v>180</v>
      </c>
      <c r="K1031" s="148"/>
      <c r="L1031" s="148"/>
    </row>
    <row r="1032" spans="1:12">
      <c r="A1032" s="33" t="s">
        <v>3786</v>
      </c>
      <c r="B1032" s="158" t="s">
        <v>626</v>
      </c>
      <c r="C1032" s="88">
        <v>45740</v>
      </c>
      <c r="D1032" s="88" t="s">
        <v>684</v>
      </c>
      <c r="E1032" s="33" t="s">
        <v>2760</v>
      </c>
      <c r="F1032" s="88" t="s">
        <v>3348</v>
      </c>
      <c r="G1032" s="394" t="s">
        <v>4132</v>
      </c>
      <c r="H1032" s="88">
        <v>2</v>
      </c>
      <c r="I1032" s="88">
        <v>220</v>
      </c>
      <c r="J1032" s="148">
        <v>440</v>
      </c>
      <c r="K1032" s="148"/>
      <c r="L1032" s="148"/>
    </row>
    <row r="1033" spans="1:12">
      <c r="A1033" s="33" t="s">
        <v>3786</v>
      </c>
      <c r="B1033" s="158" t="s">
        <v>626</v>
      </c>
      <c r="C1033" s="88">
        <v>45740</v>
      </c>
      <c r="D1033" s="88" t="s">
        <v>684</v>
      </c>
      <c r="E1033" s="33" t="s">
        <v>2762</v>
      </c>
      <c r="F1033" s="88" t="s">
        <v>3348</v>
      </c>
      <c r="G1033" s="394" t="s">
        <v>4114</v>
      </c>
      <c r="H1033" s="88">
        <v>2</v>
      </c>
      <c r="I1033" s="88">
        <v>300</v>
      </c>
      <c r="J1033" s="148">
        <v>600</v>
      </c>
      <c r="K1033" s="148"/>
      <c r="L1033" s="148"/>
    </row>
    <row r="1034" spans="1:12">
      <c r="A1034" s="33" t="s">
        <v>3786</v>
      </c>
      <c r="B1034" s="158" t="s">
        <v>626</v>
      </c>
      <c r="C1034" s="88">
        <v>45740</v>
      </c>
      <c r="D1034" s="88" t="s">
        <v>684</v>
      </c>
      <c r="E1034" s="33" t="s">
        <v>2761</v>
      </c>
      <c r="F1034" s="88" t="s">
        <v>3348</v>
      </c>
      <c r="G1034" s="394" t="s">
        <v>4106</v>
      </c>
      <c r="H1034" s="88">
        <v>2</v>
      </c>
      <c r="I1034" s="88">
        <v>210</v>
      </c>
      <c r="J1034" s="148">
        <v>420</v>
      </c>
      <c r="K1034" s="148"/>
      <c r="L1034" s="148"/>
    </row>
    <row r="1035" spans="1:12">
      <c r="A1035" s="33" t="s">
        <v>1923</v>
      </c>
      <c r="B1035" s="158" t="s">
        <v>1913</v>
      </c>
      <c r="C1035" s="88">
        <v>45740</v>
      </c>
      <c r="D1035" s="88" t="s">
        <v>684</v>
      </c>
      <c r="E1035" s="33" t="s">
        <v>2760</v>
      </c>
      <c r="F1035" s="88" t="s">
        <v>3340</v>
      </c>
      <c r="G1035" s="394" t="s">
        <v>4141</v>
      </c>
      <c r="H1035" s="88">
        <v>5</v>
      </c>
      <c r="I1035" s="88">
        <v>220</v>
      </c>
      <c r="J1035" s="148">
        <v>1100</v>
      </c>
      <c r="K1035" s="148"/>
      <c r="L1035" s="148"/>
    </row>
    <row r="1036" spans="1:12">
      <c r="A1036" s="33" t="s">
        <v>1923</v>
      </c>
      <c r="B1036" s="158" t="s">
        <v>1913</v>
      </c>
      <c r="C1036" s="88">
        <v>45740</v>
      </c>
      <c r="D1036" s="88" t="s">
        <v>684</v>
      </c>
      <c r="E1036" s="33" t="s">
        <v>2762</v>
      </c>
      <c r="F1036" s="88" t="s">
        <v>3355</v>
      </c>
      <c r="G1036" s="394" t="s">
        <v>4116</v>
      </c>
      <c r="H1036" s="88">
        <v>4</v>
      </c>
      <c r="I1036" s="88">
        <v>300</v>
      </c>
      <c r="J1036" s="148">
        <v>1200</v>
      </c>
      <c r="K1036" s="148"/>
      <c r="L1036" s="148"/>
    </row>
    <row r="1037" spans="1:12">
      <c r="A1037" s="33" t="s">
        <v>1923</v>
      </c>
      <c r="B1037" s="158" t="s">
        <v>1913</v>
      </c>
      <c r="C1037" s="88">
        <v>45740</v>
      </c>
      <c r="D1037" s="88" t="s">
        <v>684</v>
      </c>
      <c r="E1037" s="33" t="s">
        <v>2761</v>
      </c>
      <c r="F1037" s="88" t="s">
        <v>3349</v>
      </c>
      <c r="G1037" s="394" t="s">
        <v>4107</v>
      </c>
      <c r="H1037" s="88">
        <v>2</v>
      </c>
      <c r="I1037" s="88">
        <v>210</v>
      </c>
      <c r="J1037" s="148">
        <v>420</v>
      </c>
      <c r="K1037" s="148"/>
      <c r="L1037" s="148"/>
    </row>
    <row r="1038" spans="1:12">
      <c r="A1038" s="33" t="s">
        <v>3931</v>
      </c>
      <c r="B1038" s="158" t="s">
        <v>541</v>
      </c>
      <c r="C1038" s="88">
        <v>45740</v>
      </c>
      <c r="D1038" s="88" t="s">
        <v>684</v>
      </c>
      <c r="E1038" s="33" t="s">
        <v>4122</v>
      </c>
      <c r="F1038" s="88" t="s">
        <v>3360</v>
      </c>
      <c r="G1038" s="394" t="s">
        <v>4128</v>
      </c>
      <c r="H1038" s="88">
        <v>3</v>
      </c>
      <c r="I1038" s="88">
        <v>60</v>
      </c>
      <c r="J1038" s="148">
        <v>180</v>
      </c>
      <c r="K1038" s="148"/>
      <c r="L1038" s="148"/>
    </row>
    <row r="1039" spans="1:12">
      <c r="A1039" s="33" t="s">
        <v>3931</v>
      </c>
      <c r="B1039" s="158" t="s">
        <v>541</v>
      </c>
      <c r="C1039" s="88">
        <v>45740</v>
      </c>
      <c r="D1039" s="88" t="s">
        <v>684</v>
      </c>
      <c r="E1039" s="33" t="s">
        <v>2760</v>
      </c>
      <c r="F1039" s="88" t="s">
        <v>3360</v>
      </c>
      <c r="G1039" s="394" t="s">
        <v>4133</v>
      </c>
      <c r="H1039" s="88">
        <v>1</v>
      </c>
      <c r="I1039" s="88">
        <v>220</v>
      </c>
      <c r="J1039" s="148">
        <v>220</v>
      </c>
      <c r="K1039" s="148"/>
      <c r="L1039" s="148"/>
    </row>
    <row r="1040" spans="1:12">
      <c r="A1040" s="33" t="s">
        <v>3931</v>
      </c>
      <c r="B1040" s="158" t="s">
        <v>541</v>
      </c>
      <c r="C1040" s="88">
        <v>45740</v>
      </c>
      <c r="D1040" s="88" t="s">
        <v>684</v>
      </c>
      <c r="E1040" s="33" t="s">
        <v>2762</v>
      </c>
      <c r="F1040" s="88" t="s">
        <v>3348</v>
      </c>
      <c r="G1040" s="394" t="s">
        <v>4114</v>
      </c>
      <c r="H1040" s="88">
        <v>2</v>
      </c>
      <c r="I1040" s="88">
        <v>300</v>
      </c>
      <c r="J1040" s="148">
        <v>600</v>
      </c>
      <c r="K1040" s="148"/>
      <c r="L1040" s="148"/>
    </row>
    <row r="1041" spans="1:12">
      <c r="A1041" s="33" t="s">
        <v>3931</v>
      </c>
      <c r="B1041" s="158" t="s">
        <v>541</v>
      </c>
      <c r="C1041" s="88">
        <v>45740</v>
      </c>
      <c r="D1041" s="88" t="s">
        <v>684</v>
      </c>
      <c r="E1041" s="33" t="s">
        <v>2761</v>
      </c>
      <c r="F1041" s="88" t="s">
        <v>3348</v>
      </c>
      <c r="G1041" s="394" t="s">
        <v>4106</v>
      </c>
      <c r="H1041" s="88">
        <v>2</v>
      </c>
      <c r="I1041" s="88">
        <v>210</v>
      </c>
      <c r="J1041" s="148">
        <v>420</v>
      </c>
      <c r="K1041" s="148"/>
      <c r="L1041" s="148"/>
    </row>
    <row r="1042" spans="1:12">
      <c r="A1042" s="33" t="s">
        <v>3971</v>
      </c>
      <c r="B1042" s="158" t="s">
        <v>529</v>
      </c>
      <c r="C1042" s="88">
        <v>45740</v>
      </c>
      <c r="D1042" s="88" t="s">
        <v>684</v>
      </c>
      <c r="E1042" s="33" t="s">
        <v>2760</v>
      </c>
      <c r="F1042" s="88" t="s">
        <v>4346</v>
      </c>
      <c r="G1042" s="394" t="s">
        <v>4350</v>
      </c>
      <c r="H1042" s="88">
        <v>8</v>
      </c>
      <c r="I1042" s="88">
        <v>220</v>
      </c>
      <c r="J1042" s="148">
        <v>1760</v>
      </c>
      <c r="K1042" s="148"/>
      <c r="L1042" s="148"/>
    </row>
    <row r="1043" spans="1:12">
      <c r="A1043" s="33" t="s">
        <v>3971</v>
      </c>
      <c r="B1043" s="158" t="s">
        <v>529</v>
      </c>
      <c r="C1043" s="88">
        <v>45740</v>
      </c>
      <c r="D1043" s="88" t="s">
        <v>684</v>
      </c>
      <c r="E1043" s="33" t="s">
        <v>4126</v>
      </c>
      <c r="F1043" s="88" t="s">
        <v>4348</v>
      </c>
      <c r="G1043" s="394" t="s">
        <v>4351</v>
      </c>
      <c r="H1043" s="88">
        <v>6</v>
      </c>
      <c r="I1043" s="88">
        <v>272</v>
      </c>
      <c r="J1043" s="148">
        <v>1632</v>
      </c>
      <c r="K1043" s="148"/>
      <c r="L1043" s="148"/>
    </row>
    <row r="1044" spans="1:12">
      <c r="A1044" s="33" t="s">
        <v>3971</v>
      </c>
      <c r="B1044" s="158" t="s">
        <v>529</v>
      </c>
      <c r="C1044" s="88">
        <v>45740</v>
      </c>
      <c r="D1044" s="88" t="s">
        <v>684</v>
      </c>
      <c r="E1044" s="33" t="s">
        <v>2761</v>
      </c>
      <c r="F1044" s="88" t="s">
        <v>3349</v>
      </c>
      <c r="G1044" s="394" t="s">
        <v>4107</v>
      </c>
      <c r="H1044" s="88">
        <v>2</v>
      </c>
      <c r="I1044" s="88">
        <v>210</v>
      </c>
      <c r="J1044" s="148">
        <v>420</v>
      </c>
      <c r="K1044" s="148"/>
      <c r="L1044" s="148"/>
    </row>
    <row r="1045" spans="1:12">
      <c r="A1045" s="33" t="s">
        <v>988</v>
      </c>
      <c r="B1045" s="158" t="s">
        <v>987</v>
      </c>
      <c r="C1045" s="88">
        <v>45740</v>
      </c>
      <c r="D1045" s="88" t="s">
        <v>684</v>
      </c>
      <c r="E1045" s="33" t="s">
        <v>2761</v>
      </c>
      <c r="F1045" s="88" t="s">
        <v>3341</v>
      </c>
      <c r="G1045" s="394" t="s">
        <v>4108</v>
      </c>
      <c r="H1045" s="88">
        <v>1</v>
      </c>
      <c r="I1045" s="88">
        <v>210</v>
      </c>
      <c r="J1045" s="148">
        <v>210</v>
      </c>
      <c r="K1045" s="148"/>
      <c r="L1045" s="148"/>
    </row>
    <row r="1046" spans="1:12">
      <c r="A1046" s="33" t="s">
        <v>3879</v>
      </c>
      <c r="B1046" s="158" t="s">
        <v>496</v>
      </c>
      <c r="C1046" s="88">
        <v>45740</v>
      </c>
      <c r="D1046" s="88" t="s">
        <v>684</v>
      </c>
      <c r="E1046" s="33" t="s">
        <v>2760</v>
      </c>
      <c r="F1046" s="88" t="s">
        <v>3340</v>
      </c>
      <c r="G1046" s="394" t="s">
        <v>4129</v>
      </c>
      <c r="H1046" s="88">
        <v>8</v>
      </c>
      <c r="I1046" s="88">
        <v>220</v>
      </c>
      <c r="J1046" s="148">
        <v>1760</v>
      </c>
      <c r="K1046" s="148"/>
      <c r="L1046" s="148"/>
    </row>
    <row r="1047" spans="1:12">
      <c r="A1047" s="33" t="s">
        <v>3879</v>
      </c>
      <c r="B1047" s="158" t="s">
        <v>496</v>
      </c>
      <c r="C1047" s="88">
        <v>45740</v>
      </c>
      <c r="D1047" s="88" t="s">
        <v>684</v>
      </c>
      <c r="E1047" s="33" t="s">
        <v>2762</v>
      </c>
      <c r="F1047" s="88" t="s">
        <v>3352</v>
      </c>
      <c r="G1047" s="394" t="s">
        <v>4119</v>
      </c>
      <c r="H1047" s="88">
        <v>3</v>
      </c>
      <c r="I1047" s="88">
        <v>300</v>
      </c>
      <c r="J1047" s="148">
        <v>900</v>
      </c>
      <c r="K1047" s="148"/>
      <c r="L1047" s="148"/>
    </row>
    <row r="1048" spans="1:12">
      <c r="A1048" s="33" t="s">
        <v>3879</v>
      </c>
      <c r="B1048" s="158" t="s">
        <v>496</v>
      </c>
      <c r="C1048" s="88">
        <v>45740</v>
      </c>
      <c r="D1048" s="88" t="s">
        <v>684</v>
      </c>
      <c r="E1048" s="33" t="s">
        <v>2761</v>
      </c>
      <c r="F1048" s="88" t="s">
        <v>3349</v>
      </c>
      <c r="G1048" s="394" t="s">
        <v>4107</v>
      </c>
      <c r="H1048" s="88">
        <v>2</v>
      </c>
      <c r="I1048" s="88">
        <v>210</v>
      </c>
      <c r="J1048" s="148">
        <v>420</v>
      </c>
      <c r="K1048" s="148"/>
      <c r="L1048" s="148"/>
    </row>
    <row r="1049" spans="1:12">
      <c r="A1049" s="33" t="s">
        <v>3857</v>
      </c>
      <c r="B1049" s="158" t="s">
        <v>623</v>
      </c>
      <c r="C1049" s="88">
        <v>45740</v>
      </c>
      <c r="D1049" s="88" t="s">
        <v>684</v>
      </c>
      <c r="E1049" s="33" t="s">
        <v>4122</v>
      </c>
      <c r="F1049" s="88" t="s">
        <v>3360</v>
      </c>
      <c r="G1049" s="394" t="s">
        <v>4128</v>
      </c>
      <c r="H1049" s="88">
        <v>3</v>
      </c>
      <c r="I1049" s="88">
        <v>60</v>
      </c>
      <c r="J1049" s="148">
        <v>180</v>
      </c>
      <c r="K1049" s="148"/>
      <c r="L1049" s="148"/>
    </row>
    <row r="1050" spans="1:12">
      <c r="A1050" s="33" t="s">
        <v>2249</v>
      </c>
      <c r="B1050" s="158" t="s">
        <v>2195</v>
      </c>
      <c r="C1050" s="88">
        <v>45740</v>
      </c>
      <c r="D1050" s="88" t="s">
        <v>684</v>
      </c>
      <c r="E1050" s="33" t="s">
        <v>4122</v>
      </c>
      <c r="F1050" s="88" t="s">
        <v>3350</v>
      </c>
      <c r="G1050" s="394" t="s">
        <v>4161</v>
      </c>
      <c r="H1050" s="88">
        <v>3</v>
      </c>
      <c r="I1050" s="88">
        <v>60</v>
      </c>
      <c r="J1050" s="148">
        <v>180</v>
      </c>
      <c r="K1050" s="148"/>
      <c r="L1050" s="148"/>
    </row>
    <row r="1051" spans="1:12">
      <c r="A1051" s="33" t="s">
        <v>2249</v>
      </c>
      <c r="B1051" s="158" t="s">
        <v>2195</v>
      </c>
      <c r="C1051" s="88">
        <v>45740</v>
      </c>
      <c r="D1051" s="88" t="s">
        <v>684</v>
      </c>
      <c r="E1051" s="33" t="s">
        <v>2760</v>
      </c>
      <c r="F1051" s="88" t="s">
        <v>3340</v>
      </c>
      <c r="G1051" s="394" t="s">
        <v>4099</v>
      </c>
      <c r="H1051" s="88">
        <v>4</v>
      </c>
      <c r="I1051" s="88">
        <v>220</v>
      </c>
      <c r="J1051" s="148">
        <v>880</v>
      </c>
      <c r="K1051" s="148"/>
      <c r="L1051" s="148"/>
    </row>
    <row r="1052" spans="1:12">
      <c r="A1052" s="33" t="s">
        <v>2249</v>
      </c>
      <c r="B1052" s="158" t="s">
        <v>2195</v>
      </c>
      <c r="C1052" s="88">
        <v>45740</v>
      </c>
      <c r="D1052" s="88" t="s">
        <v>684</v>
      </c>
      <c r="E1052" s="33" t="s">
        <v>4126</v>
      </c>
      <c r="F1052" s="88" t="s">
        <v>3355</v>
      </c>
      <c r="G1052" s="394" t="s">
        <v>4127</v>
      </c>
      <c r="H1052" s="88">
        <v>4</v>
      </c>
      <c r="I1052" s="88">
        <v>272</v>
      </c>
      <c r="J1052" s="148">
        <v>1088</v>
      </c>
      <c r="K1052" s="148"/>
      <c r="L1052" s="148"/>
    </row>
    <row r="1053" spans="1:12">
      <c r="A1053" s="33" t="s">
        <v>2249</v>
      </c>
      <c r="B1053" s="158" t="s">
        <v>2195</v>
      </c>
      <c r="C1053" s="88">
        <v>45740</v>
      </c>
      <c r="D1053" s="88" t="s">
        <v>684</v>
      </c>
      <c r="E1053" s="33" t="s">
        <v>2761</v>
      </c>
      <c r="F1053" s="88" t="s">
        <v>3346</v>
      </c>
      <c r="G1053" s="394" t="s">
        <v>4159</v>
      </c>
      <c r="H1053" s="88">
        <v>3</v>
      </c>
      <c r="I1053" s="88">
        <v>210</v>
      </c>
      <c r="J1053" s="148">
        <v>630</v>
      </c>
      <c r="K1053" s="148"/>
      <c r="L1053" s="148"/>
    </row>
    <row r="1054" spans="1:12">
      <c r="A1054" s="33" t="s">
        <v>3987</v>
      </c>
      <c r="B1054" s="158" t="s">
        <v>494</v>
      </c>
      <c r="C1054" s="88">
        <v>45740</v>
      </c>
      <c r="D1054" s="88" t="s">
        <v>684</v>
      </c>
      <c r="E1054" s="33" t="s">
        <v>4122</v>
      </c>
      <c r="F1054" s="88" t="s">
        <v>3341</v>
      </c>
      <c r="G1054" s="394" t="s">
        <v>4123</v>
      </c>
      <c r="H1054" s="88">
        <v>3</v>
      </c>
      <c r="I1054" s="88">
        <v>60</v>
      </c>
      <c r="J1054" s="148">
        <v>180</v>
      </c>
      <c r="K1054" s="148"/>
      <c r="L1054" s="148"/>
    </row>
    <row r="1055" spans="1:12">
      <c r="A1055" s="33" t="s">
        <v>3987</v>
      </c>
      <c r="B1055" s="158" t="s">
        <v>494</v>
      </c>
      <c r="C1055" s="88">
        <v>45740</v>
      </c>
      <c r="D1055" s="88" t="s">
        <v>684</v>
      </c>
      <c r="E1055" s="33" t="s">
        <v>2760</v>
      </c>
      <c r="F1055" s="88" t="s">
        <v>3344</v>
      </c>
      <c r="G1055" s="394" t="s">
        <v>4103</v>
      </c>
      <c r="H1055" s="88">
        <v>1</v>
      </c>
      <c r="I1055" s="88">
        <v>220</v>
      </c>
      <c r="J1055" s="148">
        <v>220</v>
      </c>
      <c r="K1055" s="148"/>
      <c r="L1055" s="148"/>
    </row>
    <row r="1056" spans="1:12">
      <c r="A1056" s="33" t="s">
        <v>3987</v>
      </c>
      <c r="B1056" s="158" t="s">
        <v>494</v>
      </c>
      <c r="C1056" s="88">
        <v>45740</v>
      </c>
      <c r="D1056" s="88" t="s">
        <v>684</v>
      </c>
      <c r="E1056" s="33" t="s">
        <v>2762</v>
      </c>
      <c r="F1056" s="88" t="s">
        <v>3344</v>
      </c>
      <c r="G1056" s="394" t="s">
        <v>4118</v>
      </c>
      <c r="H1056" s="88">
        <v>1</v>
      </c>
      <c r="I1056" s="88">
        <v>300</v>
      </c>
      <c r="J1056" s="148">
        <v>300</v>
      </c>
      <c r="K1056" s="148"/>
      <c r="L1056" s="148"/>
    </row>
    <row r="1057" spans="1:12">
      <c r="A1057" s="33" t="s">
        <v>2248</v>
      </c>
      <c r="B1057" s="158" t="s">
        <v>276</v>
      </c>
      <c r="C1057" s="88">
        <v>45740</v>
      </c>
      <c r="D1057" s="88" t="s">
        <v>684</v>
      </c>
      <c r="E1057" s="33" t="s">
        <v>4122</v>
      </c>
      <c r="F1057" s="88" t="s">
        <v>3344</v>
      </c>
      <c r="G1057" s="394" t="s">
        <v>4157</v>
      </c>
      <c r="H1057" s="88">
        <v>3</v>
      </c>
      <c r="I1057" s="88">
        <v>60</v>
      </c>
      <c r="J1057" s="148">
        <v>180</v>
      </c>
      <c r="K1057" s="148"/>
      <c r="L1057" s="148"/>
    </row>
    <row r="1058" spans="1:12">
      <c r="A1058" s="33" t="s">
        <v>2248</v>
      </c>
      <c r="B1058" s="158" t="s">
        <v>276</v>
      </c>
      <c r="C1058" s="88">
        <v>45740</v>
      </c>
      <c r="D1058" s="88" t="s">
        <v>684</v>
      </c>
      <c r="E1058" s="33" t="s">
        <v>2760</v>
      </c>
      <c r="F1058" s="88" t="s">
        <v>3344</v>
      </c>
      <c r="G1058" s="394" t="s">
        <v>4103</v>
      </c>
      <c r="H1058" s="88">
        <v>1</v>
      </c>
      <c r="I1058" s="88">
        <v>220</v>
      </c>
      <c r="J1058" s="148">
        <v>220</v>
      </c>
      <c r="K1058" s="148"/>
      <c r="L1058" s="148"/>
    </row>
    <row r="1059" spans="1:12">
      <c r="A1059" s="33" t="s">
        <v>2248</v>
      </c>
      <c r="B1059" s="158" t="s">
        <v>276</v>
      </c>
      <c r="C1059" s="88">
        <v>45740</v>
      </c>
      <c r="D1059" s="88" t="s">
        <v>684</v>
      </c>
      <c r="E1059" s="33" t="s">
        <v>2762</v>
      </c>
      <c r="F1059" s="88" t="s">
        <v>3351</v>
      </c>
      <c r="G1059" s="394" t="s">
        <v>4148</v>
      </c>
      <c r="H1059" s="88">
        <v>2</v>
      </c>
      <c r="I1059" s="88">
        <v>300</v>
      </c>
      <c r="J1059" s="148">
        <v>600</v>
      </c>
      <c r="K1059" s="148"/>
      <c r="L1059" s="148"/>
    </row>
    <row r="1060" spans="1:12">
      <c r="A1060" s="33" t="s">
        <v>2068</v>
      </c>
      <c r="B1060" s="158" t="s">
        <v>1264</v>
      </c>
      <c r="C1060" s="88">
        <v>45740</v>
      </c>
      <c r="D1060" s="88" t="s">
        <v>684</v>
      </c>
      <c r="E1060" s="33" t="s">
        <v>2760</v>
      </c>
      <c r="F1060" s="88" t="s">
        <v>3348</v>
      </c>
      <c r="G1060" s="394" t="s">
        <v>4165</v>
      </c>
      <c r="H1060" s="88">
        <v>4</v>
      </c>
      <c r="I1060" s="88">
        <v>220</v>
      </c>
      <c r="J1060" s="148">
        <v>880</v>
      </c>
      <c r="K1060" s="148"/>
      <c r="L1060" s="148"/>
    </row>
    <row r="1061" spans="1:12">
      <c r="A1061" s="33" t="s">
        <v>2068</v>
      </c>
      <c r="B1061" s="158" t="s">
        <v>1264</v>
      </c>
      <c r="C1061" s="88">
        <v>45740</v>
      </c>
      <c r="D1061" s="88" t="s">
        <v>684</v>
      </c>
      <c r="E1061" s="33" t="s">
        <v>2762</v>
      </c>
      <c r="F1061" s="88" t="s">
        <v>3348</v>
      </c>
      <c r="G1061" s="394" t="s">
        <v>4114</v>
      </c>
      <c r="H1061" s="88">
        <v>2</v>
      </c>
      <c r="I1061" s="88">
        <v>300</v>
      </c>
      <c r="J1061" s="148">
        <v>600</v>
      </c>
      <c r="K1061" s="148"/>
      <c r="L1061" s="148"/>
    </row>
    <row r="1062" spans="1:12">
      <c r="A1062" s="33" t="s">
        <v>2068</v>
      </c>
      <c r="B1062" s="158" t="s">
        <v>1264</v>
      </c>
      <c r="C1062" s="88">
        <v>45740</v>
      </c>
      <c r="D1062" s="88" t="s">
        <v>684</v>
      </c>
      <c r="E1062" s="33" t="s">
        <v>2761</v>
      </c>
      <c r="F1062" s="88" t="s">
        <v>3348</v>
      </c>
      <c r="G1062" s="394" t="s">
        <v>4106</v>
      </c>
      <c r="H1062" s="88">
        <v>2</v>
      </c>
      <c r="I1062" s="88">
        <v>210</v>
      </c>
      <c r="J1062" s="148">
        <v>420</v>
      </c>
      <c r="K1062" s="148"/>
      <c r="L1062" s="148"/>
    </row>
    <row r="1063" spans="1:12">
      <c r="A1063" s="33" t="s">
        <v>2157</v>
      </c>
      <c r="B1063" s="158" t="s">
        <v>2156</v>
      </c>
      <c r="C1063" s="88">
        <v>45740</v>
      </c>
      <c r="D1063" s="88" t="s">
        <v>684</v>
      </c>
      <c r="E1063" s="33" t="s">
        <v>4122</v>
      </c>
      <c r="F1063" s="88" t="s">
        <v>3360</v>
      </c>
      <c r="G1063" s="394" t="s">
        <v>4128</v>
      </c>
      <c r="H1063" s="88">
        <v>3</v>
      </c>
      <c r="I1063" s="88">
        <v>60</v>
      </c>
      <c r="J1063" s="148">
        <v>180</v>
      </c>
      <c r="K1063" s="148"/>
      <c r="L1063" s="148"/>
    </row>
    <row r="1064" spans="1:12">
      <c r="A1064" s="33" t="s">
        <v>2157</v>
      </c>
      <c r="B1064" s="158" t="s">
        <v>2156</v>
      </c>
      <c r="C1064" s="88">
        <v>45740</v>
      </c>
      <c r="D1064" s="88" t="s">
        <v>684</v>
      </c>
      <c r="E1064" s="33" t="s">
        <v>2760</v>
      </c>
      <c r="F1064" s="88" t="s">
        <v>3363</v>
      </c>
      <c r="G1064" s="394" t="s">
        <v>4162</v>
      </c>
      <c r="H1064" s="88">
        <v>3</v>
      </c>
      <c r="I1064" s="88">
        <v>220</v>
      </c>
      <c r="J1064" s="148">
        <v>660</v>
      </c>
      <c r="K1064" s="148"/>
      <c r="L1064" s="148"/>
    </row>
    <row r="1065" spans="1:12">
      <c r="A1065" s="33" t="s">
        <v>2157</v>
      </c>
      <c r="B1065" s="158" t="s">
        <v>2156</v>
      </c>
      <c r="C1065" s="88">
        <v>45740</v>
      </c>
      <c r="D1065" s="88" t="s">
        <v>684</v>
      </c>
      <c r="E1065" s="33" t="s">
        <v>2762</v>
      </c>
      <c r="F1065" s="88" t="s">
        <v>3355</v>
      </c>
      <c r="G1065" s="394" t="s">
        <v>4116</v>
      </c>
      <c r="H1065" s="88">
        <v>4</v>
      </c>
      <c r="I1065" s="88">
        <v>300</v>
      </c>
      <c r="J1065" s="148">
        <v>1200</v>
      </c>
      <c r="K1065" s="148"/>
      <c r="L1065" s="148"/>
    </row>
    <row r="1066" spans="1:12">
      <c r="A1066" s="33" t="s">
        <v>2157</v>
      </c>
      <c r="B1066" s="158" t="s">
        <v>2156</v>
      </c>
      <c r="C1066" s="88">
        <v>45740</v>
      </c>
      <c r="D1066" s="88" t="s">
        <v>684</v>
      </c>
      <c r="E1066" s="33" t="s">
        <v>2761</v>
      </c>
      <c r="F1066" s="88" t="s">
        <v>3346</v>
      </c>
      <c r="G1066" s="394" t="s">
        <v>4159</v>
      </c>
      <c r="H1066" s="88">
        <v>3</v>
      </c>
      <c r="I1066" s="88">
        <v>210</v>
      </c>
      <c r="J1066" s="148">
        <v>630</v>
      </c>
      <c r="K1066" s="148"/>
      <c r="L1066" s="148"/>
    </row>
    <row r="1067" spans="1:12">
      <c r="A1067" s="33" t="s">
        <v>52</v>
      </c>
      <c r="B1067" s="158" t="s">
        <v>955</v>
      </c>
      <c r="C1067" s="88">
        <v>45740</v>
      </c>
      <c r="D1067" s="88" t="s">
        <v>684</v>
      </c>
      <c r="E1067" s="33" t="s">
        <v>4122</v>
      </c>
      <c r="F1067" s="88" t="s">
        <v>3360</v>
      </c>
      <c r="G1067" s="394" t="s">
        <v>4128</v>
      </c>
      <c r="H1067" s="88">
        <v>3</v>
      </c>
      <c r="I1067" s="88">
        <v>60</v>
      </c>
      <c r="J1067" s="148">
        <v>180</v>
      </c>
      <c r="K1067" s="148"/>
      <c r="L1067" s="148"/>
    </row>
    <row r="1068" spans="1:12">
      <c r="A1068" s="33" t="s">
        <v>52</v>
      </c>
      <c r="B1068" s="158" t="s">
        <v>955</v>
      </c>
      <c r="C1068" s="88">
        <v>45740</v>
      </c>
      <c r="D1068" s="88" t="s">
        <v>684</v>
      </c>
      <c r="E1068" s="33" t="s">
        <v>2760</v>
      </c>
      <c r="F1068" s="88" t="s">
        <v>3340</v>
      </c>
      <c r="G1068" s="394" t="s">
        <v>4099</v>
      </c>
      <c r="H1068" s="88">
        <v>4</v>
      </c>
      <c r="I1068" s="88">
        <v>220</v>
      </c>
      <c r="J1068" s="148">
        <v>880</v>
      </c>
      <c r="K1068" s="148"/>
      <c r="L1068" s="148"/>
    </row>
    <row r="1069" spans="1:12">
      <c r="A1069" s="33" t="s">
        <v>52</v>
      </c>
      <c r="B1069" s="158" t="s">
        <v>955</v>
      </c>
      <c r="C1069" s="88">
        <v>45740</v>
      </c>
      <c r="D1069" s="88" t="s">
        <v>684</v>
      </c>
      <c r="E1069" s="33" t="s">
        <v>4126</v>
      </c>
      <c r="F1069" s="88" t="s">
        <v>3355</v>
      </c>
      <c r="G1069" s="394" t="s">
        <v>4127</v>
      </c>
      <c r="H1069" s="88">
        <v>4</v>
      </c>
      <c r="I1069" s="88">
        <v>272</v>
      </c>
      <c r="J1069" s="148">
        <v>1088</v>
      </c>
      <c r="K1069" s="148"/>
      <c r="L1069" s="148"/>
    </row>
    <row r="1070" spans="1:12">
      <c r="A1070" s="33" t="s">
        <v>52</v>
      </c>
      <c r="B1070" s="158" t="s">
        <v>955</v>
      </c>
      <c r="C1070" s="88">
        <v>45740</v>
      </c>
      <c r="D1070" s="88" t="s">
        <v>684</v>
      </c>
      <c r="E1070" s="33" t="s">
        <v>2761</v>
      </c>
      <c r="F1070" s="88" t="s">
        <v>3349</v>
      </c>
      <c r="G1070" s="394" t="s">
        <v>4107</v>
      </c>
      <c r="H1070" s="88">
        <v>2</v>
      </c>
      <c r="I1070" s="88">
        <v>210</v>
      </c>
      <c r="J1070" s="148">
        <v>420</v>
      </c>
      <c r="K1070" s="148"/>
      <c r="L1070" s="148"/>
    </row>
    <row r="1071" spans="1:12">
      <c r="A1071" s="33" t="s">
        <v>2243</v>
      </c>
      <c r="B1071" s="158" t="s">
        <v>861</v>
      </c>
      <c r="C1071" s="88">
        <v>45740</v>
      </c>
      <c r="D1071" s="88" t="s">
        <v>684</v>
      </c>
      <c r="E1071" s="33" t="s">
        <v>4122</v>
      </c>
      <c r="F1071" s="88" t="s">
        <v>3344</v>
      </c>
      <c r="G1071" s="394" t="s">
        <v>4157</v>
      </c>
      <c r="H1071" s="88">
        <v>3</v>
      </c>
      <c r="I1071" s="88">
        <v>60</v>
      </c>
      <c r="J1071" s="148">
        <v>180</v>
      </c>
      <c r="K1071" s="148"/>
      <c r="L1071" s="148"/>
    </row>
    <row r="1072" spans="1:12">
      <c r="A1072" s="33" t="s">
        <v>2243</v>
      </c>
      <c r="B1072" s="158" t="s">
        <v>861</v>
      </c>
      <c r="C1072" s="88">
        <v>45740</v>
      </c>
      <c r="D1072" s="88" t="s">
        <v>684</v>
      </c>
      <c r="E1072" s="33" t="s">
        <v>2760</v>
      </c>
      <c r="F1072" s="88" t="s">
        <v>3340</v>
      </c>
      <c r="G1072" s="394" t="s">
        <v>4099</v>
      </c>
      <c r="H1072" s="88">
        <v>4</v>
      </c>
      <c r="I1072" s="88">
        <v>220</v>
      </c>
      <c r="J1072" s="148">
        <v>880</v>
      </c>
      <c r="K1072" s="148"/>
      <c r="L1072" s="148"/>
    </row>
    <row r="1073" spans="1:12">
      <c r="A1073" s="33" t="s">
        <v>2243</v>
      </c>
      <c r="B1073" s="158" t="s">
        <v>861</v>
      </c>
      <c r="C1073" s="88">
        <v>45740</v>
      </c>
      <c r="D1073" s="88" t="s">
        <v>684</v>
      </c>
      <c r="E1073" s="33" t="s">
        <v>4126</v>
      </c>
      <c r="F1073" s="88" t="s">
        <v>3352</v>
      </c>
      <c r="G1073" s="394" t="s">
        <v>4154</v>
      </c>
      <c r="H1073" s="88">
        <v>3</v>
      </c>
      <c r="I1073" s="88">
        <v>272</v>
      </c>
      <c r="J1073" s="148">
        <v>816</v>
      </c>
      <c r="K1073" s="148"/>
      <c r="L1073" s="148"/>
    </row>
    <row r="1074" spans="1:12">
      <c r="A1074" s="33" t="s">
        <v>2243</v>
      </c>
      <c r="B1074" s="158" t="s">
        <v>861</v>
      </c>
      <c r="C1074" s="88">
        <v>45740</v>
      </c>
      <c r="D1074" s="88" t="s">
        <v>684</v>
      </c>
      <c r="E1074" s="33" t="s">
        <v>2761</v>
      </c>
      <c r="F1074" s="88" t="s">
        <v>3357</v>
      </c>
      <c r="G1074" s="394" t="s">
        <v>4146</v>
      </c>
      <c r="H1074" s="88">
        <v>2</v>
      </c>
      <c r="I1074" s="88">
        <v>210</v>
      </c>
      <c r="J1074" s="148">
        <v>420</v>
      </c>
      <c r="K1074" s="148"/>
      <c r="L1074" s="148"/>
    </row>
    <row r="1075" spans="1:12">
      <c r="A1075" s="33" t="s">
        <v>3897</v>
      </c>
      <c r="B1075" s="158" t="s">
        <v>515</v>
      </c>
      <c r="C1075" s="88">
        <v>45740</v>
      </c>
      <c r="D1075" s="88" t="s">
        <v>684</v>
      </c>
      <c r="E1075" s="33" t="s">
        <v>4122</v>
      </c>
      <c r="F1075" s="88" t="s">
        <v>3344</v>
      </c>
      <c r="G1075" s="394" t="s">
        <v>4157</v>
      </c>
      <c r="H1075" s="88">
        <v>3</v>
      </c>
      <c r="I1075" s="88">
        <v>60</v>
      </c>
      <c r="J1075" s="148">
        <v>180</v>
      </c>
      <c r="K1075" s="148"/>
      <c r="L1075" s="148"/>
    </row>
    <row r="1076" spans="1:12">
      <c r="A1076" s="33" t="s">
        <v>3897</v>
      </c>
      <c r="B1076" s="158" t="s">
        <v>515</v>
      </c>
      <c r="C1076" s="88">
        <v>45740</v>
      </c>
      <c r="D1076" s="88" t="s">
        <v>684</v>
      </c>
      <c r="E1076" s="33" t="s">
        <v>2760</v>
      </c>
      <c r="F1076" s="88" t="s">
        <v>3342</v>
      </c>
      <c r="G1076" s="394" t="s">
        <v>4101</v>
      </c>
      <c r="H1076" s="88">
        <v>2</v>
      </c>
      <c r="I1076" s="88">
        <v>220</v>
      </c>
      <c r="J1076" s="148">
        <v>440</v>
      </c>
      <c r="K1076" s="148"/>
      <c r="L1076" s="148"/>
    </row>
    <row r="1077" spans="1:12">
      <c r="A1077" s="33" t="s">
        <v>3897</v>
      </c>
      <c r="B1077" s="158" t="s">
        <v>515</v>
      </c>
      <c r="C1077" s="88">
        <v>45740</v>
      </c>
      <c r="D1077" s="88" t="s">
        <v>684</v>
      </c>
      <c r="E1077" s="33" t="s">
        <v>2762</v>
      </c>
      <c r="F1077" s="88" t="s">
        <v>3356</v>
      </c>
      <c r="G1077" s="394" t="s">
        <v>4120</v>
      </c>
      <c r="H1077" s="88">
        <v>2</v>
      </c>
      <c r="I1077" s="88">
        <v>300</v>
      </c>
      <c r="J1077" s="148">
        <v>600</v>
      </c>
      <c r="K1077" s="148"/>
      <c r="L1077" s="148"/>
    </row>
    <row r="1078" spans="1:12">
      <c r="A1078" s="33" t="s">
        <v>3897</v>
      </c>
      <c r="B1078" s="158" t="s">
        <v>515</v>
      </c>
      <c r="C1078" s="88">
        <v>45740</v>
      </c>
      <c r="D1078" s="88" t="s">
        <v>684</v>
      </c>
      <c r="E1078" s="33" t="s">
        <v>2761</v>
      </c>
      <c r="F1078" s="88" t="s">
        <v>3362</v>
      </c>
      <c r="G1078" s="394" t="s">
        <v>4142</v>
      </c>
      <c r="H1078" s="88">
        <v>3</v>
      </c>
      <c r="I1078" s="88">
        <v>210</v>
      </c>
      <c r="J1078" s="148">
        <v>630</v>
      </c>
      <c r="K1078" s="148"/>
      <c r="L1078" s="148"/>
    </row>
    <row r="1079" spans="1:12">
      <c r="A1079" s="33" t="s">
        <v>3715</v>
      </c>
      <c r="B1079" s="158" t="s">
        <v>564</v>
      </c>
      <c r="C1079" s="88">
        <v>45740</v>
      </c>
      <c r="D1079" s="88" t="s">
        <v>684</v>
      </c>
      <c r="E1079" s="33" t="s">
        <v>2762</v>
      </c>
      <c r="F1079" s="88" t="s">
        <v>3350</v>
      </c>
      <c r="G1079" s="394" t="s">
        <v>4149</v>
      </c>
      <c r="H1079" s="88">
        <v>1</v>
      </c>
      <c r="I1079" s="88">
        <v>300</v>
      </c>
      <c r="J1079" s="148">
        <v>300</v>
      </c>
      <c r="K1079" s="148"/>
      <c r="L1079" s="148"/>
    </row>
    <row r="1080" spans="1:12">
      <c r="A1080" s="33" t="s">
        <v>3715</v>
      </c>
      <c r="B1080" s="158" t="s">
        <v>564</v>
      </c>
      <c r="C1080" s="88">
        <v>45740</v>
      </c>
      <c r="D1080" s="88" t="s">
        <v>684</v>
      </c>
      <c r="E1080" s="33" t="s">
        <v>2761</v>
      </c>
      <c r="F1080" s="88" t="s">
        <v>3356</v>
      </c>
      <c r="G1080" s="394" t="s">
        <v>4144</v>
      </c>
      <c r="H1080" s="88">
        <v>2</v>
      </c>
      <c r="I1080" s="88">
        <v>210</v>
      </c>
      <c r="J1080" s="148">
        <v>420</v>
      </c>
      <c r="K1080" s="148"/>
      <c r="L1080" s="148"/>
    </row>
    <row r="1081" spans="1:12">
      <c r="A1081" s="33" t="s">
        <v>1303</v>
      </c>
      <c r="B1081" s="158" t="s">
        <v>1302</v>
      </c>
      <c r="C1081" s="88">
        <v>45740</v>
      </c>
      <c r="D1081" s="88" t="s">
        <v>684</v>
      </c>
      <c r="E1081" s="33" t="s">
        <v>4122</v>
      </c>
      <c r="F1081" s="88" t="s">
        <v>3360</v>
      </c>
      <c r="G1081" s="394" t="s">
        <v>4128</v>
      </c>
      <c r="H1081" s="88">
        <v>3</v>
      </c>
      <c r="I1081" s="88">
        <v>60</v>
      </c>
      <c r="J1081" s="148">
        <v>180</v>
      </c>
      <c r="K1081" s="148"/>
      <c r="L1081" s="148"/>
    </row>
    <row r="1082" spans="1:12">
      <c r="A1082" s="33" t="s">
        <v>1303</v>
      </c>
      <c r="B1082" s="158" t="s">
        <v>1302</v>
      </c>
      <c r="C1082" s="88">
        <v>45740</v>
      </c>
      <c r="D1082" s="88" t="s">
        <v>684</v>
      </c>
      <c r="E1082" s="33" t="s">
        <v>2760</v>
      </c>
      <c r="F1082" s="88" t="s">
        <v>3348</v>
      </c>
      <c r="G1082" s="394" t="s">
        <v>4132</v>
      </c>
      <c r="H1082" s="88">
        <v>2</v>
      </c>
      <c r="I1082" s="88">
        <v>220</v>
      </c>
      <c r="J1082" s="148">
        <v>440</v>
      </c>
      <c r="K1082" s="148"/>
      <c r="L1082" s="148"/>
    </row>
    <row r="1083" spans="1:12">
      <c r="A1083" s="33" t="s">
        <v>1303</v>
      </c>
      <c r="B1083" s="158" t="s">
        <v>1302</v>
      </c>
      <c r="C1083" s="88">
        <v>45740</v>
      </c>
      <c r="D1083" s="88" t="s">
        <v>684</v>
      </c>
      <c r="E1083" s="33" t="s">
        <v>2762</v>
      </c>
      <c r="F1083" s="88" t="s">
        <v>3348</v>
      </c>
      <c r="G1083" s="394" t="s">
        <v>4114</v>
      </c>
      <c r="H1083" s="88">
        <v>2</v>
      </c>
      <c r="I1083" s="88">
        <v>300</v>
      </c>
      <c r="J1083" s="148">
        <v>600</v>
      </c>
      <c r="K1083" s="148"/>
      <c r="L1083" s="148"/>
    </row>
    <row r="1084" spans="1:12">
      <c r="A1084" s="33" t="s">
        <v>1303</v>
      </c>
      <c r="B1084" s="158" t="s">
        <v>1302</v>
      </c>
      <c r="C1084" s="88">
        <v>45740</v>
      </c>
      <c r="D1084" s="88" t="s">
        <v>684</v>
      </c>
      <c r="E1084" s="33" t="s">
        <v>2761</v>
      </c>
      <c r="F1084" s="88" t="s">
        <v>3348</v>
      </c>
      <c r="G1084" s="394" t="s">
        <v>4106</v>
      </c>
      <c r="H1084" s="88">
        <v>2</v>
      </c>
      <c r="I1084" s="88">
        <v>210</v>
      </c>
      <c r="J1084" s="148">
        <v>420</v>
      </c>
      <c r="K1084" s="148"/>
      <c r="L1084" s="148"/>
    </row>
    <row r="1085" spans="1:12">
      <c r="A1085" s="33" t="s">
        <v>1329</v>
      </c>
      <c r="B1085" s="158" t="s">
        <v>1274</v>
      </c>
      <c r="C1085" s="88">
        <v>45740</v>
      </c>
      <c r="D1085" s="88" t="s">
        <v>684</v>
      </c>
      <c r="E1085" s="33" t="s">
        <v>4122</v>
      </c>
      <c r="F1085" s="88" t="s">
        <v>3344</v>
      </c>
      <c r="G1085" s="394" t="s">
        <v>4157</v>
      </c>
      <c r="H1085" s="88">
        <v>3</v>
      </c>
      <c r="I1085" s="88">
        <v>60</v>
      </c>
      <c r="J1085" s="148">
        <v>180</v>
      </c>
      <c r="K1085" s="148"/>
      <c r="L1085" s="148"/>
    </row>
    <row r="1086" spans="1:12">
      <c r="A1086" s="33" t="s">
        <v>3681</v>
      </c>
      <c r="B1086" s="158" t="s">
        <v>2357</v>
      </c>
      <c r="C1086" s="88">
        <v>45740</v>
      </c>
      <c r="D1086" s="88" t="s">
        <v>684</v>
      </c>
      <c r="E1086" s="33" t="s">
        <v>4122</v>
      </c>
      <c r="F1086" s="88" t="s">
        <v>3360</v>
      </c>
      <c r="G1086" s="394" t="s">
        <v>4128</v>
      </c>
      <c r="H1086" s="88">
        <v>3</v>
      </c>
      <c r="I1086" s="88">
        <v>60</v>
      </c>
      <c r="J1086" s="148">
        <v>180</v>
      </c>
      <c r="K1086" s="148"/>
      <c r="L1086" s="148"/>
    </row>
    <row r="1087" spans="1:12">
      <c r="A1087" s="33" t="s">
        <v>3681</v>
      </c>
      <c r="B1087" s="158" t="s">
        <v>2357</v>
      </c>
      <c r="C1087" s="88">
        <v>45740</v>
      </c>
      <c r="D1087" s="88" t="s">
        <v>684</v>
      </c>
      <c r="E1087" s="33" t="s">
        <v>2760</v>
      </c>
      <c r="F1087" s="88" t="s">
        <v>3340</v>
      </c>
      <c r="G1087" s="394" t="s">
        <v>4124</v>
      </c>
      <c r="H1087" s="88">
        <v>6</v>
      </c>
      <c r="I1087" s="88">
        <v>220</v>
      </c>
      <c r="J1087" s="148">
        <v>1320</v>
      </c>
      <c r="K1087" s="148"/>
      <c r="L1087" s="148"/>
    </row>
    <row r="1088" spans="1:12">
      <c r="A1088" s="33" t="s">
        <v>3681</v>
      </c>
      <c r="B1088" s="158" t="s">
        <v>2357</v>
      </c>
      <c r="C1088" s="88">
        <v>45740</v>
      </c>
      <c r="D1088" s="88" t="s">
        <v>684</v>
      </c>
      <c r="E1088" s="33" t="s">
        <v>4126</v>
      </c>
      <c r="F1088" s="88" t="s">
        <v>3355</v>
      </c>
      <c r="G1088" s="394" t="s">
        <v>4127</v>
      </c>
      <c r="H1088" s="88">
        <v>4</v>
      </c>
      <c r="I1088" s="88">
        <v>272</v>
      </c>
      <c r="J1088" s="148">
        <v>1088</v>
      </c>
      <c r="K1088" s="148"/>
      <c r="L1088" s="148"/>
    </row>
    <row r="1089" spans="1:12">
      <c r="A1089" s="33" t="s">
        <v>3681</v>
      </c>
      <c r="B1089" s="158" t="s">
        <v>2357</v>
      </c>
      <c r="C1089" s="88">
        <v>45740</v>
      </c>
      <c r="D1089" s="88" t="s">
        <v>684</v>
      </c>
      <c r="E1089" s="33" t="s">
        <v>2761</v>
      </c>
      <c r="F1089" s="88" t="s">
        <v>3349</v>
      </c>
      <c r="G1089" s="394" t="s">
        <v>4107</v>
      </c>
      <c r="H1089" s="88">
        <v>2</v>
      </c>
      <c r="I1089" s="88">
        <v>210</v>
      </c>
      <c r="J1089" s="148">
        <v>420</v>
      </c>
      <c r="K1089" s="148"/>
      <c r="L1089" s="148"/>
    </row>
    <row r="1090" spans="1:12">
      <c r="A1090" s="33" t="s">
        <v>3977</v>
      </c>
      <c r="B1090" s="158" t="s">
        <v>2286</v>
      </c>
      <c r="C1090" s="88">
        <v>45740</v>
      </c>
      <c r="D1090" s="88" t="s">
        <v>684</v>
      </c>
      <c r="E1090" s="33" t="s">
        <v>4122</v>
      </c>
      <c r="F1090" s="88" t="s">
        <v>3360</v>
      </c>
      <c r="G1090" s="394" t="s">
        <v>4128</v>
      </c>
      <c r="H1090" s="88">
        <v>3</v>
      </c>
      <c r="I1090" s="88">
        <v>60</v>
      </c>
      <c r="J1090" s="148">
        <v>180</v>
      </c>
      <c r="K1090" s="148"/>
      <c r="L1090" s="148"/>
    </row>
    <row r="1091" spans="1:12">
      <c r="A1091" s="33" t="s">
        <v>3423</v>
      </c>
      <c r="B1091" s="158" t="s">
        <v>860</v>
      </c>
      <c r="C1091" s="88">
        <v>45740</v>
      </c>
      <c r="D1091" s="88" t="s">
        <v>684</v>
      </c>
      <c r="E1091" s="33" t="s">
        <v>2760</v>
      </c>
      <c r="F1091" s="88" t="s">
        <v>3343</v>
      </c>
      <c r="G1091" s="394" t="s">
        <v>4125</v>
      </c>
      <c r="H1091" s="88">
        <v>4</v>
      </c>
      <c r="I1091" s="88">
        <v>220</v>
      </c>
      <c r="J1091" s="148">
        <v>880</v>
      </c>
      <c r="K1091" s="148"/>
      <c r="L1091" s="148"/>
    </row>
    <row r="1092" spans="1:12">
      <c r="A1092" s="33" t="s">
        <v>3423</v>
      </c>
      <c r="B1092" s="158" t="s">
        <v>860</v>
      </c>
      <c r="C1092" s="88">
        <v>45740</v>
      </c>
      <c r="D1092" s="88" t="s">
        <v>684</v>
      </c>
      <c r="E1092" s="33" t="s">
        <v>4126</v>
      </c>
      <c r="F1092" s="88" t="s">
        <v>3341</v>
      </c>
      <c r="G1092" s="394" t="s">
        <v>4131</v>
      </c>
      <c r="H1092" s="88">
        <v>1</v>
      </c>
      <c r="I1092" s="88">
        <v>272</v>
      </c>
      <c r="J1092" s="148">
        <v>272</v>
      </c>
      <c r="K1092" s="148"/>
      <c r="L1092" s="148"/>
    </row>
    <row r="1093" spans="1:12">
      <c r="A1093" s="33" t="s">
        <v>3423</v>
      </c>
      <c r="B1093" s="158" t="s">
        <v>860</v>
      </c>
      <c r="C1093" s="88">
        <v>45740</v>
      </c>
      <c r="D1093" s="88" t="s">
        <v>684</v>
      </c>
      <c r="E1093" s="33" t="s">
        <v>2762</v>
      </c>
      <c r="F1093" s="88" t="s">
        <v>3357</v>
      </c>
      <c r="G1093" s="394" t="s">
        <v>4121</v>
      </c>
      <c r="H1093" s="88">
        <v>2</v>
      </c>
      <c r="I1093" s="88">
        <v>300</v>
      </c>
      <c r="J1093" s="148">
        <v>600</v>
      </c>
      <c r="K1093" s="148"/>
      <c r="L1093" s="148"/>
    </row>
    <row r="1094" spans="1:12">
      <c r="A1094" s="33" t="s">
        <v>3423</v>
      </c>
      <c r="B1094" s="158" t="s">
        <v>860</v>
      </c>
      <c r="C1094" s="88">
        <v>45740</v>
      </c>
      <c r="D1094" s="88" t="s">
        <v>684</v>
      </c>
      <c r="E1094" s="33" t="s">
        <v>2761</v>
      </c>
      <c r="F1094" s="88" t="s">
        <v>3348</v>
      </c>
      <c r="G1094" s="394" t="s">
        <v>4106</v>
      </c>
      <c r="H1094" s="88">
        <v>2</v>
      </c>
      <c r="I1094" s="88">
        <v>210</v>
      </c>
      <c r="J1094" s="148">
        <v>420</v>
      </c>
      <c r="K1094" s="148"/>
      <c r="L1094" s="148"/>
    </row>
    <row r="1095" spans="1:12">
      <c r="A1095" s="33" t="s">
        <v>3792</v>
      </c>
      <c r="B1095" s="158" t="s">
        <v>325</v>
      </c>
      <c r="C1095" s="88">
        <v>45740</v>
      </c>
      <c r="D1095" s="88" t="s">
        <v>684</v>
      </c>
      <c r="E1095" s="33" t="s">
        <v>4122</v>
      </c>
      <c r="F1095" s="88" t="s">
        <v>3360</v>
      </c>
      <c r="G1095" s="394" t="s">
        <v>4128</v>
      </c>
      <c r="H1095" s="88">
        <v>3</v>
      </c>
      <c r="I1095" s="88">
        <v>60</v>
      </c>
      <c r="J1095" s="148">
        <v>180</v>
      </c>
      <c r="K1095" s="148"/>
      <c r="L1095" s="148"/>
    </row>
    <row r="1096" spans="1:12">
      <c r="A1096" s="33" t="s">
        <v>3792</v>
      </c>
      <c r="B1096" s="158" t="s">
        <v>325</v>
      </c>
      <c r="C1096" s="88">
        <v>45740</v>
      </c>
      <c r="D1096" s="88" t="s">
        <v>684</v>
      </c>
      <c r="E1096" s="33" t="s">
        <v>2760</v>
      </c>
      <c r="F1096" s="88" t="s">
        <v>3348</v>
      </c>
      <c r="G1096" s="394" t="s">
        <v>4132</v>
      </c>
      <c r="H1096" s="88">
        <v>2</v>
      </c>
      <c r="I1096" s="88">
        <v>220</v>
      </c>
      <c r="J1096" s="148">
        <v>440</v>
      </c>
      <c r="K1096" s="148"/>
      <c r="L1096" s="148"/>
    </row>
    <row r="1097" spans="1:12">
      <c r="A1097" s="33" t="s">
        <v>3792</v>
      </c>
      <c r="B1097" s="158" t="s">
        <v>325</v>
      </c>
      <c r="C1097" s="88">
        <v>45740</v>
      </c>
      <c r="D1097" s="88" t="s">
        <v>684</v>
      </c>
      <c r="E1097" s="33" t="s">
        <v>4126</v>
      </c>
      <c r="F1097" s="88" t="s">
        <v>3348</v>
      </c>
      <c r="G1097" s="394" t="s">
        <v>4136</v>
      </c>
      <c r="H1097" s="88">
        <v>2</v>
      </c>
      <c r="I1097" s="88">
        <v>272</v>
      </c>
      <c r="J1097" s="148">
        <v>544</v>
      </c>
      <c r="K1097" s="148"/>
      <c r="L1097" s="148"/>
    </row>
    <row r="1098" spans="1:12">
      <c r="A1098" s="33" t="s">
        <v>3792</v>
      </c>
      <c r="B1098" s="158" t="s">
        <v>325</v>
      </c>
      <c r="C1098" s="88">
        <v>45740</v>
      </c>
      <c r="D1098" s="88" t="s">
        <v>684</v>
      </c>
      <c r="E1098" s="33" t="s">
        <v>2761</v>
      </c>
      <c r="F1098" s="88" t="s">
        <v>3348</v>
      </c>
      <c r="G1098" s="394" t="s">
        <v>4106</v>
      </c>
      <c r="H1098" s="88">
        <v>2</v>
      </c>
      <c r="I1098" s="88">
        <v>210</v>
      </c>
      <c r="J1098" s="148">
        <v>420</v>
      </c>
      <c r="K1098" s="148"/>
      <c r="L1098" s="148"/>
    </row>
    <row r="1099" spans="1:12">
      <c r="A1099" s="33" t="s">
        <v>1771</v>
      </c>
      <c r="B1099" s="158" t="s">
        <v>1767</v>
      </c>
      <c r="C1099" s="88">
        <v>45740</v>
      </c>
      <c r="D1099" s="88" t="s">
        <v>684</v>
      </c>
      <c r="E1099" s="33" t="s">
        <v>4122</v>
      </c>
      <c r="F1099" s="88" t="s">
        <v>3360</v>
      </c>
      <c r="G1099" s="394" t="s">
        <v>4128</v>
      </c>
      <c r="H1099" s="88">
        <v>3</v>
      </c>
      <c r="I1099" s="88">
        <v>60</v>
      </c>
      <c r="J1099" s="148">
        <v>180</v>
      </c>
      <c r="K1099" s="148"/>
      <c r="L1099" s="148"/>
    </row>
    <row r="1100" spans="1:12">
      <c r="A1100" s="33" t="s">
        <v>2102</v>
      </c>
      <c r="B1100" s="158" t="s">
        <v>791</v>
      </c>
      <c r="C1100" s="88">
        <v>45740</v>
      </c>
      <c r="D1100" s="88" t="s">
        <v>684</v>
      </c>
      <c r="E1100" s="33" t="s">
        <v>2760</v>
      </c>
      <c r="F1100" s="88" t="s">
        <v>3348</v>
      </c>
      <c r="G1100" s="394" t="s">
        <v>4132</v>
      </c>
      <c r="H1100" s="88">
        <v>2</v>
      </c>
      <c r="I1100" s="88">
        <v>220</v>
      </c>
      <c r="J1100" s="148">
        <v>440</v>
      </c>
      <c r="K1100" s="148"/>
      <c r="L1100" s="148"/>
    </row>
    <row r="1101" spans="1:12">
      <c r="A1101" s="33" t="s">
        <v>2102</v>
      </c>
      <c r="B1101" s="158" t="s">
        <v>791</v>
      </c>
      <c r="C1101" s="88">
        <v>45740</v>
      </c>
      <c r="D1101" s="88" t="s">
        <v>684</v>
      </c>
      <c r="E1101" s="33" t="s">
        <v>2762</v>
      </c>
      <c r="F1101" s="88" t="s">
        <v>3355</v>
      </c>
      <c r="G1101" s="394" t="s">
        <v>4116</v>
      </c>
      <c r="H1101" s="88">
        <v>4</v>
      </c>
      <c r="I1101" s="88">
        <v>300</v>
      </c>
      <c r="J1101" s="148">
        <v>1200</v>
      </c>
      <c r="K1101" s="148"/>
      <c r="L1101" s="148"/>
    </row>
    <row r="1102" spans="1:12">
      <c r="A1102" s="33" t="s">
        <v>2102</v>
      </c>
      <c r="B1102" s="158" t="s">
        <v>791</v>
      </c>
      <c r="C1102" s="88">
        <v>45740</v>
      </c>
      <c r="D1102" s="88" t="s">
        <v>684</v>
      </c>
      <c r="E1102" s="33" t="s">
        <v>2761</v>
      </c>
      <c r="F1102" s="88" t="s">
        <v>3348</v>
      </c>
      <c r="G1102" s="394" t="s">
        <v>4106</v>
      </c>
      <c r="H1102" s="88">
        <v>2</v>
      </c>
      <c r="I1102" s="88">
        <v>210</v>
      </c>
      <c r="J1102" s="148">
        <v>420</v>
      </c>
      <c r="K1102" s="148"/>
      <c r="L1102" s="148"/>
    </row>
    <row r="1103" spans="1:12">
      <c r="A1103" s="33" t="s">
        <v>2255</v>
      </c>
      <c r="B1103" s="158" t="s">
        <v>615</v>
      </c>
      <c r="C1103" s="88">
        <v>45740</v>
      </c>
      <c r="D1103" s="88" t="s">
        <v>684</v>
      </c>
      <c r="E1103" s="33" t="s">
        <v>4122</v>
      </c>
      <c r="F1103" s="88" t="s">
        <v>3360</v>
      </c>
      <c r="G1103" s="394" t="s">
        <v>4128</v>
      </c>
      <c r="H1103" s="88">
        <v>3</v>
      </c>
      <c r="I1103" s="88">
        <v>60</v>
      </c>
      <c r="J1103" s="148">
        <v>180</v>
      </c>
      <c r="K1103" s="148"/>
      <c r="L1103" s="148"/>
    </row>
    <row r="1104" spans="1:12">
      <c r="A1104" s="33" t="s">
        <v>2255</v>
      </c>
      <c r="B1104" s="158" t="s">
        <v>615</v>
      </c>
      <c r="C1104" s="88">
        <v>45740</v>
      </c>
      <c r="D1104" s="88" t="s">
        <v>684</v>
      </c>
      <c r="E1104" s="33" t="s">
        <v>2760</v>
      </c>
      <c r="F1104" s="88" t="s">
        <v>3340</v>
      </c>
      <c r="G1104" s="394" t="s">
        <v>4124</v>
      </c>
      <c r="H1104" s="88">
        <v>6</v>
      </c>
      <c r="I1104" s="88">
        <v>220</v>
      </c>
      <c r="J1104" s="148">
        <v>1320</v>
      </c>
      <c r="K1104" s="148"/>
      <c r="L1104" s="148"/>
    </row>
    <row r="1105" spans="1:12">
      <c r="A1105" s="33" t="s">
        <v>2255</v>
      </c>
      <c r="B1105" s="158" t="s">
        <v>615</v>
      </c>
      <c r="C1105" s="88">
        <v>45740</v>
      </c>
      <c r="D1105" s="88" t="s">
        <v>684</v>
      </c>
      <c r="E1105" s="33" t="s">
        <v>2762</v>
      </c>
      <c r="F1105" s="88" t="s">
        <v>3355</v>
      </c>
      <c r="G1105" s="394" t="s">
        <v>4116</v>
      </c>
      <c r="H1105" s="88">
        <v>4</v>
      </c>
      <c r="I1105" s="88">
        <v>300</v>
      </c>
      <c r="J1105" s="148">
        <v>1200</v>
      </c>
      <c r="K1105" s="148"/>
      <c r="L1105" s="148"/>
    </row>
    <row r="1106" spans="1:12">
      <c r="A1106" s="33" t="s">
        <v>2255</v>
      </c>
      <c r="B1106" s="158" t="s">
        <v>615</v>
      </c>
      <c r="C1106" s="88">
        <v>45740</v>
      </c>
      <c r="D1106" s="88" t="s">
        <v>684</v>
      </c>
      <c r="E1106" s="33" t="s">
        <v>2761</v>
      </c>
      <c r="F1106" s="88" t="s">
        <v>3349</v>
      </c>
      <c r="G1106" s="394" t="s">
        <v>4107</v>
      </c>
      <c r="H1106" s="88">
        <v>2</v>
      </c>
      <c r="I1106" s="88">
        <v>210</v>
      </c>
      <c r="J1106" s="148">
        <v>420</v>
      </c>
      <c r="K1106" s="148"/>
      <c r="L1106" s="148"/>
    </row>
    <row r="1107" spans="1:12">
      <c r="A1107" s="33" t="s">
        <v>2143</v>
      </c>
      <c r="B1107" s="158" t="s">
        <v>1063</v>
      </c>
      <c r="C1107" s="88">
        <v>45740</v>
      </c>
      <c r="D1107" s="88" t="s">
        <v>684</v>
      </c>
      <c r="E1107" s="33" t="s">
        <v>4122</v>
      </c>
      <c r="F1107" s="88" t="s">
        <v>3344</v>
      </c>
      <c r="G1107" s="394" t="s">
        <v>4157</v>
      </c>
      <c r="H1107" s="88">
        <v>3</v>
      </c>
      <c r="I1107" s="88">
        <v>60</v>
      </c>
      <c r="J1107" s="148">
        <v>180</v>
      </c>
      <c r="K1107" s="148"/>
      <c r="L1107" s="148"/>
    </row>
    <row r="1108" spans="1:12">
      <c r="A1108" s="33" t="s">
        <v>2143</v>
      </c>
      <c r="B1108" s="158" t="s">
        <v>1063</v>
      </c>
      <c r="C1108" s="88">
        <v>45740</v>
      </c>
      <c r="D1108" s="88" t="s">
        <v>684</v>
      </c>
      <c r="E1108" s="33" t="s">
        <v>2760</v>
      </c>
      <c r="F1108" s="88" t="s">
        <v>3340</v>
      </c>
      <c r="G1108" s="394" t="s">
        <v>4099</v>
      </c>
      <c r="H1108" s="88">
        <v>4</v>
      </c>
      <c r="I1108" s="88">
        <v>220</v>
      </c>
      <c r="J1108" s="148">
        <v>880</v>
      </c>
      <c r="K1108" s="148"/>
      <c r="L1108" s="148"/>
    </row>
    <row r="1109" spans="1:12">
      <c r="A1109" s="33" t="s">
        <v>2143</v>
      </c>
      <c r="B1109" s="158" t="s">
        <v>1063</v>
      </c>
      <c r="C1109" s="88">
        <v>45740</v>
      </c>
      <c r="D1109" s="88" t="s">
        <v>684</v>
      </c>
      <c r="E1109" s="33" t="s">
        <v>4126</v>
      </c>
      <c r="F1109" s="88" t="s">
        <v>3352</v>
      </c>
      <c r="G1109" s="394" t="s">
        <v>4154</v>
      </c>
      <c r="H1109" s="88">
        <v>3</v>
      </c>
      <c r="I1109" s="88">
        <v>272</v>
      </c>
      <c r="J1109" s="148">
        <v>816</v>
      </c>
      <c r="K1109" s="148"/>
      <c r="L1109" s="148"/>
    </row>
    <row r="1110" spans="1:12">
      <c r="A1110" s="33" t="s">
        <v>2143</v>
      </c>
      <c r="B1110" s="158" t="s">
        <v>1063</v>
      </c>
      <c r="C1110" s="88">
        <v>45740</v>
      </c>
      <c r="D1110" s="88" t="s">
        <v>684</v>
      </c>
      <c r="E1110" s="33" t="s">
        <v>2761</v>
      </c>
      <c r="F1110" s="88" t="s">
        <v>3357</v>
      </c>
      <c r="G1110" s="394" t="s">
        <v>4146</v>
      </c>
      <c r="H1110" s="88">
        <v>2</v>
      </c>
      <c r="I1110" s="88">
        <v>210</v>
      </c>
      <c r="J1110" s="148">
        <v>420</v>
      </c>
      <c r="K1110" s="148"/>
      <c r="L1110" s="148"/>
    </row>
    <row r="1111" spans="1:12">
      <c r="A1111" s="33" t="s">
        <v>2175</v>
      </c>
      <c r="B1111" s="158" t="s">
        <v>2025</v>
      </c>
      <c r="C1111" s="88">
        <v>45740</v>
      </c>
      <c r="D1111" s="88" t="s">
        <v>684</v>
      </c>
      <c r="E1111" s="33" t="s">
        <v>2762</v>
      </c>
      <c r="F1111" s="88" t="s">
        <v>3348</v>
      </c>
      <c r="G1111" s="394" t="s">
        <v>4114</v>
      </c>
      <c r="H1111" s="88">
        <v>2</v>
      </c>
      <c r="I1111" s="88">
        <v>300</v>
      </c>
      <c r="J1111" s="148">
        <v>600</v>
      </c>
      <c r="K1111" s="148"/>
      <c r="L1111" s="148"/>
    </row>
    <row r="1112" spans="1:12">
      <c r="A1112" s="33" t="s">
        <v>2175</v>
      </c>
      <c r="B1112" s="158" t="s">
        <v>2025</v>
      </c>
      <c r="C1112" s="88">
        <v>45740</v>
      </c>
      <c r="D1112" s="88" t="s">
        <v>684</v>
      </c>
      <c r="E1112" s="33" t="s">
        <v>2761</v>
      </c>
      <c r="F1112" s="88" t="s">
        <v>3362</v>
      </c>
      <c r="G1112" s="394" t="s">
        <v>4142</v>
      </c>
      <c r="H1112" s="88">
        <v>3</v>
      </c>
      <c r="I1112" s="88">
        <v>210</v>
      </c>
      <c r="J1112" s="148">
        <v>630</v>
      </c>
      <c r="K1112" s="148"/>
      <c r="L1112" s="148"/>
    </row>
    <row r="1113" spans="1:12">
      <c r="A1113" s="33" t="s">
        <v>3693</v>
      </c>
      <c r="B1113" s="158" t="s">
        <v>606</v>
      </c>
      <c r="C1113" s="88">
        <v>45740</v>
      </c>
      <c r="D1113" s="88" t="s">
        <v>684</v>
      </c>
      <c r="E1113" s="33" t="s">
        <v>4122</v>
      </c>
      <c r="F1113" s="88" t="s">
        <v>3344</v>
      </c>
      <c r="G1113" s="394" t="s">
        <v>4157</v>
      </c>
      <c r="H1113" s="88">
        <v>3</v>
      </c>
      <c r="I1113" s="88">
        <v>60</v>
      </c>
      <c r="J1113" s="148">
        <v>180</v>
      </c>
      <c r="K1113" s="148"/>
      <c r="L1113" s="148"/>
    </row>
    <row r="1114" spans="1:12">
      <c r="A1114" s="33" t="s">
        <v>3693</v>
      </c>
      <c r="B1114" s="158" t="s">
        <v>606</v>
      </c>
      <c r="C1114" s="88">
        <v>45740</v>
      </c>
      <c r="D1114" s="88" t="s">
        <v>684</v>
      </c>
      <c r="E1114" s="33" t="s">
        <v>2760</v>
      </c>
      <c r="F1114" s="88" t="s">
        <v>3341</v>
      </c>
      <c r="G1114" s="394" t="s">
        <v>4100</v>
      </c>
      <c r="H1114" s="88">
        <v>1</v>
      </c>
      <c r="I1114" s="88">
        <v>220</v>
      </c>
      <c r="J1114" s="148">
        <v>220</v>
      </c>
      <c r="K1114" s="148"/>
      <c r="L1114" s="148"/>
    </row>
    <row r="1115" spans="1:12">
      <c r="A1115" s="33" t="s">
        <v>3693</v>
      </c>
      <c r="B1115" s="158" t="s">
        <v>606</v>
      </c>
      <c r="C1115" s="88">
        <v>45740</v>
      </c>
      <c r="D1115" s="88" t="s">
        <v>684</v>
      </c>
      <c r="E1115" s="33" t="s">
        <v>4126</v>
      </c>
      <c r="F1115" s="88" t="s">
        <v>3341</v>
      </c>
      <c r="G1115" s="394" t="s">
        <v>4131</v>
      </c>
      <c r="H1115" s="88">
        <v>1</v>
      </c>
      <c r="I1115" s="88">
        <v>272</v>
      </c>
      <c r="J1115" s="148">
        <v>272</v>
      </c>
      <c r="K1115" s="148"/>
      <c r="L1115" s="148"/>
    </row>
    <row r="1116" spans="1:12">
      <c r="A1116" s="33" t="s">
        <v>3693</v>
      </c>
      <c r="B1116" s="158" t="s">
        <v>606</v>
      </c>
      <c r="C1116" s="88">
        <v>45740</v>
      </c>
      <c r="D1116" s="88" t="s">
        <v>684</v>
      </c>
      <c r="E1116" s="33" t="s">
        <v>2761</v>
      </c>
      <c r="F1116" s="88" t="s">
        <v>3363</v>
      </c>
      <c r="G1116" s="394" t="s">
        <v>4147</v>
      </c>
      <c r="H1116" s="88">
        <v>2</v>
      </c>
      <c r="I1116" s="88">
        <v>210</v>
      </c>
      <c r="J1116" s="148">
        <v>420</v>
      </c>
      <c r="K1116" s="148"/>
      <c r="L1116" s="148"/>
    </row>
    <row r="1117" spans="1:12">
      <c r="A1117" s="33" t="s">
        <v>1984</v>
      </c>
      <c r="B1117" s="158" t="s">
        <v>1983</v>
      </c>
      <c r="C1117" s="88">
        <v>45740</v>
      </c>
      <c r="D1117" s="88" t="s">
        <v>684</v>
      </c>
      <c r="E1117" s="33" t="s">
        <v>2760</v>
      </c>
      <c r="F1117" s="88" t="s">
        <v>3361</v>
      </c>
      <c r="G1117" s="394" t="s">
        <v>4166</v>
      </c>
      <c r="H1117" s="88">
        <v>5</v>
      </c>
      <c r="I1117" s="88">
        <v>220</v>
      </c>
      <c r="J1117" s="148">
        <v>1100</v>
      </c>
      <c r="K1117" s="148"/>
      <c r="L1117" s="148"/>
    </row>
    <row r="1118" spans="1:12">
      <c r="A1118" s="33" t="s">
        <v>1984</v>
      </c>
      <c r="B1118" s="158" t="s">
        <v>1983</v>
      </c>
      <c r="C1118" s="88">
        <v>45740</v>
      </c>
      <c r="D1118" s="88" t="s">
        <v>684</v>
      </c>
      <c r="E1118" s="33" t="s">
        <v>2762</v>
      </c>
      <c r="F1118" s="88" t="s">
        <v>3341</v>
      </c>
      <c r="G1118" s="394" t="s">
        <v>4115</v>
      </c>
      <c r="H1118" s="88">
        <v>1</v>
      </c>
      <c r="I1118" s="88">
        <v>300</v>
      </c>
      <c r="J1118" s="148">
        <v>300</v>
      </c>
      <c r="K1118" s="148"/>
      <c r="L1118" s="148"/>
    </row>
    <row r="1119" spans="1:12">
      <c r="A1119" s="33" t="s">
        <v>1984</v>
      </c>
      <c r="B1119" s="158" t="s">
        <v>1983</v>
      </c>
      <c r="C1119" s="88">
        <v>45740</v>
      </c>
      <c r="D1119" s="88" t="s">
        <v>684</v>
      </c>
      <c r="E1119" s="33" t="s">
        <v>2761</v>
      </c>
      <c r="F1119" s="88" t="s">
        <v>3355</v>
      </c>
      <c r="G1119" s="394" t="s">
        <v>4145</v>
      </c>
      <c r="H1119" s="88">
        <v>4</v>
      </c>
      <c r="I1119" s="88">
        <v>210</v>
      </c>
      <c r="J1119" s="148">
        <v>840</v>
      </c>
      <c r="K1119" s="148"/>
      <c r="L1119" s="148"/>
    </row>
    <row r="1120" spans="1:12">
      <c r="A1120" s="33" t="s">
        <v>3906</v>
      </c>
      <c r="B1120" s="158" t="s">
        <v>537</v>
      </c>
      <c r="C1120" s="88">
        <v>45740</v>
      </c>
      <c r="D1120" s="88" t="s">
        <v>684</v>
      </c>
      <c r="E1120" s="33" t="s">
        <v>4122</v>
      </c>
      <c r="F1120" s="88" t="s">
        <v>3360</v>
      </c>
      <c r="G1120" s="394" t="s">
        <v>4128</v>
      </c>
      <c r="H1120" s="88">
        <v>3</v>
      </c>
      <c r="I1120" s="88">
        <v>60</v>
      </c>
      <c r="J1120" s="148">
        <v>180</v>
      </c>
      <c r="K1120" s="148"/>
      <c r="L1120" s="148"/>
    </row>
    <row r="1121" spans="1:12">
      <c r="A1121" s="33" t="s">
        <v>1308</v>
      </c>
      <c r="B1121" s="158" t="s">
        <v>1307</v>
      </c>
      <c r="C1121" s="88">
        <v>45740</v>
      </c>
      <c r="D1121" s="88" t="s">
        <v>684</v>
      </c>
      <c r="E1121" s="33" t="s">
        <v>4122</v>
      </c>
      <c r="F1121" s="88" t="s">
        <v>3360</v>
      </c>
      <c r="G1121" s="394" t="s">
        <v>4128</v>
      </c>
      <c r="H1121" s="88">
        <v>3</v>
      </c>
      <c r="I1121" s="88">
        <v>60</v>
      </c>
      <c r="J1121" s="148">
        <v>180</v>
      </c>
      <c r="K1121" s="148"/>
      <c r="L1121" s="148"/>
    </row>
    <row r="1122" spans="1:12">
      <c r="A1122" s="33" t="s">
        <v>1308</v>
      </c>
      <c r="B1122" s="158" t="s">
        <v>1307</v>
      </c>
      <c r="C1122" s="88">
        <v>45740</v>
      </c>
      <c r="D1122" s="88" t="s">
        <v>684</v>
      </c>
      <c r="E1122" s="33" t="s">
        <v>2760</v>
      </c>
      <c r="F1122" s="88" t="s">
        <v>3340</v>
      </c>
      <c r="G1122" s="394" t="s">
        <v>4124</v>
      </c>
      <c r="H1122" s="88">
        <v>6</v>
      </c>
      <c r="I1122" s="88">
        <v>220</v>
      </c>
      <c r="J1122" s="148">
        <v>1320</v>
      </c>
      <c r="K1122" s="148"/>
      <c r="L1122" s="148"/>
    </row>
    <row r="1123" spans="1:12">
      <c r="A1123" s="33" t="s">
        <v>1308</v>
      </c>
      <c r="B1123" s="158" t="s">
        <v>1307</v>
      </c>
      <c r="C1123" s="88">
        <v>45740</v>
      </c>
      <c r="D1123" s="88" t="s">
        <v>684</v>
      </c>
      <c r="E1123" s="33" t="s">
        <v>2762</v>
      </c>
      <c r="F1123" s="88" t="s">
        <v>3352</v>
      </c>
      <c r="G1123" s="394" t="s">
        <v>4119</v>
      </c>
      <c r="H1123" s="88">
        <v>3</v>
      </c>
      <c r="I1123" s="88">
        <v>300</v>
      </c>
      <c r="J1123" s="148">
        <v>900</v>
      </c>
      <c r="K1123" s="148"/>
      <c r="L1123" s="148"/>
    </row>
    <row r="1124" spans="1:12">
      <c r="A1124" s="33" t="s">
        <v>1308</v>
      </c>
      <c r="B1124" s="158" t="s">
        <v>1307</v>
      </c>
      <c r="C1124" s="88">
        <v>45740</v>
      </c>
      <c r="D1124" s="88" t="s">
        <v>684</v>
      </c>
      <c r="E1124" s="33" t="s">
        <v>2761</v>
      </c>
      <c r="F1124" s="88" t="s">
        <v>3349</v>
      </c>
      <c r="G1124" s="394" t="s">
        <v>4107</v>
      </c>
      <c r="H1124" s="88">
        <v>2</v>
      </c>
      <c r="I1124" s="88">
        <v>210</v>
      </c>
      <c r="J1124" s="148">
        <v>420</v>
      </c>
      <c r="K1124" s="148"/>
      <c r="L1124" s="148"/>
    </row>
    <row r="1125" spans="1:12">
      <c r="A1125" s="33" t="s">
        <v>63</v>
      </c>
      <c r="B1125" s="158" t="s">
        <v>2305</v>
      </c>
      <c r="C1125" s="88">
        <v>45740</v>
      </c>
      <c r="D1125" s="88" t="s">
        <v>684</v>
      </c>
      <c r="E1125" s="33" t="s">
        <v>2760</v>
      </c>
      <c r="F1125" s="88" t="s">
        <v>3340</v>
      </c>
      <c r="G1125" s="394" t="s">
        <v>4141</v>
      </c>
      <c r="H1125" s="88">
        <v>5</v>
      </c>
      <c r="I1125" s="88">
        <v>220</v>
      </c>
      <c r="J1125" s="148">
        <v>1100</v>
      </c>
      <c r="K1125" s="148"/>
      <c r="L1125" s="148"/>
    </row>
    <row r="1126" spans="1:12">
      <c r="A1126" s="33" t="s">
        <v>63</v>
      </c>
      <c r="B1126" s="158" t="s">
        <v>2305</v>
      </c>
      <c r="C1126" s="88">
        <v>45740</v>
      </c>
      <c r="D1126" s="88" t="s">
        <v>684</v>
      </c>
      <c r="E1126" s="33" t="s">
        <v>2762</v>
      </c>
      <c r="F1126" s="88" t="s">
        <v>3355</v>
      </c>
      <c r="G1126" s="394" t="s">
        <v>4116</v>
      </c>
      <c r="H1126" s="88">
        <v>4</v>
      </c>
      <c r="I1126" s="88">
        <v>300</v>
      </c>
      <c r="J1126" s="148">
        <v>1200</v>
      </c>
      <c r="K1126" s="148"/>
      <c r="L1126" s="148"/>
    </row>
    <row r="1127" spans="1:12">
      <c r="A1127" s="33" t="s">
        <v>63</v>
      </c>
      <c r="B1127" s="158" t="s">
        <v>2305</v>
      </c>
      <c r="C1127" s="88">
        <v>45740</v>
      </c>
      <c r="D1127" s="88" t="s">
        <v>684</v>
      </c>
      <c r="E1127" s="33" t="s">
        <v>2761</v>
      </c>
      <c r="F1127" s="88" t="s">
        <v>3348</v>
      </c>
      <c r="G1127" s="394" t="s">
        <v>4106</v>
      </c>
      <c r="H1127" s="88">
        <v>2</v>
      </c>
      <c r="I1127" s="88">
        <v>210</v>
      </c>
      <c r="J1127" s="148">
        <v>420</v>
      </c>
      <c r="K1127" s="148"/>
      <c r="L1127" s="148"/>
    </row>
    <row r="1128" spans="1:12">
      <c r="A1128" s="33" t="s">
        <v>1522</v>
      </c>
      <c r="B1128" s="158" t="s">
        <v>1516</v>
      </c>
      <c r="C1128" s="88">
        <v>45740</v>
      </c>
      <c r="D1128" s="88" t="s">
        <v>684</v>
      </c>
      <c r="E1128" s="33" t="s">
        <v>4122</v>
      </c>
      <c r="F1128" s="88" t="s">
        <v>3360</v>
      </c>
      <c r="G1128" s="394" t="s">
        <v>4128</v>
      </c>
      <c r="H1128" s="88">
        <v>3</v>
      </c>
      <c r="I1128" s="88">
        <v>60</v>
      </c>
      <c r="J1128" s="148">
        <v>180</v>
      </c>
      <c r="K1128" s="148"/>
      <c r="L1128" s="148"/>
    </row>
    <row r="1129" spans="1:12">
      <c r="A1129" s="33" t="s">
        <v>1522</v>
      </c>
      <c r="B1129" s="158" t="s">
        <v>1516</v>
      </c>
      <c r="C1129" s="88">
        <v>45740</v>
      </c>
      <c r="D1129" s="88" t="s">
        <v>684</v>
      </c>
      <c r="E1129" s="33" t="s">
        <v>2760</v>
      </c>
      <c r="F1129" s="88" t="s">
        <v>3346</v>
      </c>
      <c r="G1129" s="394" t="s">
        <v>4163</v>
      </c>
      <c r="H1129" s="88">
        <v>5</v>
      </c>
      <c r="I1129" s="88">
        <v>220</v>
      </c>
      <c r="J1129" s="148">
        <v>1100</v>
      </c>
      <c r="K1129" s="148"/>
      <c r="L1129" s="148"/>
    </row>
    <row r="1130" spans="1:12">
      <c r="A1130" s="33" t="s">
        <v>1522</v>
      </c>
      <c r="B1130" s="158" t="s">
        <v>1516</v>
      </c>
      <c r="C1130" s="88">
        <v>45740</v>
      </c>
      <c r="D1130" s="88" t="s">
        <v>684</v>
      </c>
      <c r="E1130" s="33" t="s">
        <v>2762</v>
      </c>
      <c r="F1130" s="88" t="s">
        <v>3352</v>
      </c>
      <c r="G1130" s="394" t="s">
        <v>4119</v>
      </c>
      <c r="H1130" s="88">
        <v>3</v>
      </c>
      <c r="I1130" s="88">
        <v>300</v>
      </c>
      <c r="J1130" s="148">
        <v>900</v>
      </c>
      <c r="K1130" s="148"/>
      <c r="L1130" s="148"/>
    </row>
    <row r="1131" spans="1:12">
      <c r="A1131" s="33" t="s">
        <v>1522</v>
      </c>
      <c r="B1131" s="158" t="s">
        <v>1516</v>
      </c>
      <c r="C1131" s="88">
        <v>45740</v>
      </c>
      <c r="D1131" s="88" t="s">
        <v>684</v>
      </c>
      <c r="E1131" s="33" t="s">
        <v>2761</v>
      </c>
      <c r="F1131" s="88" t="s">
        <v>3349</v>
      </c>
      <c r="G1131" s="394" t="s">
        <v>4107</v>
      </c>
      <c r="H1131" s="88">
        <v>2</v>
      </c>
      <c r="I1131" s="88">
        <v>210</v>
      </c>
      <c r="J1131" s="148">
        <v>420</v>
      </c>
      <c r="K1131" s="148"/>
      <c r="L1131" s="148"/>
    </row>
    <row r="1132" spans="1:12">
      <c r="A1132" s="33" t="s">
        <v>1267</v>
      </c>
      <c r="B1132" s="158" t="s">
        <v>1266</v>
      </c>
      <c r="C1132" s="88">
        <v>45740</v>
      </c>
      <c r="D1132" s="88" t="s">
        <v>684</v>
      </c>
      <c r="E1132" s="33" t="s">
        <v>4122</v>
      </c>
      <c r="F1132" s="88" t="s">
        <v>3350</v>
      </c>
      <c r="G1132" s="394" t="s">
        <v>4161</v>
      </c>
      <c r="H1132" s="88">
        <v>3</v>
      </c>
      <c r="I1132" s="88">
        <v>60</v>
      </c>
      <c r="J1132" s="148">
        <v>180</v>
      </c>
      <c r="K1132" s="148"/>
      <c r="L1132" s="148"/>
    </row>
    <row r="1133" spans="1:12">
      <c r="A1133" s="33" t="s">
        <v>3961</v>
      </c>
      <c r="B1133" s="158" t="s">
        <v>1265</v>
      </c>
      <c r="C1133" s="88">
        <v>45740</v>
      </c>
      <c r="D1133" s="88" t="s">
        <v>684</v>
      </c>
      <c r="E1133" s="33" t="s">
        <v>4122</v>
      </c>
      <c r="F1133" s="88" t="s">
        <v>3344</v>
      </c>
      <c r="G1133" s="394" t="s">
        <v>4157</v>
      </c>
      <c r="H1133" s="88">
        <v>3</v>
      </c>
      <c r="I1133" s="88">
        <v>60</v>
      </c>
      <c r="J1133" s="148">
        <v>180</v>
      </c>
      <c r="K1133" s="148"/>
      <c r="L1133" s="148"/>
    </row>
    <row r="1134" spans="1:12">
      <c r="A1134" s="33" t="s">
        <v>3961</v>
      </c>
      <c r="B1134" s="158" t="s">
        <v>1265</v>
      </c>
      <c r="C1134" s="88">
        <v>45740</v>
      </c>
      <c r="D1134" s="88" t="s">
        <v>684</v>
      </c>
      <c r="E1134" s="33" t="s">
        <v>2760</v>
      </c>
      <c r="F1134" s="88" t="s">
        <v>3340</v>
      </c>
      <c r="G1134" s="394" t="s">
        <v>4141</v>
      </c>
      <c r="H1134" s="88">
        <v>5</v>
      </c>
      <c r="I1134" s="88">
        <v>220</v>
      </c>
      <c r="J1134" s="148">
        <v>1100</v>
      </c>
      <c r="K1134" s="148"/>
      <c r="L1134" s="148"/>
    </row>
    <row r="1135" spans="1:12">
      <c r="A1135" s="33" t="s">
        <v>3961</v>
      </c>
      <c r="B1135" s="158" t="s">
        <v>1265</v>
      </c>
      <c r="C1135" s="88">
        <v>45740</v>
      </c>
      <c r="D1135" s="88" t="s">
        <v>684</v>
      </c>
      <c r="E1135" s="33" t="s">
        <v>4126</v>
      </c>
      <c r="F1135" s="88" t="s">
        <v>3355</v>
      </c>
      <c r="G1135" s="394" t="s">
        <v>4127</v>
      </c>
      <c r="H1135" s="88">
        <v>4</v>
      </c>
      <c r="I1135" s="88">
        <v>272</v>
      </c>
      <c r="J1135" s="148">
        <v>1088</v>
      </c>
      <c r="K1135" s="148"/>
      <c r="L1135" s="148"/>
    </row>
    <row r="1136" spans="1:12">
      <c r="A1136" s="33" t="s">
        <v>3961</v>
      </c>
      <c r="B1136" s="158" t="s">
        <v>1265</v>
      </c>
      <c r="C1136" s="88">
        <v>45740</v>
      </c>
      <c r="D1136" s="88" t="s">
        <v>684</v>
      </c>
      <c r="E1136" s="33" t="s">
        <v>2762</v>
      </c>
      <c r="F1136" s="88" t="s">
        <v>3341</v>
      </c>
      <c r="G1136" s="394" t="s">
        <v>4115</v>
      </c>
      <c r="H1136" s="88">
        <v>1</v>
      </c>
      <c r="I1136" s="88">
        <v>300</v>
      </c>
      <c r="J1136" s="148">
        <v>300</v>
      </c>
      <c r="K1136" s="148"/>
      <c r="L1136" s="148"/>
    </row>
    <row r="1137" spans="1:12">
      <c r="A1137" s="33" t="s">
        <v>3961</v>
      </c>
      <c r="B1137" s="158" t="s">
        <v>1265</v>
      </c>
      <c r="C1137" s="88">
        <v>45740</v>
      </c>
      <c r="D1137" s="88" t="s">
        <v>684</v>
      </c>
      <c r="E1137" s="33" t="s">
        <v>2761</v>
      </c>
      <c r="F1137" s="88" t="s">
        <v>3357</v>
      </c>
      <c r="G1137" s="394" t="s">
        <v>4146</v>
      </c>
      <c r="H1137" s="88">
        <v>2</v>
      </c>
      <c r="I1137" s="88">
        <v>210</v>
      </c>
      <c r="J1137" s="148">
        <v>420</v>
      </c>
      <c r="K1137" s="148"/>
      <c r="L1137" s="148"/>
    </row>
    <row r="1138" spans="1:12">
      <c r="A1138" s="33" t="s">
        <v>707</v>
      </c>
      <c r="B1138" s="158" t="s">
        <v>706</v>
      </c>
      <c r="C1138" s="88">
        <v>45740</v>
      </c>
      <c r="D1138" s="88" t="s">
        <v>684</v>
      </c>
      <c r="E1138" s="33" t="s">
        <v>4122</v>
      </c>
      <c r="F1138" s="88" t="s">
        <v>3344</v>
      </c>
      <c r="G1138" s="394" t="s">
        <v>4157</v>
      </c>
      <c r="H1138" s="88">
        <v>3</v>
      </c>
      <c r="I1138" s="88">
        <v>60</v>
      </c>
      <c r="J1138" s="148">
        <v>180</v>
      </c>
      <c r="K1138" s="148"/>
      <c r="L1138" s="148"/>
    </row>
    <row r="1139" spans="1:12">
      <c r="A1139" s="33" t="s">
        <v>707</v>
      </c>
      <c r="B1139" s="158" t="s">
        <v>706</v>
      </c>
      <c r="C1139" s="88">
        <v>45740</v>
      </c>
      <c r="D1139" s="88" t="s">
        <v>684</v>
      </c>
      <c r="E1139" s="33" t="s">
        <v>4126</v>
      </c>
      <c r="F1139" s="88" t="s">
        <v>3341</v>
      </c>
      <c r="G1139" s="394" t="s">
        <v>4131</v>
      </c>
      <c r="H1139" s="88">
        <v>1</v>
      </c>
      <c r="I1139" s="88">
        <v>272</v>
      </c>
      <c r="J1139" s="148">
        <v>272</v>
      </c>
      <c r="K1139" s="148"/>
      <c r="L1139" s="148"/>
    </row>
    <row r="1140" spans="1:12">
      <c r="A1140" s="33" t="s">
        <v>707</v>
      </c>
      <c r="B1140" s="158" t="s">
        <v>706</v>
      </c>
      <c r="C1140" s="88">
        <v>45740</v>
      </c>
      <c r="D1140" s="88" t="s">
        <v>684</v>
      </c>
      <c r="E1140" s="33" t="s">
        <v>2761</v>
      </c>
      <c r="F1140" s="88" t="s">
        <v>3344</v>
      </c>
      <c r="G1140" s="394" t="s">
        <v>4109</v>
      </c>
      <c r="H1140" s="88">
        <v>1</v>
      </c>
      <c r="I1140" s="88">
        <v>210</v>
      </c>
      <c r="J1140" s="148">
        <v>210</v>
      </c>
      <c r="K1140" s="148"/>
      <c r="L1140" s="148"/>
    </row>
    <row r="1141" spans="1:12">
      <c r="A1141" s="33" t="s">
        <v>922</v>
      </c>
      <c r="B1141" s="158" t="s">
        <v>921</v>
      </c>
      <c r="C1141" s="88">
        <v>45740</v>
      </c>
      <c r="D1141" s="88" t="s">
        <v>684</v>
      </c>
      <c r="E1141" s="33" t="s">
        <v>4122</v>
      </c>
      <c r="F1141" s="88" t="s">
        <v>3360</v>
      </c>
      <c r="G1141" s="394" t="s">
        <v>4128</v>
      </c>
      <c r="H1141" s="88">
        <v>3</v>
      </c>
      <c r="I1141" s="88">
        <v>60</v>
      </c>
      <c r="J1141" s="148">
        <v>180</v>
      </c>
      <c r="K1141" s="148"/>
      <c r="L1141" s="148"/>
    </row>
    <row r="1142" spans="1:12">
      <c r="A1142" s="33" t="s">
        <v>922</v>
      </c>
      <c r="B1142" s="158" t="s">
        <v>921</v>
      </c>
      <c r="C1142" s="88">
        <v>45740</v>
      </c>
      <c r="D1142" s="88" t="s">
        <v>684</v>
      </c>
      <c r="E1142" s="33" t="s">
        <v>2760</v>
      </c>
      <c r="F1142" s="88" t="s">
        <v>3340</v>
      </c>
      <c r="G1142" s="394" t="s">
        <v>4141</v>
      </c>
      <c r="H1142" s="88">
        <v>5</v>
      </c>
      <c r="I1142" s="88">
        <v>220</v>
      </c>
      <c r="J1142" s="148">
        <v>1100</v>
      </c>
      <c r="K1142" s="148"/>
      <c r="L1142" s="148"/>
    </row>
    <row r="1143" spans="1:12">
      <c r="A1143" s="33" t="s">
        <v>922</v>
      </c>
      <c r="B1143" s="158" t="s">
        <v>921</v>
      </c>
      <c r="C1143" s="88">
        <v>45740</v>
      </c>
      <c r="D1143" s="88" t="s">
        <v>684</v>
      </c>
      <c r="E1143" s="33" t="s">
        <v>2762</v>
      </c>
      <c r="F1143" s="88" t="s">
        <v>3355</v>
      </c>
      <c r="G1143" s="394" t="s">
        <v>4116</v>
      </c>
      <c r="H1143" s="88">
        <v>4</v>
      </c>
      <c r="I1143" s="88">
        <v>300</v>
      </c>
      <c r="J1143" s="148">
        <v>1200</v>
      </c>
      <c r="K1143" s="148"/>
      <c r="L1143" s="148"/>
    </row>
    <row r="1144" spans="1:12">
      <c r="A1144" s="33" t="s">
        <v>922</v>
      </c>
      <c r="B1144" s="158" t="s">
        <v>921</v>
      </c>
      <c r="C1144" s="88">
        <v>45740</v>
      </c>
      <c r="D1144" s="88" t="s">
        <v>684</v>
      </c>
      <c r="E1144" s="33" t="s">
        <v>2761</v>
      </c>
      <c r="F1144" s="88" t="s">
        <v>3363</v>
      </c>
      <c r="G1144" s="394" t="s">
        <v>4147</v>
      </c>
      <c r="H1144" s="88">
        <v>2</v>
      </c>
      <c r="I1144" s="88">
        <v>210</v>
      </c>
      <c r="J1144" s="148">
        <v>420</v>
      </c>
      <c r="K1144" s="148"/>
      <c r="L1144" s="148"/>
    </row>
    <row r="1145" spans="1:12">
      <c r="A1145" s="33" t="s">
        <v>919</v>
      </c>
      <c r="B1145" s="158" t="s">
        <v>613</v>
      </c>
      <c r="C1145" s="88">
        <v>45740</v>
      </c>
      <c r="D1145" s="88" t="s">
        <v>684</v>
      </c>
      <c r="E1145" s="33" t="s">
        <v>2760</v>
      </c>
      <c r="F1145" s="88" t="s">
        <v>3340</v>
      </c>
      <c r="G1145" s="394" t="s">
        <v>4129</v>
      </c>
      <c r="H1145" s="88">
        <v>8</v>
      </c>
      <c r="I1145" s="88">
        <v>220</v>
      </c>
      <c r="J1145" s="148">
        <v>1760</v>
      </c>
      <c r="K1145" s="148"/>
      <c r="L1145" s="148"/>
    </row>
    <row r="1146" spans="1:12">
      <c r="A1146" s="33" t="s">
        <v>919</v>
      </c>
      <c r="B1146" s="158" t="s">
        <v>613</v>
      </c>
      <c r="C1146" s="88">
        <v>45740</v>
      </c>
      <c r="D1146" s="88" t="s">
        <v>684</v>
      </c>
      <c r="E1146" s="33" t="s">
        <v>4126</v>
      </c>
      <c r="F1146" s="88" t="s">
        <v>3355</v>
      </c>
      <c r="G1146" s="394" t="s">
        <v>4130</v>
      </c>
      <c r="H1146" s="88">
        <v>6</v>
      </c>
      <c r="I1146" s="88">
        <v>272</v>
      </c>
      <c r="J1146" s="148">
        <v>1632</v>
      </c>
      <c r="K1146" s="148"/>
      <c r="L1146" s="148"/>
    </row>
    <row r="1147" spans="1:12">
      <c r="A1147" s="33" t="s">
        <v>919</v>
      </c>
      <c r="B1147" s="158" t="s">
        <v>613</v>
      </c>
      <c r="C1147" s="88">
        <v>45740</v>
      </c>
      <c r="D1147" s="88" t="s">
        <v>684</v>
      </c>
      <c r="E1147" s="33" t="s">
        <v>2761</v>
      </c>
      <c r="F1147" s="88" t="s">
        <v>3348</v>
      </c>
      <c r="G1147" s="394" t="s">
        <v>4106</v>
      </c>
      <c r="H1147" s="88">
        <v>2</v>
      </c>
      <c r="I1147" s="88">
        <v>210</v>
      </c>
      <c r="J1147" s="148">
        <v>420</v>
      </c>
      <c r="K1147" s="148"/>
      <c r="L1147" s="148"/>
    </row>
    <row r="1148" spans="1:12">
      <c r="A1148" s="33" t="s">
        <v>2104</v>
      </c>
      <c r="B1148" s="158" t="s">
        <v>534</v>
      </c>
      <c r="C1148" s="88">
        <v>45740</v>
      </c>
      <c r="D1148" s="88" t="s">
        <v>684</v>
      </c>
      <c r="E1148" s="33" t="s">
        <v>4122</v>
      </c>
      <c r="F1148" s="88" t="s">
        <v>3344</v>
      </c>
      <c r="G1148" s="394" t="s">
        <v>4157</v>
      </c>
      <c r="H1148" s="88">
        <v>3</v>
      </c>
      <c r="I1148" s="88">
        <v>60</v>
      </c>
      <c r="J1148" s="148">
        <v>180</v>
      </c>
      <c r="K1148" s="148"/>
      <c r="L1148" s="148"/>
    </row>
    <row r="1149" spans="1:12">
      <c r="A1149" s="33" t="s">
        <v>2104</v>
      </c>
      <c r="B1149" s="158" t="s">
        <v>534</v>
      </c>
      <c r="C1149" s="88">
        <v>45740</v>
      </c>
      <c r="D1149" s="88" t="s">
        <v>684</v>
      </c>
      <c r="E1149" s="33" t="s">
        <v>2760</v>
      </c>
      <c r="F1149" s="88" t="s">
        <v>3340</v>
      </c>
      <c r="G1149" s="394" t="s">
        <v>4099</v>
      </c>
      <c r="H1149" s="88">
        <v>4</v>
      </c>
      <c r="I1149" s="88">
        <v>220</v>
      </c>
      <c r="J1149" s="148">
        <v>880</v>
      </c>
      <c r="K1149" s="148"/>
      <c r="L1149" s="148"/>
    </row>
    <row r="1150" spans="1:12">
      <c r="A1150" s="33" t="s">
        <v>2104</v>
      </c>
      <c r="B1150" s="158" t="s">
        <v>534</v>
      </c>
      <c r="C1150" s="88">
        <v>45740</v>
      </c>
      <c r="D1150" s="88" t="s">
        <v>684</v>
      </c>
      <c r="E1150" s="33" t="s">
        <v>2762</v>
      </c>
      <c r="F1150" s="88" t="s">
        <v>3357</v>
      </c>
      <c r="G1150" s="394" t="s">
        <v>4121</v>
      </c>
      <c r="H1150" s="88">
        <v>2</v>
      </c>
      <c r="I1150" s="88">
        <v>300</v>
      </c>
      <c r="J1150" s="148">
        <v>600</v>
      </c>
      <c r="K1150" s="148"/>
      <c r="L1150" s="148"/>
    </row>
    <row r="1151" spans="1:12">
      <c r="A1151" s="33" t="s">
        <v>4050</v>
      </c>
      <c r="B1151" s="158" t="s">
        <v>597</v>
      </c>
      <c r="C1151" s="88">
        <v>45740</v>
      </c>
      <c r="D1151" s="88" t="s">
        <v>684</v>
      </c>
      <c r="E1151" s="33" t="s">
        <v>4122</v>
      </c>
      <c r="F1151" s="88" t="s">
        <v>3344</v>
      </c>
      <c r="G1151" s="394" t="s">
        <v>4157</v>
      </c>
      <c r="H1151" s="88">
        <v>3</v>
      </c>
      <c r="I1151" s="88">
        <v>60</v>
      </c>
      <c r="J1151" s="148">
        <v>180</v>
      </c>
      <c r="K1151" s="148"/>
      <c r="L1151" s="148"/>
    </row>
    <row r="1152" spans="1:12">
      <c r="A1152" s="33" t="s">
        <v>4050</v>
      </c>
      <c r="B1152" s="158" t="s">
        <v>597</v>
      </c>
      <c r="C1152" s="88">
        <v>45740</v>
      </c>
      <c r="D1152" s="88" t="s">
        <v>684</v>
      </c>
      <c r="E1152" s="33" t="s">
        <v>2760</v>
      </c>
      <c r="F1152" s="88" t="s">
        <v>3340</v>
      </c>
      <c r="G1152" s="394" t="s">
        <v>4099</v>
      </c>
      <c r="H1152" s="88">
        <v>4</v>
      </c>
      <c r="I1152" s="88">
        <v>220</v>
      </c>
      <c r="J1152" s="148">
        <v>880</v>
      </c>
      <c r="K1152" s="148"/>
      <c r="L1152" s="148"/>
    </row>
    <row r="1153" spans="1:12">
      <c r="A1153" s="33" t="s">
        <v>4050</v>
      </c>
      <c r="B1153" s="158" t="s">
        <v>597</v>
      </c>
      <c r="C1153" s="88">
        <v>45740</v>
      </c>
      <c r="D1153" s="88" t="s">
        <v>684</v>
      </c>
      <c r="E1153" s="33" t="s">
        <v>4126</v>
      </c>
      <c r="F1153" s="88" t="s">
        <v>3352</v>
      </c>
      <c r="G1153" s="394" t="s">
        <v>4154</v>
      </c>
      <c r="H1153" s="88">
        <v>3</v>
      </c>
      <c r="I1153" s="88">
        <v>272</v>
      </c>
      <c r="J1153" s="148">
        <v>816</v>
      </c>
      <c r="K1153" s="148"/>
      <c r="L1153" s="148"/>
    </row>
    <row r="1154" spans="1:12">
      <c r="A1154" s="33" t="s">
        <v>4050</v>
      </c>
      <c r="B1154" s="158" t="s">
        <v>597</v>
      </c>
      <c r="C1154" s="88">
        <v>45740</v>
      </c>
      <c r="D1154" s="88" t="s">
        <v>684</v>
      </c>
      <c r="E1154" s="33" t="s">
        <v>2761</v>
      </c>
      <c r="F1154" s="88" t="s">
        <v>3355</v>
      </c>
      <c r="G1154" s="394" t="s">
        <v>4145</v>
      </c>
      <c r="H1154" s="88">
        <v>4</v>
      </c>
      <c r="I1154" s="88">
        <v>210</v>
      </c>
      <c r="J1154" s="148">
        <v>840</v>
      </c>
      <c r="K1154" s="148"/>
      <c r="L1154" s="148"/>
    </row>
    <row r="1155" spans="1:12">
      <c r="A1155" s="33" t="s">
        <v>1675</v>
      </c>
      <c r="B1155" s="158" t="s">
        <v>1674</v>
      </c>
      <c r="C1155" s="88">
        <v>45740</v>
      </c>
      <c r="D1155" s="88" t="s">
        <v>684</v>
      </c>
      <c r="E1155" s="33" t="s">
        <v>4122</v>
      </c>
      <c r="F1155" s="88" t="s">
        <v>3360</v>
      </c>
      <c r="G1155" s="394" t="s">
        <v>4128</v>
      </c>
      <c r="H1155" s="88">
        <v>3</v>
      </c>
      <c r="I1155" s="88">
        <v>60</v>
      </c>
      <c r="J1155" s="148">
        <v>180</v>
      </c>
      <c r="K1155" s="148"/>
      <c r="L1155" s="148"/>
    </row>
    <row r="1156" spans="1:12">
      <c r="A1156" s="33" t="s">
        <v>3668</v>
      </c>
      <c r="B1156" s="158" t="s">
        <v>584</v>
      </c>
      <c r="C1156" s="88">
        <v>45740</v>
      </c>
      <c r="D1156" s="88" t="s">
        <v>684</v>
      </c>
      <c r="E1156" s="33" t="s">
        <v>2760</v>
      </c>
      <c r="F1156" s="88" t="s">
        <v>3340</v>
      </c>
      <c r="G1156" s="394" t="s">
        <v>4099</v>
      </c>
      <c r="H1156" s="88">
        <v>4</v>
      </c>
      <c r="I1156" s="88">
        <v>220</v>
      </c>
      <c r="J1156" s="148">
        <v>880</v>
      </c>
      <c r="K1156" s="148"/>
      <c r="L1156" s="148"/>
    </row>
    <row r="1157" spans="1:12">
      <c r="A1157" s="33" t="s">
        <v>3668</v>
      </c>
      <c r="B1157" s="158" t="s">
        <v>584</v>
      </c>
      <c r="C1157" s="88">
        <v>45740</v>
      </c>
      <c r="D1157" s="88" t="s">
        <v>684</v>
      </c>
      <c r="E1157" s="33" t="s">
        <v>2762</v>
      </c>
      <c r="F1157" s="88" t="s">
        <v>3355</v>
      </c>
      <c r="G1157" s="394" t="s">
        <v>4116</v>
      </c>
      <c r="H1157" s="88">
        <v>4</v>
      </c>
      <c r="I1157" s="88">
        <v>300</v>
      </c>
      <c r="J1157" s="148">
        <v>1200</v>
      </c>
      <c r="K1157" s="148"/>
      <c r="L1157" s="148"/>
    </row>
    <row r="1158" spans="1:12">
      <c r="A1158" s="33" t="s">
        <v>3668</v>
      </c>
      <c r="B1158" s="158" t="s">
        <v>584</v>
      </c>
      <c r="C1158" s="88">
        <v>45740</v>
      </c>
      <c r="D1158" s="88" t="s">
        <v>684</v>
      </c>
      <c r="E1158" s="33" t="s">
        <v>2761</v>
      </c>
      <c r="F1158" s="88" t="s">
        <v>3348</v>
      </c>
      <c r="G1158" s="394" t="s">
        <v>4106</v>
      </c>
      <c r="H1158" s="88">
        <v>2</v>
      </c>
      <c r="I1158" s="88">
        <v>210</v>
      </c>
      <c r="J1158" s="148">
        <v>420</v>
      </c>
      <c r="K1158" s="148"/>
      <c r="L1158" s="148"/>
    </row>
    <row r="1159" spans="1:12">
      <c r="A1159" s="33" t="s">
        <v>1955</v>
      </c>
      <c r="B1159" s="158" t="s">
        <v>1954</v>
      </c>
      <c r="C1159" s="88">
        <v>45740</v>
      </c>
      <c r="D1159" s="88" t="s">
        <v>684</v>
      </c>
      <c r="E1159" s="33" t="s">
        <v>4122</v>
      </c>
      <c r="F1159" s="88" t="s">
        <v>3341</v>
      </c>
      <c r="G1159" s="394" t="s">
        <v>4123</v>
      </c>
      <c r="H1159" s="88">
        <v>3</v>
      </c>
      <c r="I1159" s="88">
        <v>60</v>
      </c>
      <c r="J1159" s="148">
        <v>180</v>
      </c>
      <c r="K1159" s="148"/>
      <c r="L1159" s="148"/>
    </row>
    <row r="1160" spans="1:12">
      <c r="A1160" s="33" t="s">
        <v>1955</v>
      </c>
      <c r="B1160" s="158" t="s">
        <v>1954</v>
      </c>
      <c r="C1160" s="88">
        <v>45740</v>
      </c>
      <c r="D1160" s="88" t="s">
        <v>684</v>
      </c>
      <c r="E1160" s="33" t="s">
        <v>2760</v>
      </c>
      <c r="F1160" s="88" t="s">
        <v>3343</v>
      </c>
      <c r="G1160" s="394" t="s">
        <v>4102</v>
      </c>
      <c r="H1160" s="88">
        <v>3</v>
      </c>
      <c r="I1160" s="88">
        <v>220</v>
      </c>
      <c r="J1160" s="148">
        <v>660</v>
      </c>
      <c r="K1160" s="148"/>
      <c r="L1160" s="148"/>
    </row>
    <row r="1161" spans="1:12">
      <c r="A1161" s="33" t="s">
        <v>1955</v>
      </c>
      <c r="B1161" s="158" t="s">
        <v>1954</v>
      </c>
      <c r="C1161" s="88">
        <v>45740</v>
      </c>
      <c r="D1161" s="88" t="s">
        <v>684</v>
      </c>
      <c r="E1161" s="33" t="s">
        <v>2762</v>
      </c>
      <c r="F1161" s="88" t="s">
        <v>3355</v>
      </c>
      <c r="G1161" s="394" t="s">
        <v>4116</v>
      </c>
      <c r="H1161" s="88">
        <v>4</v>
      </c>
      <c r="I1161" s="88">
        <v>300</v>
      </c>
      <c r="J1161" s="148">
        <v>1200</v>
      </c>
      <c r="K1161" s="148"/>
      <c r="L1161" s="148"/>
    </row>
    <row r="1162" spans="1:12">
      <c r="A1162" s="33" t="s">
        <v>1955</v>
      </c>
      <c r="B1162" s="158" t="s">
        <v>1954</v>
      </c>
      <c r="C1162" s="88">
        <v>45740</v>
      </c>
      <c r="D1162" s="88" t="s">
        <v>684</v>
      </c>
      <c r="E1162" s="33" t="s">
        <v>2761</v>
      </c>
      <c r="F1162" s="88" t="s">
        <v>3344</v>
      </c>
      <c r="G1162" s="394" t="s">
        <v>4109</v>
      </c>
      <c r="H1162" s="88">
        <v>1</v>
      </c>
      <c r="I1162" s="88">
        <v>210</v>
      </c>
      <c r="J1162" s="148">
        <v>210</v>
      </c>
      <c r="K1162" s="148"/>
      <c r="L1162" s="148"/>
    </row>
    <row r="1163" spans="1:12">
      <c r="A1163" s="33" t="s">
        <v>1617</v>
      </c>
      <c r="B1163" s="158" t="s">
        <v>1616</v>
      </c>
      <c r="C1163" s="88">
        <v>45740</v>
      </c>
      <c r="D1163" s="88" t="s">
        <v>684</v>
      </c>
      <c r="E1163" s="33" t="s">
        <v>2760</v>
      </c>
      <c r="F1163" s="88" t="s">
        <v>3340</v>
      </c>
      <c r="G1163" s="394" t="s">
        <v>4124</v>
      </c>
      <c r="H1163" s="88">
        <v>6</v>
      </c>
      <c r="I1163" s="88">
        <v>220</v>
      </c>
      <c r="J1163" s="148">
        <v>1320</v>
      </c>
      <c r="K1163" s="148"/>
      <c r="L1163" s="148"/>
    </row>
    <row r="1164" spans="1:12">
      <c r="A1164" s="33" t="s">
        <v>1617</v>
      </c>
      <c r="B1164" s="158" t="s">
        <v>1616</v>
      </c>
      <c r="C1164" s="88">
        <v>45740</v>
      </c>
      <c r="D1164" s="88" t="s">
        <v>684</v>
      </c>
      <c r="E1164" s="33" t="s">
        <v>2762</v>
      </c>
      <c r="F1164" s="88" t="s">
        <v>3355</v>
      </c>
      <c r="G1164" s="394" t="s">
        <v>4116</v>
      </c>
      <c r="H1164" s="88">
        <v>4</v>
      </c>
      <c r="I1164" s="88">
        <v>300</v>
      </c>
      <c r="J1164" s="148">
        <v>1200</v>
      </c>
      <c r="K1164" s="148"/>
      <c r="L1164" s="148"/>
    </row>
    <row r="1165" spans="1:12">
      <c r="A1165" s="33" t="s">
        <v>1617</v>
      </c>
      <c r="B1165" s="158" t="s">
        <v>1616</v>
      </c>
      <c r="C1165" s="88">
        <v>45740</v>
      </c>
      <c r="D1165" s="88" t="s">
        <v>684</v>
      </c>
      <c r="E1165" s="33" t="s">
        <v>2761</v>
      </c>
      <c r="F1165" s="88" t="s">
        <v>3349</v>
      </c>
      <c r="G1165" s="394" t="s">
        <v>4107</v>
      </c>
      <c r="H1165" s="88">
        <v>2</v>
      </c>
      <c r="I1165" s="88">
        <v>210</v>
      </c>
      <c r="J1165" s="148">
        <v>420</v>
      </c>
      <c r="K1165" s="148"/>
      <c r="L1165" s="148"/>
    </row>
    <row r="1166" spans="1:12">
      <c r="A1166" s="33" t="s">
        <v>1373</v>
      </c>
      <c r="B1166" s="158" t="s">
        <v>1372</v>
      </c>
      <c r="C1166" s="88">
        <v>45740</v>
      </c>
      <c r="D1166" s="88" t="s">
        <v>684</v>
      </c>
      <c r="E1166" s="33" t="s">
        <v>4122</v>
      </c>
      <c r="F1166" s="88" t="s">
        <v>3360</v>
      </c>
      <c r="G1166" s="394" t="s">
        <v>4128</v>
      </c>
      <c r="H1166" s="88">
        <v>3</v>
      </c>
      <c r="I1166" s="88">
        <v>60</v>
      </c>
      <c r="J1166" s="148">
        <v>180</v>
      </c>
      <c r="K1166" s="148"/>
      <c r="L1166" s="148"/>
    </row>
    <row r="1167" spans="1:12">
      <c r="A1167" s="33" t="s">
        <v>1373</v>
      </c>
      <c r="B1167" s="158" t="s">
        <v>1372</v>
      </c>
      <c r="C1167" s="88">
        <v>45740</v>
      </c>
      <c r="D1167" s="88" t="s">
        <v>684</v>
      </c>
      <c r="E1167" s="33" t="s">
        <v>2762</v>
      </c>
      <c r="F1167" s="88" t="s">
        <v>3360</v>
      </c>
      <c r="G1167" s="394" t="s">
        <v>4135</v>
      </c>
      <c r="H1167" s="88">
        <v>1</v>
      </c>
      <c r="I1167" s="88">
        <v>300</v>
      </c>
      <c r="J1167" s="148">
        <v>300</v>
      </c>
      <c r="K1167" s="148"/>
      <c r="L1167" s="148"/>
    </row>
    <row r="1168" spans="1:12">
      <c r="A1168" s="33" t="s">
        <v>1373</v>
      </c>
      <c r="B1168" s="158" t="s">
        <v>1372</v>
      </c>
      <c r="C1168" s="88">
        <v>45740</v>
      </c>
      <c r="D1168" s="88" t="s">
        <v>684</v>
      </c>
      <c r="E1168" s="33" t="s">
        <v>2761</v>
      </c>
      <c r="F1168" s="88" t="s">
        <v>3360</v>
      </c>
      <c r="G1168" s="394" t="s">
        <v>4134</v>
      </c>
      <c r="H1168" s="88">
        <v>1</v>
      </c>
      <c r="I1168" s="88">
        <v>210</v>
      </c>
      <c r="J1168" s="148">
        <v>210</v>
      </c>
      <c r="K1168" s="148"/>
      <c r="L1168" s="148"/>
    </row>
    <row r="1169" spans="1:12">
      <c r="A1169" s="33" t="s">
        <v>1279</v>
      </c>
      <c r="B1169" s="158" t="s">
        <v>1278</v>
      </c>
      <c r="C1169" s="88">
        <v>45740</v>
      </c>
      <c r="D1169" s="88" t="s">
        <v>684</v>
      </c>
      <c r="E1169" s="33" t="s">
        <v>4122</v>
      </c>
      <c r="F1169" s="88" t="s">
        <v>3350</v>
      </c>
      <c r="G1169" s="394" t="s">
        <v>4161</v>
      </c>
      <c r="H1169" s="88">
        <v>3</v>
      </c>
      <c r="I1169" s="88">
        <v>60</v>
      </c>
      <c r="J1169" s="148">
        <v>180</v>
      </c>
      <c r="K1169" s="148"/>
      <c r="L1169" s="148"/>
    </row>
    <row r="1170" spans="1:12">
      <c r="A1170" s="33" t="s">
        <v>1279</v>
      </c>
      <c r="B1170" s="158" t="s">
        <v>1278</v>
      </c>
      <c r="C1170" s="88">
        <v>45740</v>
      </c>
      <c r="D1170" s="88" t="s">
        <v>684</v>
      </c>
      <c r="E1170" s="33" t="s">
        <v>2760</v>
      </c>
      <c r="F1170" s="88" t="s">
        <v>3361</v>
      </c>
      <c r="G1170" s="394" t="s">
        <v>4158</v>
      </c>
      <c r="H1170" s="88">
        <v>3</v>
      </c>
      <c r="I1170" s="88">
        <v>220</v>
      </c>
      <c r="J1170" s="148">
        <v>660</v>
      </c>
      <c r="K1170" s="148"/>
      <c r="L1170" s="148"/>
    </row>
    <row r="1171" spans="1:12">
      <c r="A1171" s="33" t="s">
        <v>1279</v>
      </c>
      <c r="B1171" s="158" t="s">
        <v>1278</v>
      </c>
      <c r="C1171" s="88">
        <v>45740</v>
      </c>
      <c r="D1171" s="88" t="s">
        <v>684</v>
      </c>
      <c r="E1171" s="33" t="s">
        <v>2762</v>
      </c>
      <c r="F1171" s="88" t="s">
        <v>3352</v>
      </c>
      <c r="G1171" s="394" t="s">
        <v>4119</v>
      </c>
      <c r="H1171" s="88">
        <v>3</v>
      </c>
      <c r="I1171" s="88">
        <v>300</v>
      </c>
      <c r="J1171" s="148">
        <v>900</v>
      </c>
      <c r="K1171" s="148"/>
      <c r="L1171" s="148"/>
    </row>
    <row r="1172" spans="1:12">
      <c r="A1172" s="33" t="s">
        <v>1279</v>
      </c>
      <c r="B1172" s="158" t="s">
        <v>1278</v>
      </c>
      <c r="C1172" s="88">
        <v>45740</v>
      </c>
      <c r="D1172" s="88" t="s">
        <v>684</v>
      </c>
      <c r="E1172" s="33" t="s">
        <v>2761</v>
      </c>
      <c r="F1172" s="88" t="s">
        <v>3363</v>
      </c>
      <c r="G1172" s="394" t="s">
        <v>4147</v>
      </c>
      <c r="H1172" s="88">
        <v>2</v>
      </c>
      <c r="I1172" s="88">
        <v>210</v>
      </c>
      <c r="J1172" s="148">
        <v>420</v>
      </c>
      <c r="K1172" s="148"/>
      <c r="L1172" s="148"/>
    </row>
    <row r="1173" spans="1:12">
      <c r="A1173" s="33" t="s">
        <v>2276</v>
      </c>
      <c r="B1173" s="158" t="s">
        <v>2264</v>
      </c>
      <c r="C1173" s="88">
        <v>45740</v>
      </c>
      <c r="D1173" s="88" t="s">
        <v>684</v>
      </c>
      <c r="E1173" s="33" t="s">
        <v>4122</v>
      </c>
      <c r="F1173" s="88" t="s">
        <v>3360</v>
      </c>
      <c r="G1173" s="394" t="s">
        <v>4128</v>
      </c>
      <c r="H1173" s="88">
        <v>3</v>
      </c>
      <c r="I1173" s="88">
        <v>60</v>
      </c>
      <c r="J1173" s="148">
        <v>180</v>
      </c>
      <c r="K1173" s="148"/>
      <c r="L1173" s="148"/>
    </row>
    <row r="1174" spans="1:12">
      <c r="A1174" s="33" t="s">
        <v>4056</v>
      </c>
      <c r="B1174" s="158" t="s">
        <v>629</v>
      </c>
      <c r="C1174" s="88">
        <v>45740</v>
      </c>
      <c r="D1174" s="88" t="s">
        <v>684</v>
      </c>
      <c r="E1174" s="33" t="s">
        <v>4126</v>
      </c>
      <c r="F1174" s="88" t="s">
        <v>3355</v>
      </c>
      <c r="G1174" s="394" t="s">
        <v>4127</v>
      </c>
      <c r="H1174" s="88">
        <v>4</v>
      </c>
      <c r="I1174" s="88">
        <v>272</v>
      </c>
      <c r="J1174" s="148">
        <v>1088</v>
      </c>
      <c r="K1174" s="148"/>
      <c r="L1174" s="148"/>
    </row>
    <row r="1175" spans="1:12">
      <c r="A1175" s="33" t="s">
        <v>4056</v>
      </c>
      <c r="B1175" s="158" t="s">
        <v>629</v>
      </c>
      <c r="C1175" s="88">
        <v>45740</v>
      </c>
      <c r="D1175" s="88" t="s">
        <v>684</v>
      </c>
      <c r="E1175" s="33" t="s">
        <v>2761</v>
      </c>
      <c r="F1175" s="88" t="s">
        <v>3352</v>
      </c>
      <c r="G1175" s="394" t="s">
        <v>4112</v>
      </c>
      <c r="H1175" s="88">
        <v>3</v>
      </c>
      <c r="I1175" s="88">
        <v>210</v>
      </c>
      <c r="J1175" s="148">
        <v>630</v>
      </c>
      <c r="K1175" s="148"/>
      <c r="L1175" s="148"/>
    </row>
    <row r="1176" spans="1:12">
      <c r="A1176" s="33" t="s">
        <v>4051</v>
      </c>
      <c r="B1176" s="158" t="s">
        <v>281</v>
      </c>
      <c r="C1176" s="88">
        <v>45740</v>
      </c>
      <c r="D1176" s="88" t="s">
        <v>684</v>
      </c>
      <c r="E1176" s="33" t="s">
        <v>4122</v>
      </c>
      <c r="F1176" s="88" t="s">
        <v>3344</v>
      </c>
      <c r="G1176" s="394" t="s">
        <v>4157</v>
      </c>
      <c r="H1176" s="88">
        <v>3</v>
      </c>
      <c r="I1176" s="88">
        <v>60</v>
      </c>
      <c r="J1176" s="148">
        <v>180</v>
      </c>
      <c r="K1176" s="148"/>
      <c r="L1176" s="148"/>
    </row>
    <row r="1177" spans="1:12">
      <c r="A1177" s="33" t="s">
        <v>4051</v>
      </c>
      <c r="B1177" s="158" t="s">
        <v>281</v>
      </c>
      <c r="C1177" s="88">
        <v>45740</v>
      </c>
      <c r="D1177" s="88" t="s">
        <v>684</v>
      </c>
      <c r="E1177" s="33" t="s">
        <v>2760</v>
      </c>
      <c r="F1177" s="88" t="s">
        <v>3341</v>
      </c>
      <c r="G1177" s="394" t="s">
        <v>4100</v>
      </c>
      <c r="H1177" s="88">
        <v>1</v>
      </c>
      <c r="I1177" s="88">
        <v>220</v>
      </c>
      <c r="J1177" s="148">
        <v>220</v>
      </c>
      <c r="K1177" s="148"/>
      <c r="L1177" s="148"/>
    </row>
    <row r="1178" spans="1:12">
      <c r="A1178" s="33" t="s">
        <v>4051</v>
      </c>
      <c r="B1178" s="158" t="s">
        <v>281</v>
      </c>
      <c r="C1178" s="88">
        <v>45740</v>
      </c>
      <c r="D1178" s="88" t="s">
        <v>684</v>
      </c>
      <c r="E1178" s="33" t="s">
        <v>4126</v>
      </c>
      <c r="F1178" s="88" t="s">
        <v>3341</v>
      </c>
      <c r="G1178" s="394" t="s">
        <v>4131</v>
      </c>
      <c r="H1178" s="88">
        <v>1</v>
      </c>
      <c r="I1178" s="88">
        <v>272</v>
      </c>
      <c r="J1178" s="148">
        <v>272</v>
      </c>
      <c r="K1178" s="148"/>
      <c r="L1178" s="148"/>
    </row>
    <row r="1179" spans="1:12">
      <c r="A1179" s="33" t="s">
        <v>4051</v>
      </c>
      <c r="B1179" s="158" t="s">
        <v>281</v>
      </c>
      <c r="C1179" s="88">
        <v>45740</v>
      </c>
      <c r="D1179" s="88" t="s">
        <v>684</v>
      </c>
      <c r="E1179" s="33" t="s">
        <v>2762</v>
      </c>
      <c r="F1179" s="88" t="s">
        <v>3360</v>
      </c>
      <c r="G1179" s="394" t="s">
        <v>4150</v>
      </c>
      <c r="H1179" s="88">
        <v>2</v>
      </c>
      <c r="I1179" s="88">
        <v>300</v>
      </c>
      <c r="J1179" s="148">
        <v>600</v>
      </c>
      <c r="K1179" s="148"/>
      <c r="L1179" s="148"/>
    </row>
    <row r="1180" spans="1:12">
      <c r="A1180" s="33" t="s">
        <v>1354</v>
      </c>
      <c r="B1180" s="158" t="s">
        <v>1350</v>
      </c>
      <c r="C1180" s="88">
        <v>45740</v>
      </c>
      <c r="D1180" s="88" t="s">
        <v>684</v>
      </c>
      <c r="E1180" s="33" t="s">
        <v>2661</v>
      </c>
      <c r="F1180" s="88"/>
      <c r="G1180" s="394" t="s">
        <v>4168</v>
      </c>
      <c r="H1180" s="88">
        <v>1</v>
      </c>
      <c r="I1180" s="88">
        <v>150</v>
      </c>
      <c r="J1180" s="148">
        <v>150</v>
      </c>
      <c r="K1180" s="148"/>
      <c r="L1180" s="148"/>
    </row>
    <row r="1181" spans="1:12">
      <c r="A1181" s="33" t="s">
        <v>1866</v>
      </c>
      <c r="B1181" s="158" t="s">
        <v>1864</v>
      </c>
      <c r="C1181" s="88">
        <v>45740</v>
      </c>
      <c r="D1181" s="88" t="s">
        <v>684</v>
      </c>
      <c r="E1181" s="33" t="s">
        <v>4122</v>
      </c>
      <c r="F1181" s="88" t="s">
        <v>3360</v>
      </c>
      <c r="G1181" s="394" t="s">
        <v>4128</v>
      </c>
      <c r="H1181" s="88">
        <v>3</v>
      </c>
      <c r="I1181" s="88">
        <v>60</v>
      </c>
      <c r="J1181" s="148">
        <v>180</v>
      </c>
      <c r="K1181" s="148"/>
      <c r="L1181" s="148"/>
    </row>
    <row r="1182" spans="1:12">
      <c r="A1182" s="33" t="s">
        <v>1866</v>
      </c>
      <c r="B1182" s="158" t="s">
        <v>1864</v>
      </c>
      <c r="C1182" s="88">
        <v>45740</v>
      </c>
      <c r="D1182" s="88" t="s">
        <v>684</v>
      </c>
      <c r="E1182" s="33" t="s">
        <v>2760</v>
      </c>
      <c r="F1182" s="88" t="s">
        <v>3340</v>
      </c>
      <c r="G1182" s="394" t="s">
        <v>4141</v>
      </c>
      <c r="H1182" s="88">
        <v>5</v>
      </c>
      <c r="I1182" s="88">
        <v>220</v>
      </c>
      <c r="J1182" s="148">
        <v>1100</v>
      </c>
      <c r="K1182" s="148"/>
      <c r="L1182" s="148"/>
    </row>
    <row r="1183" spans="1:12">
      <c r="A1183" s="33" t="s">
        <v>1866</v>
      </c>
      <c r="B1183" s="158" t="s">
        <v>1864</v>
      </c>
      <c r="C1183" s="88">
        <v>45740</v>
      </c>
      <c r="D1183" s="88" t="s">
        <v>684</v>
      </c>
      <c r="E1183" s="33" t="s">
        <v>2762</v>
      </c>
      <c r="F1183" s="88" t="s">
        <v>3355</v>
      </c>
      <c r="G1183" s="394" t="s">
        <v>4116</v>
      </c>
      <c r="H1183" s="88">
        <v>4</v>
      </c>
      <c r="I1183" s="88">
        <v>300</v>
      </c>
      <c r="J1183" s="148">
        <v>1200</v>
      </c>
      <c r="K1183" s="148"/>
      <c r="L1183" s="148"/>
    </row>
    <row r="1184" spans="1:12">
      <c r="A1184" s="33" t="s">
        <v>1866</v>
      </c>
      <c r="B1184" s="158" t="s">
        <v>1864</v>
      </c>
      <c r="C1184" s="88">
        <v>45740</v>
      </c>
      <c r="D1184" s="88" t="s">
        <v>684</v>
      </c>
      <c r="E1184" s="33" t="s">
        <v>2761</v>
      </c>
      <c r="F1184" s="88" t="s">
        <v>3360</v>
      </c>
      <c r="G1184" s="394" t="s">
        <v>4134</v>
      </c>
      <c r="H1184" s="88">
        <v>1</v>
      </c>
      <c r="I1184" s="88">
        <v>210</v>
      </c>
      <c r="J1184" s="148">
        <v>210</v>
      </c>
      <c r="K1184" s="148"/>
      <c r="L1184" s="148"/>
    </row>
    <row r="1185" spans="1:12">
      <c r="A1185" s="33" t="s">
        <v>3665</v>
      </c>
      <c r="B1185" s="158" t="s">
        <v>628</v>
      </c>
      <c r="C1185" s="88">
        <v>45740</v>
      </c>
      <c r="D1185" s="88" t="s">
        <v>684</v>
      </c>
      <c r="E1185" s="33" t="s">
        <v>4122</v>
      </c>
      <c r="F1185" s="88" t="s">
        <v>3360</v>
      </c>
      <c r="G1185" s="394" t="s">
        <v>4128</v>
      </c>
      <c r="H1185" s="88">
        <v>3</v>
      </c>
      <c r="I1185" s="88">
        <v>60</v>
      </c>
      <c r="J1185" s="148">
        <v>180</v>
      </c>
      <c r="K1185" s="148"/>
      <c r="L1185" s="148"/>
    </row>
    <row r="1186" spans="1:12">
      <c r="A1186" s="33" t="s">
        <v>3665</v>
      </c>
      <c r="B1186" s="158" t="s">
        <v>628</v>
      </c>
      <c r="C1186" s="88">
        <v>45740</v>
      </c>
      <c r="D1186" s="88" t="s">
        <v>684</v>
      </c>
      <c r="E1186" s="33" t="s">
        <v>2760</v>
      </c>
      <c r="F1186" s="88" t="s">
        <v>3340</v>
      </c>
      <c r="G1186" s="394" t="s">
        <v>4124</v>
      </c>
      <c r="H1186" s="88">
        <v>6</v>
      </c>
      <c r="I1186" s="88">
        <v>220</v>
      </c>
      <c r="J1186" s="148">
        <v>1320</v>
      </c>
      <c r="K1186" s="148"/>
      <c r="L1186" s="148"/>
    </row>
    <row r="1187" spans="1:12">
      <c r="A1187" s="33" t="s">
        <v>3665</v>
      </c>
      <c r="B1187" s="158" t="s">
        <v>628</v>
      </c>
      <c r="C1187" s="88">
        <v>45740</v>
      </c>
      <c r="D1187" s="88" t="s">
        <v>684</v>
      </c>
      <c r="E1187" s="33" t="s">
        <v>4126</v>
      </c>
      <c r="F1187" s="88" t="s">
        <v>3355</v>
      </c>
      <c r="G1187" s="394" t="s">
        <v>4127</v>
      </c>
      <c r="H1187" s="88">
        <v>4</v>
      </c>
      <c r="I1187" s="88">
        <v>272</v>
      </c>
      <c r="J1187" s="148">
        <v>1088</v>
      </c>
      <c r="K1187" s="148"/>
      <c r="L1187" s="148"/>
    </row>
    <row r="1188" spans="1:12">
      <c r="A1188" s="33" t="s">
        <v>3665</v>
      </c>
      <c r="B1188" s="158" t="s">
        <v>628</v>
      </c>
      <c r="C1188" s="88">
        <v>45740</v>
      </c>
      <c r="D1188" s="88" t="s">
        <v>684</v>
      </c>
      <c r="E1188" s="33" t="s">
        <v>2761</v>
      </c>
      <c r="F1188" s="88" t="s">
        <v>3363</v>
      </c>
      <c r="G1188" s="394" t="s">
        <v>4147</v>
      </c>
      <c r="H1188" s="88">
        <v>2</v>
      </c>
      <c r="I1188" s="88">
        <v>210</v>
      </c>
      <c r="J1188" s="148">
        <v>420</v>
      </c>
      <c r="K1188" s="148"/>
      <c r="L1188" s="148"/>
    </row>
    <row r="1189" spans="1:12">
      <c r="A1189" s="33" t="s">
        <v>3980</v>
      </c>
      <c r="B1189" s="158" t="s">
        <v>536</v>
      </c>
      <c r="C1189" s="88">
        <v>45740</v>
      </c>
      <c r="D1189" s="88" t="s">
        <v>684</v>
      </c>
      <c r="E1189" s="33" t="s">
        <v>4122</v>
      </c>
      <c r="F1189" s="88" t="s">
        <v>3360</v>
      </c>
      <c r="G1189" s="394" t="s">
        <v>4128</v>
      </c>
      <c r="H1189" s="88">
        <v>3</v>
      </c>
      <c r="I1189" s="88">
        <v>60</v>
      </c>
      <c r="J1189" s="148">
        <v>180</v>
      </c>
      <c r="K1189" s="148"/>
      <c r="L1189" s="148"/>
    </row>
    <row r="1190" spans="1:12">
      <c r="A1190" s="33" t="s">
        <v>3980</v>
      </c>
      <c r="B1190" s="158" t="s">
        <v>536</v>
      </c>
      <c r="C1190" s="88">
        <v>45740</v>
      </c>
      <c r="D1190" s="88" t="s">
        <v>684</v>
      </c>
      <c r="E1190" s="33" t="s">
        <v>2760</v>
      </c>
      <c r="F1190" s="88" t="s">
        <v>3340</v>
      </c>
      <c r="G1190" s="394" t="s">
        <v>4141</v>
      </c>
      <c r="H1190" s="88">
        <v>5</v>
      </c>
      <c r="I1190" s="88">
        <v>220</v>
      </c>
      <c r="J1190" s="148">
        <v>1100</v>
      </c>
      <c r="K1190" s="148"/>
      <c r="L1190" s="148"/>
    </row>
    <row r="1191" spans="1:12">
      <c r="A1191" s="33" t="s">
        <v>3980</v>
      </c>
      <c r="B1191" s="158" t="s">
        <v>536</v>
      </c>
      <c r="C1191" s="88">
        <v>45740</v>
      </c>
      <c r="D1191" s="88" t="s">
        <v>684</v>
      </c>
      <c r="E1191" s="33" t="s">
        <v>2762</v>
      </c>
      <c r="F1191" s="88" t="s">
        <v>3357</v>
      </c>
      <c r="G1191" s="394" t="s">
        <v>4121</v>
      </c>
      <c r="H1191" s="88">
        <v>2</v>
      </c>
      <c r="I1191" s="88">
        <v>300</v>
      </c>
      <c r="J1191" s="148">
        <v>600</v>
      </c>
      <c r="K1191" s="148"/>
      <c r="L1191" s="148"/>
    </row>
    <row r="1192" spans="1:12">
      <c r="A1192" s="33" t="s">
        <v>3980</v>
      </c>
      <c r="B1192" s="158" t="s">
        <v>536</v>
      </c>
      <c r="C1192" s="88">
        <v>45740</v>
      </c>
      <c r="D1192" s="88" t="s">
        <v>684</v>
      </c>
      <c r="E1192" s="33" t="s">
        <v>2761</v>
      </c>
      <c r="F1192" s="88" t="s">
        <v>3363</v>
      </c>
      <c r="G1192" s="394" t="s">
        <v>4147</v>
      </c>
      <c r="H1192" s="88">
        <v>2</v>
      </c>
      <c r="I1192" s="88">
        <v>210</v>
      </c>
      <c r="J1192" s="148">
        <v>420</v>
      </c>
      <c r="K1192" s="148"/>
      <c r="L1192" s="148"/>
    </row>
    <row r="1193" spans="1:12">
      <c r="A1193" s="33" t="s">
        <v>1879</v>
      </c>
      <c r="B1193" s="158" t="s">
        <v>1865</v>
      </c>
      <c r="C1193" s="88">
        <v>45740</v>
      </c>
      <c r="D1193" s="88" t="s">
        <v>684</v>
      </c>
      <c r="E1193" s="33" t="s">
        <v>4122</v>
      </c>
      <c r="F1193" s="88" t="s">
        <v>3360</v>
      </c>
      <c r="G1193" s="394" t="s">
        <v>4128</v>
      </c>
      <c r="H1193" s="88">
        <v>3</v>
      </c>
      <c r="I1193" s="88">
        <v>60</v>
      </c>
      <c r="J1193" s="148">
        <v>180</v>
      </c>
      <c r="K1193" s="148"/>
      <c r="L1193" s="148"/>
    </row>
    <row r="1194" spans="1:12">
      <c r="A1194" s="33" t="s">
        <v>1879</v>
      </c>
      <c r="B1194" s="158" t="s">
        <v>1865</v>
      </c>
      <c r="C1194" s="88">
        <v>45740</v>
      </c>
      <c r="D1194" s="88" t="s">
        <v>684</v>
      </c>
      <c r="E1194" s="33" t="s">
        <v>2760</v>
      </c>
      <c r="F1194" s="88" t="s">
        <v>3340</v>
      </c>
      <c r="G1194" s="394" t="s">
        <v>4124</v>
      </c>
      <c r="H1194" s="88">
        <v>6</v>
      </c>
      <c r="I1194" s="88">
        <v>220</v>
      </c>
      <c r="J1194" s="148">
        <v>1320</v>
      </c>
      <c r="K1194" s="148"/>
      <c r="L1194" s="148"/>
    </row>
    <row r="1195" spans="1:12">
      <c r="A1195" s="33" t="s">
        <v>1879</v>
      </c>
      <c r="B1195" s="158" t="s">
        <v>1865</v>
      </c>
      <c r="C1195" s="88">
        <v>45740</v>
      </c>
      <c r="D1195" s="88" t="s">
        <v>684</v>
      </c>
      <c r="E1195" s="33" t="s">
        <v>2762</v>
      </c>
      <c r="F1195" s="88" t="s">
        <v>3357</v>
      </c>
      <c r="G1195" s="394" t="s">
        <v>4121</v>
      </c>
      <c r="H1195" s="88">
        <v>2</v>
      </c>
      <c r="I1195" s="88">
        <v>300</v>
      </c>
      <c r="J1195" s="148">
        <v>600</v>
      </c>
      <c r="K1195" s="148"/>
      <c r="L1195" s="148"/>
    </row>
    <row r="1196" spans="1:12">
      <c r="A1196" s="33" t="s">
        <v>1879</v>
      </c>
      <c r="B1196" s="158" t="s">
        <v>1865</v>
      </c>
      <c r="C1196" s="88">
        <v>45740</v>
      </c>
      <c r="D1196" s="88" t="s">
        <v>684</v>
      </c>
      <c r="E1196" s="33" t="s">
        <v>2761</v>
      </c>
      <c r="F1196" s="88" t="s">
        <v>3355</v>
      </c>
      <c r="G1196" s="394" t="s">
        <v>4145</v>
      </c>
      <c r="H1196" s="88">
        <v>4</v>
      </c>
      <c r="I1196" s="88">
        <v>210</v>
      </c>
      <c r="J1196" s="148">
        <v>840</v>
      </c>
      <c r="K1196" s="148"/>
      <c r="L1196" s="148"/>
    </row>
    <row r="1197" spans="1:12">
      <c r="A1197" s="33" t="s">
        <v>1497</v>
      </c>
      <c r="B1197" s="158" t="s">
        <v>1004</v>
      </c>
      <c r="C1197" s="88">
        <v>45740</v>
      </c>
      <c r="D1197" s="88" t="s">
        <v>684</v>
      </c>
      <c r="E1197" s="33" t="s">
        <v>4122</v>
      </c>
      <c r="F1197" s="88" t="s">
        <v>3344</v>
      </c>
      <c r="G1197" s="394" t="s">
        <v>4157</v>
      </c>
      <c r="H1197" s="88">
        <v>3</v>
      </c>
      <c r="I1197" s="88">
        <v>60</v>
      </c>
      <c r="J1197" s="148">
        <v>180</v>
      </c>
      <c r="K1197" s="148"/>
      <c r="L1197" s="148"/>
    </row>
    <row r="1198" spans="1:12">
      <c r="A1198" s="33" t="s">
        <v>1497</v>
      </c>
      <c r="B1198" s="158" t="s">
        <v>1004</v>
      </c>
      <c r="C1198" s="88">
        <v>45740</v>
      </c>
      <c r="D1198" s="88" t="s">
        <v>684</v>
      </c>
      <c r="E1198" s="33" t="s">
        <v>2760</v>
      </c>
      <c r="F1198" s="88" t="s">
        <v>3343</v>
      </c>
      <c r="G1198" s="394" t="s">
        <v>4102</v>
      </c>
      <c r="H1198" s="88">
        <v>3</v>
      </c>
      <c r="I1198" s="88">
        <v>220</v>
      </c>
      <c r="J1198" s="148">
        <v>660</v>
      </c>
      <c r="K1198" s="148"/>
      <c r="L1198" s="148"/>
    </row>
    <row r="1199" spans="1:12">
      <c r="A1199" s="33" t="s">
        <v>1497</v>
      </c>
      <c r="B1199" s="158" t="s">
        <v>1004</v>
      </c>
      <c r="C1199" s="88">
        <v>45740</v>
      </c>
      <c r="D1199" s="88" t="s">
        <v>684</v>
      </c>
      <c r="E1199" s="33" t="s">
        <v>4126</v>
      </c>
      <c r="F1199" s="88" t="s">
        <v>3341</v>
      </c>
      <c r="G1199" s="394" t="s">
        <v>4131</v>
      </c>
      <c r="H1199" s="88">
        <v>1</v>
      </c>
      <c r="I1199" s="88">
        <v>272</v>
      </c>
      <c r="J1199" s="148">
        <v>272</v>
      </c>
      <c r="K1199" s="148"/>
      <c r="L1199" s="148"/>
    </row>
    <row r="1200" spans="1:12">
      <c r="A1200" s="33" t="s">
        <v>1497</v>
      </c>
      <c r="B1200" s="158" t="s">
        <v>1004</v>
      </c>
      <c r="C1200" s="88">
        <v>45740</v>
      </c>
      <c r="D1200" s="88" t="s">
        <v>684</v>
      </c>
      <c r="E1200" s="33" t="s">
        <v>2762</v>
      </c>
      <c r="F1200" s="88" t="s">
        <v>3360</v>
      </c>
      <c r="G1200" s="394" t="s">
        <v>4150</v>
      </c>
      <c r="H1200" s="88">
        <v>2</v>
      </c>
      <c r="I1200" s="88">
        <v>300</v>
      </c>
      <c r="J1200" s="148">
        <v>600</v>
      </c>
      <c r="K1200" s="148"/>
      <c r="L1200" s="148"/>
    </row>
    <row r="1201" spans="1:12">
      <c r="A1201" s="33" t="s">
        <v>1497</v>
      </c>
      <c r="B1201" s="158" t="s">
        <v>1004</v>
      </c>
      <c r="C1201" s="88">
        <v>45740</v>
      </c>
      <c r="D1201" s="88" t="s">
        <v>684</v>
      </c>
      <c r="E1201" s="33" t="s">
        <v>2761</v>
      </c>
      <c r="F1201" s="88" t="s">
        <v>3352</v>
      </c>
      <c r="G1201" s="394" t="s">
        <v>4112</v>
      </c>
      <c r="H1201" s="88">
        <v>3</v>
      </c>
      <c r="I1201" s="88">
        <v>210</v>
      </c>
      <c r="J1201" s="148">
        <v>630</v>
      </c>
      <c r="K1201" s="148"/>
      <c r="L1201" s="148"/>
    </row>
    <row r="1202" spans="1:12">
      <c r="A1202" s="33" t="s">
        <v>3760</v>
      </c>
      <c r="B1202" s="158" t="s">
        <v>985</v>
      </c>
      <c r="C1202" s="88">
        <v>45740</v>
      </c>
      <c r="D1202" s="88" t="s">
        <v>684</v>
      </c>
      <c r="E1202" s="33" t="s">
        <v>4122</v>
      </c>
      <c r="F1202" s="88" t="s">
        <v>3350</v>
      </c>
      <c r="G1202" s="394" t="s">
        <v>4161</v>
      </c>
      <c r="H1202" s="88">
        <v>3</v>
      </c>
      <c r="I1202" s="88">
        <v>60</v>
      </c>
      <c r="J1202" s="148">
        <v>180</v>
      </c>
      <c r="K1202" s="148"/>
      <c r="L1202" s="148"/>
    </row>
    <row r="1203" spans="1:12">
      <c r="A1203" s="33" t="s">
        <v>3760</v>
      </c>
      <c r="B1203" s="158" t="s">
        <v>985</v>
      </c>
      <c r="C1203" s="88">
        <v>45740</v>
      </c>
      <c r="D1203" s="88" t="s">
        <v>684</v>
      </c>
      <c r="E1203" s="33" t="s">
        <v>2760</v>
      </c>
      <c r="F1203" s="88" t="s">
        <v>3364</v>
      </c>
      <c r="G1203" s="394" t="s">
        <v>4138</v>
      </c>
      <c r="H1203" s="88">
        <v>1</v>
      </c>
      <c r="I1203" s="88">
        <v>220</v>
      </c>
      <c r="J1203" s="148">
        <v>220</v>
      </c>
      <c r="K1203" s="148"/>
      <c r="L1203" s="148"/>
    </row>
    <row r="1204" spans="1:12">
      <c r="A1204" s="33" t="s">
        <v>3760</v>
      </c>
      <c r="B1204" s="158" t="s">
        <v>985</v>
      </c>
      <c r="C1204" s="88">
        <v>45740</v>
      </c>
      <c r="D1204" s="88" t="s">
        <v>684</v>
      </c>
      <c r="E1204" s="33" t="s">
        <v>2762</v>
      </c>
      <c r="F1204" s="88" t="s">
        <v>3352</v>
      </c>
      <c r="G1204" s="394" t="s">
        <v>4119</v>
      </c>
      <c r="H1204" s="88">
        <v>3</v>
      </c>
      <c r="I1204" s="88">
        <v>300</v>
      </c>
      <c r="J1204" s="148">
        <v>900</v>
      </c>
      <c r="K1204" s="148"/>
      <c r="L1204" s="148"/>
    </row>
    <row r="1205" spans="1:12">
      <c r="A1205" s="33" t="s">
        <v>3760</v>
      </c>
      <c r="B1205" s="158" t="s">
        <v>985</v>
      </c>
      <c r="C1205" s="88">
        <v>45740</v>
      </c>
      <c r="D1205" s="88" t="s">
        <v>684</v>
      </c>
      <c r="E1205" s="33" t="s">
        <v>2761</v>
      </c>
      <c r="F1205" s="88" t="s">
        <v>3363</v>
      </c>
      <c r="G1205" s="394" t="s">
        <v>4147</v>
      </c>
      <c r="H1205" s="88">
        <v>2</v>
      </c>
      <c r="I1205" s="88">
        <v>210</v>
      </c>
      <c r="J1205" s="148">
        <v>420</v>
      </c>
      <c r="K1205" s="148"/>
      <c r="L1205" s="148"/>
    </row>
    <row r="1206" spans="1:12">
      <c r="A1206" s="33" t="s">
        <v>786</v>
      </c>
      <c r="B1206" s="158" t="s">
        <v>785</v>
      </c>
      <c r="C1206" s="88">
        <v>45740</v>
      </c>
      <c r="D1206" s="88" t="s">
        <v>684</v>
      </c>
      <c r="E1206" s="33" t="s">
        <v>4122</v>
      </c>
      <c r="F1206" s="88" t="s">
        <v>3350</v>
      </c>
      <c r="G1206" s="394" t="s">
        <v>4161</v>
      </c>
      <c r="H1206" s="88">
        <v>3</v>
      </c>
      <c r="I1206" s="88">
        <v>60</v>
      </c>
      <c r="J1206" s="148">
        <v>180</v>
      </c>
      <c r="K1206" s="148"/>
      <c r="L1206" s="148"/>
    </row>
    <row r="1207" spans="1:12">
      <c r="A1207" s="33" t="s">
        <v>786</v>
      </c>
      <c r="B1207" s="158" t="s">
        <v>785</v>
      </c>
      <c r="C1207" s="88">
        <v>45740</v>
      </c>
      <c r="D1207" s="88" t="s">
        <v>684</v>
      </c>
      <c r="E1207" s="33" t="s">
        <v>2760</v>
      </c>
      <c r="F1207" s="88" t="s">
        <v>3361</v>
      </c>
      <c r="G1207" s="394" t="s">
        <v>4158</v>
      </c>
      <c r="H1207" s="88">
        <v>3</v>
      </c>
      <c r="I1207" s="88">
        <v>220</v>
      </c>
      <c r="J1207" s="148">
        <v>660</v>
      </c>
      <c r="K1207" s="148"/>
      <c r="L1207" s="148"/>
    </row>
    <row r="1208" spans="1:12">
      <c r="A1208" s="33" t="s">
        <v>786</v>
      </c>
      <c r="B1208" s="158" t="s">
        <v>785</v>
      </c>
      <c r="C1208" s="88">
        <v>45740</v>
      </c>
      <c r="D1208" s="88" t="s">
        <v>684</v>
      </c>
      <c r="E1208" s="33" t="s">
        <v>2762</v>
      </c>
      <c r="F1208" s="88" t="s">
        <v>3352</v>
      </c>
      <c r="G1208" s="394" t="s">
        <v>4119</v>
      </c>
      <c r="H1208" s="88">
        <v>3</v>
      </c>
      <c r="I1208" s="88">
        <v>300</v>
      </c>
      <c r="J1208" s="148">
        <v>900</v>
      </c>
      <c r="K1208" s="148"/>
      <c r="L1208" s="148"/>
    </row>
    <row r="1209" spans="1:12">
      <c r="A1209" s="33" t="s">
        <v>786</v>
      </c>
      <c r="B1209" s="158" t="s">
        <v>785</v>
      </c>
      <c r="C1209" s="88">
        <v>45740</v>
      </c>
      <c r="D1209" s="88" t="s">
        <v>684</v>
      </c>
      <c r="E1209" s="33" t="s">
        <v>2761</v>
      </c>
      <c r="F1209" s="88" t="s">
        <v>3363</v>
      </c>
      <c r="G1209" s="394" t="s">
        <v>4147</v>
      </c>
      <c r="H1209" s="88">
        <v>2</v>
      </c>
      <c r="I1209" s="88">
        <v>210</v>
      </c>
      <c r="J1209" s="148">
        <v>420</v>
      </c>
      <c r="K1209" s="148"/>
      <c r="L1209" s="148"/>
    </row>
    <row r="1210" spans="1:12">
      <c r="A1210" s="33" t="s">
        <v>3703</v>
      </c>
      <c r="B1210" s="158" t="s">
        <v>531</v>
      </c>
      <c r="C1210" s="88">
        <v>45740</v>
      </c>
      <c r="D1210" s="88" t="s">
        <v>684</v>
      </c>
      <c r="E1210" s="33" t="s">
        <v>4122</v>
      </c>
      <c r="F1210" s="88" t="s">
        <v>3360</v>
      </c>
      <c r="G1210" s="394" t="s">
        <v>4128</v>
      </c>
      <c r="H1210" s="88">
        <v>3</v>
      </c>
      <c r="I1210" s="88">
        <v>60</v>
      </c>
      <c r="J1210" s="148">
        <v>180</v>
      </c>
      <c r="K1210" s="148"/>
      <c r="L1210" s="148"/>
    </row>
    <row r="1211" spans="1:12">
      <c r="A1211" s="33" t="s">
        <v>3703</v>
      </c>
      <c r="B1211" s="158" t="s">
        <v>531</v>
      </c>
      <c r="C1211" s="88">
        <v>45740</v>
      </c>
      <c r="D1211" s="88" t="s">
        <v>684</v>
      </c>
      <c r="E1211" s="33" t="s">
        <v>2762</v>
      </c>
      <c r="F1211" s="88" t="s">
        <v>3360</v>
      </c>
      <c r="G1211" s="394" t="s">
        <v>4135</v>
      </c>
      <c r="H1211" s="88">
        <v>1</v>
      </c>
      <c r="I1211" s="88">
        <v>300</v>
      </c>
      <c r="J1211" s="148">
        <v>300</v>
      </c>
      <c r="K1211" s="148"/>
      <c r="L1211" s="148"/>
    </row>
    <row r="1212" spans="1:12">
      <c r="A1212" s="33" t="s">
        <v>3703</v>
      </c>
      <c r="B1212" s="158" t="s">
        <v>531</v>
      </c>
      <c r="C1212" s="88">
        <v>45740</v>
      </c>
      <c r="D1212" s="88" t="s">
        <v>684</v>
      </c>
      <c r="E1212" s="33" t="s">
        <v>2761</v>
      </c>
      <c r="F1212" s="88" t="s">
        <v>3363</v>
      </c>
      <c r="G1212" s="394" t="s">
        <v>4147</v>
      </c>
      <c r="H1212" s="88">
        <v>2</v>
      </c>
      <c r="I1212" s="88">
        <v>210</v>
      </c>
      <c r="J1212" s="148">
        <v>420</v>
      </c>
      <c r="K1212" s="148"/>
      <c r="L1212" s="148"/>
    </row>
    <row r="1213" spans="1:12">
      <c r="A1213" s="33" t="s">
        <v>751</v>
      </c>
      <c r="B1213" s="158" t="s">
        <v>750</v>
      </c>
      <c r="C1213" s="88">
        <v>45740</v>
      </c>
      <c r="D1213" s="88" t="s">
        <v>684</v>
      </c>
      <c r="E1213" s="33" t="s">
        <v>2760</v>
      </c>
      <c r="F1213" s="88" t="s">
        <v>3340</v>
      </c>
      <c r="G1213" s="394" t="s">
        <v>4129</v>
      </c>
      <c r="H1213" s="88">
        <v>8</v>
      </c>
      <c r="I1213" s="88">
        <v>220</v>
      </c>
      <c r="J1213" s="148">
        <v>1760</v>
      </c>
      <c r="K1213" s="148"/>
      <c r="L1213" s="148"/>
    </row>
    <row r="1214" spans="1:12">
      <c r="A1214" s="33" t="s">
        <v>751</v>
      </c>
      <c r="B1214" s="158" t="s">
        <v>750</v>
      </c>
      <c r="C1214" s="88">
        <v>45740</v>
      </c>
      <c r="D1214" s="88" t="s">
        <v>684</v>
      </c>
      <c r="E1214" s="33" t="s">
        <v>2762</v>
      </c>
      <c r="F1214" s="88" t="s">
        <v>3352</v>
      </c>
      <c r="G1214" s="394" t="s">
        <v>4119</v>
      </c>
      <c r="H1214" s="88">
        <v>3</v>
      </c>
      <c r="I1214" s="88">
        <v>300</v>
      </c>
      <c r="J1214" s="148">
        <v>900</v>
      </c>
      <c r="K1214" s="148"/>
      <c r="L1214" s="148"/>
    </row>
    <row r="1215" spans="1:12">
      <c r="A1215" s="33" t="s">
        <v>751</v>
      </c>
      <c r="B1215" s="158" t="s">
        <v>750</v>
      </c>
      <c r="C1215" s="88">
        <v>45740</v>
      </c>
      <c r="D1215" s="88" t="s">
        <v>684</v>
      </c>
      <c r="E1215" s="33" t="s">
        <v>2761</v>
      </c>
      <c r="F1215" s="88" t="s">
        <v>3349</v>
      </c>
      <c r="G1215" s="394" t="s">
        <v>4107</v>
      </c>
      <c r="H1215" s="88">
        <v>2</v>
      </c>
      <c r="I1215" s="88">
        <v>210</v>
      </c>
      <c r="J1215" s="148">
        <v>420</v>
      </c>
      <c r="K1215" s="148"/>
      <c r="L1215" s="148"/>
    </row>
    <row r="1216" spans="1:12">
      <c r="A1216" s="33" t="s">
        <v>1452</v>
      </c>
      <c r="B1216" s="158" t="s">
        <v>1451</v>
      </c>
      <c r="C1216" s="88">
        <v>45740</v>
      </c>
      <c r="D1216" s="88" t="s">
        <v>684</v>
      </c>
      <c r="E1216" s="33" t="s">
        <v>4122</v>
      </c>
      <c r="F1216" s="88" t="s">
        <v>3360</v>
      </c>
      <c r="G1216" s="394" t="s">
        <v>4128</v>
      </c>
      <c r="H1216" s="88">
        <v>3</v>
      </c>
      <c r="I1216" s="88">
        <v>60</v>
      </c>
      <c r="J1216" s="148">
        <v>180</v>
      </c>
      <c r="K1216" s="148"/>
      <c r="L1216" s="148"/>
    </row>
    <row r="1217" spans="1:12">
      <c r="A1217" s="33" t="s">
        <v>1452</v>
      </c>
      <c r="B1217" s="158" t="s">
        <v>1451</v>
      </c>
      <c r="C1217" s="88">
        <v>45740</v>
      </c>
      <c r="D1217" s="88" t="s">
        <v>684</v>
      </c>
      <c r="E1217" s="33" t="s">
        <v>2760</v>
      </c>
      <c r="F1217" s="88" t="s">
        <v>3360</v>
      </c>
      <c r="G1217" s="394" t="s">
        <v>4133</v>
      </c>
      <c r="H1217" s="88">
        <v>1</v>
      </c>
      <c r="I1217" s="88">
        <v>220</v>
      </c>
      <c r="J1217" s="148">
        <v>220</v>
      </c>
      <c r="K1217" s="148"/>
      <c r="L1217" s="148"/>
    </row>
    <row r="1218" spans="1:12">
      <c r="A1218" s="33" t="s">
        <v>1452</v>
      </c>
      <c r="B1218" s="158" t="s">
        <v>1451</v>
      </c>
      <c r="C1218" s="88">
        <v>45740</v>
      </c>
      <c r="D1218" s="88" t="s">
        <v>684</v>
      </c>
      <c r="E1218" s="33" t="s">
        <v>2762</v>
      </c>
      <c r="F1218" s="88" t="s">
        <v>3360</v>
      </c>
      <c r="G1218" s="394" t="s">
        <v>4135</v>
      </c>
      <c r="H1218" s="88">
        <v>1</v>
      </c>
      <c r="I1218" s="88">
        <v>300</v>
      </c>
      <c r="J1218" s="148">
        <v>300</v>
      </c>
      <c r="K1218" s="148"/>
      <c r="L1218" s="148"/>
    </row>
    <row r="1219" spans="1:12">
      <c r="A1219" s="33" t="s">
        <v>1452</v>
      </c>
      <c r="B1219" s="158" t="s">
        <v>1451</v>
      </c>
      <c r="C1219" s="88">
        <v>45740</v>
      </c>
      <c r="D1219" s="88" t="s">
        <v>684</v>
      </c>
      <c r="E1219" s="33" t="s">
        <v>2761</v>
      </c>
      <c r="F1219" s="88" t="s">
        <v>3360</v>
      </c>
      <c r="G1219" s="394" t="s">
        <v>4134</v>
      </c>
      <c r="H1219" s="88">
        <v>1</v>
      </c>
      <c r="I1219" s="88">
        <v>210</v>
      </c>
      <c r="J1219" s="148">
        <v>210</v>
      </c>
      <c r="K1219" s="148"/>
      <c r="L1219" s="148"/>
    </row>
    <row r="1220" spans="1:12">
      <c r="A1220" s="33" t="s">
        <v>2269</v>
      </c>
      <c r="B1220" s="158" t="s">
        <v>2257</v>
      </c>
      <c r="C1220" s="88">
        <v>45740</v>
      </c>
      <c r="D1220" s="88" t="s">
        <v>684</v>
      </c>
      <c r="E1220" s="33" t="s">
        <v>4122</v>
      </c>
      <c r="F1220" s="88" t="s">
        <v>3360</v>
      </c>
      <c r="G1220" s="394" t="s">
        <v>4128</v>
      </c>
      <c r="H1220" s="88">
        <v>3</v>
      </c>
      <c r="I1220" s="88">
        <v>60</v>
      </c>
      <c r="J1220" s="148">
        <v>180</v>
      </c>
      <c r="K1220" s="148"/>
      <c r="L1220" s="148"/>
    </row>
    <row r="1221" spans="1:12">
      <c r="A1221" s="33" t="s">
        <v>3657</v>
      </c>
      <c r="B1221" s="158" t="s">
        <v>434</v>
      </c>
      <c r="C1221" s="88">
        <v>45740</v>
      </c>
      <c r="D1221" s="88" t="s">
        <v>684</v>
      </c>
      <c r="E1221" s="33" t="s">
        <v>4122</v>
      </c>
      <c r="F1221" s="88" t="s">
        <v>3350</v>
      </c>
      <c r="G1221" s="394" t="s">
        <v>4161</v>
      </c>
      <c r="H1221" s="88">
        <v>3</v>
      </c>
      <c r="I1221" s="88">
        <v>60</v>
      </c>
      <c r="J1221" s="148">
        <v>180</v>
      </c>
      <c r="K1221" s="148"/>
      <c r="L1221" s="148"/>
    </row>
    <row r="1222" spans="1:12">
      <c r="A1222" s="33" t="s">
        <v>3657</v>
      </c>
      <c r="B1222" s="158" t="s">
        <v>434</v>
      </c>
      <c r="C1222" s="88">
        <v>45740</v>
      </c>
      <c r="D1222" s="88" t="s">
        <v>684</v>
      </c>
      <c r="E1222" s="33" t="s">
        <v>2760</v>
      </c>
      <c r="F1222" s="88" t="s">
        <v>3361</v>
      </c>
      <c r="G1222" s="394" t="s">
        <v>4158</v>
      </c>
      <c r="H1222" s="88">
        <v>3</v>
      </c>
      <c r="I1222" s="88">
        <v>220</v>
      </c>
      <c r="J1222" s="148">
        <v>660</v>
      </c>
      <c r="K1222" s="148"/>
      <c r="L1222" s="148"/>
    </row>
    <row r="1223" spans="1:12">
      <c r="A1223" s="33" t="s">
        <v>3657</v>
      </c>
      <c r="B1223" s="158" t="s">
        <v>434</v>
      </c>
      <c r="C1223" s="88">
        <v>45740</v>
      </c>
      <c r="D1223" s="88" t="s">
        <v>684</v>
      </c>
      <c r="E1223" s="33" t="s">
        <v>2762</v>
      </c>
      <c r="F1223" s="88" t="s">
        <v>3352</v>
      </c>
      <c r="G1223" s="394" t="s">
        <v>4119</v>
      </c>
      <c r="H1223" s="88">
        <v>3</v>
      </c>
      <c r="I1223" s="88">
        <v>300</v>
      </c>
      <c r="J1223" s="148">
        <v>900</v>
      </c>
      <c r="K1223" s="148"/>
      <c r="L1223" s="148"/>
    </row>
    <row r="1224" spans="1:12">
      <c r="A1224" s="33" t="s">
        <v>3657</v>
      </c>
      <c r="B1224" s="158" t="s">
        <v>434</v>
      </c>
      <c r="C1224" s="88">
        <v>45740</v>
      </c>
      <c r="D1224" s="88" t="s">
        <v>684</v>
      </c>
      <c r="E1224" s="33" t="s">
        <v>2761</v>
      </c>
      <c r="F1224" s="88" t="s">
        <v>3363</v>
      </c>
      <c r="G1224" s="394" t="s">
        <v>4147</v>
      </c>
      <c r="H1224" s="88">
        <v>2</v>
      </c>
      <c r="I1224" s="88">
        <v>210</v>
      </c>
      <c r="J1224" s="148">
        <v>420</v>
      </c>
      <c r="K1224" s="148"/>
      <c r="L1224" s="148"/>
    </row>
    <row r="1225" spans="1:12">
      <c r="A1225" s="33" t="s">
        <v>3964</v>
      </c>
      <c r="B1225" s="158" t="s">
        <v>611</v>
      </c>
      <c r="C1225" s="88">
        <v>45740</v>
      </c>
      <c r="D1225" s="88" t="s">
        <v>684</v>
      </c>
      <c r="E1225" s="33" t="s">
        <v>2760</v>
      </c>
      <c r="F1225" s="88" t="s">
        <v>3340</v>
      </c>
      <c r="G1225" s="394" t="s">
        <v>4129</v>
      </c>
      <c r="H1225" s="88">
        <v>8</v>
      </c>
      <c r="I1225" s="88">
        <v>220</v>
      </c>
      <c r="J1225" s="148">
        <v>1760</v>
      </c>
      <c r="K1225" s="148"/>
      <c r="L1225" s="148"/>
    </row>
    <row r="1226" spans="1:12">
      <c r="A1226" s="33" t="s">
        <v>3964</v>
      </c>
      <c r="B1226" s="158" t="s">
        <v>611</v>
      </c>
      <c r="C1226" s="88">
        <v>45740</v>
      </c>
      <c r="D1226" s="88" t="s">
        <v>684</v>
      </c>
      <c r="E1226" s="33" t="s">
        <v>4126</v>
      </c>
      <c r="F1226" s="88" t="s">
        <v>3355</v>
      </c>
      <c r="G1226" s="394" t="s">
        <v>4130</v>
      </c>
      <c r="H1226" s="88">
        <v>6</v>
      </c>
      <c r="I1226" s="88">
        <v>272</v>
      </c>
      <c r="J1226" s="148">
        <v>1632</v>
      </c>
      <c r="K1226" s="148"/>
      <c r="L1226" s="148"/>
    </row>
    <row r="1227" spans="1:12">
      <c r="A1227" s="33" t="s">
        <v>3964</v>
      </c>
      <c r="B1227" s="158" t="s">
        <v>611</v>
      </c>
      <c r="C1227" s="88">
        <v>45740</v>
      </c>
      <c r="D1227" s="88" t="s">
        <v>684</v>
      </c>
      <c r="E1227" s="33" t="s">
        <v>2761</v>
      </c>
      <c r="F1227" s="88" t="s">
        <v>3348</v>
      </c>
      <c r="G1227" s="394" t="s">
        <v>4106</v>
      </c>
      <c r="H1227" s="88">
        <v>2</v>
      </c>
      <c r="I1227" s="88">
        <v>210</v>
      </c>
      <c r="J1227" s="148">
        <v>420</v>
      </c>
      <c r="K1227" s="148"/>
      <c r="L1227" s="148"/>
    </row>
    <row r="1228" spans="1:12">
      <c r="A1228" s="33" t="s">
        <v>2036</v>
      </c>
      <c r="B1228" s="158" t="s">
        <v>2035</v>
      </c>
      <c r="C1228" s="88">
        <v>45740</v>
      </c>
      <c r="D1228" s="88" t="s">
        <v>684</v>
      </c>
      <c r="E1228" s="33" t="s">
        <v>4122</v>
      </c>
      <c r="F1228" s="88" t="s">
        <v>3360</v>
      </c>
      <c r="G1228" s="394" t="s">
        <v>4128</v>
      </c>
      <c r="H1228" s="88">
        <v>3</v>
      </c>
      <c r="I1228" s="88">
        <v>60</v>
      </c>
      <c r="J1228" s="148">
        <v>180</v>
      </c>
      <c r="K1228" s="148"/>
      <c r="L1228" s="148"/>
    </row>
    <row r="1229" spans="1:12">
      <c r="A1229" s="33" t="s">
        <v>2036</v>
      </c>
      <c r="B1229" s="158" t="s">
        <v>2035</v>
      </c>
      <c r="C1229" s="88">
        <v>45740</v>
      </c>
      <c r="D1229" s="88" t="s">
        <v>684</v>
      </c>
      <c r="E1229" s="33" t="s">
        <v>2760</v>
      </c>
      <c r="F1229" s="88" t="s">
        <v>3340</v>
      </c>
      <c r="G1229" s="394" t="s">
        <v>4141</v>
      </c>
      <c r="H1229" s="88">
        <v>5</v>
      </c>
      <c r="I1229" s="88">
        <v>220</v>
      </c>
      <c r="J1229" s="148">
        <v>1100</v>
      </c>
      <c r="K1229" s="148"/>
      <c r="L1229" s="148"/>
    </row>
    <row r="1230" spans="1:12">
      <c r="A1230" s="33" t="s">
        <v>2036</v>
      </c>
      <c r="B1230" s="158" t="s">
        <v>2035</v>
      </c>
      <c r="C1230" s="88">
        <v>45740</v>
      </c>
      <c r="D1230" s="88" t="s">
        <v>684</v>
      </c>
      <c r="E1230" s="33" t="s">
        <v>2762</v>
      </c>
      <c r="F1230" s="88" t="s">
        <v>3355</v>
      </c>
      <c r="G1230" s="394" t="s">
        <v>4116</v>
      </c>
      <c r="H1230" s="88">
        <v>4</v>
      </c>
      <c r="I1230" s="88">
        <v>300</v>
      </c>
      <c r="J1230" s="148">
        <v>1200</v>
      </c>
      <c r="K1230" s="148"/>
      <c r="L1230" s="148"/>
    </row>
    <row r="1231" spans="1:12">
      <c r="A1231" s="33" t="s">
        <v>2036</v>
      </c>
      <c r="B1231" s="158" t="s">
        <v>2035</v>
      </c>
      <c r="C1231" s="88">
        <v>45740</v>
      </c>
      <c r="D1231" s="88" t="s">
        <v>684</v>
      </c>
      <c r="E1231" s="33" t="s">
        <v>2761</v>
      </c>
      <c r="F1231" s="88" t="s">
        <v>3363</v>
      </c>
      <c r="G1231" s="394" t="s">
        <v>4147</v>
      </c>
      <c r="H1231" s="88">
        <v>2</v>
      </c>
      <c r="I1231" s="88">
        <v>210</v>
      </c>
      <c r="J1231" s="148">
        <v>420</v>
      </c>
      <c r="K1231" s="148"/>
      <c r="L1231" s="148"/>
    </row>
    <row r="1232" spans="1:12">
      <c r="A1232" s="33" t="s">
        <v>3918</v>
      </c>
      <c r="B1232" s="158" t="s">
        <v>1001</v>
      </c>
      <c r="C1232" s="88">
        <v>45740</v>
      </c>
      <c r="D1232" s="88" t="s">
        <v>684</v>
      </c>
      <c r="E1232" s="33" t="s">
        <v>4122</v>
      </c>
      <c r="F1232" s="88" t="s">
        <v>3350</v>
      </c>
      <c r="G1232" s="394" t="s">
        <v>4161</v>
      </c>
      <c r="H1232" s="88">
        <v>3</v>
      </c>
      <c r="I1232" s="88">
        <v>60</v>
      </c>
      <c r="J1232" s="148">
        <v>180</v>
      </c>
      <c r="K1232" s="148"/>
      <c r="L1232" s="148"/>
    </row>
    <row r="1233" spans="1:12">
      <c r="A1233" s="33" t="s">
        <v>3918</v>
      </c>
      <c r="B1233" s="158" t="s">
        <v>1001</v>
      </c>
      <c r="C1233" s="88">
        <v>45740</v>
      </c>
      <c r="D1233" s="88" t="s">
        <v>684</v>
      </c>
      <c r="E1233" s="33" t="s">
        <v>2760</v>
      </c>
      <c r="F1233" s="88" t="s">
        <v>3364</v>
      </c>
      <c r="G1233" s="394" t="s">
        <v>4138</v>
      </c>
      <c r="H1233" s="88">
        <v>1</v>
      </c>
      <c r="I1233" s="88">
        <v>220</v>
      </c>
      <c r="J1233" s="148">
        <v>220</v>
      </c>
      <c r="K1233" s="148"/>
      <c r="L1233" s="148"/>
    </row>
    <row r="1234" spans="1:12">
      <c r="A1234" s="33" t="s">
        <v>3918</v>
      </c>
      <c r="B1234" s="158" t="s">
        <v>1001</v>
      </c>
      <c r="C1234" s="88">
        <v>45740</v>
      </c>
      <c r="D1234" s="88" t="s">
        <v>684</v>
      </c>
      <c r="E1234" s="33" t="s">
        <v>2762</v>
      </c>
      <c r="F1234" s="88" t="s">
        <v>3350</v>
      </c>
      <c r="G1234" s="394" t="s">
        <v>4149</v>
      </c>
      <c r="H1234" s="88">
        <v>1</v>
      </c>
      <c r="I1234" s="88">
        <v>300</v>
      </c>
      <c r="J1234" s="148">
        <v>300</v>
      </c>
      <c r="K1234" s="148"/>
      <c r="L1234" s="148"/>
    </row>
    <row r="1235" spans="1:12">
      <c r="A1235" s="33" t="s">
        <v>3768</v>
      </c>
      <c r="B1235" s="158" t="s">
        <v>616</v>
      </c>
      <c r="C1235" s="88">
        <v>45740</v>
      </c>
      <c r="D1235" s="88" t="s">
        <v>684</v>
      </c>
      <c r="E1235" s="33" t="s">
        <v>2760</v>
      </c>
      <c r="F1235" s="88" t="s">
        <v>3340</v>
      </c>
      <c r="G1235" s="394" t="s">
        <v>4129</v>
      </c>
      <c r="H1235" s="88">
        <v>8</v>
      </c>
      <c r="I1235" s="88">
        <v>220</v>
      </c>
      <c r="J1235" s="148">
        <v>1760</v>
      </c>
      <c r="K1235" s="148"/>
      <c r="L1235" s="148"/>
    </row>
    <row r="1236" spans="1:12">
      <c r="A1236" s="33" t="s">
        <v>3768</v>
      </c>
      <c r="B1236" s="158" t="s">
        <v>616</v>
      </c>
      <c r="C1236" s="88">
        <v>45740</v>
      </c>
      <c r="D1236" s="88" t="s">
        <v>684</v>
      </c>
      <c r="E1236" s="33" t="s">
        <v>2762</v>
      </c>
      <c r="F1236" s="88" t="s">
        <v>3352</v>
      </c>
      <c r="G1236" s="394" t="s">
        <v>4119</v>
      </c>
      <c r="H1236" s="88">
        <v>3</v>
      </c>
      <c r="I1236" s="88">
        <v>300</v>
      </c>
      <c r="J1236" s="148">
        <v>900</v>
      </c>
      <c r="K1236" s="148"/>
      <c r="L1236" s="148"/>
    </row>
    <row r="1237" spans="1:12">
      <c r="A1237" s="33" t="s">
        <v>3768</v>
      </c>
      <c r="B1237" s="158" t="s">
        <v>616</v>
      </c>
      <c r="C1237" s="88">
        <v>45740</v>
      </c>
      <c r="D1237" s="88" t="s">
        <v>684</v>
      </c>
      <c r="E1237" s="33" t="s">
        <v>2761</v>
      </c>
      <c r="F1237" s="88" t="s">
        <v>3348</v>
      </c>
      <c r="G1237" s="394" t="s">
        <v>4106</v>
      </c>
      <c r="H1237" s="88">
        <v>2</v>
      </c>
      <c r="I1237" s="88">
        <v>210</v>
      </c>
      <c r="J1237" s="148">
        <v>420</v>
      </c>
      <c r="K1237" s="148"/>
      <c r="L1237" s="148"/>
    </row>
    <row r="1238" spans="1:12">
      <c r="A1238" s="33" t="s">
        <v>2250</v>
      </c>
      <c r="B1238" s="158" t="s">
        <v>1764</v>
      </c>
      <c r="C1238" s="88">
        <v>45740</v>
      </c>
      <c r="D1238" s="88" t="s">
        <v>684</v>
      </c>
      <c r="E1238" s="33" t="s">
        <v>2760</v>
      </c>
      <c r="F1238" s="88" t="s">
        <v>3340</v>
      </c>
      <c r="G1238" s="394" t="s">
        <v>4124</v>
      </c>
      <c r="H1238" s="88">
        <v>6</v>
      </c>
      <c r="I1238" s="88">
        <v>220</v>
      </c>
      <c r="J1238" s="148">
        <v>1320</v>
      </c>
      <c r="K1238" s="148"/>
      <c r="L1238" s="148"/>
    </row>
    <row r="1239" spans="1:12">
      <c r="A1239" s="33" t="s">
        <v>2250</v>
      </c>
      <c r="B1239" s="158" t="s">
        <v>1764</v>
      </c>
      <c r="C1239" s="88">
        <v>45740</v>
      </c>
      <c r="D1239" s="88" t="s">
        <v>684</v>
      </c>
      <c r="E1239" s="33" t="s">
        <v>2762</v>
      </c>
      <c r="F1239" s="88" t="s">
        <v>3355</v>
      </c>
      <c r="G1239" s="394" t="s">
        <v>4116</v>
      </c>
      <c r="H1239" s="88">
        <v>4</v>
      </c>
      <c r="I1239" s="88">
        <v>300</v>
      </c>
      <c r="J1239" s="148">
        <v>1200</v>
      </c>
      <c r="K1239" s="148"/>
      <c r="L1239" s="148"/>
    </row>
    <row r="1240" spans="1:12">
      <c r="A1240" s="33" t="s">
        <v>2250</v>
      </c>
      <c r="B1240" s="158" t="s">
        <v>1764</v>
      </c>
      <c r="C1240" s="88">
        <v>45740</v>
      </c>
      <c r="D1240" s="88" t="s">
        <v>684</v>
      </c>
      <c r="E1240" s="33" t="s">
        <v>2761</v>
      </c>
      <c r="F1240" s="88" t="s">
        <v>3349</v>
      </c>
      <c r="G1240" s="394" t="s">
        <v>4107</v>
      </c>
      <c r="H1240" s="88">
        <v>2</v>
      </c>
      <c r="I1240" s="88">
        <v>210</v>
      </c>
      <c r="J1240" s="148">
        <v>420</v>
      </c>
      <c r="K1240" s="148"/>
      <c r="L1240" s="148"/>
    </row>
    <row r="1241" spans="1:12">
      <c r="A1241" s="33" t="s">
        <v>2242</v>
      </c>
      <c r="B1241" s="158" t="s">
        <v>602</v>
      </c>
      <c r="C1241" s="88">
        <v>45740</v>
      </c>
      <c r="D1241" s="88" t="s">
        <v>684</v>
      </c>
      <c r="E1241" s="33" t="s">
        <v>4122</v>
      </c>
      <c r="F1241" s="88" t="s">
        <v>3344</v>
      </c>
      <c r="G1241" s="394" t="s">
        <v>4157</v>
      </c>
      <c r="H1241" s="88">
        <v>3</v>
      </c>
      <c r="I1241" s="88">
        <v>60</v>
      </c>
      <c r="J1241" s="148">
        <v>180</v>
      </c>
      <c r="K1241" s="148"/>
      <c r="L1241" s="148"/>
    </row>
    <row r="1242" spans="1:12">
      <c r="A1242" s="33" t="s">
        <v>2242</v>
      </c>
      <c r="B1242" s="158" t="s">
        <v>602</v>
      </c>
      <c r="C1242" s="88">
        <v>45740</v>
      </c>
      <c r="D1242" s="88" t="s">
        <v>684</v>
      </c>
      <c r="E1242" s="33" t="s">
        <v>2760</v>
      </c>
      <c r="F1242" s="88" t="s">
        <v>3340</v>
      </c>
      <c r="G1242" s="394" t="s">
        <v>4099</v>
      </c>
      <c r="H1242" s="88">
        <v>4</v>
      </c>
      <c r="I1242" s="88">
        <v>220</v>
      </c>
      <c r="J1242" s="148">
        <v>880</v>
      </c>
      <c r="K1242" s="148"/>
      <c r="L1242" s="148"/>
    </row>
    <row r="1243" spans="1:12">
      <c r="A1243" s="33" t="s">
        <v>2242</v>
      </c>
      <c r="B1243" s="158" t="s">
        <v>602</v>
      </c>
      <c r="C1243" s="88">
        <v>45740</v>
      </c>
      <c r="D1243" s="88" t="s">
        <v>684</v>
      </c>
      <c r="E1243" s="33" t="s">
        <v>4126</v>
      </c>
      <c r="F1243" s="88" t="s">
        <v>3352</v>
      </c>
      <c r="G1243" s="394" t="s">
        <v>4154</v>
      </c>
      <c r="H1243" s="88">
        <v>3</v>
      </c>
      <c r="I1243" s="88">
        <v>272</v>
      </c>
      <c r="J1243" s="148">
        <v>816</v>
      </c>
      <c r="K1243" s="148"/>
      <c r="L1243" s="148"/>
    </row>
    <row r="1244" spans="1:12">
      <c r="A1244" s="33" t="s">
        <v>2242</v>
      </c>
      <c r="B1244" s="158" t="s">
        <v>602</v>
      </c>
      <c r="C1244" s="88">
        <v>45740</v>
      </c>
      <c r="D1244" s="88" t="s">
        <v>684</v>
      </c>
      <c r="E1244" s="33" t="s">
        <v>2761</v>
      </c>
      <c r="F1244" s="88" t="s">
        <v>3354</v>
      </c>
      <c r="G1244" s="394" t="s">
        <v>4143</v>
      </c>
      <c r="H1244" s="88">
        <v>3</v>
      </c>
      <c r="I1244" s="88">
        <v>210</v>
      </c>
      <c r="J1244" s="148">
        <v>630</v>
      </c>
      <c r="K1244" s="148"/>
      <c r="L1244" s="148"/>
    </row>
    <row r="1245" spans="1:12">
      <c r="A1245" s="33" t="s">
        <v>4078</v>
      </c>
      <c r="B1245" s="158" t="s">
        <v>506</v>
      </c>
      <c r="C1245" s="88">
        <v>45740</v>
      </c>
      <c r="D1245" s="88" t="s">
        <v>684</v>
      </c>
      <c r="E1245" s="33" t="s">
        <v>4122</v>
      </c>
      <c r="F1245" s="88" t="s">
        <v>3360</v>
      </c>
      <c r="G1245" s="394" t="s">
        <v>4128</v>
      </c>
      <c r="H1245" s="88">
        <v>3</v>
      </c>
      <c r="I1245" s="88">
        <v>60</v>
      </c>
      <c r="J1245" s="148">
        <v>180</v>
      </c>
      <c r="K1245" s="148"/>
      <c r="L1245" s="148"/>
    </row>
    <row r="1246" spans="1:12">
      <c r="A1246" s="33" t="s">
        <v>4078</v>
      </c>
      <c r="B1246" s="158" t="s">
        <v>506</v>
      </c>
      <c r="C1246" s="88">
        <v>45740</v>
      </c>
      <c r="D1246" s="88" t="s">
        <v>684</v>
      </c>
      <c r="E1246" s="33" t="s">
        <v>2760</v>
      </c>
      <c r="F1246" s="88" t="s">
        <v>3340</v>
      </c>
      <c r="G1246" s="394" t="s">
        <v>4124</v>
      </c>
      <c r="H1246" s="88">
        <v>6</v>
      </c>
      <c r="I1246" s="88">
        <v>220</v>
      </c>
      <c r="J1246" s="148">
        <v>1320</v>
      </c>
      <c r="K1246" s="148"/>
      <c r="L1246" s="148"/>
    </row>
    <row r="1247" spans="1:12">
      <c r="A1247" s="33" t="s">
        <v>4078</v>
      </c>
      <c r="B1247" s="158" t="s">
        <v>506</v>
      </c>
      <c r="C1247" s="88">
        <v>45740</v>
      </c>
      <c r="D1247" s="88" t="s">
        <v>684</v>
      </c>
      <c r="E1247" s="33" t="s">
        <v>2762</v>
      </c>
      <c r="F1247" s="88" t="s">
        <v>3355</v>
      </c>
      <c r="G1247" s="394" t="s">
        <v>4116</v>
      </c>
      <c r="H1247" s="88">
        <v>4</v>
      </c>
      <c r="I1247" s="88">
        <v>300</v>
      </c>
      <c r="J1247" s="148">
        <v>1200</v>
      </c>
      <c r="K1247" s="148"/>
      <c r="L1247" s="148"/>
    </row>
    <row r="1248" spans="1:12">
      <c r="A1248" s="33" t="s">
        <v>4078</v>
      </c>
      <c r="B1248" s="158" t="s">
        <v>506</v>
      </c>
      <c r="C1248" s="88">
        <v>45740</v>
      </c>
      <c r="D1248" s="88" t="s">
        <v>684</v>
      </c>
      <c r="E1248" s="33" t="s">
        <v>2761</v>
      </c>
      <c r="F1248" s="88" t="s">
        <v>3349</v>
      </c>
      <c r="G1248" s="394" t="s">
        <v>4107</v>
      </c>
      <c r="H1248" s="88">
        <v>2</v>
      </c>
      <c r="I1248" s="88">
        <v>210</v>
      </c>
      <c r="J1248" s="148">
        <v>420</v>
      </c>
      <c r="K1248" s="148"/>
      <c r="L1248" s="148"/>
    </row>
    <row r="1249" spans="1:12">
      <c r="A1249" s="33" t="s">
        <v>2246</v>
      </c>
      <c r="B1249" s="158" t="s">
        <v>525</v>
      </c>
      <c r="C1249" s="88">
        <v>45740</v>
      </c>
      <c r="D1249" s="88" t="s">
        <v>684</v>
      </c>
      <c r="E1249" s="33" t="s">
        <v>4122</v>
      </c>
      <c r="F1249" s="88" t="s">
        <v>3350</v>
      </c>
      <c r="G1249" s="394" t="s">
        <v>4161</v>
      </c>
      <c r="H1249" s="88">
        <v>3</v>
      </c>
      <c r="I1249" s="88">
        <v>60</v>
      </c>
      <c r="J1249" s="148">
        <v>180</v>
      </c>
      <c r="K1249" s="148"/>
      <c r="L1249" s="148"/>
    </row>
    <row r="1250" spans="1:12">
      <c r="A1250" s="33" t="s">
        <v>2246</v>
      </c>
      <c r="B1250" s="158" t="s">
        <v>525</v>
      </c>
      <c r="C1250" s="88">
        <v>45740</v>
      </c>
      <c r="D1250" s="88" t="s">
        <v>684</v>
      </c>
      <c r="E1250" s="33" t="s">
        <v>2762</v>
      </c>
      <c r="F1250" s="88" t="s">
        <v>3355</v>
      </c>
      <c r="G1250" s="394" t="s">
        <v>4116</v>
      </c>
      <c r="H1250" s="88">
        <v>4</v>
      </c>
      <c r="I1250" s="88">
        <v>300</v>
      </c>
      <c r="J1250" s="148">
        <v>1200</v>
      </c>
      <c r="K1250" s="148"/>
      <c r="L1250" s="148"/>
    </row>
    <row r="1251" spans="1:12">
      <c r="A1251" s="33" t="s">
        <v>2246</v>
      </c>
      <c r="B1251" s="158" t="s">
        <v>525</v>
      </c>
      <c r="C1251" s="88">
        <v>45740</v>
      </c>
      <c r="D1251" s="88" t="s">
        <v>684</v>
      </c>
      <c r="E1251" s="33" t="s">
        <v>2761</v>
      </c>
      <c r="F1251" s="88" t="s">
        <v>3346</v>
      </c>
      <c r="G1251" s="394" t="s">
        <v>4159</v>
      </c>
      <c r="H1251" s="88">
        <v>3</v>
      </c>
      <c r="I1251" s="88">
        <v>210</v>
      </c>
      <c r="J1251" s="148">
        <v>630</v>
      </c>
      <c r="K1251" s="148"/>
      <c r="L1251" s="148"/>
    </row>
    <row r="1252" spans="1:12">
      <c r="A1252" s="33" t="s">
        <v>1406</v>
      </c>
      <c r="B1252" s="158" t="s">
        <v>612</v>
      </c>
      <c r="C1252" s="88">
        <v>45740</v>
      </c>
      <c r="D1252" s="88" t="s">
        <v>684</v>
      </c>
      <c r="E1252" s="33" t="s">
        <v>4122</v>
      </c>
      <c r="F1252" s="88" t="s">
        <v>3360</v>
      </c>
      <c r="G1252" s="394" t="s">
        <v>4128</v>
      </c>
      <c r="H1252" s="88">
        <v>3</v>
      </c>
      <c r="I1252" s="88">
        <v>60</v>
      </c>
      <c r="J1252" s="148">
        <v>180</v>
      </c>
      <c r="K1252" s="148"/>
      <c r="L1252" s="148"/>
    </row>
    <row r="1253" spans="1:12">
      <c r="A1253" s="33" t="s">
        <v>677</v>
      </c>
      <c r="B1253" s="158" t="s">
        <v>676</v>
      </c>
      <c r="C1253" s="88">
        <v>45740</v>
      </c>
      <c r="D1253" s="88" t="s">
        <v>684</v>
      </c>
      <c r="E1253" s="33" t="s">
        <v>2760</v>
      </c>
      <c r="F1253" s="88" t="s">
        <v>3340</v>
      </c>
      <c r="G1253" s="394" t="s">
        <v>4129</v>
      </c>
      <c r="H1253" s="88">
        <v>8</v>
      </c>
      <c r="I1253" s="88">
        <v>220</v>
      </c>
      <c r="J1253" s="148">
        <v>1760</v>
      </c>
      <c r="K1253" s="148"/>
      <c r="L1253" s="148"/>
    </row>
    <row r="1254" spans="1:12">
      <c r="A1254" s="33" t="s">
        <v>677</v>
      </c>
      <c r="B1254" s="158" t="s">
        <v>676</v>
      </c>
      <c r="C1254" s="88">
        <v>45740</v>
      </c>
      <c r="D1254" s="88" t="s">
        <v>684</v>
      </c>
      <c r="E1254" s="33" t="s">
        <v>4126</v>
      </c>
      <c r="F1254" s="88" t="s">
        <v>3355</v>
      </c>
      <c r="G1254" s="394" t="s">
        <v>4130</v>
      </c>
      <c r="H1254" s="88">
        <v>6</v>
      </c>
      <c r="I1254" s="88">
        <v>272</v>
      </c>
      <c r="J1254" s="148">
        <v>1632</v>
      </c>
      <c r="K1254" s="148"/>
      <c r="L1254" s="148"/>
    </row>
    <row r="1255" spans="1:12">
      <c r="A1255" s="33" t="s">
        <v>677</v>
      </c>
      <c r="B1255" s="158" t="s">
        <v>676</v>
      </c>
      <c r="C1255" s="88">
        <v>45740</v>
      </c>
      <c r="D1255" s="88" t="s">
        <v>684</v>
      </c>
      <c r="E1255" s="33" t="s">
        <v>2761</v>
      </c>
      <c r="F1255" s="88" t="s">
        <v>3349</v>
      </c>
      <c r="G1255" s="394" t="s">
        <v>4107</v>
      </c>
      <c r="H1255" s="88">
        <v>2</v>
      </c>
      <c r="I1255" s="88">
        <v>210</v>
      </c>
      <c r="J1255" s="148">
        <v>420</v>
      </c>
      <c r="K1255" s="148"/>
      <c r="L1255" s="148"/>
    </row>
    <row r="1256" spans="1:12">
      <c r="A1256" s="33" t="s">
        <v>731</v>
      </c>
      <c r="B1256" s="158" t="s">
        <v>577</v>
      </c>
      <c r="C1256" s="88">
        <v>45740</v>
      </c>
      <c r="D1256" s="88" t="s">
        <v>684</v>
      </c>
      <c r="E1256" s="33" t="s">
        <v>2760</v>
      </c>
      <c r="F1256" s="88" t="s">
        <v>3343</v>
      </c>
      <c r="G1256" s="394" t="s">
        <v>4125</v>
      </c>
      <c r="H1256" s="88">
        <v>4</v>
      </c>
      <c r="I1256" s="88">
        <v>220</v>
      </c>
      <c r="J1256" s="148">
        <v>880</v>
      </c>
      <c r="K1256" s="148"/>
      <c r="L1256" s="148"/>
    </row>
    <row r="1257" spans="1:12">
      <c r="A1257" s="33" t="s">
        <v>731</v>
      </c>
      <c r="B1257" s="158" t="s">
        <v>577</v>
      </c>
      <c r="C1257" s="88">
        <v>45740</v>
      </c>
      <c r="D1257" s="88" t="s">
        <v>684</v>
      </c>
      <c r="E1257" s="33" t="s">
        <v>2762</v>
      </c>
      <c r="F1257" s="88" t="s">
        <v>3354</v>
      </c>
      <c r="G1257" s="394" t="s">
        <v>4113</v>
      </c>
      <c r="H1257" s="88">
        <v>3</v>
      </c>
      <c r="I1257" s="88">
        <v>300</v>
      </c>
      <c r="J1257" s="148">
        <v>900</v>
      </c>
      <c r="K1257" s="148"/>
      <c r="L1257" s="148"/>
    </row>
    <row r="1258" spans="1:12">
      <c r="A1258" s="33" t="s">
        <v>731</v>
      </c>
      <c r="B1258" s="158" t="s">
        <v>577</v>
      </c>
      <c r="C1258" s="88">
        <v>45740</v>
      </c>
      <c r="D1258" s="88" t="s">
        <v>684</v>
      </c>
      <c r="E1258" s="33" t="s">
        <v>2761</v>
      </c>
      <c r="F1258" s="88" t="s">
        <v>3348</v>
      </c>
      <c r="G1258" s="394" t="s">
        <v>4106</v>
      </c>
      <c r="H1258" s="88">
        <v>2</v>
      </c>
      <c r="I1258" s="88">
        <v>210</v>
      </c>
      <c r="J1258" s="148">
        <v>420</v>
      </c>
      <c r="K1258" s="148"/>
      <c r="L1258" s="148"/>
    </row>
    <row r="1259" spans="1:12">
      <c r="A1259" s="33" t="s">
        <v>2053</v>
      </c>
      <c r="B1259" s="158" t="s">
        <v>2045</v>
      </c>
      <c r="C1259" s="88">
        <v>45740</v>
      </c>
      <c r="D1259" s="88" t="s">
        <v>684</v>
      </c>
      <c r="E1259" s="33" t="s">
        <v>4122</v>
      </c>
      <c r="F1259" s="88" t="s">
        <v>3344</v>
      </c>
      <c r="G1259" s="394" t="s">
        <v>4157</v>
      </c>
      <c r="H1259" s="88">
        <v>3</v>
      </c>
      <c r="I1259" s="88">
        <v>60</v>
      </c>
      <c r="J1259" s="148">
        <v>180</v>
      </c>
      <c r="K1259" s="148"/>
      <c r="L1259" s="148"/>
    </row>
    <row r="1260" spans="1:12">
      <c r="A1260" s="33" t="s">
        <v>2053</v>
      </c>
      <c r="B1260" s="158" t="s">
        <v>2045</v>
      </c>
      <c r="C1260" s="88">
        <v>45740</v>
      </c>
      <c r="D1260" s="88" t="s">
        <v>684</v>
      </c>
      <c r="E1260" s="33" t="s">
        <v>2760</v>
      </c>
      <c r="F1260" s="88" t="s">
        <v>3344</v>
      </c>
      <c r="G1260" s="394" t="s">
        <v>4103</v>
      </c>
      <c r="H1260" s="88">
        <v>1</v>
      </c>
      <c r="I1260" s="88">
        <v>220</v>
      </c>
      <c r="J1260" s="148">
        <v>220</v>
      </c>
      <c r="K1260" s="148"/>
      <c r="L1260" s="148"/>
    </row>
    <row r="1261" spans="1:12">
      <c r="A1261" s="33" t="s">
        <v>1468</v>
      </c>
      <c r="B1261" s="158" t="s">
        <v>1467</v>
      </c>
      <c r="C1261" s="88">
        <v>45740</v>
      </c>
      <c r="D1261" s="88" t="s">
        <v>684</v>
      </c>
      <c r="E1261" s="33" t="s">
        <v>4122</v>
      </c>
      <c r="F1261" s="88" t="s">
        <v>3350</v>
      </c>
      <c r="G1261" s="394" t="s">
        <v>4161</v>
      </c>
      <c r="H1261" s="88">
        <v>3</v>
      </c>
      <c r="I1261" s="88">
        <v>60</v>
      </c>
      <c r="J1261" s="148">
        <v>180</v>
      </c>
      <c r="K1261" s="148"/>
      <c r="L1261" s="148"/>
    </row>
    <row r="1262" spans="1:12">
      <c r="A1262" s="33" t="s">
        <v>1468</v>
      </c>
      <c r="B1262" s="158" t="s">
        <v>1467</v>
      </c>
      <c r="C1262" s="88">
        <v>45740</v>
      </c>
      <c r="D1262" s="88" t="s">
        <v>684</v>
      </c>
      <c r="E1262" s="33" t="s">
        <v>2760</v>
      </c>
      <c r="F1262" s="88" t="s">
        <v>3341</v>
      </c>
      <c r="G1262" s="394" t="s">
        <v>4100</v>
      </c>
      <c r="H1262" s="88">
        <v>1</v>
      </c>
      <c r="I1262" s="88">
        <v>220</v>
      </c>
      <c r="J1262" s="148">
        <v>220</v>
      </c>
      <c r="K1262" s="148"/>
      <c r="L1262" s="148"/>
    </row>
    <row r="1263" spans="1:12">
      <c r="A1263" s="33" t="s">
        <v>1468</v>
      </c>
      <c r="B1263" s="158" t="s">
        <v>1467</v>
      </c>
      <c r="C1263" s="88">
        <v>45740</v>
      </c>
      <c r="D1263" s="88" t="s">
        <v>684</v>
      </c>
      <c r="E1263" s="33" t="s">
        <v>2762</v>
      </c>
      <c r="F1263" s="88" t="s">
        <v>3341</v>
      </c>
      <c r="G1263" s="394" t="s">
        <v>4115</v>
      </c>
      <c r="H1263" s="88">
        <v>1</v>
      </c>
      <c r="I1263" s="88">
        <v>300</v>
      </c>
      <c r="J1263" s="148">
        <v>300</v>
      </c>
      <c r="K1263" s="148"/>
      <c r="L1263" s="148"/>
    </row>
    <row r="1264" spans="1:12">
      <c r="A1264" s="33" t="s">
        <v>1468</v>
      </c>
      <c r="B1264" s="158" t="s">
        <v>1467</v>
      </c>
      <c r="C1264" s="88">
        <v>45740</v>
      </c>
      <c r="D1264" s="88" t="s">
        <v>684</v>
      </c>
      <c r="E1264" s="33" t="s">
        <v>2761</v>
      </c>
      <c r="F1264" s="88" t="s">
        <v>3346</v>
      </c>
      <c r="G1264" s="394" t="s">
        <v>4159</v>
      </c>
      <c r="H1264" s="88">
        <v>3</v>
      </c>
      <c r="I1264" s="88">
        <v>210</v>
      </c>
      <c r="J1264" s="148">
        <v>630</v>
      </c>
      <c r="K1264" s="148"/>
      <c r="L1264" s="148"/>
    </row>
    <row r="1265" spans="1:12">
      <c r="A1265" s="33" t="s">
        <v>3706</v>
      </c>
      <c r="B1265" s="158" t="s">
        <v>490</v>
      </c>
      <c r="C1265" s="88">
        <v>45740</v>
      </c>
      <c r="D1265" s="88" t="s">
        <v>684</v>
      </c>
      <c r="E1265" s="33" t="s">
        <v>4122</v>
      </c>
      <c r="F1265" s="88" t="s">
        <v>3344</v>
      </c>
      <c r="G1265" s="394" t="s">
        <v>4157</v>
      </c>
      <c r="H1265" s="88">
        <v>3</v>
      </c>
      <c r="I1265" s="88">
        <v>60</v>
      </c>
      <c r="J1265" s="148">
        <v>180</v>
      </c>
      <c r="K1265" s="148"/>
      <c r="L1265" s="148"/>
    </row>
    <row r="1266" spans="1:12">
      <c r="A1266" s="33" t="s">
        <v>3706</v>
      </c>
      <c r="B1266" s="158" t="s">
        <v>490</v>
      </c>
      <c r="C1266" s="88">
        <v>45740</v>
      </c>
      <c r="D1266" s="88" t="s">
        <v>684</v>
      </c>
      <c r="E1266" s="33" t="s">
        <v>2760</v>
      </c>
      <c r="F1266" s="88" t="s">
        <v>3340</v>
      </c>
      <c r="G1266" s="394" t="s">
        <v>4099</v>
      </c>
      <c r="H1266" s="88">
        <v>4</v>
      </c>
      <c r="I1266" s="88">
        <v>220</v>
      </c>
      <c r="J1266" s="148">
        <v>880</v>
      </c>
      <c r="K1266" s="148"/>
      <c r="L1266" s="148"/>
    </row>
    <row r="1267" spans="1:12">
      <c r="A1267" s="33" t="s">
        <v>3706</v>
      </c>
      <c r="B1267" s="158" t="s">
        <v>490</v>
      </c>
      <c r="C1267" s="88">
        <v>45740</v>
      </c>
      <c r="D1267" s="88" t="s">
        <v>684</v>
      </c>
      <c r="E1267" s="33" t="s">
        <v>4126</v>
      </c>
      <c r="F1267" s="88" t="s">
        <v>3355</v>
      </c>
      <c r="G1267" s="394" t="s">
        <v>4127</v>
      </c>
      <c r="H1267" s="88">
        <v>4</v>
      </c>
      <c r="I1267" s="88">
        <v>272</v>
      </c>
      <c r="J1267" s="148">
        <v>1088</v>
      </c>
      <c r="K1267" s="148"/>
      <c r="L1267" s="148"/>
    </row>
    <row r="1268" spans="1:12">
      <c r="A1268" s="33" t="s">
        <v>3706</v>
      </c>
      <c r="B1268" s="158" t="s">
        <v>490</v>
      </c>
      <c r="C1268" s="88">
        <v>45740</v>
      </c>
      <c r="D1268" s="88" t="s">
        <v>684</v>
      </c>
      <c r="E1268" s="33" t="s">
        <v>2761</v>
      </c>
      <c r="F1268" s="88" t="s">
        <v>3349</v>
      </c>
      <c r="G1268" s="394" t="s">
        <v>4107</v>
      </c>
      <c r="H1268" s="88">
        <v>2</v>
      </c>
      <c r="I1268" s="88">
        <v>210</v>
      </c>
      <c r="J1268" s="148">
        <v>420</v>
      </c>
      <c r="K1268" s="148"/>
      <c r="L1268" s="148"/>
    </row>
    <row r="1269" spans="1:12">
      <c r="A1269" s="33" t="s">
        <v>2154</v>
      </c>
      <c r="B1269" s="158" t="s">
        <v>2153</v>
      </c>
      <c r="C1269" s="88">
        <v>45740</v>
      </c>
      <c r="D1269" s="88" t="s">
        <v>684</v>
      </c>
      <c r="E1269" s="33" t="s">
        <v>4122</v>
      </c>
      <c r="F1269" s="88" t="s">
        <v>3341</v>
      </c>
      <c r="G1269" s="394" t="s">
        <v>4123</v>
      </c>
      <c r="H1269" s="88">
        <v>3</v>
      </c>
      <c r="I1269" s="88">
        <v>60</v>
      </c>
      <c r="J1269" s="148">
        <v>180</v>
      </c>
      <c r="K1269" s="148"/>
      <c r="L1269" s="148"/>
    </row>
    <row r="1270" spans="1:12">
      <c r="A1270" s="33" t="s">
        <v>2154</v>
      </c>
      <c r="B1270" s="158" t="s">
        <v>2153</v>
      </c>
      <c r="C1270" s="88">
        <v>45740</v>
      </c>
      <c r="D1270" s="88" t="s">
        <v>684</v>
      </c>
      <c r="E1270" s="33" t="s">
        <v>2760</v>
      </c>
      <c r="F1270" s="88" t="s">
        <v>3340</v>
      </c>
      <c r="G1270" s="394" t="s">
        <v>4099</v>
      </c>
      <c r="H1270" s="88">
        <v>4</v>
      </c>
      <c r="I1270" s="88">
        <v>220</v>
      </c>
      <c r="J1270" s="148">
        <v>880</v>
      </c>
      <c r="K1270" s="148"/>
      <c r="L1270" s="148"/>
    </row>
    <row r="1271" spans="1:12">
      <c r="A1271" s="33" t="s">
        <v>2154</v>
      </c>
      <c r="B1271" s="158" t="s">
        <v>2153</v>
      </c>
      <c r="C1271" s="88">
        <v>45740</v>
      </c>
      <c r="D1271" s="88" t="s">
        <v>684</v>
      </c>
      <c r="E1271" s="33" t="s">
        <v>2762</v>
      </c>
      <c r="F1271" s="88" t="s">
        <v>3357</v>
      </c>
      <c r="G1271" s="394" t="s">
        <v>4121</v>
      </c>
      <c r="H1271" s="88">
        <v>2</v>
      </c>
      <c r="I1271" s="88">
        <v>300</v>
      </c>
      <c r="J1271" s="148">
        <v>600</v>
      </c>
      <c r="K1271" s="148"/>
      <c r="L1271" s="148"/>
    </row>
    <row r="1272" spans="1:12">
      <c r="A1272" s="33" t="s">
        <v>2154</v>
      </c>
      <c r="B1272" s="158" t="s">
        <v>2153</v>
      </c>
      <c r="C1272" s="88">
        <v>45740</v>
      </c>
      <c r="D1272" s="88" t="s">
        <v>684</v>
      </c>
      <c r="E1272" s="33" t="s">
        <v>2761</v>
      </c>
      <c r="F1272" s="88" t="s">
        <v>3351</v>
      </c>
      <c r="G1272" s="394" t="s">
        <v>4111</v>
      </c>
      <c r="H1272" s="88">
        <v>2</v>
      </c>
      <c r="I1272" s="88">
        <v>210</v>
      </c>
      <c r="J1272" s="148">
        <v>420</v>
      </c>
      <c r="K1272" s="148"/>
      <c r="L1272" s="148"/>
    </row>
    <row r="1273" spans="1:12">
      <c r="A1273" s="33" t="s">
        <v>2099</v>
      </c>
      <c r="B1273" s="158" t="s">
        <v>2096</v>
      </c>
      <c r="C1273" s="88">
        <v>45740</v>
      </c>
      <c r="D1273" s="88" t="s">
        <v>684</v>
      </c>
      <c r="E1273" s="33" t="s">
        <v>4122</v>
      </c>
      <c r="F1273" s="88" t="s">
        <v>3341</v>
      </c>
      <c r="G1273" s="394" t="s">
        <v>4123</v>
      </c>
      <c r="H1273" s="88">
        <v>3</v>
      </c>
      <c r="I1273" s="88">
        <v>60</v>
      </c>
      <c r="J1273" s="148">
        <v>180</v>
      </c>
      <c r="K1273" s="148"/>
      <c r="L1273" s="148"/>
    </row>
    <row r="1274" spans="1:12">
      <c r="A1274" s="33" t="s">
        <v>2099</v>
      </c>
      <c r="B1274" s="158" t="s">
        <v>2096</v>
      </c>
      <c r="C1274" s="88">
        <v>45740</v>
      </c>
      <c r="D1274" s="88" t="s">
        <v>684</v>
      </c>
      <c r="E1274" s="33" t="s">
        <v>2760</v>
      </c>
      <c r="F1274" s="88" t="s">
        <v>3342</v>
      </c>
      <c r="G1274" s="394" t="s">
        <v>4101</v>
      </c>
      <c r="H1274" s="88">
        <v>2</v>
      </c>
      <c r="I1274" s="88">
        <v>220</v>
      </c>
      <c r="J1274" s="148">
        <v>440</v>
      </c>
      <c r="K1274" s="148"/>
      <c r="L1274" s="148"/>
    </row>
    <row r="1275" spans="1:12">
      <c r="A1275" s="33" t="s">
        <v>2099</v>
      </c>
      <c r="B1275" s="158" t="s">
        <v>2096</v>
      </c>
      <c r="C1275" s="88">
        <v>45740</v>
      </c>
      <c r="D1275" s="88" t="s">
        <v>684</v>
      </c>
      <c r="E1275" s="33" t="s">
        <v>2762</v>
      </c>
      <c r="F1275" s="88" t="s">
        <v>3355</v>
      </c>
      <c r="G1275" s="394" t="s">
        <v>4116</v>
      </c>
      <c r="H1275" s="88">
        <v>4</v>
      </c>
      <c r="I1275" s="88">
        <v>300</v>
      </c>
      <c r="J1275" s="148">
        <v>1200</v>
      </c>
      <c r="K1275" s="148"/>
      <c r="L1275" s="148"/>
    </row>
    <row r="1276" spans="1:12">
      <c r="A1276" s="33" t="s">
        <v>2099</v>
      </c>
      <c r="B1276" s="158" t="s">
        <v>2096</v>
      </c>
      <c r="C1276" s="88">
        <v>45740</v>
      </c>
      <c r="D1276" s="88" t="s">
        <v>684</v>
      </c>
      <c r="E1276" s="33" t="s">
        <v>2761</v>
      </c>
      <c r="F1276" s="88" t="s">
        <v>3348</v>
      </c>
      <c r="G1276" s="394" t="s">
        <v>4106</v>
      </c>
      <c r="H1276" s="88">
        <v>2</v>
      </c>
      <c r="I1276" s="88">
        <v>210</v>
      </c>
      <c r="J1276" s="148">
        <v>420</v>
      </c>
      <c r="K1276" s="148"/>
      <c r="L1276" s="148"/>
    </row>
    <row r="1277" spans="1:12">
      <c r="A1277" s="33" t="s">
        <v>1886</v>
      </c>
      <c r="B1277" s="158" t="s">
        <v>1808</v>
      </c>
      <c r="C1277" s="88">
        <v>45740</v>
      </c>
      <c r="D1277" s="88" t="s">
        <v>684</v>
      </c>
      <c r="E1277" s="33" t="s">
        <v>4122</v>
      </c>
      <c r="F1277" s="88" t="s">
        <v>3344</v>
      </c>
      <c r="G1277" s="394" t="s">
        <v>4157</v>
      </c>
      <c r="H1277" s="88">
        <v>3</v>
      </c>
      <c r="I1277" s="88">
        <v>60</v>
      </c>
      <c r="J1277" s="148">
        <v>180</v>
      </c>
      <c r="K1277" s="148"/>
      <c r="L1277" s="148"/>
    </row>
    <row r="1278" spans="1:12">
      <c r="A1278" s="33" t="s">
        <v>1886</v>
      </c>
      <c r="B1278" s="158" t="s">
        <v>1808</v>
      </c>
      <c r="C1278" s="88">
        <v>45740</v>
      </c>
      <c r="D1278" s="88" t="s">
        <v>684</v>
      </c>
      <c r="E1278" s="33" t="s">
        <v>2760</v>
      </c>
      <c r="F1278" s="88" t="s">
        <v>3364</v>
      </c>
      <c r="G1278" s="394" t="s">
        <v>4138</v>
      </c>
      <c r="H1278" s="88">
        <v>1</v>
      </c>
      <c r="I1278" s="88">
        <v>220</v>
      </c>
      <c r="J1278" s="148">
        <v>220</v>
      </c>
      <c r="K1278" s="148"/>
      <c r="L1278" s="148"/>
    </row>
    <row r="1279" spans="1:12">
      <c r="A1279" s="33" t="s">
        <v>1886</v>
      </c>
      <c r="B1279" s="158" t="s">
        <v>1808</v>
      </c>
      <c r="C1279" s="88">
        <v>45740</v>
      </c>
      <c r="D1279" s="88" t="s">
        <v>684</v>
      </c>
      <c r="E1279" s="33" t="s">
        <v>4126</v>
      </c>
      <c r="F1279" s="88" t="s">
        <v>3356</v>
      </c>
      <c r="G1279" s="394" t="s">
        <v>4152</v>
      </c>
      <c r="H1279" s="88">
        <v>2</v>
      </c>
      <c r="I1279" s="88">
        <v>272</v>
      </c>
      <c r="J1279" s="148">
        <v>544</v>
      </c>
      <c r="K1279" s="148"/>
      <c r="L1279" s="148"/>
    </row>
    <row r="1280" spans="1:12">
      <c r="A1280" s="33" t="s">
        <v>1886</v>
      </c>
      <c r="B1280" s="158" t="s">
        <v>1808</v>
      </c>
      <c r="C1280" s="88">
        <v>45740</v>
      </c>
      <c r="D1280" s="88" t="s">
        <v>684</v>
      </c>
      <c r="E1280" s="33" t="s">
        <v>2761</v>
      </c>
      <c r="F1280" s="88" t="s">
        <v>3354</v>
      </c>
      <c r="G1280" s="394" t="s">
        <v>4143</v>
      </c>
      <c r="H1280" s="88">
        <v>3</v>
      </c>
      <c r="I1280" s="88">
        <v>210</v>
      </c>
      <c r="J1280" s="148">
        <v>630</v>
      </c>
      <c r="K1280" s="148"/>
      <c r="L1280" s="148"/>
    </row>
    <row r="1281" spans="1:12">
      <c r="A1281" s="33" t="s">
        <v>3895</v>
      </c>
      <c r="B1281" s="158" t="s">
        <v>588</v>
      </c>
      <c r="C1281" s="88">
        <v>45740</v>
      </c>
      <c r="D1281" s="88" t="s">
        <v>684</v>
      </c>
      <c r="E1281" s="33" t="s">
        <v>4122</v>
      </c>
      <c r="F1281" s="88" t="s">
        <v>3360</v>
      </c>
      <c r="G1281" s="394" t="s">
        <v>4128</v>
      </c>
      <c r="H1281" s="88">
        <v>3</v>
      </c>
      <c r="I1281" s="88">
        <v>60</v>
      </c>
      <c r="J1281" s="148">
        <v>180</v>
      </c>
      <c r="K1281" s="148"/>
      <c r="L1281" s="148"/>
    </row>
    <row r="1282" spans="1:12">
      <c r="A1282" s="33" t="s">
        <v>1378</v>
      </c>
      <c r="B1282" s="158" t="s">
        <v>1377</v>
      </c>
      <c r="C1282" s="88">
        <v>45740</v>
      </c>
      <c r="D1282" s="88" t="s">
        <v>684</v>
      </c>
      <c r="E1282" s="33" t="s">
        <v>4122</v>
      </c>
      <c r="F1282" s="88" t="s">
        <v>3360</v>
      </c>
      <c r="G1282" s="394" t="s">
        <v>4128</v>
      </c>
      <c r="H1282" s="88">
        <v>3</v>
      </c>
      <c r="I1282" s="88">
        <v>60</v>
      </c>
      <c r="J1282" s="148">
        <v>180</v>
      </c>
      <c r="K1282" s="148"/>
      <c r="L1282" s="148"/>
    </row>
    <row r="1283" spans="1:12">
      <c r="A1283" s="33" t="s">
        <v>3670</v>
      </c>
      <c r="B1283" s="158" t="s">
        <v>504</v>
      </c>
      <c r="C1283" s="88">
        <v>45740</v>
      </c>
      <c r="D1283" s="88" t="s">
        <v>684</v>
      </c>
      <c r="E1283" s="33" t="s">
        <v>2760</v>
      </c>
      <c r="F1283" s="88" t="s">
        <v>3340</v>
      </c>
      <c r="G1283" s="394" t="s">
        <v>4129</v>
      </c>
      <c r="H1283" s="88">
        <v>8</v>
      </c>
      <c r="I1283" s="88">
        <v>220</v>
      </c>
      <c r="J1283" s="148">
        <v>1760</v>
      </c>
      <c r="K1283" s="148"/>
      <c r="L1283" s="148"/>
    </row>
    <row r="1284" spans="1:12">
      <c r="A1284" s="33" t="s">
        <v>3670</v>
      </c>
      <c r="B1284" s="158" t="s">
        <v>504</v>
      </c>
      <c r="C1284" s="88">
        <v>45740</v>
      </c>
      <c r="D1284" s="88" t="s">
        <v>684</v>
      </c>
      <c r="E1284" s="33" t="s">
        <v>4126</v>
      </c>
      <c r="F1284" s="88" t="s">
        <v>3355</v>
      </c>
      <c r="G1284" s="394" t="s">
        <v>4130</v>
      </c>
      <c r="H1284" s="88">
        <v>6</v>
      </c>
      <c r="I1284" s="88">
        <v>272</v>
      </c>
      <c r="J1284" s="148">
        <v>1632</v>
      </c>
      <c r="K1284" s="148"/>
      <c r="L1284" s="148"/>
    </row>
    <row r="1285" spans="1:12">
      <c r="A1285" s="33" t="s">
        <v>3670</v>
      </c>
      <c r="B1285" s="158" t="s">
        <v>504</v>
      </c>
      <c r="C1285" s="88">
        <v>45740</v>
      </c>
      <c r="D1285" s="88" t="s">
        <v>684</v>
      </c>
      <c r="E1285" s="33" t="s">
        <v>2761</v>
      </c>
      <c r="F1285" s="88" t="s">
        <v>3348</v>
      </c>
      <c r="G1285" s="394" t="s">
        <v>4106</v>
      </c>
      <c r="H1285" s="88">
        <v>2</v>
      </c>
      <c r="I1285" s="88">
        <v>210</v>
      </c>
      <c r="J1285" s="148">
        <v>420</v>
      </c>
      <c r="K1285" s="148"/>
      <c r="L1285" s="148"/>
    </row>
    <row r="1286" spans="1:12">
      <c r="A1286" s="33" t="s">
        <v>2256</v>
      </c>
      <c r="B1286" s="158" t="s">
        <v>275</v>
      </c>
      <c r="C1286" s="88">
        <v>45740</v>
      </c>
      <c r="D1286" s="88" t="s">
        <v>684</v>
      </c>
      <c r="E1286" s="33" t="s">
        <v>4122</v>
      </c>
      <c r="F1286" s="88" t="s">
        <v>3344</v>
      </c>
      <c r="G1286" s="394" t="s">
        <v>4157</v>
      </c>
      <c r="H1286" s="88">
        <v>3</v>
      </c>
      <c r="I1286" s="88">
        <v>60</v>
      </c>
      <c r="J1286" s="148">
        <v>180</v>
      </c>
      <c r="K1286" s="148"/>
      <c r="L1286" s="148"/>
    </row>
    <row r="1287" spans="1:12">
      <c r="A1287" s="33" t="s">
        <v>1077</v>
      </c>
      <c r="B1287" s="158" t="s">
        <v>1076</v>
      </c>
      <c r="C1287" s="88">
        <v>45740</v>
      </c>
      <c r="D1287" s="88" t="s">
        <v>684</v>
      </c>
      <c r="E1287" s="33" t="s">
        <v>4122</v>
      </c>
      <c r="F1287" s="88" t="s">
        <v>3344</v>
      </c>
      <c r="G1287" s="394" t="s">
        <v>4157</v>
      </c>
      <c r="H1287" s="88">
        <v>3</v>
      </c>
      <c r="I1287" s="88">
        <v>60</v>
      </c>
      <c r="J1287" s="148">
        <v>180</v>
      </c>
      <c r="K1287" s="148"/>
      <c r="L1287" s="148"/>
    </row>
    <row r="1288" spans="1:12">
      <c r="A1288" s="33" t="s">
        <v>1077</v>
      </c>
      <c r="B1288" s="158" t="s">
        <v>1076</v>
      </c>
      <c r="C1288" s="88">
        <v>45740</v>
      </c>
      <c r="D1288" s="88" t="s">
        <v>684</v>
      </c>
      <c r="E1288" s="33" t="s">
        <v>2762</v>
      </c>
      <c r="F1288" s="88" t="s">
        <v>3341</v>
      </c>
      <c r="G1288" s="394" t="s">
        <v>4115</v>
      </c>
      <c r="H1288" s="88">
        <v>1</v>
      </c>
      <c r="I1288" s="88">
        <v>300</v>
      </c>
      <c r="J1288" s="148">
        <v>300</v>
      </c>
      <c r="K1288" s="148"/>
      <c r="L1288" s="148"/>
    </row>
    <row r="1289" spans="1:12">
      <c r="A1289" s="33" t="s">
        <v>1077</v>
      </c>
      <c r="B1289" s="158" t="s">
        <v>1076</v>
      </c>
      <c r="C1289" s="88">
        <v>45740</v>
      </c>
      <c r="D1289" s="88" t="s">
        <v>684</v>
      </c>
      <c r="E1289" s="33" t="s">
        <v>2761</v>
      </c>
      <c r="F1289" s="88" t="s">
        <v>3341</v>
      </c>
      <c r="G1289" s="394" t="s">
        <v>4108</v>
      </c>
      <c r="H1289" s="88">
        <v>1</v>
      </c>
      <c r="I1289" s="88">
        <v>210</v>
      </c>
      <c r="J1289" s="148">
        <v>210</v>
      </c>
      <c r="K1289" s="148"/>
      <c r="L1289" s="148"/>
    </row>
    <row r="1290" spans="1:12">
      <c r="A1290" s="33" t="s">
        <v>4005</v>
      </c>
      <c r="B1290" s="158" t="s">
        <v>596</v>
      </c>
      <c r="C1290" s="88">
        <v>45740</v>
      </c>
      <c r="D1290" s="88" t="s">
        <v>684</v>
      </c>
      <c r="E1290" s="33" t="s">
        <v>4122</v>
      </c>
      <c r="F1290" s="88" t="s">
        <v>3344</v>
      </c>
      <c r="G1290" s="394" t="s">
        <v>4157</v>
      </c>
      <c r="H1290" s="88">
        <v>3</v>
      </c>
      <c r="I1290" s="88">
        <v>60</v>
      </c>
      <c r="J1290" s="148">
        <v>180</v>
      </c>
      <c r="K1290" s="148"/>
      <c r="L1290" s="148"/>
    </row>
    <row r="1291" spans="1:12">
      <c r="A1291" s="33" t="s">
        <v>4005</v>
      </c>
      <c r="B1291" s="158" t="s">
        <v>596</v>
      </c>
      <c r="C1291" s="88">
        <v>45740</v>
      </c>
      <c r="D1291" s="88" t="s">
        <v>684</v>
      </c>
      <c r="E1291" s="33" t="s">
        <v>2760</v>
      </c>
      <c r="F1291" s="88" t="s">
        <v>3340</v>
      </c>
      <c r="G1291" s="394" t="s">
        <v>4124</v>
      </c>
      <c r="H1291" s="88">
        <v>6</v>
      </c>
      <c r="I1291" s="88">
        <v>220</v>
      </c>
      <c r="J1291" s="148">
        <v>1320</v>
      </c>
      <c r="K1291" s="148"/>
      <c r="L1291" s="148"/>
    </row>
    <row r="1292" spans="1:12">
      <c r="A1292" s="33" t="s">
        <v>4005</v>
      </c>
      <c r="B1292" s="158" t="s">
        <v>596</v>
      </c>
      <c r="C1292" s="88">
        <v>45740</v>
      </c>
      <c r="D1292" s="88" t="s">
        <v>684</v>
      </c>
      <c r="E1292" s="33" t="s">
        <v>4126</v>
      </c>
      <c r="F1292" s="88" t="s">
        <v>3362</v>
      </c>
      <c r="G1292" s="394" t="s">
        <v>4156</v>
      </c>
      <c r="H1292" s="88">
        <v>3</v>
      </c>
      <c r="I1292" s="88">
        <v>272</v>
      </c>
      <c r="J1292" s="148">
        <v>816</v>
      </c>
      <c r="K1292" s="148"/>
      <c r="L1292" s="148"/>
    </row>
    <row r="1293" spans="1:12">
      <c r="A1293" s="33" t="s">
        <v>4005</v>
      </c>
      <c r="B1293" s="158" t="s">
        <v>596</v>
      </c>
      <c r="C1293" s="88">
        <v>45740</v>
      </c>
      <c r="D1293" s="88" t="s">
        <v>684</v>
      </c>
      <c r="E1293" s="33" t="s">
        <v>2762</v>
      </c>
      <c r="F1293" s="88" t="s">
        <v>3341</v>
      </c>
      <c r="G1293" s="394" t="s">
        <v>4115</v>
      </c>
      <c r="H1293" s="88">
        <v>1</v>
      </c>
      <c r="I1293" s="88">
        <v>300</v>
      </c>
      <c r="J1293" s="148">
        <v>300</v>
      </c>
      <c r="K1293" s="148"/>
      <c r="L1293" s="148"/>
    </row>
    <row r="1294" spans="1:12">
      <c r="A1294" s="33" t="s">
        <v>4005</v>
      </c>
      <c r="B1294" s="158" t="s">
        <v>596</v>
      </c>
      <c r="C1294" s="88">
        <v>45740</v>
      </c>
      <c r="D1294" s="88" t="s">
        <v>684</v>
      </c>
      <c r="E1294" s="33" t="s">
        <v>2761</v>
      </c>
      <c r="F1294" s="88" t="s">
        <v>3357</v>
      </c>
      <c r="G1294" s="394" t="s">
        <v>4146</v>
      </c>
      <c r="H1294" s="88">
        <v>2</v>
      </c>
      <c r="I1294" s="88">
        <v>210</v>
      </c>
      <c r="J1294" s="148">
        <v>420</v>
      </c>
      <c r="K1294" s="148"/>
      <c r="L1294" s="148"/>
    </row>
    <row r="1295" spans="1:12">
      <c r="A1295" s="33" t="s">
        <v>2138</v>
      </c>
      <c r="B1295" s="158" t="s">
        <v>603</v>
      </c>
      <c r="C1295" s="88">
        <v>45740</v>
      </c>
      <c r="D1295" s="88" t="s">
        <v>684</v>
      </c>
      <c r="E1295" s="33" t="s">
        <v>4122</v>
      </c>
      <c r="F1295" s="88" t="s">
        <v>3344</v>
      </c>
      <c r="G1295" s="394" t="s">
        <v>4157</v>
      </c>
      <c r="H1295" s="88">
        <v>3</v>
      </c>
      <c r="I1295" s="88">
        <v>60</v>
      </c>
      <c r="J1295" s="148">
        <v>180</v>
      </c>
      <c r="K1295" s="148"/>
      <c r="L1295" s="148"/>
    </row>
    <row r="1296" spans="1:12">
      <c r="A1296" s="33" t="s">
        <v>3968</v>
      </c>
      <c r="B1296" s="158" t="s">
        <v>575</v>
      </c>
      <c r="C1296" s="88">
        <v>45740</v>
      </c>
      <c r="D1296" s="88" t="s">
        <v>684</v>
      </c>
      <c r="E1296" s="33" t="s">
        <v>2760</v>
      </c>
      <c r="F1296" s="88" t="s">
        <v>3340</v>
      </c>
      <c r="G1296" s="394" t="s">
        <v>4099</v>
      </c>
      <c r="H1296" s="88">
        <v>4</v>
      </c>
      <c r="I1296" s="88">
        <v>220</v>
      </c>
      <c r="J1296" s="148">
        <v>880</v>
      </c>
      <c r="K1296" s="148"/>
      <c r="L1296" s="148"/>
    </row>
    <row r="1297" spans="1:12">
      <c r="A1297" s="33" t="s">
        <v>3968</v>
      </c>
      <c r="B1297" s="158" t="s">
        <v>575</v>
      </c>
      <c r="C1297" s="88">
        <v>45740</v>
      </c>
      <c r="D1297" s="88" t="s">
        <v>684</v>
      </c>
      <c r="E1297" s="33" t="s">
        <v>2762</v>
      </c>
      <c r="F1297" s="88" t="s">
        <v>3355</v>
      </c>
      <c r="G1297" s="394" t="s">
        <v>4116</v>
      </c>
      <c r="H1297" s="88">
        <v>4</v>
      </c>
      <c r="I1297" s="88">
        <v>300</v>
      </c>
      <c r="J1297" s="148">
        <v>1200</v>
      </c>
      <c r="K1297" s="148"/>
      <c r="L1297" s="148"/>
    </row>
    <row r="1298" spans="1:12">
      <c r="A1298" s="33" t="s">
        <v>3968</v>
      </c>
      <c r="B1298" s="158" t="s">
        <v>575</v>
      </c>
      <c r="C1298" s="88">
        <v>45740</v>
      </c>
      <c r="D1298" s="88" t="s">
        <v>684</v>
      </c>
      <c r="E1298" s="33" t="s">
        <v>2761</v>
      </c>
      <c r="F1298" s="88" t="s">
        <v>3349</v>
      </c>
      <c r="G1298" s="394" t="s">
        <v>4107</v>
      </c>
      <c r="H1298" s="88">
        <v>2</v>
      </c>
      <c r="I1298" s="88">
        <v>210</v>
      </c>
      <c r="J1298" s="148">
        <v>420</v>
      </c>
      <c r="K1298" s="148"/>
      <c r="L1298" s="148"/>
    </row>
    <row r="1299" spans="1:12">
      <c r="A1299" s="33" t="s">
        <v>3684</v>
      </c>
      <c r="B1299" s="158" t="s">
        <v>587</v>
      </c>
      <c r="C1299" s="88">
        <v>45740</v>
      </c>
      <c r="D1299" s="88" t="s">
        <v>684</v>
      </c>
      <c r="E1299" s="33" t="s">
        <v>4122</v>
      </c>
      <c r="F1299" s="88" t="s">
        <v>3360</v>
      </c>
      <c r="G1299" s="394" t="s">
        <v>4128</v>
      </c>
      <c r="H1299" s="88">
        <v>3</v>
      </c>
      <c r="I1299" s="88">
        <v>60</v>
      </c>
      <c r="J1299" s="148">
        <v>180</v>
      </c>
      <c r="K1299" s="148"/>
      <c r="L1299" s="148"/>
    </row>
    <row r="1300" spans="1:12">
      <c r="A1300" s="33" t="s">
        <v>3969</v>
      </c>
      <c r="B1300" s="158" t="s">
        <v>497</v>
      </c>
      <c r="C1300" s="88">
        <v>45740</v>
      </c>
      <c r="D1300" s="88" t="s">
        <v>684</v>
      </c>
      <c r="E1300" s="33" t="s">
        <v>2760</v>
      </c>
      <c r="F1300" s="88" t="s">
        <v>3340</v>
      </c>
      <c r="G1300" s="394" t="s">
        <v>4129</v>
      </c>
      <c r="H1300" s="88">
        <v>8</v>
      </c>
      <c r="I1300" s="88">
        <v>220</v>
      </c>
      <c r="J1300" s="148">
        <v>1760</v>
      </c>
      <c r="K1300" s="148"/>
      <c r="L1300" s="148"/>
    </row>
    <row r="1301" spans="1:12">
      <c r="A1301" s="33" t="s">
        <v>3969</v>
      </c>
      <c r="B1301" s="158" t="s">
        <v>497</v>
      </c>
      <c r="C1301" s="88">
        <v>45740</v>
      </c>
      <c r="D1301" s="88" t="s">
        <v>684</v>
      </c>
      <c r="E1301" s="33" t="s">
        <v>4126</v>
      </c>
      <c r="F1301" s="88" t="s">
        <v>3355</v>
      </c>
      <c r="G1301" s="394" t="s">
        <v>4130</v>
      </c>
      <c r="H1301" s="88">
        <v>6</v>
      </c>
      <c r="I1301" s="88">
        <v>272</v>
      </c>
      <c r="J1301" s="148">
        <v>1632</v>
      </c>
      <c r="K1301" s="148"/>
      <c r="L1301" s="148"/>
    </row>
    <row r="1302" spans="1:12">
      <c r="A1302" s="33" t="s">
        <v>3969</v>
      </c>
      <c r="B1302" s="158" t="s">
        <v>497</v>
      </c>
      <c r="C1302" s="88">
        <v>45740</v>
      </c>
      <c r="D1302" s="88" t="s">
        <v>684</v>
      </c>
      <c r="E1302" s="33" t="s">
        <v>2761</v>
      </c>
      <c r="F1302" s="88" t="s">
        <v>3349</v>
      </c>
      <c r="G1302" s="394" t="s">
        <v>4107</v>
      </c>
      <c r="H1302" s="88">
        <v>2</v>
      </c>
      <c r="I1302" s="88">
        <v>210</v>
      </c>
      <c r="J1302" s="148">
        <v>420</v>
      </c>
      <c r="K1302" s="148"/>
      <c r="L1302" s="148"/>
    </row>
    <row r="1303" spans="1:12">
      <c r="A1303" s="33" t="s">
        <v>1486</v>
      </c>
      <c r="B1303" s="158" t="s">
        <v>1485</v>
      </c>
      <c r="C1303" s="88">
        <v>45740</v>
      </c>
      <c r="D1303" s="88" t="s">
        <v>684</v>
      </c>
      <c r="E1303" s="33" t="s">
        <v>4122</v>
      </c>
      <c r="F1303" s="88" t="s">
        <v>3341</v>
      </c>
      <c r="G1303" s="394" t="s">
        <v>4123</v>
      </c>
      <c r="H1303" s="88">
        <v>3</v>
      </c>
      <c r="I1303" s="88">
        <v>60</v>
      </c>
      <c r="J1303" s="148">
        <v>180</v>
      </c>
      <c r="K1303" s="148"/>
      <c r="L1303" s="148"/>
    </row>
    <row r="1304" spans="1:12">
      <c r="A1304" s="33" t="s">
        <v>1486</v>
      </c>
      <c r="B1304" s="158" t="s">
        <v>1485</v>
      </c>
      <c r="C1304" s="88">
        <v>45740</v>
      </c>
      <c r="D1304" s="88" t="s">
        <v>684</v>
      </c>
      <c r="E1304" s="33" t="s">
        <v>2760</v>
      </c>
      <c r="F1304" s="88" t="s">
        <v>3346</v>
      </c>
      <c r="G1304" s="394" t="s">
        <v>4105</v>
      </c>
      <c r="H1304" s="88">
        <v>3</v>
      </c>
      <c r="I1304" s="88">
        <v>220</v>
      </c>
      <c r="J1304" s="148">
        <v>660</v>
      </c>
      <c r="K1304" s="148"/>
      <c r="L1304" s="148"/>
    </row>
    <row r="1305" spans="1:12">
      <c r="A1305" s="33" t="s">
        <v>1486</v>
      </c>
      <c r="B1305" s="158" t="s">
        <v>1485</v>
      </c>
      <c r="C1305" s="88">
        <v>45740</v>
      </c>
      <c r="D1305" s="88" t="s">
        <v>684</v>
      </c>
      <c r="E1305" s="33" t="s">
        <v>2762</v>
      </c>
      <c r="F1305" s="88" t="s">
        <v>3355</v>
      </c>
      <c r="G1305" s="394" t="s">
        <v>4116</v>
      </c>
      <c r="H1305" s="88">
        <v>4</v>
      </c>
      <c r="I1305" s="88">
        <v>300</v>
      </c>
      <c r="J1305" s="148">
        <v>1200</v>
      </c>
      <c r="K1305" s="148"/>
      <c r="L1305" s="148"/>
    </row>
    <row r="1306" spans="1:12">
      <c r="A1306" s="33" t="s">
        <v>1486</v>
      </c>
      <c r="B1306" s="158" t="s">
        <v>1485</v>
      </c>
      <c r="C1306" s="88">
        <v>45740</v>
      </c>
      <c r="D1306" s="88" t="s">
        <v>684</v>
      </c>
      <c r="E1306" s="33" t="s">
        <v>2761</v>
      </c>
      <c r="F1306" s="88" t="s">
        <v>3350</v>
      </c>
      <c r="G1306" s="394" t="s">
        <v>4110</v>
      </c>
      <c r="H1306" s="88">
        <v>1</v>
      </c>
      <c r="I1306" s="88">
        <v>210</v>
      </c>
      <c r="J1306" s="148">
        <v>210</v>
      </c>
      <c r="K1306" s="148"/>
      <c r="L1306" s="148"/>
    </row>
    <row r="1307" spans="1:12">
      <c r="A1307" s="33" t="s">
        <v>278</v>
      </c>
      <c r="B1307" s="158" t="s">
        <v>279</v>
      </c>
      <c r="C1307" s="88">
        <v>45740</v>
      </c>
      <c r="D1307" s="88" t="s">
        <v>684</v>
      </c>
      <c r="E1307" s="33" t="s">
        <v>4122</v>
      </c>
      <c r="F1307" s="88" t="s">
        <v>3360</v>
      </c>
      <c r="G1307" s="394" t="s">
        <v>4128</v>
      </c>
      <c r="H1307" s="88">
        <v>3</v>
      </c>
      <c r="I1307" s="88">
        <v>60</v>
      </c>
      <c r="J1307" s="148">
        <v>180</v>
      </c>
      <c r="K1307" s="148"/>
      <c r="L1307" s="148"/>
    </row>
    <row r="1308" spans="1:12">
      <c r="A1308" s="33" t="s">
        <v>278</v>
      </c>
      <c r="B1308" s="158" t="s">
        <v>279</v>
      </c>
      <c r="C1308" s="88">
        <v>45740</v>
      </c>
      <c r="D1308" s="88" t="s">
        <v>684</v>
      </c>
      <c r="E1308" s="33" t="s">
        <v>2760</v>
      </c>
      <c r="F1308" s="88" t="s">
        <v>3340</v>
      </c>
      <c r="G1308" s="394" t="s">
        <v>4124</v>
      </c>
      <c r="H1308" s="88">
        <v>6</v>
      </c>
      <c r="I1308" s="88">
        <v>220</v>
      </c>
      <c r="J1308" s="148">
        <v>1320</v>
      </c>
      <c r="K1308" s="148"/>
      <c r="L1308" s="148"/>
    </row>
    <row r="1309" spans="1:12">
      <c r="A1309" s="33" t="s">
        <v>278</v>
      </c>
      <c r="B1309" s="158" t="s">
        <v>279</v>
      </c>
      <c r="C1309" s="88">
        <v>45740</v>
      </c>
      <c r="D1309" s="88" t="s">
        <v>684</v>
      </c>
      <c r="E1309" s="33" t="s">
        <v>4126</v>
      </c>
      <c r="F1309" s="88" t="s">
        <v>3355</v>
      </c>
      <c r="G1309" s="394" t="s">
        <v>4127</v>
      </c>
      <c r="H1309" s="88">
        <v>4</v>
      </c>
      <c r="I1309" s="88">
        <v>272</v>
      </c>
      <c r="J1309" s="148">
        <v>1088</v>
      </c>
      <c r="K1309" s="148"/>
      <c r="L1309" s="148"/>
    </row>
    <row r="1310" spans="1:12">
      <c r="A1310" s="33" t="s">
        <v>278</v>
      </c>
      <c r="B1310" s="158" t="s">
        <v>279</v>
      </c>
      <c r="C1310" s="88">
        <v>45740</v>
      </c>
      <c r="D1310" s="88" t="s">
        <v>684</v>
      </c>
      <c r="E1310" s="33" t="s">
        <v>2761</v>
      </c>
      <c r="F1310" s="88" t="s">
        <v>3349</v>
      </c>
      <c r="G1310" s="394" t="s">
        <v>4107</v>
      </c>
      <c r="H1310" s="88">
        <v>2</v>
      </c>
      <c r="I1310" s="88">
        <v>210</v>
      </c>
      <c r="J1310" s="148">
        <v>420</v>
      </c>
      <c r="K1310" s="148"/>
      <c r="L1310" s="148"/>
    </row>
    <row r="1311" spans="1:12">
      <c r="A1311" s="33" t="s">
        <v>2253</v>
      </c>
      <c r="B1311" s="158" t="s">
        <v>545</v>
      </c>
      <c r="C1311" s="88">
        <v>45740</v>
      </c>
      <c r="D1311" s="88" t="s">
        <v>684</v>
      </c>
      <c r="E1311" s="33" t="s">
        <v>4122</v>
      </c>
      <c r="F1311" s="88" t="s">
        <v>3350</v>
      </c>
      <c r="G1311" s="394" t="s">
        <v>4161</v>
      </c>
      <c r="H1311" s="88">
        <v>3</v>
      </c>
      <c r="I1311" s="88">
        <v>60</v>
      </c>
      <c r="J1311" s="148">
        <v>180</v>
      </c>
      <c r="K1311" s="148"/>
      <c r="L1311" s="148"/>
    </row>
    <row r="1312" spans="1:12">
      <c r="A1312" s="33" t="s">
        <v>2253</v>
      </c>
      <c r="B1312" s="158" t="s">
        <v>545</v>
      </c>
      <c r="C1312" s="88">
        <v>45740</v>
      </c>
      <c r="D1312" s="88" t="s">
        <v>684</v>
      </c>
      <c r="E1312" s="33" t="s">
        <v>2760</v>
      </c>
      <c r="F1312" s="88" t="s">
        <v>3361</v>
      </c>
      <c r="G1312" s="394" t="s">
        <v>4158</v>
      </c>
      <c r="H1312" s="88">
        <v>3</v>
      </c>
      <c r="I1312" s="88">
        <v>220</v>
      </c>
      <c r="J1312" s="148">
        <v>660</v>
      </c>
      <c r="K1312" s="148"/>
      <c r="L1312" s="148"/>
    </row>
    <row r="1313" spans="1:12">
      <c r="A1313" s="33" t="s">
        <v>2253</v>
      </c>
      <c r="B1313" s="158" t="s">
        <v>545</v>
      </c>
      <c r="C1313" s="88">
        <v>45740</v>
      </c>
      <c r="D1313" s="88" t="s">
        <v>684</v>
      </c>
      <c r="E1313" s="33" t="s">
        <v>2762</v>
      </c>
      <c r="F1313" s="88" t="s">
        <v>3355</v>
      </c>
      <c r="G1313" s="394" t="s">
        <v>4116</v>
      </c>
      <c r="H1313" s="88">
        <v>4</v>
      </c>
      <c r="I1313" s="88">
        <v>300</v>
      </c>
      <c r="J1313" s="148">
        <v>1200</v>
      </c>
      <c r="K1313" s="148"/>
      <c r="L1313" s="148"/>
    </row>
    <row r="1314" spans="1:12">
      <c r="A1314" s="33" t="s">
        <v>2253</v>
      </c>
      <c r="B1314" s="158" t="s">
        <v>545</v>
      </c>
      <c r="C1314" s="88">
        <v>45740</v>
      </c>
      <c r="D1314" s="88" t="s">
        <v>684</v>
      </c>
      <c r="E1314" s="33" t="s">
        <v>2761</v>
      </c>
      <c r="F1314" s="88" t="s">
        <v>3346</v>
      </c>
      <c r="G1314" s="394" t="s">
        <v>4159</v>
      </c>
      <c r="H1314" s="88">
        <v>3</v>
      </c>
      <c r="I1314" s="88">
        <v>210</v>
      </c>
      <c r="J1314" s="148">
        <v>630</v>
      </c>
      <c r="K1314" s="148"/>
      <c r="L1314" s="148"/>
    </row>
    <row r="1315" spans="1:12">
      <c r="A1315" s="33" t="s">
        <v>2245</v>
      </c>
      <c r="B1315" s="158" t="s">
        <v>630</v>
      </c>
      <c r="C1315" s="88">
        <v>45740</v>
      </c>
      <c r="D1315" s="88" t="s">
        <v>684</v>
      </c>
      <c r="E1315" s="33" t="s">
        <v>2760</v>
      </c>
      <c r="F1315" s="88" t="s">
        <v>3340</v>
      </c>
      <c r="G1315" s="394" t="s">
        <v>4124</v>
      </c>
      <c r="H1315" s="88">
        <v>6</v>
      </c>
      <c r="I1315" s="88">
        <v>220</v>
      </c>
      <c r="J1315" s="148">
        <v>1320</v>
      </c>
      <c r="K1315" s="148"/>
      <c r="L1315" s="148"/>
    </row>
    <row r="1316" spans="1:12">
      <c r="A1316" s="33" t="s">
        <v>2245</v>
      </c>
      <c r="B1316" s="158" t="s">
        <v>630</v>
      </c>
      <c r="C1316" s="88">
        <v>45740</v>
      </c>
      <c r="D1316" s="88" t="s">
        <v>684</v>
      </c>
      <c r="E1316" s="33" t="s">
        <v>2762</v>
      </c>
      <c r="F1316" s="88" t="s">
        <v>3355</v>
      </c>
      <c r="G1316" s="394" t="s">
        <v>4116</v>
      </c>
      <c r="H1316" s="88">
        <v>4</v>
      </c>
      <c r="I1316" s="88">
        <v>300</v>
      </c>
      <c r="J1316" s="148">
        <v>1200</v>
      </c>
      <c r="K1316" s="148"/>
      <c r="L1316" s="148"/>
    </row>
    <row r="1317" spans="1:12">
      <c r="A1317" s="33" t="s">
        <v>2245</v>
      </c>
      <c r="B1317" s="158" t="s">
        <v>630</v>
      </c>
      <c r="C1317" s="88">
        <v>45740</v>
      </c>
      <c r="D1317" s="88" t="s">
        <v>684</v>
      </c>
      <c r="E1317" s="33" t="s">
        <v>2761</v>
      </c>
      <c r="F1317" s="88" t="s">
        <v>3346</v>
      </c>
      <c r="G1317" s="394" t="s">
        <v>4159</v>
      </c>
      <c r="H1317" s="88">
        <v>3</v>
      </c>
      <c r="I1317" s="88">
        <v>210</v>
      </c>
      <c r="J1317" s="148">
        <v>630</v>
      </c>
      <c r="K1317" s="148"/>
      <c r="L1317" s="148"/>
    </row>
    <row r="1318" spans="1:12">
      <c r="A1318" s="33" t="s">
        <v>1284</v>
      </c>
      <c r="B1318" s="158" t="s">
        <v>1283</v>
      </c>
      <c r="C1318" s="88">
        <v>45740</v>
      </c>
      <c r="D1318" s="88" t="s">
        <v>684</v>
      </c>
      <c r="E1318" s="33" t="s">
        <v>4122</v>
      </c>
      <c r="F1318" s="88" t="s">
        <v>3360</v>
      </c>
      <c r="G1318" s="394" t="s">
        <v>4128</v>
      </c>
      <c r="H1318" s="88">
        <v>3</v>
      </c>
      <c r="I1318" s="88">
        <v>60</v>
      </c>
      <c r="J1318" s="148">
        <v>180</v>
      </c>
      <c r="K1318" s="148"/>
      <c r="L1318" s="148"/>
    </row>
    <row r="1319" spans="1:12">
      <c r="A1319" s="33" t="s">
        <v>1813</v>
      </c>
      <c r="B1319" s="158" t="s">
        <v>1812</v>
      </c>
      <c r="C1319" s="88">
        <v>45740</v>
      </c>
      <c r="D1319" s="88" t="s">
        <v>684</v>
      </c>
      <c r="E1319" s="33" t="s">
        <v>2649</v>
      </c>
      <c r="F1319" s="88"/>
      <c r="G1319" s="394" t="s">
        <v>4169</v>
      </c>
      <c r="H1319" s="88">
        <v>1</v>
      </c>
      <c r="I1319" s="88">
        <v>900</v>
      </c>
      <c r="J1319" s="148">
        <v>900</v>
      </c>
      <c r="K1319" s="148"/>
      <c r="L1319" s="148"/>
    </row>
    <row r="1320" spans="1:12">
      <c r="A1320" s="33" t="s">
        <v>1722</v>
      </c>
      <c r="B1320" s="158" t="s">
        <v>516</v>
      </c>
      <c r="C1320" s="88">
        <v>45740</v>
      </c>
      <c r="D1320" s="88" t="s">
        <v>684</v>
      </c>
      <c r="E1320" s="33" t="s">
        <v>4122</v>
      </c>
      <c r="F1320" s="88" t="s">
        <v>3360</v>
      </c>
      <c r="G1320" s="394" t="s">
        <v>4128</v>
      </c>
      <c r="H1320" s="88">
        <v>3</v>
      </c>
      <c r="I1320" s="88">
        <v>60</v>
      </c>
      <c r="J1320" s="148">
        <v>180</v>
      </c>
      <c r="K1320" s="148"/>
      <c r="L1320" s="148"/>
    </row>
    <row r="1321" spans="1:12">
      <c r="A1321" s="33" t="s">
        <v>1722</v>
      </c>
      <c r="B1321" s="158" t="s">
        <v>516</v>
      </c>
      <c r="C1321" s="88">
        <v>45740</v>
      </c>
      <c r="D1321" s="88" t="s">
        <v>684</v>
      </c>
      <c r="E1321" s="33" t="s">
        <v>2760</v>
      </c>
      <c r="F1321" s="88" t="s">
        <v>3348</v>
      </c>
      <c r="G1321" s="394" t="s">
        <v>4132</v>
      </c>
      <c r="H1321" s="88">
        <v>2</v>
      </c>
      <c r="I1321" s="88">
        <v>220</v>
      </c>
      <c r="J1321" s="148">
        <v>440</v>
      </c>
      <c r="K1321" s="148"/>
      <c r="L1321" s="148"/>
    </row>
    <row r="1322" spans="1:12">
      <c r="A1322" s="33" t="s">
        <v>1722</v>
      </c>
      <c r="B1322" s="158" t="s">
        <v>516</v>
      </c>
      <c r="C1322" s="88">
        <v>45740</v>
      </c>
      <c r="D1322" s="88" t="s">
        <v>684</v>
      </c>
      <c r="E1322" s="33" t="s">
        <v>2762</v>
      </c>
      <c r="F1322" s="88" t="s">
        <v>3348</v>
      </c>
      <c r="G1322" s="394" t="s">
        <v>4114</v>
      </c>
      <c r="H1322" s="88">
        <v>2</v>
      </c>
      <c r="I1322" s="88">
        <v>300</v>
      </c>
      <c r="J1322" s="148">
        <v>600</v>
      </c>
      <c r="K1322" s="148"/>
      <c r="L1322" s="148"/>
    </row>
    <row r="1323" spans="1:12">
      <c r="A1323" s="33" t="s">
        <v>1722</v>
      </c>
      <c r="B1323" s="158" t="s">
        <v>516</v>
      </c>
      <c r="C1323" s="88">
        <v>45740</v>
      </c>
      <c r="D1323" s="88" t="s">
        <v>684</v>
      </c>
      <c r="E1323" s="33" t="s">
        <v>2761</v>
      </c>
      <c r="F1323" s="88" t="s">
        <v>3348</v>
      </c>
      <c r="G1323" s="394" t="s">
        <v>4106</v>
      </c>
      <c r="H1323" s="88">
        <v>2</v>
      </c>
      <c r="I1323" s="88">
        <v>210</v>
      </c>
      <c r="J1323" s="148">
        <v>420</v>
      </c>
      <c r="K1323" s="148"/>
      <c r="L1323" s="148"/>
    </row>
    <row r="1324" spans="1:12">
      <c r="A1324" s="33" t="s">
        <v>3666</v>
      </c>
      <c r="B1324" s="158" t="s">
        <v>501</v>
      </c>
      <c r="C1324" s="88">
        <v>45740</v>
      </c>
      <c r="D1324" s="88" t="s">
        <v>684</v>
      </c>
      <c r="E1324" s="33" t="s">
        <v>4122</v>
      </c>
      <c r="F1324" s="88" t="s">
        <v>3344</v>
      </c>
      <c r="G1324" s="394" t="s">
        <v>4157</v>
      </c>
      <c r="H1324" s="88">
        <v>3</v>
      </c>
      <c r="I1324" s="88">
        <v>60</v>
      </c>
      <c r="J1324" s="148">
        <v>180</v>
      </c>
      <c r="K1324" s="148"/>
      <c r="L1324" s="148"/>
    </row>
    <row r="1325" spans="1:12">
      <c r="A1325" s="33" t="s">
        <v>3302</v>
      </c>
      <c r="B1325" s="158" t="s">
        <v>2424</v>
      </c>
      <c r="C1325" s="88">
        <v>45740</v>
      </c>
      <c r="D1325" s="88" t="s">
        <v>684</v>
      </c>
      <c r="E1325" s="33" t="s">
        <v>4122</v>
      </c>
      <c r="F1325" s="88" t="s">
        <v>3360</v>
      </c>
      <c r="G1325" s="394" t="s">
        <v>4128</v>
      </c>
      <c r="H1325" s="88">
        <v>3</v>
      </c>
      <c r="I1325" s="88">
        <v>60</v>
      </c>
      <c r="J1325" s="148">
        <v>180</v>
      </c>
      <c r="K1325" s="148"/>
      <c r="L1325" s="148"/>
    </row>
    <row r="1326" spans="1:12">
      <c r="A1326" s="33" t="s">
        <v>3302</v>
      </c>
      <c r="B1326" s="158" t="s">
        <v>2424</v>
      </c>
      <c r="C1326" s="88">
        <v>45740</v>
      </c>
      <c r="D1326" s="88" t="s">
        <v>684</v>
      </c>
      <c r="E1326" s="33" t="s">
        <v>2760</v>
      </c>
      <c r="F1326" s="88" t="s">
        <v>3343</v>
      </c>
      <c r="G1326" s="394" t="s">
        <v>4125</v>
      </c>
      <c r="H1326" s="88">
        <v>4</v>
      </c>
      <c r="I1326" s="88">
        <v>220</v>
      </c>
      <c r="J1326" s="148">
        <v>880</v>
      </c>
      <c r="K1326" s="148"/>
      <c r="L1326" s="148"/>
    </row>
    <row r="1327" spans="1:12">
      <c r="A1327" s="33" t="s">
        <v>3302</v>
      </c>
      <c r="B1327" s="158" t="s">
        <v>2424</v>
      </c>
      <c r="C1327" s="88">
        <v>45740</v>
      </c>
      <c r="D1327" s="88" t="s">
        <v>684</v>
      </c>
      <c r="E1327" s="33" t="s">
        <v>2762</v>
      </c>
      <c r="F1327" s="88" t="s">
        <v>3354</v>
      </c>
      <c r="G1327" s="394" t="s">
        <v>4113</v>
      </c>
      <c r="H1327" s="88">
        <v>3</v>
      </c>
      <c r="I1327" s="88">
        <v>300</v>
      </c>
      <c r="J1327" s="148">
        <v>900</v>
      </c>
      <c r="K1327" s="148"/>
      <c r="L1327" s="148"/>
    </row>
    <row r="1328" spans="1:12">
      <c r="A1328" s="33" t="s">
        <v>3302</v>
      </c>
      <c r="B1328" s="158" t="s">
        <v>2424</v>
      </c>
      <c r="C1328" s="88">
        <v>45740</v>
      </c>
      <c r="D1328" s="88" t="s">
        <v>684</v>
      </c>
      <c r="E1328" s="33" t="s">
        <v>2761</v>
      </c>
      <c r="F1328" s="88" t="s">
        <v>3350</v>
      </c>
      <c r="G1328" s="394" t="s">
        <v>4110</v>
      </c>
      <c r="H1328" s="88">
        <v>1</v>
      </c>
      <c r="I1328" s="88">
        <v>210</v>
      </c>
      <c r="J1328" s="148">
        <v>210</v>
      </c>
      <c r="K1328" s="148"/>
      <c r="L1328" s="148"/>
    </row>
    <row r="1329" spans="1:12">
      <c r="A1329" s="33" t="s">
        <v>3683</v>
      </c>
      <c r="B1329" s="158" t="s">
        <v>2360</v>
      </c>
      <c r="C1329" s="88">
        <v>45740</v>
      </c>
      <c r="D1329" s="88" t="s">
        <v>684</v>
      </c>
      <c r="E1329" s="33" t="s">
        <v>4122</v>
      </c>
      <c r="F1329" s="88" t="s">
        <v>3360</v>
      </c>
      <c r="G1329" s="394" t="s">
        <v>4128</v>
      </c>
      <c r="H1329" s="88">
        <v>3</v>
      </c>
      <c r="I1329" s="88">
        <v>60</v>
      </c>
      <c r="J1329" s="148">
        <v>180</v>
      </c>
      <c r="K1329" s="148"/>
      <c r="L1329" s="148"/>
    </row>
    <row r="1330" spans="1:12">
      <c r="A1330" s="33" t="s">
        <v>3983</v>
      </c>
      <c r="B1330" s="158" t="s">
        <v>622</v>
      </c>
      <c r="C1330" s="88">
        <v>45740</v>
      </c>
      <c r="D1330" s="88" t="s">
        <v>684</v>
      </c>
      <c r="E1330" s="33" t="s">
        <v>4122</v>
      </c>
      <c r="F1330" s="88" t="s">
        <v>3341</v>
      </c>
      <c r="G1330" s="394" t="s">
        <v>4123</v>
      </c>
      <c r="H1330" s="88">
        <v>3</v>
      </c>
      <c r="I1330" s="88">
        <v>60</v>
      </c>
      <c r="J1330" s="148">
        <v>180</v>
      </c>
      <c r="K1330" s="148"/>
      <c r="L1330" s="148"/>
    </row>
    <row r="1331" spans="1:12">
      <c r="A1331" s="33" t="s">
        <v>3983</v>
      </c>
      <c r="B1331" s="158" t="s">
        <v>622</v>
      </c>
      <c r="C1331" s="88">
        <v>45740</v>
      </c>
      <c r="D1331" s="88" t="s">
        <v>684</v>
      </c>
      <c r="E1331" s="33" t="s">
        <v>2760</v>
      </c>
      <c r="F1331" s="88" t="s">
        <v>3343</v>
      </c>
      <c r="G1331" s="394" t="s">
        <v>4102</v>
      </c>
      <c r="H1331" s="88">
        <v>3</v>
      </c>
      <c r="I1331" s="88">
        <v>220</v>
      </c>
      <c r="J1331" s="148">
        <v>660</v>
      </c>
      <c r="K1331" s="148"/>
      <c r="L1331" s="148"/>
    </row>
    <row r="1332" spans="1:12">
      <c r="A1332" s="33" t="s">
        <v>3983</v>
      </c>
      <c r="B1332" s="158" t="s">
        <v>622</v>
      </c>
      <c r="C1332" s="88">
        <v>45740</v>
      </c>
      <c r="D1332" s="88" t="s">
        <v>684</v>
      </c>
      <c r="E1332" s="33" t="s">
        <v>2762</v>
      </c>
      <c r="F1332" s="88" t="s">
        <v>3346</v>
      </c>
      <c r="G1332" s="394" t="s">
        <v>4117</v>
      </c>
      <c r="H1332" s="88">
        <v>3</v>
      </c>
      <c r="I1332" s="88">
        <v>300</v>
      </c>
      <c r="J1332" s="148">
        <v>900</v>
      </c>
      <c r="K1332" s="148"/>
      <c r="L1332" s="148"/>
    </row>
    <row r="1333" spans="1:12">
      <c r="A1333" s="33" t="s">
        <v>3983</v>
      </c>
      <c r="B1333" s="158" t="s">
        <v>622</v>
      </c>
      <c r="C1333" s="88">
        <v>45740</v>
      </c>
      <c r="D1333" s="88" t="s">
        <v>684</v>
      </c>
      <c r="E1333" s="33" t="s">
        <v>2761</v>
      </c>
      <c r="F1333" s="88" t="s">
        <v>3349</v>
      </c>
      <c r="G1333" s="394" t="s">
        <v>4107</v>
      </c>
      <c r="H1333" s="88">
        <v>2</v>
      </c>
      <c r="I1333" s="88">
        <v>210</v>
      </c>
      <c r="J1333" s="148">
        <v>420</v>
      </c>
      <c r="K1333" s="148"/>
      <c r="L1333" s="148"/>
    </row>
    <row r="1334" spans="1:12">
      <c r="A1334" s="33" t="s">
        <v>699</v>
      </c>
      <c r="B1334" s="158" t="s">
        <v>696</v>
      </c>
      <c r="C1334" s="88">
        <v>45740</v>
      </c>
      <c r="D1334" s="88" t="s">
        <v>684</v>
      </c>
      <c r="E1334" s="33" t="s">
        <v>4122</v>
      </c>
      <c r="F1334" s="88" t="s">
        <v>3360</v>
      </c>
      <c r="G1334" s="394" t="s">
        <v>4128</v>
      </c>
      <c r="H1334" s="88">
        <v>3</v>
      </c>
      <c r="I1334" s="88">
        <v>60</v>
      </c>
      <c r="J1334" s="148">
        <v>180</v>
      </c>
      <c r="K1334" s="148"/>
      <c r="L1334" s="148"/>
    </row>
    <row r="1335" spans="1:12">
      <c r="A1335" s="33" t="s">
        <v>699</v>
      </c>
      <c r="B1335" s="158" t="s">
        <v>696</v>
      </c>
      <c r="C1335" s="88">
        <v>45740</v>
      </c>
      <c r="D1335" s="88" t="s">
        <v>684</v>
      </c>
      <c r="E1335" s="33" t="s">
        <v>2760</v>
      </c>
      <c r="F1335" s="88" t="s">
        <v>3340</v>
      </c>
      <c r="G1335" s="394" t="s">
        <v>4124</v>
      </c>
      <c r="H1335" s="88">
        <v>6</v>
      </c>
      <c r="I1335" s="88">
        <v>220</v>
      </c>
      <c r="J1335" s="148">
        <v>1320</v>
      </c>
      <c r="K1335" s="148"/>
      <c r="L1335" s="148"/>
    </row>
    <row r="1336" spans="1:12">
      <c r="A1336" s="33" t="s">
        <v>699</v>
      </c>
      <c r="B1336" s="158" t="s">
        <v>696</v>
      </c>
      <c r="C1336" s="88">
        <v>45740</v>
      </c>
      <c r="D1336" s="88" t="s">
        <v>684</v>
      </c>
      <c r="E1336" s="33" t="s">
        <v>4126</v>
      </c>
      <c r="F1336" s="88" t="s">
        <v>3355</v>
      </c>
      <c r="G1336" s="394" t="s">
        <v>4127</v>
      </c>
      <c r="H1336" s="88">
        <v>4</v>
      </c>
      <c r="I1336" s="88">
        <v>272</v>
      </c>
      <c r="J1336" s="148">
        <v>1088</v>
      </c>
      <c r="K1336" s="148"/>
      <c r="L1336" s="148"/>
    </row>
    <row r="1337" spans="1:12">
      <c r="A1337" s="33" t="s">
        <v>699</v>
      </c>
      <c r="B1337" s="158" t="s">
        <v>696</v>
      </c>
      <c r="C1337" s="88">
        <v>45740</v>
      </c>
      <c r="D1337" s="88" t="s">
        <v>684</v>
      </c>
      <c r="E1337" s="33" t="s">
        <v>2761</v>
      </c>
      <c r="F1337" s="88" t="s">
        <v>3363</v>
      </c>
      <c r="G1337" s="394" t="s">
        <v>4147</v>
      </c>
      <c r="H1337" s="88">
        <v>2</v>
      </c>
      <c r="I1337" s="88">
        <v>210</v>
      </c>
      <c r="J1337" s="148">
        <v>420</v>
      </c>
      <c r="K1337" s="148"/>
      <c r="L1337" s="148"/>
    </row>
    <row r="1338" spans="1:12">
      <c r="A1338" s="33" t="s">
        <v>1369</v>
      </c>
      <c r="B1338" s="158" t="s">
        <v>1368</v>
      </c>
      <c r="C1338" s="88">
        <v>45740</v>
      </c>
      <c r="D1338" s="88" t="s">
        <v>684</v>
      </c>
      <c r="E1338" s="33" t="s">
        <v>4122</v>
      </c>
      <c r="F1338" s="88" t="s">
        <v>3350</v>
      </c>
      <c r="G1338" s="394" t="s">
        <v>4161</v>
      </c>
      <c r="H1338" s="88">
        <v>3</v>
      </c>
      <c r="I1338" s="88">
        <v>60</v>
      </c>
      <c r="J1338" s="148">
        <v>180</v>
      </c>
      <c r="K1338" s="148"/>
      <c r="L1338" s="148"/>
    </row>
    <row r="1339" spans="1:12">
      <c r="A1339" s="33" t="s">
        <v>1369</v>
      </c>
      <c r="B1339" s="158" t="s">
        <v>1368</v>
      </c>
      <c r="C1339" s="88">
        <v>45740</v>
      </c>
      <c r="D1339" s="88" t="s">
        <v>684</v>
      </c>
      <c r="E1339" s="33" t="s">
        <v>2760</v>
      </c>
      <c r="F1339" s="88" t="s">
        <v>3340</v>
      </c>
      <c r="G1339" s="394" t="s">
        <v>4099</v>
      </c>
      <c r="H1339" s="88">
        <v>4</v>
      </c>
      <c r="I1339" s="88">
        <v>220</v>
      </c>
      <c r="J1339" s="148">
        <v>880</v>
      </c>
      <c r="K1339" s="148"/>
      <c r="L1339" s="148"/>
    </row>
    <row r="1340" spans="1:12">
      <c r="A1340" s="33" t="s">
        <v>1369</v>
      </c>
      <c r="B1340" s="158" t="s">
        <v>1368</v>
      </c>
      <c r="C1340" s="88">
        <v>45740</v>
      </c>
      <c r="D1340" s="88" t="s">
        <v>684</v>
      </c>
      <c r="E1340" s="33" t="s">
        <v>2762</v>
      </c>
      <c r="F1340" s="88" t="s">
        <v>3355</v>
      </c>
      <c r="G1340" s="394" t="s">
        <v>4116</v>
      </c>
      <c r="H1340" s="88">
        <v>4</v>
      </c>
      <c r="I1340" s="88">
        <v>300</v>
      </c>
      <c r="J1340" s="148">
        <v>1200</v>
      </c>
      <c r="K1340" s="148"/>
      <c r="L1340" s="148"/>
    </row>
    <row r="1341" spans="1:12">
      <c r="A1341" s="33" t="s">
        <v>1369</v>
      </c>
      <c r="B1341" s="158" t="s">
        <v>1368</v>
      </c>
      <c r="C1341" s="88">
        <v>45740</v>
      </c>
      <c r="D1341" s="88" t="s">
        <v>684</v>
      </c>
      <c r="E1341" s="33" t="s">
        <v>2761</v>
      </c>
      <c r="F1341" s="88" t="s">
        <v>3346</v>
      </c>
      <c r="G1341" s="394" t="s">
        <v>4159</v>
      </c>
      <c r="H1341" s="88">
        <v>3</v>
      </c>
      <c r="I1341" s="88">
        <v>210</v>
      </c>
      <c r="J1341" s="148">
        <v>630</v>
      </c>
      <c r="K1341" s="148"/>
      <c r="L1341" s="148"/>
    </row>
    <row r="1342" spans="1:12">
      <c r="A1342" s="33" t="s">
        <v>2244</v>
      </c>
      <c r="B1342" s="158" t="s">
        <v>540</v>
      </c>
      <c r="C1342" s="88">
        <v>45740</v>
      </c>
      <c r="D1342" s="88" t="s">
        <v>684</v>
      </c>
      <c r="E1342" s="33" t="s">
        <v>4122</v>
      </c>
      <c r="F1342" s="88" t="s">
        <v>3360</v>
      </c>
      <c r="G1342" s="394" t="s">
        <v>4128</v>
      </c>
      <c r="H1342" s="88">
        <v>3</v>
      </c>
      <c r="I1342" s="88">
        <v>60</v>
      </c>
      <c r="J1342" s="148">
        <v>180</v>
      </c>
      <c r="K1342" s="148"/>
      <c r="L1342" s="148"/>
    </row>
    <row r="1343" spans="1:12">
      <c r="A1343" s="33" t="s">
        <v>2244</v>
      </c>
      <c r="B1343" s="158" t="s">
        <v>540</v>
      </c>
      <c r="C1343" s="88">
        <v>45740</v>
      </c>
      <c r="D1343" s="88" t="s">
        <v>684</v>
      </c>
      <c r="E1343" s="33" t="s">
        <v>2760</v>
      </c>
      <c r="F1343" s="88" t="s">
        <v>3340</v>
      </c>
      <c r="G1343" s="394" t="s">
        <v>4141</v>
      </c>
      <c r="H1343" s="88">
        <v>5</v>
      </c>
      <c r="I1343" s="88">
        <v>220</v>
      </c>
      <c r="J1343" s="148">
        <v>1100</v>
      </c>
      <c r="K1343" s="148"/>
      <c r="L1343" s="148"/>
    </row>
    <row r="1344" spans="1:12">
      <c r="A1344" s="33" t="s">
        <v>2244</v>
      </c>
      <c r="B1344" s="158" t="s">
        <v>540</v>
      </c>
      <c r="C1344" s="88">
        <v>45740</v>
      </c>
      <c r="D1344" s="88" t="s">
        <v>684</v>
      </c>
      <c r="E1344" s="33" t="s">
        <v>2762</v>
      </c>
      <c r="F1344" s="88" t="s">
        <v>3355</v>
      </c>
      <c r="G1344" s="394" t="s">
        <v>4164</v>
      </c>
      <c r="H1344" s="88">
        <v>5</v>
      </c>
      <c r="I1344" s="88">
        <v>300</v>
      </c>
      <c r="J1344" s="148">
        <v>1500</v>
      </c>
      <c r="K1344" s="148"/>
      <c r="L1344" s="148"/>
    </row>
    <row r="1345" spans="1:12">
      <c r="A1345" s="33" t="s">
        <v>2244</v>
      </c>
      <c r="B1345" s="158" t="s">
        <v>540</v>
      </c>
      <c r="C1345" s="88">
        <v>45740</v>
      </c>
      <c r="D1345" s="88" t="s">
        <v>684</v>
      </c>
      <c r="E1345" s="33" t="s">
        <v>2761</v>
      </c>
      <c r="F1345" s="88" t="s">
        <v>3362</v>
      </c>
      <c r="G1345" s="394" t="s">
        <v>4142</v>
      </c>
      <c r="H1345" s="88">
        <v>3</v>
      </c>
      <c r="I1345" s="88">
        <v>210</v>
      </c>
      <c r="J1345" s="148">
        <v>630</v>
      </c>
      <c r="K1345" s="148"/>
      <c r="L1345" s="148"/>
    </row>
    <row r="1346" spans="1:12">
      <c r="A1346" s="33" t="s">
        <v>1654</v>
      </c>
      <c r="B1346" s="158" t="s">
        <v>1652</v>
      </c>
      <c r="C1346" s="88">
        <v>45740</v>
      </c>
      <c r="D1346" s="88" t="s">
        <v>684</v>
      </c>
      <c r="E1346" s="33" t="s">
        <v>2760</v>
      </c>
      <c r="F1346" s="88" t="s">
        <v>3340</v>
      </c>
      <c r="G1346" s="394" t="s">
        <v>4124</v>
      </c>
      <c r="H1346" s="88">
        <v>6</v>
      </c>
      <c r="I1346" s="88">
        <v>220</v>
      </c>
      <c r="J1346" s="148">
        <v>1320</v>
      </c>
      <c r="K1346" s="148"/>
      <c r="L1346" s="148"/>
    </row>
    <row r="1347" spans="1:12">
      <c r="A1347" s="33" t="s">
        <v>1654</v>
      </c>
      <c r="B1347" s="158" t="s">
        <v>1652</v>
      </c>
      <c r="C1347" s="88">
        <v>45740</v>
      </c>
      <c r="D1347" s="88" t="s">
        <v>684</v>
      </c>
      <c r="E1347" s="33" t="s">
        <v>2762</v>
      </c>
      <c r="F1347" s="88" t="s">
        <v>3355</v>
      </c>
      <c r="G1347" s="394" t="s">
        <v>4116</v>
      </c>
      <c r="H1347" s="88">
        <v>4</v>
      </c>
      <c r="I1347" s="88">
        <v>300</v>
      </c>
      <c r="J1347" s="148">
        <v>1200</v>
      </c>
      <c r="K1347" s="148"/>
      <c r="L1347" s="148"/>
    </row>
    <row r="1348" spans="1:12">
      <c r="A1348" s="33" t="s">
        <v>1654</v>
      </c>
      <c r="B1348" s="158" t="s">
        <v>1652</v>
      </c>
      <c r="C1348" s="88">
        <v>45740</v>
      </c>
      <c r="D1348" s="88" t="s">
        <v>684</v>
      </c>
      <c r="E1348" s="33" t="s">
        <v>2761</v>
      </c>
      <c r="F1348" s="88" t="s">
        <v>3349</v>
      </c>
      <c r="G1348" s="394" t="s">
        <v>4107</v>
      </c>
      <c r="H1348" s="88">
        <v>2</v>
      </c>
      <c r="I1348" s="88">
        <v>210</v>
      </c>
      <c r="J1348" s="148">
        <v>420</v>
      </c>
      <c r="K1348" s="148"/>
      <c r="L1348" s="148"/>
    </row>
    <row r="1349" spans="1:12">
      <c r="A1349" s="33" t="s">
        <v>1520</v>
      </c>
      <c r="B1349" s="158" t="s">
        <v>1514</v>
      </c>
      <c r="C1349" s="88">
        <v>45740</v>
      </c>
      <c r="D1349" s="88" t="s">
        <v>684</v>
      </c>
      <c r="E1349" s="33" t="s">
        <v>4126</v>
      </c>
      <c r="F1349" s="88" t="s">
        <v>3344</v>
      </c>
      <c r="G1349" s="394" t="s">
        <v>4160</v>
      </c>
      <c r="H1349" s="88">
        <v>1</v>
      </c>
      <c r="I1349" s="88">
        <v>272</v>
      </c>
      <c r="J1349" s="148">
        <v>272</v>
      </c>
      <c r="K1349" s="148"/>
      <c r="L1349" s="148"/>
    </row>
    <row r="1350" spans="1:12">
      <c r="A1350" s="33" t="s">
        <v>1520</v>
      </c>
      <c r="B1350" s="158" t="s">
        <v>1514</v>
      </c>
      <c r="C1350" s="88">
        <v>45740</v>
      </c>
      <c r="D1350" s="88" t="s">
        <v>684</v>
      </c>
      <c r="E1350" s="33" t="s">
        <v>2761</v>
      </c>
      <c r="F1350" s="88" t="s">
        <v>3344</v>
      </c>
      <c r="G1350" s="394" t="s">
        <v>4109</v>
      </c>
      <c r="H1350" s="88">
        <v>1</v>
      </c>
      <c r="I1350" s="88">
        <v>210</v>
      </c>
      <c r="J1350" s="148">
        <v>210</v>
      </c>
      <c r="K1350" s="148"/>
      <c r="L1350" s="148"/>
    </row>
    <row r="1351" spans="1:12">
      <c r="A1351" s="33" t="s">
        <v>1477</v>
      </c>
      <c r="B1351" s="158" t="s">
        <v>609</v>
      </c>
      <c r="C1351" s="88">
        <v>45740</v>
      </c>
      <c r="D1351" s="88" t="s">
        <v>684</v>
      </c>
      <c r="E1351" s="33" t="s">
        <v>4122</v>
      </c>
      <c r="F1351" s="88" t="s">
        <v>3360</v>
      </c>
      <c r="G1351" s="394" t="s">
        <v>4128</v>
      </c>
      <c r="H1351" s="88">
        <v>3</v>
      </c>
      <c r="I1351" s="88">
        <v>60</v>
      </c>
      <c r="J1351" s="148">
        <v>180</v>
      </c>
      <c r="K1351" s="148"/>
      <c r="L1351" s="148"/>
    </row>
    <row r="1352" spans="1:12">
      <c r="A1352" s="33" t="s">
        <v>1477</v>
      </c>
      <c r="B1352" s="158" t="s">
        <v>609</v>
      </c>
      <c r="C1352" s="88">
        <v>45740</v>
      </c>
      <c r="D1352" s="88" t="s">
        <v>684</v>
      </c>
      <c r="E1352" s="33" t="s">
        <v>2760</v>
      </c>
      <c r="F1352" s="88" t="s">
        <v>3340</v>
      </c>
      <c r="G1352" s="394" t="s">
        <v>4124</v>
      </c>
      <c r="H1352" s="88">
        <v>6</v>
      </c>
      <c r="I1352" s="88">
        <v>220</v>
      </c>
      <c r="J1352" s="148">
        <v>1320</v>
      </c>
      <c r="K1352" s="148"/>
      <c r="L1352" s="148"/>
    </row>
    <row r="1353" spans="1:12">
      <c r="A1353" s="33" t="s">
        <v>1477</v>
      </c>
      <c r="B1353" s="158" t="s">
        <v>609</v>
      </c>
      <c r="C1353" s="88">
        <v>45740</v>
      </c>
      <c r="D1353" s="88" t="s">
        <v>684</v>
      </c>
      <c r="E1353" s="33" t="s">
        <v>4126</v>
      </c>
      <c r="F1353" s="88" t="s">
        <v>3355</v>
      </c>
      <c r="G1353" s="394" t="s">
        <v>4127</v>
      </c>
      <c r="H1353" s="88">
        <v>4</v>
      </c>
      <c r="I1353" s="88">
        <v>272</v>
      </c>
      <c r="J1353" s="148">
        <v>1088</v>
      </c>
      <c r="K1353" s="148"/>
      <c r="L1353" s="148"/>
    </row>
    <row r="1354" spans="1:12">
      <c r="A1354" s="33" t="s">
        <v>1477</v>
      </c>
      <c r="B1354" s="158" t="s">
        <v>609</v>
      </c>
      <c r="C1354" s="88">
        <v>45740</v>
      </c>
      <c r="D1354" s="88" t="s">
        <v>684</v>
      </c>
      <c r="E1354" s="33" t="s">
        <v>2761</v>
      </c>
      <c r="F1354" s="88" t="s">
        <v>3349</v>
      </c>
      <c r="G1354" s="394" t="s">
        <v>4107</v>
      </c>
      <c r="H1354" s="88">
        <v>2</v>
      </c>
      <c r="I1354" s="88">
        <v>210</v>
      </c>
      <c r="J1354" s="148">
        <v>420</v>
      </c>
      <c r="K1354" s="148"/>
      <c r="L1354" s="148"/>
    </row>
    <row r="1355" spans="1:12">
      <c r="A1355" s="33" t="s">
        <v>2252</v>
      </c>
      <c r="B1355" s="158" t="s">
        <v>2072</v>
      </c>
      <c r="C1355" s="88">
        <v>45740</v>
      </c>
      <c r="D1355" s="88" t="s">
        <v>684</v>
      </c>
      <c r="E1355" s="33" t="s">
        <v>2760</v>
      </c>
      <c r="F1355" s="88" t="s">
        <v>3346</v>
      </c>
      <c r="G1355" s="394" t="s">
        <v>4163</v>
      </c>
      <c r="H1355" s="88">
        <v>5</v>
      </c>
      <c r="I1355" s="88">
        <v>220</v>
      </c>
      <c r="J1355" s="148">
        <v>1100</v>
      </c>
      <c r="K1355" s="148"/>
      <c r="L1355" s="148"/>
    </row>
    <row r="1356" spans="1:12">
      <c r="A1356" s="33" t="s">
        <v>2252</v>
      </c>
      <c r="B1356" s="158" t="s">
        <v>2072</v>
      </c>
      <c r="C1356" s="88">
        <v>45740</v>
      </c>
      <c r="D1356" s="88" t="s">
        <v>684</v>
      </c>
      <c r="E1356" s="33" t="s">
        <v>4126</v>
      </c>
      <c r="F1356" s="88" t="s">
        <v>3346</v>
      </c>
      <c r="G1356" s="394" t="s">
        <v>4167</v>
      </c>
      <c r="H1356" s="88">
        <v>3</v>
      </c>
      <c r="I1356" s="88">
        <v>272</v>
      </c>
      <c r="J1356" s="148">
        <v>816</v>
      </c>
      <c r="K1356" s="148"/>
      <c r="L1356" s="148"/>
    </row>
    <row r="1357" spans="1:12">
      <c r="A1357" s="33" t="s">
        <v>2252</v>
      </c>
      <c r="B1357" s="158" t="s">
        <v>2072</v>
      </c>
      <c r="C1357" s="88">
        <v>45740</v>
      </c>
      <c r="D1357" s="88" t="s">
        <v>684</v>
      </c>
      <c r="E1357" s="33" t="s">
        <v>2761</v>
      </c>
      <c r="F1357" s="88" t="s">
        <v>3346</v>
      </c>
      <c r="G1357" s="394" t="s">
        <v>4159</v>
      </c>
      <c r="H1357" s="88">
        <v>3</v>
      </c>
      <c r="I1357" s="88">
        <v>210</v>
      </c>
      <c r="J1357" s="148">
        <v>630</v>
      </c>
      <c r="K1357" s="148"/>
      <c r="L1357" s="148"/>
    </row>
    <row r="1358" spans="1:12">
      <c r="A1358" s="33" t="s">
        <v>832</v>
      </c>
      <c r="B1358" s="158" t="s">
        <v>831</v>
      </c>
      <c r="C1358" s="88">
        <v>45740</v>
      </c>
      <c r="D1358" s="88" t="s">
        <v>684</v>
      </c>
      <c r="E1358" s="33" t="s">
        <v>4122</v>
      </c>
      <c r="F1358" s="88" t="s">
        <v>3344</v>
      </c>
      <c r="G1358" s="394" t="s">
        <v>4157</v>
      </c>
      <c r="H1358" s="88">
        <v>3</v>
      </c>
      <c r="I1358" s="88">
        <v>60</v>
      </c>
      <c r="J1358" s="148">
        <v>180</v>
      </c>
      <c r="K1358" s="148"/>
      <c r="L1358" s="148"/>
    </row>
    <row r="1359" spans="1:12">
      <c r="A1359" s="33" t="s">
        <v>832</v>
      </c>
      <c r="B1359" s="158" t="s">
        <v>831</v>
      </c>
      <c r="C1359" s="88">
        <v>45740</v>
      </c>
      <c r="D1359" s="88" t="s">
        <v>684</v>
      </c>
      <c r="E1359" s="33" t="s">
        <v>2760</v>
      </c>
      <c r="F1359" s="88" t="s">
        <v>3339</v>
      </c>
      <c r="G1359" s="394" t="s">
        <v>4098</v>
      </c>
      <c r="H1359" s="88">
        <v>2</v>
      </c>
      <c r="I1359" s="88">
        <v>220</v>
      </c>
      <c r="J1359" s="148">
        <v>440</v>
      </c>
      <c r="K1359" s="148"/>
      <c r="L1359" s="148"/>
    </row>
    <row r="1360" spans="1:12">
      <c r="A1360" s="33" t="s">
        <v>832</v>
      </c>
      <c r="B1360" s="158" t="s">
        <v>831</v>
      </c>
      <c r="C1360" s="88">
        <v>45740</v>
      </c>
      <c r="D1360" s="88" t="s">
        <v>684</v>
      </c>
      <c r="E1360" s="33" t="s">
        <v>2762</v>
      </c>
      <c r="F1360" s="88" t="s">
        <v>3357</v>
      </c>
      <c r="G1360" s="394" t="s">
        <v>4121</v>
      </c>
      <c r="H1360" s="88">
        <v>2</v>
      </c>
      <c r="I1360" s="88">
        <v>300</v>
      </c>
      <c r="J1360" s="148">
        <v>600</v>
      </c>
      <c r="K1360" s="148"/>
      <c r="L1360" s="148"/>
    </row>
    <row r="1361" spans="1:12">
      <c r="A1361" s="33" t="s">
        <v>832</v>
      </c>
      <c r="B1361" s="158" t="s">
        <v>831</v>
      </c>
      <c r="C1361" s="88">
        <v>45740</v>
      </c>
      <c r="D1361" s="88" t="s">
        <v>684</v>
      </c>
      <c r="E1361" s="33" t="s">
        <v>2761</v>
      </c>
      <c r="F1361" s="88" t="s">
        <v>3350</v>
      </c>
      <c r="G1361" s="394" t="s">
        <v>4110</v>
      </c>
      <c r="H1361" s="88">
        <v>1</v>
      </c>
      <c r="I1361" s="88">
        <v>210</v>
      </c>
      <c r="J1361" s="148">
        <v>210</v>
      </c>
      <c r="K1361" s="148"/>
      <c r="L1361" s="148"/>
    </row>
    <row r="1362" spans="1:12">
      <c r="A1362" s="33" t="s">
        <v>1343</v>
      </c>
      <c r="B1362" s="158" t="s">
        <v>1339</v>
      </c>
      <c r="C1362" s="88">
        <v>45740</v>
      </c>
      <c r="D1362" s="88" t="s">
        <v>684</v>
      </c>
      <c r="E1362" s="33" t="s">
        <v>4122</v>
      </c>
      <c r="F1362" s="88" t="s">
        <v>3360</v>
      </c>
      <c r="G1362" s="394" t="s">
        <v>4128</v>
      </c>
      <c r="H1362" s="88">
        <v>3</v>
      </c>
      <c r="I1362" s="88">
        <v>60</v>
      </c>
      <c r="J1362" s="148">
        <v>180</v>
      </c>
      <c r="K1362" s="148"/>
      <c r="L1362" s="148"/>
    </row>
    <row r="1363" spans="1:12">
      <c r="A1363" s="33" t="s">
        <v>1343</v>
      </c>
      <c r="B1363" s="158" t="s">
        <v>1339</v>
      </c>
      <c r="C1363" s="88">
        <v>45740</v>
      </c>
      <c r="D1363" s="88" t="s">
        <v>684</v>
      </c>
      <c r="E1363" s="33" t="s">
        <v>2760</v>
      </c>
      <c r="F1363" s="88" t="s">
        <v>3340</v>
      </c>
      <c r="G1363" s="394" t="s">
        <v>4124</v>
      </c>
      <c r="H1363" s="88">
        <v>6</v>
      </c>
      <c r="I1363" s="88">
        <v>220</v>
      </c>
      <c r="J1363" s="148">
        <v>1320</v>
      </c>
      <c r="K1363" s="148"/>
      <c r="L1363" s="148"/>
    </row>
    <row r="1364" spans="1:12">
      <c r="A1364" s="33" t="s">
        <v>1343</v>
      </c>
      <c r="B1364" s="158" t="s">
        <v>1339</v>
      </c>
      <c r="C1364" s="88">
        <v>45740</v>
      </c>
      <c r="D1364" s="88" t="s">
        <v>684</v>
      </c>
      <c r="E1364" s="33" t="s">
        <v>4126</v>
      </c>
      <c r="F1364" s="88" t="s">
        <v>3355</v>
      </c>
      <c r="G1364" s="394" t="s">
        <v>4127</v>
      </c>
      <c r="H1364" s="88">
        <v>4</v>
      </c>
      <c r="I1364" s="88">
        <v>272</v>
      </c>
      <c r="J1364" s="148">
        <v>1088</v>
      </c>
      <c r="K1364" s="148"/>
      <c r="L1364" s="148"/>
    </row>
    <row r="1365" spans="1:12">
      <c r="A1365" s="33" t="s">
        <v>1343</v>
      </c>
      <c r="B1365" s="158" t="s">
        <v>1339</v>
      </c>
      <c r="C1365" s="88">
        <v>45740</v>
      </c>
      <c r="D1365" s="88" t="s">
        <v>684</v>
      </c>
      <c r="E1365" s="33" t="s">
        <v>2761</v>
      </c>
      <c r="F1365" s="88" t="s">
        <v>3349</v>
      </c>
      <c r="G1365" s="394" t="s">
        <v>4107</v>
      </c>
      <c r="H1365" s="88">
        <v>2</v>
      </c>
      <c r="I1365" s="88">
        <v>210</v>
      </c>
      <c r="J1365" s="148">
        <v>420</v>
      </c>
      <c r="K1365" s="148"/>
      <c r="L1365" s="148"/>
    </row>
    <row r="1366" spans="1:12">
      <c r="A1366" s="33" t="s">
        <v>3285</v>
      </c>
      <c r="B1366" s="158" t="s">
        <v>3281</v>
      </c>
      <c r="C1366" s="88">
        <v>45740</v>
      </c>
      <c r="D1366" s="88" t="s">
        <v>684</v>
      </c>
      <c r="E1366" s="33" t="s">
        <v>4122</v>
      </c>
      <c r="F1366" s="88" t="s">
        <v>3344</v>
      </c>
      <c r="G1366" s="394" t="s">
        <v>4157</v>
      </c>
      <c r="H1366" s="88">
        <v>3</v>
      </c>
      <c r="I1366" s="88">
        <v>60</v>
      </c>
      <c r="J1366" s="148">
        <v>180</v>
      </c>
      <c r="K1366" s="148"/>
      <c r="L1366" s="148"/>
    </row>
    <row r="1367" spans="1:12">
      <c r="A1367" s="33" t="s">
        <v>3285</v>
      </c>
      <c r="B1367" s="158" t="s">
        <v>3281</v>
      </c>
      <c r="C1367" s="88">
        <v>45740</v>
      </c>
      <c r="D1367" s="88" t="s">
        <v>684</v>
      </c>
      <c r="E1367" s="33" t="s">
        <v>2761</v>
      </c>
      <c r="F1367" s="88" t="s">
        <v>3344</v>
      </c>
      <c r="G1367" s="394" t="s">
        <v>4109</v>
      </c>
      <c r="H1367" s="88">
        <v>1</v>
      </c>
      <c r="I1367" s="88">
        <v>210</v>
      </c>
      <c r="J1367" s="148">
        <v>210</v>
      </c>
      <c r="K1367" s="148"/>
      <c r="L1367" s="148"/>
    </row>
    <row r="1368" spans="1:12">
      <c r="A1368" s="33" t="s">
        <v>3644</v>
      </c>
      <c r="B1368" s="158" t="s">
        <v>323</v>
      </c>
      <c r="C1368" s="88">
        <v>45740</v>
      </c>
      <c r="D1368" s="88" t="s">
        <v>684</v>
      </c>
      <c r="E1368" s="33" t="s">
        <v>4122</v>
      </c>
      <c r="F1368" s="88" t="s">
        <v>3360</v>
      </c>
      <c r="G1368" s="394" t="s">
        <v>4128</v>
      </c>
      <c r="H1368" s="88">
        <v>3</v>
      </c>
      <c r="I1368" s="88">
        <v>60</v>
      </c>
      <c r="J1368" s="148">
        <v>180</v>
      </c>
      <c r="K1368" s="148"/>
      <c r="L1368" s="148"/>
    </row>
    <row r="1369" spans="1:12">
      <c r="A1369" s="33" t="s">
        <v>1435</v>
      </c>
      <c r="B1369" s="158" t="s">
        <v>1434</v>
      </c>
      <c r="C1369" s="88">
        <v>45740</v>
      </c>
      <c r="D1369" s="88" t="s">
        <v>684</v>
      </c>
      <c r="E1369" s="33" t="s">
        <v>4122</v>
      </c>
      <c r="F1369" s="88" t="s">
        <v>3360</v>
      </c>
      <c r="G1369" s="394" t="s">
        <v>4128</v>
      </c>
      <c r="H1369" s="88">
        <v>3</v>
      </c>
      <c r="I1369" s="88">
        <v>60</v>
      </c>
      <c r="J1369" s="148">
        <v>180</v>
      </c>
      <c r="K1369" s="148"/>
      <c r="L1369" s="148"/>
    </row>
    <row r="1370" spans="1:12">
      <c r="A1370" s="33" t="s">
        <v>1435</v>
      </c>
      <c r="B1370" s="158" t="s">
        <v>1434</v>
      </c>
      <c r="C1370" s="88">
        <v>45740</v>
      </c>
      <c r="D1370" s="88" t="s">
        <v>684</v>
      </c>
      <c r="E1370" s="33" t="s">
        <v>2760</v>
      </c>
      <c r="F1370" s="88" t="s">
        <v>3348</v>
      </c>
      <c r="G1370" s="394" t="s">
        <v>4132</v>
      </c>
      <c r="H1370" s="88">
        <v>2</v>
      </c>
      <c r="I1370" s="88">
        <v>220</v>
      </c>
      <c r="J1370" s="148">
        <v>440</v>
      </c>
      <c r="K1370" s="148"/>
      <c r="L1370" s="148"/>
    </row>
    <row r="1371" spans="1:12">
      <c r="A1371" s="33" t="s">
        <v>1435</v>
      </c>
      <c r="B1371" s="158" t="s">
        <v>1434</v>
      </c>
      <c r="C1371" s="88">
        <v>45740</v>
      </c>
      <c r="D1371" s="88" t="s">
        <v>684</v>
      </c>
      <c r="E1371" s="33" t="s">
        <v>2762</v>
      </c>
      <c r="F1371" s="88" t="s">
        <v>3348</v>
      </c>
      <c r="G1371" s="394" t="s">
        <v>4114</v>
      </c>
      <c r="H1371" s="88">
        <v>2</v>
      </c>
      <c r="I1371" s="88">
        <v>300</v>
      </c>
      <c r="J1371" s="148">
        <v>600</v>
      </c>
      <c r="K1371" s="148"/>
      <c r="L1371" s="148"/>
    </row>
    <row r="1372" spans="1:12">
      <c r="A1372" s="33" t="s">
        <v>1435</v>
      </c>
      <c r="B1372" s="158" t="s">
        <v>1434</v>
      </c>
      <c r="C1372" s="88">
        <v>45740</v>
      </c>
      <c r="D1372" s="88" t="s">
        <v>684</v>
      </c>
      <c r="E1372" s="33" t="s">
        <v>2761</v>
      </c>
      <c r="F1372" s="88" t="s">
        <v>3348</v>
      </c>
      <c r="G1372" s="394" t="s">
        <v>4106</v>
      </c>
      <c r="H1372" s="88">
        <v>2</v>
      </c>
      <c r="I1372" s="88">
        <v>210</v>
      </c>
      <c r="J1372" s="148">
        <v>420</v>
      </c>
      <c r="K1372" s="148"/>
      <c r="L1372" s="148"/>
    </row>
    <row r="1373" spans="1:12">
      <c r="A1373" s="33" t="s">
        <v>1768</v>
      </c>
      <c r="B1373" s="158" t="s">
        <v>1766</v>
      </c>
      <c r="C1373" s="88">
        <v>45740</v>
      </c>
      <c r="D1373" s="88" t="s">
        <v>684</v>
      </c>
      <c r="E1373" s="33" t="s">
        <v>4122</v>
      </c>
      <c r="F1373" s="88" t="s">
        <v>3360</v>
      </c>
      <c r="G1373" s="394" t="s">
        <v>4128</v>
      </c>
      <c r="H1373" s="88">
        <v>3</v>
      </c>
      <c r="I1373" s="88">
        <v>60</v>
      </c>
      <c r="J1373" s="148">
        <v>180</v>
      </c>
      <c r="K1373" s="148"/>
      <c r="L1373" s="148"/>
    </row>
    <row r="1374" spans="1:12">
      <c r="A1374" s="33" t="s">
        <v>3863</v>
      </c>
      <c r="B1374" s="158" t="s">
        <v>1457</v>
      </c>
      <c r="C1374" s="88">
        <v>45740</v>
      </c>
      <c r="D1374" s="88" t="s">
        <v>684</v>
      </c>
      <c r="E1374" s="33" t="s">
        <v>4122</v>
      </c>
      <c r="F1374" s="88" t="s">
        <v>3350</v>
      </c>
      <c r="G1374" s="394" t="s">
        <v>4161</v>
      </c>
      <c r="H1374" s="88">
        <v>3</v>
      </c>
      <c r="I1374" s="88">
        <v>60</v>
      </c>
      <c r="J1374" s="148">
        <v>180</v>
      </c>
      <c r="K1374" s="148"/>
      <c r="L1374" s="148"/>
    </row>
    <row r="1375" spans="1:12">
      <c r="A1375" s="33" t="s">
        <v>3863</v>
      </c>
      <c r="B1375" s="158" t="s">
        <v>1457</v>
      </c>
      <c r="C1375" s="88">
        <v>45740</v>
      </c>
      <c r="D1375" s="88" t="s">
        <v>684</v>
      </c>
      <c r="E1375" s="33" t="s">
        <v>2760</v>
      </c>
      <c r="F1375" s="88" t="s">
        <v>3361</v>
      </c>
      <c r="G1375" s="394" t="s">
        <v>4158</v>
      </c>
      <c r="H1375" s="88">
        <v>3</v>
      </c>
      <c r="I1375" s="88">
        <v>220</v>
      </c>
      <c r="J1375" s="148">
        <v>660</v>
      </c>
      <c r="K1375" s="148"/>
      <c r="L1375" s="148"/>
    </row>
    <row r="1376" spans="1:12">
      <c r="A1376" s="33" t="s">
        <v>3863</v>
      </c>
      <c r="B1376" s="158" t="s">
        <v>1457</v>
      </c>
      <c r="C1376" s="88">
        <v>45740</v>
      </c>
      <c r="D1376" s="88" t="s">
        <v>684</v>
      </c>
      <c r="E1376" s="33" t="s">
        <v>2762</v>
      </c>
      <c r="F1376" s="88" t="s">
        <v>3352</v>
      </c>
      <c r="G1376" s="394" t="s">
        <v>4119</v>
      </c>
      <c r="H1376" s="88">
        <v>3</v>
      </c>
      <c r="I1376" s="88">
        <v>300</v>
      </c>
      <c r="J1376" s="148">
        <v>900</v>
      </c>
      <c r="K1376" s="148"/>
      <c r="L1376" s="148"/>
    </row>
    <row r="1377" spans="1:12">
      <c r="A1377" s="33" t="s">
        <v>3863</v>
      </c>
      <c r="B1377" s="158" t="s">
        <v>1457</v>
      </c>
      <c r="C1377" s="88">
        <v>45740</v>
      </c>
      <c r="D1377" s="88" t="s">
        <v>684</v>
      </c>
      <c r="E1377" s="33" t="s">
        <v>2761</v>
      </c>
      <c r="F1377" s="88" t="s">
        <v>3363</v>
      </c>
      <c r="G1377" s="394" t="s">
        <v>4147</v>
      </c>
      <c r="H1377" s="88">
        <v>2</v>
      </c>
      <c r="I1377" s="88">
        <v>210</v>
      </c>
      <c r="J1377" s="148">
        <v>420</v>
      </c>
      <c r="K1377" s="148"/>
      <c r="L1377" s="148"/>
    </row>
    <row r="1378" spans="1:12">
      <c r="A1378" s="33" t="s">
        <v>1723</v>
      </c>
      <c r="B1378" s="158" t="s">
        <v>583</v>
      </c>
      <c r="C1378" s="88">
        <v>45740</v>
      </c>
      <c r="D1378" s="88" t="s">
        <v>684</v>
      </c>
      <c r="E1378" s="33" t="s">
        <v>4122</v>
      </c>
      <c r="F1378" s="88" t="s">
        <v>3360</v>
      </c>
      <c r="G1378" s="394" t="s">
        <v>4128</v>
      </c>
      <c r="H1378" s="88">
        <v>3</v>
      </c>
      <c r="I1378" s="88">
        <v>60</v>
      </c>
      <c r="J1378" s="148">
        <v>180</v>
      </c>
      <c r="K1378" s="148"/>
      <c r="L1378" s="148"/>
    </row>
    <row r="1379" spans="1:12">
      <c r="A1379" s="33" t="s">
        <v>1723</v>
      </c>
      <c r="B1379" s="158" t="s">
        <v>583</v>
      </c>
      <c r="C1379" s="88">
        <v>45740</v>
      </c>
      <c r="D1379" s="88" t="s">
        <v>684</v>
      </c>
      <c r="E1379" s="33" t="s">
        <v>2760</v>
      </c>
      <c r="F1379" s="88" t="s">
        <v>3340</v>
      </c>
      <c r="G1379" s="394" t="s">
        <v>4141</v>
      </c>
      <c r="H1379" s="88">
        <v>5</v>
      </c>
      <c r="I1379" s="88">
        <v>220</v>
      </c>
      <c r="J1379" s="148">
        <v>1100</v>
      </c>
      <c r="K1379" s="148"/>
      <c r="L1379" s="148"/>
    </row>
    <row r="1380" spans="1:12">
      <c r="A1380" s="33" t="s">
        <v>1723</v>
      </c>
      <c r="B1380" s="158" t="s">
        <v>583</v>
      </c>
      <c r="C1380" s="88">
        <v>45740</v>
      </c>
      <c r="D1380" s="88" t="s">
        <v>684</v>
      </c>
      <c r="E1380" s="33" t="s">
        <v>2762</v>
      </c>
      <c r="F1380" s="88" t="s">
        <v>3355</v>
      </c>
      <c r="G1380" s="394" t="s">
        <v>4116</v>
      </c>
      <c r="H1380" s="88">
        <v>4</v>
      </c>
      <c r="I1380" s="88">
        <v>300</v>
      </c>
      <c r="J1380" s="148">
        <v>1200</v>
      </c>
      <c r="K1380" s="148"/>
      <c r="L1380" s="148"/>
    </row>
    <row r="1381" spans="1:12">
      <c r="A1381" s="33" t="s">
        <v>1723</v>
      </c>
      <c r="B1381" s="158" t="s">
        <v>583</v>
      </c>
      <c r="C1381" s="88">
        <v>45740</v>
      </c>
      <c r="D1381" s="88" t="s">
        <v>684</v>
      </c>
      <c r="E1381" s="33" t="s">
        <v>2761</v>
      </c>
      <c r="F1381" s="88" t="s">
        <v>3363</v>
      </c>
      <c r="G1381" s="394" t="s">
        <v>4147</v>
      </c>
      <c r="H1381" s="88">
        <v>2</v>
      </c>
      <c r="I1381" s="88">
        <v>210</v>
      </c>
      <c r="J1381" s="148">
        <v>420</v>
      </c>
      <c r="K1381" s="148"/>
      <c r="L1381" s="148"/>
    </row>
    <row r="1382" spans="1:12">
      <c r="A1382" s="33" t="s">
        <v>4049</v>
      </c>
      <c r="B1382" s="158" t="s">
        <v>355</v>
      </c>
      <c r="C1382" s="88">
        <v>45740</v>
      </c>
      <c r="D1382" s="88" t="s">
        <v>684</v>
      </c>
      <c r="E1382" s="33" t="s">
        <v>4122</v>
      </c>
      <c r="F1382" s="88" t="s">
        <v>3344</v>
      </c>
      <c r="G1382" s="394" t="s">
        <v>4157</v>
      </c>
      <c r="H1382" s="88">
        <v>3</v>
      </c>
      <c r="I1382" s="88">
        <v>60</v>
      </c>
      <c r="J1382" s="148">
        <v>180</v>
      </c>
      <c r="K1382" s="148"/>
      <c r="L1382" s="148"/>
    </row>
    <row r="1383" spans="1:12">
      <c r="A1383" s="33" t="s">
        <v>4049</v>
      </c>
      <c r="B1383" s="158" t="s">
        <v>355</v>
      </c>
      <c r="C1383" s="88">
        <v>45740</v>
      </c>
      <c r="D1383" s="88" t="s">
        <v>684</v>
      </c>
      <c r="E1383" s="33" t="s">
        <v>2760</v>
      </c>
      <c r="F1383" s="88" t="s">
        <v>3345</v>
      </c>
      <c r="G1383" s="394" t="s">
        <v>4139</v>
      </c>
      <c r="H1383" s="88">
        <v>4</v>
      </c>
      <c r="I1383" s="88">
        <v>220</v>
      </c>
      <c r="J1383" s="148">
        <v>880</v>
      </c>
      <c r="K1383" s="148"/>
      <c r="L1383" s="148"/>
    </row>
    <row r="1384" spans="1:12">
      <c r="A1384" s="33" t="s">
        <v>4049</v>
      </c>
      <c r="B1384" s="158" t="s">
        <v>355</v>
      </c>
      <c r="C1384" s="88">
        <v>45740</v>
      </c>
      <c r="D1384" s="88" t="s">
        <v>684</v>
      </c>
      <c r="E1384" s="33" t="s">
        <v>4126</v>
      </c>
      <c r="F1384" s="88" t="s">
        <v>3355</v>
      </c>
      <c r="G1384" s="394" t="s">
        <v>4153</v>
      </c>
      <c r="H1384" s="88">
        <v>5</v>
      </c>
      <c r="I1384" s="88">
        <v>272</v>
      </c>
      <c r="J1384" s="148">
        <v>1360</v>
      </c>
      <c r="K1384" s="148"/>
      <c r="L1384" s="148"/>
    </row>
    <row r="1385" spans="1:12">
      <c r="A1385" s="33" t="s">
        <v>4049</v>
      </c>
      <c r="B1385" s="158" t="s">
        <v>355</v>
      </c>
      <c r="C1385" s="88">
        <v>45740</v>
      </c>
      <c r="D1385" s="88" t="s">
        <v>684</v>
      </c>
      <c r="E1385" s="33" t="s">
        <v>2761</v>
      </c>
      <c r="F1385" s="88" t="s">
        <v>3356</v>
      </c>
      <c r="G1385" s="394" t="s">
        <v>4144</v>
      </c>
      <c r="H1385" s="88">
        <v>2</v>
      </c>
      <c r="I1385" s="88">
        <v>210</v>
      </c>
      <c r="J1385" s="148">
        <v>420</v>
      </c>
      <c r="K1385" s="148"/>
      <c r="L1385" s="148"/>
    </row>
    <row r="1386" spans="1:12">
      <c r="A1386" s="33" t="s">
        <v>1455</v>
      </c>
      <c r="B1386" s="158" t="s">
        <v>1449</v>
      </c>
      <c r="C1386" s="88">
        <v>45740</v>
      </c>
      <c r="D1386" s="88" t="s">
        <v>684</v>
      </c>
      <c r="E1386" s="33" t="s">
        <v>4122</v>
      </c>
      <c r="F1386" s="88" t="s">
        <v>3360</v>
      </c>
      <c r="G1386" s="394" t="s">
        <v>4128</v>
      </c>
      <c r="H1386" s="88">
        <v>3</v>
      </c>
      <c r="I1386" s="88">
        <v>60</v>
      </c>
      <c r="J1386" s="148">
        <v>180</v>
      </c>
      <c r="K1386" s="148"/>
      <c r="L1386" s="148"/>
    </row>
    <row r="1387" spans="1:12">
      <c r="A1387" s="33" t="s">
        <v>1455</v>
      </c>
      <c r="B1387" s="158" t="s">
        <v>1449</v>
      </c>
      <c r="C1387" s="88">
        <v>45740</v>
      </c>
      <c r="D1387" s="88" t="s">
        <v>684</v>
      </c>
      <c r="E1387" s="33" t="s">
        <v>2760</v>
      </c>
      <c r="F1387" s="88" t="s">
        <v>3340</v>
      </c>
      <c r="G1387" s="394" t="s">
        <v>4124</v>
      </c>
      <c r="H1387" s="88">
        <v>6</v>
      </c>
      <c r="I1387" s="88">
        <v>220</v>
      </c>
      <c r="J1387" s="148">
        <v>1320</v>
      </c>
      <c r="K1387" s="148"/>
      <c r="L1387" s="148"/>
    </row>
    <row r="1388" spans="1:12">
      <c r="A1388" s="33" t="s">
        <v>1455</v>
      </c>
      <c r="B1388" s="158" t="s">
        <v>1449</v>
      </c>
      <c r="C1388" s="88">
        <v>45740</v>
      </c>
      <c r="D1388" s="88" t="s">
        <v>684</v>
      </c>
      <c r="E1388" s="33" t="s">
        <v>4126</v>
      </c>
      <c r="F1388" s="88" t="s">
        <v>3355</v>
      </c>
      <c r="G1388" s="394" t="s">
        <v>4127</v>
      </c>
      <c r="H1388" s="88">
        <v>4</v>
      </c>
      <c r="I1388" s="88">
        <v>272</v>
      </c>
      <c r="J1388" s="148">
        <v>1088</v>
      </c>
      <c r="K1388" s="148"/>
      <c r="L1388" s="148"/>
    </row>
    <row r="1389" spans="1:12">
      <c r="A1389" s="33" t="s">
        <v>1455</v>
      </c>
      <c r="B1389" s="158" t="s">
        <v>1449</v>
      </c>
      <c r="C1389" s="88">
        <v>45740</v>
      </c>
      <c r="D1389" s="88" t="s">
        <v>684</v>
      </c>
      <c r="E1389" s="33" t="s">
        <v>2761</v>
      </c>
      <c r="F1389" s="88" t="s">
        <v>3363</v>
      </c>
      <c r="G1389" s="394" t="s">
        <v>4147</v>
      </c>
      <c r="H1389" s="88">
        <v>2</v>
      </c>
      <c r="I1389" s="88">
        <v>210</v>
      </c>
      <c r="J1389" s="148">
        <v>420</v>
      </c>
      <c r="K1389" s="148"/>
      <c r="L1389" s="148"/>
    </row>
    <row r="1390" spans="1:12">
      <c r="A1390" s="33" t="s">
        <v>1990</v>
      </c>
      <c r="B1390" s="158" t="s">
        <v>1403</v>
      </c>
      <c r="C1390" s="88">
        <v>45740</v>
      </c>
      <c r="D1390" s="88" t="s">
        <v>684</v>
      </c>
      <c r="E1390" s="33" t="s">
        <v>4122</v>
      </c>
      <c r="F1390" s="88" t="s">
        <v>3344</v>
      </c>
      <c r="G1390" s="394" t="s">
        <v>4157</v>
      </c>
      <c r="H1390" s="88">
        <v>3</v>
      </c>
      <c r="I1390" s="88">
        <v>60</v>
      </c>
      <c r="J1390" s="148">
        <v>180</v>
      </c>
      <c r="K1390" s="148"/>
      <c r="L1390" s="148"/>
    </row>
    <row r="1391" spans="1:12">
      <c r="A1391" s="33" t="s">
        <v>1990</v>
      </c>
      <c r="B1391" s="158" t="s">
        <v>1403</v>
      </c>
      <c r="C1391" s="88">
        <v>45740</v>
      </c>
      <c r="D1391" s="88" t="s">
        <v>684</v>
      </c>
      <c r="E1391" s="33" t="s">
        <v>2760</v>
      </c>
      <c r="F1391" s="88" t="s">
        <v>3351</v>
      </c>
      <c r="G1391" s="394" t="s">
        <v>4137</v>
      </c>
      <c r="H1391" s="88">
        <v>2</v>
      </c>
      <c r="I1391" s="88">
        <v>220</v>
      </c>
      <c r="J1391" s="148">
        <v>440</v>
      </c>
      <c r="K1391" s="148"/>
      <c r="L1391" s="148"/>
    </row>
    <row r="1392" spans="1:12">
      <c r="A1392" s="33" t="s">
        <v>1990</v>
      </c>
      <c r="B1392" s="158" t="s">
        <v>1403</v>
      </c>
      <c r="C1392" s="88">
        <v>45740</v>
      </c>
      <c r="D1392" s="88" t="s">
        <v>684</v>
      </c>
      <c r="E1392" s="33" t="s">
        <v>2762</v>
      </c>
      <c r="F1392" s="88" t="s">
        <v>3341</v>
      </c>
      <c r="G1392" s="394" t="s">
        <v>4115</v>
      </c>
      <c r="H1392" s="88">
        <v>1</v>
      </c>
      <c r="I1392" s="88">
        <v>300</v>
      </c>
      <c r="J1392" s="148">
        <v>300</v>
      </c>
      <c r="K1392" s="148"/>
      <c r="L1392" s="148"/>
    </row>
    <row r="1393" spans="1:12">
      <c r="A1393" s="33" t="s">
        <v>1990</v>
      </c>
      <c r="B1393" s="158" t="s">
        <v>1403</v>
      </c>
      <c r="C1393" s="88">
        <v>45740</v>
      </c>
      <c r="D1393" s="88" t="s">
        <v>684</v>
      </c>
      <c r="E1393" s="33" t="s">
        <v>2761</v>
      </c>
      <c r="F1393" s="88" t="s">
        <v>3351</v>
      </c>
      <c r="G1393" s="394" t="s">
        <v>4111</v>
      </c>
      <c r="H1393" s="88">
        <v>2</v>
      </c>
      <c r="I1393" s="88">
        <v>210</v>
      </c>
      <c r="J1393" s="148">
        <v>420</v>
      </c>
      <c r="K1393" s="148"/>
      <c r="L1393" s="148"/>
    </row>
    <row r="1394" spans="1:12">
      <c r="A1394" s="33" t="s">
        <v>991</v>
      </c>
      <c r="B1394" s="158" t="s">
        <v>990</v>
      </c>
      <c r="C1394" s="88">
        <v>45740</v>
      </c>
      <c r="D1394" s="88" t="s">
        <v>684</v>
      </c>
      <c r="E1394" s="33" t="s">
        <v>4122</v>
      </c>
      <c r="F1394" s="88" t="s">
        <v>3350</v>
      </c>
      <c r="G1394" s="394" t="s">
        <v>4161</v>
      </c>
      <c r="H1394" s="88">
        <v>3</v>
      </c>
      <c r="I1394" s="88">
        <v>60</v>
      </c>
      <c r="J1394" s="148">
        <v>180</v>
      </c>
      <c r="K1394" s="148"/>
      <c r="L1394" s="148"/>
    </row>
    <row r="1395" spans="1:12">
      <c r="A1395" s="33" t="s">
        <v>1683</v>
      </c>
      <c r="B1395" s="158" t="s">
        <v>1679</v>
      </c>
      <c r="C1395" s="88">
        <v>45740</v>
      </c>
      <c r="D1395" s="88" t="s">
        <v>684</v>
      </c>
      <c r="E1395" s="33" t="s">
        <v>4122</v>
      </c>
      <c r="F1395" s="88" t="s">
        <v>3360</v>
      </c>
      <c r="G1395" s="394" t="s">
        <v>4128</v>
      </c>
      <c r="H1395" s="88">
        <v>3</v>
      </c>
      <c r="I1395" s="88">
        <v>60</v>
      </c>
      <c r="J1395" s="148">
        <v>180</v>
      </c>
      <c r="K1395" s="148"/>
      <c r="L1395" s="148"/>
    </row>
    <row r="1396" spans="1:12">
      <c r="A1396" s="33" t="s">
        <v>1683</v>
      </c>
      <c r="B1396" s="158" t="s">
        <v>1679</v>
      </c>
      <c r="C1396" s="88">
        <v>45740</v>
      </c>
      <c r="D1396" s="88" t="s">
        <v>684</v>
      </c>
      <c r="E1396" s="33" t="s">
        <v>2760</v>
      </c>
      <c r="F1396" s="88" t="s">
        <v>3340</v>
      </c>
      <c r="G1396" s="394" t="s">
        <v>4141</v>
      </c>
      <c r="H1396" s="88">
        <v>5</v>
      </c>
      <c r="I1396" s="88">
        <v>220</v>
      </c>
      <c r="J1396" s="148">
        <v>1100</v>
      </c>
      <c r="K1396" s="148"/>
      <c r="L1396" s="148"/>
    </row>
    <row r="1397" spans="1:12">
      <c r="A1397" s="33" t="s">
        <v>1683</v>
      </c>
      <c r="B1397" s="158" t="s">
        <v>1679</v>
      </c>
      <c r="C1397" s="88">
        <v>45740</v>
      </c>
      <c r="D1397" s="88" t="s">
        <v>684</v>
      </c>
      <c r="E1397" s="33" t="s">
        <v>2762</v>
      </c>
      <c r="F1397" s="88" t="s">
        <v>3355</v>
      </c>
      <c r="G1397" s="394" t="s">
        <v>4116</v>
      </c>
      <c r="H1397" s="88">
        <v>4</v>
      </c>
      <c r="I1397" s="88">
        <v>300</v>
      </c>
      <c r="J1397" s="148">
        <v>1200</v>
      </c>
      <c r="K1397" s="148"/>
      <c r="L1397" s="148"/>
    </row>
    <row r="1398" spans="1:12">
      <c r="A1398" s="33" t="s">
        <v>1683</v>
      </c>
      <c r="B1398" s="158" t="s">
        <v>1679</v>
      </c>
      <c r="C1398" s="88">
        <v>45740</v>
      </c>
      <c r="D1398" s="88" t="s">
        <v>684</v>
      </c>
      <c r="E1398" s="33" t="s">
        <v>2761</v>
      </c>
      <c r="F1398" s="88" t="s">
        <v>3363</v>
      </c>
      <c r="G1398" s="394" t="s">
        <v>4147</v>
      </c>
      <c r="H1398" s="88">
        <v>2</v>
      </c>
      <c r="I1398" s="88">
        <v>210</v>
      </c>
      <c r="J1398" s="148">
        <v>420</v>
      </c>
      <c r="K1398" s="148"/>
      <c r="L1398" s="148"/>
    </row>
    <row r="1399" spans="1:12">
      <c r="A1399" s="33" t="s">
        <v>1030</v>
      </c>
      <c r="B1399" s="158" t="s">
        <v>520</v>
      </c>
      <c r="C1399" s="88">
        <v>45740</v>
      </c>
      <c r="D1399" s="88" t="s">
        <v>684</v>
      </c>
      <c r="E1399" s="33" t="s">
        <v>4122</v>
      </c>
      <c r="F1399" s="88" t="s">
        <v>3350</v>
      </c>
      <c r="G1399" s="394" t="s">
        <v>4161</v>
      </c>
      <c r="H1399" s="88">
        <v>3</v>
      </c>
      <c r="I1399" s="88">
        <v>60</v>
      </c>
      <c r="J1399" s="148">
        <v>180</v>
      </c>
      <c r="K1399" s="148"/>
      <c r="L1399" s="148"/>
    </row>
    <row r="1400" spans="1:12">
      <c r="A1400" s="33" t="s">
        <v>1030</v>
      </c>
      <c r="B1400" s="158" t="s">
        <v>520</v>
      </c>
      <c r="C1400" s="88">
        <v>45740</v>
      </c>
      <c r="D1400" s="88" t="s">
        <v>684</v>
      </c>
      <c r="E1400" s="33" t="s">
        <v>2760</v>
      </c>
      <c r="F1400" s="88" t="s">
        <v>3361</v>
      </c>
      <c r="G1400" s="394" t="s">
        <v>4158</v>
      </c>
      <c r="H1400" s="88">
        <v>3</v>
      </c>
      <c r="I1400" s="88">
        <v>220</v>
      </c>
      <c r="J1400" s="148">
        <v>660</v>
      </c>
      <c r="K1400" s="148"/>
      <c r="L1400" s="148"/>
    </row>
    <row r="1401" spans="1:12">
      <c r="A1401" s="33" t="s">
        <v>1030</v>
      </c>
      <c r="B1401" s="158" t="s">
        <v>520</v>
      </c>
      <c r="C1401" s="88">
        <v>45740</v>
      </c>
      <c r="D1401" s="88" t="s">
        <v>684</v>
      </c>
      <c r="E1401" s="33" t="s">
        <v>2762</v>
      </c>
      <c r="F1401" s="88" t="s">
        <v>3352</v>
      </c>
      <c r="G1401" s="394" t="s">
        <v>4119</v>
      </c>
      <c r="H1401" s="88">
        <v>3</v>
      </c>
      <c r="I1401" s="88">
        <v>300</v>
      </c>
      <c r="J1401" s="148">
        <v>900</v>
      </c>
      <c r="K1401" s="148"/>
      <c r="L1401" s="148"/>
    </row>
    <row r="1402" spans="1:12">
      <c r="A1402" s="33" t="s">
        <v>1030</v>
      </c>
      <c r="B1402" s="158" t="s">
        <v>520</v>
      </c>
      <c r="C1402" s="88">
        <v>45740</v>
      </c>
      <c r="D1402" s="88" t="s">
        <v>684</v>
      </c>
      <c r="E1402" s="33" t="s">
        <v>2761</v>
      </c>
      <c r="F1402" s="88" t="s">
        <v>3363</v>
      </c>
      <c r="G1402" s="394" t="s">
        <v>4147</v>
      </c>
      <c r="H1402" s="88">
        <v>2</v>
      </c>
      <c r="I1402" s="88">
        <v>210</v>
      </c>
      <c r="J1402" s="148">
        <v>420</v>
      </c>
      <c r="K1402" s="148"/>
      <c r="L1402" s="148"/>
    </row>
    <row r="1403" spans="1:12">
      <c r="A1403" s="33" t="s">
        <v>1935</v>
      </c>
      <c r="B1403" s="158" t="s">
        <v>502</v>
      </c>
      <c r="C1403" s="88">
        <v>45740</v>
      </c>
      <c r="D1403" s="88" t="s">
        <v>684</v>
      </c>
      <c r="E1403" s="33" t="s">
        <v>2760</v>
      </c>
      <c r="F1403" s="88" t="s">
        <v>3340</v>
      </c>
      <c r="G1403" s="394" t="s">
        <v>4141</v>
      </c>
      <c r="H1403" s="88">
        <v>5</v>
      </c>
      <c r="I1403" s="88">
        <v>220</v>
      </c>
      <c r="J1403" s="148">
        <v>1100</v>
      </c>
      <c r="K1403" s="148"/>
      <c r="L1403" s="148"/>
    </row>
    <row r="1404" spans="1:12">
      <c r="A1404" s="33" t="s">
        <v>1935</v>
      </c>
      <c r="B1404" s="158" t="s">
        <v>502</v>
      </c>
      <c r="C1404" s="88">
        <v>45740</v>
      </c>
      <c r="D1404" s="88" t="s">
        <v>684</v>
      </c>
      <c r="E1404" s="33" t="s">
        <v>4126</v>
      </c>
      <c r="F1404" s="88" t="s">
        <v>3355</v>
      </c>
      <c r="G1404" s="394" t="s">
        <v>4127</v>
      </c>
      <c r="H1404" s="88">
        <v>4</v>
      </c>
      <c r="I1404" s="88">
        <v>272</v>
      </c>
      <c r="J1404" s="148">
        <v>1088</v>
      </c>
      <c r="K1404" s="148"/>
      <c r="L1404" s="148"/>
    </row>
    <row r="1405" spans="1:12">
      <c r="A1405" s="33" t="s">
        <v>1935</v>
      </c>
      <c r="B1405" s="158" t="s">
        <v>502</v>
      </c>
      <c r="C1405" s="88">
        <v>45740</v>
      </c>
      <c r="D1405" s="88" t="s">
        <v>684</v>
      </c>
      <c r="E1405" s="33" t="s">
        <v>2761</v>
      </c>
      <c r="F1405" s="88" t="s">
        <v>3348</v>
      </c>
      <c r="G1405" s="394" t="s">
        <v>4106</v>
      </c>
      <c r="H1405" s="88">
        <v>2</v>
      </c>
      <c r="I1405" s="88">
        <v>210</v>
      </c>
      <c r="J1405" s="148">
        <v>420</v>
      </c>
      <c r="K1405" s="148"/>
      <c r="L1405" s="148"/>
    </row>
    <row r="1406" spans="1:12">
      <c r="A1406" s="33" t="s">
        <v>2039</v>
      </c>
      <c r="B1406" s="158" t="s">
        <v>2027</v>
      </c>
      <c r="C1406" s="88">
        <v>45740</v>
      </c>
      <c r="D1406" s="88" t="s">
        <v>684</v>
      </c>
      <c r="E1406" s="33" t="s">
        <v>4122</v>
      </c>
      <c r="F1406" s="88" t="s">
        <v>3344</v>
      </c>
      <c r="G1406" s="394" t="s">
        <v>4157</v>
      </c>
      <c r="H1406" s="88">
        <v>3</v>
      </c>
      <c r="I1406" s="88">
        <v>60</v>
      </c>
      <c r="J1406" s="148">
        <v>180</v>
      </c>
      <c r="K1406" s="148"/>
      <c r="L1406" s="148"/>
    </row>
    <row r="1407" spans="1:12">
      <c r="A1407" s="33" t="s">
        <v>2039</v>
      </c>
      <c r="B1407" s="158" t="s">
        <v>2027</v>
      </c>
      <c r="C1407" s="88">
        <v>45740</v>
      </c>
      <c r="D1407" s="88" t="s">
        <v>684</v>
      </c>
      <c r="E1407" s="33" t="s">
        <v>2760</v>
      </c>
      <c r="F1407" s="88" t="s">
        <v>3340</v>
      </c>
      <c r="G1407" s="394" t="s">
        <v>4099</v>
      </c>
      <c r="H1407" s="88">
        <v>4</v>
      </c>
      <c r="I1407" s="88">
        <v>220</v>
      </c>
      <c r="J1407" s="148">
        <v>880</v>
      </c>
      <c r="K1407" s="148"/>
      <c r="L1407" s="148"/>
    </row>
    <row r="1408" spans="1:12">
      <c r="A1408" s="33" t="s">
        <v>2039</v>
      </c>
      <c r="B1408" s="158" t="s">
        <v>2027</v>
      </c>
      <c r="C1408" s="88">
        <v>45740</v>
      </c>
      <c r="D1408" s="88" t="s">
        <v>684</v>
      </c>
      <c r="E1408" s="33" t="s">
        <v>4126</v>
      </c>
      <c r="F1408" s="88" t="s">
        <v>3354</v>
      </c>
      <c r="G1408" s="394" t="s">
        <v>4151</v>
      </c>
      <c r="H1408" s="88">
        <v>3</v>
      </c>
      <c r="I1408" s="88">
        <v>272</v>
      </c>
      <c r="J1408" s="148">
        <v>816</v>
      </c>
      <c r="K1408" s="148"/>
      <c r="L1408" s="148"/>
    </row>
    <row r="1409" spans="1:12">
      <c r="A1409" s="33" t="s">
        <v>2039</v>
      </c>
      <c r="B1409" s="158" t="s">
        <v>2027</v>
      </c>
      <c r="C1409" s="88">
        <v>45740</v>
      </c>
      <c r="D1409" s="88" t="s">
        <v>684</v>
      </c>
      <c r="E1409" s="33" t="s">
        <v>2761</v>
      </c>
      <c r="F1409" s="88" t="s">
        <v>3349</v>
      </c>
      <c r="G1409" s="394" t="s">
        <v>4107</v>
      </c>
      <c r="H1409" s="88">
        <v>2</v>
      </c>
      <c r="I1409" s="88">
        <v>210</v>
      </c>
      <c r="J1409" s="148">
        <v>420</v>
      </c>
      <c r="K1409" s="148"/>
      <c r="L1409" s="148"/>
    </row>
    <row r="1410" spans="1:12">
      <c r="A1410" s="33" t="s">
        <v>1988</v>
      </c>
      <c r="B1410" s="158" t="s">
        <v>1075</v>
      </c>
      <c r="C1410" s="88">
        <v>45740</v>
      </c>
      <c r="D1410" s="88" t="s">
        <v>684</v>
      </c>
      <c r="E1410" s="33" t="s">
        <v>2761</v>
      </c>
      <c r="F1410" s="88" t="s">
        <v>3348</v>
      </c>
      <c r="G1410" s="394" t="s">
        <v>4106</v>
      </c>
      <c r="H1410" s="88">
        <v>2</v>
      </c>
      <c r="I1410" s="88">
        <v>210</v>
      </c>
      <c r="J1410" s="148">
        <v>420</v>
      </c>
      <c r="K1410" s="148"/>
      <c r="L1410" s="148"/>
    </row>
    <row r="1411" spans="1:12">
      <c r="A1411" s="33" t="s">
        <v>3741</v>
      </c>
      <c r="B1411" s="158" t="s">
        <v>530</v>
      </c>
      <c r="C1411" s="88">
        <v>45740</v>
      </c>
      <c r="D1411" s="88" t="s">
        <v>684</v>
      </c>
      <c r="E1411" s="33" t="s">
        <v>4122</v>
      </c>
      <c r="F1411" s="88" t="s">
        <v>3360</v>
      </c>
      <c r="G1411" s="394" t="s">
        <v>4128</v>
      </c>
      <c r="H1411" s="88">
        <v>3</v>
      </c>
      <c r="I1411" s="88">
        <v>60</v>
      </c>
      <c r="J1411" s="148">
        <v>180</v>
      </c>
      <c r="K1411" s="148"/>
      <c r="L1411" s="148"/>
    </row>
    <row r="1412" spans="1:12">
      <c r="A1412" s="33" t="s">
        <v>3671</v>
      </c>
      <c r="B1412" s="158" t="s">
        <v>1065</v>
      </c>
      <c r="C1412" s="88">
        <v>45740</v>
      </c>
      <c r="D1412" s="88" t="s">
        <v>684</v>
      </c>
      <c r="E1412" s="33" t="s">
        <v>4122</v>
      </c>
      <c r="F1412" s="88" t="s">
        <v>3341</v>
      </c>
      <c r="G1412" s="394" t="s">
        <v>4123</v>
      </c>
      <c r="H1412" s="88">
        <v>3</v>
      </c>
      <c r="I1412" s="88">
        <v>60</v>
      </c>
      <c r="J1412" s="148">
        <v>180</v>
      </c>
      <c r="K1412" s="148"/>
      <c r="L1412" s="148"/>
    </row>
    <row r="1413" spans="1:12">
      <c r="A1413" s="33" t="s">
        <v>3671</v>
      </c>
      <c r="B1413" s="158" t="s">
        <v>1065</v>
      </c>
      <c r="C1413" s="88">
        <v>45740</v>
      </c>
      <c r="D1413" s="88" t="s">
        <v>684</v>
      </c>
      <c r="E1413" s="33" t="s">
        <v>2760</v>
      </c>
      <c r="F1413" s="88" t="s">
        <v>3340</v>
      </c>
      <c r="G1413" s="394" t="s">
        <v>4099</v>
      </c>
      <c r="H1413" s="88">
        <v>4</v>
      </c>
      <c r="I1413" s="88">
        <v>220</v>
      </c>
      <c r="J1413" s="148">
        <v>880</v>
      </c>
      <c r="K1413" s="148"/>
      <c r="L1413" s="148"/>
    </row>
    <row r="1414" spans="1:12">
      <c r="A1414" s="33" t="s">
        <v>3671</v>
      </c>
      <c r="B1414" s="158" t="s">
        <v>1065</v>
      </c>
      <c r="C1414" s="88">
        <v>45740</v>
      </c>
      <c r="D1414" s="88" t="s">
        <v>684</v>
      </c>
      <c r="E1414" s="33" t="s">
        <v>2762</v>
      </c>
      <c r="F1414" s="88" t="s">
        <v>3348</v>
      </c>
      <c r="G1414" s="394" t="s">
        <v>4114</v>
      </c>
      <c r="H1414" s="88">
        <v>2</v>
      </c>
      <c r="I1414" s="88">
        <v>300</v>
      </c>
      <c r="J1414" s="148">
        <v>600</v>
      </c>
      <c r="K1414" s="148"/>
      <c r="L1414" s="148"/>
    </row>
    <row r="1415" spans="1:12">
      <c r="A1415" s="33" t="s">
        <v>3671</v>
      </c>
      <c r="B1415" s="158" t="s">
        <v>1065</v>
      </c>
      <c r="C1415" s="88">
        <v>45740</v>
      </c>
      <c r="D1415" s="88" t="s">
        <v>684</v>
      </c>
      <c r="E1415" s="33" t="s">
        <v>2761</v>
      </c>
      <c r="F1415" s="88" t="s">
        <v>3349</v>
      </c>
      <c r="G1415" s="394" t="s">
        <v>4107</v>
      </c>
      <c r="H1415" s="88">
        <v>2</v>
      </c>
      <c r="I1415" s="88">
        <v>210</v>
      </c>
      <c r="J1415" s="148">
        <v>420</v>
      </c>
      <c r="K1415" s="148"/>
      <c r="L1415" s="148"/>
    </row>
    <row r="1416" spans="1:12">
      <c r="A1416" s="33" t="s">
        <v>1646</v>
      </c>
      <c r="B1416" s="158" t="s">
        <v>1645</v>
      </c>
      <c r="C1416" s="88">
        <v>45740</v>
      </c>
      <c r="D1416" s="88" t="s">
        <v>684</v>
      </c>
      <c r="E1416" s="33" t="s">
        <v>4122</v>
      </c>
      <c r="F1416" s="88" t="s">
        <v>3360</v>
      </c>
      <c r="G1416" s="394" t="s">
        <v>4128</v>
      </c>
      <c r="H1416" s="88">
        <v>3</v>
      </c>
      <c r="I1416" s="88">
        <v>60</v>
      </c>
      <c r="J1416" s="148">
        <v>180</v>
      </c>
      <c r="K1416" s="148"/>
      <c r="L1416" s="148"/>
    </row>
    <row r="1417" spans="1:12">
      <c r="A1417" s="33" t="s">
        <v>3330</v>
      </c>
      <c r="B1417" s="158" t="s">
        <v>2526</v>
      </c>
      <c r="C1417" s="88">
        <v>45740</v>
      </c>
      <c r="D1417" s="88" t="s">
        <v>684</v>
      </c>
      <c r="E1417" s="33" t="s">
        <v>2760</v>
      </c>
      <c r="F1417" s="88" t="s">
        <v>3365</v>
      </c>
      <c r="G1417" s="394" t="s">
        <v>4140</v>
      </c>
      <c r="H1417" s="88">
        <v>2</v>
      </c>
      <c r="I1417" s="88">
        <v>220</v>
      </c>
      <c r="J1417" s="148">
        <v>440</v>
      </c>
      <c r="K1417" s="148"/>
      <c r="L1417" s="148"/>
    </row>
    <row r="1418" spans="1:12">
      <c r="A1418" s="33" t="s">
        <v>3330</v>
      </c>
      <c r="B1418" s="158" t="s">
        <v>2526</v>
      </c>
      <c r="C1418" s="88">
        <v>45740</v>
      </c>
      <c r="D1418" s="88" t="s">
        <v>684</v>
      </c>
      <c r="E1418" s="33" t="s">
        <v>4126</v>
      </c>
      <c r="F1418" s="88" t="s">
        <v>3350</v>
      </c>
      <c r="G1418" s="394" t="s">
        <v>4155</v>
      </c>
      <c r="H1418" s="88">
        <v>1</v>
      </c>
      <c r="I1418" s="88">
        <v>272</v>
      </c>
      <c r="J1418" s="148">
        <v>272</v>
      </c>
      <c r="K1418" s="148"/>
      <c r="L1418" s="148"/>
    </row>
    <row r="1419" spans="1:12">
      <c r="A1419" s="33" t="s">
        <v>3330</v>
      </c>
      <c r="B1419" s="158" t="s">
        <v>2526</v>
      </c>
      <c r="C1419" s="88">
        <v>45740</v>
      </c>
      <c r="D1419" s="88" t="s">
        <v>684</v>
      </c>
      <c r="E1419" s="33" t="s">
        <v>2761</v>
      </c>
      <c r="F1419" s="88" t="s">
        <v>3350</v>
      </c>
      <c r="G1419" s="394" t="s">
        <v>4110</v>
      </c>
      <c r="H1419" s="88">
        <v>1</v>
      </c>
      <c r="I1419" s="88">
        <v>210</v>
      </c>
      <c r="J1419" s="148">
        <v>210</v>
      </c>
      <c r="K1419" s="148"/>
      <c r="L1419" s="148"/>
    </row>
    <row r="1420" spans="1:12">
      <c r="A1420" s="33" t="s">
        <v>2167</v>
      </c>
      <c r="B1420" s="158" t="s">
        <v>2166</v>
      </c>
      <c r="C1420" s="88">
        <v>45740</v>
      </c>
      <c r="D1420" s="88" t="s">
        <v>684</v>
      </c>
      <c r="E1420" s="33" t="s">
        <v>4122</v>
      </c>
      <c r="F1420" s="88" t="s">
        <v>3341</v>
      </c>
      <c r="G1420" s="394" t="s">
        <v>4123</v>
      </c>
      <c r="H1420" s="88">
        <v>3</v>
      </c>
      <c r="I1420" s="88">
        <v>60</v>
      </c>
      <c r="J1420" s="148">
        <v>180</v>
      </c>
      <c r="K1420" s="148"/>
      <c r="L1420" s="148"/>
    </row>
    <row r="1421" spans="1:12">
      <c r="A1421" s="33" t="s">
        <v>2167</v>
      </c>
      <c r="B1421" s="158" t="s">
        <v>2166</v>
      </c>
      <c r="C1421" s="88">
        <v>45740</v>
      </c>
      <c r="D1421" s="88" t="s">
        <v>684</v>
      </c>
      <c r="E1421" s="33" t="s">
        <v>2760</v>
      </c>
      <c r="F1421" s="88" t="s">
        <v>3346</v>
      </c>
      <c r="G1421" s="394" t="s">
        <v>4105</v>
      </c>
      <c r="H1421" s="88">
        <v>3</v>
      </c>
      <c r="I1421" s="88">
        <v>220</v>
      </c>
      <c r="J1421" s="148">
        <v>660</v>
      </c>
      <c r="K1421" s="148"/>
      <c r="L1421" s="148"/>
    </row>
    <row r="1422" spans="1:12">
      <c r="A1422" s="33" t="s">
        <v>2167</v>
      </c>
      <c r="B1422" s="158" t="s">
        <v>2166</v>
      </c>
      <c r="C1422" s="88">
        <v>45740</v>
      </c>
      <c r="D1422" s="88" t="s">
        <v>684</v>
      </c>
      <c r="E1422" s="33" t="s">
        <v>2762</v>
      </c>
      <c r="F1422" s="88" t="s">
        <v>3356</v>
      </c>
      <c r="G1422" s="394" t="s">
        <v>4120</v>
      </c>
      <c r="H1422" s="88">
        <v>2</v>
      </c>
      <c r="I1422" s="88">
        <v>300</v>
      </c>
      <c r="J1422" s="148">
        <v>600</v>
      </c>
      <c r="K1422" s="148"/>
      <c r="L1422" s="148"/>
    </row>
    <row r="1423" spans="1:12">
      <c r="A1423" s="33" t="s">
        <v>2167</v>
      </c>
      <c r="B1423" s="158" t="s">
        <v>2166</v>
      </c>
      <c r="C1423" s="88">
        <v>45740</v>
      </c>
      <c r="D1423" s="88" t="s">
        <v>684</v>
      </c>
      <c r="E1423" s="33" t="s">
        <v>2761</v>
      </c>
      <c r="F1423" s="88" t="s">
        <v>3352</v>
      </c>
      <c r="G1423" s="394" t="s">
        <v>4112</v>
      </c>
      <c r="H1423" s="88">
        <v>3</v>
      </c>
      <c r="I1423" s="88">
        <v>210</v>
      </c>
      <c r="J1423" s="148">
        <v>630</v>
      </c>
      <c r="K1423" s="148"/>
      <c r="L1423" s="148"/>
    </row>
    <row r="1424" spans="1:12">
      <c r="A1424" s="33" t="s">
        <v>3988</v>
      </c>
      <c r="B1424" s="158" t="s">
        <v>2282</v>
      </c>
      <c r="C1424" s="88">
        <v>45740</v>
      </c>
      <c r="D1424" s="88" t="s">
        <v>684</v>
      </c>
      <c r="E1424" s="33" t="s">
        <v>4122</v>
      </c>
      <c r="F1424" s="88" t="s">
        <v>3341</v>
      </c>
      <c r="G1424" s="394" t="s">
        <v>4123</v>
      </c>
      <c r="H1424" s="88">
        <v>3</v>
      </c>
      <c r="I1424" s="88">
        <v>60</v>
      </c>
      <c r="J1424" s="148">
        <v>180</v>
      </c>
      <c r="K1424" s="148"/>
      <c r="L1424" s="148"/>
    </row>
    <row r="1425" spans="1:12">
      <c r="A1425" s="33" t="s">
        <v>3988</v>
      </c>
      <c r="B1425" s="158" t="s">
        <v>2282</v>
      </c>
      <c r="C1425" s="88">
        <v>45740</v>
      </c>
      <c r="D1425" s="88" t="s">
        <v>684</v>
      </c>
      <c r="E1425" s="33" t="s">
        <v>2760</v>
      </c>
      <c r="F1425" s="88" t="s">
        <v>3343</v>
      </c>
      <c r="G1425" s="394" t="s">
        <v>4102</v>
      </c>
      <c r="H1425" s="88">
        <v>3</v>
      </c>
      <c r="I1425" s="88">
        <v>220</v>
      </c>
      <c r="J1425" s="148">
        <v>660</v>
      </c>
      <c r="K1425" s="148"/>
      <c r="L1425" s="148"/>
    </row>
    <row r="1426" spans="1:12">
      <c r="A1426" s="33" t="s">
        <v>3988</v>
      </c>
      <c r="B1426" s="158" t="s">
        <v>2282</v>
      </c>
      <c r="C1426" s="88">
        <v>45740</v>
      </c>
      <c r="D1426" s="88" t="s">
        <v>684</v>
      </c>
      <c r="E1426" s="33" t="s">
        <v>2762</v>
      </c>
      <c r="F1426" s="88" t="s">
        <v>3352</v>
      </c>
      <c r="G1426" s="394" t="s">
        <v>4119</v>
      </c>
      <c r="H1426" s="88">
        <v>3</v>
      </c>
      <c r="I1426" s="88">
        <v>300</v>
      </c>
      <c r="J1426" s="148">
        <v>900</v>
      </c>
      <c r="K1426" s="148"/>
      <c r="L1426" s="148"/>
    </row>
    <row r="1427" spans="1:12">
      <c r="A1427" s="33" t="s">
        <v>3988</v>
      </c>
      <c r="B1427" s="158" t="s">
        <v>2282</v>
      </c>
      <c r="C1427" s="88">
        <v>45740</v>
      </c>
      <c r="D1427" s="88" t="s">
        <v>684</v>
      </c>
      <c r="E1427" s="33" t="s">
        <v>2761</v>
      </c>
      <c r="F1427" s="88" t="s">
        <v>3351</v>
      </c>
      <c r="G1427" s="394" t="s">
        <v>4111</v>
      </c>
      <c r="H1427" s="88">
        <v>2</v>
      </c>
      <c r="I1427" s="88">
        <v>210</v>
      </c>
      <c r="J1427" s="148">
        <v>420</v>
      </c>
      <c r="K1427" s="148"/>
      <c r="L1427" s="148"/>
    </row>
    <row r="1428" spans="1:12">
      <c r="A1428" s="33" t="s">
        <v>2140</v>
      </c>
      <c r="B1428" s="158" t="s">
        <v>1276</v>
      </c>
      <c r="C1428" s="88">
        <v>45740</v>
      </c>
      <c r="D1428" s="88" t="s">
        <v>684</v>
      </c>
      <c r="E1428" s="33" t="s">
        <v>2760</v>
      </c>
      <c r="F1428" s="88" t="s">
        <v>3340</v>
      </c>
      <c r="G1428" s="394" t="s">
        <v>4099</v>
      </c>
      <c r="H1428" s="88">
        <v>4</v>
      </c>
      <c r="I1428" s="88">
        <v>220</v>
      </c>
      <c r="J1428" s="148">
        <v>880</v>
      </c>
      <c r="K1428" s="148"/>
      <c r="L1428" s="148"/>
    </row>
    <row r="1429" spans="1:12">
      <c r="A1429" s="33" t="s">
        <v>3425</v>
      </c>
      <c r="B1429" s="158" t="s">
        <v>557</v>
      </c>
      <c r="C1429" s="88">
        <v>45740</v>
      </c>
      <c r="D1429" s="88" t="s">
        <v>684</v>
      </c>
      <c r="E1429" s="33" t="s">
        <v>2760</v>
      </c>
      <c r="F1429" s="88" t="s">
        <v>3341</v>
      </c>
      <c r="G1429" s="394" t="s">
        <v>4100</v>
      </c>
      <c r="H1429" s="88">
        <v>1</v>
      </c>
      <c r="I1429" s="88">
        <v>220</v>
      </c>
      <c r="J1429" s="148">
        <v>220</v>
      </c>
      <c r="K1429" s="148"/>
      <c r="L1429" s="148"/>
    </row>
    <row r="1430" spans="1:12">
      <c r="A1430" s="33" t="s">
        <v>3425</v>
      </c>
      <c r="B1430" s="158" t="s">
        <v>557</v>
      </c>
      <c r="C1430" s="88">
        <v>45740</v>
      </c>
      <c r="D1430" s="88" t="s">
        <v>684</v>
      </c>
      <c r="E1430" s="33" t="s">
        <v>2760</v>
      </c>
      <c r="F1430" s="88" t="s">
        <v>3365</v>
      </c>
      <c r="G1430" s="394" t="s">
        <v>4140</v>
      </c>
      <c r="H1430" s="88">
        <v>2</v>
      </c>
      <c r="I1430" s="88">
        <v>220</v>
      </c>
      <c r="J1430" s="148">
        <v>440</v>
      </c>
      <c r="K1430" s="148"/>
      <c r="L1430" s="148"/>
    </row>
    <row r="1431" spans="1:12">
      <c r="A1431" s="33" t="s">
        <v>3425</v>
      </c>
      <c r="B1431" s="158" t="s">
        <v>557</v>
      </c>
      <c r="C1431" s="88">
        <v>45740</v>
      </c>
      <c r="D1431" s="88" t="s">
        <v>684</v>
      </c>
      <c r="E1431" s="33" t="s">
        <v>4126</v>
      </c>
      <c r="F1431" s="88" t="s">
        <v>3341</v>
      </c>
      <c r="G1431" s="394" t="s">
        <v>4131</v>
      </c>
      <c r="H1431" s="88">
        <v>1</v>
      </c>
      <c r="I1431" s="88">
        <v>272</v>
      </c>
      <c r="J1431" s="148">
        <v>272</v>
      </c>
      <c r="K1431" s="148"/>
      <c r="L1431" s="148"/>
    </row>
    <row r="1432" spans="1:12">
      <c r="A1432" s="33" t="s">
        <v>3425</v>
      </c>
      <c r="B1432" s="158" t="s">
        <v>557</v>
      </c>
      <c r="C1432" s="88">
        <v>45740</v>
      </c>
      <c r="D1432" s="88" t="s">
        <v>684</v>
      </c>
      <c r="E1432" s="33" t="s">
        <v>2762</v>
      </c>
      <c r="F1432" s="88" t="s">
        <v>3341</v>
      </c>
      <c r="G1432" s="394" t="s">
        <v>4115</v>
      </c>
      <c r="H1432" s="88">
        <v>1</v>
      </c>
      <c r="I1432" s="88">
        <v>300</v>
      </c>
      <c r="J1432" s="148">
        <v>300</v>
      </c>
      <c r="K1432" s="148"/>
      <c r="L1432" s="148"/>
    </row>
    <row r="1433" spans="1:12">
      <c r="A1433" s="33" t="s">
        <v>3425</v>
      </c>
      <c r="B1433" s="158" t="s">
        <v>557</v>
      </c>
      <c r="C1433" s="88">
        <v>45740</v>
      </c>
      <c r="D1433" s="88" t="s">
        <v>684</v>
      </c>
      <c r="E1433" s="33" t="s">
        <v>2762</v>
      </c>
      <c r="F1433" s="88" t="s">
        <v>3350</v>
      </c>
      <c r="G1433" s="394" t="s">
        <v>4149</v>
      </c>
      <c r="H1433" s="88">
        <v>1</v>
      </c>
      <c r="I1433" s="88">
        <v>300</v>
      </c>
      <c r="J1433" s="148">
        <v>300</v>
      </c>
      <c r="K1433" s="148"/>
      <c r="L1433" s="148"/>
    </row>
    <row r="1434" spans="1:12">
      <c r="A1434" s="33" t="s">
        <v>3425</v>
      </c>
      <c r="B1434" s="158" t="s">
        <v>557</v>
      </c>
      <c r="C1434" s="88">
        <v>45740</v>
      </c>
      <c r="D1434" s="88" t="s">
        <v>684</v>
      </c>
      <c r="E1434" s="33" t="s">
        <v>2761</v>
      </c>
      <c r="F1434" s="88" t="s">
        <v>3341</v>
      </c>
      <c r="G1434" s="394" t="s">
        <v>4108</v>
      </c>
      <c r="H1434" s="88">
        <v>1</v>
      </c>
      <c r="I1434" s="88">
        <v>210</v>
      </c>
      <c r="J1434" s="148">
        <v>210</v>
      </c>
      <c r="K1434" s="148"/>
      <c r="L1434" s="148"/>
    </row>
    <row r="1435" spans="1:12">
      <c r="A1435" s="33" t="s">
        <v>3425</v>
      </c>
      <c r="B1435" s="158" t="s">
        <v>557</v>
      </c>
      <c r="C1435" s="88">
        <v>45740</v>
      </c>
      <c r="D1435" s="88" t="s">
        <v>684</v>
      </c>
      <c r="E1435" s="33" t="s">
        <v>2761</v>
      </c>
      <c r="F1435" s="88" t="s">
        <v>3350</v>
      </c>
      <c r="G1435" s="394" t="s">
        <v>4110</v>
      </c>
      <c r="H1435" s="88">
        <v>1</v>
      </c>
      <c r="I1435" s="88">
        <v>210</v>
      </c>
      <c r="J1435" s="148">
        <v>210</v>
      </c>
      <c r="K1435" s="148"/>
      <c r="L1435" s="148"/>
    </row>
    <row r="1436" spans="1:12">
      <c r="A1436" s="33" t="s">
        <v>3878</v>
      </c>
      <c r="B1436" s="158" t="s">
        <v>619</v>
      </c>
      <c r="C1436" s="88">
        <v>45740</v>
      </c>
      <c r="D1436" s="88" t="s">
        <v>684</v>
      </c>
      <c r="E1436" s="33" t="s">
        <v>4122</v>
      </c>
      <c r="F1436" s="88" t="s">
        <v>3350</v>
      </c>
      <c r="G1436" s="394" t="s">
        <v>4161</v>
      </c>
      <c r="H1436" s="88">
        <v>3</v>
      </c>
      <c r="I1436" s="88">
        <v>60</v>
      </c>
      <c r="J1436" s="148">
        <v>180</v>
      </c>
      <c r="K1436" s="148"/>
      <c r="L1436" s="148"/>
    </row>
    <row r="1437" spans="1:12">
      <c r="A1437" s="33" t="s">
        <v>3878</v>
      </c>
      <c r="B1437" s="158" t="s">
        <v>619</v>
      </c>
      <c r="C1437" s="88">
        <v>45740</v>
      </c>
      <c r="D1437" s="88" t="s">
        <v>684</v>
      </c>
      <c r="E1437" s="33" t="s">
        <v>2760</v>
      </c>
      <c r="F1437" s="88" t="s">
        <v>3361</v>
      </c>
      <c r="G1437" s="394" t="s">
        <v>4158</v>
      </c>
      <c r="H1437" s="88">
        <v>3</v>
      </c>
      <c r="I1437" s="88">
        <v>220</v>
      </c>
      <c r="J1437" s="148">
        <v>660</v>
      </c>
      <c r="K1437" s="148"/>
      <c r="L1437" s="148"/>
    </row>
    <row r="1438" spans="1:12">
      <c r="A1438" s="33" t="s">
        <v>3878</v>
      </c>
      <c r="B1438" s="158" t="s">
        <v>619</v>
      </c>
      <c r="C1438" s="88">
        <v>45740</v>
      </c>
      <c r="D1438" s="88" t="s">
        <v>684</v>
      </c>
      <c r="E1438" s="33" t="s">
        <v>2762</v>
      </c>
      <c r="F1438" s="88" t="s">
        <v>3352</v>
      </c>
      <c r="G1438" s="394" t="s">
        <v>4119</v>
      </c>
      <c r="H1438" s="88">
        <v>3</v>
      </c>
      <c r="I1438" s="88">
        <v>300</v>
      </c>
      <c r="J1438" s="148">
        <v>900</v>
      </c>
      <c r="K1438" s="148"/>
      <c r="L1438" s="148"/>
    </row>
    <row r="1439" spans="1:12">
      <c r="A1439" s="33" t="s">
        <v>3878</v>
      </c>
      <c r="B1439" s="158" t="s">
        <v>619</v>
      </c>
      <c r="C1439" s="88">
        <v>45740</v>
      </c>
      <c r="D1439" s="88" t="s">
        <v>684</v>
      </c>
      <c r="E1439" s="33" t="s">
        <v>2761</v>
      </c>
      <c r="F1439" s="88" t="s">
        <v>3363</v>
      </c>
      <c r="G1439" s="394" t="s">
        <v>4147</v>
      </c>
      <c r="H1439" s="88">
        <v>2</v>
      </c>
      <c r="I1439" s="88">
        <v>210</v>
      </c>
      <c r="J1439" s="148">
        <v>420</v>
      </c>
      <c r="K1439" s="148"/>
      <c r="L1439" s="148"/>
    </row>
    <row r="1440" spans="1:12">
      <c r="A1440" s="33" t="s">
        <v>3625</v>
      </c>
      <c r="B1440" s="158" t="s">
        <v>491</v>
      </c>
      <c r="C1440" s="88">
        <v>45740</v>
      </c>
      <c r="D1440" s="88" t="s">
        <v>684</v>
      </c>
      <c r="E1440" s="33" t="s">
        <v>4122</v>
      </c>
      <c r="F1440" s="88" t="s">
        <v>3341</v>
      </c>
      <c r="G1440" s="394" t="s">
        <v>4123</v>
      </c>
      <c r="H1440" s="88">
        <v>3</v>
      </c>
      <c r="I1440" s="88">
        <v>60</v>
      </c>
      <c r="J1440" s="148">
        <v>180</v>
      </c>
      <c r="K1440" s="148"/>
      <c r="L1440" s="148"/>
    </row>
    <row r="1441" spans="1:12">
      <c r="A1441" s="33" t="s">
        <v>3625</v>
      </c>
      <c r="B1441" s="158" t="s">
        <v>491</v>
      </c>
      <c r="C1441" s="88">
        <v>45740</v>
      </c>
      <c r="D1441" s="88" t="s">
        <v>684</v>
      </c>
      <c r="E1441" s="33" t="s">
        <v>2760</v>
      </c>
      <c r="F1441" s="88" t="s">
        <v>3345</v>
      </c>
      <c r="G1441" s="394" t="s">
        <v>4104</v>
      </c>
      <c r="H1441" s="88">
        <v>3</v>
      </c>
      <c r="I1441" s="88">
        <v>220</v>
      </c>
      <c r="J1441" s="148">
        <v>660</v>
      </c>
      <c r="K1441" s="148"/>
      <c r="L1441" s="148"/>
    </row>
    <row r="1442" spans="1:12">
      <c r="A1442" s="33" t="s">
        <v>3625</v>
      </c>
      <c r="B1442" s="158" t="s">
        <v>491</v>
      </c>
      <c r="C1442" s="88">
        <v>45740</v>
      </c>
      <c r="D1442" s="88" t="s">
        <v>684</v>
      </c>
      <c r="E1442" s="33" t="s">
        <v>2762</v>
      </c>
      <c r="F1442" s="88" t="s">
        <v>3352</v>
      </c>
      <c r="G1442" s="394" t="s">
        <v>4119</v>
      </c>
      <c r="H1442" s="88">
        <v>3</v>
      </c>
      <c r="I1442" s="88">
        <v>300</v>
      </c>
      <c r="J1442" s="148">
        <v>900</v>
      </c>
      <c r="K1442" s="148"/>
      <c r="L1442" s="148"/>
    </row>
    <row r="1443" spans="1:12">
      <c r="A1443" s="33" t="s">
        <v>3625</v>
      </c>
      <c r="B1443" s="158" t="s">
        <v>491</v>
      </c>
      <c r="C1443" s="88">
        <v>45740</v>
      </c>
      <c r="D1443" s="88" t="s">
        <v>684</v>
      </c>
      <c r="E1443" s="33" t="s">
        <v>2761</v>
      </c>
      <c r="F1443" s="88" t="s">
        <v>3348</v>
      </c>
      <c r="G1443" s="394" t="s">
        <v>4106</v>
      </c>
      <c r="H1443" s="88">
        <v>2</v>
      </c>
      <c r="I1443" s="88">
        <v>210</v>
      </c>
      <c r="J1443" s="148">
        <v>420</v>
      </c>
      <c r="K1443" s="148"/>
      <c r="L1443" s="148"/>
    </row>
    <row r="1444" spans="1:12">
      <c r="A1444" s="33" t="s">
        <v>1060</v>
      </c>
      <c r="B1444" s="158" t="s">
        <v>1059</v>
      </c>
      <c r="C1444" s="88">
        <v>45740</v>
      </c>
      <c r="D1444" s="88" t="s">
        <v>684</v>
      </c>
      <c r="E1444" s="33" t="s">
        <v>2760</v>
      </c>
      <c r="F1444" s="88" t="s">
        <v>3340</v>
      </c>
      <c r="G1444" s="394" t="s">
        <v>4129</v>
      </c>
      <c r="H1444" s="88">
        <v>8</v>
      </c>
      <c r="I1444" s="88">
        <v>220</v>
      </c>
      <c r="J1444" s="148">
        <v>1760</v>
      </c>
      <c r="K1444" s="148"/>
      <c r="L1444" s="148"/>
    </row>
    <row r="1445" spans="1:12">
      <c r="A1445" s="33" t="s">
        <v>1060</v>
      </c>
      <c r="B1445" s="158" t="s">
        <v>1059</v>
      </c>
      <c r="C1445" s="88">
        <v>45740</v>
      </c>
      <c r="D1445" s="88" t="s">
        <v>684</v>
      </c>
      <c r="E1445" s="33" t="s">
        <v>4126</v>
      </c>
      <c r="F1445" s="88" t="s">
        <v>3355</v>
      </c>
      <c r="G1445" s="394" t="s">
        <v>4130</v>
      </c>
      <c r="H1445" s="88">
        <v>6</v>
      </c>
      <c r="I1445" s="88">
        <v>272</v>
      </c>
      <c r="J1445" s="148">
        <v>1632</v>
      </c>
      <c r="K1445" s="148"/>
      <c r="L1445" s="148"/>
    </row>
    <row r="1446" spans="1:12">
      <c r="A1446" s="33" t="s">
        <v>1060</v>
      </c>
      <c r="B1446" s="158" t="s">
        <v>1059</v>
      </c>
      <c r="C1446" s="88">
        <v>45740</v>
      </c>
      <c r="D1446" s="88" t="s">
        <v>684</v>
      </c>
      <c r="E1446" s="33" t="s">
        <v>2761</v>
      </c>
      <c r="F1446" s="88" t="s">
        <v>3349</v>
      </c>
      <c r="G1446" s="394" t="s">
        <v>4107</v>
      </c>
      <c r="H1446" s="88">
        <v>2</v>
      </c>
      <c r="I1446" s="88">
        <v>210</v>
      </c>
      <c r="J1446" s="148">
        <v>420</v>
      </c>
      <c r="K1446" s="148"/>
      <c r="L1446" s="148"/>
    </row>
    <row r="1447" spans="1:12">
      <c r="A1447" s="33" t="s">
        <v>3677</v>
      </c>
      <c r="B1447" s="158" t="s">
        <v>970</v>
      </c>
      <c r="C1447" s="88">
        <v>45740</v>
      </c>
      <c r="D1447" s="88" t="s">
        <v>684</v>
      </c>
      <c r="E1447" s="33" t="s">
        <v>4122</v>
      </c>
      <c r="F1447" s="88" t="s">
        <v>3344</v>
      </c>
      <c r="G1447" s="394" t="s">
        <v>4157</v>
      </c>
      <c r="H1447" s="88">
        <v>3</v>
      </c>
      <c r="I1447" s="88">
        <v>60</v>
      </c>
      <c r="J1447" s="148">
        <v>180</v>
      </c>
      <c r="K1447" s="148"/>
      <c r="L1447" s="148"/>
    </row>
    <row r="1448" spans="1:12">
      <c r="A1448" s="33" t="s">
        <v>3677</v>
      </c>
      <c r="B1448" s="158" t="s">
        <v>970</v>
      </c>
      <c r="C1448" s="88">
        <v>45740</v>
      </c>
      <c r="D1448" s="88" t="s">
        <v>684</v>
      </c>
      <c r="E1448" s="33" t="s">
        <v>2760</v>
      </c>
      <c r="F1448" s="88" t="s">
        <v>3343</v>
      </c>
      <c r="G1448" s="394" t="s">
        <v>4102</v>
      </c>
      <c r="H1448" s="88">
        <v>3</v>
      </c>
      <c r="I1448" s="88">
        <v>220</v>
      </c>
      <c r="J1448" s="148">
        <v>660</v>
      </c>
      <c r="K1448" s="148"/>
      <c r="L1448" s="148"/>
    </row>
    <row r="1449" spans="1:12">
      <c r="A1449" s="33" t="s">
        <v>3677</v>
      </c>
      <c r="B1449" s="158" t="s">
        <v>970</v>
      </c>
      <c r="C1449" s="88">
        <v>45740</v>
      </c>
      <c r="D1449" s="88" t="s">
        <v>684</v>
      </c>
      <c r="E1449" s="33" t="s">
        <v>4126</v>
      </c>
      <c r="F1449" s="88" t="s">
        <v>3355</v>
      </c>
      <c r="G1449" s="394" t="s">
        <v>4127</v>
      </c>
      <c r="H1449" s="88">
        <v>4</v>
      </c>
      <c r="I1449" s="88">
        <v>272</v>
      </c>
      <c r="J1449" s="148">
        <v>1088</v>
      </c>
      <c r="K1449" s="148"/>
      <c r="L1449" s="148"/>
    </row>
    <row r="1450" spans="1:12">
      <c r="A1450" s="33" t="s">
        <v>3677</v>
      </c>
      <c r="B1450" s="158" t="s">
        <v>970</v>
      </c>
      <c r="C1450" s="88">
        <v>45740</v>
      </c>
      <c r="D1450" s="88" t="s">
        <v>684</v>
      </c>
      <c r="E1450" s="33" t="s">
        <v>2761</v>
      </c>
      <c r="F1450" s="88" t="s">
        <v>3362</v>
      </c>
      <c r="G1450" s="394" t="s">
        <v>4142</v>
      </c>
      <c r="H1450" s="88">
        <v>3</v>
      </c>
      <c r="I1450" s="88">
        <v>210</v>
      </c>
      <c r="J1450" s="148">
        <v>630</v>
      </c>
      <c r="K1450" s="148"/>
      <c r="L1450" s="148"/>
    </row>
    <row r="1451" spans="1:12">
      <c r="A1451" s="33" t="s">
        <v>2254</v>
      </c>
      <c r="B1451" s="158" t="s">
        <v>607</v>
      </c>
      <c r="C1451" s="88">
        <v>45740</v>
      </c>
      <c r="D1451" s="88" t="s">
        <v>684</v>
      </c>
      <c r="E1451" s="33" t="s">
        <v>4122</v>
      </c>
      <c r="F1451" s="88" t="s">
        <v>3360</v>
      </c>
      <c r="G1451" s="394" t="s">
        <v>4128</v>
      </c>
      <c r="H1451" s="88">
        <v>3</v>
      </c>
      <c r="I1451" s="88">
        <v>60</v>
      </c>
      <c r="J1451" s="148">
        <v>180</v>
      </c>
      <c r="K1451" s="148"/>
      <c r="L1451" s="148"/>
    </row>
    <row r="1452" spans="1:12">
      <c r="A1452" s="33" t="s">
        <v>2254</v>
      </c>
      <c r="B1452" s="158" t="s">
        <v>607</v>
      </c>
      <c r="C1452" s="88">
        <v>45740</v>
      </c>
      <c r="D1452" s="88" t="s">
        <v>684</v>
      </c>
      <c r="E1452" s="33" t="s">
        <v>2760</v>
      </c>
      <c r="F1452" s="88" t="s">
        <v>3340</v>
      </c>
      <c r="G1452" s="394" t="s">
        <v>4124</v>
      </c>
      <c r="H1452" s="88">
        <v>6</v>
      </c>
      <c r="I1452" s="88">
        <v>220</v>
      </c>
      <c r="J1452" s="148">
        <v>1320</v>
      </c>
      <c r="K1452" s="148"/>
      <c r="L1452" s="148"/>
    </row>
    <row r="1453" spans="1:12">
      <c r="A1453" s="33" t="s">
        <v>2254</v>
      </c>
      <c r="B1453" s="158" t="s">
        <v>607</v>
      </c>
      <c r="C1453" s="88">
        <v>45740</v>
      </c>
      <c r="D1453" s="88" t="s">
        <v>684</v>
      </c>
      <c r="E1453" s="33" t="s">
        <v>2762</v>
      </c>
      <c r="F1453" s="88" t="s">
        <v>3355</v>
      </c>
      <c r="G1453" s="394" t="s">
        <v>4116</v>
      </c>
      <c r="H1453" s="88">
        <v>4</v>
      </c>
      <c r="I1453" s="88">
        <v>300</v>
      </c>
      <c r="J1453" s="148">
        <v>1200</v>
      </c>
      <c r="K1453" s="148"/>
      <c r="L1453" s="148"/>
    </row>
    <row r="1454" spans="1:12">
      <c r="A1454" s="33" t="s">
        <v>2254</v>
      </c>
      <c r="B1454" s="158" t="s">
        <v>607</v>
      </c>
      <c r="C1454" s="88">
        <v>45740</v>
      </c>
      <c r="D1454" s="88" t="s">
        <v>684</v>
      </c>
      <c r="E1454" s="33" t="s">
        <v>2761</v>
      </c>
      <c r="F1454" s="88" t="s">
        <v>3349</v>
      </c>
      <c r="G1454" s="394" t="s">
        <v>4107</v>
      </c>
      <c r="H1454" s="88">
        <v>2</v>
      </c>
      <c r="I1454" s="88">
        <v>210</v>
      </c>
      <c r="J1454" s="148">
        <v>420</v>
      </c>
      <c r="K1454" s="148"/>
      <c r="L1454" s="148"/>
    </row>
    <row r="1455" spans="1:12">
      <c r="A1455" s="33" t="s">
        <v>1999</v>
      </c>
      <c r="B1455" s="158" t="s">
        <v>1998</v>
      </c>
      <c r="C1455" s="88">
        <v>45740</v>
      </c>
      <c r="D1455" s="88" t="s">
        <v>684</v>
      </c>
      <c r="E1455" s="33" t="s">
        <v>4122</v>
      </c>
      <c r="F1455" s="88" t="s">
        <v>3344</v>
      </c>
      <c r="G1455" s="394" t="s">
        <v>4157</v>
      </c>
      <c r="H1455" s="88">
        <v>3</v>
      </c>
      <c r="I1455" s="88">
        <v>60</v>
      </c>
      <c r="J1455" s="148">
        <v>180</v>
      </c>
      <c r="K1455" s="148"/>
      <c r="L1455" s="148"/>
    </row>
    <row r="1456" spans="1:12">
      <c r="A1456" s="33" t="s">
        <v>3667</v>
      </c>
      <c r="B1456" s="158" t="s">
        <v>1475</v>
      </c>
      <c r="C1456" s="88">
        <v>45740</v>
      </c>
      <c r="D1456" s="88" t="s">
        <v>684</v>
      </c>
      <c r="E1456" s="33" t="s">
        <v>2760</v>
      </c>
      <c r="F1456" s="88" t="s">
        <v>3340</v>
      </c>
      <c r="G1456" s="394" t="s">
        <v>4124</v>
      </c>
      <c r="H1456" s="88">
        <v>6</v>
      </c>
      <c r="I1456" s="88">
        <v>220</v>
      </c>
      <c r="J1456" s="148">
        <v>1320</v>
      </c>
      <c r="K1456" s="148"/>
      <c r="L1456" s="148"/>
    </row>
    <row r="1457" spans="1:12">
      <c r="A1457" s="33" t="s">
        <v>3667</v>
      </c>
      <c r="B1457" s="158" t="s">
        <v>1475</v>
      </c>
      <c r="C1457" s="88">
        <v>45740</v>
      </c>
      <c r="D1457" s="88" t="s">
        <v>684</v>
      </c>
      <c r="E1457" s="33" t="s">
        <v>2762</v>
      </c>
      <c r="F1457" s="88" t="s">
        <v>3355</v>
      </c>
      <c r="G1457" s="394" t="s">
        <v>4116</v>
      </c>
      <c r="H1457" s="88">
        <v>4</v>
      </c>
      <c r="I1457" s="88">
        <v>300</v>
      </c>
      <c r="J1457" s="148">
        <v>1200</v>
      </c>
      <c r="K1457" s="148"/>
      <c r="L1457" s="148"/>
    </row>
    <row r="1458" spans="1:12">
      <c r="A1458" s="33" t="s">
        <v>3667</v>
      </c>
      <c r="B1458" s="158" t="s">
        <v>1475</v>
      </c>
      <c r="C1458" s="88">
        <v>45740</v>
      </c>
      <c r="D1458" s="88" t="s">
        <v>684</v>
      </c>
      <c r="E1458" s="33" t="s">
        <v>2761</v>
      </c>
      <c r="F1458" s="88" t="s">
        <v>3349</v>
      </c>
      <c r="G1458" s="394" t="s">
        <v>4107</v>
      </c>
      <c r="H1458" s="88">
        <v>2</v>
      </c>
      <c r="I1458" s="88">
        <v>210</v>
      </c>
      <c r="J1458" s="148">
        <v>420</v>
      </c>
      <c r="K1458" s="148"/>
      <c r="L1458" s="148"/>
    </row>
    <row r="1459" spans="1:12">
      <c r="A1459" s="33" t="s">
        <v>1891</v>
      </c>
      <c r="B1459" s="158" t="s">
        <v>1039</v>
      </c>
      <c r="C1459" s="88">
        <v>45740</v>
      </c>
      <c r="D1459" s="88" t="s">
        <v>684</v>
      </c>
      <c r="E1459" s="33" t="s">
        <v>2760</v>
      </c>
      <c r="F1459" s="88" t="s">
        <v>3340</v>
      </c>
      <c r="G1459" s="394" t="s">
        <v>4141</v>
      </c>
      <c r="H1459" s="88">
        <v>5</v>
      </c>
      <c r="I1459" s="88">
        <v>220</v>
      </c>
      <c r="J1459" s="148">
        <v>1100</v>
      </c>
      <c r="K1459" s="148"/>
      <c r="L1459" s="148"/>
    </row>
    <row r="1460" spans="1:12">
      <c r="A1460" s="33" t="s">
        <v>1891</v>
      </c>
      <c r="B1460" s="158" t="s">
        <v>1039</v>
      </c>
      <c r="C1460" s="88">
        <v>45740</v>
      </c>
      <c r="D1460" s="88" t="s">
        <v>684</v>
      </c>
      <c r="E1460" s="33" t="s">
        <v>2762</v>
      </c>
      <c r="F1460" s="88" t="s">
        <v>3355</v>
      </c>
      <c r="G1460" s="394" t="s">
        <v>4116</v>
      </c>
      <c r="H1460" s="88">
        <v>4</v>
      </c>
      <c r="I1460" s="88">
        <v>300</v>
      </c>
      <c r="J1460" s="148">
        <v>1200</v>
      </c>
      <c r="K1460" s="148"/>
      <c r="L1460" s="148"/>
    </row>
    <row r="1461" spans="1:12">
      <c r="A1461" s="33" t="s">
        <v>1891</v>
      </c>
      <c r="B1461" s="158" t="s">
        <v>1039</v>
      </c>
      <c r="C1461" s="88">
        <v>45740</v>
      </c>
      <c r="D1461" s="88" t="s">
        <v>684</v>
      </c>
      <c r="E1461" s="33" t="s">
        <v>2761</v>
      </c>
      <c r="F1461" s="88" t="s">
        <v>3354</v>
      </c>
      <c r="G1461" s="394" t="s">
        <v>4143</v>
      </c>
      <c r="H1461" s="88">
        <v>3</v>
      </c>
      <c r="I1461" s="88">
        <v>210</v>
      </c>
      <c r="J1461" s="148">
        <v>630</v>
      </c>
      <c r="K1461" s="148"/>
      <c r="L1461" s="148"/>
    </row>
    <row r="1462" spans="1:12">
      <c r="A1462" s="33" t="s">
        <v>3737</v>
      </c>
      <c r="B1462" s="158" t="s">
        <v>2423</v>
      </c>
      <c r="C1462" s="88">
        <v>45740</v>
      </c>
      <c r="D1462" s="88" t="s">
        <v>684</v>
      </c>
      <c r="E1462" s="33" t="s">
        <v>4122</v>
      </c>
      <c r="F1462" s="88" t="s">
        <v>3341</v>
      </c>
      <c r="G1462" s="394" t="s">
        <v>4123</v>
      </c>
      <c r="H1462" s="88">
        <v>3</v>
      </c>
      <c r="I1462" s="88">
        <v>60</v>
      </c>
      <c r="J1462" s="148">
        <v>180</v>
      </c>
      <c r="K1462" s="148"/>
      <c r="L1462" s="148"/>
    </row>
    <row r="1463" spans="1:12">
      <c r="A1463" s="33" t="s">
        <v>3737</v>
      </c>
      <c r="B1463" s="158" t="s">
        <v>2423</v>
      </c>
      <c r="C1463" s="88">
        <v>45740</v>
      </c>
      <c r="D1463" s="88" t="s">
        <v>684</v>
      </c>
      <c r="E1463" s="33" t="s">
        <v>2760</v>
      </c>
      <c r="F1463" s="88" t="s">
        <v>3339</v>
      </c>
      <c r="G1463" s="394" t="s">
        <v>4098</v>
      </c>
      <c r="H1463" s="88">
        <v>2</v>
      </c>
      <c r="I1463" s="88">
        <v>220</v>
      </c>
      <c r="J1463" s="148">
        <v>440</v>
      </c>
      <c r="K1463" s="148"/>
      <c r="L1463" s="148"/>
    </row>
    <row r="1464" spans="1:12">
      <c r="A1464" s="33" t="s">
        <v>3737</v>
      </c>
      <c r="B1464" s="158" t="s">
        <v>2423</v>
      </c>
      <c r="C1464" s="88">
        <v>45740</v>
      </c>
      <c r="D1464" s="88" t="s">
        <v>684</v>
      </c>
      <c r="E1464" s="33" t="s">
        <v>2762</v>
      </c>
      <c r="F1464" s="88" t="s">
        <v>3354</v>
      </c>
      <c r="G1464" s="394" t="s">
        <v>4113</v>
      </c>
      <c r="H1464" s="88">
        <v>3</v>
      </c>
      <c r="I1464" s="88">
        <v>300</v>
      </c>
      <c r="J1464" s="148">
        <v>900</v>
      </c>
      <c r="K1464" s="148"/>
      <c r="L1464" s="148"/>
    </row>
    <row r="1465" spans="1:12">
      <c r="A1465" s="33" t="s">
        <v>3737</v>
      </c>
      <c r="B1465" s="158" t="s">
        <v>2423</v>
      </c>
      <c r="C1465" s="88">
        <v>45740</v>
      </c>
      <c r="D1465" s="88" t="s">
        <v>684</v>
      </c>
      <c r="E1465" s="33" t="s">
        <v>2761</v>
      </c>
      <c r="F1465" s="88" t="s">
        <v>3348</v>
      </c>
      <c r="G1465" s="394" t="s">
        <v>4106</v>
      </c>
      <c r="H1465" s="88">
        <v>2</v>
      </c>
      <c r="I1465" s="88">
        <v>210</v>
      </c>
      <c r="J1465" s="148">
        <v>420</v>
      </c>
      <c r="K1465" s="148"/>
      <c r="L1465" s="148"/>
    </row>
    <row r="1466" spans="1:12">
      <c r="A1466" s="33" t="s">
        <v>1920</v>
      </c>
      <c r="B1466" s="158" t="s">
        <v>1914</v>
      </c>
      <c r="C1466" s="88">
        <v>45740</v>
      </c>
      <c r="D1466" s="88" t="s">
        <v>684</v>
      </c>
      <c r="E1466" s="33" t="s">
        <v>2762</v>
      </c>
      <c r="F1466" s="88" t="s">
        <v>3357</v>
      </c>
      <c r="G1466" s="394" t="s">
        <v>4121</v>
      </c>
      <c r="H1466" s="88">
        <v>2</v>
      </c>
      <c r="I1466" s="88">
        <v>300</v>
      </c>
      <c r="J1466" s="148">
        <v>600</v>
      </c>
      <c r="K1466" s="148"/>
      <c r="L1466" s="148"/>
    </row>
    <row r="1467" spans="1:12">
      <c r="A1467" s="33" t="s">
        <v>1920</v>
      </c>
      <c r="B1467" s="158" t="s">
        <v>1914</v>
      </c>
      <c r="C1467" s="88">
        <v>45740</v>
      </c>
      <c r="D1467" s="88" t="s">
        <v>684</v>
      </c>
      <c r="E1467" s="33" t="s">
        <v>2761</v>
      </c>
      <c r="F1467" s="88" t="s">
        <v>3348</v>
      </c>
      <c r="G1467" s="394" t="s">
        <v>4106</v>
      </c>
      <c r="H1467" s="88">
        <v>2</v>
      </c>
      <c r="I1467" s="88">
        <v>210</v>
      </c>
      <c r="J1467" s="148">
        <v>420</v>
      </c>
      <c r="K1467" s="148"/>
      <c r="L1467" s="148"/>
    </row>
    <row r="1468" spans="1:12">
      <c r="A1468" s="33" t="s">
        <v>3866</v>
      </c>
      <c r="B1468" s="158" t="s">
        <v>551</v>
      </c>
      <c r="C1468" s="88">
        <v>45740</v>
      </c>
      <c r="D1468" s="88" t="s">
        <v>684</v>
      </c>
      <c r="E1468" s="33" t="s">
        <v>2760</v>
      </c>
      <c r="F1468" s="88" t="s">
        <v>3340</v>
      </c>
      <c r="G1468" s="394" t="s">
        <v>4099</v>
      </c>
      <c r="H1468" s="88">
        <v>4</v>
      </c>
      <c r="I1468" s="88">
        <v>220</v>
      </c>
      <c r="J1468" s="148">
        <v>880</v>
      </c>
      <c r="K1468" s="148"/>
      <c r="L1468" s="148"/>
    </row>
    <row r="1469" spans="1:12">
      <c r="A1469" s="33" t="s">
        <v>3866</v>
      </c>
      <c r="B1469" s="158" t="s">
        <v>551</v>
      </c>
      <c r="C1469" s="88">
        <v>45740</v>
      </c>
      <c r="D1469" s="88" t="s">
        <v>684</v>
      </c>
      <c r="E1469" s="33" t="s">
        <v>4126</v>
      </c>
      <c r="F1469" s="88" t="s">
        <v>3355</v>
      </c>
      <c r="G1469" s="394" t="s">
        <v>4127</v>
      </c>
      <c r="H1469" s="88">
        <v>4</v>
      </c>
      <c r="I1469" s="88">
        <v>272</v>
      </c>
      <c r="J1469" s="148">
        <v>1088</v>
      </c>
      <c r="K1469" s="148"/>
      <c r="L1469" s="148"/>
    </row>
    <row r="1470" spans="1:12">
      <c r="A1470" s="33" t="s">
        <v>3866</v>
      </c>
      <c r="B1470" s="158" t="s">
        <v>551</v>
      </c>
      <c r="C1470" s="88">
        <v>45740</v>
      </c>
      <c r="D1470" s="88" t="s">
        <v>684</v>
      </c>
      <c r="E1470" s="33" t="s">
        <v>2761</v>
      </c>
      <c r="F1470" s="88" t="s">
        <v>3348</v>
      </c>
      <c r="G1470" s="394" t="s">
        <v>4106</v>
      </c>
      <c r="H1470" s="88">
        <v>2</v>
      </c>
      <c r="I1470" s="88">
        <v>210</v>
      </c>
      <c r="J1470" s="148">
        <v>420</v>
      </c>
      <c r="K1470" s="148"/>
      <c r="L1470" s="148"/>
    </row>
    <row r="1471" spans="1:12">
      <c r="A1471" s="33" t="s">
        <v>3641</v>
      </c>
      <c r="B1471" s="158" t="s">
        <v>524</v>
      </c>
      <c r="C1471" s="88">
        <v>45740</v>
      </c>
      <c r="D1471" s="88" t="s">
        <v>684</v>
      </c>
      <c r="E1471" s="33" t="s">
        <v>4122</v>
      </c>
      <c r="F1471" s="88" t="s">
        <v>3350</v>
      </c>
      <c r="G1471" s="394" t="s">
        <v>4161</v>
      </c>
      <c r="H1471" s="88">
        <v>3</v>
      </c>
      <c r="I1471" s="88">
        <v>60</v>
      </c>
      <c r="J1471" s="148">
        <v>180</v>
      </c>
      <c r="K1471" s="148"/>
      <c r="L1471" s="148"/>
    </row>
    <row r="1472" spans="1:12">
      <c r="A1472" s="33" t="s">
        <v>3641</v>
      </c>
      <c r="B1472" s="158" t="s">
        <v>524</v>
      </c>
      <c r="C1472" s="88">
        <v>45740</v>
      </c>
      <c r="D1472" s="88" t="s">
        <v>684</v>
      </c>
      <c r="E1472" s="33" t="s">
        <v>2760</v>
      </c>
      <c r="F1472" s="88" t="s">
        <v>3344</v>
      </c>
      <c r="G1472" s="394" t="s">
        <v>4103</v>
      </c>
      <c r="H1472" s="88">
        <v>1</v>
      </c>
      <c r="I1472" s="88">
        <v>220</v>
      </c>
      <c r="J1472" s="148">
        <v>220</v>
      </c>
      <c r="K1472" s="148"/>
      <c r="L1472" s="148"/>
    </row>
    <row r="1473" spans="1:12">
      <c r="A1473" s="33" t="s">
        <v>3641</v>
      </c>
      <c r="B1473" s="158" t="s">
        <v>524</v>
      </c>
      <c r="C1473" s="88">
        <v>45740</v>
      </c>
      <c r="D1473" s="88" t="s">
        <v>684</v>
      </c>
      <c r="E1473" s="33" t="s">
        <v>2762</v>
      </c>
      <c r="F1473" s="88" t="s">
        <v>3355</v>
      </c>
      <c r="G1473" s="394" t="s">
        <v>4116</v>
      </c>
      <c r="H1473" s="88">
        <v>4</v>
      </c>
      <c r="I1473" s="88">
        <v>300</v>
      </c>
      <c r="J1473" s="148">
        <v>1200</v>
      </c>
      <c r="K1473" s="148"/>
      <c r="L1473" s="148"/>
    </row>
    <row r="1474" spans="1:12">
      <c r="A1474" s="33" t="s">
        <v>3641</v>
      </c>
      <c r="B1474" s="158" t="s">
        <v>524</v>
      </c>
      <c r="C1474" s="88">
        <v>45740</v>
      </c>
      <c r="D1474" s="88" t="s">
        <v>684</v>
      </c>
      <c r="E1474" s="33" t="s">
        <v>2761</v>
      </c>
      <c r="F1474" s="88" t="s">
        <v>3346</v>
      </c>
      <c r="G1474" s="394" t="s">
        <v>4159</v>
      </c>
      <c r="H1474" s="88">
        <v>3</v>
      </c>
      <c r="I1474" s="88">
        <v>210</v>
      </c>
      <c r="J1474" s="148">
        <v>630</v>
      </c>
      <c r="K1474" s="148"/>
      <c r="L1474" s="148"/>
    </row>
    <row r="1475" spans="1:12">
      <c r="A1475" s="33" t="s">
        <v>1511</v>
      </c>
      <c r="B1475" s="158" t="s">
        <v>1510</v>
      </c>
      <c r="C1475" s="88">
        <v>45740</v>
      </c>
      <c r="D1475" s="88" t="s">
        <v>684</v>
      </c>
      <c r="E1475" s="33" t="s">
        <v>2761</v>
      </c>
      <c r="F1475" s="88" t="s">
        <v>3341</v>
      </c>
      <c r="G1475" s="394" t="s">
        <v>4108</v>
      </c>
      <c r="H1475" s="88">
        <v>1</v>
      </c>
      <c r="I1475" s="88">
        <v>210</v>
      </c>
      <c r="J1475" s="148">
        <v>210</v>
      </c>
      <c r="K1475" s="148"/>
      <c r="L1475" s="148"/>
    </row>
    <row r="1476" spans="1:12">
      <c r="A1476" s="33" t="s">
        <v>1056</v>
      </c>
      <c r="B1476" s="158" t="s">
        <v>535</v>
      </c>
      <c r="C1476" s="88">
        <v>45740</v>
      </c>
      <c r="D1476" s="88" t="s">
        <v>684</v>
      </c>
      <c r="E1476" s="33" t="s">
        <v>4122</v>
      </c>
      <c r="F1476" s="88" t="s">
        <v>3360</v>
      </c>
      <c r="G1476" s="394" t="s">
        <v>4128</v>
      </c>
      <c r="H1476" s="88">
        <v>3</v>
      </c>
      <c r="I1476" s="88">
        <v>60</v>
      </c>
      <c r="J1476" s="148">
        <v>180</v>
      </c>
      <c r="K1476" s="148"/>
      <c r="L1476" s="148"/>
    </row>
    <row r="1477" spans="1:12">
      <c r="A1477" s="33" t="s">
        <v>1056</v>
      </c>
      <c r="B1477" s="158" t="s">
        <v>535</v>
      </c>
      <c r="C1477" s="88">
        <v>45740</v>
      </c>
      <c r="D1477" s="88" t="s">
        <v>684</v>
      </c>
      <c r="E1477" s="33" t="s">
        <v>2760</v>
      </c>
      <c r="F1477" s="88" t="s">
        <v>3340</v>
      </c>
      <c r="G1477" s="394" t="s">
        <v>4124</v>
      </c>
      <c r="H1477" s="88">
        <v>6</v>
      </c>
      <c r="I1477" s="88">
        <v>220</v>
      </c>
      <c r="J1477" s="148">
        <v>1320</v>
      </c>
      <c r="K1477" s="148"/>
      <c r="L1477" s="148"/>
    </row>
    <row r="1478" spans="1:12">
      <c r="A1478" s="33" t="s">
        <v>1056</v>
      </c>
      <c r="B1478" s="158" t="s">
        <v>535</v>
      </c>
      <c r="C1478" s="88">
        <v>45740</v>
      </c>
      <c r="D1478" s="88" t="s">
        <v>684</v>
      </c>
      <c r="E1478" s="33" t="s">
        <v>2762</v>
      </c>
      <c r="F1478" s="88" t="s">
        <v>3357</v>
      </c>
      <c r="G1478" s="394" t="s">
        <v>4121</v>
      </c>
      <c r="H1478" s="88">
        <v>2</v>
      </c>
      <c r="I1478" s="88">
        <v>300</v>
      </c>
      <c r="J1478" s="148">
        <v>600</v>
      </c>
      <c r="K1478" s="148"/>
      <c r="L1478" s="148"/>
    </row>
    <row r="1479" spans="1:12">
      <c r="A1479" s="33" t="s">
        <v>1056</v>
      </c>
      <c r="B1479" s="158" t="s">
        <v>535</v>
      </c>
      <c r="C1479" s="88">
        <v>45740</v>
      </c>
      <c r="D1479" s="88" t="s">
        <v>684</v>
      </c>
      <c r="E1479" s="33" t="s">
        <v>2761</v>
      </c>
      <c r="F1479" s="88" t="s">
        <v>3351</v>
      </c>
      <c r="G1479" s="394" t="s">
        <v>4111</v>
      </c>
      <c r="H1479" s="88">
        <v>2</v>
      </c>
      <c r="I1479" s="88">
        <v>210</v>
      </c>
      <c r="J1479" s="148">
        <v>420</v>
      </c>
      <c r="K1479" s="148"/>
      <c r="L1479" s="148"/>
    </row>
    <row r="1480" spans="1:12">
      <c r="A1480" s="33" t="s">
        <v>2142</v>
      </c>
      <c r="B1480" s="158" t="s">
        <v>1696</v>
      </c>
      <c r="C1480" s="88">
        <v>45740</v>
      </c>
      <c r="D1480" s="88" t="s">
        <v>684</v>
      </c>
      <c r="E1480" s="33" t="s">
        <v>2760</v>
      </c>
      <c r="F1480" s="88" t="s">
        <v>3340</v>
      </c>
      <c r="G1480" s="394" t="s">
        <v>4124</v>
      </c>
      <c r="H1480" s="88">
        <v>6</v>
      </c>
      <c r="I1480" s="88">
        <v>220</v>
      </c>
      <c r="J1480" s="148">
        <v>1320</v>
      </c>
      <c r="K1480" s="148"/>
      <c r="L1480" s="148"/>
    </row>
    <row r="1481" spans="1:12">
      <c r="A1481" s="33" t="s">
        <v>2142</v>
      </c>
      <c r="B1481" s="158" t="s">
        <v>1696</v>
      </c>
      <c r="C1481" s="88">
        <v>45740</v>
      </c>
      <c r="D1481" s="88" t="s">
        <v>684</v>
      </c>
      <c r="E1481" s="33" t="s">
        <v>2762</v>
      </c>
      <c r="F1481" s="88" t="s">
        <v>3355</v>
      </c>
      <c r="G1481" s="394" t="s">
        <v>4116</v>
      </c>
      <c r="H1481" s="88">
        <v>4</v>
      </c>
      <c r="I1481" s="88">
        <v>300</v>
      </c>
      <c r="J1481" s="148">
        <v>1200</v>
      </c>
      <c r="K1481" s="148"/>
      <c r="L1481" s="148"/>
    </row>
    <row r="1482" spans="1:12">
      <c r="A1482" s="33" t="s">
        <v>2142</v>
      </c>
      <c r="B1482" s="158" t="s">
        <v>1696</v>
      </c>
      <c r="C1482" s="88">
        <v>45740</v>
      </c>
      <c r="D1482" s="88" t="s">
        <v>684</v>
      </c>
      <c r="E1482" s="33" t="s">
        <v>2761</v>
      </c>
      <c r="F1482" s="88" t="s">
        <v>3349</v>
      </c>
      <c r="G1482" s="394" t="s">
        <v>4107</v>
      </c>
      <c r="H1482" s="88">
        <v>2</v>
      </c>
      <c r="I1482" s="88">
        <v>210</v>
      </c>
      <c r="J1482" s="148">
        <v>420</v>
      </c>
      <c r="K1482" s="148"/>
      <c r="L1482" s="148"/>
    </row>
    <row r="1483" spans="1:12">
      <c r="A1483" s="33" t="s">
        <v>3427</v>
      </c>
      <c r="B1483" s="158" t="s">
        <v>550</v>
      </c>
      <c r="C1483" s="88">
        <v>45740</v>
      </c>
      <c r="D1483" s="88" t="s">
        <v>684</v>
      </c>
      <c r="E1483" s="33" t="s">
        <v>4122</v>
      </c>
      <c r="F1483" s="88" t="s">
        <v>3344</v>
      </c>
      <c r="G1483" s="394" t="s">
        <v>4157</v>
      </c>
      <c r="H1483" s="88">
        <v>3</v>
      </c>
      <c r="I1483" s="88">
        <v>60</v>
      </c>
      <c r="J1483" s="148">
        <v>180</v>
      </c>
      <c r="K1483" s="148"/>
      <c r="L1483" s="148"/>
    </row>
    <row r="1484" spans="1:12">
      <c r="A1484" s="33" t="s">
        <v>1600</v>
      </c>
      <c r="B1484" s="158" t="s">
        <v>1580</v>
      </c>
      <c r="C1484" s="88">
        <v>45740</v>
      </c>
      <c r="D1484" s="88" t="s">
        <v>684</v>
      </c>
      <c r="E1484" s="33" t="s">
        <v>2760</v>
      </c>
      <c r="F1484" s="88" t="s">
        <v>3340</v>
      </c>
      <c r="G1484" s="394" t="s">
        <v>4129</v>
      </c>
      <c r="H1484" s="88">
        <v>8</v>
      </c>
      <c r="I1484" s="88">
        <v>220</v>
      </c>
      <c r="J1484" s="148">
        <v>1760</v>
      </c>
      <c r="K1484" s="148"/>
      <c r="L1484" s="148"/>
    </row>
    <row r="1485" spans="1:12">
      <c r="A1485" s="33" t="s">
        <v>1600</v>
      </c>
      <c r="B1485" s="158" t="s">
        <v>1580</v>
      </c>
      <c r="C1485" s="88">
        <v>45740</v>
      </c>
      <c r="D1485" s="88" t="s">
        <v>684</v>
      </c>
      <c r="E1485" s="33" t="s">
        <v>2762</v>
      </c>
      <c r="F1485" s="88" t="s">
        <v>3352</v>
      </c>
      <c r="G1485" s="394" t="s">
        <v>4119</v>
      </c>
      <c r="H1485" s="88">
        <v>3</v>
      </c>
      <c r="I1485" s="88">
        <v>300</v>
      </c>
      <c r="J1485" s="148">
        <v>900</v>
      </c>
      <c r="K1485" s="148"/>
      <c r="L1485" s="148"/>
    </row>
    <row r="1486" spans="1:12">
      <c r="A1486" s="33" t="s">
        <v>1600</v>
      </c>
      <c r="B1486" s="158" t="s">
        <v>1580</v>
      </c>
      <c r="C1486" s="88">
        <v>45740</v>
      </c>
      <c r="D1486" s="88" t="s">
        <v>684</v>
      </c>
      <c r="E1486" s="33" t="s">
        <v>2761</v>
      </c>
      <c r="F1486" s="88" t="s">
        <v>3348</v>
      </c>
      <c r="G1486" s="394" t="s">
        <v>4106</v>
      </c>
      <c r="H1486" s="88">
        <v>2</v>
      </c>
      <c r="I1486" s="88">
        <v>210</v>
      </c>
      <c r="J1486" s="148">
        <v>420</v>
      </c>
      <c r="K1486" s="148"/>
      <c r="L1486" s="148"/>
    </row>
    <row r="1487" spans="1:12">
      <c r="A1487" s="33" t="s">
        <v>3982</v>
      </c>
      <c r="B1487" s="158" t="s">
        <v>621</v>
      </c>
      <c r="C1487" s="88">
        <v>45740</v>
      </c>
      <c r="D1487" s="88" t="s">
        <v>684</v>
      </c>
      <c r="E1487" s="33" t="s">
        <v>4122</v>
      </c>
      <c r="F1487" s="88" t="s">
        <v>3350</v>
      </c>
      <c r="G1487" s="394" t="s">
        <v>4161</v>
      </c>
      <c r="H1487" s="88">
        <v>3</v>
      </c>
      <c r="I1487" s="88">
        <v>60</v>
      </c>
      <c r="J1487" s="148">
        <v>180</v>
      </c>
      <c r="K1487" s="148"/>
      <c r="L1487" s="148"/>
    </row>
    <row r="1488" spans="1:12">
      <c r="A1488" s="33" t="s">
        <v>3982</v>
      </c>
      <c r="B1488" s="158" t="s">
        <v>621</v>
      </c>
      <c r="C1488" s="88">
        <v>45740</v>
      </c>
      <c r="D1488" s="88" t="s">
        <v>684</v>
      </c>
      <c r="E1488" s="33" t="s">
        <v>2760</v>
      </c>
      <c r="F1488" s="88" t="s">
        <v>3361</v>
      </c>
      <c r="G1488" s="394" t="s">
        <v>4158</v>
      </c>
      <c r="H1488" s="88">
        <v>3</v>
      </c>
      <c r="I1488" s="88">
        <v>220</v>
      </c>
      <c r="J1488" s="148">
        <v>660</v>
      </c>
      <c r="K1488" s="148"/>
      <c r="L1488" s="148"/>
    </row>
    <row r="1489" spans="1:12">
      <c r="A1489" s="33" t="s">
        <v>3982</v>
      </c>
      <c r="B1489" s="158" t="s">
        <v>621</v>
      </c>
      <c r="C1489" s="88">
        <v>45740</v>
      </c>
      <c r="D1489" s="88" t="s">
        <v>684</v>
      </c>
      <c r="E1489" s="33" t="s">
        <v>2762</v>
      </c>
      <c r="F1489" s="88" t="s">
        <v>3352</v>
      </c>
      <c r="G1489" s="394" t="s">
        <v>4119</v>
      </c>
      <c r="H1489" s="88">
        <v>3</v>
      </c>
      <c r="I1489" s="88">
        <v>300</v>
      </c>
      <c r="J1489" s="148">
        <v>900</v>
      </c>
      <c r="K1489" s="148"/>
      <c r="L1489" s="148"/>
    </row>
    <row r="1490" spans="1:12">
      <c r="A1490" s="33" t="s">
        <v>3982</v>
      </c>
      <c r="B1490" s="158" t="s">
        <v>621</v>
      </c>
      <c r="C1490" s="88">
        <v>45740</v>
      </c>
      <c r="D1490" s="88" t="s">
        <v>684</v>
      </c>
      <c r="E1490" s="33" t="s">
        <v>2761</v>
      </c>
      <c r="F1490" s="88" t="s">
        <v>3363</v>
      </c>
      <c r="G1490" s="394" t="s">
        <v>4147</v>
      </c>
      <c r="H1490" s="88">
        <v>2</v>
      </c>
      <c r="I1490" s="88">
        <v>210</v>
      </c>
      <c r="J1490" s="148">
        <v>420</v>
      </c>
      <c r="K1490" s="148"/>
      <c r="L1490" s="148"/>
    </row>
    <row r="1491" spans="1:12">
      <c r="A1491" s="33" t="s">
        <v>1790</v>
      </c>
      <c r="B1491" s="158" t="s">
        <v>1789</v>
      </c>
      <c r="C1491" s="88">
        <v>45740</v>
      </c>
      <c r="D1491" s="88" t="s">
        <v>684</v>
      </c>
      <c r="E1491" s="33" t="s">
        <v>4122</v>
      </c>
      <c r="F1491" s="88" t="s">
        <v>3350</v>
      </c>
      <c r="G1491" s="394" t="s">
        <v>4161</v>
      </c>
      <c r="H1491" s="88">
        <v>3</v>
      </c>
      <c r="I1491" s="88">
        <v>60</v>
      </c>
      <c r="J1491" s="148">
        <v>180</v>
      </c>
      <c r="K1491" s="148"/>
      <c r="L1491" s="148"/>
    </row>
    <row r="1492" spans="1:12">
      <c r="A1492" s="33" t="s">
        <v>3660</v>
      </c>
      <c r="B1492" s="158" t="s">
        <v>499</v>
      </c>
      <c r="C1492" s="88">
        <v>45740</v>
      </c>
      <c r="D1492" s="88" t="s">
        <v>684</v>
      </c>
      <c r="E1492" s="33" t="s">
        <v>2760</v>
      </c>
      <c r="F1492" s="88" t="s">
        <v>3340</v>
      </c>
      <c r="G1492" s="394" t="s">
        <v>4129</v>
      </c>
      <c r="H1492" s="88">
        <v>8</v>
      </c>
      <c r="I1492" s="88">
        <v>220</v>
      </c>
      <c r="J1492" s="148">
        <v>1760</v>
      </c>
      <c r="K1492" s="148"/>
      <c r="L1492" s="148"/>
    </row>
    <row r="1493" spans="1:12">
      <c r="A1493" s="33" t="s">
        <v>3660</v>
      </c>
      <c r="B1493" s="158" t="s">
        <v>499</v>
      </c>
      <c r="C1493" s="88">
        <v>45740</v>
      </c>
      <c r="D1493" s="88" t="s">
        <v>684</v>
      </c>
      <c r="E1493" s="33" t="s">
        <v>4126</v>
      </c>
      <c r="F1493" s="88" t="s">
        <v>3355</v>
      </c>
      <c r="G1493" s="394" t="s">
        <v>4130</v>
      </c>
      <c r="H1493" s="88">
        <v>6</v>
      </c>
      <c r="I1493" s="88">
        <v>272</v>
      </c>
      <c r="J1493" s="148">
        <v>1632</v>
      </c>
      <c r="K1493" s="148"/>
      <c r="L1493" s="148"/>
    </row>
    <row r="1494" spans="1:12">
      <c r="A1494" s="33" t="s">
        <v>3660</v>
      </c>
      <c r="B1494" s="158" t="s">
        <v>499</v>
      </c>
      <c r="C1494" s="88">
        <v>45740</v>
      </c>
      <c r="D1494" s="88" t="s">
        <v>684</v>
      </c>
      <c r="E1494" s="33" t="s">
        <v>2761</v>
      </c>
      <c r="F1494" s="88" t="s">
        <v>3348</v>
      </c>
      <c r="G1494" s="394" t="s">
        <v>4106</v>
      </c>
      <c r="H1494" s="88">
        <v>2</v>
      </c>
      <c r="I1494" s="88">
        <v>210</v>
      </c>
      <c r="J1494" s="148">
        <v>420</v>
      </c>
      <c r="K1494" s="148"/>
      <c r="L1494" s="148"/>
    </row>
    <row r="1495" spans="1:12">
      <c r="A1495" s="33" t="s">
        <v>2240</v>
      </c>
      <c r="B1495" s="158" t="s">
        <v>966</v>
      </c>
      <c r="C1495" s="88">
        <v>45740</v>
      </c>
      <c r="D1495" s="88" t="s">
        <v>684</v>
      </c>
      <c r="E1495" s="33" t="s">
        <v>2760</v>
      </c>
      <c r="F1495" s="88" t="s">
        <v>3340</v>
      </c>
      <c r="G1495" s="394" t="s">
        <v>4099</v>
      </c>
      <c r="H1495" s="88">
        <v>4</v>
      </c>
      <c r="I1495" s="88">
        <v>220</v>
      </c>
      <c r="J1495" s="148">
        <v>880</v>
      </c>
      <c r="K1495" s="148"/>
      <c r="L1495" s="148"/>
    </row>
    <row r="1496" spans="1:12">
      <c r="A1496" s="33" t="s">
        <v>2240</v>
      </c>
      <c r="B1496" s="158" t="s">
        <v>966</v>
      </c>
      <c r="C1496" s="88">
        <v>45740</v>
      </c>
      <c r="D1496" s="88" t="s">
        <v>684</v>
      </c>
      <c r="E1496" s="33" t="s">
        <v>4126</v>
      </c>
      <c r="F1496" s="88" t="s">
        <v>3355</v>
      </c>
      <c r="G1496" s="394" t="s">
        <v>4127</v>
      </c>
      <c r="H1496" s="88">
        <v>4</v>
      </c>
      <c r="I1496" s="88">
        <v>272</v>
      </c>
      <c r="J1496" s="148">
        <v>1088</v>
      </c>
      <c r="K1496" s="148"/>
      <c r="L1496" s="148"/>
    </row>
    <row r="1497" spans="1:12">
      <c r="A1497" s="33" t="s">
        <v>2240</v>
      </c>
      <c r="B1497" s="158" t="s">
        <v>966</v>
      </c>
      <c r="C1497" s="88">
        <v>45740</v>
      </c>
      <c r="D1497" s="88" t="s">
        <v>684</v>
      </c>
      <c r="E1497" s="33" t="s">
        <v>2761</v>
      </c>
      <c r="F1497" s="88" t="s">
        <v>3348</v>
      </c>
      <c r="G1497" s="394" t="s">
        <v>4106</v>
      </c>
      <c r="H1497" s="88">
        <v>2</v>
      </c>
      <c r="I1497" s="88">
        <v>210</v>
      </c>
      <c r="J1497" s="148">
        <v>420</v>
      </c>
      <c r="K1497" s="148"/>
      <c r="L1497" s="148"/>
    </row>
    <row r="1498" spans="1:12">
      <c r="A1498" s="33" t="s">
        <v>3979</v>
      </c>
      <c r="B1498" s="158" t="s">
        <v>2288</v>
      </c>
      <c r="C1498" s="88">
        <v>45740</v>
      </c>
      <c r="D1498" s="88" t="s">
        <v>684</v>
      </c>
      <c r="E1498" s="33" t="s">
        <v>4122</v>
      </c>
      <c r="F1498" s="88" t="s">
        <v>3360</v>
      </c>
      <c r="G1498" s="394" t="s">
        <v>4128</v>
      </c>
      <c r="H1498" s="88">
        <v>3</v>
      </c>
      <c r="I1498" s="88">
        <v>60</v>
      </c>
      <c r="J1498" s="148">
        <v>180</v>
      </c>
      <c r="K1498" s="148"/>
      <c r="L1498" s="148"/>
    </row>
    <row r="1499" spans="1:12">
      <c r="A1499" s="33" t="s">
        <v>2085</v>
      </c>
      <c r="B1499" s="158" t="s">
        <v>2084</v>
      </c>
      <c r="C1499" s="88">
        <v>45740</v>
      </c>
      <c r="D1499" s="88" t="s">
        <v>684</v>
      </c>
      <c r="E1499" s="33" t="s">
        <v>4122</v>
      </c>
      <c r="F1499" s="88" t="s">
        <v>3360</v>
      </c>
      <c r="G1499" s="394" t="s">
        <v>4128</v>
      </c>
      <c r="H1499" s="88">
        <v>3</v>
      </c>
      <c r="I1499" s="88">
        <v>60</v>
      </c>
      <c r="J1499" s="148">
        <v>180</v>
      </c>
      <c r="K1499" s="148"/>
      <c r="L1499" s="148"/>
    </row>
    <row r="1500" spans="1:12">
      <c r="A1500" s="33" t="s">
        <v>2085</v>
      </c>
      <c r="B1500" s="158" t="s">
        <v>2084</v>
      </c>
      <c r="C1500" s="88">
        <v>45740</v>
      </c>
      <c r="D1500" s="88" t="s">
        <v>684</v>
      </c>
      <c r="E1500" s="33" t="s">
        <v>2760</v>
      </c>
      <c r="F1500" s="88" t="s">
        <v>3348</v>
      </c>
      <c r="G1500" s="394" t="s">
        <v>4132</v>
      </c>
      <c r="H1500" s="88">
        <v>2</v>
      </c>
      <c r="I1500" s="88">
        <v>220</v>
      </c>
      <c r="J1500" s="148">
        <v>440</v>
      </c>
      <c r="K1500" s="148"/>
      <c r="L1500" s="148"/>
    </row>
    <row r="1501" spans="1:12">
      <c r="A1501" s="33" t="s">
        <v>2085</v>
      </c>
      <c r="B1501" s="158" t="s">
        <v>2084</v>
      </c>
      <c r="C1501" s="88">
        <v>45740</v>
      </c>
      <c r="D1501" s="88" t="s">
        <v>684</v>
      </c>
      <c r="E1501" s="33" t="s">
        <v>2762</v>
      </c>
      <c r="F1501" s="88" t="s">
        <v>3348</v>
      </c>
      <c r="G1501" s="394" t="s">
        <v>4114</v>
      </c>
      <c r="H1501" s="88">
        <v>2</v>
      </c>
      <c r="I1501" s="88">
        <v>300</v>
      </c>
      <c r="J1501" s="148">
        <v>600</v>
      </c>
      <c r="K1501" s="148"/>
      <c r="L1501" s="148"/>
    </row>
    <row r="1502" spans="1:12">
      <c r="A1502" s="33" t="s">
        <v>2085</v>
      </c>
      <c r="B1502" s="158" t="s">
        <v>2084</v>
      </c>
      <c r="C1502" s="88">
        <v>45740</v>
      </c>
      <c r="D1502" s="88" t="s">
        <v>684</v>
      </c>
      <c r="E1502" s="33" t="s">
        <v>2761</v>
      </c>
      <c r="F1502" s="88" t="s">
        <v>3348</v>
      </c>
      <c r="G1502" s="394" t="s">
        <v>4106</v>
      </c>
      <c r="H1502" s="88">
        <v>2</v>
      </c>
      <c r="I1502" s="88">
        <v>210</v>
      </c>
      <c r="J1502" s="148">
        <v>420</v>
      </c>
      <c r="K1502" s="148"/>
      <c r="L1502" s="148"/>
    </row>
    <row r="1503" spans="1:12">
      <c r="A1503" s="33" t="s">
        <v>3789</v>
      </c>
      <c r="B1503" s="158" t="s">
        <v>2644</v>
      </c>
      <c r="C1503" s="88">
        <v>45740</v>
      </c>
      <c r="D1503" s="88" t="s">
        <v>684</v>
      </c>
      <c r="E1503" s="33" t="s">
        <v>2762</v>
      </c>
      <c r="F1503" s="88" t="s">
        <v>3357</v>
      </c>
      <c r="G1503" s="394" t="s">
        <v>4121</v>
      </c>
      <c r="H1503" s="88">
        <v>2</v>
      </c>
      <c r="I1503" s="88">
        <v>300</v>
      </c>
      <c r="J1503" s="148">
        <v>600</v>
      </c>
      <c r="K1503" s="148"/>
      <c r="L1503" s="148"/>
    </row>
    <row r="1504" spans="1:12">
      <c r="A1504" s="33" t="s">
        <v>3789</v>
      </c>
      <c r="B1504" s="158" t="s">
        <v>2644</v>
      </c>
      <c r="C1504" s="88">
        <v>45740</v>
      </c>
      <c r="D1504" s="88" t="s">
        <v>684</v>
      </c>
      <c r="E1504" s="33" t="s">
        <v>2761</v>
      </c>
      <c r="F1504" s="88" t="s">
        <v>3348</v>
      </c>
      <c r="G1504" s="394" t="s">
        <v>4106</v>
      </c>
      <c r="H1504" s="88">
        <v>2</v>
      </c>
      <c r="I1504" s="88">
        <v>210</v>
      </c>
      <c r="J1504" s="148">
        <v>420</v>
      </c>
      <c r="K1504" s="148"/>
      <c r="L1504" s="148"/>
    </row>
    <row r="1505" spans="1:12">
      <c r="A1505" s="33" t="s">
        <v>1606</v>
      </c>
      <c r="B1505" s="158" t="s">
        <v>1605</v>
      </c>
      <c r="C1505" s="88">
        <v>45740</v>
      </c>
      <c r="D1505" s="88" t="s">
        <v>684</v>
      </c>
      <c r="E1505" s="33" t="s">
        <v>4122</v>
      </c>
      <c r="F1505" s="88" t="s">
        <v>3360</v>
      </c>
      <c r="G1505" s="394" t="s">
        <v>4128</v>
      </c>
      <c r="H1505" s="88">
        <v>3</v>
      </c>
      <c r="I1505" s="88">
        <v>60</v>
      </c>
      <c r="J1505" s="148">
        <v>180</v>
      </c>
      <c r="K1505" s="148"/>
      <c r="L1505" s="148"/>
    </row>
    <row r="1506" spans="1:12">
      <c r="A1506" s="33" t="s">
        <v>1606</v>
      </c>
      <c r="B1506" s="158" t="s">
        <v>1605</v>
      </c>
      <c r="C1506" s="88">
        <v>45740</v>
      </c>
      <c r="D1506" s="88" t="s">
        <v>684</v>
      </c>
      <c r="E1506" s="33" t="s">
        <v>2760</v>
      </c>
      <c r="F1506" s="88" t="s">
        <v>3340</v>
      </c>
      <c r="G1506" s="394" t="s">
        <v>4124</v>
      </c>
      <c r="H1506" s="88">
        <v>6</v>
      </c>
      <c r="I1506" s="88">
        <v>220</v>
      </c>
      <c r="J1506" s="148">
        <v>1320</v>
      </c>
      <c r="K1506" s="148"/>
      <c r="L1506" s="148"/>
    </row>
    <row r="1507" spans="1:12">
      <c r="A1507" s="33" t="s">
        <v>1606</v>
      </c>
      <c r="B1507" s="158" t="s">
        <v>1605</v>
      </c>
      <c r="C1507" s="88">
        <v>45740</v>
      </c>
      <c r="D1507" s="88" t="s">
        <v>684</v>
      </c>
      <c r="E1507" s="33" t="s">
        <v>2762</v>
      </c>
      <c r="F1507" s="88" t="s">
        <v>3355</v>
      </c>
      <c r="G1507" s="394" t="s">
        <v>4116</v>
      </c>
      <c r="H1507" s="88">
        <v>4</v>
      </c>
      <c r="I1507" s="88">
        <v>300</v>
      </c>
      <c r="J1507" s="148">
        <v>1200</v>
      </c>
      <c r="K1507" s="148"/>
      <c r="L1507" s="148"/>
    </row>
    <row r="1508" spans="1:12">
      <c r="A1508" s="33" t="s">
        <v>1606</v>
      </c>
      <c r="B1508" s="158" t="s">
        <v>1605</v>
      </c>
      <c r="C1508" s="88">
        <v>45740</v>
      </c>
      <c r="D1508" s="88" t="s">
        <v>684</v>
      </c>
      <c r="E1508" s="33" t="s">
        <v>2761</v>
      </c>
      <c r="F1508" s="88" t="s">
        <v>3349</v>
      </c>
      <c r="G1508" s="394" t="s">
        <v>4107</v>
      </c>
      <c r="H1508" s="88">
        <v>2</v>
      </c>
      <c r="I1508" s="88">
        <v>210</v>
      </c>
      <c r="J1508" s="148">
        <v>420</v>
      </c>
      <c r="K1508" s="148"/>
      <c r="L1508" s="148"/>
    </row>
    <row r="1509" spans="1:12">
      <c r="A1509" s="33" t="s">
        <v>2174</v>
      </c>
      <c r="B1509" s="158" t="s">
        <v>521</v>
      </c>
      <c r="C1509" s="88">
        <v>45740</v>
      </c>
      <c r="D1509" s="88" t="s">
        <v>684</v>
      </c>
      <c r="E1509" s="33" t="s">
        <v>4122</v>
      </c>
      <c r="F1509" s="88" t="s">
        <v>3350</v>
      </c>
      <c r="G1509" s="394" t="s">
        <v>4161</v>
      </c>
      <c r="H1509" s="88">
        <v>3</v>
      </c>
      <c r="I1509" s="88">
        <v>60</v>
      </c>
      <c r="J1509" s="148">
        <v>180</v>
      </c>
      <c r="K1509" s="148"/>
      <c r="L1509" s="148"/>
    </row>
    <row r="1510" spans="1:12">
      <c r="A1510" s="33" t="s">
        <v>2174</v>
      </c>
      <c r="B1510" s="158" t="s">
        <v>521</v>
      </c>
      <c r="C1510" s="88">
        <v>45740</v>
      </c>
      <c r="D1510" s="88" t="s">
        <v>684</v>
      </c>
      <c r="E1510" s="33" t="s">
        <v>2760</v>
      </c>
      <c r="F1510" s="88" t="s">
        <v>3339</v>
      </c>
      <c r="G1510" s="394" t="s">
        <v>4098</v>
      </c>
      <c r="H1510" s="88">
        <v>2</v>
      </c>
      <c r="I1510" s="88">
        <v>220</v>
      </c>
      <c r="J1510" s="148">
        <v>440</v>
      </c>
      <c r="K1510" s="148"/>
      <c r="L1510" s="148"/>
    </row>
    <row r="1511" spans="1:12">
      <c r="A1511" s="33" t="s">
        <v>2174</v>
      </c>
      <c r="B1511" s="158" t="s">
        <v>521</v>
      </c>
      <c r="C1511" s="88">
        <v>45740</v>
      </c>
      <c r="D1511" s="88" t="s">
        <v>684</v>
      </c>
      <c r="E1511" s="33" t="s">
        <v>2762</v>
      </c>
      <c r="F1511" s="88" t="s">
        <v>3354</v>
      </c>
      <c r="G1511" s="394" t="s">
        <v>4113</v>
      </c>
      <c r="H1511" s="88">
        <v>3</v>
      </c>
      <c r="I1511" s="88">
        <v>300</v>
      </c>
      <c r="J1511" s="148">
        <v>900</v>
      </c>
      <c r="K1511" s="148"/>
      <c r="L1511" s="148"/>
    </row>
    <row r="1512" spans="1:12">
      <c r="A1512" s="33" t="s">
        <v>2174</v>
      </c>
      <c r="B1512" s="158" t="s">
        <v>521</v>
      </c>
      <c r="C1512" s="88">
        <v>45740</v>
      </c>
      <c r="D1512" s="88" t="s">
        <v>684</v>
      </c>
      <c r="E1512" s="33" t="s">
        <v>2761</v>
      </c>
      <c r="F1512" s="88" t="s">
        <v>3348</v>
      </c>
      <c r="G1512" s="394" t="s">
        <v>4106</v>
      </c>
      <c r="H1512" s="88">
        <v>2</v>
      </c>
      <c r="I1512" s="88">
        <v>210</v>
      </c>
      <c r="J1512" s="148">
        <v>420</v>
      </c>
      <c r="K1512" s="148"/>
      <c r="L1512" s="148"/>
    </row>
    <row r="1513" spans="1:12">
      <c r="A1513" s="33" t="s">
        <v>1613</v>
      </c>
      <c r="B1513" s="158" t="s">
        <v>1612</v>
      </c>
      <c r="C1513" s="88">
        <v>45740</v>
      </c>
      <c r="D1513" s="88" t="s">
        <v>684</v>
      </c>
      <c r="E1513" s="33" t="s">
        <v>4122</v>
      </c>
      <c r="F1513" s="88" t="s">
        <v>3360</v>
      </c>
      <c r="G1513" s="394" t="s">
        <v>4128</v>
      </c>
      <c r="H1513" s="88">
        <v>3</v>
      </c>
      <c r="I1513" s="88">
        <v>60</v>
      </c>
      <c r="J1513" s="148">
        <v>180</v>
      </c>
      <c r="K1513" s="148"/>
      <c r="L1513" s="148"/>
    </row>
    <row r="1514" spans="1:12">
      <c r="A1514" s="33" t="s">
        <v>2174</v>
      </c>
      <c r="B1514" s="158" t="s">
        <v>521</v>
      </c>
      <c r="C1514" s="88">
        <v>45701</v>
      </c>
      <c r="D1514" s="88" t="s">
        <v>689</v>
      </c>
      <c r="E1514" s="33" t="s">
        <v>4231</v>
      </c>
      <c r="F1514" s="88"/>
      <c r="G1514" s="394" t="s">
        <v>4232</v>
      </c>
      <c r="H1514" s="88">
        <v>1</v>
      </c>
      <c r="I1514" s="88">
        <v>2800</v>
      </c>
      <c r="J1514" s="148">
        <v>2800</v>
      </c>
      <c r="K1514" s="148"/>
      <c r="L1514" s="148"/>
    </row>
    <row r="1515" spans="1:12">
      <c r="A1515" s="33" t="s">
        <v>2248</v>
      </c>
      <c r="B1515" s="158" t="s">
        <v>276</v>
      </c>
      <c r="C1515" s="88">
        <v>45708</v>
      </c>
      <c r="D1515" s="88" t="s">
        <v>689</v>
      </c>
      <c r="E1515" s="33" t="s">
        <v>3494</v>
      </c>
      <c r="F1515" s="88"/>
      <c r="G1515" s="394" t="s">
        <v>4236</v>
      </c>
      <c r="H1515" s="88">
        <v>1</v>
      </c>
      <c r="I1515" s="88">
        <v>1750</v>
      </c>
      <c r="J1515" s="148">
        <v>1750</v>
      </c>
      <c r="K1515" s="148"/>
      <c r="L1515" s="148"/>
    </row>
    <row r="1516" spans="1:12">
      <c r="A1516" s="33" t="s">
        <v>2143</v>
      </c>
      <c r="B1516" s="158" t="s">
        <v>1063</v>
      </c>
      <c r="C1516" s="88">
        <v>45708</v>
      </c>
      <c r="D1516" s="88" t="s">
        <v>689</v>
      </c>
      <c r="E1516" s="33" t="s">
        <v>3494</v>
      </c>
      <c r="F1516" s="88"/>
      <c r="G1516" s="394" t="s">
        <v>4236</v>
      </c>
      <c r="H1516" s="88">
        <v>1</v>
      </c>
      <c r="I1516" s="88">
        <v>1000</v>
      </c>
      <c r="J1516" s="148">
        <v>1000</v>
      </c>
      <c r="K1516" s="148"/>
      <c r="L1516" s="148"/>
    </row>
    <row r="1517" spans="1:12">
      <c r="A1517" s="33" t="s">
        <v>2174</v>
      </c>
      <c r="B1517" s="158" t="s">
        <v>521</v>
      </c>
      <c r="C1517" s="88">
        <v>45710</v>
      </c>
      <c r="D1517" s="88" t="s">
        <v>689</v>
      </c>
      <c r="E1517" s="33" t="s">
        <v>4231</v>
      </c>
      <c r="F1517" s="88"/>
      <c r="G1517" s="394" t="s">
        <v>4341</v>
      </c>
      <c r="H1517" s="88">
        <v>1</v>
      </c>
      <c r="I1517" s="88">
        <v>2800</v>
      </c>
      <c r="J1517" s="148">
        <v>2800</v>
      </c>
      <c r="K1517" s="148"/>
      <c r="L1517" s="148"/>
    </row>
    <row r="1518" spans="1:12">
      <c r="A1518" s="33" t="s">
        <v>988</v>
      </c>
      <c r="B1518" s="158" t="s">
        <v>987</v>
      </c>
      <c r="C1518" s="88">
        <v>45713</v>
      </c>
      <c r="D1518" s="88" t="s">
        <v>689</v>
      </c>
      <c r="E1518" s="33" t="s">
        <v>4182</v>
      </c>
      <c r="F1518" s="88"/>
      <c r="G1518" s="394" t="s">
        <v>4183</v>
      </c>
      <c r="H1518" s="88">
        <v>1</v>
      </c>
      <c r="I1518" s="88">
        <v>1890</v>
      </c>
      <c r="J1518" s="148">
        <v>1890</v>
      </c>
      <c r="K1518" s="148"/>
      <c r="L1518" s="148"/>
    </row>
    <row r="1519" spans="1:12">
      <c r="A1519" s="33" t="s">
        <v>1303</v>
      </c>
      <c r="B1519" s="158" t="s">
        <v>1302</v>
      </c>
      <c r="C1519" s="88">
        <v>45713</v>
      </c>
      <c r="D1519" s="88" t="s">
        <v>689</v>
      </c>
      <c r="E1519" s="33" t="s">
        <v>4182</v>
      </c>
      <c r="F1519" s="88"/>
      <c r="G1519" s="394" t="s">
        <v>4183</v>
      </c>
      <c r="H1519" s="88">
        <v>1</v>
      </c>
      <c r="I1519" s="88">
        <v>1890</v>
      </c>
      <c r="J1519" s="148">
        <v>1890</v>
      </c>
      <c r="K1519" s="148"/>
      <c r="L1519" s="148"/>
    </row>
    <row r="1520" spans="1:12">
      <c r="A1520" s="33" t="s">
        <v>270</v>
      </c>
      <c r="B1520" s="158" t="s">
        <v>693</v>
      </c>
      <c r="C1520" s="88">
        <v>45713</v>
      </c>
      <c r="D1520" s="88" t="s">
        <v>689</v>
      </c>
      <c r="E1520" s="33" t="s">
        <v>4182</v>
      </c>
      <c r="F1520" s="88"/>
      <c r="G1520" s="394" t="s">
        <v>4183</v>
      </c>
      <c r="H1520" s="88">
        <v>1</v>
      </c>
      <c r="I1520" s="88">
        <v>525</v>
      </c>
      <c r="J1520" s="148">
        <v>525</v>
      </c>
      <c r="K1520" s="148"/>
      <c r="L1520" s="148"/>
    </row>
    <row r="1521" spans="1:12">
      <c r="A1521" s="33" t="s">
        <v>2246</v>
      </c>
      <c r="B1521" s="158" t="s">
        <v>525</v>
      </c>
      <c r="C1521" s="88">
        <v>45713</v>
      </c>
      <c r="D1521" s="88" t="s">
        <v>689</v>
      </c>
      <c r="E1521" s="33" t="s">
        <v>4182</v>
      </c>
      <c r="F1521" s="88"/>
      <c r="G1521" s="394" t="s">
        <v>4183</v>
      </c>
      <c r="H1521" s="88">
        <v>1</v>
      </c>
      <c r="I1521" s="88">
        <v>1890</v>
      </c>
      <c r="J1521" s="148">
        <v>1890</v>
      </c>
      <c r="K1521" s="148"/>
      <c r="L1521" s="148"/>
    </row>
    <row r="1522" spans="1:12">
      <c r="A1522" s="33" t="s">
        <v>2276</v>
      </c>
      <c r="B1522" s="158" t="s">
        <v>2264</v>
      </c>
      <c r="C1522" s="88">
        <v>45714</v>
      </c>
      <c r="D1522" s="88" t="s">
        <v>689</v>
      </c>
      <c r="E1522" s="33" t="s">
        <v>3606</v>
      </c>
      <c r="F1522" s="88"/>
      <c r="G1522" s="394" t="s">
        <v>4216</v>
      </c>
      <c r="H1522" s="88">
        <v>24</v>
      </c>
      <c r="I1522" s="88">
        <v>38</v>
      </c>
      <c r="J1522" s="148">
        <v>912</v>
      </c>
      <c r="K1522" s="148"/>
      <c r="L1522" s="148"/>
    </row>
    <row r="1523" spans="1:12">
      <c r="A1523" s="33" t="s">
        <v>3299</v>
      </c>
      <c r="B1523" s="158" t="s">
        <v>2507</v>
      </c>
      <c r="C1523" s="88">
        <v>45714</v>
      </c>
      <c r="D1523" s="88" t="s">
        <v>689</v>
      </c>
      <c r="E1523" s="33" t="s">
        <v>4196</v>
      </c>
      <c r="F1523" s="88"/>
      <c r="G1523" s="394" t="s">
        <v>4197</v>
      </c>
      <c r="H1523" s="88">
        <v>3</v>
      </c>
      <c r="I1523" s="88">
        <v>100</v>
      </c>
      <c r="J1523" s="148">
        <v>300</v>
      </c>
      <c r="K1523" s="148"/>
      <c r="L1523" s="148"/>
    </row>
    <row r="1524" spans="1:12">
      <c r="A1524" s="33" t="s">
        <v>3299</v>
      </c>
      <c r="B1524" s="158" t="s">
        <v>2507</v>
      </c>
      <c r="C1524" s="88">
        <v>45714</v>
      </c>
      <c r="D1524" s="88" t="s">
        <v>689</v>
      </c>
      <c r="E1524" s="33" t="s">
        <v>4194</v>
      </c>
      <c r="F1524" s="88"/>
      <c r="G1524" s="394" t="s">
        <v>4195</v>
      </c>
      <c r="H1524" s="88">
        <v>8</v>
      </c>
      <c r="I1524" s="88">
        <v>25</v>
      </c>
      <c r="J1524" s="148">
        <v>200</v>
      </c>
      <c r="K1524" s="148"/>
      <c r="L1524" s="148"/>
    </row>
    <row r="1525" spans="1:12">
      <c r="A1525" s="33" t="s">
        <v>443</v>
      </c>
      <c r="B1525" s="158" t="s">
        <v>586</v>
      </c>
      <c r="C1525" s="88">
        <v>45715</v>
      </c>
      <c r="D1525" s="88" t="s">
        <v>689</v>
      </c>
      <c r="E1525" s="33" t="s">
        <v>2837</v>
      </c>
      <c r="F1525" s="88"/>
      <c r="G1525" s="394" t="s">
        <v>4198</v>
      </c>
      <c r="H1525" s="88">
        <v>2</v>
      </c>
      <c r="I1525" s="88">
        <v>25</v>
      </c>
      <c r="J1525" s="148">
        <v>50</v>
      </c>
      <c r="K1525" s="148"/>
      <c r="L1525" s="148"/>
    </row>
    <row r="1526" spans="1:12">
      <c r="A1526" s="33" t="s">
        <v>1497</v>
      </c>
      <c r="B1526" s="158" t="s">
        <v>1004</v>
      </c>
      <c r="C1526" s="88">
        <v>45715</v>
      </c>
      <c r="D1526" s="88" t="s">
        <v>689</v>
      </c>
      <c r="E1526" s="33" t="s">
        <v>4186</v>
      </c>
      <c r="F1526" s="88"/>
      <c r="G1526" s="394" t="s">
        <v>4190</v>
      </c>
      <c r="H1526" s="88">
        <v>1</v>
      </c>
      <c r="I1526" s="88">
        <v>72</v>
      </c>
      <c r="J1526" s="148">
        <v>72</v>
      </c>
      <c r="K1526" s="148"/>
      <c r="L1526" s="148"/>
    </row>
    <row r="1527" spans="1:12">
      <c r="A1527" s="33" t="s">
        <v>3302</v>
      </c>
      <c r="B1527" s="158" t="s">
        <v>2424</v>
      </c>
      <c r="C1527" s="88">
        <v>45715</v>
      </c>
      <c r="D1527" s="88" t="s">
        <v>689</v>
      </c>
      <c r="E1527" s="33" t="s">
        <v>4196</v>
      </c>
      <c r="F1527" s="88"/>
      <c r="G1527" s="394" t="s">
        <v>4201</v>
      </c>
      <c r="H1527" s="88">
        <v>3</v>
      </c>
      <c r="I1527" s="88">
        <v>100</v>
      </c>
      <c r="J1527" s="148">
        <v>300</v>
      </c>
      <c r="K1527" s="148"/>
      <c r="L1527" s="148"/>
    </row>
    <row r="1528" spans="1:12">
      <c r="A1528" s="33" t="s">
        <v>3302</v>
      </c>
      <c r="B1528" s="158" t="s">
        <v>2424</v>
      </c>
      <c r="C1528" s="88">
        <v>45715</v>
      </c>
      <c r="D1528" s="88" t="s">
        <v>689</v>
      </c>
      <c r="E1528" s="33" t="s">
        <v>4199</v>
      </c>
      <c r="F1528" s="88"/>
      <c r="G1528" s="394" t="s">
        <v>4200</v>
      </c>
      <c r="H1528" s="88">
        <v>23</v>
      </c>
      <c r="I1528" s="88">
        <v>25</v>
      </c>
      <c r="J1528" s="148">
        <v>575</v>
      </c>
      <c r="K1528" s="148"/>
      <c r="L1528" s="148"/>
    </row>
    <row r="1529" spans="1:12">
      <c r="A1529" s="33" t="s">
        <v>2167</v>
      </c>
      <c r="B1529" s="158" t="s">
        <v>2166</v>
      </c>
      <c r="C1529" s="88">
        <v>45715</v>
      </c>
      <c r="D1529" s="88" t="s">
        <v>689</v>
      </c>
      <c r="E1529" s="33" t="s">
        <v>4184</v>
      </c>
      <c r="F1529" s="88"/>
      <c r="G1529" s="394" t="s">
        <v>4185</v>
      </c>
      <c r="H1529" s="88">
        <v>1</v>
      </c>
      <c r="I1529" s="88">
        <v>276</v>
      </c>
      <c r="J1529" s="148">
        <v>276</v>
      </c>
      <c r="K1529" s="148"/>
      <c r="L1529" s="148"/>
    </row>
    <row r="1530" spans="1:12">
      <c r="A1530" s="33" t="s">
        <v>2243</v>
      </c>
      <c r="B1530" s="158" t="s">
        <v>861</v>
      </c>
      <c r="C1530" s="88">
        <v>45718</v>
      </c>
      <c r="D1530" s="88" t="s">
        <v>689</v>
      </c>
      <c r="E1530" s="33" t="s">
        <v>2837</v>
      </c>
      <c r="F1530" s="88"/>
      <c r="G1530" s="394" t="s">
        <v>4202</v>
      </c>
      <c r="H1530" s="88">
        <v>2</v>
      </c>
      <c r="I1530" s="88">
        <v>25</v>
      </c>
      <c r="J1530" s="148">
        <v>50</v>
      </c>
      <c r="K1530" s="148"/>
      <c r="L1530" s="148"/>
    </row>
    <row r="1531" spans="1:12">
      <c r="A1531" s="33" t="s">
        <v>1522</v>
      </c>
      <c r="B1531" s="158" t="s">
        <v>1516</v>
      </c>
      <c r="C1531" s="88">
        <v>45718</v>
      </c>
      <c r="D1531" s="88" t="s">
        <v>689</v>
      </c>
      <c r="E1531" s="33" t="s">
        <v>4203</v>
      </c>
      <c r="F1531" s="88"/>
      <c r="G1531" s="394" t="s">
        <v>4204</v>
      </c>
      <c r="H1531" s="88">
        <v>6</v>
      </c>
      <c r="I1531" s="88">
        <v>25</v>
      </c>
      <c r="J1531" s="148">
        <v>150</v>
      </c>
      <c r="K1531" s="148"/>
      <c r="L1531" s="148"/>
    </row>
    <row r="1532" spans="1:12">
      <c r="A1532" s="33" t="s">
        <v>3669</v>
      </c>
      <c r="B1532" s="158" t="s">
        <v>1513</v>
      </c>
      <c r="C1532" s="88">
        <v>45718</v>
      </c>
      <c r="D1532" s="88" t="s">
        <v>689</v>
      </c>
      <c r="E1532" s="33" t="s">
        <v>2837</v>
      </c>
      <c r="F1532" s="88"/>
      <c r="G1532" s="394" t="s">
        <v>4202</v>
      </c>
      <c r="H1532" s="88">
        <v>2</v>
      </c>
      <c r="I1532" s="88">
        <v>25</v>
      </c>
      <c r="J1532" s="148">
        <v>50</v>
      </c>
      <c r="K1532" s="148"/>
      <c r="L1532" s="148"/>
    </row>
    <row r="1533" spans="1:12">
      <c r="A1533" s="33" t="s">
        <v>1617</v>
      </c>
      <c r="B1533" s="158" t="s">
        <v>1616</v>
      </c>
      <c r="C1533" s="88">
        <v>45719</v>
      </c>
      <c r="D1533" s="88" t="s">
        <v>689</v>
      </c>
      <c r="E1533" s="33" t="s">
        <v>4186</v>
      </c>
      <c r="F1533" s="88"/>
      <c r="G1533" s="394" t="s">
        <v>4187</v>
      </c>
      <c r="H1533" s="88">
        <v>1</v>
      </c>
      <c r="I1533" s="88">
        <v>35</v>
      </c>
      <c r="J1533" s="148">
        <v>35</v>
      </c>
      <c r="K1533" s="148"/>
      <c r="L1533" s="148"/>
    </row>
    <row r="1534" spans="1:12">
      <c r="A1534" s="33" t="s">
        <v>1990</v>
      </c>
      <c r="B1534" s="158" t="s">
        <v>1403</v>
      </c>
      <c r="C1534" s="88">
        <v>45719</v>
      </c>
      <c r="D1534" s="88" t="s">
        <v>689</v>
      </c>
      <c r="E1534" s="33" t="s">
        <v>4179</v>
      </c>
      <c r="F1534" s="88"/>
      <c r="G1534" s="394" t="s">
        <v>4180</v>
      </c>
      <c r="H1534" s="88">
        <v>1</v>
      </c>
      <c r="I1534" s="88">
        <v>200</v>
      </c>
      <c r="J1534" s="148">
        <v>200</v>
      </c>
      <c r="K1534" s="148"/>
      <c r="L1534" s="148"/>
    </row>
    <row r="1535" spans="1:12">
      <c r="A1535" s="33" t="s">
        <v>1060</v>
      </c>
      <c r="B1535" s="158" t="s">
        <v>1059</v>
      </c>
      <c r="C1535" s="88">
        <v>45719</v>
      </c>
      <c r="D1535" s="88" t="s">
        <v>689</v>
      </c>
      <c r="E1535" s="33" t="s">
        <v>4177</v>
      </c>
      <c r="F1535" s="88"/>
      <c r="G1535" s="394" t="s">
        <v>4178</v>
      </c>
      <c r="H1535" s="88">
        <v>1</v>
      </c>
      <c r="I1535" s="88">
        <v>600</v>
      </c>
      <c r="J1535" s="148">
        <v>600</v>
      </c>
      <c r="K1535" s="148"/>
      <c r="L1535" s="148"/>
    </row>
    <row r="1536" spans="1:12">
      <c r="A1536" s="33" t="s">
        <v>4052</v>
      </c>
      <c r="B1536" s="158" t="s">
        <v>489</v>
      </c>
      <c r="C1536" s="88">
        <v>45720</v>
      </c>
      <c r="D1536" s="88" t="s">
        <v>689</v>
      </c>
      <c r="E1536" s="33" t="s">
        <v>2602</v>
      </c>
      <c r="F1536" s="88"/>
      <c r="G1536" s="394" t="s">
        <v>4181</v>
      </c>
      <c r="H1536" s="88">
        <v>1</v>
      </c>
      <c r="I1536" s="88">
        <v>20</v>
      </c>
      <c r="J1536" s="148">
        <v>20</v>
      </c>
      <c r="K1536" s="148"/>
      <c r="L1536" s="148"/>
    </row>
    <row r="1537" spans="1:12">
      <c r="A1537" s="33" t="s">
        <v>2243</v>
      </c>
      <c r="B1537" s="158" t="s">
        <v>861</v>
      </c>
      <c r="C1537" s="88">
        <v>45720</v>
      </c>
      <c r="D1537" s="88" t="s">
        <v>689</v>
      </c>
      <c r="E1537" s="33" t="s">
        <v>2602</v>
      </c>
      <c r="F1537" s="88"/>
      <c r="G1537" s="394" t="s">
        <v>4181</v>
      </c>
      <c r="H1537" s="88">
        <v>1</v>
      </c>
      <c r="I1537" s="88">
        <v>80</v>
      </c>
      <c r="J1537" s="148">
        <v>80</v>
      </c>
      <c r="K1537" s="148"/>
      <c r="L1537" s="148"/>
    </row>
    <row r="1538" spans="1:12">
      <c r="A1538" s="33" t="s">
        <v>3897</v>
      </c>
      <c r="B1538" s="158" t="s">
        <v>515</v>
      </c>
      <c r="C1538" s="88">
        <v>45720</v>
      </c>
      <c r="D1538" s="88" t="s">
        <v>689</v>
      </c>
      <c r="E1538" s="33" t="s">
        <v>2602</v>
      </c>
      <c r="F1538" s="88"/>
      <c r="G1538" s="394" t="s">
        <v>4181</v>
      </c>
      <c r="H1538" s="88">
        <v>1</v>
      </c>
      <c r="I1538" s="88">
        <v>80</v>
      </c>
      <c r="J1538" s="148">
        <v>80</v>
      </c>
      <c r="K1538" s="148"/>
      <c r="L1538" s="148"/>
    </row>
    <row r="1539" spans="1:12">
      <c r="A1539" s="33" t="s">
        <v>1329</v>
      </c>
      <c r="B1539" s="158" t="s">
        <v>1274</v>
      </c>
      <c r="C1539" s="88">
        <v>45720</v>
      </c>
      <c r="D1539" s="88" t="s">
        <v>689</v>
      </c>
      <c r="E1539" s="33" t="s">
        <v>2602</v>
      </c>
      <c r="F1539" s="88"/>
      <c r="G1539" s="394" t="s">
        <v>4181</v>
      </c>
      <c r="H1539" s="88">
        <v>1</v>
      </c>
      <c r="I1539" s="88">
        <v>40</v>
      </c>
      <c r="J1539" s="148">
        <v>40</v>
      </c>
      <c r="K1539" s="148"/>
      <c r="L1539" s="148"/>
    </row>
    <row r="1540" spans="1:12">
      <c r="A1540" s="33" t="s">
        <v>3961</v>
      </c>
      <c r="B1540" s="158" t="s">
        <v>1265</v>
      </c>
      <c r="C1540" s="88">
        <v>45720</v>
      </c>
      <c r="D1540" s="88" t="s">
        <v>689</v>
      </c>
      <c r="E1540" s="33" t="s">
        <v>2602</v>
      </c>
      <c r="F1540" s="88"/>
      <c r="G1540" s="394" t="s">
        <v>4181</v>
      </c>
      <c r="H1540" s="88">
        <v>1</v>
      </c>
      <c r="I1540" s="88">
        <v>40</v>
      </c>
      <c r="J1540" s="148">
        <v>40</v>
      </c>
      <c r="K1540" s="148"/>
      <c r="L1540" s="148"/>
    </row>
    <row r="1541" spans="1:12">
      <c r="A1541" s="33" t="s">
        <v>2247</v>
      </c>
      <c r="B1541" s="158" t="s">
        <v>680</v>
      </c>
      <c r="C1541" s="88">
        <v>45720</v>
      </c>
      <c r="D1541" s="88" t="s">
        <v>689</v>
      </c>
      <c r="E1541" s="33" t="s">
        <v>4170</v>
      </c>
      <c r="F1541" s="88"/>
      <c r="G1541" s="394" t="s">
        <v>4171</v>
      </c>
      <c r="H1541" s="88">
        <v>120</v>
      </c>
      <c r="I1541" s="88">
        <v>38</v>
      </c>
      <c r="J1541" s="148">
        <v>4560</v>
      </c>
      <c r="K1541" s="148"/>
      <c r="L1541" s="148"/>
    </row>
    <row r="1542" spans="1:12">
      <c r="A1542" s="33" t="s">
        <v>4050</v>
      </c>
      <c r="B1542" s="158" t="s">
        <v>597</v>
      </c>
      <c r="C1542" s="88">
        <v>45720</v>
      </c>
      <c r="D1542" s="88" t="s">
        <v>689</v>
      </c>
      <c r="E1542" s="33" t="s">
        <v>2602</v>
      </c>
      <c r="F1542" s="88"/>
      <c r="G1542" s="394" t="s">
        <v>4181</v>
      </c>
      <c r="H1542" s="88">
        <v>1</v>
      </c>
      <c r="I1542" s="88">
        <v>80</v>
      </c>
      <c r="J1542" s="148">
        <v>80</v>
      </c>
      <c r="K1542" s="148"/>
      <c r="L1542" s="148"/>
    </row>
    <row r="1543" spans="1:12">
      <c r="A1543" s="33" t="s">
        <v>4051</v>
      </c>
      <c r="B1543" s="158" t="s">
        <v>281</v>
      </c>
      <c r="C1543" s="88">
        <v>45720</v>
      </c>
      <c r="D1543" s="88" t="s">
        <v>689</v>
      </c>
      <c r="E1543" s="33" t="s">
        <v>2602</v>
      </c>
      <c r="F1543" s="88"/>
      <c r="G1543" s="394" t="s">
        <v>4181</v>
      </c>
      <c r="H1543" s="88">
        <v>1</v>
      </c>
      <c r="I1543" s="88">
        <v>20</v>
      </c>
      <c r="J1543" s="148">
        <v>20</v>
      </c>
      <c r="K1543" s="148"/>
      <c r="L1543" s="148"/>
    </row>
    <row r="1544" spans="1:12">
      <c r="A1544" s="33" t="s">
        <v>443</v>
      </c>
      <c r="B1544" s="158" t="s">
        <v>586</v>
      </c>
      <c r="C1544" s="88">
        <v>45720</v>
      </c>
      <c r="D1544" s="88" t="s">
        <v>689</v>
      </c>
      <c r="E1544" s="33" t="s">
        <v>2602</v>
      </c>
      <c r="F1544" s="88"/>
      <c r="G1544" s="394" t="s">
        <v>4181</v>
      </c>
      <c r="H1544" s="88">
        <v>1</v>
      </c>
      <c r="I1544" s="88">
        <v>80</v>
      </c>
      <c r="J1544" s="148">
        <v>80</v>
      </c>
      <c r="K1544" s="148"/>
      <c r="L1544" s="148"/>
    </row>
    <row r="1545" spans="1:12">
      <c r="A1545" s="33" t="s">
        <v>1497</v>
      </c>
      <c r="B1545" s="158" t="s">
        <v>1004</v>
      </c>
      <c r="C1545" s="88">
        <v>45720</v>
      </c>
      <c r="D1545" s="88" t="s">
        <v>689</v>
      </c>
      <c r="E1545" s="33" t="s">
        <v>2602</v>
      </c>
      <c r="F1545" s="88"/>
      <c r="G1545" s="394" t="s">
        <v>4181</v>
      </c>
      <c r="H1545" s="88">
        <v>1</v>
      </c>
      <c r="I1545" s="88">
        <v>40</v>
      </c>
      <c r="J1545" s="148">
        <v>40</v>
      </c>
      <c r="K1545" s="148"/>
      <c r="L1545" s="148"/>
    </row>
    <row r="1546" spans="1:12">
      <c r="A1546" s="33" t="s">
        <v>1886</v>
      </c>
      <c r="B1546" s="158" t="s">
        <v>1808</v>
      </c>
      <c r="C1546" s="88">
        <v>45720</v>
      </c>
      <c r="D1546" s="88" t="s">
        <v>689</v>
      </c>
      <c r="E1546" s="33" t="s">
        <v>2602</v>
      </c>
      <c r="F1546" s="88"/>
      <c r="G1546" s="394" t="s">
        <v>4181</v>
      </c>
      <c r="H1546" s="88">
        <v>1</v>
      </c>
      <c r="I1546" s="88">
        <v>160</v>
      </c>
      <c r="J1546" s="148">
        <v>160</v>
      </c>
      <c r="K1546" s="148"/>
      <c r="L1546" s="148"/>
    </row>
    <row r="1547" spans="1:12">
      <c r="A1547" s="33" t="s">
        <v>2256</v>
      </c>
      <c r="B1547" s="158" t="s">
        <v>275</v>
      </c>
      <c r="C1547" s="88">
        <v>45720</v>
      </c>
      <c r="D1547" s="88" t="s">
        <v>689</v>
      </c>
      <c r="E1547" s="33" t="s">
        <v>2602</v>
      </c>
      <c r="F1547" s="88"/>
      <c r="G1547" s="394" t="s">
        <v>4181</v>
      </c>
      <c r="H1547" s="88">
        <v>1</v>
      </c>
      <c r="I1547" s="88">
        <v>160</v>
      </c>
      <c r="J1547" s="148">
        <v>160</v>
      </c>
      <c r="K1547" s="148"/>
      <c r="L1547" s="148"/>
    </row>
    <row r="1548" spans="1:12">
      <c r="A1548" s="33" t="s">
        <v>4005</v>
      </c>
      <c r="B1548" s="158" t="s">
        <v>596</v>
      </c>
      <c r="C1548" s="88">
        <v>45720</v>
      </c>
      <c r="D1548" s="88" t="s">
        <v>689</v>
      </c>
      <c r="E1548" s="33" t="s">
        <v>2602</v>
      </c>
      <c r="F1548" s="88"/>
      <c r="G1548" s="394" t="s">
        <v>4181</v>
      </c>
      <c r="H1548" s="88">
        <v>1</v>
      </c>
      <c r="I1548" s="88">
        <v>80</v>
      </c>
      <c r="J1548" s="148">
        <v>80</v>
      </c>
      <c r="K1548" s="148"/>
      <c r="L1548" s="148"/>
    </row>
    <row r="1549" spans="1:12">
      <c r="A1549" s="33" t="s">
        <v>2138</v>
      </c>
      <c r="B1549" s="158" t="s">
        <v>603</v>
      </c>
      <c r="C1549" s="88">
        <v>45720</v>
      </c>
      <c r="D1549" s="88" t="s">
        <v>689</v>
      </c>
      <c r="E1549" s="33" t="s">
        <v>2602</v>
      </c>
      <c r="F1549" s="88"/>
      <c r="G1549" s="394" t="s">
        <v>4181</v>
      </c>
      <c r="H1549" s="88">
        <v>1</v>
      </c>
      <c r="I1549" s="88">
        <v>80</v>
      </c>
      <c r="J1549" s="148">
        <v>80</v>
      </c>
      <c r="K1549" s="148"/>
      <c r="L1549" s="148"/>
    </row>
    <row r="1550" spans="1:12">
      <c r="A1550" s="33" t="s">
        <v>3666</v>
      </c>
      <c r="B1550" s="158" t="s">
        <v>501</v>
      </c>
      <c r="C1550" s="88">
        <v>45720</v>
      </c>
      <c r="D1550" s="88" t="s">
        <v>689</v>
      </c>
      <c r="E1550" s="33" t="s">
        <v>2602</v>
      </c>
      <c r="F1550" s="88"/>
      <c r="G1550" s="394" t="s">
        <v>4181</v>
      </c>
      <c r="H1550" s="88">
        <v>1</v>
      </c>
      <c r="I1550" s="88">
        <v>60</v>
      </c>
      <c r="J1550" s="148">
        <v>60</v>
      </c>
      <c r="K1550" s="148"/>
      <c r="L1550" s="148"/>
    </row>
    <row r="1551" spans="1:12">
      <c r="A1551" s="33" t="s">
        <v>832</v>
      </c>
      <c r="B1551" s="158" t="s">
        <v>831</v>
      </c>
      <c r="C1551" s="88">
        <v>45720</v>
      </c>
      <c r="D1551" s="88" t="s">
        <v>689</v>
      </c>
      <c r="E1551" s="33" t="s">
        <v>2602</v>
      </c>
      <c r="F1551" s="88"/>
      <c r="G1551" s="394" t="s">
        <v>4181</v>
      </c>
      <c r="H1551" s="88">
        <v>1</v>
      </c>
      <c r="I1551" s="88">
        <v>60</v>
      </c>
      <c r="J1551" s="148">
        <v>60</v>
      </c>
      <c r="K1551" s="148"/>
      <c r="L1551" s="148"/>
    </row>
    <row r="1552" spans="1:12">
      <c r="A1552" s="33" t="s">
        <v>4049</v>
      </c>
      <c r="B1552" s="158" t="s">
        <v>355</v>
      </c>
      <c r="C1552" s="88">
        <v>45720</v>
      </c>
      <c r="D1552" s="88" t="s">
        <v>689</v>
      </c>
      <c r="E1552" s="33" t="s">
        <v>2602</v>
      </c>
      <c r="F1552" s="88"/>
      <c r="G1552" s="394" t="s">
        <v>4181</v>
      </c>
      <c r="H1552" s="88">
        <v>1</v>
      </c>
      <c r="I1552" s="88">
        <v>80</v>
      </c>
      <c r="J1552" s="148">
        <v>80</v>
      </c>
      <c r="K1552" s="148"/>
      <c r="L1552" s="148"/>
    </row>
    <row r="1553" spans="1:12">
      <c r="A1553" s="33" t="s">
        <v>2039</v>
      </c>
      <c r="B1553" s="158" t="s">
        <v>2027</v>
      </c>
      <c r="C1553" s="88">
        <v>45720</v>
      </c>
      <c r="D1553" s="88" t="s">
        <v>689</v>
      </c>
      <c r="E1553" s="33" t="s">
        <v>2602</v>
      </c>
      <c r="F1553" s="88"/>
      <c r="G1553" s="394" t="s">
        <v>4181</v>
      </c>
      <c r="H1553" s="88">
        <v>1</v>
      </c>
      <c r="I1553" s="88">
        <v>40</v>
      </c>
      <c r="J1553" s="148">
        <v>40</v>
      </c>
      <c r="K1553" s="148"/>
      <c r="L1553" s="148"/>
    </row>
    <row r="1554" spans="1:12">
      <c r="A1554" s="33" t="s">
        <v>3677</v>
      </c>
      <c r="B1554" s="158" t="s">
        <v>970</v>
      </c>
      <c r="C1554" s="88">
        <v>45720</v>
      </c>
      <c r="D1554" s="88" t="s">
        <v>689</v>
      </c>
      <c r="E1554" s="33" t="s">
        <v>2602</v>
      </c>
      <c r="F1554" s="88"/>
      <c r="G1554" s="394" t="s">
        <v>4181</v>
      </c>
      <c r="H1554" s="88">
        <v>1</v>
      </c>
      <c r="I1554" s="88">
        <v>40</v>
      </c>
      <c r="J1554" s="148">
        <v>40</v>
      </c>
      <c r="K1554" s="148"/>
      <c r="L1554" s="148"/>
    </row>
    <row r="1555" spans="1:12">
      <c r="A1555" s="33" t="s">
        <v>2248</v>
      </c>
      <c r="B1555" s="158" t="s">
        <v>276</v>
      </c>
      <c r="C1555" s="88">
        <v>45721</v>
      </c>
      <c r="D1555" s="88" t="s">
        <v>689</v>
      </c>
      <c r="E1555" s="33" t="s">
        <v>4219</v>
      </c>
      <c r="F1555" s="88"/>
      <c r="G1555" s="394" t="s">
        <v>4252</v>
      </c>
      <c r="H1555" s="88">
        <v>1</v>
      </c>
      <c r="I1555" s="88">
        <v>1807</v>
      </c>
      <c r="J1555" s="148">
        <v>1807</v>
      </c>
      <c r="K1555" s="148"/>
      <c r="L1555" s="148"/>
    </row>
    <row r="1556" spans="1:12">
      <c r="A1556" s="33" t="s">
        <v>2138</v>
      </c>
      <c r="B1556" s="158" t="s">
        <v>603</v>
      </c>
      <c r="C1556" s="88">
        <v>45721</v>
      </c>
      <c r="D1556" s="88" t="s">
        <v>689</v>
      </c>
      <c r="E1556" s="33" t="s">
        <v>4186</v>
      </c>
      <c r="F1556" s="88"/>
      <c r="G1556" s="394" t="s">
        <v>4191</v>
      </c>
      <c r="H1556" s="88">
        <v>1</v>
      </c>
      <c r="I1556" s="88">
        <v>51</v>
      </c>
      <c r="J1556" s="148">
        <v>51</v>
      </c>
      <c r="K1556" s="148"/>
      <c r="L1556" s="148"/>
    </row>
    <row r="1557" spans="1:12">
      <c r="A1557" s="33" t="s">
        <v>3715</v>
      </c>
      <c r="B1557" s="158" t="s">
        <v>564</v>
      </c>
      <c r="C1557" s="88">
        <v>45723</v>
      </c>
      <c r="D1557" s="88" t="s">
        <v>689</v>
      </c>
      <c r="E1557" s="33" t="s">
        <v>4186</v>
      </c>
      <c r="F1557" s="88"/>
      <c r="G1557" s="394" t="s">
        <v>4188</v>
      </c>
      <c r="H1557" s="88">
        <v>1</v>
      </c>
      <c r="I1557" s="88">
        <v>28</v>
      </c>
      <c r="J1557" s="148">
        <v>28</v>
      </c>
      <c r="K1557" s="148"/>
      <c r="L1557" s="148"/>
    </row>
    <row r="1558" spans="1:12">
      <c r="A1558" s="33" t="s">
        <v>2149</v>
      </c>
      <c r="B1558" s="158" t="s">
        <v>2148</v>
      </c>
      <c r="C1558" s="88">
        <v>45723</v>
      </c>
      <c r="D1558" s="88" t="s">
        <v>689</v>
      </c>
      <c r="E1558" s="33" t="s">
        <v>4219</v>
      </c>
      <c r="F1558" s="88"/>
      <c r="G1558" s="394" t="s">
        <v>4220</v>
      </c>
      <c r="H1558" s="88">
        <v>1</v>
      </c>
      <c r="I1558" s="88">
        <v>199</v>
      </c>
      <c r="J1558" s="148">
        <v>199</v>
      </c>
      <c r="K1558" s="148"/>
      <c r="L1558" s="148"/>
    </row>
    <row r="1559" spans="1:12">
      <c r="A1559" s="33" t="s">
        <v>1369</v>
      </c>
      <c r="B1559" s="158" t="s">
        <v>1368</v>
      </c>
      <c r="C1559" s="88">
        <v>45723</v>
      </c>
      <c r="D1559" s="88" t="s">
        <v>689</v>
      </c>
      <c r="E1559" s="33" t="s">
        <v>4186</v>
      </c>
      <c r="F1559" s="88"/>
      <c r="G1559" s="394" t="s">
        <v>4188</v>
      </c>
      <c r="H1559" s="88">
        <v>1</v>
      </c>
      <c r="I1559" s="88">
        <v>28</v>
      </c>
      <c r="J1559" s="148">
        <v>28</v>
      </c>
      <c r="K1559" s="148"/>
      <c r="L1559" s="148"/>
    </row>
    <row r="1560" spans="1:12">
      <c r="A1560" s="33" t="s">
        <v>407</v>
      </c>
      <c r="B1560" s="158" t="s">
        <v>408</v>
      </c>
      <c r="C1560" s="88">
        <v>45726</v>
      </c>
      <c r="D1560" s="88" t="s">
        <v>689</v>
      </c>
      <c r="E1560" s="33" t="s">
        <v>2391</v>
      </c>
      <c r="F1560" s="88"/>
      <c r="G1560" s="394" t="s">
        <v>4176</v>
      </c>
      <c r="H1560" s="88">
        <v>1</v>
      </c>
      <c r="I1560" s="88">
        <v>2700</v>
      </c>
      <c r="J1560" s="148">
        <v>2700</v>
      </c>
      <c r="K1560" s="148"/>
      <c r="L1560" s="148"/>
    </row>
    <row r="1561" spans="1:12">
      <c r="A1561" s="33" t="s">
        <v>1923</v>
      </c>
      <c r="B1561" s="158" t="s">
        <v>1913</v>
      </c>
      <c r="C1561" s="88">
        <v>45726</v>
      </c>
      <c r="D1561" s="88" t="s">
        <v>689</v>
      </c>
      <c r="E1561" s="33" t="s">
        <v>2391</v>
      </c>
      <c r="F1561" s="88"/>
      <c r="G1561" s="394" t="s">
        <v>4176</v>
      </c>
      <c r="H1561" s="88">
        <v>1</v>
      </c>
      <c r="I1561" s="88">
        <v>2700</v>
      </c>
      <c r="J1561" s="148">
        <v>2700</v>
      </c>
      <c r="K1561" s="148"/>
      <c r="L1561" s="148"/>
    </row>
    <row r="1562" spans="1:12">
      <c r="A1562" s="33" t="s">
        <v>988</v>
      </c>
      <c r="B1562" s="158" t="s">
        <v>987</v>
      </c>
      <c r="C1562" s="88">
        <v>45726</v>
      </c>
      <c r="D1562" s="88" t="s">
        <v>689</v>
      </c>
      <c r="E1562" s="33" t="s">
        <v>2391</v>
      </c>
      <c r="F1562" s="88"/>
      <c r="G1562" s="394" t="s">
        <v>4176</v>
      </c>
      <c r="H1562" s="88">
        <v>1</v>
      </c>
      <c r="I1562" s="88">
        <v>2300</v>
      </c>
      <c r="J1562" s="148">
        <v>2300</v>
      </c>
      <c r="K1562" s="148"/>
      <c r="L1562" s="148"/>
    </row>
    <row r="1563" spans="1:12">
      <c r="A1563" s="33" t="s">
        <v>3987</v>
      </c>
      <c r="B1563" s="158" t="s">
        <v>494</v>
      </c>
      <c r="C1563" s="88">
        <v>45726</v>
      </c>
      <c r="D1563" s="88" t="s">
        <v>689</v>
      </c>
      <c r="E1563" s="33" t="s">
        <v>2391</v>
      </c>
      <c r="F1563" s="88"/>
      <c r="G1563" s="394" t="s">
        <v>4176</v>
      </c>
      <c r="H1563" s="88">
        <v>1</v>
      </c>
      <c r="I1563" s="88">
        <v>2800</v>
      </c>
      <c r="J1563" s="148">
        <v>2800</v>
      </c>
      <c r="K1563" s="148"/>
      <c r="L1563" s="148"/>
    </row>
    <row r="1564" spans="1:12">
      <c r="A1564" s="33" t="s">
        <v>2243</v>
      </c>
      <c r="B1564" s="158" t="s">
        <v>861</v>
      </c>
      <c r="C1564" s="88">
        <v>45726</v>
      </c>
      <c r="D1564" s="88" t="s">
        <v>689</v>
      </c>
      <c r="E1564" s="33" t="s">
        <v>2391</v>
      </c>
      <c r="F1564" s="88"/>
      <c r="G1564" s="394" t="s">
        <v>4176</v>
      </c>
      <c r="H1564" s="88">
        <v>1</v>
      </c>
      <c r="I1564" s="88">
        <v>2800</v>
      </c>
      <c r="J1564" s="148">
        <v>2800</v>
      </c>
      <c r="K1564" s="148"/>
      <c r="L1564" s="148"/>
    </row>
    <row r="1565" spans="1:12">
      <c r="A1565" s="33" t="s">
        <v>270</v>
      </c>
      <c r="B1565" s="158" t="s">
        <v>693</v>
      </c>
      <c r="C1565" s="88">
        <v>45726</v>
      </c>
      <c r="D1565" s="88" t="s">
        <v>689</v>
      </c>
      <c r="E1565" s="33" t="s">
        <v>2391</v>
      </c>
      <c r="F1565" s="88"/>
      <c r="G1565" s="394" t="s">
        <v>4176</v>
      </c>
      <c r="H1565" s="88">
        <v>1</v>
      </c>
      <c r="I1565" s="88">
        <v>600</v>
      </c>
      <c r="J1565" s="148">
        <v>600</v>
      </c>
      <c r="K1565" s="148"/>
      <c r="L1565" s="148"/>
    </row>
    <row r="1566" spans="1:12">
      <c r="A1566" s="33" t="s">
        <v>922</v>
      </c>
      <c r="B1566" s="158" t="s">
        <v>921</v>
      </c>
      <c r="C1566" s="88">
        <v>45726</v>
      </c>
      <c r="D1566" s="88" t="s">
        <v>689</v>
      </c>
      <c r="E1566" s="33" t="s">
        <v>2391</v>
      </c>
      <c r="F1566" s="88"/>
      <c r="G1566" s="394" t="s">
        <v>4176</v>
      </c>
      <c r="H1566" s="88">
        <v>1</v>
      </c>
      <c r="I1566" s="88">
        <v>2800</v>
      </c>
      <c r="J1566" s="148">
        <v>2800</v>
      </c>
      <c r="K1566" s="148"/>
      <c r="L1566" s="148"/>
    </row>
    <row r="1567" spans="1:12">
      <c r="A1567" s="33" t="s">
        <v>2104</v>
      </c>
      <c r="B1567" s="158" t="s">
        <v>534</v>
      </c>
      <c r="C1567" s="88">
        <v>45726</v>
      </c>
      <c r="D1567" s="88" t="s">
        <v>689</v>
      </c>
      <c r="E1567" s="33" t="s">
        <v>2391</v>
      </c>
      <c r="F1567" s="88"/>
      <c r="G1567" s="394" t="s">
        <v>4176</v>
      </c>
      <c r="H1567" s="88">
        <v>1</v>
      </c>
      <c r="I1567" s="88">
        <v>2800</v>
      </c>
      <c r="J1567" s="148">
        <v>2800</v>
      </c>
      <c r="K1567" s="148"/>
      <c r="L1567" s="148"/>
    </row>
    <row r="1568" spans="1:12">
      <c r="A1568" s="33" t="s">
        <v>1311</v>
      </c>
      <c r="B1568" s="158" t="s">
        <v>1310</v>
      </c>
      <c r="C1568" s="88">
        <v>45726</v>
      </c>
      <c r="D1568" s="88" t="s">
        <v>689</v>
      </c>
      <c r="E1568" s="33" t="s">
        <v>2391</v>
      </c>
      <c r="F1568" s="88"/>
      <c r="G1568" s="394" t="s">
        <v>4176</v>
      </c>
      <c r="H1568" s="88">
        <v>1</v>
      </c>
      <c r="I1568" s="88">
        <v>2800</v>
      </c>
      <c r="J1568" s="148">
        <v>2800</v>
      </c>
      <c r="K1568" s="148"/>
      <c r="L1568" s="148"/>
    </row>
    <row r="1569" spans="1:12">
      <c r="A1569" s="33" t="s">
        <v>1373</v>
      </c>
      <c r="B1569" s="158" t="s">
        <v>1372</v>
      </c>
      <c r="C1569" s="88">
        <v>45726</v>
      </c>
      <c r="D1569" s="88" t="s">
        <v>689</v>
      </c>
      <c r="E1569" s="33" t="s">
        <v>4186</v>
      </c>
      <c r="F1569" s="88"/>
      <c r="G1569" s="394" t="s">
        <v>4189</v>
      </c>
      <c r="H1569" s="88">
        <v>1</v>
      </c>
      <c r="I1569" s="88">
        <v>28</v>
      </c>
      <c r="J1569" s="148">
        <v>28</v>
      </c>
      <c r="K1569" s="148"/>
      <c r="L1569" s="148"/>
    </row>
    <row r="1570" spans="1:12">
      <c r="A1570" s="33" t="s">
        <v>3665</v>
      </c>
      <c r="B1570" s="158" t="s">
        <v>628</v>
      </c>
      <c r="C1570" s="88">
        <v>45726</v>
      </c>
      <c r="D1570" s="88" t="s">
        <v>689</v>
      </c>
      <c r="E1570" s="33" t="s">
        <v>2391</v>
      </c>
      <c r="F1570" s="88"/>
      <c r="G1570" s="394" t="s">
        <v>4176</v>
      </c>
      <c r="H1570" s="88">
        <v>1</v>
      </c>
      <c r="I1570" s="88">
        <v>2800</v>
      </c>
      <c r="J1570" s="148">
        <v>2800</v>
      </c>
      <c r="K1570" s="148"/>
      <c r="L1570" s="148"/>
    </row>
    <row r="1571" spans="1:12">
      <c r="A1571" s="33" t="s">
        <v>786</v>
      </c>
      <c r="B1571" s="158" t="s">
        <v>785</v>
      </c>
      <c r="C1571" s="88">
        <v>45726</v>
      </c>
      <c r="D1571" s="88" t="s">
        <v>689</v>
      </c>
      <c r="E1571" s="33" t="s">
        <v>2391</v>
      </c>
      <c r="F1571" s="88"/>
      <c r="G1571" s="394" t="s">
        <v>4176</v>
      </c>
      <c r="H1571" s="88">
        <v>1</v>
      </c>
      <c r="I1571" s="88">
        <v>2800</v>
      </c>
      <c r="J1571" s="148">
        <v>2800</v>
      </c>
      <c r="K1571" s="148"/>
      <c r="L1571" s="148"/>
    </row>
    <row r="1572" spans="1:12">
      <c r="A1572" s="33" t="s">
        <v>3703</v>
      </c>
      <c r="B1572" s="158" t="s">
        <v>531</v>
      </c>
      <c r="C1572" s="88">
        <v>45726</v>
      </c>
      <c r="D1572" s="88" t="s">
        <v>689</v>
      </c>
      <c r="E1572" s="33" t="s">
        <v>2391</v>
      </c>
      <c r="F1572" s="88"/>
      <c r="G1572" s="394" t="s">
        <v>4176</v>
      </c>
      <c r="H1572" s="88">
        <v>1</v>
      </c>
      <c r="I1572" s="88">
        <v>1600</v>
      </c>
      <c r="J1572" s="148">
        <v>1600</v>
      </c>
      <c r="K1572" s="148"/>
      <c r="L1572" s="148"/>
    </row>
    <row r="1573" spans="1:12">
      <c r="A1573" s="33" t="s">
        <v>1810</v>
      </c>
      <c r="B1573" s="158" t="s">
        <v>1809</v>
      </c>
      <c r="C1573" s="88">
        <v>45726</v>
      </c>
      <c r="D1573" s="88" t="s">
        <v>689</v>
      </c>
      <c r="E1573" s="33" t="s">
        <v>2391</v>
      </c>
      <c r="F1573" s="88"/>
      <c r="G1573" s="394" t="s">
        <v>4176</v>
      </c>
      <c r="H1573" s="88">
        <v>1</v>
      </c>
      <c r="I1573" s="88">
        <v>2800</v>
      </c>
      <c r="J1573" s="148">
        <v>2800</v>
      </c>
      <c r="K1573" s="148"/>
      <c r="L1573" s="148"/>
    </row>
    <row r="1574" spans="1:12">
      <c r="A1574" s="33" t="s">
        <v>2103</v>
      </c>
      <c r="B1574" s="158" t="s">
        <v>1636</v>
      </c>
      <c r="C1574" s="88">
        <v>45726</v>
      </c>
      <c r="D1574" s="88" t="s">
        <v>689</v>
      </c>
      <c r="E1574" s="33" t="s">
        <v>2391</v>
      </c>
      <c r="F1574" s="88"/>
      <c r="G1574" s="394" t="s">
        <v>4176</v>
      </c>
      <c r="H1574" s="88">
        <v>1</v>
      </c>
      <c r="I1574" s="88">
        <v>1300</v>
      </c>
      <c r="J1574" s="148">
        <v>1300</v>
      </c>
      <c r="K1574" s="148"/>
      <c r="L1574" s="148"/>
    </row>
    <row r="1575" spans="1:12">
      <c r="A1575" s="33" t="s">
        <v>3969</v>
      </c>
      <c r="B1575" s="158" t="s">
        <v>497</v>
      </c>
      <c r="C1575" s="88">
        <v>45726</v>
      </c>
      <c r="D1575" s="88" t="s">
        <v>689</v>
      </c>
      <c r="E1575" s="33" t="s">
        <v>2391</v>
      </c>
      <c r="F1575" s="88"/>
      <c r="G1575" s="394" t="s">
        <v>4176</v>
      </c>
      <c r="H1575" s="88">
        <v>1</v>
      </c>
      <c r="I1575" s="88">
        <v>2800</v>
      </c>
      <c r="J1575" s="148">
        <v>2800</v>
      </c>
      <c r="K1575" s="148"/>
      <c r="L1575" s="148"/>
    </row>
    <row r="1576" spans="1:12">
      <c r="A1576" s="33" t="s">
        <v>2253</v>
      </c>
      <c r="B1576" s="158" t="s">
        <v>545</v>
      </c>
      <c r="C1576" s="88">
        <v>45726</v>
      </c>
      <c r="D1576" s="88" t="s">
        <v>689</v>
      </c>
      <c r="E1576" s="33" t="s">
        <v>2391</v>
      </c>
      <c r="F1576" s="88"/>
      <c r="G1576" s="394" t="s">
        <v>4176</v>
      </c>
      <c r="H1576" s="88">
        <v>1</v>
      </c>
      <c r="I1576" s="88">
        <v>2800</v>
      </c>
      <c r="J1576" s="148">
        <v>2800</v>
      </c>
      <c r="K1576" s="148"/>
      <c r="L1576" s="148"/>
    </row>
    <row r="1577" spans="1:12">
      <c r="A1577" s="33" t="s">
        <v>3666</v>
      </c>
      <c r="B1577" s="158" t="s">
        <v>501</v>
      </c>
      <c r="C1577" s="88">
        <v>45726</v>
      </c>
      <c r="D1577" s="88" t="s">
        <v>689</v>
      </c>
      <c r="E1577" s="33" t="s">
        <v>2391</v>
      </c>
      <c r="F1577" s="88"/>
      <c r="G1577" s="394" t="s">
        <v>4176</v>
      </c>
      <c r="H1577" s="88">
        <v>1</v>
      </c>
      <c r="I1577" s="88">
        <v>2800</v>
      </c>
      <c r="J1577" s="148">
        <v>2800</v>
      </c>
      <c r="K1577" s="148"/>
      <c r="L1577" s="148"/>
    </row>
    <row r="1578" spans="1:12">
      <c r="A1578" s="33" t="s">
        <v>699</v>
      </c>
      <c r="B1578" s="158" t="s">
        <v>696</v>
      </c>
      <c r="C1578" s="88">
        <v>45726</v>
      </c>
      <c r="D1578" s="88" t="s">
        <v>689</v>
      </c>
      <c r="E1578" s="33" t="s">
        <v>2391</v>
      </c>
      <c r="F1578" s="88"/>
      <c r="G1578" s="394" t="s">
        <v>4176</v>
      </c>
      <c r="H1578" s="88">
        <v>1</v>
      </c>
      <c r="I1578" s="88">
        <v>1900</v>
      </c>
      <c r="J1578" s="148">
        <v>1900</v>
      </c>
      <c r="K1578" s="148"/>
      <c r="L1578" s="148"/>
    </row>
    <row r="1579" spans="1:12">
      <c r="A1579" s="33" t="s">
        <v>1369</v>
      </c>
      <c r="B1579" s="158" t="s">
        <v>1368</v>
      </c>
      <c r="C1579" s="88">
        <v>45726</v>
      </c>
      <c r="D1579" s="88" t="s">
        <v>689</v>
      </c>
      <c r="E1579" s="33" t="s">
        <v>2391</v>
      </c>
      <c r="F1579" s="88"/>
      <c r="G1579" s="394" t="s">
        <v>4176</v>
      </c>
      <c r="H1579" s="88">
        <v>1</v>
      </c>
      <c r="I1579" s="88">
        <v>2800</v>
      </c>
      <c r="J1579" s="148">
        <v>2800</v>
      </c>
      <c r="K1579" s="148"/>
      <c r="L1579" s="148"/>
    </row>
    <row r="1580" spans="1:12">
      <c r="A1580" s="33" t="s">
        <v>2252</v>
      </c>
      <c r="B1580" s="158" t="s">
        <v>2072</v>
      </c>
      <c r="C1580" s="88">
        <v>45726</v>
      </c>
      <c r="D1580" s="88" t="s">
        <v>689</v>
      </c>
      <c r="E1580" s="33" t="s">
        <v>2391</v>
      </c>
      <c r="F1580" s="88"/>
      <c r="G1580" s="394" t="s">
        <v>4176</v>
      </c>
      <c r="H1580" s="88">
        <v>1</v>
      </c>
      <c r="I1580" s="88">
        <v>1900</v>
      </c>
      <c r="J1580" s="148">
        <v>1900</v>
      </c>
      <c r="K1580" s="148"/>
      <c r="L1580" s="148"/>
    </row>
    <row r="1581" spans="1:12">
      <c r="A1581" s="33" t="s">
        <v>744</v>
      </c>
      <c r="B1581" s="158" t="s">
        <v>2285</v>
      </c>
      <c r="C1581" s="88">
        <v>45726</v>
      </c>
      <c r="D1581" s="88" t="s">
        <v>689</v>
      </c>
      <c r="E1581" s="33" t="s">
        <v>2391</v>
      </c>
      <c r="F1581" s="88"/>
      <c r="G1581" s="394" t="s">
        <v>4176</v>
      </c>
      <c r="H1581" s="88">
        <v>1</v>
      </c>
      <c r="I1581" s="88">
        <v>2800</v>
      </c>
      <c r="J1581" s="148">
        <v>2800</v>
      </c>
      <c r="K1581" s="148"/>
      <c r="L1581" s="148"/>
    </row>
    <row r="1582" spans="1:12">
      <c r="A1582" s="33" t="s">
        <v>1343</v>
      </c>
      <c r="B1582" s="158" t="s">
        <v>1339</v>
      </c>
      <c r="C1582" s="88">
        <v>45726</v>
      </c>
      <c r="D1582" s="88" t="s">
        <v>689</v>
      </c>
      <c r="E1582" s="33" t="s">
        <v>2391</v>
      </c>
      <c r="F1582" s="88"/>
      <c r="G1582" s="394" t="s">
        <v>4176</v>
      </c>
      <c r="H1582" s="88">
        <v>1</v>
      </c>
      <c r="I1582" s="88">
        <v>2700</v>
      </c>
      <c r="J1582" s="148">
        <v>2700</v>
      </c>
      <c r="K1582" s="148"/>
      <c r="L1582" s="148"/>
    </row>
    <row r="1583" spans="1:12">
      <c r="A1583" s="33" t="s">
        <v>3863</v>
      </c>
      <c r="B1583" s="158" t="s">
        <v>1457</v>
      </c>
      <c r="C1583" s="88">
        <v>45726</v>
      </c>
      <c r="D1583" s="88" t="s">
        <v>689</v>
      </c>
      <c r="E1583" s="33" t="s">
        <v>2391</v>
      </c>
      <c r="F1583" s="88"/>
      <c r="G1583" s="394" t="s">
        <v>4176</v>
      </c>
      <c r="H1583" s="88">
        <v>1</v>
      </c>
      <c r="I1583" s="88">
        <v>2800</v>
      </c>
      <c r="J1583" s="148">
        <v>2800</v>
      </c>
      <c r="K1583" s="148"/>
      <c r="L1583" s="148"/>
    </row>
    <row r="1584" spans="1:12">
      <c r="A1584" s="33" t="s">
        <v>991</v>
      </c>
      <c r="B1584" s="158" t="s">
        <v>990</v>
      </c>
      <c r="C1584" s="88">
        <v>45726</v>
      </c>
      <c r="D1584" s="88" t="s">
        <v>689</v>
      </c>
      <c r="E1584" s="33" t="s">
        <v>2391</v>
      </c>
      <c r="F1584" s="88"/>
      <c r="G1584" s="394" t="s">
        <v>4176</v>
      </c>
      <c r="H1584" s="88">
        <v>1</v>
      </c>
      <c r="I1584" s="88">
        <v>2500</v>
      </c>
      <c r="J1584" s="148">
        <v>2500</v>
      </c>
      <c r="K1584" s="148"/>
      <c r="L1584" s="148"/>
    </row>
    <row r="1585" spans="1:12">
      <c r="A1585" s="33" t="s">
        <v>3677</v>
      </c>
      <c r="B1585" s="158" t="s">
        <v>970</v>
      </c>
      <c r="C1585" s="88">
        <v>45726</v>
      </c>
      <c r="D1585" s="88" t="s">
        <v>689</v>
      </c>
      <c r="E1585" s="33" t="s">
        <v>2391</v>
      </c>
      <c r="F1585" s="88"/>
      <c r="G1585" s="394" t="s">
        <v>4176</v>
      </c>
      <c r="H1585" s="88">
        <v>1</v>
      </c>
      <c r="I1585" s="88">
        <v>2800</v>
      </c>
      <c r="J1585" s="148">
        <v>2800</v>
      </c>
      <c r="K1585" s="148"/>
      <c r="L1585" s="148"/>
    </row>
    <row r="1586" spans="1:12">
      <c r="A1586" s="33" t="s">
        <v>1999</v>
      </c>
      <c r="B1586" s="158" t="s">
        <v>1998</v>
      </c>
      <c r="C1586" s="88">
        <v>45726</v>
      </c>
      <c r="D1586" s="88" t="s">
        <v>689</v>
      </c>
      <c r="E1586" s="33" t="s">
        <v>2391</v>
      </c>
      <c r="F1586" s="88"/>
      <c r="G1586" s="394" t="s">
        <v>4176</v>
      </c>
      <c r="H1586" s="88">
        <v>1</v>
      </c>
      <c r="I1586" s="88">
        <v>2600</v>
      </c>
      <c r="J1586" s="148">
        <v>2600</v>
      </c>
      <c r="K1586" s="148"/>
      <c r="L1586" s="148"/>
    </row>
    <row r="1587" spans="1:12">
      <c r="A1587" s="33" t="s">
        <v>2221</v>
      </c>
      <c r="B1587" s="158" t="s">
        <v>2219</v>
      </c>
      <c r="C1587" s="88">
        <v>45726</v>
      </c>
      <c r="D1587" s="88" t="s">
        <v>689</v>
      </c>
      <c r="E1587" s="33" t="s">
        <v>2391</v>
      </c>
      <c r="F1587" s="88"/>
      <c r="G1587" s="394" t="s">
        <v>4176</v>
      </c>
      <c r="H1587" s="88">
        <v>1</v>
      </c>
      <c r="I1587" s="88">
        <v>1200</v>
      </c>
      <c r="J1587" s="148">
        <v>1200</v>
      </c>
      <c r="K1587" s="148"/>
      <c r="L1587" s="148"/>
    </row>
    <row r="1588" spans="1:12">
      <c r="A1588" s="33" t="s">
        <v>3641</v>
      </c>
      <c r="B1588" s="158" t="s">
        <v>524</v>
      </c>
      <c r="C1588" s="88">
        <v>45726</v>
      </c>
      <c r="D1588" s="88" t="s">
        <v>689</v>
      </c>
      <c r="E1588" s="33" t="s">
        <v>2391</v>
      </c>
      <c r="F1588" s="88"/>
      <c r="G1588" s="394" t="s">
        <v>4176</v>
      </c>
      <c r="H1588" s="88">
        <v>1</v>
      </c>
      <c r="I1588" s="88">
        <v>2800</v>
      </c>
      <c r="J1588" s="148">
        <v>2800</v>
      </c>
      <c r="K1588" s="148"/>
      <c r="L1588" s="148"/>
    </row>
    <row r="1589" spans="1:12">
      <c r="A1589" s="33" t="s">
        <v>1600</v>
      </c>
      <c r="B1589" s="158" t="s">
        <v>1580</v>
      </c>
      <c r="C1589" s="88">
        <v>45726</v>
      </c>
      <c r="D1589" s="88" t="s">
        <v>689</v>
      </c>
      <c r="E1589" s="33" t="s">
        <v>2391</v>
      </c>
      <c r="F1589" s="88"/>
      <c r="G1589" s="394" t="s">
        <v>4176</v>
      </c>
      <c r="H1589" s="88">
        <v>1</v>
      </c>
      <c r="I1589" s="88">
        <v>2800</v>
      </c>
      <c r="J1589" s="148">
        <v>2800</v>
      </c>
      <c r="K1589" s="148"/>
      <c r="L1589" s="148"/>
    </row>
    <row r="1590" spans="1:12">
      <c r="A1590" s="33" t="s">
        <v>1606</v>
      </c>
      <c r="B1590" s="158" t="s">
        <v>1605</v>
      </c>
      <c r="C1590" s="88">
        <v>45726</v>
      </c>
      <c r="D1590" s="88" t="s">
        <v>689</v>
      </c>
      <c r="E1590" s="33" t="s">
        <v>2391</v>
      </c>
      <c r="F1590" s="88"/>
      <c r="G1590" s="394" t="s">
        <v>4176</v>
      </c>
      <c r="H1590" s="88">
        <v>1</v>
      </c>
      <c r="I1590" s="88">
        <v>2800</v>
      </c>
      <c r="J1590" s="148">
        <v>2800</v>
      </c>
      <c r="K1590" s="148"/>
      <c r="L1590" s="148"/>
    </row>
    <row r="1591" spans="1:12">
      <c r="A1591" s="33" t="s">
        <v>1801</v>
      </c>
      <c r="B1591" s="158" t="s">
        <v>1800</v>
      </c>
      <c r="C1591" s="88">
        <v>45727</v>
      </c>
      <c r="D1591" s="88" t="s">
        <v>689</v>
      </c>
      <c r="E1591" s="33" t="s">
        <v>4192</v>
      </c>
      <c r="F1591" s="88"/>
      <c r="G1591" s="394" t="s">
        <v>4193</v>
      </c>
      <c r="H1591" s="88">
        <v>3</v>
      </c>
      <c r="I1591" s="88">
        <v>8972</v>
      </c>
      <c r="J1591" s="148">
        <v>26916</v>
      </c>
      <c r="K1591" s="148"/>
      <c r="L1591" s="148"/>
    </row>
    <row r="1592" spans="1:12">
      <c r="A1592" s="33" t="s">
        <v>3330</v>
      </c>
      <c r="B1592" s="158" t="s">
        <v>2526</v>
      </c>
      <c r="C1592" s="88">
        <v>45728</v>
      </c>
      <c r="D1592" s="88" t="s">
        <v>689</v>
      </c>
      <c r="E1592" s="393" t="s">
        <v>4241</v>
      </c>
      <c r="F1592" s="88"/>
      <c r="G1592" s="394" t="s">
        <v>4242</v>
      </c>
      <c r="H1592" s="88">
        <v>1</v>
      </c>
      <c r="I1592" s="88">
        <v>215</v>
      </c>
      <c r="J1592" s="148">
        <v>215</v>
      </c>
      <c r="K1592" s="148"/>
      <c r="L1592" s="148"/>
    </row>
    <row r="1593" spans="1:12">
      <c r="A1593" s="33" t="s">
        <v>988</v>
      </c>
      <c r="B1593" s="158" t="s">
        <v>987</v>
      </c>
      <c r="C1593" s="88">
        <v>45729</v>
      </c>
      <c r="D1593" s="88" t="s">
        <v>689</v>
      </c>
      <c r="E1593" s="33" t="s">
        <v>4237</v>
      </c>
      <c r="F1593" s="88"/>
      <c r="G1593" s="394" t="s">
        <v>4238</v>
      </c>
      <c r="H1593" s="88">
        <v>1</v>
      </c>
      <c r="I1593" s="88">
        <v>200</v>
      </c>
      <c r="J1593" s="148">
        <v>200</v>
      </c>
      <c r="K1593" s="148"/>
      <c r="L1593" s="148"/>
    </row>
    <row r="1594" spans="1:12">
      <c r="A1594" s="33" t="s">
        <v>2248</v>
      </c>
      <c r="B1594" s="158" t="s">
        <v>276</v>
      </c>
      <c r="C1594" s="88">
        <v>45729</v>
      </c>
      <c r="D1594" s="88" t="s">
        <v>689</v>
      </c>
      <c r="E1594" s="33" t="s">
        <v>4253</v>
      </c>
      <c r="F1594" s="88"/>
      <c r="G1594" s="394" t="s">
        <v>4254</v>
      </c>
      <c r="H1594" s="88">
        <v>1</v>
      </c>
      <c r="I1594" s="88">
        <v>100</v>
      </c>
      <c r="J1594" s="148">
        <v>100</v>
      </c>
      <c r="K1594" s="148"/>
      <c r="L1594" s="148"/>
    </row>
    <row r="1595" spans="1:12">
      <c r="A1595" s="33" t="s">
        <v>4052</v>
      </c>
      <c r="B1595" s="158" t="s">
        <v>489</v>
      </c>
      <c r="C1595" s="88">
        <v>45734</v>
      </c>
      <c r="D1595" s="88" t="s">
        <v>689</v>
      </c>
      <c r="E1595" s="33" t="s">
        <v>2602</v>
      </c>
      <c r="F1595" s="88"/>
      <c r="G1595" s="394" t="s">
        <v>4243</v>
      </c>
      <c r="H1595" s="88">
        <v>1</v>
      </c>
      <c r="I1595" s="88">
        <v>40</v>
      </c>
      <c r="J1595" s="148">
        <v>40</v>
      </c>
      <c r="K1595" s="148"/>
      <c r="L1595" s="148"/>
    </row>
    <row r="1596" spans="1:12">
      <c r="A1596" s="33" t="s">
        <v>2243</v>
      </c>
      <c r="B1596" s="158" t="s">
        <v>861</v>
      </c>
      <c r="C1596" s="88">
        <v>45734</v>
      </c>
      <c r="D1596" s="88" t="s">
        <v>689</v>
      </c>
      <c r="E1596" s="33" t="s">
        <v>2602</v>
      </c>
      <c r="F1596" s="88"/>
      <c r="G1596" s="394" t="s">
        <v>4243</v>
      </c>
      <c r="H1596" s="88">
        <v>1</v>
      </c>
      <c r="I1596" s="88">
        <v>60</v>
      </c>
      <c r="J1596" s="148">
        <v>60</v>
      </c>
      <c r="K1596" s="148"/>
      <c r="L1596" s="148"/>
    </row>
    <row r="1597" spans="1:12">
      <c r="A1597" s="33" t="s">
        <v>3715</v>
      </c>
      <c r="B1597" s="158" t="s">
        <v>564</v>
      </c>
      <c r="C1597" s="88">
        <v>45734</v>
      </c>
      <c r="D1597" s="88" t="s">
        <v>689</v>
      </c>
      <c r="E1597" s="33" t="s">
        <v>4217</v>
      </c>
      <c r="F1597" s="88"/>
      <c r="G1597" s="394" t="s">
        <v>4218</v>
      </c>
      <c r="H1597" s="88">
        <v>20</v>
      </c>
      <c r="I1597" s="88">
        <v>4</v>
      </c>
      <c r="J1597" s="148">
        <v>80</v>
      </c>
      <c r="K1597" s="148"/>
      <c r="L1597" s="148"/>
    </row>
    <row r="1598" spans="1:12">
      <c r="A1598" s="33" t="s">
        <v>1303</v>
      </c>
      <c r="B1598" s="158" t="s">
        <v>1302</v>
      </c>
      <c r="C1598" s="88">
        <v>45734</v>
      </c>
      <c r="D1598" s="88" t="s">
        <v>689</v>
      </c>
      <c r="E1598" s="33" t="s">
        <v>4233</v>
      </c>
      <c r="F1598" s="88"/>
      <c r="G1598" s="394" t="s">
        <v>4234</v>
      </c>
      <c r="H1598" s="88">
        <v>4</v>
      </c>
      <c r="I1598" s="88">
        <v>50</v>
      </c>
      <c r="J1598" s="148">
        <v>200</v>
      </c>
      <c r="K1598" s="148"/>
      <c r="L1598" s="148"/>
    </row>
    <row r="1599" spans="1:12">
      <c r="A1599" s="33" t="s">
        <v>4050</v>
      </c>
      <c r="B1599" s="158" t="s">
        <v>597</v>
      </c>
      <c r="C1599" s="88">
        <v>45734</v>
      </c>
      <c r="D1599" s="88" t="s">
        <v>689</v>
      </c>
      <c r="E1599" s="33" t="s">
        <v>2602</v>
      </c>
      <c r="F1599" s="88"/>
      <c r="G1599" s="394" t="s">
        <v>4243</v>
      </c>
      <c r="H1599" s="88">
        <v>1</v>
      </c>
      <c r="I1599" s="88">
        <v>40</v>
      </c>
      <c r="J1599" s="148">
        <v>40</v>
      </c>
      <c r="K1599" s="148"/>
      <c r="L1599" s="148"/>
    </row>
    <row r="1600" spans="1:12">
      <c r="A1600" s="33" t="s">
        <v>443</v>
      </c>
      <c r="B1600" s="158" t="s">
        <v>586</v>
      </c>
      <c r="C1600" s="88">
        <v>45734</v>
      </c>
      <c r="D1600" s="88" t="s">
        <v>689</v>
      </c>
      <c r="E1600" s="33" t="s">
        <v>2602</v>
      </c>
      <c r="F1600" s="88"/>
      <c r="G1600" s="394" t="s">
        <v>4243</v>
      </c>
      <c r="H1600" s="88">
        <v>1</v>
      </c>
      <c r="I1600" s="88">
        <v>40</v>
      </c>
      <c r="J1600" s="148">
        <v>40</v>
      </c>
      <c r="K1600" s="148"/>
      <c r="L1600" s="148"/>
    </row>
    <row r="1601" spans="1:12">
      <c r="A1601" s="33" t="s">
        <v>1497</v>
      </c>
      <c r="B1601" s="158" t="s">
        <v>1004</v>
      </c>
      <c r="C1601" s="88">
        <v>45734</v>
      </c>
      <c r="D1601" s="88" t="s">
        <v>689</v>
      </c>
      <c r="E1601" s="33" t="s">
        <v>2602</v>
      </c>
      <c r="F1601" s="88"/>
      <c r="G1601" s="394" t="s">
        <v>4243</v>
      </c>
      <c r="H1601" s="88">
        <v>1</v>
      </c>
      <c r="I1601" s="88">
        <v>40</v>
      </c>
      <c r="J1601" s="148">
        <v>40</v>
      </c>
      <c r="K1601" s="148"/>
      <c r="L1601" s="148"/>
    </row>
    <row r="1602" spans="1:12">
      <c r="A1602" s="33" t="s">
        <v>2256</v>
      </c>
      <c r="B1602" s="158" t="s">
        <v>275</v>
      </c>
      <c r="C1602" s="88">
        <v>45734</v>
      </c>
      <c r="D1602" s="88" t="s">
        <v>689</v>
      </c>
      <c r="E1602" s="33" t="s">
        <v>2602</v>
      </c>
      <c r="F1602" s="88"/>
      <c r="G1602" s="394" t="s">
        <v>4243</v>
      </c>
      <c r="H1602" s="88">
        <v>1</v>
      </c>
      <c r="I1602" s="88">
        <v>140</v>
      </c>
      <c r="J1602" s="148">
        <v>140</v>
      </c>
      <c r="K1602" s="148"/>
      <c r="L1602" s="148"/>
    </row>
    <row r="1603" spans="1:12">
      <c r="A1603" s="33" t="s">
        <v>1077</v>
      </c>
      <c r="B1603" s="158" t="s">
        <v>1076</v>
      </c>
      <c r="C1603" s="88">
        <v>45734</v>
      </c>
      <c r="D1603" s="88" t="s">
        <v>689</v>
      </c>
      <c r="E1603" s="33" t="s">
        <v>2602</v>
      </c>
      <c r="F1603" s="88"/>
      <c r="G1603" s="394" t="s">
        <v>4243</v>
      </c>
      <c r="H1603" s="88">
        <v>1</v>
      </c>
      <c r="I1603" s="88">
        <v>60</v>
      </c>
      <c r="J1603" s="148">
        <v>60</v>
      </c>
      <c r="K1603" s="148"/>
      <c r="L1603" s="148"/>
    </row>
    <row r="1604" spans="1:12">
      <c r="A1604" s="33" t="s">
        <v>3666</v>
      </c>
      <c r="B1604" s="158" t="s">
        <v>501</v>
      </c>
      <c r="C1604" s="88">
        <v>45734</v>
      </c>
      <c r="D1604" s="88" t="s">
        <v>689</v>
      </c>
      <c r="E1604" s="33" t="s">
        <v>2602</v>
      </c>
      <c r="F1604" s="88"/>
      <c r="G1604" s="394" t="s">
        <v>4243</v>
      </c>
      <c r="H1604" s="88">
        <v>1</v>
      </c>
      <c r="I1604" s="88">
        <v>60</v>
      </c>
      <c r="J1604" s="148">
        <v>60</v>
      </c>
      <c r="K1604" s="148"/>
      <c r="L1604" s="148"/>
    </row>
    <row r="1605" spans="1:12">
      <c r="A1605" s="33" t="s">
        <v>1990</v>
      </c>
      <c r="B1605" s="158" t="s">
        <v>1403</v>
      </c>
      <c r="C1605" s="88">
        <v>45734</v>
      </c>
      <c r="D1605" s="88" t="s">
        <v>689</v>
      </c>
      <c r="E1605" s="33" t="s">
        <v>2602</v>
      </c>
      <c r="F1605" s="88"/>
      <c r="G1605" s="394" t="s">
        <v>4243</v>
      </c>
      <c r="H1605" s="88">
        <v>1</v>
      </c>
      <c r="I1605" s="88">
        <v>40</v>
      </c>
      <c r="J1605" s="148">
        <v>40</v>
      </c>
      <c r="K1605" s="148"/>
      <c r="L1605" s="148"/>
    </row>
    <row r="1606" spans="1:12">
      <c r="A1606" s="33" t="s">
        <v>3676</v>
      </c>
      <c r="B1606" s="158" t="s">
        <v>2351</v>
      </c>
      <c r="C1606" s="88">
        <v>45736</v>
      </c>
      <c r="D1606" s="88" t="s">
        <v>689</v>
      </c>
      <c r="E1606" s="33" t="s">
        <v>4221</v>
      </c>
      <c r="F1606" s="88"/>
      <c r="G1606" s="394" t="s">
        <v>4222</v>
      </c>
      <c r="H1606" s="88">
        <v>1</v>
      </c>
      <c r="I1606" s="88">
        <v>1337</v>
      </c>
      <c r="J1606" s="148">
        <v>1337</v>
      </c>
      <c r="K1606" s="148"/>
      <c r="L1606" s="148"/>
    </row>
    <row r="1607" spans="1:12">
      <c r="A1607" s="33" t="s">
        <v>2039</v>
      </c>
      <c r="B1607" s="158" t="s">
        <v>2027</v>
      </c>
      <c r="C1607" s="88">
        <v>45738</v>
      </c>
      <c r="D1607" s="88" t="s">
        <v>689</v>
      </c>
      <c r="E1607" s="33" t="s">
        <v>4223</v>
      </c>
      <c r="F1607" s="88"/>
      <c r="G1607" s="394" t="s">
        <v>4224</v>
      </c>
      <c r="H1607" s="88">
        <v>14</v>
      </c>
      <c r="I1607" s="88">
        <v>25</v>
      </c>
      <c r="J1607" s="148">
        <v>350</v>
      </c>
      <c r="K1607" s="148"/>
      <c r="L1607" s="148"/>
    </row>
    <row r="1608" spans="1:12">
      <c r="A1608" s="33" t="s">
        <v>1303</v>
      </c>
      <c r="B1608" s="158" t="s">
        <v>1302</v>
      </c>
      <c r="C1608" s="88">
        <v>45740</v>
      </c>
      <c r="D1608" s="88" t="s">
        <v>689</v>
      </c>
      <c r="E1608" s="33" t="s">
        <v>3606</v>
      </c>
      <c r="F1608" s="88"/>
      <c r="G1608" s="394" t="s">
        <v>4257</v>
      </c>
      <c r="H1608" s="88">
        <v>12</v>
      </c>
      <c r="I1608" s="88">
        <v>40</v>
      </c>
      <c r="J1608" s="148">
        <v>480</v>
      </c>
      <c r="K1608" s="148"/>
      <c r="L1608" s="148"/>
    </row>
    <row r="1609" spans="1:12">
      <c r="A1609" s="33" t="s">
        <v>1813</v>
      </c>
      <c r="B1609" s="158" t="s">
        <v>1812</v>
      </c>
      <c r="C1609" s="88">
        <v>45740</v>
      </c>
      <c r="D1609" s="88" t="s">
        <v>689</v>
      </c>
      <c r="E1609" s="33" t="s">
        <v>4255</v>
      </c>
      <c r="F1609" s="88"/>
      <c r="G1609" s="394" t="s">
        <v>4256</v>
      </c>
      <c r="H1609" s="88">
        <v>1</v>
      </c>
      <c r="I1609" s="88">
        <v>600</v>
      </c>
      <c r="J1609" s="148">
        <v>600</v>
      </c>
      <c r="K1609" s="148"/>
      <c r="L1609" s="148"/>
    </row>
    <row r="1610" spans="1:12">
      <c r="A1610" s="33" t="s">
        <v>1343</v>
      </c>
      <c r="B1610" s="158" t="s">
        <v>1339</v>
      </c>
      <c r="C1610" s="88">
        <v>45740</v>
      </c>
      <c r="D1610" s="88" t="s">
        <v>689</v>
      </c>
      <c r="E1610" s="33" t="s">
        <v>3606</v>
      </c>
      <c r="F1610" s="88"/>
      <c r="G1610" s="394" t="s">
        <v>4257</v>
      </c>
      <c r="H1610" s="88">
        <v>12</v>
      </c>
      <c r="I1610" s="88">
        <v>40</v>
      </c>
      <c r="J1610" s="148">
        <v>480</v>
      </c>
      <c r="K1610" s="148"/>
      <c r="L1610" s="148"/>
    </row>
    <row r="1611" spans="1:12">
      <c r="A1611" s="33" t="s">
        <v>1600</v>
      </c>
      <c r="B1611" s="158" t="s">
        <v>1580</v>
      </c>
      <c r="C1611" s="88">
        <v>45740</v>
      </c>
      <c r="D1611" s="88" t="s">
        <v>689</v>
      </c>
      <c r="E1611" s="33" t="s">
        <v>4229</v>
      </c>
      <c r="F1611" s="88"/>
      <c r="G1611" s="394" t="s">
        <v>4230</v>
      </c>
      <c r="H1611" s="88">
        <v>1</v>
      </c>
      <c r="I1611" s="88">
        <v>850</v>
      </c>
      <c r="J1611" s="148">
        <v>850</v>
      </c>
      <c r="K1611" s="148"/>
      <c r="L1611" s="148"/>
    </row>
    <row r="1612" spans="1:12">
      <c r="A1612" s="33" t="s">
        <v>3672</v>
      </c>
      <c r="B1612" s="158" t="s">
        <v>495</v>
      </c>
      <c r="C1612" s="88">
        <v>45741</v>
      </c>
      <c r="D1612" s="88" t="s">
        <v>689</v>
      </c>
      <c r="E1612" s="33" t="s">
        <v>2857</v>
      </c>
      <c r="F1612" s="88"/>
      <c r="G1612" s="394" t="s">
        <v>4210</v>
      </c>
      <c r="H1612" s="88">
        <v>1</v>
      </c>
      <c r="I1612" s="88">
        <v>50</v>
      </c>
      <c r="J1612" s="148">
        <v>50</v>
      </c>
      <c r="K1612" s="148"/>
      <c r="L1612" s="148"/>
    </row>
    <row r="1613" spans="1:12">
      <c r="A1613" s="33" t="s">
        <v>3672</v>
      </c>
      <c r="B1613" s="158" t="s">
        <v>495</v>
      </c>
      <c r="C1613" s="88">
        <v>45741</v>
      </c>
      <c r="D1613" s="88" t="s">
        <v>689</v>
      </c>
      <c r="E1613" s="33" t="s">
        <v>3369</v>
      </c>
      <c r="F1613" s="88"/>
      <c r="G1613" s="394" t="s">
        <v>4225</v>
      </c>
      <c r="H1613" s="88">
        <v>1</v>
      </c>
      <c r="I1613" s="88">
        <v>200</v>
      </c>
      <c r="J1613" s="148">
        <v>200</v>
      </c>
      <c r="K1613" s="148"/>
      <c r="L1613" s="148"/>
    </row>
    <row r="1614" spans="1:12">
      <c r="A1614" s="33" t="s">
        <v>4052</v>
      </c>
      <c r="B1614" s="158" t="s">
        <v>489</v>
      </c>
      <c r="C1614" s="88">
        <v>45741</v>
      </c>
      <c r="D1614" s="88" t="s">
        <v>689</v>
      </c>
      <c r="E1614" s="33" t="s">
        <v>3562</v>
      </c>
      <c r="F1614" s="88"/>
      <c r="G1614" s="394" t="s">
        <v>4244</v>
      </c>
      <c r="H1614" s="88">
        <v>1</v>
      </c>
      <c r="I1614" s="88">
        <v>1500</v>
      </c>
      <c r="J1614" s="148">
        <v>1500</v>
      </c>
      <c r="K1614" s="148"/>
      <c r="L1614" s="148"/>
    </row>
    <row r="1615" spans="1:12">
      <c r="A1615" s="33" t="s">
        <v>4052</v>
      </c>
      <c r="B1615" s="158" t="s">
        <v>489</v>
      </c>
      <c r="C1615" s="88">
        <v>45741</v>
      </c>
      <c r="D1615" s="88" t="s">
        <v>689</v>
      </c>
      <c r="E1615" s="33" t="s">
        <v>3369</v>
      </c>
      <c r="F1615" s="88"/>
      <c r="G1615" s="394" t="s">
        <v>4225</v>
      </c>
      <c r="H1615" s="88">
        <v>1</v>
      </c>
      <c r="I1615" s="88">
        <v>200</v>
      </c>
      <c r="J1615" s="148">
        <v>200</v>
      </c>
      <c r="K1615" s="148"/>
      <c r="L1615" s="148"/>
    </row>
    <row r="1616" spans="1:12">
      <c r="A1616" s="33" t="s">
        <v>1817</v>
      </c>
      <c r="B1616" s="158" t="s">
        <v>1816</v>
      </c>
      <c r="C1616" s="88">
        <v>45741</v>
      </c>
      <c r="D1616" s="88" t="s">
        <v>689</v>
      </c>
      <c r="E1616" s="33" t="s">
        <v>3369</v>
      </c>
      <c r="F1616" s="88"/>
      <c r="G1616" s="394" t="s">
        <v>4225</v>
      </c>
      <c r="H1616" s="88">
        <v>1</v>
      </c>
      <c r="I1616" s="88">
        <v>200</v>
      </c>
      <c r="J1616" s="148">
        <v>200</v>
      </c>
      <c r="K1616" s="148"/>
      <c r="L1616" s="148"/>
    </row>
    <row r="1617" spans="1:12">
      <c r="A1617" s="33" t="s">
        <v>2002</v>
      </c>
      <c r="B1617" s="158" t="s">
        <v>1996</v>
      </c>
      <c r="C1617" s="88">
        <v>45741</v>
      </c>
      <c r="D1617" s="88" t="s">
        <v>689</v>
      </c>
      <c r="E1617" s="33" t="s">
        <v>3369</v>
      </c>
      <c r="F1617" s="88"/>
      <c r="G1617" s="394" t="s">
        <v>4225</v>
      </c>
      <c r="H1617" s="88">
        <v>1</v>
      </c>
      <c r="I1617" s="88">
        <v>200</v>
      </c>
      <c r="J1617" s="148">
        <v>200</v>
      </c>
      <c r="K1617" s="148"/>
      <c r="L1617" s="148"/>
    </row>
    <row r="1618" spans="1:12">
      <c r="A1618" s="33" t="s">
        <v>3862</v>
      </c>
      <c r="B1618" s="158" t="s">
        <v>573</v>
      </c>
      <c r="C1618" s="88">
        <v>45741</v>
      </c>
      <c r="D1618" s="88" t="s">
        <v>689</v>
      </c>
      <c r="E1618" s="33" t="s">
        <v>3369</v>
      </c>
      <c r="F1618" s="88"/>
      <c r="G1618" s="394" t="s">
        <v>4225</v>
      </c>
      <c r="H1618" s="88">
        <v>1</v>
      </c>
      <c r="I1618" s="88">
        <v>200</v>
      </c>
      <c r="J1618" s="148">
        <v>200</v>
      </c>
      <c r="K1618" s="148"/>
      <c r="L1618" s="148"/>
    </row>
    <row r="1619" spans="1:12">
      <c r="A1619" s="33" t="s">
        <v>407</v>
      </c>
      <c r="B1619" s="158" t="s">
        <v>408</v>
      </c>
      <c r="C1619" s="88">
        <v>45741</v>
      </c>
      <c r="D1619" s="88" t="s">
        <v>689</v>
      </c>
      <c r="E1619" s="33" t="s">
        <v>3369</v>
      </c>
      <c r="F1619" s="88"/>
      <c r="G1619" s="394" t="s">
        <v>4225</v>
      </c>
      <c r="H1619" s="88">
        <v>1</v>
      </c>
      <c r="I1619" s="88">
        <v>200</v>
      </c>
      <c r="J1619" s="148">
        <v>200</v>
      </c>
      <c r="K1619" s="148"/>
      <c r="L1619" s="148"/>
    </row>
    <row r="1620" spans="1:12">
      <c r="A1620" s="33" t="s">
        <v>730</v>
      </c>
      <c r="B1620" s="158" t="s">
        <v>729</v>
      </c>
      <c r="C1620" s="88">
        <v>45741</v>
      </c>
      <c r="D1620" s="88" t="s">
        <v>689</v>
      </c>
      <c r="E1620" s="33" t="s">
        <v>3564</v>
      </c>
      <c r="F1620" s="88"/>
      <c r="G1620" s="394" t="s">
        <v>4245</v>
      </c>
      <c r="H1620" s="88">
        <v>1</v>
      </c>
      <c r="I1620" s="88">
        <v>1500</v>
      </c>
      <c r="J1620" s="148">
        <v>1500</v>
      </c>
      <c r="K1620" s="148"/>
      <c r="L1620" s="148"/>
    </row>
    <row r="1621" spans="1:12">
      <c r="A1621" s="33" t="s">
        <v>730</v>
      </c>
      <c r="B1621" s="158" t="s">
        <v>729</v>
      </c>
      <c r="C1621" s="88">
        <v>45741</v>
      </c>
      <c r="D1621" s="88" t="s">
        <v>689</v>
      </c>
      <c r="E1621" s="33" t="s">
        <v>3562</v>
      </c>
      <c r="F1621" s="88"/>
      <c r="G1621" s="394" t="s">
        <v>4244</v>
      </c>
      <c r="H1621" s="88">
        <v>1</v>
      </c>
      <c r="I1621" s="88">
        <v>1500</v>
      </c>
      <c r="J1621" s="148">
        <v>1500</v>
      </c>
      <c r="K1621" s="148"/>
      <c r="L1621" s="148"/>
    </row>
    <row r="1622" spans="1:12">
      <c r="A1622" s="33" t="s">
        <v>730</v>
      </c>
      <c r="B1622" s="158" t="s">
        <v>729</v>
      </c>
      <c r="C1622" s="88">
        <v>45741</v>
      </c>
      <c r="D1622" s="88" t="s">
        <v>689</v>
      </c>
      <c r="E1622" s="33" t="s">
        <v>3369</v>
      </c>
      <c r="F1622" s="88"/>
      <c r="G1622" s="394" t="s">
        <v>4225</v>
      </c>
      <c r="H1622" s="88">
        <v>1</v>
      </c>
      <c r="I1622" s="88">
        <v>200</v>
      </c>
      <c r="J1622" s="148">
        <v>200</v>
      </c>
      <c r="K1622" s="148"/>
      <c r="L1622" s="148"/>
    </row>
    <row r="1623" spans="1:12">
      <c r="A1623" s="33" t="s">
        <v>3629</v>
      </c>
      <c r="B1623" s="158" t="s">
        <v>2283</v>
      </c>
      <c r="C1623" s="88">
        <v>45741</v>
      </c>
      <c r="D1623" s="88" t="s">
        <v>689</v>
      </c>
      <c r="E1623" s="33" t="s">
        <v>3369</v>
      </c>
      <c r="F1623" s="88"/>
      <c r="G1623" s="394" t="s">
        <v>4225</v>
      </c>
      <c r="H1623" s="88">
        <v>1</v>
      </c>
      <c r="I1623" s="88">
        <v>200</v>
      </c>
      <c r="J1623" s="148">
        <v>200</v>
      </c>
      <c r="K1623" s="148"/>
      <c r="L1623" s="148"/>
    </row>
    <row r="1624" spans="1:12">
      <c r="A1624" s="33" t="s">
        <v>727</v>
      </c>
      <c r="B1624" s="158" t="s">
        <v>726</v>
      </c>
      <c r="C1624" s="88">
        <v>45741</v>
      </c>
      <c r="D1624" s="88" t="s">
        <v>689</v>
      </c>
      <c r="E1624" s="33" t="s">
        <v>3369</v>
      </c>
      <c r="F1624" s="88"/>
      <c r="G1624" s="394" t="s">
        <v>4225</v>
      </c>
      <c r="H1624" s="88">
        <v>1</v>
      </c>
      <c r="I1624" s="88">
        <v>200</v>
      </c>
      <c r="J1624" s="148">
        <v>200</v>
      </c>
      <c r="K1624" s="148"/>
      <c r="L1624" s="148"/>
    </row>
    <row r="1625" spans="1:12">
      <c r="A1625" s="33" t="s">
        <v>3967</v>
      </c>
      <c r="B1625" s="158" t="s">
        <v>509</v>
      </c>
      <c r="C1625" s="88">
        <v>45741</v>
      </c>
      <c r="D1625" s="88" t="s">
        <v>689</v>
      </c>
      <c r="E1625" s="33" t="s">
        <v>3369</v>
      </c>
      <c r="F1625" s="88"/>
      <c r="G1625" s="394" t="s">
        <v>4225</v>
      </c>
      <c r="H1625" s="88">
        <v>1</v>
      </c>
      <c r="I1625" s="88">
        <v>200</v>
      </c>
      <c r="J1625" s="148">
        <v>200</v>
      </c>
      <c r="K1625" s="148"/>
      <c r="L1625" s="148"/>
    </row>
    <row r="1626" spans="1:12">
      <c r="A1626" s="33" t="s">
        <v>1424</v>
      </c>
      <c r="B1626" s="158" t="s">
        <v>1423</v>
      </c>
      <c r="C1626" s="88">
        <v>45741</v>
      </c>
      <c r="D1626" s="88" t="s">
        <v>689</v>
      </c>
      <c r="E1626" s="33" t="s">
        <v>3369</v>
      </c>
      <c r="F1626" s="88"/>
      <c r="G1626" s="394" t="s">
        <v>4225</v>
      </c>
      <c r="H1626" s="88">
        <v>1</v>
      </c>
      <c r="I1626" s="88">
        <v>200</v>
      </c>
      <c r="J1626" s="148">
        <v>200</v>
      </c>
      <c r="K1626" s="148"/>
      <c r="L1626" s="148"/>
    </row>
    <row r="1627" spans="1:12">
      <c r="A1627" s="33" t="s">
        <v>3786</v>
      </c>
      <c r="B1627" s="158" t="s">
        <v>626</v>
      </c>
      <c r="C1627" s="88">
        <v>45741</v>
      </c>
      <c r="D1627" s="88" t="s">
        <v>689</v>
      </c>
      <c r="E1627" s="33" t="s">
        <v>3369</v>
      </c>
      <c r="F1627" s="88"/>
      <c r="G1627" s="394" t="s">
        <v>4225</v>
      </c>
      <c r="H1627" s="88">
        <v>1</v>
      </c>
      <c r="I1627" s="88">
        <v>200</v>
      </c>
      <c r="J1627" s="148">
        <v>200</v>
      </c>
      <c r="K1627" s="148"/>
      <c r="L1627" s="148"/>
    </row>
    <row r="1628" spans="1:12">
      <c r="A1628" s="33" t="s">
        <v>403</v>
      </c>
      <c r="B1628" s="158" t="s">
        <v>404</v>
      </c>
      <c r="C1628" s="88">
        <v>45741</v>
      </c>
      <c r="D1628" s="88" t="s">
        <v>689</v>
      </c>
      <c r="E1628" s="33" t="s">
        <v>3382</v>
      </c>
      <c r="F1628" s="88"/>
      <c r="G1628" s="394" t="s">
        <v>4228</v>
      </c>
      <c r="H1628" s="88">
        <v>4</v>
      </c>
      <c r="I1628" s="88">
        <v>50</v>
      </c>
      <c r="J1628" s="148">
        <v>200</v>
      </c>
      <c r="K1628" s="148"/>
      <c r="L1628" s="148"/>
    </row>
    <row r="1629" spans="1:12">
      <c r="A1629" s="33" t="s">
        <v>403</v>
      </c>
      <c r="B1629" s="158" t="s">
        <v>404</v>
      </c>
      <c r="C1629" s="88">
        <v>45741</v>
      </c>
      <c r="D1629" s="88" t="s">
        <v>689</v>
      </c>
      <c r="E1629" s="33" t="s">
        <v>3369</v>
      </c>
      <c r="F1629" s="88"/>
      <c r="G1629" s="394" t="s">
        <v>4225</v>
      </c>
      <c r="H1629" s="88">
        <v>1</v>
      </c>
      <c r="I1629" s="88">
        <v>200</v>
      </c>
      <c r="J1629" s="148">
        <v>200</v>
      </c>
      <c r="K1629" s="148"/>
      <c r="L1629" s="148"/>
    </row>
    <row r="1630" spans="1:12">
      <c r="A1630" s="33" t="s">
        <v>1923</v>
      </c>
      <c r="B1630" s="158" t="s">
        <v>1913</v>
      </c>
      <c r="C1630" s="88">
        <v>45741</v>
      </c>
      <c r="D1630" s="88" t="s">
        <v>689</v>
      </c>
      <c r="E1630" s="33" t="s">
        <v>3369</v>
      </c>
      <c r="F1630" s="88"/>
      <c r="G1630" s="394" t="s">
        <v>4225</v>
      </c>
      <c r="H1630" s="88">
        <v>1</v>
      </c>
      <c r="I1630" s="88">
        <v>200</v>
      </c>
      <c r="J1630" s="148">
        <v>200</v>
      </c>
      <c r="K1630" s="148"/>
      <c r="L1630" s="148"/>
    </row>
    <row r="1631" spans="1:12">
      <c r="A1631" s="33" t="s">
        <v>3931</v>
      </c>
      <c r="B1631" s="158" t="s">
        <v>541</v>
      </c>
      <c r="C1631" s="88">
        <v>45741</v>
      </c>
      <c r="D1631" s="88" t="s">
        <v>689</v>
      </c>
      <c r="E1631" s="33" t="s">
        <v>3562</v>
      </c>
      <c r="F1631" s="88"/>
      <c r="G1631" s="394" t="s">
        <v>4244</v>
      </c>
      <c r="H1631" s="88">
        <v>1</v>
      </c>
      <c r="I1631" s="88">
        <v>1500</v>
      </c>
      <c r="J1631" s="148">
        <v>1500</v>
      </c>
      <c r="K1631" s="148"/>
      <c r="L1631" s="148"/>
    </row>
    <row r="1632" spans="1:12">
      <c r="A1632" s="33" t="s">
        <v>3931</v>
      </c>
      <c r="B1632" s="158" t="s">
        <v>541</v>
      </c>
      <c r="C1632" s="88">
        <v>45741</v>
      </c>
      <c r="D1632" s="88" t="s">
        <v>689</v>
      </c>
      <c r="E1632" s="33" t="s">
        <v>3369</v>
      </c>
      <c r="F1632" s="88"/>
      <c r="G1632" s="394" t="s">
        <v>4225</v>
      </c>
      <c r="H1632" s="88">
        <v>1</v>
      </c>
      <c r="I1632" s="88">
        <v>200</v>
      </c>
      <c r="J1632" s="148">
        <v>200</v>
      </c>
      <c r="K1632" s="148"/>
      <c r="L1632" s="148"/>
    </row>
    <row r="1633" spans="1:12">
      <c r="A1633" s="33" t="s">
        <v>3971</v>
      </c>
      <c r="B1633" s="158" t="s">
        <v>529</v>
      </c>
      <c r="C1633" s="88">
        <v>45741</v>
      </c>
      <c r="D1633" s="88" t="s">
        <v>689</v>
      </c>
      <c r="E1633" s="33" t="s">
        <v>3369</v>
      </c>
      <c r="F1633" s="88"/>
      <c r="G1633" s="394" t="s">
        <v>4225</v>
      </c>
      <c r="H1633" s="88">
        <v>1</v>
      </c>
      <c r="I1633" s="88">
        <v>200</v>
      </c>
      <c r="J1633" s="148">
        <v>200</v>
      </c>
      <c r="K1633" s="148"/>
      <c r="L1633" s="148"/>
    </row>
    <row r="1634" spans="1:12">
      <c r="A1634" s="33" t="s">
        <v>988</v>
      </c>
      <c r="B1634" s="158" t="s">
        <v>987</v>
      </c>
      <c r="C1634" s="88">
        <v>45741</v>
      </c>
      <c r="D1634" s="88" t="s">
        <v>689</v>
      </c>
      <c r="E1634" s="33" t="s">
        <v>3564</v>
      </c>
      <c r="F1634" s="88"/>
      <c r="G1634" s="394" t="s">
        <v>4245</v>
      </c>
      <c r="H1634" s="88">
        <v>1</v>
      </c>
      <c r="I1634" s="88">
        <v>1125</v>
      </c>
      <c r="J1634" s="148">
        <v>1125</v>
      </c>
      <c r="K1634" s="148"/>
      <c r="L1634" s="148"/>
    </row>
    <row r="1635" spans="1:12">
      <c r="A1635" s="33" t="s">
        <v>988</v>
      </c>
      <c r="B1635" s="158" t="s">
        <v>987</v>
      </c>
      <c r="C1635" s="88">
        <v>45741</v>
      </c>
      <c r="D1635" s="88" t="s">
        <v>689</v>
      </c>
      <c r="E1635" s="33" t="s">
        <v>3369</v>
      </c>
      <c r="F1635" s="88"/>
      <c r="G1635" s="394" t="s">
        <v>4225</v>
      </c>
      <c r="H1635" s="88">
        <v>1</v>
      </c>
      <c r="I1635" s="88">
        <v>200</v>
      </c>
      <c r="J1635" s="148">
        <v>200</v>
      </c>
      <c r="K1635" s="148"/>
      <c r="L1635" s="148"/>
    </row>
    <row r="1636" spans="1:12">
      <c r="A1636" s="33" t="s">
        <v>3879</v>
      </c>
      <c r="B1636" s="158" t="s">
        <v>496</v>
      </c>
      <c r="C1636" s="88">
        <v>45741</v>
      </c>
      <c r="D1636" s="88" t="s">
        <v>689</v>
      </c>
      <c r="E1636" s="33" t="s">
        <v>3369</v>
      </c>
      <c r="F1636" s="88"/>
      <c r="G1636" s="394" t="s">
        <v>4225</v>
      </c>
      <c r="H1636" s="88">
        <v>1</v>
      </c>
      <c r="I1636" s="88">
        <v>200</v>
      </c>
      <c r="J1636" s="148">
        <v>200</v>
      </c>
      <c r="K1636" s="148"/>
      <c r="L1636" s="148"/>
    </row>
    <row r="1637" spans="1:12">
      <c r="A1637" s="33" t="s">
        <v>3857</v>
      </c>
      <c r="B1637" s="158" t="s">
        <v>623</v>
      </c>
      <c r="C1637" s="88">
        <v>45741</v>
      </c>
      <c r="D1637" s="88" t="s">
        <v>689</v>
      </c>
      <c r="E1637" s="33" t="s">
        <v>3369</v>
      </c>
      <c r="F1637" s="88"/>
      <c r="G1637" s="394" t="s">
        <v>4225</v>
      </c>
      <c r="H1637" s="88">
        <v>1</v>
      </c>
      <c r="I1637" s="88">
        <v>200</v>
      </c>
      <c r="J1637" s="148">
        <v>200</v>
      </c>
      <c r="K1637" s="148"/>
      <c r="L1637" s="148"/>
    </row>
    <row r="1638" spans="1:12">
      <c r="A1638" s="33" t="s">
        <v>2111</v>
      </c>
      <c r="B1638" s="158" t="s">
        <v>2110</v>
      </c>
      <c r="C1638" s="88">
        <v>45741</v>
      </c>
      <c r="D1638" s="88" t="s">
        <v>689</v>
      </c>
      <c r="E1638" s="33" t="s">
        <v>3369</v>
      </c>
      <c r="F1638" s="88"/>
      <c r="G1638" s="394" t="s">
        <v>4225</v>
      </c>
      <c r="H1638" s="88">
        <v>1</v>
      </c>
      <c r="I1638" s="88">
        <v>200</v>
      </c>
      <c r="J1638" s="148">
        <v>200</v>
      </c>
      <c r="K1638" s="148"/>
      <c r="L1638" s="148"/>
    </row>
    <row r="1639" spans="1:12">
      <c r="A1639" s="33" t="s">
        <v>2249</v>
      </c>
      <c r="B1639" s="158" t="s">
        <v>2195</v>
      </c>
      <c r="C1639" s="88">
        <v>45741</v>
      </c>
      <c r="D1639" s="88" t="s">
        <v>689</v>
      </c>
      <c r="E1639" s="33" t="s">
        <v>3369</v>
      </c>
      <c r="F1639" s="88"/>
      <c r="G1639" s="394" t="s">
        <v>4225</v>
      </c>
      <c r="H1639" s="88">
        <v>1</v>
      </c>
      <c r="I1639" s="88">
        <v>200</v>
      </c>
      <c r="J1639" s="148">
        <v>200</v>
      </c>
      <c r="K1639" s="148"/>
      <c r="L1639" s="148"/>
    </row>
    <row r="1640" spans="1:12">
      <c r="A1640" s="33" t="s">
        <v>3987</v>
      </c>
      <c r="B1640" s="158" t="s">
        <v>494</v>
      </c>
      <c r="C1640" s="88">
        <v>45741</v>
      </c>
      <c r="D1640" s="88" t="s">
        <v>689</v>
      </c>
      <c r="E1640" s="33" t="s">
        <v>3369</v>
      </c>
      <c r="F1640" s="88"/>
      <c r="G1640" s="394" t="s">
        <v>4225</v>
      </c>
      <c r="H1640" s="88">
        <v>1</v>
      </c>
      <c r="I1640" s="88">
        <v>200</v>
      </c>
      <c r="J1640" s="148">
        <v>200</v>
      </c>
      <c r="K1640" s="148"/>
      <c r="L1640" s="148"/>
    </row>
    <row r="1641" spans="1:12">
      <c r="A1641" s="33" t="s">
        <v>3984</v>
      </c>
      <c r="B1641" s="158" t="s">
        <v>277</v>
      </c>
      <c r="C1641" s="88">
        <v>45741</v>
      </c>
      <c r="D1641" s="88" t="s">
        <v>689</v>
      </c>
      <c r="E1641" s="33" t="s">
        <v>3369</v>
      </c>
      <c r="F1641" s="88"/>
      <c r="G1641" s="394" t="s">
        <v>4225</v>
      </c>
      <c r="H1641" s="88">
        <v>1</v>
      </c>
      <c r="I1641" s="88">
        <v>200</v>
      </c>
      <c r="J1641" s="148">
        <v>200</v>
      </c>
      <c r="K1641" s="148"/>
      <c r="L1641" s="148"/>
    </row>
    <row r="1642" spans="1:12">
      <c r="A1642" s="33" t="s">
        <v>2248</v>
      </c>
      <c r="B1642" s="158" t="s">
        <v>276</v>
      </c>
      <c r="C1642" s="88">
        <v>45741</v>
      </c>
      <c r="D1642" s="88" t="s">
        <v>689</v>
      </c>
      <c r="E1642" s="33" t="s">
        <v>3564</v>
      </c>
      <c r="F1642" s="88"/>
      <c r="G1642" s="394" t="s">
        <v>4245</v>
      </c>
      <c r="H1642" s="88">
        <v>1</v>
      </c>
      <c r="I1642" s="88">
        <v>750</v>
      </c>
      <c r="J1642" s="148">
        <v>750</v>
      </c>
      <c r="K1642" s="148"/>
      <c r="L1642" s="148"/>
    </row>
    <row r="1643" spans="1:12">
      <c r="A1643" s="33" t="s">
        <v>2248</v>
      </c>
      <c r="B1643" s="158" t="s">
        <v>276</v>
      </c>
      <c r="C1643" s="88">
        <v>45741</v>
      </c>
      <c r="D1643" s="88" t="s">
        <v>689</v>
      </c>
      <c r="E1643" s="33" t="s">
        <v>3562</v>
      </c>
      <c r="F1643" s="88"/>
      <c r="G1643" s="394" t="s">
        <v>4244</v>
      </c>
      <c r="H1643" s="88">
        <v>1</v>
      </c>
      <c r="I1643" s="88">
        <v>750</v>
      </c>
      <c r="J1643" s="148">
        <v>750</v>
      </c>
      <c r="K1643" s="148"/>
      <c r="L1643" s="148"/>
    </row>
    <row r="1644" spans="1:12">
      <c r="A1644" s="33" t="s">
        <v>2248</v>
      </c>
      <c r="B1644" s="158" t="s">
        <v>276</v>
      </c>
      <c r="C1644" s="88">
        <v>45741</v>
      </c>
      <c r="D1644" s="88" t="s">
        <v>689</v>
      </c>
      <c r="E1644" s="33" t="s">
        <v>3369</v>
      </c>
      <c r="F1644" s="88"/>
      <c r="G1644" s="394" t="s">
        <v>4225</v>
      </c>
      <c r="H1644" s="88">
        <v>1</v>
      </c>
      <c r="I1644" s="88">
        <v>200</v>
      </c>
      <c r="J1644" s="148">
        <v>200</v>
      </c>
      <c r="K1644" s="148"/>
      <c r="L1644" s="148"/>
    </row>
    <row r="1645" spans="1:12">
      <c r="A1645" s="33" t="s">
        <v>2068</v>
      </c>
      <c r="B1645" s="158" t="s">
        <v>1264</v>
      </c>
      <c r="C1645" s="88">
        <v>45741</v>
      </c>
      <c r="D1645" s="88" t="s">
        <v>689</v>
      </c>
      <c r="E1645" s="33" t="s">
        <v>4250</v>
      </c>
      <c r="F1645" s="88"/>
      <c r="G1645" s="394" t="s">
        <v>4251</v>
      </c>
      <c r="H1645" s="88">
        <v>1</v>
      </c>
      <c r="I1645" s="88">
        <v>3000</v>
      </c>
      <c r="J1645" s="148">
        <v>3000</v>
      </c>
      <c r="K1645" s="148"/>
      <c r="L1645" s="148"/>
    </row>
    <row r="1646" spans="1:12">
      <c r="A1646" s="33" t="s">
        <v>2068</v>
      </c>
      <c r="B1646" s="158" t="s">
        <v>1264</v>
      </c>
      <c r="C1646" s="88">
        <v>45741</v>
      </c>
      <c r="D1646" s="88" t="s">
        <v>689</v>
      </c>
      <c r="E1646" s="33" t="s">
        <v>3562</v>
      </c>
      <c r="F1646" s="88"/>
      <c r="G1646" s="394" t="s">
        <v>4244</v>
      </c>
      <c r="H1646" s="88">
        <v>1</v>
      </c>
      <c r="I1646" s="88">
        <v>1500</v>
      </c>
      <c r="J1646" s="148">
        <v>1500</v>
      </c>
      <c r="K1646" s="148"/>
      <c r="L1646" s="148"/>
    </row>
    <row r="1647" spans="1:12">
      <c r="A1647" s="33" t="s">
        <v>2068</v>
      </c>
      <c r="B1647" s="158" t="s">
        <v>1264</v>
      </c>
      <c r="C1647" s="88">
        <v>45741</v>
      </c>
      <c r="D1647" s="88" t="s">
        <v>689</v>
      </c>
      <c r="E1647" s="33" t="s">
        <v>3369</v>
      </c>
      <c r="F1647" s="88"/>
      <c r="G1647" s="394" t="s">
        <v>4225</v>
      </c>
      <c r="H1647" s="88">
        <v>1</v>
      </c>
      <c r="I1647" s="88">
        <v>200</v>
      </c>
      <c r="J1647" s="148">
        <v>200</v>
      </c>
      <c r="K1647" s="148"/>
      <c r="L1647" s="148"/>
    </row>
    <row r="1648" spans="1:12">
      <c r="A1648" s="33" t="s">
        <v>2157</v>
      </c>
      <c r="B1648" s="158" t="s">
        <v>2156</v>
      </c>
      <c r="C1648" s="88">
        <v>45741</v>
      </c>
      <c r="D1648" s="88" t="s">
        <v>689</v>
      </c>
      <c r="E1648" s="33" t="s">
        <v>3564</v>
      </c>
      <c r="F1648" s="88"/>
      <c r="G1648" s="394" t="s">
        <v>4245</v>
      </c>
      <c r="H1648" s="88">
        <v>1</v>
      </c>
      <c r="I1648" s="88">
        <v>1500</v>
      </c>
      <c r="J1648" s="148">
        <v>1500</v>
      </c>
      <c r="K1648" s="148"/>
      <c r="L1648" s="148"/>
    </row>
    <row r="1649" spans="1:12">
      <c r="A1649" s="33" t="s">
        <v>2157</v>
      </c>
      <c r="B1649" s="158" t="s">
        <v>2156</v>
      </c>
      <c r="C1649" s="88">
        <v>45741</v>
      </c>
      <c r="D1649" s="88" t="s">
        <v>689</v>
      </c>
      <c r="E1649" s="33" t="s">
        <v>4247</v>
      </c>
      <c r="F1649" s="88"/>
      <c r="G1649" s="394" t="s">
        <v>4248</v>
      </c>
      <c r="H1649" s="88">
        <v>1</v>
      </c>
      <c r="I1649" s="88">
        <v>5600</v>
      </c>
      <c r="J1649" s="148">
        <v>5600</v>
      </c>
      <c r="K1649" s="148"/>
      <c r="L1649" s="148"/>
    </row>
    <row r="1650" spans="1:12">
      <c r="A1650" s="33" t="s">
        <v>2157</v>
      </c>
      <c r="B1650" s="158" t="s">
        <v>2156</v>
      </c>
      <c r="C1650" s="88">
        <v>45741</v>
      </c>
      <c r="D1650" s="88" t="s">
        <v>689</v>
      </c>
      <c r="E1650" s="33" t="s">
        <v>3562</v>
      </c>
      <c r="F1650" s="88"/>
      <c r="G1650" s="394" t="s">
        <v>4244</v>
      </c>
      <c r="H1650" s="88">
        <v>1</v>
      </c>
      <c r="I1650" s="88">
        <v>1500</v>
      </c>
      <c r="J1650" s="148">
        <v>1500</v>
      </c>
      <c r="K1650" s="148"/>
      <c r="L1650" s="148"/>
    </row>
    <row r="1651" spans="1:12">
      <c r="A1651" s="33" t="s">
        <v>2157</v>
      </c>
      <c r="B1651" s="158" t="s">
        <v>2156</v>
      </c>
      <c r="C1651" s="88">
        <v>45741</v>
      </c>
      <c r="D1651" s="88" t="s">
        <v>689</v>
      </c>
      <c r="E1651" s="33" t="s">
        <v>3369</v>
      </c>
      <c r="F1651" s="88"/>
      <c r="G1651" s="394" t="s">
        <v>4225</v>
      </c>
      <c r="H1651" s="88">
        <v>1</v>
      </c>
      <c r="I1651" s="88">
        <v>200</v>
      </c>
      <c r="J1651" s="148">
        <v>200</v>
      </c>
      <c r="K1651" s="148"/>
      <c r="L1651" s="148"/>
    </row>
    <row r="1652" spans="1:12">
      <c r="A1652" s="33" t="s">
        <v>3975</v>
      </c>
      <c r="B1652" s="158" t="s">
        <v>511</v>
      </c>
      <c r="C1652" s="88">
        <v>45741</v>
      </c>
      <c r="D1652" s="88" t="s">
        <v>689</v>
      </c>
      <c r="E1652" s="33" t="s">
        <v>3369</v>
      </c>
      <c r="F1652" s="88"/>
      <c r="G1652" s="394" t="s">
        <v>4225</v>
      </c>
      <c r="H1652" s="88">
        <v>1</v>
      </c>
      <c r="I1652" s="88">
        <v>200</v>
      </c>
      <c r="J1652" s="148">
        <v>200</v>
      </c>
      <c r="K1652" s="148"/>
      <c r="L1652" s="148"/>
    </row>
    <row r="1653" spans="1:12">
      <c r="A1653" s="33" t="s">
        <v>1759</v>
      </c>
      <c r="B1653" s="158" t="s">
        <v>1752</v>
      </c>
      <c r="C1653" s="88">
        <v>45741</v>
      </c>
      <c r="D1653" s="88" t="s">
        <v>689</v>
      </c>
      <c r="E1653" s="33" t="s">
        <v>3369</v>
      </c>
      <c r="F1653" s="88"/>
      <c r="G1653" s="394" t="s">
        <v>4225</v>
      </c>
      <c r="H1653" s="88">
        <v>1</v>
      </c>
      <c r="I1653" s="88">
        <v>200</v>
      </c>
      <c r="J1653" s="148">
        <v>200</v>
      </c>
      <c r="K1653" s="148"/>
      <c r="L1653" s="148"/>
    </row>
    <row r="1654" spans="1:12">
      <c r="A1654" s="33" t="s">
        <v>52</v>
      </c>
      <c r="B1654" s="158" t="s">
        <v>955</v>
      </c>
      <c r="C1654" s="88">
        <v>45741</v>
      </c>
      <c r="D1654" s="88" t="s">
        <v>689</v>
      </c>
      <c r="E1654" s="33" t="s">
        <v>3564</v>
      </c>
      <c r="F1654" s="88"/>
      <c r="G1654" s="394" t="s">
        <v>4245</v>
      </c>
      <c r="H1654" s="88">
        <v>1</v>
      </c>
      <c r="I1654" s="88">
        <v>1500</v>
      </c>
      <c r="J1654" s="148">
        <v>1500</v>
      </c>
      <c r="K1654" s="148"/>
      <c r="L1654" s="148"/>
    </row>
    <row r="1655" spans="1:12">
      <c r="A1655" s="33" t="s">
        <v>52</v>
      </c>
      <c r="B1655" s="158" t="s">
        <v>955</v>
      </c>
      <c r="C1655" s="88">
        <v>45741</v>
      </c>
      <c r="D1655" s="88" t="s">
        <v>689</v>
      </c>
      <c r="E1655" s="33" t="s">
        <v>3369</v>
      </c>
      <c r="F1655" s="88"/>
      <c r="G1655" s="394" t="s">
        <v>4225</v>
      </c>
      <c r="H1655" s="88">
        <v>1</v>
      </c>
      <c r="I1655" s="88">
        <v>200</v>
      </c>
      <c r="J1655" s="148">
        <v>200</v>
      </c>
      <c r="K1655" s="148"/>
      <c r="L1655" s="148"/>
    </row>
    <row r="1656" spans="1:12">
      <c r="A1656" s="33" t="s">
        <v>2190</v>
      </c>
      <c r="B1656" s="158" t="s">
        <v>2189</v>
      </c>
      <c r="C1656" s="88">
        <v>45741</v>
      </c>
      <c r="D1656" s="88" t="s">
        <v>689</v>
      </c>
      <c r="E1656" s="33" t="s">
        <v>3369</v>
      </c>
      <c r="F1656" s="88"/>
      <c r="G1656" s="394" t="s">
        <v>4225</v>
      </c>
      <c r="H1656" s="88">
        <v>1</v>
      </c>
      <c r="I1656" s="88">
        <v>200</v>
      </c>
      <c r="J1656" s="148">
        <v>200</v>
      </c>
      <c r="K1656" s="148"/>
      <c r="L1656" s="148"/>
    </row>
    <row r="1657" spans="1:12">
      <c r="A1657" s="33" t="s">
        <v>2243</v>
      </c>
      <c r="B1657" s="158" t="s">
        <v>861</v>
      </c>
      <c r="C1657" s="88">
        <v>45741</v>
      </c>
      <c r="D1657" s="88" t="s">
        <v>689</v>
      </c>
      <c r="E1657" s="33" t="s">
        <v>3568</v>
      </c>
      <c r="F1657" s="88"/>
      <c r="G1657" s="394" t="s">
        <v>4246</v>
      </c>
      <c r="H1657" s="88">
        <v>1</v>
      </c>
      <c r="I1657" s="88">
        <v>1400</v>
      </c>
      <c r="J1657" s="148">
        <v>1400</v>
      </c>
      <c r="K1657" s="148"/>
      <c r="L1657" s="148"/>
    </row>
    <row r="1658" spans="1:12">
      <c r="A1658" s="33" t="s">
        <v>2243</v>
      </c>
      <c r="B1658" s="158" t="s">
        <v>861</v>
      </c>
      <c r="C1658" s="88">
        <v>45741</v>
      </c>
      <c r="D1658" s="88" t="s">
        <v>689</v>
      </c>
      <c r="E1658" s="33" t="s">
        <v>3382</v>
      </c>
      <c r="F1658" s="88"/>
      <c r="G1658" s="394" t="s">
        <v>4228</v>
      </c>
      <c r="H1658" s="88">
        <v>4</v>
      </c>
      <c r="I1658" s="88">
        <v>50</v>
      </c>
      <c r="J1658" s="148">
        <v>200</v>
      </c>
      <c r="K1658" s="148"/>
      <c r="L1658" s="148"/>
    </row>
    <row r="1659" spans="1:12">
      <c r="A1659" s="33" t="s">
        <v>2243</v>
      </c>
      <c r="B1659" s="158" t="s">
        <v>861</v>
      </c>
      <c r="C1659" s="88">
        <v>45741</v>
      </c>
      <c r="D1659" s="88" t="s">
        <v>689</v>
      </c>
      <c r="E1659" s="33" t="s">
        <v>3570</v>
      </c>
      <c r="F1659" s="88"/>
      <c r="G1659" s="394" t="s">
        <v>4249</v>
      </c>
      <c r="H1659" s="88">
        <v>1</v>
      </c>
      <c r="I1659" s="88">
        <v>1500</v>
      </c>
      <c r="J1659" s="148">
        <v>1500</v>
      </c>
      <c r="K1659" s="148"/>
      <c r="L1659" s="148"/>
    </row>
    <row r="1660" spans="1:12">
      <c r="A1660" s="33" t="s">
        <v>2243</v>
      </c>
      <c r="B1660" s="158" t="s">
        <v>861</v>
      </c>
      <c r="C1660" s="88">
        <v>45741</v>
      </c>
      <c r="D1660" s="88" t="s">
        <v>689</v>
      </c>
      <c r="E1660" s="33" t="s">
        <v>3562</v>
      </c>
      <c r="F1660" s="88"/>
      <c r="G1660" s="394" t="s">
        <v>4244</v>
      </c>
      <c r="H1660" s="88">
        <v>1</v>
      </c>
      <c r="I1660" s="88">
        <v>1500</v>
      </c>
      <c r="J1660" s="148">
        <v>1500</v>
      </c>
      <c r="K1660" s="148"/>
      <c r="L1660" s="148"/>
    </row>
    <row r="1661" spans="1:12">
      <c r="A1661" s="33" t="s">
        <v>2243</v>
      </c>
      <c r="B1661" s="158" t="s">
        <v>861</v>
      </c>
      <c r="C1661" s="88">
        <v>45741</v>
      </c>
      <c r="D1661" s="88" t="s">
        <v>689</v>
      </c>
      <c r="E1661" s="33" t="s">
        <v>3369</v>
      </c>
      <c r="F1661" s="88"/>
      <c r="G1661" s="394" t="s">
        <v>4225</v>
      </c>
      <c r="H1661" s="88">
        <v>1</v>
      </c>
      <c r="I1661" s="88">
        <v>200</v>
      </c>
      <c r="J1661" s="148">
        <v>200</v>
      </c>
      <c r="K1661" s="148"/>
      <c r="L1661" s="148"/>
    </row>
    <row r="1662" spans="1:12">
      <c r="A1662" s="33" t="s">
        <v>3897</v>
      </c>
      <c r="B1662" s="158" t="s">
        <v>515</v>
      </c>
      <c r="C1662" s="88">
        <v>45741</v>
      </c>
      <c r="D1662" s="88" t="s">
        <v>689</v>
      </c>
      <c r="E1662" s="33" t="s">
        <v>3568</v>
      </c>
      <c r="F1662" s="88"/>
      <c r="G1662" s="394" t="s">
        <v>4246</v>
      </c>
      <c r="H1662" s="88">
        <v>1</v>
      </c>
      <c r="I1662" s="88">
        <v>2800</v>
      </c>
      <c r="J1662" s="148">
        <v>2800</v>
      </c>
      <c r="K1662" s="148"/>
      <c r="L1662" s="148"/>
    </row>
    <row r="1663" spans="1:12">
      <c r="A1663" s="33" t="s">
        <v>3897</v>
      </c>
      <c r="B1663" s="158" t="s">
        <v>515</v>
      </c>
      <c r="C1663" s="88">
        <v>45741</v>
      </c>
      <c r="D1663" s="88" t="s">
        <v>689</v>
      </c>
      <c r="E1663" s="33" t="s">
        <v>3562</v>
      </c>
      <c r="F1663" s="88"/>
      <c r="G1663" s="394" t="s">
        <v>4244</v>
      </c>
      <c r="H1663" s="88">
        <v>1</v>
      </c>
      <c r="I1663" s="88">
        <v>1500</v>
      </c>
      <c r="J1663" s="148">
        <v>1500</v>
      </c>
      <c r="K1663" s="148"/>
      <c r="L1663" s="148"/>
    </row>
    <row r="1664" spans="1:12">
      <c r="A1664" s="33" t="s">
        <v>3897</v>
      </c>
      <c r="B1664" s="158" t="s">
        <v>515</v>
      </c>
      <c r="C1664" s="88">
        <v>45741</v>
      </c>
      <c r="D1664" s="88" t="s">
        <v>689</v>
      </c>
      <c r="E1664" s="33" t="s">
        <v>3369</v>
      </c>
      <c r="F1664" s="88"/>
      <c r="G1664" s="394" t="s">
        <v>4225</v>
      </c>
      <c r="H1664" s="88">
        <v>1</v>
      </c>
      <c r="I1664" s="88">
        <v>200</v>
      </c>
      <c r="J1664" s="148">
        <v>200</v>
      </c>
      <c r="K1664" s="148"/>
      <c r="L1664" s="148"/>
    </row>
    <row r="1665" spans="1:12">
      <c r="A1665" s="33" t="s">
        <v>3715</v>
      </c>
      <c r="B1665" s="158" t="s">
        <v>564</v>
      </c>
      <c r="C1665" s="88">
        <v>45741</v>
      </c>
      <c r="D1665" s="88" t="s">
        <v>689</v>
      </c>
      <c r="E1665" s="33" t="s">
        <v>3564</v>
      </c>
      <c r="F1665" s="88"/>
      <c r="G1665" s="394" t="s">
        <v>4245</v>
      </c>
      <c r="H1665" s="88">
        <v>1</v>
      </c>
      <c r="I1665" s="88">
        <v>1500</v>
      </c>
      <c r="J1665" s="148">
        <v>1500</v>
      </c>
      <c r="K1665" s="148"/>
      <c r="L1665" s="148"/>
    </row>
    <row r="1666" spans="1:12">
      <c r="A1666" s="33" t="s">
        <v>3715</v>
      </c>
      <c r="B1666" s="158" t="s">
        <v>564</v>
      </c>
      <c r="C1666" s="88">
        <v>45741</v>
      </c>
      <c r="D1666" s="88" t="s">
        <v>689</v>
      </c>
      <c r="E1666" s="33" t="s">
        <v>4247</v>
      </c>
      <c r="F1666" s="88"/>
      <c r="G1666" s="394" t="s">
        <v>4248</v>
      </c>
      <c r="H1666" s="88">
        <v>1</v>
      </c>
      <c r="I1666" s="88">
        <v>1680</v>
      </c>
      <c r="J1666" s="148">
        <v>1680</v>
      </c>
      <c r="K1666" s="148"/>
      <c r="L1666" s="148"/>
    </row>
    <row r="1667" spans="1:12">
      <c r="A1667" s="33" t="s">
        <v>3715</v>
      </c>
      <c r="B1667" s="158" t="s">
        <v>564</v>
      </c>
      <c r="C1667" s="88">
        <v>45741</v>
      </c>
      <c r="D1667" s="88" t="s">
        <v>689</v>
      </c>
      <c r="E1667" s="33" t="s">
        <v>3562</v>
      </c>
      <c r="F1667" s="88"/>
      <c r="G1667" s="394" t="s">
        <v>4244</v>
      </c>
      <c r="H1667" s="88">
        <v>1</v>
      </c>
      <c r="I1667" s="88">
        <v>1500</v>
      </c>
      <c r="J1667" s="148">
        <v>1500</v>
      </c>
      <c r="K1667" s="148"/>
      <c r="L1667" s="148"/>
    </row>
    <row r="1668" spans="1:12">
      <c r="A1668" s="33" t="s">
        <v>3715</v>
      </c>
      <c r="B1668" s="158" t="s">
        <v>564</v>
      </c>
      <c r="C1668" s="88">
        <v>45741</v>
      </c>
      <c r="D1668" s="88" t="s">
        <v>689</v>
      </c>
      <c r="E1668" s="33" t="s">
        <v>3369</v>
      </c>
      <c r="F1668" s="88"/>
      <c r="G1668" s="394" t="s">
        <v>4225</v>
      </c>
      <c r="H1668" s="88">
        <v>1</v>
      </c>
      <c r="I1668" s="88">
        <v>200</v>
      </c>
      <c r="J1668" s="148">
        <v>200</v>
      </c>
      <c r="K1668" s="148"/>
      <c r="L1668" s="148"/>
    </row>
    <row r="1669" spans="1:12">
      <c r="A1669" s="33" t="s">
        <v>270</v>
      </c>
      <c r="B1669" s="158" t="s">
        <v>1765</v>
      </c>
      <c r="C1669" s="88">
        <v>45741</v>
      </c>
      <c r="D1669" s="88" t="s">
        <v>689</v>
      </c>
      <c r="E1669" s="33" t="s">
        <v>4172</v>
      </c>
      <c r="F1669" s="88"/>
      <c r="G1669" s="394" t="s">
        <v>4173</v>
      </c>
      <c r="H1669" s="88">
        <v>1</v>
      </c>
      <c r="I1669" s="88">
        <v>10787</v>
      </c>
      <c r="J1669" s="148">
        <v>10787</v>
      </c>
      <c r="K1669" s="148"/>
      <c r="L1669" s="148"/>
    </row>
    <row r="1670" spans="1:12">
      <c r="A1670" s="33" t="s">
        <v>1303</v>
      </c>
      <c r="B1670" s="158" t="s">
        <v>1302</v>
      </c>
      <c r="C1670" s="88">
        <v>45741</v>
      </c>
      <c r="D1670" s="88" t="s">
        <v>689</v>
      </c>
      <c r="E1670" s="33" t="s">
        <v>4247</v>
      </c>
      <c r="F1670" s="88"/>
      <c r="G1670" s="394" t="s">
        <v>4248</v>
      </c>
      <c r="H1670" s="88">
        <v>1</v>
      </c>
      <c r="I1670" s="88">
        <v>1680</v>
      </c>
      <c r="J1670" s="148">
        <v>1680</v>
      </c>
      <c r="K1670" s="148"/>
      <c r="L1670" s="148"/>
    </row>
    <row r="1671" spans="1:12">
      <c r="A1671" s="33" t="s">
        <v>1303</v>
      </c>
      <c r="B1671" s="158" t="s">
        <v>1302</v>
      </c>
      <c r="C1671" s="88">
        <v>45741</v>
      </c>
      <c r="D1671" s="88" t="s">
        <v>689</v>
      </c>
      <c r="E1671" s="33" t="s">
        <v>3369</v>
      </c>
      <c r="F1671" s="88"/>
      <c r="G1671" s="394" t="s">
        <v>4225</v>
      </c>
      <c r="H1671" s="88">
        <v>1</v>
      </c>
      <c r="I1671" s="88">
        <v>200</v>
      </c>
      <c r="J1671" s="148">
        <v>200</v>
      </c>
      <c r="K1671" s="148"/>
      <c r="L1671" s="148"/>
    </row>
    <row r="1672" spans="1:12">
      <c r="A1672" s="33" t="s">
        <v>1329</v>
      </c>
      <c r="B1672" s="158" t="s">
        <v>1274</v>
      </c>
      <c r="C1672" s="88">
        <v>45741</v>
      </c>
      <c r="D1672" s="88" t="s">
        <v>689</v>
      </c>
      <c r="E1672" s="33" t="s">
        <v>3568</v>
      </c>
      <c r="F1672" s="88"/>
      <c r="G1672" s="394" t="s">
        <v>4246</v>
      </c>
      <c r="H1672" s="88">
        <v>1</v>
      </c>
      <c r="I1672" s="88">
        <v>2800</v>
      </c>
      <c r="J1672" s="148">
        <v>2800</v>
      </c>
      <c r="K1672" s="148"/>
      <c r="L1672" s="148"/>
    </row>
    <row r="1673" spans="1:12">
      <c r="A1673" s="33" t="s">
        <v>1329</v>
      </c>
      <c r="B1673" s="158" t="s">
        <v>1274</v>
      </c>
      <c r="C1673" s="88">
        <v>45741</v>
      </c>
      <c r="D1673" s="88" t="s">
        <v>689</v>
      </c>
      <c r="E1673" s="33" t="s">
        <v>3564</v>
      </c>
      <c r="F1673" s="88"/>
      <c r="G1673" s="394" t="s">
        <v>4245</v>
      </c>
      <c r="H1673" s="88">
        <v>1</v>
      </c>
      <c r="I1673" s="88">
        <v>1500</v>
      </c>
      <c r="J1673" s="148">
        <v>1500</v>
      </c>
      <c r="K1673" s="148"/>
      <c r="L1673" s="148"/>
    </row>
    <row r="1674" spans="1:12">
      <c r="A1674" s="33" t="s">
        <v>1329</v>
      </c>
      <c r="B1674" s="158" t="s">
        <v>1274</v>
      </c>
      <c r="C1674" s="88">
        <v>45741</v>
      </c>
      <c r="D1674" s="88" t="s">
        <v>689</v>
      </c>
      <c r="E1674" s="33" t="s">
        <v>3570</v>
      </c>
      <c r="F1674" s="88"/>
      <c r="G1674" s="394" t="s">
        <v>4249</v>
      </c>
      <c r="H1674" s="88">
        <v>1</v>
      </c>
      <c r="I1674" s="88">
        <v>3000</v>
      </c>
      <c r="J1674" s="148">
        <v>3000</v>
      </c>
      <c r="K1674" s="148"/>
      <c r="L1674" s="148"/>
    </row>
    <row r="1675" spans="1:12">
      <c r="A1675" s="33" t="s">
        <v>1329</v>
      </c>
      <c r="B1675" s="158" t="s">
        <v>1274</v>
      </c>
      <c r="C1675" s="88">
        <v>45741</v>
      </c>
      <c r="D1675" s="88" t="s">
        <v>689</v>
      </c>
      <c r="E1675" s="33" t="s">
        <v>3562</v>
      </c>
      <c r="F1675" s="88"/>
      <c r="G1675" s="394" t="s">
        <v>4244</v>
      </c>
      <c r="H1675" s="88">
        <v>1</v>
      </c>
      <c r="I1675" s="88">
        <v>1500</v>
      </c>
      <c r="J1675" s="148">
        <v>1500</v>
      </c>
      <c r="K1675" s="148"/>
      <c r="L1675" s="148"/>
    </row>
    <row r="1676" spans="1:12">
      <c r="A1676" s="33" t="s">
        <v>1329</v>
      </c>
      <c r="B1676" s="158" t="s">
        <v>1274</v>
      </c>
      <c r="C1676" s="88">
        <v>45741</v>
      </c>
      <c r="D1676" s="88" t="s">
        <v>689</v>
      </c>
      <c r="E1676" s="33" t="s">
        <v>3369</v>
      </c>
      <c r="F1676" s="88"/>
      <c r="G1676" s="394" t="s">
        <v>4225</v>
      </c>
      <c r="H1676" s="88">
        <v>1</v>
      </c>
      <c r="I1676" s="88">
        <v>200</v>
      </c>
      <c r="J1676" s="148">
        <v>200</v>
      </c>
      <c r="K1676" s="148"/>
      <c r="L1676" s="148"/>
    </row>
    <row r="1677" spans="1:12">
      <c r="A1677" s="33" t="s">
        <v>3681</v>
      </c>
      <c r="B1677" s="158" t="s">
        <v>2357</v>
      </c>
      <c r="C1677" s="88">
        <v>45741</v>
      </c>
      <c r="D1677" s="88" t="s">
        <v>689</v>
      </c>
      <c r="E1677" s="33" t="s">
        <v>3369</v>
      </c>
      <c r="F1677" s="88"/>
      <c r="G1677" s="394" t="s">
        <v>4225</v>
      </c>
      <c r="H1677" s="88">
        <v>1</v>
      </c>
      <c r="I1677" s="88">
        <v>200</v>
      </c>
      <c r="J1677" s="148">
        <v>200</v>
      </c>
      <c r="K1677" s="148"/>
      <c r="L1677" s="148"/>
    </row>
    <row r="1678" spans="1:12">
      <c r="A1678" s="33" t="s">
        <v>3977</v>
      </c>
      <c r="B1678" s="158" t="s">
        <v>2286</v>
      </c>
      <c r="C1678" s="88">
        <v>45741</v>
      </c>
      <c r="D1678" s="88" t="s">
        <v>689</v>
      </c>
      <c r="E1678" s="33" t="s">
        <v>3369</v>
      </c>
      <c r="F1678" s="88"/>
      <c r="G1678" s="394" t="s">
        <v>4225</v>
      </c>
      <c r="H1678" s="88">
        <v>1</v>
      </c>
      <c r="I1678" s="88">
        <v>200</v>
      </c>
      <c r="J1678" s="148">
        <v>200</v>
      </c>
      <c r="K1678" s="148"/>
      <c r="L1678" s="148"/>
    </row>
    <row r="1679" spans="1:12">
      <c r="A1679" s="33" t="s">
        <v>3423</v>
      </c>
      <c r="B1679" s="158" t="s">
        <v>860</v>
      </c>
      <c r="C1679" s="88">
        <v>45741</v>
      </c>
      <c r="D1679" s="88" t="s">
        <v>689</v>
      </c>
      <c r="E1679" s="33" t="s">
        <v>3369</v>
      </c>
      <c r="F1679" s="88"/>
      <c r="G1679" s="394" t="s">
        <v>4225</v>
      </c>
      <c r="H1679" s="88">
        <v>1</v>
      </c>
      <c r="I1679" s="88">
        <v>200</v>
      </c>
      <c r="J1679" s="148">
        <v>200</v>
      </c>
      <c r="K1679" s="148"/>
      <c r="L1679" s="148"/>
    </row>
    <row r="1680" spans="1:12">
      <c r="A1680" s="33" t="s">
        <v>3792</v>
      </c>
      <c r="B1680" s="158" t="s">
        <v>325</v>
      </c>
      <c r="C1680" s="88">
        <v>45741</v>
      </c>
      <c r="D1680" s="88" t="s">
        <v>689</v>
      </c>
      <c r="E1680" s="33" t="s">
        <v>2861</v>
      </c>
      <c r="F1680" s="88"/>
      <c r="G1680" s="394" t="s">
        <v>4211</v>
      </c>
      <c r="H1680" s="88">
        <v>3</v>
      </c>
      <c r="I1680" s="88">
        <v>50</v>
      </c>
      <c r="J1680" s="148">
        <v>150</v>
      </c>
      <c r="K1680" s="148"/>
      <c r="L1680" s="148"/>
    </row>
    <row r="1681" spans="1:12">
      <c r="A1681" s="33" t="s">
        <v>3792</v>
      </c>
      <c r="B1681" s="158" t="s">
        <v>325</v>
      </c>
      <c r="C1681" s="88">
        <v>45741</v>
      </c>
      <c r="D1681" s="88" t="s">
        <v>689</v>
      </c>
      <c r="E1681" s="33" t="s">
        <v>3369</v>
      </c>
      <c r="F1681" s="88"/>
      <c r="G1681" s="394" t="s">
        <v>4225</v>
      </c>
      <c r="H1681" s="88">
        <v>1</v>
      </c>
      <c r="I1681" s="88">
        <v>200</v>
      </c>
      <c r="J1681" s="148">
        <v>200</v>
      </c>
      <c r="K1681" s="148"/>
      <c r="L1681" s="148"/>
    </row>
    <row r="1682" spans="1:12">
      <c r="A1682" s="33" t="s">
        <v>3966</v>
      </c>
      <c r="B1682" s="158" t="s">
        <v>498</v>
      </c>
      <c r="C1682" s="88">
        <v>45741</v>
      </c>
      <c r="D1682" s="88" t="s">
        <v>689</v>
      </c>
      <c r="E1682" s="33" t="s">
        <v>3369</v>
      </c>
      <c r="F1682" s="88"/>
      <c r="G1682" s="394" t="s">
        <v>4225</v>
      </c>
      <c r="H1682" s="88">
        <v>1</v>
      </c>
      <c r="I1682" s="88">
        <v>200</v>
      </c>
      <c r="J1682" s="148">
        <v>200</v>
      </c>
      <c r="K1682" s="148"/>
      <c r="L1682" s="148"/>
    </row>
    <row r="1683" spans="1:12">
      <c r="A1683" s="33" t="s">
        <v>1771</v>
      </c>
      <c r="B1683" s="158" t="s">
        <v>1767</v>
      </c>
      <c r="C1683" s="88">
        <v>45741</v>
      </c>
      <c r="D1683" s="88" t="s">
        <v>689</v>
      </c>
      <c r="E1683" s="33" t="s">
        <v>3382</v>
      </c>
      <c r="F1683" s="88"/>
      <c r="G1683" s="394" t="s">
        <v>4228</v>
      </c>
      <c r="H1683" s="88">
        <v>3</v>
      </c>
      <c r="I1683" s="88">
        <v>50</v>
      </c>
      <c r="J1683" s="148">
        <v>150</v>
      </c>
      <c r="K1683" s="148"/>
      <c r="L1683" s="148"/>
    </row>
    <row r="1684" spans="1:12">
      <c r="A1684" s="33" t="s">
        <v>1771</v>
      </c>
      <c r="B1684" s="158" t="s">
        <v>1767</v>
      </c>
      <c r="C1684" s="88">
        <v>45741</v>
      </c>
      <c r="D1684" s="88" t="s">
        <v>689</v>
      </c>
      <c r="E1684" s="33" t="s">
        <v>3369</v>
      </c>
      <c r="F1684" s="88"/>
      <c r="G1684" s="394" t="s">
        <v>4225</v>
      </c>
      <c r="H1684" s="88">
        <v>1</v>
      </c>
      <c r="I1684" s="88">
        <v>200</v>
      </c>
      <c r="J1684" s="148">
        <v>200</v>
      </c>
      <c r="K1684" s="148"/>
      <c r="L1684" s="148"/>
    </row>
    <row r="1685" spans="1:12">
      <c r="A1685" s="33" t="s">
        <v>2102</v>
      </c>
      <c r="B1685" s="158" t="s">
        <v>791</v>
      </c>
      <c r="C1685" s="88">
        <v>45741</v>
      </c>
      <c r="D1685" s="88" t="s">
        <v>689</v>
      </c>
      <c r="E1685" s="33" t="s">
        <v>3564</v>
      </c>
      <c r="F1685" s="88"/>
      <c r="G1685" s="394" t="s">
        <v>4245</v>
      </c>
      <c r="H1685" s="88">
        <v>1</v>
      </c>
      <c r="I1685" s="88">
        <v>1500</v>
      </c>
      <c r="J1685" s="148">
        <v>1500</v>
      </c>
      <c r="K1685" s="148"/>
      <c r="L1685" s="148"/>
    </row>
    <row r="1686" spans="1:12">
      <c r="A1686" s="33" t="s">
        <v>2102</v>
      </c>
      <c r="B1686" s="158" t="s">
        <v>791</v>
      </c>
      <c r="C1686" s="88">
        <v>45741</v>
      </c>
      <c r="D1686" s="88" t="s">
        <v>689</v>
      </c>
      <c r="E1686" s="33" t="s">
        <v>3562</v>
      </c>
      <c r="F1686" s="88"/>
      <c r="G1686" s="394" t="s">
        <v>4244</v>
      </c>
      <c r="H1686" s="88">
        <v>1</v>
      </c>
      <c r="I1686" s="88">
        <v>1500</v>
      </c>
      <c r="J1686" s="148">
        <v>1500</v>
      </c>
      <c r="K1686" s="148"/>
      <c r="L1686" s="148"/>
    </row>
    <row r="1687" spans="1:12">
      <c r="A1687" s="33" t="s">
        <v>2102</v>
      </c>
      <c r="B1687" s="158" t="s">
        <v>791</v>
      </c>
      <c r="C1687" s="88">
        <v>45741</v>
      </c>
      <c r="D1687" s="88" t="s">
        <v>689</v>
      </c>
      <c r="E1687" s="33" t="s">
        <v>3369</v>
      </c>
      <c r="F1687" s="88"/>
      <c r="G1687" s="394" t="s">
        <v>4225</v>
      </c>
      <c r="H1687" s="88">
        <v>1</v>
      </c>
      <c r="I1687" s="88">
        <v>200</v>
      </c>
      <c r="J1687" s="148">
        <v>200</v>
      </c>
      <c r="K1687" s="148"/>
      <c r="L1687" s="148"/>
    </row>
    <row r="1688" spans="1:12">
      <c r="A1688" s="33" t="s">
        <v>3970</v>
      </c>
      <c r="B1688" s="158" t="s">
        <v>559</v>
      </c>
      <c r="C1688" s="88">
        <v>45741</v>
      </c>
      <c r="D1688" s="88" t="s">
        <v>689</v>
      </c>
      <c r="E1688" s="33" t="s">
        <v>3369</v>
      </c>
      <c r="F1688" s="88"/>
      <c r="G1688" s="394" t="s">
        <v>4225</v>
      </c>
      <c r="H1688" s="88">
        <v>1</v>
      </c>
      <c r="I1688" s="88">
        <v>200</v>
      </c>
      <c r="J1688" s="148">
        <v>200</v>
      </c>
      <c r="K1688" s="148"/>
      <c r="L1688" s="148"/>
    </row>
    <row r="1689" spans="1:12">
      <c r="A1689" s="33" t="s">
        <v>1680</v>
      </c>
      <c r="B1689" s="158" t="s">
        <v>1678</v>
      </c>
      <c r="C1689" s="88">
        <v>45741</v>
      </c>
      <c r="D1689" s="88" t="s">
        <v>689</v>
      </c>
      <c r="E1689" s="33" t="s">
        <v>3564</v>
      </c>
      <c r="F1689" s="88"/>
      <c r="G1689" s="394" t="s">
        <v>4245</v>
      </c>
      <c r="H1689" s="88">
        <v>1</v>
      </c>
      <c r="I1689" s="88">
        <v>1500</v>
      </c>
      <c r="J1689" s="148">
        <v>1500</v>
      </c>
      <c r="K1689" s="148"/>
      <c r="L1689" s="148"/>
    </row>
    <row r="1690" spans="1:12">
      <c r="A1690" s="33" t="s">
        <v>1680</v>
      </c>
      <c r="B1690" s="158" t="s">
        <v>1678</v>
      </c>
      <c r="C1690" s="88">
        <v>45741</v>
      </c>
      <c r="D1690" s="88" t="s">
        <v>689</v>
      </c>
      <c r="E1690" s="33" t="s">
        <v>3369</v>
      </c>
      <c r="F1690" s="88"/>
      <c r="G1690" s="394" t="s">
        <v>4225</v>
      </c>
      <c r="H1690" s="88">
        <v>1</v>
      </c>
      <c r="I1690" s="88">
        <v>200</v>
      </c>
      <c r="J1690" s="148">
        <v>200</v>
      </c>
      <c r="K1690" s="148"/>
      <c r="L1690" s="148"/>
    </row>
    <row r="1691" spans="1:12">
      <c r="A1691" s="33" t="s">
        <v>2255</v>
      </c>
      <c r="B1691" s="158" t="s">
        <v>615</v>
      </c>
      <c r="C1691" s="88">
        <v>45741</v>
      </c>
      <c r="D1691" s="88" t="s">
        <v>689</v>
      </c>
      <c r="E1691" s="33" t="s">
        <v>3369</v>
      </c>
      <c r="F1691" s="88"/>
      <c r="G1691" s="394" t="s">
        <v>4225</v>
      </c>
      <c r="H1691" s="88">
        <v>1</v>
      </c>
      <c r="I1691" s="88">
        <v>200</v>
      </c>
      <c r="J1691" s="148">
        <v>200</v>
      </c>
      <c r="K1691" s="148"/>
      <c r="L1691" s="148"/>
    </row>
    <row r="1692" spans="1:12">
      <c r="A1692" s="33" t="s">
        <v>2143</v>
      </c>
      <c r="B1692" s="158" t="s">
        <v>1063</v>
      </c>
      <c r="C1692" s="88">
        <v>45741</v>
      </c>
      <c r="D1692" s="88" t="s">
        <v>689</v>
      </c>
      <c r="E1692" s="33" t="s">
        <v>3568</v>
      </c>
      <c r="F1692" s="88"/>
      <c r="G1692" s="394" t="s">
        <v>4246</v>
      </c>
      <c r="H1692" s="88">
        <v>1</v>
      </c>
      <c r="I1692" s="88">
        <v>700</v>
      </c>
      <c r="J1692" s="148">
        <v>700</v>
      </c>
      <c r="K1692" s="148"/>
      <c r="L1692" s="148"/>
    </row>
    <row r="1693" spans="1:12">
      <c r="A1693" s="33" t="s">
        <v>2143</v>
      </c>
      <c r="B1693" s="158" t="s">
        <v>1063</v>
      </c>
      <c r="C1693" s="88">
        <v>45741</v>
      </c>
      <c r="D1693" s="88" t="s">
        <v>689</v>
      </c>
      <c r="E1693" s="33" t="s">
        <v>3570</v>
      </c>
      <c r="F1693" s="88"/>
      <c r="G1693" s="394" t="s">
        <v>4249</v>
      </c>
      <c r="H1693" s="88">
        <v>1</v>
      </c>
      <c r="I1693" s="88">
        <v>1500</v>
      </c>
      <c r="J1693" s="148">
        <v>1500</v>
      </c>
      <c r="K1693" s="148"/>
      <c r="L1693" s="148"/>
    </row>
    <row r="1694" spans="1:12">
      <c r="A1694" s="33" t="s">
        <v>2143</v>
      </c>
      <c r="B1694" s="158" t="s">
        <v>1063</v>
      </c>
      <c r="C1694" s="88">
        <v>45741</v>
      </c>
      <c r="D1694" s="88" t="s">
        <v>689</v>
      </c>
      <c r="E1694" s="33" t="s">
        <v>3562</v>
      </c>
      <c r="F1694" s="88"/>
      <c r="G1694" s="394" t="s">
        <v>4244</v>
      </c>
      <c r="H1694" s="88">
        <v>1</v>
      </c>
      <c r="I1694" s="88">
        <v>1500</v>
      </c>
      <c r="J1694" s="148">
        <v>1500</v>
      </c>
      <c r="K1694" s="148"/>
      <c r="L1694" s="148"/>
    </row>
    <row r="1695" spans="1:12">
      <c r="A1695" s="33" t="s">
        <v>2143</v>
      </c>
      <c r="B1695" s="158" t="s">
        <v>1063</v>
      </c>
      <c r="C1695" s="88">
        <v>45741</v>
      </c>
      <c r="D1695" s="88" t="s">
        <v>689</v>
      </c>
      <c r="E1695" s="33" t="s">
        <v>3369</v>
      </c>
      <c r="F1695" s="88"/>
      <c r="G1695" s="394" t="s">
        <v>4225</v>
      </c>
      <c r="H1695" s="88">
        <v>1</v>
      </c>
      <c r="I1695" s="88">
        <v>200</v>
      </c>
      <c r="J1695" s="148">
        <v>200</v>
      </c>
      <c r="K1695" s="148"/>
      <c r="L1695" s="148"/>
    </row>
    <row r="1696" spans="1:12">
      <c r="A1696" s="33" t="s">
        <v>2175</v>
      </c>
      <c r="B1696" s="158" t="s">
        <v>2025</v>
      </c>
      <c r="C1696" s="88">
        <v>45741</v>
      </c>
      <c r="D1696" s="88" t="s">
        <v>689</v>
      </c>
      <c r="E1696" s="33" t="s">
        <v>3369</v>
      </c>
      <c r="F1696" s="88"/>
      <c r="G1696" s="394" t="s">
        <v>4225</v>
      </c>
      <c r="H1696" s="88">
        <v>1</v>
      </c>
      <c r="I1696" s="88">
        <v>200</v>
      </c>
      <c r="J1696" s="148">
        <v>200</v>
      </c>
      <c r="K1696" s="148"/>
      <c r="L1696" s="148"/>
    </row>
    <row r="1697" spans="1:12">
      <c r="A1697" s="33" t="s">
        <v>3693</v>
      </c>
      <c r="B1697" s="158" t="s">
        <v>606</v>
      </c>
      <c r="C1697" s="88">
        <v>45741</v>
      </c>
      <c r="D1697" s="88" t="s">
        <v>689</v>
      </c>
      <c r="E1697" s="33" t="s">
        <v>3382</v>
      </c>
      <c r="F1697" s="88"/>
      <c r="G1697" s="394" t="s">
        <v>4228</v>
      </c>
      <c r="H1697" s="88">
        <v>4</v>
      </c>
      <c r="I1697" s="88">
        <v>50</v>
      </c>
      <c r="J1697" s="148">
        <v>200</v>
      </c>
      <c r="K1697" s="148"/>
      <c r="L1697" s="148"/>
    </row>
    <row r="1698" spans="1:12">
      <c r="A1698" s="33" t="s">
        <v>3693</v>
      </c>
      <c r="B1698" s="158" t="s">
        <v>606</v>
      </c>
      <c r="C1698" s="88">
        <v>45741</v>
      </c>
      <c r="D1698" s="88" t="s">
        <v>689</v>
      </c>
      <c r="E1698" s="33" t="s">
        <v>4247</v>
      </c>
      <c r="F1698" s="88"/>
      <c r="G1698" s="394" t="s">
        <v>4248</v>
      </c>
      <c r="H1698" s="88">
        <v>1</v>
      </c>
      <c r="I1698" s="88">
        <v>840</v>
      </c>
      <c r="J1698" s="148">
        <v>840</v>
      </c>
      <c r="K1698" s="148"/>
      <c r="L1698" s="148"/>
    </row>
    <row r="1699" spans="1:12">
      <c r="A1699" s="33" t="s">
        <v>3693</v>
      </c>
      <c r="B1699" s="158" t="s">
        <v>606</v>
      </c>
      <c r="C1699" s="88">
        <v>45741</v>
      </c>
      <c r="D1699" s="88" t="s">
        <v>689</v>
      </c>
      <c r="E1699" s="33" t="s">
        <v>3369</v>
      </c>
      <c r="F1699" s="88"/>
      <c r="G1699" s="394" t="s">
        <v>4225</v>
      </c>
      <c r="H1699" s="88">
        <v>1</v>
      </c>
      <c r="I1699" s="88">
        <v>200</v>
      </c>
      <c r="J1699" s="148">
        <v>200</v>
      </c>
      <c r="K1699" s="148"/>
      <c r="L1699" s="148"/>
    </row>
    <row r="1700" spans="1:12">
      <c r="A1700" s="33" t="s">
        <v>2241</v>
      </c>
      <c r="B1700" s="158" t="s">
        <v>561</v>
      </c>
      <c r="C1700" s="88">
        <v>45741</v>
      </c>
      <c r="D1700" s="88" t="s">
        <v>689</v>
      </c>
      <c r="E1700" s="33" t="s">
        <v>3369</v>
      </c>
      <c r="F1700" s="88"/>
      <c r="G1700" s="394" t="s">
        <v>4225</v>
      </c>
      <c r="H1700" s="88">
        <v>1</v>
      </c>
      <c r="I1700" s="88">
        <v>200</v>
      </c>
      <c r="J1700" s="148">
        <v>200</v>
      </c>
      <c r="K1700" s="148"/>
      <c r="L1700" s="148"/>
    </row>
    <row r="1701" spans="1:12">
      <c r="A1701" s="33" t="s">
        <v>1984</v>
      </c>
      <c r="B1701" s="158" t="s">
        <v>1983</v>
      </c>
      <c r="C1701" s="88">
        <v>45741</v>
      </c>
      <c r="D1701" s="88" t="s">
        <v>689</v>
      </c>
      <c r="E1701" s="33" t="s">
        <v>3382</v>
      </c>
      <c r="F1701" s="88"/>
      <c r="G1701" s="394" t="s">
        <v>4228</v>
      </c>
      <c r="H1701" s="88">
        <v>4</v>
      </c>
      <c r="I1701" s="88">
        <v>50</v>
      </c>
      <c r="J1701" s="148">
        <v>200</v>
      </c>
      <c r="K1701" s="148"/>
      <c r="L1701" s="148"/>
    </row>
    <row r="1702" spans="1:12">
      <c r="A1702" s="33" t="s">
        <v>1984</v>
      </c>
      <c r="B1702" s="158" t="s">
        <v>1983</v>
      </c>
      <c r="C1702" s="88">
        <v>45741</v>
      </c>
      <c r="D1702" s="88" t="s">
        <v>689</v>
      </c>
      <c r="E1702" s="33" t="s">
        <v>3369</v>
      </c>
      <c r="F1702" s="88"/>
      <c r="G1702" s="394" t="s">
        <v>4225</v>
      </c>
      <c r="H1702" s="88">
        <v>1</v>
      </c>
      <c r="I1702" s="88">
        <v>200</v>
      </c>
      <c r="J1702" s="148">
        <v>200</v>
      </c>
      <c r="K1702" s="148"/>
      <c r="L1702" s="148"/>
    </row>
    <row r="1703" spans="1:12">
      <c r="A1703" s="33" t="s">
        <v>1308</v>
      </c>
      <c r="B1703" s="158" t="s">
        <v>1307</v>
      </c>
      <c r="C1703" s="88">
        <v>45741</v>
      </c>
      <c r="D1703" s="88" t="s">
        <v>689</v>
      </c>
      <c r="E1703" s="33" t="s">
        <v>3382</v>
      </c>
      <c r="F1703" s="88"/>
      <c r="G1703" s="394" t="s">
        <v>4228</v>
      </c>
      <c r="H1703" s="88">
        <v>4</v>
      </c>
      <c r="I1703" s="88">
        <v>50</v>
      </c>
      <c r="J1703" s="148">
        <v>200</v>
      </c>
      <c r="K1703" s="148"/>
      <c r="L1703" s="148"/>
    </row>
    <row r="1704" spans="1:12">
      <c r="A1704" s="33" t="s">
        <v>1308</v>
      </c>
      <c r="B1704" s="158" t="s">
        <v>1307</v>
      </c>
      <c r="C1704" s="88">
        <v>45741</v>
      </c>
      <c r="D1704" s="88" t="s">
        <v>689</v>
      </c>
      <c r="E1704" s="33" t="s">
        <v>3562</v>
      </c>
      <c r="F1704" s="88"/>
      <c r="G1704" s="394" t="s">
        <v>4244</v>
      </c>
      <c r="H1704" s="88">
        <v>1</v>
      </c>
      <c r="I1704" s="88">
        <v>1500</v>
      </c>
      <c r="J1704" s="148">
        <v>1500</v>
      </c>
      <c r="K1704" s="148"/>
      <c r="L1704" s="148"/>
    </row>
    <row r="1705" spans="1:12">
      <c r="A1705" s="33" t="s">
        <v>1308</v>
      </c>
      <c r="B1705" s="158" t="s">
        <v>1307</v>
      </c>
      <c r="C1705" s="88">
        <v>45741</v>
      </c>
      <c r="D1705" s="88" t="s">
        <v>689</v>
      </c>
      <c r="E1705" s="33" t="s">
        <v>3369</v>
      </c>
      <c r="F1705" s="88"/>
      <c r="G1705" s="394" t="s">
        <v>4225</v>
      </c>
      <c r="H1705" s="88">
        <v>1</v>
      </c>
      <c r="I1705" s="88">
        <v>200</v>
      </c>
      <c r="J1705" s="148">
        <v>200</v>
      </c>
      <c r="K1705" s="148"/>
      <c r="L1705" s="148"/>
    </row>
    <row r="1706" spans="1:12">
      <c r="A1706" s="33" t="s">
        <v>63</v>
      </c>
      <c r="B1706" s="158" t="s">
        <v>2305</v>
      </c>
      <c r="C1706" s="88">
        <v>45741</v>
      </c>
      <c r="D1706" s="88" t="s">
        <v>689</v>
      </c>
      <c r="E1706" s="33" t="s">
        <v>3369</v>
      </c>
      <c r="F1706" s="88"/>
      <c r="G1706" s="394" t="s">
        <v>4225</v>
      </c>
      <c r="H1706" s="88">
        <v>1</v>
      </c>
      <c r="I1706" s="88">
        <v>200</v>
      </c>
      <c r="J1706" s="148">
        <v>200</v>
      </c>
      <c r="K1706" s="148"/>
      <c r="L1706" s="148"/>
    </row>
    <row r="1707" spans="1:12">
      <c r="A1707" s="33" t="s">
        <v>1522</v>
      </c>
      <c r="B1707" s="158" t="s">
        <v>1516</v>
      </c>
      <c r="C1707" s="88">
        <v>45741</v>
      </c>
      <c r="D1707" s="88" t="s">
        <v>689</v>
      </c>
      <c r="E1707" s="33" t="s">
        <v>3369</v>
      </c>
      <c r="F1707" s="88"/>
      <c r="G1707" s="394" t="s">
        <v>4225</v>
      </c>
      <c r="H1707" s="88">
        <v>1</v>
      </c>
      <c r="I1707" s="88">
        <v>200</v>
      </c>
      <c r="J1707" s="148">
        <v>200</v>
      </c>
      <c r="K1707" s="148"/>
      <c r="L1707" s="148"/>
    </row>
    <row r="1708" spans="1:12">
      <c r="A1708" s="33" t="s">
        <v>1267</v>
      </c>
      <c r="B1708" s="158" t="s">
        <v>1266</v>
      </c>
      <c r="C1708" s="88">
        <v>45741</v>
      </c>
      <c r="D1708" s="88" t="s">
        <v>689</v>
      </c>
      <c r="E1708" s="33" t="s">
        <v>3369</v>
      </c>
      <c r="F1708" s="88"/>
      <c r="G1708" s="394" t="s">
        <v>4225</v>
      </c>
      <c r="H1708" s="88">
        <v>1</v>
      </c>
      <c r="I1708" s="88">
        <v>200</v>
      </c>
      <c r="J1708" s="148">
        <v>200</v>
      </c>
      <c r="K1708" s="148"/>
      <c r="L1708" s="148"/>
    </row>
    <row r="1709" spans="1:12">
      <c r="A1709" s="33" t="s">
        <v>3961</v>
      </c>
      <c r="B1709" s="158" t="s">
        <v>1265</v>
      </c>
      <c r="C1709" s="88">
        <v>45741</v>
      </c>
      <c r="D1709" s="88" t="s">
        <v>689</v>
      </c>
      <c r="E1709" s="33" t="s">
        <v>3568</v>
      </c>
      <c r="F1709" s="88"/>
      <c r="G1709" s="394" t="s">
        <v>4246</v>
      </c>
      <c r="H1709" s="88">
        <v>1</v>
      </c>
      <c r="I1709" s="88">
        <v>2800</v>
      </c>
      <c r="J1709" s="148">
        <v>2800</v>
      </c>
      <c r="K1709" s="148"/>
      <c r="L1709" s="148"/>
    </row>
    <row r="1710" spans="1:12">
      <c r="A1710" s="33" t="s">
        <v>3961</v>
      </c>
      <c r="B1710" s="158" t="s">
        <v>1265</v>
      </c>
      <c r="C1710" s="88">
        <v>45741</v>
      </c>
      <c r="D1710" s="88" t="s">
        <v>689</v>
      </c>
      <c r="E1710" s="33" t="s">
        <v>3562</v>
      </c>
      <c r="F1710" s="88"/>
      <c r="G1710" s="394" t="s">
        <v>4244</v>
      </c>
      <c r="H1710" s="88">
        <v>1</v>
      </c>
      <c r="I1710" s="88">
        <v>1500</v>
      </c>
      <c r="J1710" s="148">
        <v>1500</v>
      </c>
      <c r="K1710" s="148"/>
      <c r="L1710" s="148"/>
    </row>
    <row r="1711" spans="1:12">
      <c r="A1711" s="33" t="s">
        <v>3961</v>
      </c>
      <c r="B1711" s="158" t="s">
        <v>1265</v>
      </c>
      <c r="C1711" s="88">
        <v>45741</v>
      </c>
      <c r="D1711" s="88" t="s">
        <v>689</v>
      </c>
      <c r="E1711" s="33" t="s">
        <v>3369</v>
      </c>
      <c r="F1711" s="88"/>
      <c r="G1711" s="394" t="s">
        <v>4225</v>
      </c>
      <c r="H1711" s="88">
        <v>1</v>
      </c>
      <c r="I1711" s="88">
        <v>200</v>
      </c>
      <c r="J1711" s="148">
        <v>200</v>
      </c>
      <c r="K1711" s="148"/>
      <c r="L1711" s="148"/>
    </row>
    <row r="1712" spans="1:12">
      <c r="A1712" s="33" t="s">
        <v>707</v>
      </c>
      <c r="B1712" s="158" t="s">
        <v>706</v>
      </c>
      <c r="C1712" s="88">
        <v>45741</v>
      </c>
      <c r="D1712" s="88" t="s">
        <v>689</v>
      </c>
      <c r="E1712" s="33" t="s">
        <v>3568</v>
      </c>
      <c r="F1712" s="88"/>
      <c r="G1712" s="394" t="s">
        <v>4246</v>
      </c>
      <c r="H1712" s="88">
        <v>1</v>
      </c>
      <c r="I1712" s="88">
        <v>1400</v>
      </c>
      <c r="J1712" s="148">
        <v>1400</v>
      </c>
      <c r="K1712" s="148"/>
      <c r="L1712" s="148"/>
    </row>
    <row r="1713" spans="1:12">
      <c r="A1713" s="33" t="s">
        <v>707</v>
      </c>
      <c r="B1713" s="158" t="s">
        <v>706</v>
      </c>
      <c r="C1713" s="88">
        <v>45741</v>
      </c>
      <c r="D1713" s="88" t="s">
        <v>689</v>
      </c>
      <c r="E1713" s="33" t="s">
        <v>3570</v>
      </c>
      <c r="F1713" s="88"/>
      <c r="G1713" s="394" t="s">
        <v>4249</v>
      </c>
      <c r="H1713" s="88">
        <v>1</v>
      </c>
      <c r="I1713" s="88">
        <v>4200</v>
      </c>
      <c r="J1713" s="148">
        <v>4200</v>
      </c>
      <c r="K1713" s="148"/>
      <c r="L1713" s="148"/>
    </row>
    <row r="1714" spans="1:12">
      <c r="A1714" s="33" t="s">
        <v>707</v>
      </c>
      <c r="B1714" s="158" t="s">
        <v>706</v>
      </c>
      <c r="C1714" s="88">
        <v>45741</v>
      </c>
      <c r="D1714" s="88" t="s">
        <v>689</v>
      </c>
      <c r="E1714" s="33" t="s">
        <v>3562</v>
      </c>
      <c r="F1714" s="88"/>
      <c r="G1714" s="394" t="s">
        <v>4244</v>
      </c>
      <c r="H1714" s="88">
        <v>1</v>
      </c>
      <c r="I1714" s="88">
        <v>1500</v>
      </c>
      <c r="J1714" s="148">
        <v>1500</v>
      </c>
      <c r="K1714" s="148"/>
      <c r="L1714" s="148"/>
    </row>
    <row r="1715" spans="1:12">
      <c r="A1715" s="33" t="s">
        <v>707</v>
      </c>
      <c r="B1715" s="158" t="s">
        <v>706</v>
      </c>
      <c r="C1715" s="88">
        <v>45741</v>
      </c>
      <c r="D1715" s="88" t="s">
        <v>689</v>
      </c>
      <c r="E1715" s="33" t="s">
        <v>3369</v>
      </c>
      <c r="F1715" s="88"/>
      <c r="G1715" s="394" t="s">
        <v>4225</v>
      </c>
      <c r="H1715" s="88">
        <v>1</v>
      </c>
      <c r="I1715" s="88">
        <v>200</v>
      </c>
      <c r="J1715" s="148">
        <v>200</v>
      </c>
      <c r="K1715" s="148"/>
      <c r="L1715" s="148"/>
    </row>
    <row r="1716" spans="1:12">
      <c r="A1716" s="33" t="s">
        <v>2022</v>
      </c>
      <c r="B1716" s="158" t="s">
        <v>2006</v>
      </c>
      <c r="C1716" s="88">
        <v>45741</v>
      </c>
      <c r="D1716" s="88" t="s">
        <v>689</v>
      </c>
      <c r="E1716" s="33" t="s">
        <v>3369</v>
      </c>
      <c r="F1716" s="88"/>
      <c r="G1716" s="394" t="s">
        <v>4225</v>
      </c>
      <c r="H1716" s="88">
        <v>1</v>
      </c>
      <c r="I1716" s="88">
        <v>200</v>
      </c>
      <c r="J1716" s="148">
        <v>200</v>
      </c>
      <c r="K1716" s="148"/>
      <c r="L1716" s="148"/>
    </row>
    <row r="1717" spans="1:12">
      <c r="A1717" s="33" t="s">
        <v>424</v>
      </c>
      <c r="B1717" s="158" t="s">
        <v>422</v>
      </c>
      <c r="C1717" s="88">
        <v>45741</v>
      </c>
      <c r="D1717" s="88" t="s">
        <v>689</v>
      </c>
      <c r="E1717" s="33" t="s">
        <v>3369</v>
      </c>
      <c r="F1717" s="88"/>
      <c r="G1717" s="394" t="s">
        <v>4225</v>
      </c>
      <c r="H1717" s="88">
        <v>1</v>
      </c>
      <c r="I1717" s="88">
        <v>200</v>
      </c>
      <c r="J1717" s="148">
        <v>200</v>
      </c>
      <c r="K1717" s="148"/>
      <c r="L1717" s="148"/>
    </row>
    <row r="1718" spans="1:12">
      <c r="A1718" s="33" t="s">
        <v>922</v>
      </c>
      <c r="B1718" s="158" t="s">
        <v>921</v>
      </c>
      <c r="C1718" s="88">
        <v>45741</v>
      </c>
      <c r="D1718" s="88" t="s">
        <v>689</v>
      </c>
      <c r="E1718" s="33" t="s">
        <v>3369</v>
      </c>
      <c r="F1718" s="88"/>
      <c r="G1718" s="394" t="s">
        <v>4225</v>
      </c>
      <c r="H1718" s="88">
        <v>1</v>
      </c>
      <c r="I1718" s="88">
        <v>200</v>
      </c>
      <c r="J1718" s="148">
        <v>200</v>
      </c>
      <c r="K1718" s="148"/>
      <c r="L1718" s="148"/>
    </row>
    <row r="1719" spans="1:12">
      <c r="A1719" s="33" t="s">
        <v>1517</v>
      </c>
      <c r="B1719" s="158" t="s">
        <v>1515</v>
      </c>
      <c r="C1719" s="88">
        <v>45741</v>
      </c>
      <c r="D1719" s="88" t="s">
        <v>689</v>
      </c>
      <c r="E1719" s="33" t="s">
        <v>3369</v>
      </c>
      <c r="F1719" s="88"/>
      <c r="G1719" s="394" t="s">
        <v>4225</v>
      </c>
      <c r="H1719" s="88">
        <v>1</v>
      </c>
      <c r="I1719" s="88">
        <v>200</v>
      </c>
      <c r="J1719" s="148">
        <v>200</v>
      </c>
      <c r="K1719" s="148"/>
      <c r="L1719" s="148"/>
    </row>
    <row r="1720" spans="1:12">
      <c r="A1720" s="33" t="s">
        <v>1442</v>
      </c>
      <c r="B1720" s="158" t="s">
        <v>1441</v>
      </c>
      <c r="C1720" s="88">
        <v>45741</v>
      </c>
      <c r="D1720" s="88" t="s">
        <v>689</v>
      </c>
      <c r="E1720" s="33" t="s">
        <v>3562</v>
      </c>
      <c r="F1720" s="88"/>
      <c r="G1720" s="394" t="s">
        <v>4244</v>
      </c>
      <c r="H1720" s="88">
        <v>1</v>
      </c>
      <c r="I1720" s="88">
        <v>1500</v>
      </c>
      <c r="J1720" s="148">
        <v>1500</v>
      </c>
      <c r="K1720" s="148"/>
      <c r="L1720" s="148"/>
    </row>
    <row r="1721" spans="1:12">
      <c r="A1721" s="33" t="s">
        <v>1442</v>
      </c>
      <c r="B1721" s="158" t="s">
        <v>1441</v>
      </c>
      <c r="C1721" s="88">
        <v>45741</v>
      </c>
      <c r="D1721" s="88" t="s">
        <v>689</v>
      </c>
      <c r="E1721" s="33" t="s">
        <v>3369</v>
      </c>
      <c r="F1721" s="88"/>
      <c r="G1721" s="394" t="s">
        <v>4225</v>
      </c>
      <c r="H1721" s="88">
        <v>1</v>
      </c>
      <c r="I1721" s="88">
        <v>200</v>
      </c>
      <c r="J1721" s="148">
        <v>200</v>
      </c>
      <c r="K1721" s="148"/>
      <c r="L1721" s="148"/>
    </row>
    <row r="1722" spans="1:12">
      <c r="A1722" s="33" t="s">
        <v>865</v>
      </c>
      <c r="B1722" s="158" t="s">
        <v>864</v>
      </c>
      <c r="C1722" s="88">
        <v>45741</v>
      </c>
      <c r="D1722" s="88" t="s">
        <v>689</v>
      </c>
      <c r="E1722" s="33" t="s">
        <v>3369</v>
      </c>
      <c r="F1722" s="88"/>
      <c r="G1722" s="394" t="s">
        <v>4225</v>
      </c>
      <c r="H1722" s="88">
        <v>1</v>
      </c>
      <c r="I1722" s="88">
        <v>200</v>
      </c>
      <c r="J1722" s="148">
        <v>200</v>
      </c>
      <c r="K1722" s="148"/>
      <c r="L1722" s="148"/>
    </row>
    <row r="1723" spans="1:12">
      <c r="A1723" s="33" t="s">
        <v>1504</v>
      </c>
      <c r="B1723" s="158" t="s">
        <v>1501</v>
      </c>
      <c r="C1723" s="88">
        <v>45741</v>
      </c>
      <c r="D1723" s="88" t="s">
        <v>689</v>
      </c>
      <c r="E1723" s="33" t="s">
        <v>3369</v>
      </c>
      <c r="F1723" s="88"/>
      <c r="G1723" s="394" t="s">
        <v>4225</v>
      </c>
      <c r="H1723" s="88">
        <v>1</v>
      </c>
      <c r="I1723" s="88">
        <v>200</v>
      </c>
      <c r="J1723" s="148">
        <v>200</v>
      </c>
      <c r="K1723" s="148"/>
      <c r="L1723" s="148"/>
    </row>
    <row r="1724" spans="1:12">
      <c r="A1724" s="33" t="s">
        <v>919</v>
      </c>
      <c r="B1724" s="158" t="s">
        <v>613</v>
      </c>
      <c r="C1724" s="88">
        <v>45741</v>
      </c>
      <c r="D1724" s="88" t="s">
        <v>689</v>
      </c>
      <c r="E1724" s="33" t="s">
        <v>3369</v>
      </c>
      <c r="F1724" s="88"/>
      <c r="G1724" s="394" t="s">
        <v>4225</v>
      </c>
      <c r="H1724" s="88">
        <v>1</v>
      </c>
      <c r="I1724" s="88">
        <v>200</v>
      </c>
      <c r="J1724" s="148">
        <v>200</v>
      </c>
      <c r="K1724" s="148"/>
      <c r="L1724" s="148"/>
    </row>
    <row r="1725" spans="1:12">
      <c r="A1725" s="33" t="s">
        <v>2104</v>
      </c>
      <c r="B1725" s="158" t="s">
        <v>534</v>
      </c>
      <c r="C1725" s="88">
        <v>45741</v>
      </c>
      <c r="D1725" s="88" t="s">
        <v>689</v>
      </c>
      <c r="E1725" s="33" t="s">
        <v>3562</v>
      </c>
      <c r="F1725" s="88"/>
      <c r="G1725" s="394" t="s">
        <v>4244</v>
      </c>
      <c r="H1725" s="88">
        <v>1</v>
      </c>
      <c r="I1725" s="88">
        <v>1500</v>
      </c>
      <c r="J1725" s="148">
        <v>1500</v>
      </c>
      <c r="K1725" s="148"/>
      <c r="L1725" s="148"/>
    </row>
    <row r="1726" spans="1:12">
      <c r="A1726" s="33" t="s">
        <v>2104</v>
      </c>
      <c r="B1726" s="158" t="s">
        <v>534</v>
      </c>
      <c r="C1726" s="88">
        <v>45741</v>
      </c>
      <c r="D1726" s="88" t="s">
        <v>689</v>
      </c>
      <c r="E1726" s="33" t="s">
        <v>3369</v>
      </c>
      <c r="F1726" s="88"/>
      <c r="G1726" s="394" t="s">
        <v>4225</v>
      </c>
      <c r="H1726" s="88">
        <v>1</v>
      </c>
      <c r="I1726" s="88">
        <v>200</v>
      </c>
      <c r="J1726" s="148">
        <v>200</v>
      </c>
      <c r="K1726" s="148"/>
      <c r="L1726" s="148"/>
    </row>
    <row r="1727" spans="1:12">
      <c r="A1727" s="33" t="s">
        <v>2247</v>
      </c>
      <c r="B1727" s="158" t="s">
        <v>680</v>
      </c>
      <c r="C1727" s="88">
        <v>45741</v>
      </c>
      <c r="D1727" s="88" t="s">
        <v>689</v>
      </c>
      <c r="E1727" s="33" t="s">
        <v>4250</v>
      </c>
      <c r="F1727" s="88"/>
      <c r="G1727" s="394" t="s">
        <v>4251</v>
      </c>
      <c r="H1727" s="88">
        <v>1</v>
      </c>
      <c r="I1727" s="88">
        <v>4000</v>
      </c>
      <c r="J1727" s="148">
        <v>4000</v>
      </c>
      <c r="K1727" s="148"/>
      <c r="L1727" s="148"/>
    </row>
    <row r="1728" spans="1:12">
      <c r="A1728" s="33" t="s">
        <v>2247</v>
      </c>
      <c r="B1728" s="158" t="s">
        <v>680</v>
      </c>
      <c r="C1728" s="88">
        <v>45741</v>
      </c>
      <c r="D1728" s="88" t="s">
        <v>689</v>
      </c>
      <c r="E1728" s="33" t="s">
        <v>3570</v>
      </c>
      <c r="F1728" s="88"/>
      <c r="G1728" s="394" t="s">
        <v>4249</v>
      </c>
      <c r="H1728" s="88">
        <v>1</v>
      </c>
      <c r="I1728" s="88">
        <v>2800</v>
      </c>
      <c r="J1728" s="148">
        <v>2800</v>
      </c>
      <c r="K1728" s="148"/>
      <c r="L1728" s="148"/>
    </row>
    <row r="1729" spans="1:12">
      <c r="A1729" s="33" t="s">
        <v>2247</v>
      </c>
      <c r="B1729" s="158" t="s">
        <v>680</v>
      </c>
      <c r="C1729" s="88">
        <v>45741</v>
      </c>
      <c r="D1729" s="88" t="s">
        <v>689</v>
      </c>
      <c r="E1729" s="33" t="s">
        <v>3369</v>
      </c>
      <c r="F1729" s="88"/>
      <c r="G1729" s="394" t="s">
        <v>4225</v>
      </c>
      <c r="H1729" s="88">
        <v>1</v>
      </c>
      <c r="I1729" s="88">
        <v>200</v>
      </c>
      <c r="J1729" s="148">
        <v>200</v>
      </c>
      <c r="K1729" s="148"/>
      <c r="L1729" s="148"/>
    </row>
    <row r="1730" spans="1:12">
      <c r="A1730" s="33" t="s">
        <v>4050</v>
      </c>
      <c r="B1730" s="158" t="s">
        <v>597</v>
      </c>
      <c r="C1730" s="88">
        <v>45741</v>
      </c>
      <c r="D1730" s="88" t="s">
        <v>689</v>
      </c>
      <c r="E1730" s="33" t="s">
        <v>3562</v>
      </c>
      <c r="F1730" s="88"/>
      <c r="G1730" s="394" t="s">
        <v>4244</v>
      </c>
      <c r="H1730" s="88">
        <v>1</v>
      </c>
      <c r="I1730" s="88">
        <v>1500</v>
      </c>
      <c r="J1730" s="148">
        <v>1500</v>
      </c>
      <c r="K1730" s="148"/>
      <c r="L1730" s="148"/>
    </row>
    <row r="1731" spans="1:12">
      <c r="A1731" s="33" t="s">
        <v>4050</v>
      </c>
      <c r="B1731" s="158" t="s">
        <v>597</v>
      </c>
      <c r="C1731" s="88">
        <v>45741</v>
      </c>
      <c r="D1731" s="88" t="s">
        <v>689</v>
      </c>
      <c r="E1731" s="33" t="s">
        <v>3369</v>
      </c>
      <c r="F1731" s="88"/>
      <c r="G1731" s="394" t="s">
        <v>4225</v>
      </c>
      <c r="H1731" s="88">
        <v>1</v>
      </c>
      <c r="I1731" s="88">
        <v>200</v>
      </c>
      <c r="J1731" s="148">
        <v>200</v>
      </c>
      <c r="K1731" s="148"/>
      <c r="L1731" s="148"/>
    </row>
    <row r="1732" spans="1:12">
      <c r="A1732" s="33" t="s">
        <v>1549</v>
      </c>
      <c r="B1732" s="158" t="s">
        <v>1548</v>
      </c>
      <c r="C1732" s="88">
        <v>45741</v>
      </c>
      <c r="D1732" s="88" t="s">
        <v>689</v>
      </c>
      <c r="E1732" s="33" t="s">
        <v>4247</v>
      </c>
      <c r="F1732" s="88"/>
      <c r="G1732" s="394" t="s">
        <v>4248</v>
      </c>
      <c r="H1732" s="88">
        <v>1</v>
      </c>
      <c r="I1732" s="88">
        <v>150</v>
      </c>
      <c r="J1732" s="148">
        <v>150</v>
      </c>
      <c r="K1732" s="148"/>
      <c r="L1732" s="148"/>
    </row>
    <row r="1733" spans="1:12">
      <c r="A1733" s="33" t="s">
        <v>1549</v>
      </c>
      <c r="B1733" s="158" t="s">
        <v>1548</v>
      </c>
      <c r="C1733" s="88">
        <v>45741</v>
      </c>
      <c r="D1733" s="88" t="s">
        <v>689</v>
      </c>
      <c r="E1733" s="33" t="s">
        <v>3562</v>
      </c>
      <c r="F1733" s="88"/>
      <c r="G1733" s="394" t="s">
        <v>4244</v>
      </c>
      <c r="H1733" s="88">
        <v>1</v>
      </c>
      <c r="I1733" s="88">
        <v>250</v>
      </c>
      <c r="J1733" s="148">
        <v>250</v>
      </c>
      <c r="K1733" s="148"/>
      <c r="L1733" s="148"/>
    </row>
    <row r="1734" spans="1:12">
      <c r="A1734" s="33" t="s">
        <v>1549</v>
      </c>
      <c r="B1734" s="158" t="s">
        <v>1548</v>
      </c>
      <c r="C1734" s="88">
        <v>45741</v>
      </c>
      <c r="D1734" s="88" t="s">
        <v>689</v>
      </c>
      <c r="E1734" s="33" t="s">
        <v>3369</v>
      </c>
      <c r="F1734" s="88"/>
      <c r="G1734" s="394" t="s">
        <v>4225</v>
      </c>
      <c r="H1734" s="88">
        <v>1</v>
      </c>
      <c r="I1734" s="88">
        <v>200</v>
      </c>
      <c r="J1734" s="148">
        <v>200</v>
      </c>
      <c r="K1734" s="148"/>
      <c r="L1734" s="148"/>
    </row>
    <row r="1735" spans="1:12">
      <c r="A1735" s="33" t="s">
        <v>1675</v>
      </c>
      <c r="B1735" s="158" t="s">
        <v>1674</v>
      </c>
      <c r="C1735" s="88">
        <v>45741</v>
      </c>
      <c r="D1735" s="88" t="s">
        <v>689</v>
      </c>
      <c r="E1735" s="33" t="s">
        <v>3382</v>
      </c>
      <c r="F1735" s="88"/>
      <c r="G1735" s="394" t="s">
        <v>4228</v>
      </c>
      <c r="H1735" s="88">
        <v>4</v>
      </c>
      <c r="I1735" s="88">
        <v>50</v>
      </c>
      <c r="J1735" s="148">
        <v>200</v>
      </c>
      <c r="K1735" s="148"/>
      <c r="L1735" s="148"/>
    </row>
    <row r="1736" spans="1:12">
      <c r="A1736" s="33" t="s">
        <v>1675</v>
      </c>
      <c r="B1736" s="158" t="s">
        <v>1674</v>
      </c>
      <c r="C1736" s="88">
        <v>45741</v>
      </c>
      <c r="D1736" s="88" t="s">
        <v>689</v>
      </c>
      <c r="E1736" s="33" t="s">
        <v>3369</v>
      </c>
      <c r="F1736" s="88"/>
      <c r="G1736" s="394" t="s">
        <v>4225</v>
      </c>
      <c r="H1736" s="88">
        <v>1</v>
      </c>
      <c r="I1736" s="88">
        <v>200</v>
      </c>
      <c r="J1736" s="148">
        <v>200</v>
      </c>
      <c r="K1736" s="148"/>
      <c r="L1736" s="148"/>
    </row>
    <row r="1737" spans="1:12">
      <c r="A1737" s="33" t="s">
        <v>3668</v>
      </c>
      <c r="B1737" s="158" t="s">
        <v>584</v>
      </c>
      <c r="C1737" s="88">
        <v>45741</v>
      </c>
      <c r="D1737" s="88" t="s">
        <v>689</v>
      </c>
      <c r="E1737" s="33" t="s">
        <v>3562</v>
      </c>
      <c r="F1737" s="88"/>
      <c r="G1737" s="394" t="s">
        <v>4244</v>
      </c>
      <c r="H1737" s="88">
        <v>1</v>
      </c>
      <c r="I1737" s="88">
        <v>1500</v>
      </c>
      <c r="J1737" s="148">
        <v>1500</v>
      </c>
      <c r="K1737" s="148"/>
      <c r="L1737" s="148"/>
    </row>
    <row r="1738" spans="1:12">
      <c r="A1738" s="33" t="s">
        <v>3668</v>
      </c>
      <c r="B1738" s="158" t="s">
        <v>584</v>
      </c>
      <c r="C1738" s="88">
        <v>45741</v>
      </c>
      <c r="D1738" s="88" t="s">
        <v>689</v>
      </c>
      <c r="E1738" s="33" t="s">
        <v>3369</v>
      </c>
      <c r="F1738" s="88"/>
      <c r="G1738" s="394" t="s">
        <v>4225</v>
      </c>
      <c r="H1738" s="88">
        <v>1</v>
      </c>
      <c r="I1738" s="88">
        <v>200</v>
      </c>
      <c r="J1738" s="148">
        <v>200</v>
      </c>
      <c r="K1738" s="148"/>
      <c r="L1738" s="148"/>
    </row>
    <row r="1739" spans="1:12">
      <c r="A1739" s="33" t="s">
        <v>3772</v>
      </c>
      <c r="B1739" s="158" t="s">
        <v>617</v>
      </c>
      <c r="C1739" s="88">
        <v>45741</v>
      </c>
      <c r="D1739" s="88" t="s">
        <v>689</v>
      </c>
      <c r="E1739" s="33" t="s">
        <v>3369</v>
      </c>
      <c r="F1739" s="88"/>
      <c r="G1739" s="394" t="s">
        <v>4225</v>
      </c>
      <c r="H1739" s="88">
        <v>1</v>
      </c>
      <c r="I1739" s="88">
        <v>200</v>
      </c>
      <c r="J1739" s="148">
        <v>200</v>
      </c>
      <c r="K1739" s="148"/>
      <c r="L1739" s="148"/>
    </row>
    <row r="1740" spans="1:12">
      <c r="A1740" s="33" t="s">
        <v>1311</v>
      </c>
      <c r="B1740" s="158" t="s">
        <v>1310</v>
      </c>
      <c r="C1740" s="88">
        <v>45741</v>
      </c>
      <c r="D1740" s="88" t="s">
        <v>689</v>
      </c>
      <c r="E1740" s="33" t="s">
        <v>4337</v>
      </c>
      <c r="F1740" s="88"/>
      <c r="G1740" s="394" t="s">
        <v>4339</v>
      </c>
      <c r="H1740" s="88">
        <v>1</v>
      </c>
      <c r="I1740" s="88">
        <v>7225</v>
      </c>
      <c r="J1740" s="148">
        <v>7225</v>
      </c>
      <c r="K1740" s="148"/>
      <c r="L1740" s="148"/>
    </row>
    <row r="1741" spans="1:12">
      <c r="A1741" s="33" t="s">
        <v>1311</v>
      </c>
      <c r="B1741" s="158" t="s">
        <v>1310</v>
      </c>
      <c r="C1741" s="88">
        <v>45741</v>
      </c>
      <c r="D1741" s="88" t="s">
        <v>689</v>
      </c>
      <c r="E1741" s="33" t="s">
        <v>3369</v>
      </c>
      <c r="F1741" s="88"/>
      <c r="G1741" s="394" t="s">
        <v>4225</v>
      </c>
      <c r="H1741" s="88">
        <v>1</v>
      </c>
      <c r="I1741" s="88">
        <v>200</v>
      </c>
      <c r="J1741" s="148">
        <v>200</v>
      </c>
      <c r="K1741" s="148"/>
      <c r="L1741" s="148"/>
    </row>
    <row r="1742" spans="1:12">
      <c r="A1742" s="33" t="s">
        <v>1955</v>
      </c>
      <c r="B1742" s="158" t="s">
        <v>1954</v>
      </c>
      <c r="C1742" s="88">
        <v>45741</v>
      </c>
      <c r="D1742" s="88" t="s">
        <v>689</v>
      </c>
      <c r="E1742" s="33" t="s">
        <v>3369</v>
      </c>
      <c r="F1742" s="88"/>
      <c r="G1742" s="394" t="s">
        <v>4225</v>
      </c>
      <c r="H1742" s="88">
        <v>1</v>
      </c>
      <c r="I1742" s="88">
        <v>200</v>
      </c>
      <c r="J1742" s="148">
        <v>200</v>
      </c>
      <c r="K1742" s="148"/>
      <c r="L1742" s="148"/>
    </row>
    <row r="1743" spans="1:12">
      <c r="A1743" s="33" t="s">
        <v>3774</v>
      </c>
      <c r="B1743" s="158" t="s">
        <v>2645</v>
      </c>
      <c r="C1743" s="88">
        <v>45741</v>
      </c>
      <c r="D1743" s="88" t="s">
        <v>689</v>
      </c>
      <c r="E1743" s="33" t="s">
        <v>3369</v>
      </c>
      <c r="F1743" s="88"/>
      <c r="G1743" s="394" t="s">
        <v>4225</v>
      </c>
      <c r="H1743" s="88">
        <v>1</v>
      </c>
      <c r="I1743" s="88">
        <v>200</v>
      </c>
      <c r="J1743" s="148">
        <v>200</v>
      </c>
      <c r="K1743" s="148"/>
      <c r="L1743" s="148"/>
    </row>
    <row r="1744" spans="1:12">
      <c r="A1744" s="33" t="s">
        <v>1617</v>
      </c>
      <c r="B1744" s="158" t="s">
        <v>1616</v>
      </c>
      <c r="C1744" s="88">
        <v>45741</v>
      </c>
      <c r="D1744" s="88" t="s">
        <v>689</v>
      </c>
      <c r="E1744" s="33" t="s">
        <v>2861</v>
      </c>
      <c r="F1744" s="88"/>
      <c r="G1744" s="394" t="s">
        <v>4211</v>
      </c>
      <c r="H1744" s="88">
        <v>3</v>
      </c>
      <c r="I1744" s="88">
        <v>50</v>
      </c>
      <c r="J1744" s="148">
        <v>150</v>
      </c>
      <c r="K1744" s="148"/>
      <c r="L1744" s="148"/>
    </row>
    <row r="1745" spans="1:12">
      <c r="A1745" s="33" t="s">
        <v>1617</v>
      </c>
      <c r="B1745" s="158" t="s">
        <v>1616</v>
      </c>
      <c r="C1745" s="88">
        <v>45741</v>
      </c>
      <c r="D1745" s="88" t="s">
        <v>689</v>
      </c>
      <c r="E1745" s="33" t="s">
        <v>3369</v>
      </c>
      <c r="F1745" s="88"/>
      <c r="G1745" s="394" t="s">
        <v>4225</v>
      </c>
      <c r="H1745" s="88">
        <v>1</v>
      </c>
      <c r="I1745" s="88">
        <v>200</v>
      </c>
      <c r="J1745" s="148">
        <v>200</v>
      </c>
      <c r="K1745" s="148"/>
      <c r="L1745" s="148"/>
    </row>
    <row r="1746" spans="1:12">
      <c r="A1746" s="33" t="s">
        <v>1279</v>
      </c>
      <c r="B1746" s="158" t="s">
        <v>1278</v>
      </c>
      <c r="C1746" s="88">
        <v>45741</v>
      </c>
      <c r="D1746" s="88" t="s">
        <v>689</v>
      </c>
      <c r="E1746" s="33" t="s">
        <v>3369</v>
      </c>
      <c r="F1746" s="88"/>
      <c r="G1746" s="394" t="s">
        <v>4225</v>
      </c>
      <c r="H1746" s="88">
        <v>1</v>
      </c>
      <c r="I1746" s="88">
        <v>200</v>
      </c>
      <c r="J1746" s="148">
        <v>200</v>
      </c>
      <c r="K1746" s="148"/>
      <c r="L1746" s="148"/>
    </row>
    <row r="1747" spans="1:12">
      <c r="A1747" s="33" t="s">
        <v>3664</v>
      </c>
      <c r="B1747" s="158" t="s">
        <v>533</v>
      </c>
      <c r="C1747" s="88">
        <v>45741</v>
      </c>
      <c r="D1747" s="88" t="s">
        <v>689</v>
      </c>
      <c r="E1747" s="33" t="s">
        <v>3369</v>
      </c>
      <c r="F1747" s="88"/>
      <c r="G1747" s="394" t="s">
        <v>4225</v>
      </c>
      <c r="H1747" s="88">
        <v>1</v>
      </c>
      <c r="I1747" s="88">
        <v>200</v>
      </c>
      <c r="J1747" s="148">
        <v>200</v>
      </c>
      <c r="K1747" s="148"/>
      <c r="L1747" s="148"/>
    </row>
    <row r="1748" spans="1:12">
      <c r="A1748" s="33" t="s">
        <v>2276</v>
      </c>
      <c r="B1748" s="158" t="s">
        <v>2264</v>
      </c>
      <c r="C1748" s="88">
        <v>45741</v>
      </c>
      <c r="D1748" s="88" t="s">
        <v>689</v>
      </c>
      <c r="E1748" s="33" t="s">
        <v>3564</v>
      </c>
      <c r="F1748" s="88"/>
      <c r="G1748" s="394" t="s">
        <v>4245</v>
      </c>
      <c r="H1748" s="88">
        <v>1</v>
      </c>
      <c r="I1748" s="88">
        <v>1500</v>
      </c>
      <c r="J1748" s="148">
        <v>1500</v>
      </c>
      <c r="K1748" s="148"/>
      <c r="L1748" s="148"/>
    </row>
    <row r="1749" spans="1:12">
      <c r="A1749" s="33" t="s">
        <v>2276</v>
      </c>
      <c r="B1749" s="158" t="s">
        <v>2264</v>
      </c>
      <c r="C1749" s="88">
        <v>45741</v>
      </c>
      <c r="D1749" s="88" t="s">
        <v>689</v>
      </c>
      <c r="E1749" s="33" t="s">
        <v>4247</v>
      </c>
      <c r="F1749" s="88"/>
      <c r="G1749" s="394" t="s">
        <v>4248</v>
      </c>
      <c r="H1749" s="88">
        <v>1</v>
      </c>
      <c r="I1749" s="88">
        <v>2800</v>
      </c>
      <c r="J1749" s="148">
        <v>2800</v>
      </c>
      <c r="K1749" s="148"/>
      <c r="L1749" s="148"/>
    </row>
    <row r="1750" spans="1:12">
      <c r="A1750" s="33" t="s">
        <v>2276</v>
      </c>
      <c r="B1750" s="158" t="s">
        <v>2264</v>
      </c>
      <c r="C1750" s="88">
        <v>45741</v>
      </c>
      <c r="D1750" s="88" t="s">
        <v>689</v>
      </c>
      <c r="E1750" s="33" t="s">
        <v>3562</v>
      </c>
      <c r="F1750" s="88"/>
      <c r="G1750" s="394" t="s">
        <v>4244</v>
      </c>
      <c r="H1750" s="88">
        <v>1</v>
      </c>
      <c r="I1750" s="88">
        <v>1500</v>
      </c>
      <c r="J1750" s="148">
        <v>1500</v>
      </c>
      <c r="K1750" s="148"/>
      <c r="L1750" s="148"/>
    </row>
    <row r="1751" spans="1:12">
      <c r="A1751" s="33" t="s">
        <v>2276</v>
      </c>
      <c r="B1751" s="158" t="s">
        <v>2264</v>
      </c>
      <c r="C1751" s="88">
        <v>45741</v>
      </c>
      <c r="D1751" s="88" t="s">
        <v>689</v>
      </c>
      <c r="E1751" s="33" t="s">
        <v>3369</v>
      </c>
      <c r="F1751" s="88"/>
      <c r="G1751" s="394" t="s">
        <v>4225</v>
      </c>
      <c r="H1751" s="88">
        <v>1</v>
      </c>
      <c r="I1751" s="88">
        <v>200</v>
      </c>
      <c r="J1751" s="148">
        <v>200</v>
      </c>
      <c r="K1751" s="148"/>
      <c r="L1751" s="148"/>
    </row>
    <row r="1752" spans="1:12">
      <c r="A1752" s="33" t="s">
        <v>4056</v>
      </c>
      <c r="B1752" s="158" t="s">
        <v>629</v>
      </c>
      <c r="C1752" s="88">
        <v>45741</v>
      </c>
      <c r="D1752" s="88" t="s">
        <v>689</v>
      </c>
      <c r="E1752" s="33" t="s">
        <v>3382</v>
      </c>
      <c r="F1752" s="88"/>
      <c r="G1752" s="394" t="s">
        <v>4228</v>
      </c>
      <c r="H1752" s="88">
        <v>4</v>
      </c>
      <c r="I1752" s="88">
        <v>50</v>
      </c>
      <c r="J1752" s="148">
        <v>200</v>
      </c>
      <c r="K1752" s="148"/>
      <c r="L1752" s="148"/>
    </row>
    <row r="1753" spans="1:12">
      <c r="A1753" s="33" t="s">
        <v>4056</v>
      </c>
      <c r="B1753" s="158" t="s">
        <v>629</v>
      </c>
      <c r="C1753" s="88">
        <v>45741</v>
      </c>
      <c r="D1753" s="88" t="s">
        <v>689</v>
      </c>
      <c r="E1753" s="33" t="s">
        <v>3564</v>
      </c>
      <c r="F1753" s="88"/>
      <c r="G1753" s="394" t="s">
        <v>4245</v>
      </c>
      <c r="H1753" s="88">
        <v>1</v>
      </c>
      <c r="I1753" s="88">
        <v>1500</v>
      </c>
      <c r="J1753" s="148">
        <v>1500</v>
      </c>
      <c r="K1753" s="148"/>
      <c r="L1753" s="148"/>
    </row>
    <row r="1754" spans="1:12">
      <c r="A1754" s="33" t="s">
        <v>4056</v>
      </c>
      <c r="B1754" s="158" t="s">
        <v>629</v>
      </c>
      <c r="C1754" s="88">
        <v>45741</v>
      </c>
      <c r="D1754" s="88" t="s">
        <v>689</v>
      </c>
      <c r="E1754" s="33" t="s">
        <v>3562</v>
      </c>
      <c r="F1754" s="88"/>
      <c r="G1754" s="394" t="s">
        <v>4244</v>
      </c>
      <c r="H1754" s="88">
        <v>1</v>
      </c>
      <c r="I1754" s="88">
        <v>1500</v>
      </c>
      <c r="J1754" s="148">
        <v>1500</v>
      </c>
      <c r="K1754" s="148"/>
      <c r="L1754" s="148"/>
    </row>
    <row r="1755" spans="1:12">
      <c r="A1755" s="33" t="s">
        <v>4056</v>
      </c>
      <c r="B1755" s="158" t="s">
        <v>629</v>
      </c>
      <c r="C1755" s="88">
        <v>45741</v>
      </c>
      <c r="D1755" s="88" t="s">
        <v>689</v>
      </c>
      <c r="E1755" s="33" t="s">
        <v>3369</v>
      </c>
      <c r="F1755" s="88"/>
      <c r="G1755" s="394" t="s">
        <v>4225</v>
      </c>
      <c r="H1755" s="88">
        <v>1</v>
      </c>
      <c r="I1755" s="88">
        <v>200</v>
      </c>
      <c r="J1755" s="148">
        <v>200</v>
      </c>
      <c r="K1755" s="148"/>
      <c r="L1755" s="148"/>
    </row>
    <row r="1756" spans="1:12">
      <c r="A1756" s="33" t="s">
        <v>1882</v>
      </c>
      <c r="B1756" s="158" t="s">
        <v>1869</v>
      </c>
      <c r="C1756" s="88">
        <v>45741</v>
      </c>
      <c r="D1756" s="88" t="s">
        <v>689</v>
      </c>
      <c r="E1756" s="33" t="s">
        <v>3564</v>
      </c>
      <c r="F1756" s="88"/>
      <c r="G1756" s="394" t="s">
        <v>4245</v>
      </c>
      <c r="H1756" s="88">
        <v>1</v>
      </c>
      <c r="I1756" s="88">
        <v>1500</v>
      </c>
      <c r="J1756" s="148">
        <v>1500</v>
      </c>
      <c r="K1756" s="148"/>
      <c r="L1756" s="148"/>
    </row>
    <row r="1757" spans="1:12">
      <c r="A1757" s="33" t="s">
        <v>1882</v>
      </c>
      <c r="B1757" s="158" t="s">
        <v>1869</v>
      </c>
      <c r="C1757" s="88">
        <v>45741</v>
      </c>
      <c r="D1757" s="88" t="s">
        <v>689</v>
      </c>
      <c r="E1757" s="33" t="s">
        <v>3369</v>
      </c>
      <c r="F1757" s="88"/>
      <c r="G1757" s="394" t="s">
        <v>4225</v>
      </c>
      <c r="H1757" s="88">
        <v>1</v>
      </c>
      <c r="I1757" s="88">
        <v>200</v>
      </c>
      <c r="J1757" s="148">
        <v>200</v>
      </c>
      <c r="K1757" s="148"/>
      <c r="L1757" s="148"/>
    </row>
    <row r="1758" spans="1:12">
      <c r="A1758" s="33" t="s">
        <v>4051</v>
      </c>
      <c r="B1758" s="158" t="s">
        <v>281</v>
      </c>
      <c r="C1758" s="88">
        <v>45741</v>
      </c>
      <c r="D1758" s="88" t="s">
        <v>689</v>
      </c>
      <c r="E1758" s="33" t="s">
        <v>3562</v>
      </c>
      <c r="F1758" s="88"/>
      <c r="G1758" s="394" t="s">
        <v>4244</v>
      </c>
      <c r="H1758" s="88">
        <v>1</v>
      </c>
      <c r="I1758" s="88">
        <v>1500</v>
      </c>
      <c r="J1758" s="148">
        <v>1500</v>
      </c>
      <c r="K1758" s="148"/>
      <c r="L1758" s="148"/>
    </row>
    <row r="1759" spans="1:12">
      <c r="A1759" s="33" t="s">
        <v>4051</v>
      </c>
      <c r="B1759" s="158" t="s">
        <v>281</v>
      </c>
      <c r="C1759" s="88">
        <v>45741</v>
      </c>
      <c r="D1759" s="88" t="s">
        <v>689</v>
      </c>
      <c r="E1759" s="33" t="s">
        <v>3369</v>
      </c>
      <c r="F1759" s="88"/>
      <c r="G1759" s="394" t="s">
        <v>4225</v>
      </c>
      <c r="H1759" s="88">
        <v>1</v>
      </c>
      <c r="I1759" s="88">
        <v>200</v>
      </c>
      <c r="J1759" s="148">
        <v>200</v>
      </c>
      <c r="K1759" s="148"/>
      <c r="L1759" s="148"/>
    </row>
    <row r="1760" spans="1:12">
      <c r="A1760" s="33" t="s">
        <v>1407</v>
      </c>
      <c r="B1760" s="158" t="s">
        <v>543</v>
      </c>
      <c r="C1760" s="88">
        <v>45741</v>
      </c>
      <c r="D1760" s="88" t="s">
        <v>689</v>
      </c>
      <c r="E1760" s="33" t="s">
        <v>3369</v>
      </c>
      <c r="F1760" s="88"/>
      <c r="G1760" s="394" t="s">
        <v>4225</v>
      </c>
      <c r="H1760" s="88">
        <v>1</v>
      </c>
      <c r="I1760" s="88">
        <v>200</v>
      </c>
      <c r="J1760" s="148">
        <v>200</v>
      </c>
      <c r="K1760" s="148"/>
      <c r="L1760" s="148"/>
    </row>
    <row r="1761" spans="1:12">
      <c r="A1761" s="33" t="s">
        <v>1354</v>
      </c>
      <c r="B1761" s="158" t="s">
        <v>1350</v>
      </c>
      <c r="C1761" s="88">
        <v>45741</v>
      </c>
      <c r="D1761" s="88" t="s">
        <v>689</v>
      </c>
      <c r="E1761" s="33" t="s">
        <v>3369</v>
      </c>
      <c r="F1761" s="88"/>
      <c r="G1761" s="394" t="s">
        <v>4225</v>
      </c>
      <c r="H1761" s="88">
        <v>1</v>
      </c>
      <c r="I1761" s="88">
        <v>200</v>
      </c>
      <c r="J1761" s="148">
        <v>200</v>
      </c>
      <c r="K1761" s="148"/>
      <c r="L1761" s="148"/>
    </row>
    <row r="1762" spans="1:12">
      <c r="A1762" s="33" t="s">
        <v>443</v>
      </c>
      <c r="B1762" s="158" t="s">
        <v>586</v>
      </c>
      <c r="C1762" s="88">
        <v>45741</v>
      </c>
      <c r="D1762" s="88" t="s">
        <v>689</v>
      </c>
      <c r="E1762" s="33" t="s">
        <v>3369</v>
      </c>
      <c r="F1762" s="88"/>
      <c r="G1762" s="394" t="s">
        <v>4225</v>
      </c>
      <c r="H1762" s="88">
        <v>1</v>
      </c>
      <c r="I1762" s="88">
        <v>200</v>
      </c>
      <c r="J1762" s="148">
        <v>200</v>
      </c>
      <c r="K1762" s="148"/>
      <c r="L1762" s="148"/>
    </row>
    <row r="1763" spans="1:12">
      <c r="A1763" s="33" t="s">
        <v>1939</v>
      </c>
      <c r="B1763" s="158" t="s">
        <v>1937</v>
      </c>
      <c r="C1763" s="88">
        <v>45741</v>
      </c>
      <c r="D1763" s="88" t="s">
        <v>689</v>
      </c>
      <c r="E1763" s="33" t="s">
        <v>3369</v>
      </c>
      <c r="F1763" s="88"/>
      <c r="G1763" s="394" t="s">
        <v>4225</v>
      </c>
      <c r="H1763" s="88">
        <v>1</v>
      </c>
      <c r="I1763" s="88">
        <v>200</v>
      </c>
      <c r="J1763" s="148">
        <v>200</v>
      </c>
      <c r="K1763" s="148"/>
      <c r="L1763" s="148"/>
    </row>
    <row r="1764" spans="1:12">
      <c r="A1764" s="33" t="s">
        <v>2163</v>
      </c>
      <c r="B1764" s="158" t="s">
        <v>2162</v>
      </c>
      <c r="C1764" s="88">
        <v>45741</v>
      </c>
      <c r="D1764" s="88" t="s">
        <v>689</v>
      </c>
      <c r="E1764" s="33" t="s">
        <v>3369</v>
      </c>
      <c r="F1764" s="88"/>
      <c r="G1764" s="394" t="s">
        <v>4225</v>
      </c>
      <c r="H1764" s="88">
        <v>1</v>
      </c>
      <c r="I1764" s="88">
        <v>200</v>
      </c>
      <c r="J1764" s="148">
        <v>200</v>
      </c>
      <c r="K1764" s="148"/>
      <c r="L1764" s="148"/>
    </row>
    <row r="1765" spans="1:12">
      <c r="A1765" s="33" t="s">
        <v>1866</v>
      </c>
      <c r="B1765" s="158" t="s">
        <v>1864</v>
      </c>
      <c r="C1765" s="88">
        <v>45741</v>
      </c>
      <c r="D1765" s="88" t="s">
        <v>689</v>
      </c>
      <c r="E1765" s="33" t="s">
        <v>3369</v>
      </c>
      <c r="F1765" s="88"/>
      <c r="G1765" s="394" t="s">
        <v>4225</v>
      </c>
      <c r="H1765" s="88">
        <v>1</v>
      </c>
      <c r="I1765" s="88">
        <v>200</v>
      </c>
      <c r="J1765" s="148">
        <v>200</v>
      </c>
      <c r="K1765" s="148"/>
      <c r="L1765" s="148"/>
    </row>
    <row r="1766" spans="1:12">
      <c r="A1766" s="33" t="s">
        <v>3651</v>
      </c>
      <c r="B1766" s="158" t="s">
        <v>598</v>
      </c>
      <c r="C1766" s="88">
        <v>45741</v>
      </c>
      <c r="D1766" s="88" t="s">
        <v>689</v>
      </c>
      <c r="E1766" s="33" t="s">
        <v>3369</v>
      </c>
      <c r="F1766" s="88"/>
      <c r="G1766" s="394" t="s">
        <v>4225</v>
      </c>
      <c r="H1766" s="88">
        <v>1</v>
      </c>
      <c r="I1766" s="88">
        <v>200</v>
      </c>
      <c r="J1766" s="148">
        <v>200</v>
      </c>
      <c r="K1766" s="148"/>
      <c r="L1766" s="148"/>
    </row>
    <row r="1767" spans="1:12">
      <c r="A1767" s="33" t="s">
        <v>3665</v>
      </c>
      <c r="B1767" s="158" t="s">
        <v>628</v>
      </c>
      <c r="C1767" s="88">
        <v>45741</v>
      </c>
      <c r="D1767" s="88" t="s">
        <v>689</v>
      </c>
      <c r="E1767" s="33" t="s">
        <v>3369</v>
      </c>
      <c r="F1767" s="88"/>
      <c r="G1767" s="394" t="s">
        <v>4225</v>
      </c>
      <c r="H1767" s="88">
        <v>1</v>
      </c>
      <c r="I1767" s="88">
        <v>200</v>
      </c>
      <c r="J1767" s="148">
        <v>200</v>
      </c>
      <c r="K1767" s="148"/>
      <c r="L1767" s="148"/>
    </row>
    <row r="1768" spans="1:12">
      <c r="A1768" s="33" t="s">
        <v>3980</v>
      </c>
      <c r="B1768" s="158" t="s">
        <v>536</v>
      </c>
      <c r="C1768" s="88">
        <v>45741</v>
      </c>
      <c r="D1768" s="88" t="s">
        <v>689</v>
      </c>
      <c r="E1768" s="33" t="s">
        <v>3382</v>
      </c>
      <c r="F1768" s="88"/>
      <c r="G1768" s="394" t="s">
        <v>4228</v>
      </c>
      <c r="H1768" s="88">
        <v>4</v>
      </c>
      <c r="I1768" s="88">
        <v>50</v>
      </c>
      <c r="J1768" s="148">
        <v>200</v>
      </c>
      <c r="K1768" s="148"/>
      <c r="L1768" s="148"/>
    </row>
    <row r="1769" spans="1:12">
      <c r="A1769" s="33" t="s">
        <v>3980</v>
      </c>
      <c r="B1769" s="158" t="s">
        <v>536</v>
      </c>
      <c r="C1769" s="88">
        <v>45741</v>
      </c>
      <c r="D1769" s="88" t="s">
        <v>689</v>
      </c>
      <c r="E1769" s="33" t="s">
        <v>3369</v>
      </c>
      <c r="F1769" s="88"/>
      <c r="G1769" s="394" t="s">
        <v>4225</v>
      </c>
      <c r="H1769" s="88">
        <v>1</v>
      </c>
      <c r="I1769" s="88">
        <v>200</v>
      </c>
      <c r="J1769" s="148">
        <v>200</v>
      </c>
      <c r="K1769" s="148"/>
      <c r="L1769" s="148"/>
    </row>
    <row r="1770" spans="1:12">
      <c r="A1770" s="33" t="s">
        <v>1879</v>
      </c>
      <c r="B1770" s="158" t="s">
        <v>1865</v>
      </c>
      <c r="C1770" s="88">
        <v>45741</v>
      </c>
      <c r="D1770" s="88" t="s">
        <v>689</v>
      </c>
      <c r="E1770" s="33" t="s">
        <v>3369</v>
      </c>
      <c r="F1770" s="88"/>
      <c r="G1770" s="394" t="s">
        <v>4225</v>
      </c>
      <c r="H1770" s="88">
        <v>1</v>
      </c>
      <c r="I1770" s="88">
        <v>200</v>
      </c>
      <c r="J1770" s="148">
        <v>200</v>
      </c>
      <c r="K1770" s="148"/>
      <c r="L1770" s="148"/>
    </row>
    <row r="1771" spans="1:12">
      <c r="A1771" s="33" t="s">
        <v>3903</v>
      </c>
      <c r="B1771" s="158" t="s">
        <v>632</v>
      </c>
      <c r="C1771" s="88">
        <v>45741</v>
      </c>
      <c r="D1771" s="88" t="s">
        <v>689</v>
      </c>
      <c r="E1771" s="33" t="s">
        <v>3369</v>
      </c>
      <c r="F1771" s="88"/>
      <c r="G1771" s="394" t="s">
        <v>4225</v>
      </c>
      <c r="H1771" s="88">
        <v>1</v>
      </c>
      <c r="I1771" s="88">
        <v>200</v>
      </c>
      <c r="J1771" s="148">
        <v>200</v>
      </c>
      <c r="K1771" s="148"/>
      <c r="L1771" s="148"/>
    </row>
    <row r="1772" spans="1:12">
      <c r="A1772" s="33" t="s">
        <v>1008</v>
      </c>
      <c r="B1772" s="158" t="s">
        <v>625</v>
      </c>
      <c r="C1772" s="88">
        <v>45741</v>
      </c>
      <c r="D1772" s="88" t="s">
        <v>689</v>
      </c>
      <c r="E1772" s="33" t="s">
        <v>3369</v>
      </c>
      <c r="F1772" s="88"/>
      <c r="G1772" s="394" t="s">
        <v>4225</v>
      </c>
      <c r="H1772" s="88">
        <v>1</v>
      </c>
      <c r="I1772" s="88">
        <v>200</v>
      </c>
      <c r="J1772" s="148">
        <v>200</v>
      </c>
      <c r="K1772" s="148"/>
      <c r="L1772" s="148"/>
    </row>
    <row r="1773" spans="1:12">
      <c r="A1773" s="33" t="s">
        <v>1497</v>
      </c>
      <c r="B1773" s="158" t="s">
        <v>1004</v>
      </c>
      <c r="C1773" s="88">
        <v>45741</v>
      </c>
      <c r="D1773" s="88" t="s">
        <v>689</v>
      </c>
      <c r="E1773" s="33" t="s">
        <v>3568</v>
      </c>
      <c r="F1773" s="88"/>
      <c r="G1773" s="394" t="s">
        <v>4246</v>
      </c>
      <c r="H1773" s="88">
        <v>1</v>
      </c>
      <c r="I1773" s="88">
        <v>2800</v>
      </c>
      <c r="J1773" s="148">
        <v>2800</v>
      </c>
      <c r="K1773" s="148"/>
      <c r="L1773" s="148"/>
    </row>
    <row r="1774" spans="1:12">
      <c r="A1774" s="33" t="s">
        <v>1497</v>
      </c>
      <c r="B1774" s="158" t="s">
        <v>1004</v>
      </c>
      <c r="C1774" s="88">
        <v>45741</v>
      </c>
      <c r="D1774" s="88" t="s">
        <v>689</v>
      </c>
      <c r="E1774" s="33" t="s">
        <v>3562</v>
      </c>
      <c r="F1774" s="88"/>
      <c r="G1774" s="394" t="s">
        <v>4244</v>
      </c>
      <c r="H1774" s="88">
        <v>1</v>
      </c>
      <c r="I1774" s="88">
        <v>1500</v>
      </c>
      <c r="J1774" s="148">
        <v>1500</v>
      </c>
      <c r="K1774" s="148"/>
      <c r="L1774" s="148"/>
    </row>
    <row r="1775" spans="1:12">
      <c r="A1775" s="33" t="s">
        <v>1497</v>
      </c>
      <c r="B1775" s="158" t="s">
        <v>1004</v>
      </c>
      <c r="C1775" s="88">
        <v>45741</v>
      </c>
      <c r="D1775" s="88" t="s">
        <v>689</v>
      </c>
      <c r="E1775" s="33" t="s">
        <v>3369</v>
      </c>
      <c r="F1775" s="88"/>
      <c r="G1775" s="394" t="s">
        <v>4225</v>
      </c>
      <c r="H1775" s="88">
        <v>1</v>
      </c>
      <c r="I1775" s="88">
        <v>200</v>
      </c>
      <c r="J1775" s="148">
        <v>200</v>
      </c>
      <c r="K1775" s="148"/>
      <c r="L1775" s="148"/>
    </row>
    <row r="1776" spans="1:12">
      <c r="A1776" s="33" t="s">
        <v>3760</v>
      </c>
      <c r="B1776" s="158" t="s">
        <v>985</v>
      </c>
      <c r="C1776" s="88">
        <v>45741</v>
      </c>
      <c r="D1776" s="88" t="s">
        <v>689</v>
      </c>
      <c r="E1776" s="33" t="s">
        <v>3564</v>
      </c>
      <c r="F1776" s="88"/>
      <c r="G1776" s="394" t="s">
        <v>4245</v>
      </c>
      <c r="H1776" s="88">
        <v>1</v>
      </c>
      <c r="I1776" s="88">
        <v>1500</v>
      </c>
      <c r="J1776" s="148">
        <v>1500</v>
      </c>
      <c r="K1776" s="148"/>
      <c r="L1776" s="148"/>
    </row>
    <row r="1777" spans="1:12">
      <c r="A1777" s="33" t="s">
        <v>3760</v>
      </c>
      <c r="B1777" s="158" t="s">
        <v>985</v>
      </c>
      <c r="C1777" s="88">
        <v>45741</v>
      </c>
      <c r="D1777" s="88" t="s">
        <v>689</v>
      </c>
      <c r="E1777" s="33" t="s">
        <v>3369</v>
      </c>
      <c r="F1777" s="88"/>
      <c r="G1777" s="394" t="s">
        <v>4225</v>
      </c>
      <c r="H1777" s="88">
        <v>1</v>
      </c>
      <c r="I1777" s="88">
        <v>200</v>
      </c>
      <c r="J1777" s="148">
        <v>200</v>
      </c>
      <c r="K1777" s="148"/>
      <c r="L1777" s="148"/>
    </row>
    <row r="1778" spans="1:12">
      <c r="A1778" s="33" t="s">
        <v>786</v>
      </c>
      <c r="B1778" s="158" t="s">
        <v>785</v>
      </c>
      <c r="C1778" s="88">
        <v>45741</v>
      </c>
      <c r="D1778" s="88" t="s">
        <v>689</v>
      </c>
      <c r="E1778" s="33" t="s">
        <v>3369</v>
      </c>
      <c r="F1778" s="88"/>
      <c r="G1778" s="394" t="s">
        <v>4225</v>
      </c>
      <c r="H1778" s="88">
        <v>1</v>
      </c>
      <c r="I1778" s="88">
        <v>200</v>
      </c>
      <c r="J1778" s="148">
        <v>200</v>
      </c>
      <c r="K1778" s="148"/>
      <c r="L1778" s="148"/>
    </row>
    <row r="1779" spans="1:12">
      <c r="A1779" s="33" t="s">
        <v>3703</v>
      </c>
      <c r="B1779" s="158" t="s">
        <v>531</v>
      </c>
      <c r="C1779" s="88">
        <v>45741</v>
      </c>
      <c r="D1779" s="88" t="s">
        <v>689</v>
      </c>
      <c r="E1779" s="33" t="s">
        <v>3564</v>
      </c>
      <c r="F1779" s="88"/>
      <c r="G1779" s="394" t="s">
        <v>4245</v>
      </c>
      <c r="H1779" s="88">
        <v>1</v>
      </c>
      <c r="I1779" s="88">
        <v>1500</v>
      </c>
      <c r="J1779" s="148">
        <v>1500</v>
      </c>
      <c r="K1779" s="148"/>
      <c r="L1779" s="148"/>
    </row>
    <row r="1780" spans="1:12">
      <c r="A1780" s="33" t="s">
        <v>3703</v>
      </c>
      <c r="B1780" s="158" t="s">
        <v>531</v>
      </c>
      <c r="C1780" s="88">
        <v>45741</v>
      </c>
      <c r="D1780" s="88" t="s">
        <v>689</v>
      </c>
      <c r="E1780" s="33" t="s">
        <v>3369</v>
      </c>
      <c r="F1780" s="88"/>
      <c r="G1780" s="394" t="s">
        <v>4225</v>
      </c>
      <c r="H1780" s="88">
        <v>1</v>
      </c>
      <c r="I1780" s="88">
        <v>200</v>
      </c>
      <c r="J1780" s="148">
        <v>200</v>
      </c>
      <c r="K1780" s="148"/>
      <c r="L1780" s="148"/>
    </row>
    <row r="1781" spans="1:12">
      <c r="A1781" s="33" t="s">
        <v>3669</v>
      </c>
      <c r="B1781" s="158" t="s">
        <v>1513</v>
      </c>
      <c r="C1781" s="88">
        <v>45741</v>
      </c>
      <c r="D1781" s="88" t="s">
        <v>689</v>
      </c>
      <c r="E1781" s="33" t="s">
        <v>3382</v>
      </c>
      <c r="F1781" s="88"/>
      <c r="G1781" s="394" t="s">
        <v>4228</v>
      </c>
      <c r="H1781" s="88">
        <v>4</v>
      </c>
      <c r="I1781" s="88">
        <v>50</v>
      </c>
      <c r="J1781" s="148">
        <v>200</v>
      </c>
      <c r="K1781" s="148"/>
      <c r="L1781" s="148"/>
    </row>
    <row r="1782" spans="1:12">
      <c r="A1782" s="33" t="s">
        <v>3669</v>
      </c>
      <c r="B1782" s="158" t="s">
        <v>1513</v>
      </c>
      <c r="C1782" s="88">
        <v>45741</v>
      </c>
      <c r="D1782" s="88" t="s">
        <v>689</v>
      </c>
      <c r="E1782" s="33" t="s">
        <v>3562</v>
      </c>
      <c r="F1782" s="88"/>
      <c r="G1782" s="394" t="s">
        <v>4244</v>
      </c>
      <c r="H1782" s="88">
        <v>1</v>
      </c>
      <c r="I1782" s="88">
        <v>1500</v>
      </c>
      <c r="J1782" s="148">
        <v>1500</v>
      </c>
      <c r="K1782" s="148"/>
      <c r="L1782" s="148"/>
    </row>
    <row r="1783" spans="1:12">
      <c r="A1783" s="33" t="s">
        <v>3669</v>
      </c>
      <c r="B1783" s="158" t="s">
        <v>1513</v>
      </c>
      <c r="C1783" s="88">
        <v>45741</v>
      </c>
      <c r="D1783" s="88" t="s">
        <v>689</v>
      </c>
      <c r="E1783" s="33" t="s">
        <v>3369</v>
      </c>
      <c r="F1783" s="88"/>
      <c r="G1783" s="394" t="s">
        <v>4225</v>
      </c>
      <c r="H1783" s="88">
        <v>1</v>
      </c>
      <c r="I1783" s="88">
        <v>200</v>
      </c>
      <c r="J1783" s="148">
        <v>200</v>
      </c>
      <c r="K1783" s="148"/>
      <c r="L1783" s="148"/>
    </row>
    <row r="1784" spans="1:12">
      <c r="A1784" s="33" t="s">
        <v>1810</v>
      </c>
      <c r="B1784" s="158" t="s">
        <v>1809</v>
      </c>
      <c r="C1784" s="88">
        <v>45741</v>
      </c>
      <c r="D1784" s="88" t="s">
        <v>689</v>
      </c>
      <c r="E1784" s="33" t="s">
        <v>3382</v>
      </c>
      <c r="F1784" s="88"/>
      <c r="G1784" s="394" t="s">
        <v>4228</v>
      </c>
      <c r="H1784" s="88">
        <v>3</v>
      </c>
      <c r="I1784" s="88">
        <v>50</v>
      </c>
      <c r="J1784" s="148">
        <v>150</v>
      </c>
      <c r="K1784" s="148"/>
      <c r="L1784" s="148"/>
    </row>
    <row r="1785" spans="1:12">
      <c r="A1785" s="33" t="s">
        <v>1810</v>
      </c>
      <c r="B1785" s="158" t="s">
        <v>1809</v>
      </c>
      <c r="C1785" s="88">
        <v>45741</v>
      </c>
      <c r="D1785" s="88" t="s">
        <v>689</v>
      </c>
      <c r="E1785" s="33" t="s">
        <v>3369</v>
      </c>
      <c r="F1785" s="88"/>
      <c r="G1785" s="394" t="s">
        <v>4225</v>
      </c>
      <c r="H1785" s="88">
        <v>1</v>
      </c>
      <c r="I1785" s="88">
        <v>200</v>
      </c>
      <c r="J1785" s="148">
        <v>200</v>
      </c>
      <c r="K1785" s="148"/>
      <c r="L1785" s="148"/>
    </row>
    <row r="1786" spans="1:12">
      <c r="A1786" s="33" t="s">
        <v>751</v>
      </c>
      <c r="B1786" s="158" t="s">
        <v>750</v>
      </c>
      <c r="C1786" s="88">
        <v>45741</v>
      </c>
      <c r="D1786" s="88" t="s">
        <v>689</v>
      </c>
      <c r="E1786" s="33" t="s">
        <v>3568</v>
      </c>
      <c r="F1786" s="88"/>
      <c r="G1786" s="394" t="s">
        <v>4246</v>
      </c>
      <c r="H1786" s="88">
        <v>28</v>
      </c>
      <c r="I1786" s="88">
        <v>50</v>
      </c>
      <c r="J1786" s="148">
        <v>1400</v>
      </c>
      <c r="K1786" s="148"/>
      <c r="L1786" s="148"/>
    </row>
    <row r="1787" spans="1:12">
      <c r="A1787" s="33" t="s">
        <v>751</v>
      </c>
      <c r="B1787" s="158" t="s">
        <v>750</v>
      </c>
      <c r="C1787" s="88">
        <v>45741</v>
      </c>
      <c r="D1787" s="88" t="s">
        <v>689</v>
      </c>
      <c r="E1787" s="33" t="s">
        <v>3369</v>
      </c>
      <c r="F1787" s="88"/>
      <c r="G1787" s="394" t="s">
        <v>4225</v>
      </c>
      <c r="H1787" s="88">
        <v>1</v>
      </c>
      <c r="I1787" s="88">
        <v>200</v>
      </c>
      <c r="J1787" s="148">
        <v>200</v>
      </c>
      <c r="K1787" s="148"/>
      <c r="L1787" s="148"/>
    </row>
    <row r="1788" spans="1:12">
      <c r="A1788" s="33" t="s">
        <v>3972</v>
      </c>
      <c r="B1788" s="158" t="s">
        <v>2284</v>
      </c>
      <c r="C1788" s="88">
        <v>45741</v>
      </c>
      <c r="D1788" s="88" t="s">
        <v>689</v>
      </c>
      <c r="E1788" s="33" t="s">
        <v>3369</v>
      </c>
      <c r="F1788" s="88"/>
      <c r="G1788" s="394" t="s">
        <v>4225</v>
      </c>
      <c r="H1788" s="88">
        <v>1</v>
      </c>
      <c r="I1788" s="88">
        <v>200</v>
      </c>
      <c r="J1788" s="148">
        <v>200</v>
      </c>
      <c r="K1788" s="148"/>
      <c r="L1788" s="148"/>
    </row>
    <row r="1789" spans="1:12">
      <c r="A1789" s="33" t="s">
        <v>1452</v>
      </c>
      <c r="B1789" s="158" t="s">
        <v>1451</v>
      </c>
      <c r="C1789" s="88">
        <v>45741</v>
      </c>
      <c r="D1789" s="88" t="s">
        <v>689</v>
      </c>
      <c r="E1789" s="33" t="s">
        <v>3369</v>
      </c>
      <c r="F1789" s="88"/>
      <c r="G1789" s="394" t="s">
        <v>4225</v>
      </c>
      <c r="H1789" s="88">
        <v>1</v>
      </c>
      <c r="I1789" s="88">
        <v>200</v>
      </c>
      <c r="J1789" s="148">
        <v>200</v>
      </c>
      <c r="K1789" s="148"/>
      <c r="L1789" s="148"/>
    </row>
    <row r="1790" spans="1:12">
      <c r="A1790" s="33" t="s">
        <v>2269</v>
      </c>
      <c r="B1790" s="158" t="s">
        <v>2257</v>
      </c>
      <c r="C1790" s="88">
        <v>45741</v>
      </c>
      <c r="D1790" s="88" t="s">
        <v>689</v>
      </c>
      <c r="E1790" s="33" t="s">
        <v>3369</v>
      </c>
      <c r="F1790" s="88"/>
      <c r="G1790" s="394" t="s">
        <v>4225</v>
      </c>
      <c r="H1790" s="88">
        <v>1</v>
      </c>
      <c r="I1790" s="88">
        <v>200</v>
      </c>
      <c r="J1790" s="148">
        <v>200</v>
      </c>
      <c r="K1790" s="148"/>
      <c r="L1790" s="148"/>
    </row>
    <row r="1791" spans="1:12">
      <c r="A1791" s="33" t="s">
        <v>3657</v>
      </c>
      <c r="B1791" s="158" t="s">
        <v>434</v>
      </c>
      <c r="C1791" s="88">
        <v>45741</v>
      </c>
      <c r="D1791" s="88" t="s">
        <v>689</v>
      </c>
      <c r="E1791" s="33" t="s">
        <v>4205</v>
      </c>
      <c r="F1791" s="88"/>
      <c r="G1791" s="394" t="s">
        <v>4206</v>
      </c>
      <c r="H1791" s="88">
        <v>1</v>
      </c>
      <c r="I1791" s="88">
        <v>50</v>
      </c>
      <c r="J1791" s="148">
        <v>50</v>
      </c>
      <c r="K1791" s="148"/>
      <c r="L1791" s="148"/>
    </row>
    <row r="1792" spans="1:12">
      <c r="A1792" s="33" t="s">
        <v>3657</v>
      </c>
      <c r="B1792" s="158" t="s">
        <v>434</v>
      </c>
      <c r="C1792" s="88">
        <v>45741</v>
      </c>
      <c r="D1792" s="88" t="s">
        <v>689</v>
      </c>
      <c r="E1792" s="33" t="s">
        <v>3369</v>
      </c>
      <c r="F1792" s="88"/>
      <c r="G1792" s="394" t="s">
        <v>4225</v>
      </c>
      <c r="H1792" s="88">
        <v>1</v>
      </c>
      <c r="I1792" s="88">
        <v>200</v>
      </c>
      <c r="J1792" s="148">
        <v>200</v>
      </c>
      <c r="K1792" s="148"/>
      <c r="L1792" s="148"/>
    </row>
    <row r="1793" spans="1:12">
      <c r="A1793" s="33" t="s">
        <v>3964</v>
      </c>
      <c r="B1793" s="158" t="s">
        <v>611</v>
      </c>
      <c r="C1793" s="88">
        <v>45741</v>
      </c>
      <c r="D1793" s="88" t="s">
        <v>689</v>
      </c>
      <c r="E1793" s="33" t="s">
        <v>3369</v>
      </c>
      <c r="F1793" s="88"/>
      <c r="G1793" s="394" t="s">
        <v>4225</v>
      </c>
      <c r="H1793" s="88">
        <v>1</v>
      </c>
      <c r="I1793" s="88">
        <v>200</v>
      </c>
      <c r="J1793" s="148">
        <v>200</v>
      </c>
      <c r="K1793" s="148"/>
      <c r="L1793" s="148"/>
    </row>
    <row r="1794" spans="1:12">
      <c r="A1794" s="33" t="s">
        <v>2036</v>
      </c>
      <c r="B1794" s="158" t="s">
        <v>2035</v>
      </c>
      <c r="C1794" s="88">
        <v>45741</v>
      </c>
      <c r="D1794" s="88" t="s">
        <v>689</v>
      </c>
      <c r="E1794" s="33" t="s">
        <v>3369</v>
      </c>
      <c r="F1794" s="88"/>
      <c r="G1794" s="394" t="s">
        <v>4225</v>
      </c>
      <c r="H1794" s="88">
        <v>1</v>
      </c>
      <c r="I1794" s="88">
        <v>200</v>
      </c>
      <c r="J1794" s="148">
        <v>200</v>
      </c>
      <c r="K1794" s="148"/>
      <c r="L1794" s="148"/>
    </row>
    <row r="1795" spans="1:12">
      <c r="A1795" s="33" t="s">
        <v>3976</v>
      </c>
      <c r="B1795" s="158" t="s">
        <v>514</v>
      </c>
      <c r="C1795" s="88">
        <v>45741</v>
      </c>
      <c r="D1795" s="88" t="s">
        <v>689</v>
      </c>
      <c r="E1795" s="33" t="s">
        <v>3369</v>
      </c>
      <c r="F1795" s="88"/>
      <c r="G1795" s="394" t="s">
        <v>4225</v>
      </c>
      <c r="H1795" s="88">
        <v>1</v>
      </c>
      <c r="I1795" s="88">
        <v>200</v>
      </c>
      <c r="J1795" s="148">
        <v>200</v>
      </c>
      <c r="K1795" s="148"/>
      <c r="L1795" s="148"/>
    </row>
    <row r="1796" spans="1:12">
      <c r="A1796" s="33" t="s">
        <v>3918</v>
      </c>
      <c r="B1796" s="158" t="s">
        <v>1001</v>
      </c>
      <c r="C1796" s="88">
        <v>45741</v>
      </c>
      <c r="D1796" s="88" t="s">
        <v>689</v>
      </c>
      <c r="E1796" s="33" t="s">
        <v>3562</v>
      </c>
      <c r="F1796" s="88"/>
      <c r="G1796" s="394" t="s">
        <v>4244</v>
      </c>
      <c r="H1796" s="88">
        <v>1</v>
      </c>
      <c r="I1796" s="88">
        <v>1500</v>
      </c>
      <c r="J1796" s="148">
        <v>1500</v>
      </c>
      <c r="K1796" s="148"/>
      <c r="L1796" s="148"/>
    </row>
    <row r="1797" spans="1:12">
      <c r="A1797" s="33" t="s">
        <v>3918</v>
      </c>
      <c r="B1797" s="158" t="s">
        <v>1001</v>
      </c>
      <c r="C1797" s="88">
        <v>45741</v>
      </c>
      <c r="D1797" s="88" t="s">
        <v>689</v>
      </c>
      <c r="E1797" s="33" t="s">
        <v>3369</v>
      </c>
      <c r="F1797" s="88"/>
      <c r="G1797" s="394" t="s">
        <v>4225</v>
      </c>
      <c r="H1797" s="88">
        <v>1</v>
      </c>
      <c r="I1797" s="88">
        <v>200</v>
      </c>
      <c r="J1797" s="148">
        <v>200</v>
      </c>
      <c r="K1797" s="148"/>
      <c r="L1797" s="148"/>
    </row>
    <row r="1798" spans="1:12">
      <c r="A1798" s="33" t="s">
        <v>3768</v>
      </c>
      <c r="B1798" s="158" t="s">
        <v>616</v>
      </c>
      <c r="C1798" s="88">
        <v>45741</v>
      </c>
      <c r="D1798" s="88" t="s">
        <v>689</v>
      </c>
      <c r="E1798" s="33" t="s">
        <v>3369</v>
      </c>
      <c r="F1798" s="88"/>
      <c r="G1798" s="394" t="s">
        <v>4225</v>
      </c>
      <c r="H1798" s="88">
        <v>1</v>
      </c>
      <c r="I1798" s="88">
        <v>200</v>
      </c>
      <c r="J1798" s="148">
        <v>200</v>
      </c>
      <c r="K1798" s="148"/>
      <c r="L1798" s="148"/>
    </row>
    <row r="1799" spans="1:12">
      <c r="A1799" s="33" t="s">
        <v>3821</v>
      </c>
      <c r="B1799" s="158" t="s">
        <v>539</v>
      </c>
      <c r="C1799" s="88">
        <v>45741</v>
      </c>
      <c r="D1799" s="88" t="s">
        <v>689</v>
      </c>
      <c r="E1799" s="33" t="s">
        <v>3382</v>
      </c>
      <c r="F1799" s="88"/>
      <c r="G1799" s="394" t="s">
        <v>4228</v>
      </c>
      <c r="H1799" s="88">
        <v>4</v>
      </c>
      <c r="I1799" s="88">
        <v>50</v>
      </c>
      <c r="J1799" s="148">
        <v>200</v>
      </c>
      <c r="K1799" s="148"/>
      <c r="L1799" s="148"/>
    </row>
    <row r="1800" spans="1:12">
      <c r="A1800" s="33" t="s">
        <v>3821</v>
      </c>
      <c r="B1800" s="158" t="s">
        <v>539</v>
      </c>
      <c r="C1800" s="88">
        <v>45741</v>
      </c>
      <c r="D1800" s="88" t="s">
        <v>689</v>
      </c>
      <c r="E1800" s="33" t="s">
        <v>3562</v>
      </c>
      <c r="F1800" s="88"/>
      <c r="G1800" s="394" t="s">
        <v>4244</v>
      </c>
      <c r="H1800" s="88">
        <v>1</v>
      </c>
      <c r="I1800" s="88">
        <v>1500</v>
      </c>
      <c r="J1800" s="148">
        <v>1500</v>
      </c>
      <c r="K1800" s="148"/>
      <c r="L1800" s="148"/>
    </row>
    <row r="1801" spans="1:12">
      <c r="A1801" s="33" t="s">
        <v>3821</v>
      </c>
      <c r="B1801" s="158" t="s">
        <v>539</v>
      </c>
      <c r="C1801" s="88">
        <v>45741</v>
      </c>
      <c r="D1801" s="88" t="s">
        <v>689</v>
      </c>
      <c r="E1801" s="33" t="s">
        <v>3369</v>
      </c>
      <c r="F1801" s="88"/>
      <c r="G1801" s="394" t="s">
        <v>4225</v>
      </c>
      <c r="H1801" s="88">
        <v>1</v>
      </c>
      <c r="I1801" s="88">
        <v>200</v>
      </c>
      <c r="J1801" s="148">
        <v>200</v>
      </c>
      <c r="K1801" s="148"/>
      <c r="L1801" s="148"/>
    </row>
    <row r="1802" spans="1:12">
      <c r="A1802" s="33" t="s">
        <v>2250</v>
      </c>
      <c r="B1802" s="158" t="s">
        <v>1764</v>
      </c>
      <c r="C1802" s="88">
        <v>45741</v>
      </c>
      <c r="D1802" s="88" t="s">
        <v>689</v>
      </c>
      <c r="E1802" s="33" t="s">
        <v>3562</v>
      </c>
      <c r="F1802" s="88"/>
      <c r="G1802" s="394" t="s">
        <v>4244</v>
      </c>
      <c r="H1802" s="88">
        <v>1</v>
      </c>
      <c r="I1802" s="88">
        <v>1500</v>
      </c>
      <c r="J1802" s="148">
        <v>1500</v>
      </c>
      <c r="K1802" s="148"/>
      <c r="L1802" s="148"/>
    </row>
    <row r="1803" spans="1:12">
      <c r="A1803" s="33" t="s">
        <v>2250</v>
      </c>
      <c r="B1803" s="158" t="s">
        <v>1764</v>
      </c>
      <c r="C1803" s="88">
        <v>45741</v>
      </c>
      <c r="D1803" s="88" t="s">
        <v>689</v>
      </c>
      <c r="E1803" s="33" t="s">
        <v>3369</v>
      </c>
      <c r="F1803" s="88"/>
      <c r="G1803" s="394" t="s">
        <v>4225</v>
      </c>
      <c r="H1803" s="88">
        <v>1</v>
      </c>
      <c r="I1803" s="88">
        <v>200</v>
      </c>
      <c r="J1803" s="148">
        <v>200</v>
      </c>
      <c r="K1803" s="148"/>
      <c r="L1803" s="148"/>
    </row>
    <row r="1804" spans="1:12">
      <c r="A1804" s="33" t="s">
        <v>2242</v>
      </c>
      <c r="B1804" s="158" t="s">
        <v>602</v>
      </c>
      <c r="C1804" s="88">
        <v>45741</v>
      </c>
      <c r="D1804" s="88" t="s">
        <v>689</v>
      </c>
      <c r="E1804" s="33" t="s">
        <v>3369</v>
      </c>
      <c r="F1804" s="88"/>
      <c r="G1804" s="394" t="s">
        <v>4225</v>
      </c>
      <c r="H1804" s="88">
        <v>1</v>
      </c>
      <c r="I1804" s="88">
        <v>200</v>
      </c>
      <c r="J1804" s="148">
        <v>200</v>
      </c>
      <c r="K1804" s="148"/>
      <c r="L1804" s="148"/>
    </row>
    <row r="1805" spans="1:12">
      <c r="A1805" s="33" t="s">
        <v>4078</v>
      </c>
      <c r="B1805" s="158" t="s">
        <v>506</v>
      </c>
      <c r="C1805" s="88">
        <v>45741</v>
      </c>
      <c r="D1805" s="88" t="s">
        <v>689</v>
      </c>
      <c r="E1805" s="33" t="s">
        <v>3562</v>
      </c>
      <c r="F1805" s="88"/>
      <c r="G1805" s="394" t="s">
        <v>4244</v>
      </c>
      <c r="H1805" s="88">
        <v>1</v>
      </c>
      <c r="I1805" s="88">
        <v>1500</v>
      </c>
      <c r="J1805" s="148">
        <v>1500</v>
      </c>
      <c r="K1805" s="148"/>
      <c r="L1805" s="148"/>
    </row>
    <row r="1806" spans="1:12">
      <c r="A1806" s="33" t="s">
        <v>4078</v>
      </c>
      <c r="B1806" s="158" t="s">
        <v>506</v>
      </c>
      <c r="C1806" s="88">
        <v>45741</v>
      </c>
      <c r="D1806" s="88" t="s">
        <v>689</v>
      </c>
      <c r="E1806" s="33" t="s">
        <v>3369</v>
      </c>
      <c r="F1806" s="88"/>
      <c r="G1806" s="394" t="s">
        <v>4225</v>
      </c>
      <c r="H1806" s="88">
        <v>1</v>
      </c>
      <c r="I1806" s="88">
        <v>200</v>
      </c>
      <c r="J1806" s="148">
        <v>200</v>
      </c>
      <c r="K1806" s="148"/>
      <c r="L1806" s="148"/>
    </row>
    <row r="1807" spans="1:12">
      <c r="A1807" s="33" t="s">
        <v>1948</v>
      </c>
      <c r="B1807" s="158" t="s">
        <v>1943</v>
      </c>
      <c r="C1807" s="88">
        <v>45741</v>
      </c>
      <c r="D1807" s="88" t="s">
        <v>689</v>
      </c>
      <c r="E1807" s="33" t="s">
        <v>3369</v>
      </c>
      <c r="F1807" s="88"/>
      <c r="G1807" s="394" t="s">
        <v>4225</v>
      </c>
      <c r="H1807" s="88">
        <v>1</v>
      </c>
      <c r="I1807" s="88">
        <v>200</v>
      </c>
      <c r="J1807" s="148">
        <v>200</v>
      </c>
      <c r="K1807" s="148"/>
      <c r="L1807" s="148"/>
    </row>
    <row r="1808" spans="1:12">
      <c r="A1808" s="33" t="s">
        <v>2246</v>
      </c>
      <c r="B1808" s="158" t="s">
        <v>525</v>
      </c>
      <c r="C1808" s="88">
        <v>45741</v>
      </c>
      <c r="D1808" s="88" t="s">
        <v>689</v>
      </c>
      <c r="E1808" s="33" t="s">
        <v>3369</v>
      </c>
      <c r="F1808" s="88"/>
      <c r="G1808" s="394" t="s">
        <v>4225</v>
      </c>
      <c r="H1808" s="88">
        <v>1</v>
      </c>
      <c r="I1808" s="88">
        <v>200</v>
      </c>
      <c r="J1808" s="148">
        <v>200</v>
      </c>
      <c r="K1808" s="148"/>
      <c r="L1808" s="148"/>
    </row>
    <row r="1809" spans="1:12">
      <c r="A1809" s="33" t="s">
        <v>1406</v>
      </c>
      <c r="B1809" s="158" t="s">
        <v>612</v>
      </c>
      <c r="C1809" s="88">
        <v>45741</v>
      </c>
      <c r="D1809" s="88" t="s">
        <v>689</v>
      </c>
      <c r="E1809" s="33" t="s">
        <v>3369</v>
      </c>
      <c r="F1809" s="88"/>
      <c r="G1809" s="394" t="s">
        <v>4225</v>
      </c>
      <c r="H1809" s="88">
        <v>1</v>
      </c>
      <c r="I1809" s="88">
        <v>200</v>
      </c>
      <c r="J1809" s="148">
        <v>200</v>
      </c>
      <c r="K1809" s="148"/>
      <c r="L1809" s="148"/>
    </row>
    <row r="1810" spans="1:12">
      <c r="A1810" s="33" t="s">
        <v>2171</v>
      </c>
      <c r="B1810" s="158" t="s">
        <v>2170</v>
      </c>
      <c r="C1810" s="88">
        <v>45741</v>
      </c>
      <c r="D1810" s="88" t="s">
        <v>689</v>
      </c>
      <c r="E1810" s="33" t="s">
        <v>3369</v>
      </c>
      <c r="F1810" s="88"/>
      <c r="G1810" s="394" t="s">
        <v>4225</v>
      </c>
      <c r="H1810" s="88">
        <v>1</v>
      </c>
      <c r="I1810" s="88">
        <v>200</v>
      </c>
      <c r="J1810" s="148">
        <v>200</v>
      </c>
      <c r="K1810" s="148"/>
      <c r="L1810" s="148"/>
    </row>
    <row r="1811" spans="1:12">
      <c r="A1811" s="33" t="s">
        <v>677</v>
      </c>
      <c r="B1811" s="158" t="s">
        <v>676</v>
      </c>
      <c r="C1811" s="88">
        <v>45741</v>
      </c>
      <c r="D1811" s="88" t="s">
        <v>689</v>
      </c>
      <c r="E1811" s="33" t="s">
        <v>3369</v>
      </c>
      <c r="F1811" s="88"/>
      <c r="G1811" s="394" t="s">
        <v>4225</v>
      </c>
      <c r="H1811" s="88">
        <v>1</v>
      </c>
      <c r="I1811" s="88">
        <v>200</v>
      </c>
      <c r="J1811" s="148">
        <v>200</v>
      </c>
      <c r="K1811" s="148"/>
      <c r="L1811" s="148"/>
    </row>
    <row r="1812" spans="1:12">
      <c r="A1812" s="33" t="s">
        <v>731</v>
      </c>
      <c r="B1812" s="158" t="s">
        <v>577</v>
      </c>
      <c r="C1812" s="88">
        <v>45741</v>
      </c>
      <c r="D1812" s="88" t="s">
        <v>689</v>
      </c>
      <c r="E1812" s="33" t="s">
        <v>3382</v>
      </c>
      <c r="F1812" s="88"/>
      <c r="G1812" s="394" t="s">
        <v>4228</v>
      </c>
      <c r="H1812" s="88">
        <v>4</v>
      </c>
      <c r="I1812" s="88">
        <v>50</v>
      </c>
      <c r="J1812" s="148">
        <v>200</v>
      </c>
      <c r="K1812" s="148"/>
      <c r="L1812" s="148"/>
    </row>
    <row r="1813" spans="1:12">
      <c r="A1813" s="33" t="s">
        <v>731</v>
      </c>
      <c r="B1813" s="158" t="s">
        <v>577</v>
      </c>
      <c r="C1813" s="88">
        <v>45741</v>
      </c>
      <c r="D1813" s="88" t="s">
        <v>689</v>
      </c>
      <c r="E1813" s="33" t="s">
        <v>3369</v>
      </c>
      <c r="F1813" s="88"/>
      <c r="G1813" s="394" t="s">
        <v>4225</v>
      </c>
      <c r="H1813" s="88">
        <v>1</v>
      </c>
      <c r="I1813" s="88">
        <v>200</v>
      </c>
      <c r="J1813" s="148">
        <v>200</v>
      </c>
      <c r="K1813" s="148"/>
      <c r="L1813" s="148"/>
    </row>
    <row r="1814" spans="1:12">
      <c r="A1814" s="33" t="s">
        <v>3724</v>
      </c>
      <c r="B1814" s="158" t="s">
        <v>581</v>
      </c>
      <c r="C1814" s="88">
        <v>45741</v>
      </c>
      <c r="D1814" s="88" t="s">
        <v>689</v>
      </c>
      <c r="E1814" s="33" t="s">
        <v>3382</v>
      </c>
      <c r="F1814" s="88"/>
      <c r="G1814" s="394" t="s">
        <v>4228</v>
      </c>
      <c r="H1814" s="88">
        <v>4</v>
      </c>
      <c r="I1814" s="88">
        <v>50</v>
      </c>
      <c r="J1814" s="148">
        <v>200</v>
      </c>
      <c r="K1814" s="148"/>
      <c r="L1814" s="148"/>
    </row>
    <row r="1815" spans="1:12">
      <c r="A1815" s="33" t="s">
        <v>3724</v>
      </c>
      <c r="B1815" s="158" t="s">
        <v>581</v>
      </c>
      <c r="C1815" s="88">
        <v>45741</v>
      </c>
      <c r="D1815" s="88" t="s">
        <v>689</v>
      </c>
      <c r="E1815" s="33" t="s">
        <v>3369</v>
      </c>
      <c r="F1815" s="88"/>
      <c r="G1815" s="394" t="s">
        <v>4225</v>
      </c>
      <c r="H1815" s="88">
        <v>1</v>
      </c>
      <c r="I1815" s="88">
        <v>200</v>
      </c>
      <c r="J1815" s="148">
        <v>200</v>
      </c>
      <c r="K1815" s="148"/>
      <c r="L1815" s="148"/>
    </row>
    <row r="1816" spans="1:12">
      <c r="A1816" s="33" t="s">
        <v>2053</v>
      </c>
      <c r="B1816" s="158" t="s">
        <v>2045</v>
      </c>
      <c r="C1816" s="88">
        <v>45741</v>
      </c>
      <c r="D1816" s="88" t="s">
        <v>689</v>
      </c>
      <c r="E1816" s="33" t="s">
        <v>3369</v>
      </c>
      <c r="F1816" s="88"/>
      <c r="G1816" s="394" t="s">
        <v>4225</v>
      </c>
      <c r="H1816" s="88">
        <v>1</v>
      </c>
      <c r="I1816" s="88">
        <v>200</v>
      </c>
      <c r="J1816" s="148">
        <v>200</v>
      </c>
      <c r="K1816" s="148"/>
      <c r="L1816" s="148"/>
    </row>
    <row r="1817" spans="1:12">
      <c r="A1817" s="33" t="s">
        <v>3706</v>
      </c>
      <c r="B1817" s="158" t="s">
        <v>490</v>
      </c>
      <c r="C1817" s="88">
        <v>45741</v>
      </c>
      <c r="D1817" s="88" t="s">
        <v>689</v>
      </c>
      <c r="E1817" s="33" t="s">
        <v>3369</v>
      </c>
      <c r="F1817" s="88"/>
      <c r="G1817" s="394" t="s">
        <v>4225</v>
      </c>
      <c r="H1817" s="88">
        <v>1</v>
      </c>
      <c r="I1817" s="88">
        <v>200</v>
      </c>
      <c r="J1817" s="148">
        <v>200</v>
      </c>
      <c r="K1817" s="148"/>
      <c r="L1817" s="148"/>
    </row>
    <row r="1818" spans="1:12">
      <c r="A1818" s="33" t="s">
        <v>2154</v>
      </c>
      <c r="B1818" s="158" t="s">
        <v>2153</v>
      </c>
      <c r="C1818" s="88">
        <v>45741</v>
      </c>
      <c r="D1818" s="88" t="s">
        <v>689</v>
      </c>
      <c r="E1818" s="33" t="s">
        <v>3369</v>
      </c>
      <c r="F1818" s="88"/>
      <c r="G1818" s="394" t="s">
        <v>4225</v>
      </c>
      <c r="H1818" s="88">
        <v>1</v>
      </c>
      <c r="I1818" s="88">
        <v>200</v>
      </c>
      <c r="J1818" s="148">
        <v>200</v>
      </c>
      <c r="K1818" s="148"/>
      <c r="L1818" s="148"/>
    </row>
    <row r="1819" spans="1:12">
      <c r="A1819" s="33" t="s">
        <v>1905</v>
      </c>
      <c r="B1819" s="158" t="s">
        <v>1340</v>
      </c>
      <c r="C1819" s="88">
        <v>45741</v>
      </c>
      <c r="D1819" s="88" t="s">
        <v>689</v>
      </c>
      <c r="E1819" s="33" t="s">
        <v>3369</v>
      </c>
      <c r="F1819" s="88"/>
      <c r="G1819" s="394" t="s">
        <v>4225</v>
      </c>
      <c r="H1819" s="88">
        <v>1</v>
      </c>
      <c r="I1819" s="88">
        <v>200</v>
      </c>
      <c r="J1819" s="148">
        <v>200</v>
      </c>
      <c r="K1819" s="148"/>
      <c r="L1819" s="148"/>
    </row>
    <row r="1820" spans="1:12">
      <c r="A1820" s="33" t="s">
        <v>1351</v>
      </c>
      <c r="B1820" s="158" t="s">
        <v>1349</v>
      </c>
      <c r="C1820" s="88">
        <v>45741</v>
      </c>
      <c r="D1820" s="88" t="s">
        <v>689</v>
      </c>
      <c r="E1820" s="33" t="s">
        <v>3369</v>
      </c>
      <c r="F1820" s="88"/>
      <c r="G1820" s="394" t="s">
        <v>4225</v>
      </c>
      <c r="H1820" s="88">
        <v>1</v>
      </c>
      <c r="I1820" s="88">
        <v>200</v>
      </c>
      <c r="J1820" s="148">
        <v>200</v>
      </c>
      <c r="K1820" s="148"/>
      <c r="L1820" s="148"/>
    </row>
    <row r="1821" spans="1:12">
      <c r="A1821" s="33" t="s">
        <v>2099</v>
      </c>
      <c r="B1821" s="158" t="s">
        <v>2096</v>
      </c>
      <c r="C1821" s="88">
        <v>45741</v>
      </c>
      <c r="D1821" s="88" t="s">
        <v>689</v>
      </c>
      <c r="E1821" s="33" t="s">
        <v>3369</v>
      </c>
      <c r="F1821" s="88"/>
      <c r="G1821" s="394" t="s">
        <v>4225</v>
      </c>
      <c r="H1821" s="88">
        <v>1</v>
      </c>
      <c r="I1821" s="88">
        <v>200</v>
      </c>
      <c r="J1821" s="148">
        <v>200</v>
      </c>
      <c r="K1821" s="148"/>
      <c r="L1821" s="148"/>
    </row>
    <row r="1822" spans="1:12">
      <c r="A1822" s="33" t="s">
        <v>56</v>
      </c>
      <c r="B1822" s="158" t="s">
        <v>508</v>
      </c>
      <c r="C1822" s="88">
        <v>45741</v>
      </c>
      <c r="D1822" s="88" t="s">
        <v>689</v>
      </c>
      <c r="E1822" s="33" t="s">
        <v>3369</v>
      </c>
      <c r="F1822" s="88"/>
      <c r="G1822" s="394" t="s">
        <v>4225</v>
      </c>
      <c r="H1822" s="88">
        <v>1</v>
      </c>
      <c r="I1822" s="88">
        <v>200</v>
      </c>
      <c r="J1822" s="148">
        <v>200</v>
      </c>
      <c r="K1822" s="148"/>
      <c r="L1822" s="148"/>
    </row>
    <row r="1823" spans="1:12">
      <c r="A1823" s="33" t="s">
        <v>1886</v>
      </c>
      <c r="B1823" s="158" t="s">
        <v>1808</v>
      </c>
      <c r="C1823" s="88">
        <v>45741</v>
      </c>
      <c r="D1823" s="88" t="s">
        <v>689</v>
      </c>
      <c r="E1823" s="33" t="s">
        <v>3568</v>
      </c>
      <c r="F1823" s="88"/>
      <c r="G1823" s="394" t="s">
        <v>4246</v>
      </c>
      <c r="H1823" s="88">
        <v>1</v>
      </c>
      <c r="I1823" s="88">
        <v>2800</v>
      </c>
      <c r="J1823" s="148">
        <v>2800</v>
      </c>
      <c r="K1823" s="148"/>
      <c r="L1823" s="148"/>
    </row>
    <row r="1824" spans="1:12">
      <c r="A1824" s="33" t="s">
        <v>1886</v>
      </c>
      <c r="B1824" s="158" t="s">
        <v>1808</v>
      </c>
      <c r="C1824" s="88">
        <v>45741</v>
      </c>
      <c r="D1824" s="88" t="s">
        <v>689</v>
      </c>
      <c r="E1824" s="33" t="s">
        <v>3382</v>
      </c>
      <c r="F1824" s="88"/>
      <c r="G1824" s="394" t="s">
        <v>4228</v>
      </c>
      <c r="H1824" s="88">
        <v>4</v>
      </c>
      <c r="I1824" s="88">
        <v>50</v>
      </c>
      <c r="J1824" s="148">
        <v>200</v>
      </c>
      <c r="K1824" s="148"/>
      <c r="L1824" s="148"/>
    </row>
    <row r="1825" spans="1:12">
      <c r="A1825" s="33" t="s">
        <v>1886</v>
      </c>
      <c r="B1825" s="158" t="s">
        <v>1808</v>
      </c>
      <c r="C1825" s="88">
        <v>45741</v>
      </c>
      <c r="D1825" s="88" t="s">
        <v>689</v>
      </c>
      <c r="E1825" s="33" t="s">
        <v>3564</v>
      </c>
      <c r="F1825" s="88"/>
      <c r="G1825" s="394" t="s">
        <v>4245</v>
      </c>
      <c r="H1825" s="88">
        <v>1</v>
      </c>
      <c r="I1825" s="88">
        <v>1500</v>
      </c>
      <c r="J1825" s="148">
        <v>1500</v>
      </c>
      <c r="K1825" s="148"/>
      <c r="L1825" s="148"/>
    </row>
    <row r="1826" spans="1:12">
      <c r="A1826" s="33" t="s">
        <v>1886</v>
      </c>
      <c r="B1826" s="158" t="s">
        <v>1808</v>
      </c>
      <c r="C1826" s="88">
        <v>45741</v>
      </c>
      <c r="D1826" s="88" t="s">
        <v>689</v>
      </c>
      <c r="E1826" s="33" t="s">
        <v>3570</v>
      </c>
      <c r="F1826" s="88"/>
      <c r="G1826" s="394" t="s">
        <v>4249</v>
      </c>
      <c r="H1826" s="88">
        <v>1</v>
      </c>
      <c r="I1826" s="88">
        <v>3000</v>
      </c>
      <c r="J1826" s="148">
        <v>3000</v>
      </c>
      <c r="K1826" s="148"/>
      <c r="L1826" s="148"/>
    </row>
    <row r="1827" spans="1:12">
      <c r="A1827" s="33" t="s">
        <v>1886</v>
      </c>
      <c r="B1827" s="158" t="s">
        <v>1808</v>
      </c>
      <c r="C1827" s="88">
        <v>45741</v>
      </c>
      <c r="D1827" s="88" t="s">
        <v>689</v>
      </c>
      <c r="E1827" s="33" t="s">
        <v>3562</v>
      </c>
      <c r="F1827" s="88"/>
      <c r="G1827" s="394" t="s">
        <v>4244</v>
      </c>
      <c r="H1827" s="88">
        <v>1</v>
      </c>
      <c r="I1827" s="88">
        <v>1500</v>
      </c>
      <c r="J1827" s="148">
        <v>1500</v>
      </c>
      <c r="K1827" s="148"/>
      <c r="L1827" s="148"/>
    </row>
    <row r="1828" spans="1:12">
      <c r="A1828" s="33" t="s">
        <v>1886</v>
      </c>
      <c r="B1828" s="158" t="s">
        <v>1808</v>
      </c>
      <c r="C1828" s="88">
        <v>45741</v>
      </c>
      <c r="D1828" s="88" t="s">
        <v>689</v>
      </c>
      <c r="E1828" s="33" t="s">
        <v>3369</v>
      </c>
      <c r="F1828" s="88"/>
      <c r="G1828" s="394" t="s">
        <v>4225</v>
      </c>
      <c r="H1828" s="88">
        <v>1</v>
      </c>
      <c r="I1828" s="88">
        <v>200</v>
      </c>
      <c r="J1828" s="148">
        <v>200</v>
      </c>
      <c r="K1828" s="148"/>
      <c r="L1828" s="148"/>
    </row>
    <row r="1829" spans="1:12">
      <c r="A1829" s="33" t="s">
        <v>2103</v>
      </c>
      <c r="B1829" s="158" t="s">
        <v>1636</v>
      </c>
      <c r="C1829" s="88">
        <v>45741</v>
      </c>
      <c r="D1829" s="88" t="s">
        <v>689</v>
      </c>
      <c r="E1829" s="33" t="s">
        <v>3369</v>
      </c>
      <c r="F1829" s="88"/>
      <c r="G1829" s="394" t="s">
        <v>4225</v>
      </c>
      <c r="H1829" s="88">
        <v>1</v>
      </c>
      <c r="I1829" s="88">
        <v>200</v>
      </c>
      <c r="J1829" s="148">
        <v>200</v>
      </c>
      <c r="K1829" s="148"/>
      <c r="L1829" s="148"/>
    </row>
    <row r="1830" spans="1:12">
      <c r="A1830" s="33" t="s">
        <v>3895</v>
      </c>
      <c r="B1830" s="158" t="s">
        <v>588</v>
      </c>
      <c r="C1830" s="88">
        <v>45741</v>
      </c>
      <c r="D1830" s="88" t="s">
        <v>689</v>
      </c>
      <c r="E1830" s="33" t="s">
        <v>3369</v>
      </c>
      <c r="F1830" s="88"/>
      <c r="G1830" s="394" t="s">
        <v>4225</v>
      </c>
      <c r="H1830" s="88">
        <v>1</v>
      </c>
      <c r="I1830" s="88">
        <v>200</v>
      </c>
      <c r="J1830" s="148">
        <v>200</v>
      </c>
      <c r="K1830" s="148"/>
      <c r="L1830" s="148"/>
    </row>
    <row r="1831" spans="1:12">
      <c r="A1831" s="33" t="s">
        <v>1378</v>
      </c>
      <c r="B1831" s="158" t="s">
        <v>1377</v>
      </c>
      <c r="C1831" s="88">
        <v>45741</v>
      </c>
      <c r="D1831" s="88" t="s">
        <v>689</v>
      </c>
      <c r="E1831" s="33" t="s">
        <v>3369</v>
      </c>
      <c r="F1831" s="88"/>
      <c r="G1831" s="394" t="s">
        <v>4225</v>
      </c>
      <c r="H1831" s="88">
        <v>1</v>
      </c>
      <c r="I1831" s="88">
        <v>200</v>
      </c>
      <c r="J1831" s="148">
        <v>200</v>
      </c>
      <c r="K1831" s="148"/>
      <c r="L1831" s="148"/>
    </row>
    <row r="1832" spans="1:12">
      <c r="A1832" s="33" t="s">
        <v>3670</v>
      </c>
      <c r="B1832" s="158" t="s">
        <v>504</v>
      </c>
      <c r="C1832" s="88">
        <v>45741</v>
      </c>
      <c r="D1832" s="88" t="s">
        <v>689</v>
      </c>
      <c r="E1832" s="33" t="s">
        <v>3562</v>
      </c>
      <c r="F1832" s="88"/>
      <c r="G1832" s="394" t="s">
        <v>4244</v>
      </c>
      <c r="H1832" s="88">
        <v>1</v>
      </c>
      <c r="I1832" s="88">
        <v>1500</v>
      </c>
      <c r="J1832" s="148">
        <v>1500</v>
      </c>
      <c r="K1832" s="148"/>
      <c r="L1832" s="148"/>
    </row>
    <row r="1833" spans="1:12">
      <c r="A1833" s="33" t="s">
        <v>3670</v>
      </c>
      <c r="B1833" s="158" t="s">
        <v>504</v>
      </c>
      <c r="C1833" s="88">
        <v>45741</v>
      </c>
      <c r="D1833" s="88" t="s">
        <v>689</v>
      </c>
      <c r="E1833" s="33" t="s">
        <v>3369</v>
      </c>
      <c r="F1833" s="88"/>
      <c r="G1833" s="394" t="s">
        <v>4225</v>
      </c>
      <c r="H1833" s="88">
        <v>1</v>
      </c>
      <c r="I1833" s="88">
        <v>200</v>
      </c>
      <c r="J1833" s="148">
        <v>200</v>
      </c>
      <c r="K1833" s="148"/>
      <c r="L1833" s="148"/>
    </row>
    <row r="1834" spans="1:12">
      <c r="A1834" s="33" t="s">
        <v>1743</v>
      </c>
      <c r="B1834" s="158" t="s">
        <v>1742</v>
      </c>
      <c r="C1834" s="88">
        <v>45741</v>
      </c>
      <c r="D1834" s="88" t="s">
        <v>689</v>
      </c>
      <c r="E1834" s="33" t="s">
        <v>3382</v>
      </c>
      <c r="F1834" s="88"/>
      <c r="G1834" s="394" t="s">
        <v>4228</v>
      </c>
      <c r="H1834" s="88">
        <v>4</v>
      </c>
      <c r="I1834" s="88">
        <v>50</v>
      </c>
      <c r="J1834" s="148">
        <v>200</v>
      </c>
      <c r="K1834" s="148"/>
      <c r="L1834" s="148"/>
    </row>
    <row r="1835" spans="1:12">
      <c r="A1835" s="33" t="s">
        <v>1743</v>
      </c>
      <c r="B1835" s="158" t="s">
        <v>1742</v>
      </c>
      <c r="C1835" s="88">
        <v>45741</v>
      </c>
      <c r="D1835" s="88" t="s">
        <v>689</v>
      </c>
      <c r="E1835" s="33" t="s">
        <v>3369</v>
      </c>
      <c r="F1835" s="88"/>
      <c r="G1835" s="394" t="s">
        <v>4225</v>
      </c>
      <c r="H1835" s="88">
        <v>1</v>
      </c>
      <c r="I1835" s="88">
        <v>200</v>
      </c>
      <c r="J1835" s="148">
        <v>200</v>
      </c>
      <c r="K1835" s="148"/>
      <c r="L1835" s="148"/>
    </row>
    <row r="1836" spans="1:12">
      <c r="A1836" s="33" t="s">
        <v>2256</v>
      </c>
      <c r="B1836" s="158" t="s">
        <v>275</v>
      </c>
      <c r="C1836" s="88">
        <v>45741</v>
      </c>
      <c r="D1836" s="88" t="s">
        <v>689</v>
      </c>
      <c r="E1836" s="33" t="s">
        <v>3564</v>
      </c>
      <c r="F1836" s="88"/>
      <c r="G1836" s="394" t="s">
        <v>4245</v>
      </c>
      <c r="H1836" s="88">
        <v>1</v>
      </c>
      <c r="I1836" s="88">
        <v>1500</v>
      </c>
      <c r="J1836" s="148">
        <v>1500</v>
      </c>
      <c r="K1836" s="148"/>
      <c r="L1836" s="148"/>
    </row>
    <row r="1837" spans="1:12">
      <c r="A1837" s="33" t="s">
        <v>2256</v>
      </c>
      <c r="B1837" s="158" t="s">
        <v>275</v>
      </c>
      <c r="C1837" s="88">
        <v>45741</v>
      </c>
      <c r="D1837" s="88" t="s">
        <v>689</v>
      </c>
      <c r="E1837" s="33" t="s">
        <v>3562</v>
      </c>
      <c r="F1837" s="88"/>
      <c r="G1837" s="394" t="s">
        <v>4244</v>
      </c>
      <c r="H1837" s="88">
        <v>1</v>
      </c>
      <c r="I1837" s="88">
        <v>1500</v>
      </c>
      <c r="J1837" s="148">
        <v>1500</v>
      </c>
      <c r="K1837" s="148"/>
      <c r="L1837" s="148"/>
    </row>
    <row r="1838" spans="1:12">
      <c r="A1838" s="33" t="s">
        <v>2256</v>
      </c>
      <c r="B1838" s="158" t="s">
        <v>275</v>
      </c>
      <c r="C1838" s="88">
        <v>45741</v>
      </c>
      <c r="D1838" s="88" t="s">
        <v>689</v>
      </c>
      <c r="E1838" s="33" t="s">
        <v>3369</v>
      </c>
      <c r="F1838" s="88"/>
      <c r="G1838" s="394" t="s">
        <v>4225</v>
      </c>
      <c r="H1838" s="88">
        <v>1</v>
      </c>
      <c r="I1838" s="88">
        <v>200</v>
      </c>
      <c r="J1838" s="148">
        <v>200</v>
      </c>
      <c r="K1838" s="148"/>
      <c r="L1838" s="148"/>
    </row>
    <row r="1839" spans="1:12">
      <c r="A1839" s="33" t="s">
        <v>1077</v>
      </c>
      <c r="B1839" s="158" t="s">
        <v>1076</v>
      </c>
      <c r="C1839" s="88">
        <v>45741</v>
      </c>
      <c r="D1839" s="88" t="s">
        <v>689</v>
      </c>
      <c r="E1839" s="33" t="s">
        <v>3568</v>
      </c>
      <c r="F1839" s="88"/>
      <c r="G1839" s="394" t="s">
        <v>4246</v>
      </c>
      <c r="H1839" s="88">
        <v>1</v>
      </c>
      <c r="I1839" s="88">
        <v>1100</v>
      </c>
      <c r="J1839" s="148">
        <v>1100</v>
      </c>
      <c r="K1839" s="148"/>
      <c r="L1839" s="148"/>
    </row>
    <row r="1840" spans="1:12">
      <c r="A1840" s="33" t="s">
        <v>1077</v>
      </c>
      <c r="B1840" s="158" t="s">
        <v>1076</v>
      </c>
      <c r="C1840" s="88">
        <v>45741</v>
      </c>
      <c r="D1840" s="88" t="s">
        <v>689</v>
      </c>
      <c r="E1840" s="33" t="s">
        <v>3564</v>
      </c>
      <c r="F1840" s="88"/>
      <c r="G1840" s="394" t="s">
        <v>4245</v>
      </c>
      <c r="H1840" s="88">
        <v>1</v>
      </c>
      <c r="I1840" s="88">
        <v>550</v>
      </c>
      <c r="J1840" s="148">
        <v>550</v>
      </c>
      <c r="K1840" s="148"/>
      <c r="L1840" s="148"/>
    </row>
    <row r="1841" spans="1:12">
      <c r="A1841" s="33" t="s">
        <v>1077</v>
      </c>
      <c r="B1841" s="158" t="s">
        <v>1076</v>
      </c>
      <c r="C1841" s="88">
        <v>45741</v>
      </c>
      <c r="D1841" s="88" t="s">
        <v>689</v>
      </c>
      <c r="E1841" s="33" t="s">
        <v>3570</v>
      </c>
      <c r="F1841" s="88"/>
      <c r="G1841" s="394" t="s">
        <v>4249</v>
      </c>
      <c r="H1841" s="88">
        <v>1</v>
      </c>
      <c r="I1841" s="88">
        <v>1100</v>
      </c>
      <c r="J1841" s="148">
        <v>1100</v>
      </c>
      <c r="K1841" s="148"/>
      <c r="L1841" s="148"/>
    </row>
    <row r="1842" spans="1:12">
      <c r="A1842" s="33" t="s">
        <v>1077</v>
      </c>
      <c r="B1842" s="158" t="s">
        <v>1076</v>
      </c>
      <c r="C1842" s="88">
        <v>45741</v>
      </c>
      <c r="D1842" s="88" t="s">
        <v>689</v>
      </c>
      <c r="E1842" s="33" t="s">
        <v>3562</v>
      </c>
      <c r="F1842" s="88"/>
      <c r="G1842" s="394" t="s">
        <v>4244</v>
      </c>
      <c r="H1842" s="88">
        <v>1</v>
      </c>
      <c r="I1842" s="88">
        <v>550</v>
      </c>
      <c r="J1842" s="148">
        <v>550</v>
      </c>
      <c r="K1842" s="148"/>
      <c r="L1842" s="148"/>
    </row>
    <row r="1843" spans="1:12">
      <c r="A1843" s="33" t="s">
        <v>1077</v>
      </c>
      <c r="B1843" s="158" t="s">
        <v>1076</v>
      </c>
      <c r="C1843" s="88">
        <v>45741</v>
      </c>
      <c r="D1843" s="88" t="s">
        <v>689</v>
      </c>
      <c r="E1843" s="33" t="s">
        <v>3369</v>
      </c>
      <c r="F1843" s="88"/>
      <c r="G1843" s="394" t="s">
        <v>4225</v>
      </c>
      <c r="H1843" s="88">
        <v>1</v>
      </c>
      <c r="I1843" s="88">
        <v>200</v>
      </c>
      <c r="J1843" s="148">
        <v>200</v>
      </c>
      <c r="K1843" s="148"/>
      <c r="L1843" s="148"/>
    </row>
    <row r="1844" spans="1:12">
      <c r="A1844" s="33" t="s">
        <v>4005</v>
      </c>
      <c r="B1844" s="158" t="s">
        <v>596</v>
      </c>
      <c r="C1844" s="88">
        <v>45741</v>
      </c>
      <c r="D1844" s="88" t="s">
        <v>689</v>
      </c>
      <c r="E1844" s="33" t="s">
        <v>3568</v>
      </c>
      <c r="F1844" s="88"/>
      <c r="G1844" s="394" t="s">
        <v>4246</v>
      </c>
      <c r="H1844" s="88">
        <v>1</v>
      </c>
      <c r="I1844" s="88">
        <v>2100</v>
      </c>
      <c r="J1844" s="148">
        <v>2100</v>
      </c>
      <c r="K1844" s="148"/>
      <c r="L1844" s="148"/>
    </row>
    <row r="1845" spans="1:12">
      <c r="A1845" s="33" t="s">
        <v>4005</v>
      </c>
      <c r="B1845" s="158" t="s">
        <v>596</v>
      </c>
      <c r="C1845" s="88">
        <v>45741</v>
      </c>
      <c r="D1845" s="88" t="s">
        <v>689</v>
      </c>
      <c r="E1845" s="33" t="s">
        <v>3562</v>
      </c>
      <c r="F1845" s="88"/>
      <c r="G1845" s="394" t="s">
        <v>4244</v>
      </c>
      <c r="H1845" s="88">
        <v>1</v>
      </c>
      <c r="I1845" s="88">
        <v>1500</v>
      </c>
      <c r="J1845" s="148">
        <v>1500</v>
      </c>
      <c r="K1845" s="148"/>
      <c r="L1845" s="148"/>
    </row>
    <row r="1846" spans="1:12">
      <c r="A1846" s="33" t="s">
        <v>4005</v>
      </c>
      <c r="B1846" s="158" t="s">
        <v>596</v>
      </c>
      <c r="C1846" s="88">
        <v>45741</v>
      </c>
      <c r="D1846" s="88" t="s">
        <v>689</v>
      </c>
      <c r="E1846" s="33" t="s">
        <v>3369</v>
      </c>
      <c r="F1846" s="88"/>
      <c r="G1846" s="394" t="s">
        <v>4225</v>
      </c>
      <c r="H1846" s="88">
        <v>1</v>
      </c>
      <c r="I1846" s="88">
        <v>200</v>
      </c>
      <c r="J1846" s="148">
        <v>200</v>
      </c>
      <c r="K1846" s="148"/>
      <c r="L1846" s="148"/>
    </row>
    <row r="1847" spans="1:12">
      <c r="A1847" s="33" t="s">
        <v>2138</v>
      </c>
      <c r="B1847" s="158" t="s">
        <v>603</v>
      </c>
      <c r="C1847" s="88">
        <v>45741</v>
      </c>
      <c r="D1847" s="88" t="s">
        <v>689</v>
      </c>
      <c r="E1847" s="33" t="s">
        <v>3568</v>
      </c>
      <c r="F1847" s="88"/>
      <c r="G1847" s="394" t="s">
        <v>4246</v>
      </c>
      <c r="H1847" s="88">
        <v>1</v>
      </c>
      <c r="I1847" s="88">
        <v>2800</v>
      </c>
      <c r="J1847" s="148">
        <v>2800</v>
      </c>
      <c r="K1847" s="148"/>
      <c r="L1847" s="148"/>
    </row>
    <row r="1848" spans="1:12">
      <c r="A1848" s="33" t="s">
        <v>2138</v>
      </c>
      <c r="B1848" s="158" t="s">
        <v>603</v>
      </c>
      <c r="C1848" s="88">
        <v>45741</v>
      </c>
      <c r="D1848" s="88" t="s">
        <v>689</v>
      </c>
      <c r="E1848" s="33" t="s">
        <v>3564</v>
      </c>
      <c r="F1848" s="88"/>
      <c r="G1848" s="394" t="s">
        <v>4245</v>
      </c>
      <c r="H1848" s="88">
        <v>1</v>
      </c>
      <c r="I1848" s="88">
        <v>1500</v>
      </c>
      <c r="J1848" s="148">
        <v>1500</v>
      </c>
      <c r="K1848" s="148"/>
      <c r="L1848" s="148"/>
    </row>
    <row r="1849" spans="1:12">
      <c r="A1849" s="33" t="s">
        <v>2138</v>
      </c>
      <c r="B1849" s="158" t="s">
        <v>603</v>
      </c>
      <c r="C1849" s="88">
        <v>45741</v>
      </c>
      <c r="D1849" s="88" t="s">
        <v>689</v>
      </c>
      <c r="E1849" s="33" t="s">
        <v>3570</v>
      </c>
      <c r="F1849" s="88"/>
      <c r="G1849" s="394" t="s">
        <v>4249</v>
      </c>
      <c r="H1849" s="88">
        <v>1</v>
      </c>
      <c r="I1849" s="88">
        <v>3000</v>
      </c>
      <c r="J1849" s="148">
        <v>3000</v>
      </c>
      <c r="K1849" s="148"/>
      <c r="L1849" s="148"/>
    </row>
    <row r="1850" spans="1:12">
      <c r="A1850" s="33" t="s">
        <v>2138</v>
      </c>
      <c r="B1850" s="158" t="s">
        <v>603</v>
      </c>
      <c r="C1850" s="88">
        <v>45741</v>
      </c>
      <c r="D1850" s="88" t="s">
        <v>689</v>
      </c>
      <c r="E1850" s="33" t="s">
        <v>4247</v>
      </c>
      <c r="F1850" s="88"/>
      <c r="G1850" s="394" t="s">
        <v>4248</v>
      </c>
      <c r="H1850" s="88">
        <v>1</v>
      </c>
      <c r="I1850" s="88">
        <v>2800</v>
      </c>
      <c r="J1850" s="148">
        <v>2800</v>
      </c>
      <c r="K1850" s="148"/>
      <c r="L1850" s="148"/>
    </row>
    <row r="1851" spans="1:12">
      <c r="A1851" s="33" t="s">
        <v>2138</v>
      </c>
      <c r="B1851" s="158" t="s">
        <v>603</v>
      </c>
      <c r="C1851" s="88">
        <v>45741</v>
      </c>
      <c r="D1851" s="88" t="s">
        <v>689</v>
      </c>
      <c r="E1851" s="33" t="s">
        <v>3562</v>
      </c>
      <c r="F1851" s="88"/>
      <c r="G1851" s="394" t="s">
        <v>4244</v>
      </c>
      <c r="H1851" s="88">
        <v>1</v>
      </c>
      <c r="I1851" s="88">
        <v>1500</v>
      </c>
      <c r="J1851" s="148">
        <v>1500</v>
      </c>
      <c r="K1851" s="148"/>
      <c r="L1851" s="148"/>
    </row>
    <row r="1852" spans="1:12">
      <c r="A1852" s="33" t="s">
        <v>2138</v>
      </c>
      <c r="B1852" s="158" t="s">
        <v>603</v>
      </c>
      <c r="C1852" s="88">
        <v>45741</v>
      </c>
      <c r="D1852" s="88" t="s">
        <v>689</v>
      </c>
      <c r="E1852" s="33" t="s">
        <v>3369</v>
      </c>
      <c r="F1852" s="88"/>
      <c r="G1852" s="394" t="s">
        <v>4225</v>
      </c>
      <c r="H1852" s="88">
        <v>1</v>
      </c>
      <c r="I1852" s="88">
        <v>200</v>
      </c>
      <c r="J1852" s="148">
        <v>200</v>
      </c>
      <c r="K1852" s="148"/>
      <c r="L1852" s="148"/>
    </row>
    <row r="1853" spans="1:12">
      <c r="A1853" s="33" t="s">
        <v>3968</v>
      </c>
      <c r="B1853" s="158" t="s">
        <v>575</v>
      </c>
      <c r="C1853" s="88">
        <v>45741</v>
      </c>
      <c r="D1853" s="88" t="s">
        <v>689</v>
      </c>
      <c r="E1853" s="33" t="s">
        <v>3369</v>
      </c>
      <c r="F1853" s="88"/>
      <c r="G1853" s="394" t="s">
        <v>4225</v>
      </c>
      <c r="H1853" s="88">
        <v>1</v>
      </c>
      <c r="I1853" s="88">
        <v>200</v>
      </c>
      <c r="J1853" s="148">
        <v>200</v>
      </c>
      <c r="K1853" s="148"/>
      <c r="L1853" s="148"/>
    </row>
    <row r="1854" spans="1:12">
      <c r="A1854" s="33" t="s">
        <v>3684</v>
      </c>
      <c r="B1854" s="158" t="s">
        <v>587</v>
      </c>
      <c r="C1854" s="88">
        <v>45741</v>
      </c>
      <c r="D1854" s="88" t="s">
        <v>689</v>
      </c>
      <c r="E1854" s="33" t="s">
        <v>3369</v>
      </c>
      <c r="F1854" s="88"/>
      <c r="G1854" s="394" t="s">
        <v>4225</v>
      </c>
      <c r="H1854" s="88">
        <v>1</v>
      </c>
      <c r="I1854" s="88">
        <v>200</v>
      </c>
      <c r="J1854" s="148">
        <v>200</v>
      </c>
      <c r="K1854" s="148"/>
      <c r="L1854" s="148"/>
    </row>
    <row r="1855" spans="1:12">
      <c r="A1855" s="33" t="s">
        <v>1478</v>
      </c>
      <c r="B1855" s="158" t="s">
        <v>618</v>
      </c>
      <c r="C1855" s="88">
        <v>45741</v>
      </c>
      <c r="D1855" s="88" t="s">
        <v>689</v>
      </c>
      <c r="E1855" s="33" t="s">
        <v>3369</v>
      </c>
      <c r="F1855" s="88"/>
      <c r="G1855" s="394" t="s">
        <v>4225</v>
      </c>
      <c r="H1855" s="88">
        <v>1</v>
      </c>
      <c r="I1855" s="88">
        <v>200</v>
      </c>
      <c r="J1855" s="148">
        <v>200</v>
      </c>
      <c r="K1855" s="148"/>
      <c r="L1855" s="148"/>
    </row>
    <row r="1856" spans="1:12">
      <c r="A1856" s="33" t="s">
        <v>3969</v>
      </c>
      <c r="B1856" s="158" t="s">
        <v>497</v>
      </c>
      <c r="C1856" s="88">
        <v>45741</v>
      </c>
      <c r="D1856" s="88" t="s">
        <v>689</v>
      </c>
      <c r="E1856" s="33" t="s">
        <v>3369</v>
      </c>
      <c r="F1856" s="88"/>
      <c r="G1856" s="394" t="s">
        <v>4225</v>
      </c>
      <c r="H1856" s="88">
        <v>1</v>
      </c>
      <c r="I1856" s="88">
        <v>200</v>
      </c>
      <c r="J1856" s="148">
        <v>200</v>
      </c>
      <c r="K1856" s="148"/>
      <c r="L1856" s="148"/>
    </row>
    <row r="1857" spans="1:12">
      <c r="A1857" s="33" t="s">
        <v>936</v>
      </c>
      <c r="B1857" s="158" t="s">
        <v>935</v>
      </c>
      <c r="C1857" s="88">
        <v>45741</v>
      </c>
      <c r="D1857" s="88" t="s">
        <v>689</v>
      </c>
      <c r="E1857" s="33" t="s">
        <v>3369</v>
      </c>
      <c r="F1857" s="88"/>
      <c r="G1857" s="394" t="s">
        <v>4225</v>
      </c>
      <c r="H1857" s="88">
        <v>1</v>
      </c>
      <c r="I1857" s="88">
        <v>200</v>
      </c>
      <c r="J1857" s="148">
        <v>200</v>
      </c>
      <c r="K1857" s="148"/>
      <c r="L1857" s="148"/>
    </row>
    <row r="1858" spans="1:12">
      <c r="A1858" s="33" t="s">
        <v>1486</v>
      </c>
      <c r="B1858" s="158" t="s">
        <v>1485</v>
      </c>
      <c r="C1858" s="88">
        <v>45741</v>
      </c>
      <c r="D1858" s="88" t="s">
        <v>689</v>
      </c>
      <c r="E1858" s="33" t="s">
        <v>3369</v>
      </c>
      <c r="F1858" s="88"/>
      <c r="G1858" s="394" t="s">
        <v>4225</v>
      </c>
      <c r="H1858" s="88">
        <v>1</v>
      </c>
      <c r="I1858" s="88">
        <v>200</v>
      </c>
      <c r="J1858" s="148">
        <v>200</v>
      </c>
      <c r="K1858" s="148"/>
      <c r="L1858" s="148"/>
    </row>
    <row r="1859" spans="1:12">
      <c r="A1859" s="33" t="s">
        <v>2149</v>
      </c>
      <c r="B1859" s="158" t="s">
        <v>2148</v>
      </c>
      <c r="C1859" s="88">
        <v>45741</v>
      </c>
      <c r="D1859" s="88" t="s">
        <v>689</v>
      </c>
      <c r="E1859" s="33" t="s">
        <v>4247</v>
      </c>
      <c r="F1859" s="88"/>
      <c r="G1859" s="394" t="s">
        <v>4248</v>
      </c>
      <c r="H1859" s="88">
        <v>1</v>
      </c>
      <c r="I1859" s="88">
        <v>1680</v>
      </c>
      <c r="J1859" s="148">
        <v>1680</v>
      </c>
      <c r="K1859" s="148"/>
      <c r="L1859" s="148"/>
    </row>
    <row r="1860" spans="1:12">
      <c r="A1860" s="33" t="s">
        <v>2149</v>
      </c>
      <c r="B1860" s="158" t="s">
        <v>2148</v>
      </c>
      <c r="C1860" s="88">
        <v>45741</v>
      </c>
      <c r="D1860" s="88" t="s">
        <v>689</v>
      </c>
      <c r="E1860" s="33" t="s">
        <v>3369</v>
      </c>
      <c r="F1860" s="88"/>
      <c r="G1860" s="394" t="s">
        <v>4225</v>
      </c>
      <c r="H1860" s="88">
        <v>1</v>
      </c>
      <c r="I1860" s="88">
        <v>200</v>
      </c>
      <c r="J1860" s="148">
        <v>200</v>
      </c>
      <c r="K1860" s="148"/>
      <c r="L1860" s="148"/>
    </row>
    <row r="1861" spans="1:12">
      <c r="A1861" s="33" t="s">
        <v>278</v>
      </c>
      <c r="B1861" s="158" t="s">
        <v>279</v>
      </c>
      <c r="C1861" s="88">
        <v>45741</v>
      </c>
      <c r="D1861" s="88" t="s">
        <v>689</v>
      </c>
      <c r="E1861" s="33" t="s">
        <v>3369</v>
      </c>
      <c r="F1861" s="88"/>
      <c r="G1861" s="394" t="s">
        <v>4225</v>
      </c>
      <c r="H1861" s="88">
        <v>1</v>
      </c>
      <c r="I1861" s="88">
        <v>200</v>
      </c>
      <c r="J1861" s="148">
        <v>200</v>
      </c>
      <c r="K1861" s="148"/>
      <c r="L1861" s="148"/>
    </row>
    <row r="1862" spans="1:12">
      <c r="A1862" s="33" t="s">
        <v>2253</v>
      </c>
      <c r="B1862" s="158" t="s">
        <v>545</v>
      </c>
      <c r="C1862" s="88">
        <v>45741</v>
      </c>
      <c r="D1862" s="88" t="s">
        <v>689</v>
      </c>
      <c r="E1862" s="33" t="s">
        <v>3562</v>
      </c>
      <c r="F1862" s="88"/>
      <c r="G1862" s="394" t="s">
        <v>4244</v>
      </c>
      <c r="H1862" s="88">
        <v>1</v>
      </c>
      <c r="I1862" s="88">
        <v>1500</v>
      </c>
      <c r="J1862" s="148">
        <v>1500</v>
      </c>
      <c r="K1862" s="148"/>
      <c r="L1862" s="148"/>
    </row>
    <row r="1863" spans="1:12">
      <c r="A1863" s="33" t="s">
        <v>2253</v>
      </c>
      <c r="B1863" s="158" t="s">
        <v>545</v>
      </c>
      <c r="C1863" s="88">
        <v>45741</v>
      </c>
      <c r="D1863" s="88" t="s">
        <v>689</v>
      </c>
      <c r="E1863" s="33" t="s">
        <v>3369</v>
      </c>
      <c r="F1863" s="88"/>
      <c r="G1863" s="394" t="s">
        <v>4225</v>
      </c>
      <c r="H1863" s="88">
        <v>1</v>
      </c>
      <c r="I1863" s="88">
        <v>200</v>
      </c>
      <c r="J1863" s="148">
        <v>200</v>
      </c>
      <c r="K1863" s="148"/>
      <c r="L1863" s="148"/>
    </row>
    <row r="1864" spans="1:12">
      <c r="A1864" s="33" t="s">
        <v>1288</v>
      </c>
      <c r="B1864" s="158" t="s">
        <v>510</v>
      </c>
      <c r="C1864" s="88">
        <v>45741</v>
      </c>
      <c r="D1864" s="88" t="s">
        <v>689</v>
      </c>
      <c r="E1864" s="33" t="s">
        <v>3369</v>
      </c>
      <c r="F1864" s="88"/>
      <c r="G1864" s="394" t="s">
        <v>4225</v>
      </c>
      <c r="H1864" s="88">
        <v>1</v>
      </c>
      <c r="I1864" s="88">
        <v>200</v>
      </c>
      <c r="J1864" s="148">
        <v>200</v>
      </c>
      <c r="K1864" s="148"/>
      <c r="L1864" s="148"/>
    </row>
    <row r="1865" spans="1:12">
      <c r="A1865" s="33" t="s">
        <v>3986</v>
      </c>
      <c r="B1865" s="158" t="s">
        <v>493</v>
      </c>
      <c r="C1865" s="88">
        <v>45741</v>
      </c>
      <c r="D1865" s="88" t="s">
        <v>689</v>
      </c>
      <c r="E1865" s="33" t="s">
        <v>3369</v>
      </c>
      <c r="F1865" s="88"/>
      <c r="G1865" s="394" t="s">
        <v>4225</v>
      </c>
      <c r="H1865" s="88">
        <v>1</v>
      </c>
      <c r="I1865" s="88">
        <v>200</v>
      </c>
      <c r="J1865" s="148">
        <v>200</v>
      </c>
      <c r="K1865" s="148"/>
      <c r="L1865" s="148"/>
    </row>
    <row r="1866" spans="1:12">
      <c r="A1866" s="33" t="s">
        <v>736</v>
      </c>
      <c r="B1866" s="158" t="s">
        <v>735</v>
      </c>
      <c r="C1866" s="88">
        <v>45741</v>
      </c>
      <c r="D1866" s="88" t="s">
        <v>689</v>
      </c>
      <c r="E1866" s="33" t="s">
        <v>3369</v>
      </c>
      <c r="F1866" s="88"/>
      <c r="G1866" s="394" t="s">
        <v>4225</v>
      </c>
      <c r="H1866" s="88">
        <v>1</v>
      </c>
      <c r="I1866" s="88">
        <v>200</v>
      </c>
      <c r="J1866" s="148">
        <v>200</v>
      </c>
      <c r="K1866" s="148"/>
      <c r="L1866" s="148"/>
    </row>
    <row r="1867" spans="1:12">
      <c r="A1867" s="33" t="s">
        <v>1801</v>
      </c>
      <c r="B1867" s="158" t="s">
        <v>1800</v>
      </c>
      <c r="C1867" s="88">
        <v>45741</v>
      </c>
      <c r="D1867" s="88" t="s">
        <v>689</v>
      </c>
      <c r="E1867" s="33" t="s">
        <v>3369</v>
      </c>
      <c r="F1867" s="88"/>
      <c r="G1867" s="394" t="s">
        <v>4225</v>
      </c>
      <c r="H1867" s="88">
        <v>1</v>
      </c>
      <c r="I1867" s="88">
        <v>200</v>
      </c>
      <c r="J1867" s="148">
        <v>200</v>
      </c>
      <c r="K1867" s="148"/>
      <c r="L1867" s="148"/>
    </row>
    <row r="1868" spans="1:12">
      <c r="A1868" s="33" t="s">
        <v>2245</v>
      </c>
      <c r="B1868" s="158" t="s">
        <v>630</v>
      </c>
      <c r="C1868" s="88">
        <v>45741</v>
      </c>
      <c r="D1868" s="88" t="s">
        <v>689</v>
      </c>
      <c r="E1868" s="33" t="s">
        <v>4250</v>
      </c>
      <c r="F1868" s="88"/>
      <c r="G1868" s="394" t="s">
        <v>4251</v>
      </c>
      <c r="H1868" s="88">
        <v>1</v>
      </c>
      <c r="I1868" s="88">
        <v>3000</v>
      </c>
      <c r="J1868" s="148">
        <v>3000</v>
      </c>
      <c r="K1868" s="148"/>
      <c r="L1868" s="148"/>
    </row>
    <row r="1869" spans="1:12">
      <c r="A1869" s="33" t="s">
        <v>2245</v>
      </c>
      <c r="B1869" s="158" t="s">
        <v>630</v>
      </c>
      <c r="C1869" s="88">
        <v>45741</v>
      </c>
      <c r="D1869" s="88" t="s">
        <v>689</v>
      </c>
      <c r="E1869" s="33" t="s">
        <v>3564</v>
      </c>
      <c r="F1869" s="88"/>
      <c r="G1869" s="394" t="s">
        <v>4245</v>
      </c>
      <c r="H1869" s="88">
        <v>1</v>
      </c>
      <c r="I1869" s="88">
        <v>1500</v>
      </c>
      <c r="J1869" s="148">
        <v>1500</v>
      </c>
      <c r="K1869" s="148"/>
      <c r="L1869" s="148"/>
    </row>
    <row r="1870" spans="1:12">
      <c r="A1870" s="33" t="s">
        <v>2245</v>
      </c>
      <c r="B1870" s="158" t="s">
        <v>630</v>
      </c>
      <c r="C1870" s="88">
        <v>45741</v>
      </c>
      <c r="D1870" s="88" t="s">
        <v>689</v>
      </c>
      <c r="E1870" s="33" t="s">
        <v>3562</v>
      </c>
      <c r="F1870" s="88"/>
      <c r="G1870" s="394" t="s">
        <v>4244</v>
      </c>
      <c r="H1870" s="88">
        <v>1</v>
      </c>
      <c r="I1870" s="88">
        <v>1500</v>
      </c>
      <c r="J1870" s="148">
        <v>1500</v>
      </c>
      <c r="K1870" s="148"/>
      <c r="L1870" s="148"/>
    </row>
    <row r="1871" spans="1:12">
      <c r="A1871" s="33" t="s">
        <v>2245</v>
      </c>
      <c r="B1871" s="158" t="s">
        <v>630</v>
      </c>
      <c r="C1871" s="88">
        <v>45741</v>
      </c>
      <c r="D1871" s="88" t="s">
        <v>689</v>
      </c>
      <c r="E1871" s="33" t="s">
        <v>3369</v>
      </c>
      <c r="F1871" s="88"/>
      <c r="G1871" s="394" t="s">
        <v>4225</v>
      </c>
      <c r="H1871" s="88">
        <v>1</v>
      </c>
      <c r="I1871" s="88">
        <v>200</v>
      </c>
      <c r="J1871" s="148">
        <v>200</v>
      </c>
      <c r="K1871" s="148"/>
      <c r="L1871" s="148"/>
    </row>
    <row r="1872" spans="1:12">
      <c r="A1872" s="33" t="s">
        <v>1284</v>
      </c>
      <c r="B1872" s="158" t="s">
        <v>1283</v>
      </c>
      <c r="C1872" s="88">
        <v>45741</v>
      </c>
      <c r="D1872" s="88" t="s">
        <v>689</v>
      </c>
      <c r="E1872" s="33" t="s">
        <v>3369</v>
      </c>
      <c r="F1872" s="88"/>
      <c r="G1872" s="394" t="s">
        <v>4225</v>
      </c>
      <c r="H1872" s="88">
        <v>1</v>
      </c>
      <c r="I1872" s="88">
        <v>200</v>
      </c>
      <c r="J1872" s="148">
        <v>200</v>
      </c>
      <c r="K1872" s="148"/>
      <c r="L1872" s="148"/>
    </row>
    <row r="1873" spans="1:12">
      <c r="A1873" s="33" t="s">
        <v>1813</v>
      </c>
      <c r="B1873" s="158" t="s">
        <v>1812</v>
      </c>
      <c r="C1873" s="88">
        <v>45741</v>
      </c>
      <c r="D1873" s="88" t="s">
        <v>689</v>
      </c>
      <c r="E1873" s="33" t="s">
        <v>3369</v>
      </c>
      <c r="F1873" s="88"/>
      <c r="G1873" s="394" t="s">
        <v>4225</v>
      </c>
      <c r="H1873" s="88">
        <v>1</v>
      </c>
      <c r="I1873" s="88">
        <v>200</v>
      </c>
      <c r="J1873" s="148">
        <v>200</v>
      </c>
      <c r="K1873" s="148"/>
      <c r="L1873" s="148"/>
    </row>
    <row r="1874" spans="1:12">
      <c r="A1874" s="33" t="s">
        <v>3783</v>
      </c>
      <c r="B1874" s="158" t="s">
        <v>608</v>
      </c>
      <c r="C1874" s="88">
        <v>45741</v>
      </c>
      <c r="D1874" s="88" t="s">
        <v>689</v>
      </c>
      <c r="E1874" s="33" t="s">
        <v>3564</v>
      </c>
      <c r="F1874" s="88"/>
      <c r="G1874" s="394" t="s">
        <v>4245</v>
      </c>
      <c r="H1874" s="88">
        <v>1</v>
      </c>
      <c r="I1874" s="88">
        <v>1500</v>
      </c>
      <c r="J1874" s="148">
        <v>1500</v>
      </c>
      <c r="K1874" s="148"/>
      <c r="L1874" s="148"/>
    </row>
    <row r="1875" spans="1:12">
      <c r="A1875" s="33" t="s">
        <v>3783</v>
      </c>
      <c r="B1875" s="158" t="s">
        <v>608</v>
      </c>
      <c r="C1875" s="88">
        <v>45741</v>
      </c>
      <c r="D1875" s="88" t="s">
        <v>689</v>
      </c>
      <c r="E1875" s="33" t="s">
        <v>3369</v>
      </c>
      <c r="F1875" s="88"/>
      <c r="G1875" s="394" t="s">
        <v>4225</v>
      </c>
      <c r="H1875" s="88">
        <v>1</v>
      </c>
      <c r="I1875" s="88">
        <v>200</v>
      </c>
      <c r="J1875" s="148">
        <v>200</v>
      </c>
      <c r="K1875" s="148"/>
      <c r="L1875" s="148"/>
    </row>
    <row r="1876" spans="1:12">
      <c r="A1876" s="33" t="s">
        <v>1722</v>
      </c>
      <c r="B1876" s="158" t="s">
        <v>516</v>
      </c>
      <c r="C1876" s="88">
        <v>45741</v>
      </c>
      <c r="D1876" s="88" t="s">
        <v>689</v>
      </c>
      <c r="E1876" s="33" t="s">
        <v>3562</v>
      </c>
      <c r="F1876" s="88"/>
      <c r="G1876" s="394" t="s">
        <v>4244</v>
      </c>
      <c r="H1876" s="88">
        <v>1</v>
      </c>
      <c r="I1876" s="88">
        <v>1500</v>
      </c>
      <c r="J1876" s="148">
        <v>1500</v>
      </c>
      <c r="K1876" s="148"/>
      <c r="L1876" s="148"/>
    </row>
    <row r="1877" spans="1:12">
      <c r="A1877" s="33" t="s">
        <v>1722</v>
      </c>
      <c r="B1877" s="158" t="s">
        <v>516</v>
      </c>
      <c r="C1877" s="88">
        <v>45741</v>
      </c>
      <c r="D1877" s="88" t="s">
        <v>689</v>
      </c>
      <c r="E1877" s="33" t="s">
        <v>3369</v>
      </c>
      <c r="F1877" s="88"/>
      <c r="G1877" s="394" t="s">
        <v>4225</v>
      </c>
      <c r="H1877" s="88">
        <v>1</v>
      </c>
      <c r="I1877" s="88">
        <v>200</v>
      </c>
      <c r="J1877" s="148">
        <v>200</v>
      </c>
      <c r="K1877" s="148"/>
      <c r="L1877" s="148"/>
    </row>
    <row r="1878" spans="1:12">
      <c r="A1878" s="33" t="s">
        <v>3666</v>
      </c>
      <c r="B1878" s="158" t="s">
        <v>501</v>
      </c>
      <c r="C1878" s="88">
        <v>45741</v>
      </c>
      <c r="D1878" s="88" t="s">
        <v>689</v>
      </c>
      <c r="E1878" s="33" t="s">
        <v>3568</v>
      </c>
      <c r="F1878" s="88"/>
      <c r="G1878" s="394" t="s">
        <v>4246</v>
      </c>
      <c r="H1878" s="88">
        <v>1</v>
      </c>
      <c r="I1878" s="88">
        <v>1400</v>
      </c>
      <c r="J1878" s="148">
        <v>1400</v>
      </c>
      <c r="K1878" s="148"/>
      <c r="L1878" s="148"/>
    </row>
    <row r="1879" spans="1:12">
      <c r="A1879" s="33" t="s">
        <v>3666</v>
      </c>
      <c r="B1879" s="158" t="s">
        <v>501</v>
      </c>
      <c r="C1879" s="88">
        <v>45741</v>
      </c>
      <c r="D1879" s="88" t="s">
        <v>689</v>
      </c>
      <c r="E1879" s="33" t="s">
        <v>3382</v>
      </c>
      <c r="F1879" s="88"/>
      <c r="G1879" s="394" t="s">
        <v>4228</v>
      </c>
      <c r="H1879" s="88">
        <v>4</v>
      </c>
      <c r="I1879" s="88">
        <v>50</v>
      </c>
      <c r="J1879" s="148">
        <v>200</v>
      </c>
      <c r="K1879" s="148"/>
      <c r="L1879" s="148"/>
    </row>
    <row r="1880" spans="1:12">
      <c r="A1880" s="33" t="s">
        <v>3666</v>
      </c>
      <c r="B1880" s="158" t="s">
        <v>501</v>
      </c>
      <c r="C1880" s="88">
        <v>45741</v>
      </c>
      <c r="D1880" s="88" t="s">
        <v>689</v>
      </c>
      <c r="E1880" s="33" t="s">
        <v>3564</v>
      </c>
      <c r="F1880" s="88"/>
      <c r="G1880" s="394" t="s">
        <v>4245</v>
      </c>
      <c r="H1880" s="88">
        <v>1</v>
      </c>
      <c r="I1880" s="88">
        <v>1500</v>
      </c>
      <c r="J1880" s="148">
        <v>1500</v>
      </c>
      <c r="K1880" s="148"/>
      <c r="L1880" s="148"/>
    </row>
    <row r="1881" spans="1:12">
      <c r="A1881" s="33" t="s">
        <v>3666</v>
      </c>
      <c r="B1881" s="158" t="s">
        <v>501</v>
      </c>
      <c r="C1881" s="88">
        <v>45741</v>
      </c>
      <c r="D1881" s="88" t="s">
        <v>689</v>
      </c>
      <c r="E1881" s="33" t="s">
        <v>3562</v>
      </c>
      <c r="F1881" s="88"/>
      <c r="G1881" s="394" t="s">
        <v>4244</v>
      </c>
      <c r="H1881" s="88">
        <v>1</v>
      </c>
      <c r="I1881" s="88">
        <v>1500</v>
      </c>
      <c r="J1881" s="148">
        <v>1500</v>
      </c>
      <c r="K1881" s="148"/>
      <c r="L1881" s="148"/>
    </row>
    <row r="1882" spans="1:12">
      <c r="A1882" s="33" t="s">
        <v>3666</v>
      </c>
      <c r="B1882" s="158" t="s">
        <v>501</v>
      </c>
      <c r="C1882" s="88">
        <v>45741</v>
      </c>
      <c r="D1882" s="88" t="s">
        <v>689</v>
      </c>
      <c r="E1882" s="33" t="s">
        <v>3369</v>
      </c>
      <c r="F1882" s="88"/>
      <c r="G1882" s="394" t="s">
        <v>4225</v>
      </c>
      <c r="H1882" s="88">
        <v>1</v>
      </c>
      <c r="I1882" s="88">
        <v>200</v>
      </c>
      <c r="J1882" s="148">
        <v>200</v>
      </c>
      <c r="K1882" s="148"/>
      <c r="L1882" s="148"/>
    </row>
    <row r="1883" spans="1:12">
      <c r="A1883" s="33" t="s">
        <v>3973</v>
      </c>
      <c r="B1883" s="158" t="s">
        <v>518</v>
      </c>
      <c r="C1883" s="88">
        <v>45741</v>
      </c>
      <c r="D1883" s="88" t="s">
        <v>689</v>
      </c>
      <c r="E1883" s="33" t="s">
        <v>3369</v>
      </c>
      <c r="F1883" s="88"/>
      <c r="G1883" s="394" t="s">
        <v>4225</v>
      </c>
      <c r="H1883" s="88">
        <v>1</v>
      </c>
      <c r="I1883" s="88">
        <v>200</v>
      </c>
      <c r="J1883" s="148">
        <v>200</v>
      </c>
      <c r="K1883" s="148"/>
      <c r="L1883" s="148"/>
    </row>
    <row r="1884" spans="1:12">
      <c r="A1884" s="33" t="s">
        <v>3302</v>
      </c>
      <c r="B1884" s="158" t="s">
        <v>2424</v>
      </c>
      <c r="C1884" s="88">
        <v>45741</v>
      </c>
      <c r="D1884" s="88" t="s">
        <v>689</v>
      </c>
      <c r="E1884" s="33" t="s">
        <v>3369</v>
      </c>
      <c r="F1884" s="88"/>
      <c r="G1884" s="394" t="s">
        <v>4225</v>
      </c>
      <c r="H1884" s="88">
        <v>1</v>
      </c>
      <c r="I1884" s="88">
        <v>200</v>
      </c>
      <c r="J1884" s="148">
        <v>200</v>
      </c>
      <c r="K1884" s="148"/>
      <c r="L1884" s="148"/>
    </row>
    <row r="1885" spans="1:12">
      <c r="A1885" s="33" t="s">
        <v>3683</v>
      </c>
      <c r="B1885" s="158" t="s">
        <v>2360</v>
      </c>
      <c r="C1885" s="88">
        <v>45741</v>
      </c>
      <c r="D1885" s="88" t="s">
        <v>689</v>
      </c>
      <c r="E1885" s="33" t="s">
        <v>3369</v>
      </c>
      <c r="F1885" s="88"/>
      <c r="G1885" s="394" t="s">
        <v>4225</v>
      </c>
      <c r="H1885" s="88">
        <v>1</v>
      </c>
      <c r="I1885" s="88">
        <v>200</v>
      </c>
      <c r="J1885" s="148">
        <v>200</v>
      </c>
      <c r="K1885" s="148"/>
      <c r="L1885" s="148"/>
    </row>
    <row r="1886" spans="1:12">
      <c r="A1886" s="33" t="s">
        <v>3983</v>
      </c>
      <c r="B1886" s="158" t="s">
        <v>622</v>
      </c>
      <c r="C1886" s="88">
        <v>45741</v>
      </c>
      <c r="D1886" s="88" t="s">
        <v>689</v>
      </c>
      <c r="E1886" s="33" t="s">
        <v>3369</v>
      </c>
      <c r="F1886" s="88"/>
      <c r="G1886" s="394" t="s">
        <v>4225</v>
      </c>
      <c r="H1886" s="88">
        <v>1</v>
      </c>
      <c r="I1886" s="88">
        <v>200</v>
      </c>
      <c r="J1886" s="148">
        <v>200</v>
      </c>
      <c r="K1886" s="148"/>
      <c r="L1886" s="148"/>
    </row>
    <row r="1887" spans="1:12">
      <c r="A1887" s="33" t="s">
        <v>699</v>
      </c>
      <c r="B1887" s="158" t="s">
        <v>696</v>
      </c>
      <c r="C1887" s="88">
        <v>45741</v>
      </c>
      <c r="D1887" s="88" t="s">
        <v>689</v>
      </c>
      <c r="E1887" s="33" t="s">
        <v>3369</v>
      </c>
      <c r="F1887" s="88"/>
      <c r="G1887" s="394" t="s">
        <v>4225</v>
      </c>
      <c r="H1887" s="88">
        <v>1</v>
      </c>
      <c r="I1887" s="88">
        <v>200</v>
      </c>
      <c r="J1887" s="148">
        <v>200</v>
      </c>
      <c r="K1887" s="148"/>
      <c r="L1887" s="148"/>
    </row>
    <row r="1888" spans="1:12">
      <c r="A1888" s="33" t="s">
        <v>1369</v>
      </c>
      <c r="B1888" s="158" t="s">
        <v>1368</v>
      </c>
      <c r="C1888" s="88">
        <v>45741</v>
      </c>
      <c r="D1888" s="88" t="s">
        <v>689</v>
      </c>
      <c r="E1888" s="33" t="s">
        <v>3369</v>
      </c>
      <c r="F1888" s="88"/>
      <c r="G1888" s="394" t="s">
        <v>4225</v>
      </c>
      <c r="H1888" s="88">
        <v>1</v>
      </c>
      <c r="I1888" s="88">
        <v>200</v>
      </c>
      <c r="J1888" s="148">
        <v>200</v>
      </c>
      <c r="K1888" s="148"/>
      <c r="L1888" s="148"/>
    </row>
    <row r="1889" spans="1:12">
      <c r="A1889" s="33" t="s">
        <v>2244</v>
      </c>
      <c r="B1889" s="158" t="s">
        <v>540</v>
      </c>
      <c r="C1889" s="88">
        <v>45741</v>
      </c>
      <c r="D1889" s="88" t="s">
        <v>689</v>
      </c>
      <c r="E1889" s="33" t="s">
        <v>3369</v>
      </c>
      <c r="F1889" s="88"/>
      <c r="G1889" s="394" t="s">
        <v>4225</v>
      </c>
      <c r="H1889" s="88">
        <v>1</v>
      </c>
      <c r="I1889" s="88">
        <v>200</v>
      </c>
      <c r="J1889" s="148">
        <v>200</v>
      </c>
      <c r="K1889" s="148"/>
      <c r="L1889" s="148"/>
    </row>
    <row r="1890" spans="1:12">
      <c r="A1890" s="33" t="s">
        <v>1654</v>
      </c>
      <c r="B1890" s="158" t="s">
        <v>1652</v>
      </c>
      <c r="C1890" s="88">
        <v>45741</v>
      </c>
      <c r="D1890" s="88" t="s">
        <v>689</v>
      </c>
      <c r="E1890" s="33" t="s">
        <v>3369</v>
      </c>
      <c r="F1890" s="88"/>
      <c r="G1890" s="394" t="s">
        <v>4225</v>
      </c>
      <c r="H1890" s="88">
        <v>1</v>
      </c>
      <c r="I1890" s="88">
        <v>200</v>
      </c>
      <c r="J1890" s="148">
        <v>200</v>
      </c>
      <c r="K1890" s="148"/>
      <c r="L1890" s="148"/>
    </row>
    <row r="1891" spans="1:12">
      <c r="A1891" s="33" t="s">
        <v>1657</v>
      </c>
      <c r="B1891" s="158" t="s">
        <v>1653</v>
      </c>
      <c r="C1891" s="88">
        <v>45741</v>
      </c>
      <c r="D1891" s="88" t="s">
        <v>689</v>
      </c>
      <c r="E1891" s="33" t="s">
        <v>3369</v>
      </c>
      <c r="F1891" s="88"/>
      <c r="G1891" s="394" t="s">
        <v>4225</v>
      </c>
      <c r="H1891" s="88">
        <v>1</v>
      </c>
      <c r="I1891" s="88">
        <v>200</v>
      </c>
      <c r="J1891" s="148">
        <v>200</v>
      </c>
      <c r="K1891" s="148"/>
      <c r="L1891" s="148"/>
    </row>
    <row r="1892" spans="1:12">
      <c r="A1892" s="33" t="s">
        <v>1520</v>
      </c>
      <c r="B1892" s="158" t="s">
        <v>1514</v>
      </c>
      <c r="C1892" s="88">
        <v>45741</v>
      </c>
      <c r="D1892" s="88" t="s">
        <v>689</v>
      </c>
      <c r="E1892" s="33" t="s">
        <v>3369</v>
      </c>
      <c r="F1892" s="88"/>
      <c r="G1892" s="394" t="s">
        <v>4225</v>
      </c>
      <c r="H1892" s="88">
        <v>1</v>
      </c>
      <c r="I1892" s="88">
        <v>200</v>
      </c>
      <c r="J1892" s="148">
        <v>200</v>
      </c>
      <c r="K1892" s="148"/>
      <c r="L1892" s="148"/>
    </row>
    <row r="1893" spans="1:12">
      <c r="A1893" s="33" t="s">
        <v>1477</v>
      </c>
      <c r="B1893" s="158" t="s">
        <v>609</v>
      </c>
      <c r="C1893" s="88">
        <v>45741</v>
      </c>
      <c r="D1893" s="88" t="s">
        <v>689</v>
      </c>
      <c r="E1893" s="33" t="s">
        <v>3369</v>
      </c>
      <c r="F1893" s="88"/>
      <c r="G1893" s="394" t="s">
        <v>4225</v>
      </c>
      <c r="H1893" s="88">
        <v>1</v>
      </c>
      <c r="I1893" s="88">
        <v>200</v>
      </c>
      <c r="J1893" s="148">
        <v>200</v>
      </c>
      <c r="K1893" s="148"/>
      <c r="L1893" s="148"/>
    </row>
    <row r="1894" spans="1:12">
      <c r="A1894" s="33" t="s">
        <v>2252</v>
      </c>
      <c r="B1894" s="158" t="s">
        <v>2072</v>
      </c>
      <c r="C1894" s="88">
        <v>45741</v>
      </c>
      <c r="D1894" s="88" t="s">
        <v>689</v>
      </c>
      <c r="E1894" s="33" t="s">
        <v>3369</v>
      </c>
      <c r="F1894" s="88"/>
      <c r="G1894" s="394" t="s">
        <v>4225</v>
      </c>
      <c r="H1894" s="88">
        <v>1</v>
      </c>
      <c r="I1894" s="88">
        <v>200</v>
      </c>
      <c r="J1894" s="148">
        <v>200</v>
      </c>
      <c r="K1894" s="148"/>
      <c r="L1894" s="148"/>
    </row>
    <row r="1895" spans="1:12">
      <c r="A1895" s="33" t="s">
        <v>744</v>
      </c>
      <c r="B1895" s="158" t="s">
        <v>2285</v>
      </c>
      <c r="C1895" s="88">
        <v>45741</v>
      </c>
      <c r="D1895" s="88" t="s">
        <v>689</v>
      </c>
      <c r="E1895" s="33" t="s">
        <v>3369</v>
      </c>
      <c r="F1895" s="88"/>
      <c r="G1895" s="394" t="s">
        <v>4225</v>
      </c>
      <c r="H1895" s="88">
        <v>1</v>
      </c>
      <c r="I1895" s="88">
        <v>200</v>
      </c>
      <c r="J1895" s="148">
        <v>200</v>
      </c>
      <c r="K1895" s="148"/>
      <c r="L1895" s="148"/>
    </row>
    <row r="1896" spans="1:12">
      <c r="A1896" s="33" t="s">
        <v>4333</v>
      </c>
      <c r="B1896" s="158" t="s">
        <v>4258</v>
      </c>
      <c r="C1896" s="88">
        <v>45741</v>
      </c>
      <c r="D1896" s="88" t="s">
        <v>689</v>
      </c>
      <c r="E1896" s="33" t="s">
        <v>4196</v>
      </c>
      <c r="F1896" s="88"/>
      <c r="G1896" s="394" t="s">
        <v>4261</v>
      </c>
      <c r="H1896" s="88">
        <v>3</v>
      </c>
      <c r="I1896" s="88">
        <v>100</v>
      </c>
      <c r="J1896" s="148">
        <v>300</v>
      </c>
      <c r="K1896" s="148"/>
      <c r="L1896" s="148"/>
    </row>
    <row r="1897" spans="1:12">
      <c r="A1897" s="33" t="s">
        <v>4333</v>
      </c>
      <c r="B1897" s="158" t="s">
        <v>4258</v>
      </c>
      <c r="C1897" s="88">
        <v>45741</v>
      </c>
      <c r="D1897" s="88" t="s">
        <v>689</v>
      </c>
      <c r="E1897" s="33" t="s">
        <v>4259</v>
      </c>
      <c r="F1897" s="88"/>
      <c r="G1897" s="394" t="s">
        <v>4260</v>
      </c>
      <c r="H1897" s="88">
        <v>15</v>
      </c>
      <c r="I1897" s="88">
        <v>25</v>
      </c>
      <c r="J1897" s="148">
        <v>375</v>
      </c>
      <c r="K1897" s="148"/>
      <c r="L1897" s="148"/>
    </row>
    <row r="1898" spans="1:12">
      <c r="A1898" s="33" t="s">
        <v>1756</v>
      </c>
      <c r="B1898" s="158" t="s">
        <v>1751</v>
      </c>
      <c r="C1898" s="88">
        <v>45741</v>
      </c>
      <c r="D1898" s="88" t="s">
        <v>689</v>
      </c>
      <c r="E1898" s="33" t="s">
        <v>3369</v>
      </c>
      <c r="F1898" s="88"/>
      <c r="G1898" s="394" t="s">
        <v>4225</v>
      </c>
      <c r="H1898" s="88">
        <v>1</v>
      </c>
      <c r="I1898" s="88">
        <v>200</v>
      </c>
      <c r="J1898" s="148">
        <v>200</v>
      </c>
      <c r="K1898" s="148"/>
      <c r="L1898" s="148"/>
    </row>
    <row r="1899" spans="1:12">
      <c r="A1899" s="33" t="s">
        <v>832</v>
      </c>
      <c r="B1899" s="158" t="s">
        <v>831</v>
      </c>
      <c r="C1899" s="88">
        <v>45741</v>
      </c>
      <c r="D1899" s="88" t="s">
        <v>689</v>
      </c>
      <c r="E1899" s="33" t="s">
        <v>3568</v>
      </c>
      <c r="F1899" s="88"/>
      <c r="G1899" s="394" t="s">
        <v>4246</v>
      </c>
      <c r="H1899" s="88">
        <v>1</v>
      </c>
      <c r="I1899" s="88">
        <v>2800</v>
      </c>
      <c r="J1899" s="148">
        <v>2800</v>
      </c>
      <c r="K1899" s="148"/>
      <c r="L1899" s="148"/>
    </row>
    <row r="1900" spans="1:12">
      <c r="A1900" s="33" t="s">
        <v>832</v>
      </c>
      <c r="B1900" s="158" t="s">
        <v>831</v>
      </c>
      <c r="C1900" s="88">
        <v>45741</v>
      </c>
      <c r="D1900" s="88" t="s">
        <v>689</v>
      </c>
      <c r="E1900" s="33" t="s">
        <v>3562</v>
      </c>
      <c r="F1900" s="88"/>
      <c r="G1900" s="394" t="s">
        <v>4244</v>
      </c>
      <c r="H1900" s="88">
        <v>1</v>
      </c>
      <c r="I1900" s="88">
        <v>1500</v>
      </c>
      <c r="J1900" s="148">
        <v>1500</v>
      </c>
      <c r="K1900" s="148"/>
      <c r="L1900" s="148"/>
    </row>
    <row r="1901" spans="1:12">
      <c r="A1901" s="33" t="s">
        <v>832</v>
      </c>
      <c r="B1901" s="158" t="s">
        <v>831</v>
      </c>
      <c r="C1901" s="88">
        <v>45741</v>
      </c>
      <c r="D1901" s="88" t="s">
        <v>689</v>
      </c>
      <c r="E1901" s="33" t="s">
        <v>3369</v>
      </c>
      <c r="F1901" s="88"/>
      <c r="G1901" s="394" t="s">
        <v>4225</v>
      </c>
      <c r="H1901" s="88">
        <v>1</v>
      </c>
      <c r="I1901" s="88">
        <v>200</v>
      </c>
      <c r="J1901" s="148">
        <v>200</v>
      </c>
      <c r="K1901" s="148"/>
      <c r="L1901" s="148"/>
    </row>
    <row r="1902" spans="1:12">
      <c r="A1902" s="33" t="s">
        <v>3974</v>
      </c>
      <c r="B1902" s="158" t="s">
        <v>2287</v>
      </c>
      <c r="C1902" s="88">
        <v>45741</v>
      </c>
      <c r="D1902" s="88" t="s">
        <v>689</v>
      </c>
      <c r="E1902" s="33" t="s">
        <v>3369</v>
      </c>
      <c r="F1902" s="88"/>
      <c r="G1902" s="394" t="s">
        <v>4225</v>
      </c>
      <c r="H1902" s="88">
        <v>1</v>
      </c>
      <c r="I1902" s="88">
        <v>200</v>
      </c>
      <c r="J1902" s="148">
        <v>200</v>
      </c>
      <c r="K1902" s="148"/>
      <c r="L1902" s="148"/>
    </row>
    <row r="1903" spans="1:12">
      <c r="A1903" s="33" t="s">
        <v>1343</v>
      </c>
      <c r="B1903" s="158" t="s">
        <v>1339</v>
      </c>
      <c r="C1903" s="88">
        <v>45741</v>
      </c>
      <c r="D1903" s="88" t="s">
        <v>689</v>
      </c>
      <c r="E1903" s="33" t="s">
        <v>3369</v>
      </c>
      <c r="F1903" s="88"/>
      <c r="G1903" s="394" t="s">
        <v>4225</v>
      </c>
      <c r="H1903" s="88">
        <v>1</v>
      </c>
      <c r="I1903" s="88">
        <v>200</v>
      </c>
      <c r="J1903" s="148">
        <v>200</v>
      </c>
      <c r="K1903" s="148"/>
      <c r="L1903" s="148"/>
    </row>
    <row r="1904" spans="1:12">
      <c r="A1904" s="33" t="s">
        <v>1053</v>
      </c>
      <c r="B1904" s="158" t="s">
        <v>1052</v>
      </c>
      <c r="C1904" s="88">
        <v>45741</v>
      </c>
      <c r="D1904" s="88" t="s">
        <v>689</v>
      </c>
      <c r="E1904" s="33" t="s">
        <v>3369</v>
      </c>
      <c r="F1904" s="88"/>
      <c r="G1904" s="394" t="s">
        <v>4225</v>
      </c>
      <c r="H1904" s="88">
        <v>1</v>
      </c>
      <c r="I1904" s="88">
        <v>200</v>
      </c>
      <c r="J1904" s="148">
        <v>200</v>
      </c>
      <c r="K1904" s="148"/>
      <c r="L1904" s="148"/>
    </row>
    <row r="1905" spans="1:12">
      <c r="A1905" s="33" t="s">
        <v>3644</v>
      </c>
      <c r="B1905" s="158" t="s">
        <v>323</v>
      </c>
      <c r="C1905" s="88">
        <v>45741</v>
      </c>
      <c r="D1905" s="88" t="s">
        <v>689</v>
      </c>
      <c r="E1905" s="33" t="s">
        <v>3562</v>
      </c>
      <c r="F1905" s="88"/>
      <c r="G1905" s="394" t="s">
        <v>4244</v>
      </c>
      <c r="H1905" s="88">
        <v>1</v>
      </c>
      <c r="I1905" s="88">
        <v>1500</v>
      </c>
      <c r="J1905" s="148">
        <v>1500</v>
      </c>
      <c r="K1905" s="148"/>
      <c r="L1905" s="148"/>
    </row>
    <row r="1906" spans="1:12">
      <c r="A1906" s="33" t="s">
        <v>3644</v>
      </c>
      <c r="B1906" s="158" t="s">
        <v>323</v>
      </c>
      <c r="C1906" s="88">
        <v>45741</v>
      </c>
      <c r="D1906" s="88" t="s">
        <v>689</v>
      </c>
      <c r="E1906" s="33" t="s">
        <v>3369</v>
      </c>
      <c r="F1906" s="88"/>
      <c r="G1906" s="394" t="s">
        <v>4225</v>
      </c>
      <c r="H1906" s="88">
        <v>1</v>
      </c>
      <c r="I1906" s="88">
        <v>200</v>
      </c>
      <c r="J1906" s="148">
        <v>200</v>
      </c>
      <c r="K1906" s="148"/>
      <c r="L1906" s="148"/>
    </row>
    <row r="1907" spans="1:12">
      <c r="A1907" s="33" t="s">
        <v>3985</v>
      </c>
      <c r="B1907" s="158" t="s">
        <v>517</v>
      </c>
      <c r="C1907" s="88">
        <v>45741</v>
      </c>
      <c r="D1907" s="88" t="s">
        <v>689</v>
      </c>
      <c r="E1907" s="33" t="s">
        <v>3369</v>
      </c>
      <c r="F1907" s="88"/>
      <c r="G1907" s="394" t="s">
        <v>4225</v>
      </c>
      <c r="H1907" s="88">
        <v>1</v>
      </c>
      <c r="I1907" s="88">
        <v>200</v>
      </c>
      <c r="J1907" s="148">
        <v>200</v>
      </c>
      <c r="K1907" s="148"/>
      <c r="L1907" s="148"/>
    </row>
    <row r="1908" spans="1:12">
      <c r="A1908" s="33" t="s">
        <v>1435</v>
      </c>
      <c r="B1908" s="158" t="s">
        <v>1434</v>
      </c>
      <c r="C1908" s="88">
        <v>45741</v>
      </c>
      <c r="D1908" s="88" t="s">
        <v>689</v>
      </c>
      <c r="E1908" s="33" t="s">
        <v>3369</v>
      </c>
      <c r="F1908" s="88"/>
      <c r="G1908" s="394" t="s">
        <v>4225</v>
      </c>
      <c r="H1908" s="88">
        <v>1</v>
      </c>
      <c r="I1908" s="88">
        <v>200</v>
      </c>
      <c r="J1908" s="148">
        <v>200</v>
      </c>
      <c r="K1908" s="148"/>
      <c r="L1908" s="148"/>
    </row>
    <row r="1909" spans="1:12">
      <c r="A1909" s="33" t="s">
        <v>270</v>
      </c>
      <c r="B1909" s="158" t="s">
        <v>620</v>
      </c>
      <c r="C1909" s="88">
        <v>45741</v>
      </c>
      <c r="D1909" s="88" t="s">
        <v>689</v>
      </c>
      <c r="E1909" s="33" t="s">
        <v>3562</v>
      </c>
      <c r="F1909" s="88"/>
      <c r="G1909" s="394" t="s">
        <v>4244</v>
      </c>
      <c r="H1909" s="88">
        <v>1</v>
      </c>
      <c r="I1909" s="88">
        <v>375</v>
      </c>
      <c r="J1909" s="148">
        <v>375</v>
      </c>
      <c r="K1909" s="148"/>
      <c r="L1909" s="148"/>
    </row>
    <row r="1910" spans="1:12">
      <c r="A1910" s="33" t="s">
        <v>1768</v>
      </c>
      <c r="B1910" s="158" t="s">
        <v>1766</v>
      </c>
      <c r="C1910" s="88">
        <v>45741</v>
      </c>
      <c r="D1910" s="88" t="s">
        <v>689</v>
      </c>
      <c r="E1910" s="33" t="s">
        <v>2861</v>
      </c>
      <c r="F1910" s="88"/>
      <c r="G1910" s="394" t="s">
        <v>4211</v>
      </c>
      <c r="H1910" s="88">
        <v>3</v>
      </c>
      <c r="I1910" s="88">
        <v>50</v>
      </c>
      <c r="J1910" s="148">
        <v>150</v>
      </c>
      <c r="K1910" s="148"/>
      <c r="L1910" s="148"/>
    </row>
    <row r="1911" spans="1:12">
      <c r="A1911" s="33" t="s">
        <v>1768</v>
      </c>
      <c r="B1911" s="158" t="s">
        <v>1766</v>
      </c>
      <c r="C1911" s="88">
        <v>45741</v>
      </c>
      <c r="D1911" s="88" t="s">
        <v>689</v>
      </c>
      <c r="E1911" s="33" t="s">
        <v>3369</v>
      </c>
      <c r="F1911" s="88"/>
      <c r="G1911" s="394" t="s">
        <v>4225</v>
      </c>
      <c r="H1911" s="88">
        <v>1</v>
      </c>
      <c r="I1911" s="88">
        <v>200</v>
      </c>
      <c r="J1911" s="148">
        <v>200</v>
      </c>
      <c r="K1911" s="148"/>
      <c r="L1911" s="148"/>
    </row>
    <row r="1912" spans="1:12">
      <c r="A1912" s="33" t="s">
        <v>3863</v>
      </c>
      <c r="B1912" s="158" t="s">
        <v>1457</v>
      </c>
      <c r="C1912" s="88">
        <v>45741</v>
      </c>
      <c r="D1912" s="88" t="s">
        <v>689</v>
      </c>
      <c r="E1912" s="33" t="s">
        <v>3369</v>
      </c>
      <c r="F1912" s="88"/>
      <c r="G1912" s="394" t="s">
        <v>4225</v>
      </c>
      <c r="H1912" s="88">
        <v>1</v>
      </c>
      <c r="I1912" s="88">
        <v>200</v>
      </c>
      <c r="J1912" s="148">
        <v>200</v>
      </c>
      <c r="K1912" s="148"/>
      <c r="L1912" s="148"/>
    </row>
    <row r="1913" spans="1:12">
      <c r="A1913" s="33" t="s">
        <v>1723</v>
      </c>
      <c r="B1913" s="158" t="s">
        <v>583</v>
      </c>
      <c r="C1913" s="88">
        <v>45741</v>
      </c>
      <c r="D1913" s="88" t="s">
        <v>689</v>
      </c>
      <c r="E1913" s="33" t="s">
        <v>3562</v>
      </c>
      <c r="F1913" s="88"/>
      <c r="G1913" s="394" t="s">
        <v>4244</v>
      </c>
      <c r="H1913" s="88">
        <v>1</v>
      </c>
      <c r="I1913" s="88">
        <v>1500</v>
      </c>
      <c r="J1913" s="148">
        <v>1500</v>
      </c>
      <c r="K1913" s="148"/>
      <c r="L1913" s="148"/>
    </row>
    <row r="1914" spans="1:12">
      <c r="A1914" s="33" t="s">
        <v>1723</v>
      </c>
      <c r="B1914" s="158" t="s">
        <v>583</v>
      </c>
      <c r="C1914" s="88">
        <v>45741</v>
      </c>
      <c r="D1914" s="88" t="s">
        <v>689</v>
      </c>
      <c r="E1914" s="33" t="s">
        <v>3369</v>
      </c>
      <c r="F1914" s="88"/>
      <c r="G1914" s="394" t="s">
        <v>4225</v>
      </c>
      <c r="H1914" s="88">
        <v>1</v>
      </c>
      <c r="I1914" s="88">
        <v>200</v>
      </c>
      <c r="J1914" s="148">
        <v>200</v>
      </c>
      <c r="K1914" s="148"/>
      <c r="L1914" s="148"/>
    </row>
    <row r="1915" spans="1:12">
      <c r="A1915" s="33" t="s">
        <v>4049</v>
      </c>
      <c r="B1915" s="158" t="s">
        <v>355</v>
      </c>
      <c r="C1915" s="88">
        <v>45741</v>
      </c>
      <c r="D1915" s="88" t="s">
        <v>689</v>
      </c>
      <c r="E1915" s="33" t="s">
        <v>3568</v>
      </c>
      <c r="F1915" s="88"/>
      <c r="G1915" s="394" t="s">
        <v>4246</v>
      </c>
      <c r="H1915" s="88">
        <v>1</v>
      </c>
      <c r="I1915" s="88">
        <v>2800</v>
      </c>
      <c r="J1915" s="148">
        <v>2800</v>
      </c>
      <c r="K1915" s="148"/>
      <c r="L1915" s="148"/>
    </row>
    <row r="1916" spans="1:12">
      <c r="A1916" s="33" t="s">
        <v>4049</v>
      </c>
      <c r="B1916" s="158" t="s">
        <v>355</v>
      </c>
      <c r="C1916" s="88">
        <v>45741</v>
      </c>
      <c r="D1916" s="88" t="s">
        <v>689</v>
      </c>
      <c r="E1916" s="33" t="s">
        <v>3570</v>
      </c>
      <c r="F1916" s="88"/>
      <c r="G1916" s="394" t="s">
        <v>4249</v>
      </c>
      <c r="H1916" s="88">
        <v>1</v>
      </c>
      <c r="I1916" s="88">
        <v>3000</v>
      </c>
      <c r="J1916" s="148">
        <v>3000</v>
      </c>
      <c r="K1916" s="148"/>
      <c r="L1916" s="148"/>
    </row>
    <row r="1917" spans="1:12">
      <c r="A1917" s="33" t="s">
        <v>4049</v>
      </c>
      <c r="B1917" s="158" t="s">
        <v>355</v>
      </c>
      <c r="C1917" s="88">
        <v>45741</v>
      </c>
      <c r="D1917" s="88" t="s">
        <v>689</v>
      </c>
      <c r="E1917" s="33" t="s">
        <v>3562</v>
      </c>
      <c r="F1917" s="88"/>
      <c r="G1917" s="394" t="s">
        <v>4244</v>
      </c>
      <c r="H1917" s="88">
        <v>1</v>
      </c>
      <c r="I1917" s="88">
        <v>1500</v>
      </c>
      <c r="J1917" s="148">
        <v>1500</v>
      </c>
      <c r="K1917" s="148"/>
      <c r="L1917" s="148"/>
    </row>
    <row r="1918" spans="1:12">
      <c r="A1918" s="33" t="s">
        <v>4049</v>
      </c>
      <c r="B1918" s="158" t="s">
        <v>355</v>
      </c>
      <c r="C1918" s="88">
        <v>45741</v>
      </c>
      <c r="D1918" s="88" t="s">
        <v>689</v>
      </c>
      <c r="E1918" s="33" t="s">
        <v>3369</v>
      </c>
      <c r="F1918" s="88"/>
      <c r="G1918" s="394" t="s">
        <v>4225</v>
      </c>
      <c r="H1918" s="88">
        <v>1</v>
      </c>
      <c r="I1918" s="88">
        <v>200</v>
      </c>
      <c r="J1918" s="148">
        <v>200</v>
      </c>
      <c r="K1918" s="148"/>
      <c r="L1918" s="148"/>
    </row>
    <row r="1919" spans="1:12">
      <c r="A1919" s="33" t="s">
        <v>1793</v>
      </c>
      <c r="B1919" s="158" t="s">
        <v>1792</v>
      </c>
      <c r="C1919" s="88">
        <v>45741</v>
      </c>
      <c r="D1919" s="88" t="s">
        <v>689</v>
      </c>
      <c r="E1919" s="33" t="s">
        <v>3369</v>
      </c>
      <c r="F1919" s="88"/>
      <c r="G1919" s="394" t="s">
        <v>4225</v>
      </c>
      <c r="H1919" s="88">
        <v>1</v>
      </c>
      <c r="I1919" s="88">
        <v>200</v>
      </c>
      <c r="J1919" s="148">
        <v>200</v>
      </c>
      <c r="K1919" s="148"/>
      <c r="L1919" s="148"/>
    </row>
    <row r="1920" spans="1:12">
      <c r="A1920" s="33" t="s">
        <v>1455</v>
      </c>
      <c r="B1920" s="158" t="s">
        <v>1449</v>
      </c>
      <c r="C1920" s="88">
        <v>45741</v>
      </c>
      <c r="D1920" s="88" t="s">
        <v>689</v>
      </c>
      <c r="E1920" s="33" t="s">
        <v>3369</v>
      </c>
      <c r="F1920" s="88"/>
      <c r="G1920" s="394" t="s">
        <v>4225</v>
      </c>
      <c r="H1920" s="88">
        <v>1</v>
      </c>
      <c r="I1920" s="88">
        <v>200</v>
      </c>
      <c r="J1920" s="148">
        <v>200</v>
      </c>
      <c r="K1920" s="148"/>
      <c r="L1920" s="148"/>
    </row>
    <row r="1921" spans="1:12">
      <c r="A1921" s="33" t="s">
        <v>1990</v>
      </c>
      <c r="B1921" s="158" t="s">
        <v>1403</v>
      </c>
      <c r="C1921" s="88">
        <v>45741</v>
      </c>
      <c r="D1921" s="88" t="s">
        <v>689</v>
      </c>
      <c r="E1921" s="33" t="s">
        <v>3568</v>
      </c>
      <c r="F1921" s="88"/>
      <c r="G1921" s="394" t="s">
        <v>4246</v>
      </c>
      <c r="H1921" s="88">
        <v>1</v>
      </c>
      <c r="I1921" s="88">
        <v>1200</v>
      </c>
      <c r="J1921" s="148">
        <v>1200</v>
      </c>
      <c r="K1921" s="148"/>
      <c r="L1921" s="148"/>
    </row>
    <row r="1922" spans="1:12">
      <c r="A1922" s="33" t="s">
        <v>1990</v>
      </c>
      <c r="B1922" s="158" t="s">
        <v>1403</v>
      </c>
      <c r="C1922" s="88">
        <v>45741</v>
      </c>
      <c r="D1922" s="88" t="s">
        <v>689</v>
      </c>
      <c r="E1922" s="33" t="s">
        <v>3382</v>
      </c>
      <c r="F1922" s="88"/>
      <c r="G1922" s="394" t="s">
        <v>4228</v>
      </c>
      <c r="H1922" s="88">
        <v>4</v>
      </c>
      <c r="I1922" s="88">
        <v>50</v>
      </c>
      <c r="J1922" s="148">
        <v>200</v>
      </c>
      <c r="K1922" s="148"/>
      <c r="L1922" s="148"/>
    </row>
    <row r="1923" spans="1:12">
      <c r="A1923" s="33" t="s">
        <v>1990</v>
      </c>
      <c r="B1923" s="158" t="s">
        <v>1403</v>
      </c>
      <c r="C1923" s="88">
        <v>45741</v>
      </c>
      <c r="D1923" s="88" t="s">
        <v>689</v>
      </c>
      <c r="E1923" s="33" t="s">
        <v>3562</v>
      </c>
      <c r="F1923" s="88"/>
      <c r="G1923" s="394" t="s">
        <v>4244</v>
      </c>
      <c r="H1923" s="88">
        <v>1</v>
      </c>
      <c r="I1923" s="88">
        <v>600</v>
      </c>
      <c r="J1923" s="148">
        <v>600</v>
      </c>
      <c r="K1923" s="148"/>
      <c r="L1923" s="148"/>
    </row>
    <row r="1924" spans="1:12">
      <c r="A1924" s="33" t="s">
        <v>1990</v>
      </c>
      <c r="B1924" s="158" t="s">
        <v>1403</v>
      </c>
      <c r="C1924" s="88">
        <v>45741</v>
      </c>
      <c r="D1924" s="88" t="s">
        <v>689</v>
      </c>
      <c r="E1924" s="33" t="s">
        <v>3369</v>
      </c>
      <c r="F1924" s="88"/>
      <c r="G1924" s="394" t="s">
        <v>4225</v>
      </c>
      <c r="H1924" s="88">
        <v>1</v>
      </c>
      <c r="I1924" s="88">
        <v>200</v>
      </c>
      <c r="J1924" s="148">
        <v>200</v>
      </c>
      <c r="K1924" s="148"/>
      <c r="L1924" s="148"/>
    </row>
    <row r="1925" spans="1:12">
      <c r="A1925" s="33" t="s">
        <v>991</v>
      </c>
      <c r="B1925" s="158" t="s">
        <v>990</v>
      </c>
      <c r="C1925" s="88">
        <v>45741</v>
      </c>
      <c r="D1925" s="88" t="s">
        <v>689</v>
      </c>
      <c r="E1925" s="33" t="s">
        <v>2850</v>
      </c>
      <c r="F1925" s="88"/>
      <c r="G1925" s="394" t="s">
        <v>4207</v>
      </c>
      <c r="H1925" s="88">
        <v>2</v>
      </c>
      <c r="I1925" s="88">
        <v>50</v>
      </c>
      <c r="J1925" s="148">
        <v>100</v>
      </c>
      <c r="K1925" s="148"/>
      <c r="L1925" s="148"/>
    </row>
    <row r="1926" spans="1:12">
      <c r="A1926" s="33" t="s">
        <v>991</v>
      </c>
      <c r="B1926" s="158" t="s">
        <v>990</v>
      </c>
      <c r="C1926" s="88">
        <v>45741</v>
      </c>
      <c r="D1926" s="88" t="s">
        <v>689</v>
      </c>
      <c r="E1926" s="33" t="s">
        <v>3369</v>
      </c>
      <c r="F1926" s="88"/>
      <c r="G1926" s="394" t="s">
        <v>4225</v>
      </c>
      <c r="H1926" s="88">
        <v>1</v>
      </c>
      <c r="I1926" s="88">
        <v>200</v>
      </c>
      <c r="J1926" s="148">
        <v>200</v>
      </c>
      <c r="K1926" s="148"/>
      <c r="L1926" s="148"/>
    </row>
    <row r="1927" spans="1:12">
      <c r="A1927" s="33" t="s">
        <v>1683</v>
      </c>
      <c r="B1927" s="158" t="s">
        <v>1679</v>
      </c>
      <c r="C1927" s="88">
        <v>45741</v>
      </c>
      <c r="D1927" s="88" t="s">
        <v>689</v>
      </c>
      <c r="E1927" s="33" t="s">
        <v>3369</v>
      </c>
      <c r="F1927" s="88"/>
      <c r="G1927" s="394" t="s">
        <v>4225</v>
      </c>
      <c r="H1927" s="88">
        <v>1</v>
      </c>
      <c r="I1927" s="88">
        <v>200</v>
      </c>
      <c r="J1927" s="148">
        <v>200</v>
      </c>
      <c r="K1927" s="148"/>
      <c r="L1927" s="148"/>
    </row>
    <row r="1928" spans="1:12">
      <c r="A1928" s="33" t="s">
        <v>3965</v>
      </c>
      <c r="B1928" s="158" t="s">
        <v>505</v>
      </c>
      <c r="C1928" s="88">
        <v>45741</v>
      </c>
      <c r="D1928" s="88" t="s">
        <v>689</v>
      </c>
      <c r="E1928" s="33" t="s">
        <v>3369</v>
      </c>
      <c r="F1928" s="88"/>
      <c r="G1928" s="394" t="s">
        <v>4225</v>
      </c>
      <c r="H1928" s="88">
        <v>1</v>
      </c>
      <c r="I1928" s="88">
        <v>200</v>
      </c>
      <c r="J1928" s="148">
        <v>200</v>
      </c>
      <c r="K1928" s="148"/>
      <c r="L1928" s="148"/>
    </row>
    <row r="1929" spans="1:12">
      <c r="A1929" s="33" t="s">
        <v>1030</v>
      </c>
      <c r="B1929" s="158" t="s">
        <v>520</v>
      </c>
      <c r="C1929" s="88">
        <v>45741</v>
      </c>
      <c r="D1929" s="88" t="s">
        <v>689</v>
      </c>
      <c r="E1929" s="33" t="s">
        <v>3369</v>
      </c>
      <c r="F1929" s="88"/>
      <c r="G1929" s="394" t="s">
        <v>4225</v>
      </c>
      <c r="H1929" s="88">
        <v>1</v>
      </c>
      <c r="I1929" s="88">
        <v>200</v>
      </c>
      <c r="J1929" s="148">
        <v>200</v>
      </c>
      <c r="K1929" s="148"/>
      <c r="L1929" s="148"/>
    </row>
    <row r="1930" spans="1:12">
      <c r="A1930" s="33" t="s">
        <v>1935</v>
      </c>
      <c r="B1930" s="158" t="s">
        <v>502</v>
      </c>
      <c r="C1930" s="88">
        <v>45741</v>
      </c>
      <c r="D1930" s="88" t="s">
        <v>689</v>
      </c>
      <c r="E1930" s="33" t="s">
        <v>3382</v>
      </c>
      <c r="F1930" s="88"/>
      <c r="G1930" s="394" t="s">
        <v>4228</v>
      </c>
      <c r="H1930" s="88">
        <v>4</v>
      </c>
      <c r="I1930" s="88">
        <v>50</v>
      </c>
      <c r="J1930" s="148">
        <v>200</v>
      </c>
      <c r="K1930" s="148"/>
      <c r="L1930" s="148"/>
    </row>
    <row r="1931" spans="1:12">
      <c r="A1931" s="33" t="s">
        <v>1935</v>
      </c>
      <c r="B1931" s="158" t="s">
        <v>502</v>
      </c>
      <c r="C1931" s="88">
        <v>45741</v>
      </c>
      <c r="D1931" s="88" t="s">
        <v>689</v>
      </c>
      <c r="E1931" s="33" t="s">
        <v>3562</v>
      </c>
      <c r="F1931" s="88"/>
      <c r="G1931" s="394" t="s">
        <v>4244</v>
      </c>
      <c r="H1931" s="88">
        <v>1</v>
      </c>
      <c r="I1931" s="88">
        <v>1500</v>
      </c>
      <c r="J1931" s="148">
        <v>1500</v>
      </c>
      <c r="K1931" s="148"/>
      <c r="L1931" s="148"/>
    </row>
    <row r="1932" spans="1:12">
      <c r="A1932" s="33" t="s">
        <v>1935</v>
      </c>
      <c r="B1932" s="158" t="s">
        <v>502</v>
      </c>
      <c r="C1932" s="88">
        <v>45741</v>
      </c>
      <c r="D1932" s="88" t="s">
        <v>689</v>
      </c>
      <c r="E1932" s="33" t="s">
        <v>3369</v>
      </c>
      <c r="F1932" s="88"/>
      <c r="G1932" s="394" t="s">
        <v>4225</v>
      </c>
      <c r="H1932" s="88">
        <v>1</v>
      </c>
      <c r="I1932" s="88">
        <v>200</v>
      </c>
      <c r="J1932" s="148">
        <v>200</v>
      </c>
      <c r="K1932" s="148"/>
      <c r="L1932" s="148"/>
    </row>
    <row r="1933" spans="1:12">
      <c r="A1933" s="33" t="s">
        <v>1299</v>
      </c>
      <c r="B1933" s="158" t="s">
        <v>1298</v>
      </c>
      <c r="C1933" s="88">
        <v>45741</v>
      </c>
      <c r="D1933" s="88" t="s">
        <v>689</v>
      </c>
      <c r="E1933" s="33" t="s">
        <v>4212</v>
      </c>
      <c r="F1933" s="88"/>
      <c r="G1933" s="394" t="s">
        <v>4213</v>
      </c>
      <c r="H1933" s="88">
        <v>2</v>
      </c>
      <c r="I1933" s="88">
        <v>50</v>
      </c>
      <c r="J1933" s="148">
        <v>100</v>
      </c>
      <c r="K1933" s="148"/>
      <c r="L1933" s="148"/>
    </row>
    <row r="1934" spans="1:12">
      <c r="A1934" s="33" t="s">
        <v>1299</v>
      </c>
      <c r="B1934" s="158" t="s">
        <v>1298</v>
      </c>
      <c r="C1934" s="88">
        <v>45741</v>
      </c>
      <c r="D1934" s="88" t="s">
        <v>689</v>
      </c>
      <c r="E1934" s="33" t="s">
        <v>3369</v>
      </c>
      <c r="F1934" s="88"/>
      <c r="G1934" s="394" t="s">
        <v>4225</v>
      </c>
      <c r="H1934" s="88">
        <v>1</v>
      </c>
      <c r="I1934" s="88">
        <v>200</v>
      </c>
      <c r="J1934" s="148">
        <v>200</v>
      </c>
      <c r="K1934" s="148"/>
      <c r="L1934" s="148"/>
    </row>
    <row r="1935" spans="1:12">
      <c r="A1935" s="33" t="s">
        <v>1299</v>
      </c>
      <c r="B1935" s="158" t="s">
        <v>1298</v>
      </c>
      <c r="C1935" s="88">
        <v>45741</v>
      </c>
      <c r="D1935" s="88" t="s">
        <v>689</v>
      </c>
      <c r="E1935" s="33" t="s">
        <v>3490</v>
      </c>
      <c r="F1935" s="88"/>
      <c r="G1935" s="394" t="s">
        <v>4235</v>
      </c>
      <c r="H1935" s="88">
        <v>1</v>
      </c>
      <c r="I1935" s="88">
        <v>112</v>
      </c>
      <c r="J1935" s="148">
        <v>112</v>
      </c>
      <c r="K1935" s="148"/>
      <c r="L1935" s="148"/>
    </row>
    <row r="1936" spans="1:12">
      <c r="A1936" s="33" t="s">
        <v>3676</v>
      </c>
      <c r="B1936" s="158" t="s">
        <v>2351</v>
      </c>
      <c r="C1936" s="88">
        <v>45741</v>
      </c>
      <c r="D1936" s="88" t="s">
        <v>689</v>
      </c>
      <c r="E1936" s="33" t="s">
        <v>3369</v>
      </c>
      <c r="F1936" s="88"/>
      <c r="G1936" s="394" t="s">
        <v>4225</v>
      </c>
      <c r="H1936" s="88">
        <v>1</v>
      </c>
      <c r="I1936" s="88">
        <v>200</v>
      </c>
      <c r="J1936" s="148">
        <v>200</v>
      </c>
      <c r="K1936" s="148"/>
      <c r="L1936" s="148"/>
    </row>
    <row r="1937" spans="1:12">
      <c r="A1937" s="33" t="s">
        <v>2039</v>
      </c>
      <c r="B1937" s="158" t="s">
        <v>2027</v>
      </c>
      <c r="C1937" s="88">
        <v>45741</v>
      </c>
      <c r="D1937" s="88" t="s">
        <v>689</v>
      </c>
      <c r="E1937" s="33" t="s">
        <v>3369</v>
      </c>
      <c r="F1937" s="88"/>
      <c r="G1937" s="394" t="s">
        <v>4225</v>
      </c>
      <c r="H1937" s="88">
        <v>1</v>
      </c>
      <c r="I1937" s="88">
        <v>200</v>
      </c>
      <c r="J1937" s="148">
        <v>200</v>
      </c>
      <c r="K1937" s="148"/>
      <c r="L1937" s="148"/>
    </row>
    <row r="1938" spans="1:12">
      <c r="A1938" s="33" t="s">
        <v>1988</v>
      </c>
      <c r="B1938" s="158" t="s">
        <v>1075</v>
      </c>
      <c r="C1938" s="88">
        <v>45741</v>
      </c>
      <c r="D1938" s="88" t="s">
        <v>689</v>
      </c>
      <c r="E1938" s="33" t="s">
        <v>3562</v>
      </c>
      <c r="F1938" s="88"/>
      <c r="G1938" s="394" t="s">
        <v>4244</v>
      </c>
      <c r="H1938" s="88">
        <v>1</v>
      </c>
      <c r="I1938" s="88">
        <v>1500</v>
      </c>
      <c r="J1938" s="148">
        <v>1500</v>
      </c>
      <c r="K1938" s="148"/>
      <c r="L1938" s="148"/>
    </row>
    <row r="1939" spans="1:12">
      <c r="A1939" s="33" t="s">
        <v>1988</v>
      </c>
      <c r="B1939" s="158" t="s">
        <v>1075</v>
      </c>
      <c r="C1939" s="88">
        <v>45741</v>
      </c>
      <c r="D1939" s="88" t="s">
        <v>689</v>
      </c>
      <c r="E1939" s="33" t="s">
        <v>3369</v>
      </c>
      <c r="F1939" s="88"/>
      <c r="G1939" s="394" t="s">
        <v>4225</v>
      </c>
      <c r="H1939" s="88">
        <v>1</v>
      </c>
      <c r="I1939" s="88">
        <v>200</v>
      </c>
      <c r="J1939" s="148">
        <v>200</v>
      </c>
      <c r="K1939" s="148"/>
      <c r="L1939" s="148"/>
    </row>
    <row r="1940" spans="1:12">
      <c r="A1940" s="33" t="s">
        <v>1642</v>
      </c>
      <c r="B1940" s="158" t="s">
        <v>3371</v>
      </c>
      <c r="C1940" s="88">
        <v>45741</v>
      </c>
      <c r="D1940" s="88" t="s">
        <v>689</v>
      </c>
      <c r="E1940" s="33" t="s">
        <v>3382</v>
      </c>
      <c r="F1940" s="88"/>
      <c r="G1940" s="394" t="s">
        <v>4228</v>
      </c>
      <c r="H1940" s="88">
        <v>4</v>
      </c>
      <c r="I1940" s="88">
        <v>50</v>
      </c>
      <c r="J1940" s="148">
        <v>200</v>
      </c>
      <c r="K1940" s="148"/>
      <c r="L1940" s="148"/>
    </row>
    <row r="1941" spans="1:12">
      <c r="A1941" s="33" t="s">
        <v>1642</v>
      </c>
      <c r="B1941" s="158" t="s">
        <v>3371</v>
      </c>
      <c r="C1941" s="88">
        <v>45741</v>
      </c>
      <c r="D1941" s="88" t="s">
        <v>689</v>
      </c>
      <c r="E1941" s="33" t="s">
        <v>3369</v>
      </c>
      <c r="F1941" s="88"/>
      <c r="G1941" s="394" t="s">
        <v>4225</v>
      </c>
      <c r="H1941" s="88">
        <v>1</v>
      </c>
      <c r="I1941" s="88">
        <v>200</v>
      </c>
      <c r="J1941" s="148">
        <v>200</v>
      </c>
      <c r="K1941" s="148"/>
      <c r="L1941" s="148"/>
    </row>
    <row r="1942" spans="1:12">
      <c r="A1942" s="33" t="s">
        <v>1642</v>
      </c>
      <c r="B1942" s="158" t="s">
        <v>3371</v>
      </c>
      <c r="C1942" s="88">
        <v>45741</v>
      </c>
      <c r="D1942" s="88" t="s">
        <v>689</v>
      </c>
      <c r="E1942" s="33" t="s">
        <v>3490</v>
      </c>
      <c r="F1942" s="88"/>
      <c r="G1942" s="394" t="s">
        <v>4235</v>
      </c>
      <c r="H1942" s="88">
        <v>1</v>
      </c>
      <c r="I1942" s="88">
        <v>56</v>
      </c>
      <c r="J1942" s="148">
        <v>56</v>
      </c>
      <c r="K1942" s="148"/>
      <c r="L1942" s="148"/>
    </row>
    <row r="1943" spans="1:12">
      <c r="A1943" s="33" t="s">
        <v>3741</v>
      </c>
      <c r="B1943" s="158" t="s">
        <v>530</v>
      </c>
      <c r="C1943" s="88">
        <v>45741</v>
      </c>
      <c r="D1943" s="88" t="s">
        <v>689</v>
      </c>
      <c r="E1943" s="33" t="s">
        <v>3369</v>
      </c>
      <c r="F1943" s="88"/>
      <c r="G1943" s="394" t="s">
        <v>4225</v>
      </c>
      <c r="H1943" s="88">
        <v>1</v>
      </c>
      <c r="I1943" s="88">
        <v>200</v>
      </c>
      <c r="J1943" s="148">
        <v>200</v>
      </c>
      <c r="K1943" s="148"/>
      <c r="L1943" s="148"/>
    </row>
    <row r="1944" spans="1:12">
      <c r="A1944" s="33" t="s">
        <v>3671</v>
      </c>
      <c r="B1944" s="158" t="s">
        <v>1065</v>
      </c>
      <c r="C1944" s="88">
        <v>45741</v>
      </c>
      <c r="D1944" s="88" t="s">
        <v>689</v>
      </c>
      <c r="E1944" s="33" t="s">
        <v>3369</v>
      </c>
      <c r="F1944" s="88"/>
      <c r="G1944" s="394" t="s">
        <v>4225</v>
      </c>
      <c r="H1944" s="88">
        <v>1</v>
      </c>
      <c r="I1944" s="88">
        <v>200</v>
      </c>
      <c r="J1944" s="148">
        <v>200</v>
      </c>
      <c r="K1944" s="148"/>
      <c r="L1944" s="148"/>
    </row>
    <row r="1945" spans="1:12">
      <c r="A1945" s="33" t="s">
        <v>1646</v>
      </c>
      <c r="B1945" s="158" t="s">
        <v>1645</v>
      </c>
      <c r="C1945" s="88">
        <v>45741</v>
      </c>
      <c r="D1945" s="88" t="s">
        <v>689</v>
      </c>
      <c r="E1945" s="33" t="s">
        <v>3369</v>
      </c>
      <c r="F1945" s="88"/>
      <c r="G1945" s="394" t="s">
        <v>4225</v>
      </c>
      <c r="H1945" s="88">
        <v>1</v>
      </c>
      <c r="I1945" s="88">
        <v>200</v>
      </c>
      <c r="J1945" s="148">
        <v>200</v>
      </c>
      <c r="K1945" s="148"/>
      <c r="L1945" s="148"/>
    </row>
    <row r="1946" spans="1:12">
      <c r="A1946" s="33" t="s">
        <v>3661</v>
      </c>
      <c r="B1946" s="158" t="s">
        <v>519</v>
      </c>
      <c r="C1946" s="88">
        <v>45741</v>
      </c>
      <c r="D1946" s="88" t="s">
        <v>689</v>
      </c>
      <c r="E1946" s="33" t="s">
        <v>3369</v>
      </c>
      <c r="F1946" s="88"/>
      <c r="G1946" s="394" t="s">
        <v>4225</v>
      </c>
      <c r="H1946" s="88">
        <v>1</v>
      </c>
      <c r="I1946" s="88">
        <v>200</v>
      </c>
      <c r="J1946" s="148">
        <v>200</v>
      </c>
      <c r="K1946" s="148"/>
      <c r="L1946" s="148"/>
    </row>
    <row r="1947" spans="1:12">
      <c r="A1947" s="33" t="s">
        <v>2167</v>
      </c>
      <c r="B1947" s="158" t="s">
        <v>2166</v>
      </c>
      <c r="C1947" s="88">
        <v>45741</v>
      </c>
      <c r="D1947" s="88" t="s">
        <v>689</v>
      </c>
      <c r="E1947" s="33" t="s">
        <v>3369</v>
      </c>
      <c r="F1947" s="88"/>
      <c r="G1947" s="394" t="s">
        <v>4225</v>
      </c>
      <c r="H1947" s="88">
        <v>1</v>
      </c>
      <c r="I1947" s="88">
        <v>200</v>
      </c>
      <c r="J1947" s="148">
        <v>200</v>
      </c>
      <c r="K1947" s="148"/>
      <c r="L1947" s="148"/>
    </row>
    <row r="1948" spans="1:12">
      <c r="A1948" s="33" t="s">
        <v>3988</v>
      </c>
      <c r="B1948" s="158" t="s">
        <v>2282</v>
      </c>
      <c r="C1948" s="88">
        <v>45741</v>
      </c>
      <c r="D1948" s="88" t="s">
        <v>689</v>
      </c>
      <c r="E1948" s="33" t="s">
        <v>3369</v>
      </c>
      <c r="F1948" s="88"/>
      <c r="G1948" s="394" t="s">
        <v>4225</v>
      </c>
      <c r="H1948" s="88">
        <v>1</v>
      </c>
      <c r="I1948" s="88">
        <v>200</v>
      </c>
      <c r="J1948" s="148">
        <v>200</v>
      </c>
      <c r="K1948" s="148"/>
      <c r="L1948" s="148"/>
    </row>
    <row r="1949" spans="1:12">
      <c r="A1949" s="33" t="s">
        <v>2140</v>
      </c>
      <c r="B1949" s="158" t="s">
        <v>1276</v>
      </c>
      <c r="C1949" s="88">
        <v>45741</v>
      </c>
      <c r="D1949" s="88" t="s">
        <v>689</v>
      </c>
      <c r="E1949" s="33" t="s">
        <v>3369</v>
      </c>
      <c r="F1949" s="88"/>
      <c r="G1949" s="394" t="s">
        <v>4225</v>
      </c>
      <c r="H1949" s="88">
        <v>1</v>
      </c>
      <c r="I1949" s="88">
        <v>200</v>
      </c>
      <c r="J1949" s="148">
        <v>200</v>
      </c>
      <c r="K1949" s="148"/>
      <c r="L1949" s="148"/>
    </row>
    <row r="1950" spans="1:12">
      <c r="A1950" s="33" t="s">
        <v>3425</v>
      </c>
      <c r="B1950" s="158" t="s">
        <v>557</v>
      </c>
      <c r="C1950" s="88">
        <v>45741</v>
      </c>
      <c r="D1950" s="88" t="s">
        <v>689</v>
      </c>
      <c r="E1950" s="33" t="s">
        <v>4226</v>
      </c>
      <c r="F1950" s="88"/>
      <c r="G1950" s="394" t="s">
        <v>4227</v>
      </c>
      <c r="H1950" s="88">
        <v>1</v>
      </c>
      <c r="I1950" s="88">
        <v>10000</v>
      </c>
      <c r="J1950" s="148">
        <v>10000</v>
      </c>
      <c r="K1950" s="148"/>
      <c r="L1950" s="148"/>
    </row>
    <row r="1951" spans="1:12">
      <c r="A1951" s="33" t="s">
        <v>3425</v>
      </c>
      <c r="B1951" s="158" t="s">
        <v>557</v>
      </c>
      <c r="C1951" s="88">
        <v>45741</v>
      </c>
      <c r="D1951" s="88" t="s">
        <v>689</v>
      </c>
      <c r="E1951" s="33" t="s">
        <v>3369</v>
      </c>
      <c r="F1951" s="88"/>
      <c r="G1951" s="394" t="s">
        <v>4225</v>
      </c>
      <c r="H1951" s="88">
        <v>1</v>
      </c>
      <c r="I1951" s="88">
        <v>200</v>
      </c>
      <c r="J1951" s="148">
        <v>200</v>
      </c>
      <c r="K1951" s="148"/>
      <c r="L1951" s="148"/>
    </row>
    <row r="1952" spans="1:12">
      <c r="A1952" s="33" t="s">
        <v>3878</v>
      </c>
      <c r="B1952" s="158" t="s">
        <v>619</v>
      </c>
      <c r="C1952" s="88">
        <v>45741</v>
      </c>
      <c r="D1952" s="88" t="s">
        <v>689</v>
      </c>
      <c r="E1952" s="33" t="s">
        <v>3369</v>
      </c>
      <c r="F1952" s="88"/>
      <c r="G1952" s="394" t="s">
        <v>4225</v>
      </c>
      <c r="H1952" s="88">
        <v>1</v>
      </c>
      <c r="I1952" s="88">
        <v>200</v>
      </c>
      <c r="J1952" s="148">
        <v>200</v>
      </c>
      <c r="K1952" s="148"/>
      <c r="L1952" s="148"/>
    </row>
    <row r="1953" spans="1:12">
      <c r="A1953" s="33" t="s">
        <v>2081</v>
      </c>
      <c r="B1953" s="158" t="s">
        <v>2080</v>
      </c>
      <c r="C1953" s="88">
        <v>45741</v>
      </c>
      <c r="D1953" s="88" t="s">
        <v>689</v>
      </c>
      <c r="E1953" s="33" t="s">
        <v>3369</v>
      </c>
      <c r="F1953" s="88"/>
      <c r="G1953" s="394" t="s">
        <v>4225</v>
      </c>
      <c r="H1953" s="88">
        <v>1</v>
      </c>
      <c r="I1953" s="88">
        <v>200</v>
      </c>
      <c r="J1953" s="148">
        <v>200</v>
      </c>
      <c r="K1953" s="148"/>
      <c r="L1953" s="148"/>
    </row>
    <row r="1954" spans="1:12">
      <c r="A1954" s="33" t="s">
        <v>3625</v>
      </c>
      <c r="B1954" s="158" t="s">
        <v>491</v>
      </c>
      <c r="C1954" s="88">
        <v>45741</v>
      </c>
      <c r="D1954" s="88" t="s">
        <v>689</v>
      </c>
      <c r="E1954" s="33" t="s">
        <v>2857</v>
      </c>
      <c r="F1954" s="88"/>
      <c r="G1954" s="394" t="s">
        <v>4210</v>
      </c>
      <c r="H1954" s="88">
        <v>1</v>
      </c>
      <c r="I1954" s="88">
        <v>50</v>
      </c>
      <c r="J1954" s="148">
        <v>50</v>
      </c>
      <c r="K1954" s="148"/>
      <c r="L1954" s="148"/>
    </row>
    <row r="1955" spans="1:12">
      <c r="A1955" s="33" t="s">
        <v>3625</v>
      </c>
      <c r="B1955" s="158" t="s">
        <v>491</v>
      </c>
      <c r="C1955" s="88">
        <v>45741</v>
      </c>
      <c r="D1955" s="88" t="s">
        <v>689</v>
      </c>
      <c r="E1955" s="33" t="s">
        <v>4247</v>
      </c>
      <c r="F1955" s="88"/>
      <c r="G1955" s="394" t="s">
        <v>4248</v>
      </c>
      <c r="H1955" s="88">
        <v>1</v>
      </c>
      <c r="I1955" s="88">
        <v>210</v>
      </c>
      <c r="J1955" s="148">
        <v>210</v>
      </c>
      <c r="K1955" s="148"/>
      <c r="L1955" s="148"/>
    </row>
    <row r="1956" spans="1:12">
      <c r="A1956" s="33" t="s">
        <v>3625</v>
      </c>
      <c r="B1956" s="158" t="s">
        <v>491</v>
      </c>
      <c r="C1956" s="88">
        <v>45741</v>
      </c>
      <c r="D1956" s="88" t="s">
        <v>689</v>
      </c>
      <c r="E1956" s="33" t="s">
        <v>3369</v>
      </c>
      <c r="F1956" s="88"/>
      <c r="G1956" s="394" t="s">
        <v>4225</v>
      </c>
      <c r="H1956" s="88">
        <v>1</v>
      </c>
      <c r="I1956" s="88">
        <v>200</v>
      </c>
      <c r="J1956" s="148">
        <v>200</v>
      </c>
      <c r="K1956" s="148"/>
      <c r="L1956" s="148"/>
    </row>
    <row r="1957" spans="1:12">
      <c r="A1957" s="33" t="s">
        <v>2251</v>
      </c>
      <c r="B1957" s="158" t="s">
        <v>624</v>
      </c>
      <c r="C1957" s="88">
        <v>45741</v>
      </c>
      <c r="D1957" s="88" t="s">
        <v>689</v>
      </c>
      <c r="E1957" s="33" t="s">
        <v>3369</v>
      </c>
      <c r="F1957" s="88"/>
      <c r="G1957" s="394" t="s">
        <v>4225</v>
      </c>
      <c r="H1957" s="88">
        <v>1</v>
      </c>
      <c r="I1957" s="88">
        <v>200</v>
      </c>
      <c r="J1957" s="148">
        <v>200</v>
      </c>
      <c r="K1957" s="148"/>
      <c r="L1957" s="148"/>
    </row>
    <row r="1958" spans="1:12">
      <c r="A1958" s="33" t="s">
        <v>1060</v>
      </c>
      <c r="B1958" s="158" t="s">
        <v>1059</v>
      </c>
      <c r="C1958" s="88">
        <v>45741</v>
      </c>
      <c r="D1958" s="88" t="s">
        <v>689</v>
      </c>
      <c r="E1958" s="33" t="s">
        <v>3369</v>
      </c>
      <c r="F1958" s="88"/>
      <c r="G1958" s="394" t="s">
        <v>4225</v>
      </c>
      <c r="H1958" s="88">
        <v>1</v>
      </c>
      <c r="I1958" s="88">
        <v>200</v>
      </c>
      <c r="J1958" s="148">
        <v>200</v>
      </c>
      <c r="K1958" s="148"/>
      <c r="L1958" s="148"/>
    </row>
    <row r="1959" spans="1:12">
      <c r="A1959" s="33" t="s">
        <v>3677</v>
      </c>
      <c r="B1959" s="158" t="s">
        <v>970</v>
      </c>
      <c r="C1959" s="88">
        <v>45741</v>
      </c>
      <c r="D1959" s="88" t="s">
        <v>689</v>
      </c>
      <c r="E1959" s="33" t="s">
        <v>2850</v>
      </c>
      <c r="F1959" s="88"/>
      <c r="G1959" s="394" t="s">
        <v>4207</v>
      </c>
      <c r="H1959" s="88">
        <v>2</v>
      </c>
      <c r="I1959" s="88">
        <v>50</v>
      </c>
      <c r="J1959" s="148">
        <v>100</v>
      </c>
      <c r="K1959" s="148"/>
      <c r="L1959" s="148"/>
    </row>
    <row r="1960" spans="1:12">
      <c r="A1960" s="33" t="s">
        <v>3677</v>
      </c>
      <c r="B1960" s="158" t="s">
        <v>970</v>
      </c>
      <c r="C1960" s="88">
        <v>45741</v>
      </c>
      <c r="D1960" s="88" t="s">
        <v>689</v>
      </c>
      <c r="E1960" s="33" t="s">
        <v>3382</v>
      </c>
      <c r="F1960" s="88"/>
      <c r="G1960" s="394" t="s">
        <v>4228</v>
      </c>
      <c r="H1960" s="88">
        <v>5</v>
      </c>
      <c r="I1960" s="88">
        <v>50</v>
      </c>
      <c r="J1960" s="148">
        <v>250</v>
      </c>
      <c r="K1960" s="148"/>
      <c r="L1960" s="148"/>
    </row>
    <row r="1961" spans="1:12">
      <c r="A1961" s="33" t="s">
        <v>3677</v>
      </c>
      <c r="B1961" s="158" t="s">
        <v>970</v>
      </c>
      <c r="C1961" s="88">
        <v>45741</v>
      </c>
      <c r="D1961" s="88" t="s">
        <v>689</v>
      </c>
      <c r="E1961" s="33" t="s">
        <v>4352</v>
      </c>
      <c r="F1961" s="88"/>
      <c r="G1961" s="394" t="s">
        <v>4354</v>
      </c>
      <c r="H1961" s="88">
        <v>1</v>
      </c>
      <c r="I1961" s="88">
        <v>44789</v>
      </c>
      <c r="J1961" s="148">
        <v>44789</v>
      </c>
      <c r="K1961" s="148"/>
      <c r="L1961" s="148"/>
    </row>
    <row r="1962" spans="1:12">
      <c r="A1962" s="33" t="s">
        <v>3677</v>
      </c>
      <c r="B1962" s="158" t="s">
        <v>970</v>
      </c>
      <c r="C1962" s="88">
        <v>45741</v>
      </c>
      <c r="D1962" s="88" t="s">
        <v>689</v>
      </c>
      <c r="E1962" s="33" t="s">
        <v>3369</v>
      </c>
      <c r="F1962" s="88"/>
      <c r="G1962" s="394" t="s">
        <v>4225</v>
      </c>
      <c r="H1962" s="88">
        <v>1</v>
      </c>
      <c r="I1962" s="88">
        <v>200</v>
      </c>
      <c r="J1962" s="148">
        <v>200</v>
      </c>
      <c r="K1962" s="148"/>
      <c r="L1962" s="148"/>
    </row>
    <row r="1963" spans="1:12">
      <c r="A1963" s="33" t="s">
        <v>2254</v>
      </c>
      <c r="B1963" s="158" t="s">
        <v>607</v>
      </c>
      <c r="C1963" s="88">
        <v>45741</v>
      </c>
      <c r="D1963" s="88" t="s">
        <v>689</v>
      </c>
      <c r="E1963" s="33" t="s">
        <v>3369</v>
      </c>
      <c r="F1963" s="88"/>
      <c r="G1963" s="394" t="s">
        <v>4225</v>
      </c>
      <c r="H1963" s="88">
        <v>1</v>
      </c>
      <c r="I1963" s="88">
        <v>200</v>
      </c>
      <c r="J1963" s="148">
        <v>200</v>
      </c>
      <c r="K1963" s="148"/>
      <c r="L1963" s="148"/>
    </row>
    <row r="1964" spans="1:12">
      <c r="A1964" s="33" t="s">
        <v>1999</v>
      </c>
      <c r="B1964" s="158" t="s">
        <v>1998</v>
      </c>
      <c r="C1964" s="88">
        <v>45741</v>
      </c>
      <c r="D1964" s="88" t="s">
        <v>689</v>
      </c>
      <c r="E1964" s="33" t="s">
        <v>4208</v>
      </c>
      <c r="F1964" s="88"/>
      <c r="G1964" s="394" t="s">
        <v>4209</v>
      </c>
      <c r="H1964" s="88">
        <v>4</v>
      </c>
      <c r="I1964" s="88">
        <v>50</v>
      </c>
      <c r="J1964" s="148">
        <v>200</v>
      </c>
      <c r="K1964" s="148"/>
      <c r="L1964" s="148"/>
    </row>
    <row r="1965" spans="1:12">
      <c r="A1965" s="33" t="s">
        <v>1999</v>
      </c>
      <c r="B1965" s="158" t="s">
        <v>1998</v>
      </c>
      <c r="C1965" s="88">
        <v>45741</v>
      </c>
      <c r="D1965" s="88" t="s">
        <v>689</v>
      </c>
      <c r="E1965" s="33" t="s">
        <v>3369</v>
      </c>
      <c r="F1965" s="88"/>
      <c r="G1965" s="394" t="s">
        <v>4225</v>
      </c>
      <c r="H1965" s="88">
        <v>1</v>
      </c>
      <c r="I1965" s="88">
        <v>200</v>
      </c>
      <c r="J1965" s="148">
        <v>200</v>
      </c>
      <c r="K1965" s="148"/>
      <c r="L1965" s="148"/>
    </row>
    <row r="1966" spans="1:12">
      <c r="A1966" s="33" t="s">
        <v>3667</v>
      </c>
      <c r="B1966" s="158" t="s">
        <v>1475</v>
      </c>
      <c r="C1966" s="88">
        <v>45741</v>
      </c>
      <c r="D1966" s="88" t="s">
        <v>689</v>
      </c>
      <c r="E1966" s="33" t="s">
        <v>3562</v>
      </c>
      <c r="F1966" s="88"/>
      <c r="G1966" s="394" t="s">
        <v>4244</v>
      </c>
      <c r="H1966" s="88">
        <v>1</v>
      </c>
      <c r="I1966" s="88">
        <v>1500</v>
      </c>
      <c r="J1966" s="148">
        <v>1500</v>
      </c>
      <c r="K1966" s="148"/>
      <c r="L1966" s="148"/>
    </row>
    <row r="1967" spans="1:12">
      <c r="A1967" s="33" t="s">
        <v>3667</v>
      </c>
      <c r="B1967" s="158" t="s">
        <v>1475</v>
      </c>
      <c r="C1967" s="88">
        <v>45741</v>
      </c>
      <c r="D1967" s="88" t="s">
        <v>689</v>
      </c>
      <c r="E1967" s="33" t="s">
        <v>3369</v>
      </c>
      <c r="F1967" s="88"/>
      <c r="G1967" s="394" t="s">
        <v>4225</v>
      </c>
      <c r="H1967" s="88">
        <v>1</v>
      </c>
      <c r="I1967" s="88">
        <v>200</v>
      </c>
      <c r="J1967" s="148">
        <v>200</v>
      </c>
      <c r="K1967" s="148"/>
      <c r="L1967" s="148"/>
    </row>
    <row r="1968" spans="1:12">
      <c r="A1968" s="33" t="s">
        <v>968</v>
      </c>
      <c r="B1968" s="158" t="s">
        <v>967</v>
      </c>
      <c r="C1968" s="88">
        <v>45741</v>
      </c>
      <c r="D1968" s="88" t="s">
        <v>689</v>
      </c>
      <c r="E1968" s="33" t="s">
        <v>3369</v>
      </c>
      <c r="F1968" s="88"/>
      <c r="G1968" s="394" t="s">
        <v>4225</v>
      </c>
      <c r="H1968" s="88">
        <v>1</v>
      </c>
      <c r="I1968" s="88">
        <v>200</v>
      </c>
      <c r="J1968" s="148">
        <v>200</v>
      </c>
      <c r="K1968" s="148"/>
      <c r="L1968" s="148"/>
    </row>
    <row r="1969" spans="1:12">
      <c r="A1969" s="33" t="s">
        <v>1908</v>
      </c>
      <c r="B1969" s="158" t="s">
        <v>1907</v>
      </c>
      <c r="C1969" s="88">
        <v>45741</v>
      </c>
      <c r="D1969" s="88" t="s">
        <v>689</v>
      </c>
      <c r="E1969" s="33" t="s">
        <v>2850</v>
      </c>
      <c r="F1969" s="88"/>
      <c r="G1969" s="394" t="s">
        <v>4207</v>
      </c>
      <c r="H1969" s="88">
        <v>2</v>
      </c>
      <c r="I1969" s="88">
        <v>50</v>
      </c>
      <c r="J1969" s="148">
        <v>100</v>
      </c>
      <c r="K1969" s="148"/>
      <c r="L1969" s="148"/>
    </row>
    <row r="1970" spans="1:12">
      <c r="A1970" s="33" t="s">
        <v>1908</v>
      </c>
      <c r="B1970" s="158" t="s">
        <v>1907</v>
      </c>
      <c r="C1970" s="88">
        <v>45741</v>
      </c>
      <c r="D1970" s="88" t="s">
        <v>689</v>
      </c>
      <c r="E1970" s="33" t="s">
        <v>3369</v>
      </c>
      <c r="F1970" s="88"/>
      <c r="G1970" s="394" t="s">
        <v>4225</v>
      </c>
      <c r="H1970" s="88">
        <v>1</v>
      </c>
      <c r="I1970" s="88">
        <v>200</v>
      </c>
      <c r="J1970" s="148">
        <v>200</v>
      </c>
      <c r="K1970" s="148"/>
      <c r="L1970" s="148"/>
    </row>
    <row r="1971" spans="1:12">
      <c r="A1971" s="33" t="s">
        <v>3963</v>
      </c>
      <c r="B1971" s="158" t="s">
        <v>507</v>
      </c>
      <c r="C1971" s="88">
        <v>45741</v>
      </c>
      <c r="D1971" s="88" t="s">
        <v>689</v>
      </c>
      <c r="E1971" s="33" t="s">
        <v>3369</v>
      </c>
      <c r="F1971" s="88"/>
      <c r="G1971" s="394" t="s">
        <v>4225</v>
      </c>
      <c r="H1971" s="88">
        <v>1</v>
      </c>
      <c r="I1971" s="88">
        <v>200</v>
      </c>
      <c r="J1971" s="148">
        <v>200</v>
      </c>
      <c r="K1971" s="148"/>
      <c r="L1971" s="148"/>
    </row>
    <row r="1972" spans="1:12">
      <c r="A1972" s="33" t="s">
        <v>1891</v>
      </c>
      <c r="B1972" s="158" t="s">
        <v>1039</v>
      </c>
      <c r="C1972" s="88">
        <v>45741</v>
      </c>
      <c r="D1972" s="88" t="s">
        <v>689</v>
      </c>
      <c r="E1972" s="33" t="s">
        <v>3562</v>
      </c>
      <c r="F1972" s="88"/>
      <c r="G1972" s="394" t="s">
        <v>4244</v>
      </c>
      <c r="H1972" s="88">
        <v>1</v>
      </c>
      <c r="I1972" s="88">
        <v>1500</v>
      </c>
      <c r="J1972" s="148">
        <v>1500</v>
      </c>
      <c r="K1972" s="148"/>
      <c r="L1972" s="148"/>
    </row>
    <row r="1973" spans="1:12">
      <c r="A1973" s="33" t="s">
        <v>1891</v>
      </c>
      <c r="B1973" s="158" t="s">
        <v>1039</v>
      </c>
      <c r="C1973" s="88">
        <v>45741</v>
      </c>
      <c r="D1973" s="88" t="s">
        <v>689</v>
      </c>
      <c r="E1973" s="33" t="s">
        <v>3369</v>
      </c>
      <c r="F1973" s="88"/>
      <c r="G1973" s="394" t="s">
        <v>4225</v>
      </c>
      <c r="H1973" s="88">
        <v>1</v>
      </c>
      <c r="I1973" s="88">
        <v>200</v>
      </c>
      <c r="J1973" s="148">
        <v>200</v>
      </c>
      <c r="K1973" s="148"/>
      <c r="L1973" s="148"/>
    </row>
    <row r="1974" spans="1:12">
      <c r="A1974" s="33" t="s">
        <v>3737</v>
      </c>
      <c r="B1974" s="158" t="s">
        <v>2423</v>
      </c>
      <c r="C1974" s="88">
        <v>45741</v>
      </c>
      <c r="D1974" s="88" t="s">
        <v>689</v>
      </c>
      <c r="E1974" s="33" t="s">
        <v>3369</v>
      </c>
      <c r="F1974" s="88"/>
      <c r="G1974" s="394" t="s">
        <v>4225</v>
      </c>
      <c r="H1974" s="88">
        <v>1</v>
      </c>
      <c r="I1974" s="88">
        <v>200</v>
      </c>
      <c r="J1974" s="148">
        <v>200</v>
      </c>
      <c r="K1974" s="148"/>
      <c r="L1974" s="148"/>
    </row>
    <row r="1975" spans="1:12">
      <c r="A1975" s="33" t="s">
        <v>1797</v>
      </c>
      <c r="B1975" s="158" t="s">
        <v>1796</v>
      </c>
      <c r="C1975" s="88">
        <v>45741</v>
      </c>
      <c r="D1975" s="88" t="s">
        <v>689</v>
      </c>
      <c r="E1975" s="33" t="s">
        <v>3562</v>
      </c>
      <c r="F1975" s="88"/>
      <c r="G1975" s="394" t="s">
        <v>4244</v>
      </c>
      <c r="H1975" s="88">
        <v>1</v>
      </c>
      <c r="I1975" s="88">
        <v>1500</v>
      </c>
      <c r="J1975" s="148">
        <v>1500</v>
      </c>
      <c r="K1975" s="148"/>
      <c r="L1975" s="148"/>
    </row>
    <row r="1976" spans="1:12">
      <c r="A1976" s="33" t="s">
        <v>1797</v>
      </c>
      <c r="B1976" s="158" t="s">
        <v>1796</v>
      </c>
      <c r="C1976" s="88">
        <v>45741</v>
      </c>
      <c r="D1976" s="88" t="s">
        <v>689</v>
      </c>
      <c r="E1976" s="33" t="s">
        <v>3369</v>
      </c>
      <c r="F1976" s="88"/>
      <c r="G1976" s="394" t="s">
        <v>4225</v>
      </c>
      <c r="H1976" s="88">
        <v>1</v>
      </c>
      <c r="I1976" s="88">
        <v>200</v>
      </c>
      <c r="J1976" s="148">
        <v>200</v>
      </c>
      <c r="K1976" s="148"/>
      <c r="L1976" s="148"/>
    </row>
    <row r="1977" spans="1:12">
      <c r="A1977" s="33" t="s">
        <v>1920</v>
      </c>
      <c r="B1977" s="158" t="s">
        <v>1914</v>
      </c>
      <c r="C1977" s="88">
        <v>45741</v>
      </c>
      <c r="D1977" s="88" t="s">
        <v>689</v>
      </c>
      <c r="E1977" s="33" t="s">
        <v>3564</v>
      </c>
      <c r="F1977" s="88"/>
      <c r="G1977" s="394" t="s">
        <v>4245</v>
      </c>
      <c r="H1977" s="88">
        <v>1</v>
      </c>
      <c r="I1977" s="88">
        <v>1500</v>
      </c>
      <c r="J1977" s="148">
        <v>1500</v>
      </c>
      <c r="K1977" s="148"/>
      <c r="L1977" s="148"/>
    </row>
    <row r="1978" spans="1:12">
      <c r="A1978" s="33" t="s">
        <v>1920</v>
      </c>
      <c r="B1978" s="158" t="s">
        <v>1914</v>
      </c>
      <c r="C1978" s="88">
        <v>45741</v>
      </c>
      <c r="D1978" s="88" t="s">
        <v>689</v>
      </c>
      <c r="E1978" s="33" t="s">
        <v>3562</v>
      </c>
      <c r="F1978" s="88"/>
      <c r="G1978" s="394" t="s">
        <v>4244</v>
      </c>
      <c r="H1978" s="88">
        <v>1</v>
      </c>
      <c r="I1978" s="88">
        <v>1500</v>
      </c>
      <c r="J1978" s="148">
        <v>1500</v>
      </c>
      <c r="K1978" s="148"/>
      <c r="L1978" s="148"/>
    </row>
    <row r="1979" spans="1:12">
      <c r="A1979" s="33" t="s">
        <v>1920</v>
      </c>
      <c r="B1979" s="158" t="s">
        <v>1914</v>
      </c>
      <c r="C1979" s="88">
        <v>45741</v>
      </c>
      <c r="D1979" s="88" t="s">
        <v>689</v>
      </c>
      <c r="E1979" s="33" t="s">
        <v>3369</v>
      </c>
      <c r="F1979" s="88"/>
      <c r="G1979" s="394" t="s">
        <v>4225</v>
      </c>
      <c r="H1979" s="88">
        <v>1</v>
      </c>
      <c r="I1979" s="88">
        <v>200</v>
      </c>
      <c r="J1979" s="148">
        <v>200</v>
      </c>
      <c r="K1979" s="148"/>
      <c r="L1979" s="148"/>
    </row>
    <row r="1980" spans="1:12">
      <c r="A1980" s="33" t="s">
        <v>2221</v>
      </c>
      <c r="B1980" s="158" t="s">
        <v>2219</v>
      </c>
      <c r="C1980" s="88">
        <v>45741</v>
      </c>
      <c r="D1980" s="88" t="s">
        <v>689</v>
      </c>
      <c r="E1980" s="33" t="s">
        <v>3382</v>
      </c>
      <c r="F1980" s="88"/>
      <c r="G1980" s="394" t="s">
        <v>4228</v>
      </c>
      <c r="H1980" s="88">
        <v>4</v>
      </c>
      <c r="I1980" s="88">
        <v>50</v>
      </c>
      <c r="J1980" s="148">
        <v>200</v>
      </c>
      <c r="K1980" s="148"/>
      <c r="L1980" s="148"/>
    </row>
    <row r="1981" spans="1:12">
      <c r="A1981" s="33" t="s">
        <v>2221</v>
      </c>
      <c r="B1981" s="158" t="s">
        <v>2219</v>
      </c>
      <c r="C1981" s="88">
        <v>45741</v>
      </c>
      <c r="D1981" s="88" t="s">
        <v>689</v>
      </c>
      <c r="E1981" s="33" t="s">
        <v>3369</v>
      </c>
      <c r="F1981" s="88"/>
      <c r="G1981" s="394" t="s">
        <v>4225</v>
      </c>
      <c r="H1981" s="88">
        <v>1</v>
      </c>
      <c r="I1981" s="88">
        <v>200</v>
      </c>
      <c r="J1981" s="148">
        <v>200</v>
      </c>
      <c r="K1981" s="148"/>
      <c r="L1981" s="148"/>
    </row>
    <row r="1982" spans="1:12">
      <c r="A1982" s="33" t="s">
        <v>3866</v>
      </c>
      <c r="B1982" s="158" t="s">
        <v>551</v>
      </c>
      <c r="C1982" s="88">
        <v>45741</v>
      </c>
      <c r="D1982" s="88" t="s">
        <v>689</v>
      </c>
      <c r="E1982" s="33" t="s">
        <v>3369</v>
      </c>
      <c r="F1982" s="88"/>
      <c r="G1982" s="394" t="s">
        <v>4225</v>
      </c>
      <c r="H1982" s="88">
        <v>1</v>
      </c>
      <c r="I1982" s="88">
        <v>200</v>
      </c>
      <c r="J1982" s="148">
        <v>200</v>
      </c>
      <c r="K1982" s="148"/>
      <c r="L1982" s="148"/>
    </row>
    <row r="1983" spans="1:12">
      <c r="A1983" s="33" t="s">
        <v>1874</v>
      </c>
      <c r="B1983" s="158" t="s">
        <v>1873</v>
      </c>
      <c r="C1983" s="88">
        <v>45741</v>
      </c>
      <c r="D1983" s="88" t="s">
        <v>689</v>
      </c>
      <c r="E1983" s="33" t="s">
        <v>3369</v>
      </c>
      <c r="F1983" s="88"/>
      <c r="G1983" s="394" t="s">
        <v>4225</v>
      </c>
      <c r="H1983" s="88">
        <v>1</v>
      </c>
      <c r="I1983" s="88">
        <v>200</v>
      </c>
      <c r="J1983" s="148">
        <v>200</v>
      </c>
      <c r="K1983" s="148"/>
      <c r="L1983" s="148"/>
    </row>
    <row r="1984" spans="1:12">
      <c r="A1984" s="33" t="s">
        <v>3896</v>
      </c>
      <c r="B1984" s="158" t="s">
        <v>1877</v>
      </c>
      <c r="C1984" s="88">
        <v>45741</v>
      </c>
      <c r="D1984" s="88" t="s">
        <v>689</v>
      </c>
      <c r="E1984" s="33" t="s">
        <v>3369</v>
      </c>
      <c r="F1984" s="88"/>
      <c r="G1984" s="394" t="s">
        <v>4225</v>
      </c>
      <c r="H1984" s="88">
        <v>1</v>
      </c>
      <c r="I1984" s="88">
        <v>200</v>
      </c>
      <c r="J1984" s="148">
        <v>200</v>
      </c>
      <c r="K1984" s="148"/>
      <c r="L1984" s="148"/>
    </row>
    <row r="1985" spans="1:12">
      <c r="A1985" s="33" t="s">
        <v>350</v>
      </c>
      <c r="B1985" s="158" t="s">
        <v>280</v>
      </c>
      <c r="C1985" s="88">
        <v>45741</v>
      </c>
      <c r="D1985" s="88" t="s">
        <v>689</v>
      </c>
      <c r="E1985" s="33" t="s">
        <v>3369</v>
      </c>
      <c r="F1985" s="88"/>
      <c r="G1985" s="394" t="s">
        <v>4225</v>
      </c>
      <c r="H1985" s="88">
        <v>1</v>
      </c>
      <c r="I1985" s="88">
        <v>200</v>
      </c>
      <c r="J1985" s="148">
        <v>200</v>
      </c>
      <c r="K1985" s="148"/>
      <c r="L1985" s="148"/>
    </row>
    <row r="1986" spans="1:12">
      <c r="A1986" s="33" t="s">
        <v>3641</v>
      </c>
      <c r="B1986" s="158" t="s">
        <v>524</v>
      </c>
      <c r="C1986" s="88">
        <v>45741</v>
      </c>
      <c r="D1986" s="88" t="s">
        <v>689</v>
      </c>
      <c r="E1986" s="33" t="s">
        <v>3562</v>
      </c>
      <c r="F1986" s="88"/>
      <c r="G1986" s="394" t="s">
        <v>4244</v>
      </c>
      <c r="H1986" s="88">
        <v>1</v>
      </c>
      <c r="I1986" s="88">
        <v>1500</v>
      </c>
      <c r="J1986" s="148">
        <v>1500</v>
      </c>
      <c r="K1986" s="148"/>
      <c r="L1986" s="148"/>
    </row>
    <row r="1987" spans="1:12">
      <c r="A1987" s="33" t="s">
        <v>3641</v>
      </c>
      <c r="B1987" s="158" t="s">
        <v>524</v>
      </c>
      <c r="C1987" s="88">
        <v>45741</v>
      </c>
      <c r="D1987" s="88" t="s">
        <v>689</v>
      </c>
      <c r="E1987" s="33" t="s">
        <v>3369</v>
      </c>
      <c r="F1987" s="88"/>
      <c r="G1987" s="394" t="s">
        <v>4225</v>
      </c>
      <c r="H1987" s="88">
        <v>1</v>
      </c>
      <c r="I1987" s="88">
        <v>200</v>
      </c>
      <c r="J1987" s="148">
        <v>200</v>
      </c>
      <c r="K1987" s="148"/>
      <c r="L1987" s="148"/>
    </row>
    <row r="1988" spans="1:12">
      <c r="A1988" s="33" t="s">
        <v>1511</v>
      </c>
      <c r="B1988" s="158" t="s">
        <v>1510</v>
      </c>
      <c r="C1988" s="88">
        <v>45741</v>
      </c>
      <c r="D1988" s="88" t="s">
        <v>689</v>
      </c>
      <c r="E1988" s="33" t="s">
        <v>3369</v>
      </c>
      <c r="F1988" s="88"/>
      <c r="G1988" s="394" t="s">
        <v>4225</v>
      </c>
      <c r="H1988" s="88">
        <v>1</v>
      </c>
      <c r="I1988" s="88">
        <v>200</v>
      </c>
      <c r="J1988" s="148">
        <v>200</v>
      </c>
      <c r="K1988" s="148"/>
      <c r="L1988" s="148"/>
    </row>
    <row r="1989" spans="1:12">
      <c r="A1989" s="33" t="s">
        <v>1056</v>
      </c>
      <c r="B1989" s="158" t="s">
        <v>535</v>
      </c>
      <c r="C1989" s="88">
        <v>45741</v>
      </c>
      <c r="D1989" s="88" t="s">
        <v>689</v>
      </c>
      <c r="E1989" s="33" t="s">
        <v>3369</v>
      </c>
      <c r="F1989" s="88"/>
      <c r="G1989" s="394" t="s">
        <v>4225</v>
      </c>
      <c r="H1989" s="88">
        <v>1</v>
      </c>
      <c r="I1989" s="88">
        <v>200</v>
      </c>
      <c r="J1989" s="148">
        <v>200</v>
      </c>
      <c r="K1989" s="148"/>
      <c r="L1989" s="148"/>
    </row>
    <row r="1990" spans="1:12">
      <c r="A1990" s="33" t="s">
        <v>2142</v>
      </c>
      <c r="B1990" s="158" t="s">
        <v>1696</v>
      </c>
      <c r="C1990" s="88">
        <v>45741</v>
      </c>
      <c r="D1990" s="88" t="s">
        <v>689</v>
      </c>
      <c r="E1990" s="33" t="s">
        <v>3369</v>
      </c>
      <c r="F1990" s="88"/>
      <c r="G1990" s="394" t="s">
        <v>4225</v>
      </c>
      <c r="H1990" s="88">
        <v>1</v>
      </c>
      <c r="I1990" s="88">
        <v>200</v>
      </c>
      <c r="J1990" s="148">
        <v>200</v>
      </c>
      <c r="K1990" s="148"/>
      <c r="L1990" s="148"/>
    </row>
    <row r="1991" spans="1:12">
      <c r="A1991" s="33" t="s">
        <v>3427</v>
      </c>
      <c r="B1991" s="158" t="s">
        <v>550</v>
      </c>
      <c r="C1991" s="88">
        <v>45741</v>
      </c>
      <c r="D1991" s="88" t="s">
        <v>689</v>
      </c>
      <c r="E1991" s="33" t="s">
        <v>3382</v>
      </c>
      <c r="F1991" s="88"/>
      <c r="G1991" s="394" t="s">
        <v>4228</v>
      </c>
      <c r="H1991" s="88">
        <v>4</v>
      </c>
      <c r="I1991" s="88">
        <v>50</v>
      </c>
      <c r="J1991" s="148">
        <v>200</v>
      </c>
      <c r="K1991" s="148"/>
      <c r="L1991" s="148"/>
    </row>
    <row r="1992" spans="1:12">
      <c r="A1992" s="33" t="s">
        <v>3427</v>
      </c>
      <c r="B1992" s="158" t="s">
        <v>550</v>
      </c>
      <c r="C1992" s="88">
        <v>45741</v>
      </c>
      <c r="D1992" s="88" t="s">
        <v>689</v>
      </c>
      <c r="E1992" s="33" t="s">
        <v>3562</v>
      </c>
      <c r="F1992" s="88"/>
      <c r="G1992" s="394" t="s">
        <v>4244</v>
      </c>
      <c r="H1992" s="88">
        <v>1</v>
      </c>
      <c r="I1992" s="88">
        <v>1500</v>
      </c>
      <c r="J1992" s="148">
        <v>1500</v>
      </c>
      <c r="K1992" s="148"/>
      <c r="L1992" s="148"/>
    </row>
    <row r="1993" spans="1:12">
      <c r="A1993" s="33" t="s">
        <v>3427</v>
      </c>
      <c r="B1993" s="158" t="s">
        <v>550</v>
      </c>
      <c r="C1993" s="88">
        <v>45741</v>
      </c>
      <c r="D1993" s="88" t="s">
        <v>689</v>
      </c>
      <c r="E1993" s="33" t="s">
        <v>3369</v>
      </c>
      <c r="F1993" s="88"/>
      <c r="G1993" s="394" t="s">
        <v>4225</v>
      </c>
      <c r="H1993" s="88">
        <v>1</v>
      </c>
      <c r="I1993" s="88">
        <v>200</v>
      </c>
      <c r="J1993" s="148">
        <v>200</v>
      </c>
      <c r="K1993" s="148"/>
      <c r="L1993" s="148"/>
    </row>
    <row r="1994" spans="1:12">
      <c r="A1994" s="33" t="s">
        <v>2031</v>
      </c>
      <c r="B1994" s="158" t="s">
        <v>2030</v>
      </c>
      <c r="C1994" s="88">
        <v>45741</v>
      </c>
      <c r="D1994" s="88" t="s">
        <v>689</v>
      </c>
      <c r="E1994" s="33" t="s">
        <v>3369</v>
      </c>
      <c r="F1994" s="88"/>
      <c r="G1994" s="394" t="s">
        <v>4225</v>
      </c>
      <c r="H1994" s="88">
        <v>1</v>
      </c>
      <c r="I1994" s="88">
        <v>200</v>
      </c>
      <c r="J1994" s="148">
        <v>200</v>
      </c>
      <c r="K1994" s="148"/>
      <c r="L1994" s="148"/>
    </row>
    <row r="1995" spans="1:12">
      <c r="A1995" s="33" t="s">
        <v>1600</v>
      </c>
      <c r="B1995" s="158" t="s">
        <v>1580</v>
      </c>
      <c r="C1995" s="88">
        <v>45741</v>
      </c>
      <c r="D1995" s="88" t="s">
        <v>689</v>
      </c>
      <c r="E1995" s="33" t="s">
        <v>2861</v>
      </c>
      <c r="F1995" s="88"/>
      <c r="G1995" s="394" t="s">
        <v>4211</v>
      </c>
      <c r="H1995" s="88">
        <v>3</v>
      </c>
      <c r="I1995" s="88">
        <v>50</v>
      </c>
      <c r="J1995" s="148">
        <v>150</v>
      </c>
      <c r="K1995" s="148"/>
      <c r="L1995" s="148"/>
    </row>
    <row r="1996" spans="1:12">
      <c r="A1996" s="33" t="s">
        <v>1600</v>
      </c>
      <c r="B1996" s="158" t="s">
        <v>1580</v>
      </c>
      <c r="C1996" s="88">
        <v>45741</v>
      </c>
      <c r="D1996" s="88" t="s">
        <v>689</v>
      </c>
      <c r="E1996" s="33" t="s">
        <v>3369</v>
      </c>
      <c r="F1996" s="88"/>
      <c r="G1996" s="394" t="s">
        <v>4225</v>
      </c>
      <c r="H1996" s="88">
        <v>1</v>
      </c>
      <c r="I1996" s="88">
        <v>200</v>
      </c>
      <c r="J1996" s="148">
        <v>200</v>
      </c>
      <c r="K1996" s="148"/>
      <c r="L1996" s="148"/>
    </row>
    <row r="1997" spans="1:12">
      <c r="A1997" s="33" t="s">
        <v>3982</v>
      </c>
      <c r="B1997" s="158" t="s">
        <v>621</v>
      </c>
      <c r="C1997" s="88">
        <v>45741</v>
      </c>
      <c r="D1997" s="88" t="s">
        <v>689</v>
      </c>
      <c r="E1997" s="33" t="s">
        <v>3369</v>
      </c>
      <c r="F1997" s="88"/>
      <c r="G1997" s="394" t="s">
        <v>4225</v>
      </c>
      <c r="H1997" s="88">
        <v>1</v>
      </c>
      <c r="I1997" s="88">
        <v>200</v>
      </c>
      <c r="J1997" s="148">
        <v>200</v>
      </c>
      <c r="K1997" s="148"/>
      <c r="L1997" s="148"/>
    </row>
    <row r="1998" spans="1:12">
      <c r="A1998" s="33" t="s">
        <v>1090</v>
      </c>
      <c r="B1998" s="158" t="s">
        <v>1089</v>
      </c>
      <c r="C1998" s="88">
        <v>45741</v>
      </c>
      <c r="D1998" s="88" t="s">
        <v>689</v>
      </c>
      <c r="E1998" s="33" t="s">
        <v>3369</v>
      </c>
      <c r="F1998" s="88"/>
      <c r="G1998" s="394" t="s">
        <v>4225</v>
      </c>
      <c r="H1998" s="88">
        <v>1</v>
      </c>
      <c r="I1998" s="88">
        <v>200</v>
      </c>
      <c r="J1998" s="148">
        <v>200</v>
      </c>
      <c r="K1998" s="148"/>
      <c r="L1998" s="148"/>
    </row>
    <row r="1999" spans="1:12">
      <c r="A1999" s="33" t="s">
        <v>3299</v>
      </c>
      <c r="B1999" s="158" t="s">
        <v>2507</v>
      </c>
      <c r="C1999" s="88">
        <v>45741</v>
      </c>
      <c r="D1999" s="88" t="s">
        <v>689</v>
      </c>
      <c r="E1999" s="33" t="s">
        <v>3382</v>
      </c>
      <c r="F1999" s="88"/>
      <c r="G1999" s="394" t="s">
        <v>4228</v>
      </c>
      <c r="H1999" s="88">
        <v>4</v>
      </c>
      <c r="I1999" s="88">
        <v>50</v>
      </c>
      <c r="J1999" s="148">
        <v>200</v>
      </c>
      <c r="K1999" s="148"/>
      <c r="L1999" s="148"/>
    </row>
    <row r="2000" spans="1:12">
      <c r="A2000" s="33" t="s">
        <v>3299</v>
      </c>
      <c r="B2000" s="158" t="s">
        <v>2507</v>
      </c>
      <c r="C2000" s="88">
        <v>45741</v>
      </c>
      <c r="D2000" s="88" t="s">
        <v>689</v>
      </c>
      <c r="E2000" s="33" t="s">
        <v>3369</v>
      </c>
      <c r="F2000" s="88"/>
      <c r="G2000" s="394" t="s">
        <v>4225</v>
      </c>
      <c r="H2000" s="88">
        <v>1</v>
      </c>
      <c r="I2000" s="88">
        <v>200</v>
      </c>
      <c r="J2000" s="148">
        <v>200</v>
      </c>
      <c r="K2000" s="148"/>
      <c r="L2000" s="148"/>
    </row>
    <row r="2001" spans="1:12">
      <c r="A2001" s="33" t="s">
        <v>1790</v>
      </c>
      <c r="B2001" s="158" t="s">
        <v>1789</v>
      </c>
      <c r="C2001" s="88">
        <v>45741</v>
      </c>
      <c r="D2001" s="88" t="s">
        <v>689</v>
      </c>
      <c r="E2001" s="33" t="s">
        <v>3562</v>
      </c>
      <c r="F2001" s="88"/>
      <c r="G2001" s="394" t="s">
        <v>4244</v>
      </c>
      <c r="H2001" s="88">
        <v>1</v>
      </c>
      <c r="I2001" s="88">
        <v>1500</v>
      </c>
      <c r="J2001" s="148">
        <v>1500</v>
      </c>
      <c r="K2001" s="148"/>
      <c r="L2001" s="148"/>
    </row>
    <row r="2002" spans="1:12">
      <c r="A2002" s="33" t="s">
        <v>1790</v>
      </c>
      <c r="B2002" s="158" t="s">
        <v>1789</v>
      </c>
      <c r="C2002" s="88">
        <v>45741</v>
      </c>
      <c r="D2002" s="88" t="s">
        <v>689</v>
      </c>
      <c r="E2002" s="33" t="s">
        <v>3369</v>
      </c>
      <c r="F2002" s="88"/>
      <c r="G2002" s="394" t="s">
        <v>4225</v>
      </c>
      <c r="H2002" s="88">
        <v>1</v>
      </c>
      <c r="I2002" s="88">
        <v>200</v>
      </c>
      <c r="J2002" s="148">
        <v>200</v>
      </c>
      <c r="K2002" s="148"/>
      <c r="L2002" s="148"/>
    </row>
    <row r="2003" spans="1:12">
      <c r="A2003" s="33" t="s">
        <v>1609</v>
      </c>
      <c r="B2003" s="158" t="s">
        <v>2194</v>
      </c>
      <c r="C2003" s="88">
        <v>45741</v>
      </c>
      <c r="D2003" s="88" t="s">
        <v>689</v>
      </c>
      <c r="E2003" s="33" t="s">
        <v>3382</v>
      </c>
      <c r="F2003" s="88"/>
      <c r="G2003" s="394" t="s">
        <v>4228</v>
      </c>
      <c r="H2003" s="88">
        <v>2</v>
      </c>
      <c r="I2003" s="88">
        <v>50</v>
      </c>
      <c r="J2003" s="148">
        <v>100</v>
      </c>
      <c r="K2003" s="148"/>
      <c r="L2003" s="148"/>
    </row>
    <row r="2004" spans="1:12">
      <c r="A2004" s="33" t="s">
        <v>1609</v>
      </c>
      <c r="B2004" s="158" t="s">
        <v>2194</v>
      </c>
      <c r="C2004" s="88">
        <v>45741</v>
      </c>
      <c r="D2004" s="88" t="s">
        <v>689</v>
      </c>
      <c r="E2004" s="33" t="s">
        <v>3564</v>
      </c>
      <c r="F2004" s="88"/>
      <c r="G2004" s="394" t="s">
        <v>4245</v>
      </c>
      <c r="H2004" s="88">
        <v>1</v>
      </c>
      <c r="I2004" s="88">
        <v>1500</v>
      </c>
      <c r="J2004" s="148">
        <v>1500</v>
      </c>
      <c r="K2004" s="148"/>
      <c r="L2004" s="148"/>
    </row>
    <row r="2005" spans="1:12">
      <c r="A2005" s="33" t="s">
        <v>1609</v>
      </c>
      <c r="B2005" s="158" t="s">
        <v>2194</v>
      </c>
      <c r="C2005" s="88">
        <v>45741</v>
      </c>
      <c r="D2005" s="88" t="s">
        <v>689</v>
      </c>
      <c r="E2005" s="33" t="s">
        <v>3369</v>
      </c>
      <c r="F2005" s="88"/>
      <c r="G2005" s="394" t="s">
        <v>4225</v>
      </c>
      <c r="H2005" s="88">
        <v>1</v>
      </c>
      <c r="I2005" s="88">
        <v>200</v>
      </c>
      <c r="J2005" s="148">
        <v>200</v>
      </c>
      <c r="K2005" s="148"/>
      <c r="L2005" s="148"/>
    </row>
    <row r="2006" spans="1:12">
      <c r="A2006" s="33" t="s">
        <v>3696</v>
      </c>
      <c r="B2006" s="158" t="s">
        <v>271</v>
      </c>
      <c r="C2006" s="88">
        <v>45741</v>
      </c>
      <c r="D2006" s="88" t="s">
        <v>689</v>
      </c>
      <c r="E2006" s="33" t="s">
        <v>3369</v>
      </c>
      <c r="F2006" s="88"/>
      <c r="G2006" s="394" t="s">
        <v>4225</v>
      </c>
      <c r="H2006" s="88">
        <v>1</v>
      </c>
      <c r="I2006" s="88">
        <v>200</v>
      </c>
      <c r="J2006" s="148">
        <v>200</v>
      </c>
      <c r="K2006" s="148"/>
      <c r="L2006" s="148"/>
    </row>
    <row r="2007" spans="1:12">
      <c r="A2007" s="33" t="s">
        <v>3660</v>
      </c>
      <c r="B2007" s="158" t="s">
        <v>499</v>
      </c>
      <c r="C2007" s="88">
        <v>45741</v>
      </c>
      <c r="D2007" s="88" t="s">
        <v>689</v>
      </c>
      <c r="E2007" s="33" t="s">
        <v>2857</v>
      </c>
      <c r="F2007" s="88"/>
      <c r="G2007" s="394" t="s">
        <v>4210</v>
      </c>
      <c r="H2007" s="88">
        <v>1</v>
      </c>
      <c r="I2007" s="88">
        <v>50</v>
      </c>
      <c r="J2007" s="148">
        <v>50</v>
      </c>
      <c r="K2007" s="148"/>
      <c r="L2007" s="148"/>
    </row>
    <row r="2008" spans="1:12">
      <c r="A2008" s="33" t="s">
        <v>3660</v>
      </c>
      <c r="B2008" s="158" t="s">
        <v>499</v>
      </c>
      <c r="C2008" s="88">
        <v>45741</v>
      </c>
      <c r="D2008" s="88" t="s">
        <v>689</v>
      </c>
      <c r="E2008" s="33" t="s">
        <v>3369</v>
      </c>
      <c r="F2008" s="88"/>
      <c r="G2008" s="394" t="s">
        <v>4225</v>
      </c>
      <c r="H2008" s="88">
        <v>1</v>
      </c>
      <c r="I2008" s="88">
        <v>200</v>
      </c>
      <c r="J2008" s="148">
        <v>200</v>
      </c>
      <c r="K2008" s="148"/>
      <c r="L2008" s="148"/>
    </row>
    <row r="2009" spans="1:12">
      <c r="A2009" s="33" t="s">
        <v>398</v>
      </c>
      <c r="B2009" s="158" t="s">
        <v>8</v>
      </c>
      <c r="C2009" s="88">
        <v>45741</v>
      </c>
      <c r="D2009" s="88" t="s">
        <v>689</v>
      </c>
      <c r="E2009" s="33" t="s">
        <v>3562</v>
      </c>
      <c r="F2009" s="88"/>
      <c r="G2009" s="394" t="s">
        <v>4244</v>
      </c>
      <c r="H2009" s="88">
        <v>1</v>
      </c>
      <c r="I2009" s="88">
        <v>1500</v>
      </c>
      <c r="J2009" s="148">
        <v>1500</v>
      </c>
      <c r="K2009" s="148"/>
      <c r="L2009" s="148"/>
    </row>
    <row r="2010" spans="1:12">
      <c r="A2010" s="33" t="s">
        <v>398</v>
      </c>
      <c r="B2010" s="158" t="s">
        <v>8</v>
      </c>
      <c r="C2010" s="88">
        <v>45741</v>
      </c>
      <c r="D2010" s="88" t="s">
        <v>689</v>
      </c>
      <c r="E2010" s="33" t="s">
        <v>3369</v>
      </c>
      <c r="F2010" s="88"/>
      <c r="G2010" s="394" t="s">
        <v>4225</v>
      </c>
      <c r="H2010" s="88">
        <v>1</v>
      </c>
      <c r="I2010" s="88">
        <v>200</v>
      </c>
      <c r="J2010" s="148">
        <v>200</v>
      </c>
      <c r="K2010" s="148"/>
      <c r="L2010" s="148"/>
    </row>
    <row r="2011" spans="1:12">
      <c r="A2011" s="33" t="s">
        <v>2240</v>
      </c>
      <c r="B2011" s="158" t="s">
        <v>966</v>
      </c>
      <c r="C2011" s="88">
        <v>45741</v>
      </c>
      <c r="D2011" s="88" t="s">
        <v>689</v>
      </c>
      <c r="E2011" s="33" t="s">
        <v>4239</v>
      </c>
      <c r="F2011" s="88"/>
      <c r="G2011" s="394" t="s">
        <v>4240</v>
      </c>
      <c r="H2011" s="88">
        <v>1</v>
      </c>
      <c r="I2011" s="88">
        <v>10710</v>
      </c>
      <c r="J2011" s="148">
        <v>10710</v>
      </c>
      <c r="K2011" s="148"/>
      <c r="L2011" s="148"/>
    </row>
    <row r="2012" spans="1:12">
      <c r="A2012" s="33" t="s">
        <v>2240</v>
      </c>
      <c r="B2012" s="158" t="s">
        <v>966</v>
      </c>
      <c r="C2012" s="88">
        <v>45741</v>
      </c>
      <c r="D2012" s="88" t="s">
        <v>689</v>
      </c>
      <c r="E2012" s="33" t="s">
        <v>3369</v>
      </c>
      <c r="F2012" s="88"/>
      <c r="G2012" s="394" t="s">
        <v>4225</v>
      </c>
      <c r="H2012" s="88">
        <v>1</v>
      </c>
      <c r="I2012" s="88">
        <v>200</v>
      </c>
      <c r="J2012" s="148">
        <v>200</v>
      </c>
      <c r="K2012" s="148"/>
      <c r="L2012" s="148"/>
    </row>
    <row r="2013" spans="1:12">
      <c r="A2013" s="33" t="s">
        <v>3979</v>
      </c>
      <c r="B2013" s="158" t="s">
        <v>2288</v>
      </c>
      <c r="C2013" s="88">
        <v>45741</v>
      </c>
      <c r="D2013" s="88" t="s">
        <v>689</v>
      </c>
      <c r="E2013" s="33" t="s">
        <v>3369</v>
      </c>
      <c r="F2013" s="88"/>
      <c r="G2013" s="394" t="s">
        <v>4225</v>
      </c>
      <c r="H2013" s="88">
        <v>1</v>
      </c>
      <c r="I2013" s="88">
        <v>200</v>
      </c>
      <c r="J2013" s="148">
        <v>200</v>
      </c>
      <c r="K2013" s="148"/>
      <c r="L2013" s="148"/>
    </row>
    <row r="2014" spans="1:12">
      <c r="A2014" s="33" t="s">
        <v>2085</v>
      </c>
      <c r="B2014" s="158" t="s">
        <v>2084</v>
      </c>
      <c r="C2014" s="88">
        <v>45741</v>
      </c>
      <c r="D2014" s="88" t="s">
        <v>689</v>
      </c>
      <c r="E2014" s="33" t="s">
        <v>3369</v>
      </c>
      <c r="F2014" s="88"/>
      <c r="G2014" s="394" t="s">
        <v>4225</v>
      </c>
      <c r="H2014" s="88">
        <v>1</v>
      </c>
      <c r="I2014" s="88">
        <v>200</v>
      </c>
      <c r="J2014" s="148">
        <v>200</v>
      </c>
      <c r="K2014" s="148"/>
      <c r="L2014" s="148"/>
    </row>
    <row r="2015" spans="1:12">
      <c r="A2015" s="33" t="s">
        <v>2135</v>
      </c>
      <c r="B2015" s="158" t="s">
        <v>2134</v>
      </c>
      <c r="C2015" s="88">
        <v>45741</v>
      </c>
      <c r="D2015" s="88" t="s">
        <v>689</v>
      </c>
      <c r="E2015" s="33" t="s">
        <v>3369</v>
      </c>
      <c r="F2015" s="88"/>
      <c r="G2015" s="394" t="s">
        <v>4225</v>
      </c>
      <c r="H2015" s="88">
        <v>1</v>
      </c>
      <c r="I2015" s="88">
        <v>200</v>
      </c>
      <c r="J2015" s="148">
        <v>200</v>
      </c>
      <c r="K2015" s="148"/>
      <c r="L2015" s="148"/>
    </row>
    <row r="2016" spans="1:12">
      <c r="A2016" s="33" t="s">
        <v>3789</v>
      </c>
      <c r="B2016" s="158" t="s">
        <v>2644</v>
      </c>
      <c r="C2016" s="88">
        <v>45741</v>
      </c>
      <c r="D2016" s="88" t="s">
        <v>689</v>
      </c>
      <c r="E2016" s="33" t="s">
        <v>3562</v>
      </c>
      <c r="F2016" s="88"/>
      <c r="G2016" s="394" t="s">
        <v>4244</v>
      </c>
      <c r="H2016" s="88">
        <v>1</v>
      </c>
      <c r="I2016" s="88">
        <v>1500</v>
      </c>
      <c r="J2016" s="148">
        <v>1500</v>
      </c>
      <c r="K2016" s="148"/>
      <c r="L2016" s="148"/>
    </row>
    <row r="2017" spans="1:12">
      <c r="A2017" s="33" t="s">
        <v>3789</v>
      </c>
      <c r="B2017" s="158" t="s">
        <v>2644</v>
      </c>
      <c r="C2017" s="88">
        <v>45741</v>
      </c>
      <c r="D2017" s="88" t="s">
        <v>689</v>
      </c>
      <c r="E2017" s="33" t="s">
        <v>3369</v>
      </c>
      <c r="F2017" s="88"/>
      <c r="G2017" s="394" t="s">
        <v>4225</v>
      </c>
      <c r="H2017" s="88">
        <v>1</v>
      </c>
      <c r="I2017" s="88">
        <v>200</v>
      </c>
      <c r="J2017" s="148">
        <v>200</v>
      </c>
      <c r="K2017" s="148"/>
      <c r="L2017" s="148"/>
    </row>
    <row r="2018" spans="1:12">
      <c r="A2018" s="33" t="s">
        <v>1606</v>
      </c>
      <c r="B2018" s="158" t="s">
        <v>1605</v>
      </c>
      <c r="C2018" s="88">
        <v>45741</v>
      </c>
      <c r="D2018" s="88" t="s">
        <v>689</v>
      </c>
      <c r="E2018" s="33" t="s">
        <v>4214</v>
      </c>
      <c r="F2018" s="88"/>
      <c r="G2018" s="394" t="s">
        <v>4215</v>
      </c>
      <c r="H2018" s="88">
        <v>2</v>
      </c>
      <c r="I2018" s="88">
        <v>50</v>
      </c>
      <c r="J2018" s="148">
        <v>100</v>
      </c>
      <c r="K2018" s="148"/>
      <c r="L2018" s="148"/>
    </row>
    <row r="2019" spans="1:12">
      <c r="A2019" s="33" t="s">
        <v>1606</v>
      </c>
      <c r="B2019" s="158" t="s">
        <v>1605</v>
      </c>
      <c r="C2019" s="88">
        <v>45741</v>
      </c>
      <c r="D2019" s="88" t="s">
        <v>689</v>
      </c>
      <c r="E2019" s="33" t="s">
        <v>3369</v>
      </c>
      <c r="F2019" s="88"/>
      <c r="G2019" s="394" t="s">
        <v>4225</v>
      </c>
      <c r="H2019" s="88">
        <v>1</v>
      </c>
      <c r="I2019" s="88">
        <v>200</v>
      </c>
      <c r="J2019" s="148">
        <v>200</v>
      </c>
      <c r="K2019" s="148"/>
      <c r="L2019" s="148"/>
    </row>
    <row r="2020" spans="1:12">
      <c r="A2020" s="33" t="s">
        <v>2174</v>
      </c>
      <c r="B2020" s="158" t="s">
        <v>521</v>
      </c>
      <c r="C2020" s="88">
        <v>45741</v>
      </c>
      <c r="D2020" s="88" t="s">
        <v>689</v>
      </c>
      <c r="E2020" s="33" t="s">
        <v>3369</v>
      </c>
      <c r="F2020" s="88"/>
      <c r="G2020" s="394" t="s">
        <v>4225</v>
      </c>
      <c r="H2020" s="88">
        <v>1</v>
      </c>
      <c r="I2020" s="88">
        <v>200</v>
      </c>
      <c r="J2020" s="148">
        <v>200</v>
      </c>
      <c r="K2020" s="148"/>
      <c r="L2020" s="148"/>
    </row>
    <row r="2021" spans="1:12">
      <c r="A2021" s="33" t="s">
        <v>2089</v>
      </c>
      <c r="B2021" s="158" t="s">
        <v>2088</v>
      </c>
      <c r="C2021" s="88">
        <v>45741</v>
      </c>
      <c r="D2021" s="88" t="s">
        <v>689</v>
      </c>
      <c r="E2021" s="33" t="s">
        <v>3382</v>
      </c>
      <c r="F2021" s="88"/>
      <c r="G2021" s="394" t="s">
        <v>4228</v>
      </c>
      <c r="H2021" s="88">
        <v>4</v>
      </c>
      <c r="I2021" s="88">
        <v>50</v>
      </c>
      <c r="J2021" s="148">
        <v>200</v>
      </c>
      <c r="K2021" s="148"/>
      <c r="L2021" s="148"/>
    </row>
    <row r="2022" spans="1:12">
      <c r="A2022" s="33" t="s">
        <v>2089</v>
      </c>
      <c r="B2022" s="158" t="s">
        <v>2088</v>
      </c>
      <c r="C2022" s="88">
        <v>45741</v>
      </c>
      <c r="D2022" s="88" t="s">
        <v>689</v>
      </c>
      <c r="E2022" s="33" t="s">
        <v>3369</v>
      </c>
      <c r="F2022" s="88"/>
      <c r="G2022" s="394" t="s">
        <v>4225</v>
      </c>
      <c r="H2022" s="88">
        <v>1</v>
      </c>
      <c r="I2022" s="88">
        <v>200</v>
      </c>
      <c r="J2022" s="148">
        <v>200</v>
      </c>
      <c r="K2022" s="148"/>
      <c r="L2022" s="148"/>
    </row>
    <row r="2023" spans="1:12">
      <c r="A2023" s="33" t="s">
        <v>3981</v>
      </c>
      <c r="B2023" s="158" t="s">
        <v>526</v>
      </c>
      <c r="C2023" s="88">
        <v>45741</v>
      </c>
      <c r="D2023" s="88" t="s">
        <v>689</v>
      </c>
      <c r="E2023" s="33" t="s">
        <v>3564</v>
      </c>
      <c r="F2023" s="88"/>
      <c r="G2023" s="394" t="s">
        <v>4245</v>
      </c>
      <c r="H2023" s="88">
        <v>1</v>
      </c>
      <c r="I2023" s="88">
        <v>1500</v>
      </c>
      <c r="J2023" s="148">
        <v>1500</v>
      </c>
      <c r="K2023" s="148"/>
      <c r="L2023" s="148"/>
    </row>
    <row r="2024" spans="1:12">
      <c r="A2024" s="33" t="s">
        <v>3981</v>
      </c>
      <c r="B2024" s="158" t="s">
        <v>526</v>
      </c>
      <c r="C2024" s="88">
        <v>45741</v>
      </c>
      <c r="D2024" s="88" t="s">
        <v>689</v>
      </c>
      <c r="E2024" s="33" t="s">
        <v>3369</v>
      </c>
      <c r="F2024" s="88"/>
      <c r="G2024" s="394" t="s">
        <v>4225</v>
      </c>
      <c r="H2024" s="88">
        <v>1</v>
      </c>
      <c r="I2024" s="88">
        <v>200</v>
      </c>
      <c r="J2024" s="148">
        <v>200</v>
      </c>
      <c r="K2024" s="148"/>
      <c r="L2024" s="148"/>
    </row>
    <row r="2025" spans="1:12">
      <c r="A2025" s="33" t="s">
        <v>1613</v>
      </c>
      <c r="B2025" s="158" t="s">
        <v>1612</v>
      </c>
      <c r="C2025" s="88">
        <v>45741</v>
      </c>
      <c r="D2025" s="88" t="s">
        <v>689</v>
      </c>
      <c r="E2025" s="33" t="s">
        <v>2861</v>
      </c>
      <c r="F2025" s="88"/>
      <c r="G2025" s="394" t="s">
        <v>4211</v>
      </c>
      <c r="H2025" s="88">
        <v>3</v>
      </c>
      <c r="I2025" s="88">
        <v>50</v>
      </c>
      <c r="J2025" s="148">
        <v>150</v>
      </c>
      <c r="K2025" s="148"/>
      <c r="L2025" s="148"/>
    </row>
    <row r="2026" spans="1:12">
      <c r="A2026" s="33" t="s">
        <v>1613</v>
      </c>
      <c r="B2026" s="158" t="s">
        <v>1612</v>
      </c>
      <c r="C2026" s="88">
        <v>45741</v>
      </c>
      <c r="D2026" s="88" t="s">
        <v>689</v>
      </c>
      <c r="E2026" s="33" t="s">
        <v>3369</v>
      </c>
      <c r="F2026" s="88"/>
      <c r="G2026" s="394" t="s">
        <v>4225</v>
      </c>
      <c r="H2026" s="88">
        <v>1</v>
      </c>
      <c r="I2026" s="88">
        <v>200</v>
      </c>
      <c r="J2026" s="148">
        <v>200</v>
      </c>
      <c r="K2026" s="148"/>
      <c r="L2026" s="148"/>
    </row>
    <row r="2027" spans="1:12">
      <c r="A2027" s="33" t="s">
        <v>1600</v>
      </c>
      <c r="B2027" s="158" t="s">
        <v>1580</v>
      </c>
      <c r="C2027" s="88">
        <v>45968</v>
      </c>
      <c r="D2027" s="88" t="s">
        <v>689</v>
      </c>
      <c r="E2027" s="33" t="s">
        <v>4174</v>
      </c>
      <c r="F2027" s="88"/>
      <c r="G2027" s="394" t="s">
        <v>4175</v>
      </c>
      <c r="H2027" s="88">
        <v>1</v>
      </c>
      <c r="I2027" s="88">
        <v>1849</v>
      </c>
      <c r="J2027" s="148">
        <v>1849</v>
      </c>
      <c r="K2027" s="148"/>
      <c r="L2027" s="148"/>
    </row>
    <row r="2028" spans="1:12">
      <c r="A2028" s="33" t="s">
        <v>407</v>
      </c>
      <c r="B2028" s="158" t="s">
        <v>408</v>
      </c>
      <c r="C2028" s="88">
        <v>45714</v>
      </c>
      <c r="D2028" s="88" t="s">
        <v>4262</v>
      </c>
      <c r="E2028" s="33" t="s">
        <v>4263</v>
      </c>
      <c r="F2028" s="88"/>
      <c r="G2028" s="394" t="s">
        <v>4264</v>
      </c>
      <c r="H2028" s="88"/>
      <c r="I2028" s="88"/>
      <c r="J2028" s="148">
        <v>431</v>
      </c>
      <c r="K2028" s="148"/>
      <c r="L2028" s="148"/>
    </row>
    <row r="2029" spans="1:12">
      <c r="A2029" s="33" t="s">
        <v>730</v>
      </c>
      <c r="B2029" s="158" t="s">
        <v>729</v>
      </c>
      <c r="C2029" s="88">
        <v>45714</v>
      </c>
      <c r="D2029" s="88" t="s">
        <v>4262</v>
      </c>
      <c r="E2029" s="33" t="s">
        <v>4263</v>
      </c>
      <c r="F2029" s="88"/>
      <c r="G2029" s="394" t="s">
        <v>4264</v>
      </c>
      <c r="H2029" s="88"/>
      <c r="I2029" s="88"/>
      <c r="J2029" s="148">
        <v>49</v>
      </c>
      <c r="K2029" s="148"/>
      <c r="L2029" s="148"/>
    </row>
    <row r="2030" spans="1:12">
      <c r="A2030" s="33" t="s">
        <v>3629</v>
      </c>
      <c r="B2030" s="158" t="s">
        <v>2283</v>
      </c>
      <c r="C2030" s="88">
        <v>45714</v>
      </c>
      <c r="D2030" s="88" t="s">
        <v>4262</v>
      </c>
      <c r="E2030" s="33" t="s">
        <v>4263</v>
      </c>
      <c r="F2030" s="88"/>
      <c r="G2030" s="394" t="s">
        <v>4264</v>
      </c>
      <c r="H2030" s="88"/>
      <c r="I2030" s="88"/>
      <c r="J2030" s="148">
        <v>87</v>
      </c>
      <c r="K2030" s="148"/>
      <c r="L2030" s="148"/>
    </row>
    <row r="2031" spans="1:12">
      <c r="A2031" s="33" t="s">
        <v>727</v>
      </c>
      <c r="B2031" s="158" t="s">
        <v>726</v>
      </c>
      <c r="C2031" s="88">
        <v>45714</v>
      </c>
      <c r="D2031" s="88" t="s">
        <v>4262</v>
      </c>
      <c r="E2031" s="33" t="s">
        <v>4263</v>
      </c>
      <c r="F2031" s="88"/>
      <c r="G2031" s="394" t="s">
        <v>4264</v>
      </c>
      <c r="H2031" s="88"/>
      <c r="I2031" s="88"/>
      <c r="J2031" s="148">
        <v>49</v>
      </c>
      <c r="K2031" s="148"/>
      <c r="L2031" s="148"/>
    </row>
    <row r="2032" spans="1:12">
      <c r="A2032" s="33" t="s">
        <v>3967</v>
      </c>
      <c r="B2032" s="158" t="s">
        <v>509</v>
      </c>
      <c r="C2032" s="88">
        <v>45714</v>
      </c>
      <c r="D2032" s="88" t="s">
        <v>4262</v>
      </c>
      <c r="E2032" s="33" t="s">
        <v>4263</v>
      </c>
      <c r="F2032" s="88"/>
      <c r="G2032" s="394" t="s">
        <v>4264</v>
      </c>
      <c r="H2032" s="88"/>
      <c r="I2032" s="88"/>
      <c r="J2032" s="148">
        <v>170</v>
      </c>
      <c r="K2032" s="148"/>
      <c r="L2032" s="148"/>
    </row>
    <row r="2033" spans="1:12">
      <c r="A2033" s="33" t="s">
        <v>3786</v>
      </c>
      <c r="B2033" s="158" t="s">
        <v>626</v>
      </c>
      <c r="C2033" s="88">
        <v>45714</v>
      </c>
      <c r="D2033" s="88" t="s">
        <v>4262</v>
      </c>
      <c r="E2033" s="33" t="s">
        <v>4263</v>
      </c>
      <c r="F2033" s="88"/>
      <c r="G2033" s="394" t="s">
        <v>4264</v>
      </c>
      <c r="H2033" s="88"/>
      <c r="I2033" s="88"/>
      <c r="J2033" s="148">
        <v>49</v>
      </c>
      <c r="K2033" s="148"/>
      <c r="L2033" s="148"/>
    </row>
    <row r="2034" spans="1:12">
      <c r="A2034" s="33" t="s">
        <v>3931</v>
      </c>
      <c r="B2034" s="158" t="s">
        <v>541</v>
      </c>
      <c r="C2034" s="88">
        <v>45714</v>
      </c>
      <c r="D2034" s="88" t="s">
        <v>4262</v>
      </c>
      <c r="E2034" s="33" t="s">
        <v>4263</v>
      </c>
      <c r="F2034" s="88"/>
      <c r="G2034" s="394" t="s">
        <v>4264</v>
      </c>
      <c r="H2034" s="88"/>
      <c r="I2034" s="88"/>
      <c r="J2034" s="148">
        <v>49</v>
      </c>
      <c r="K2034" s="148"/>
      <c r="L2034" s="148"/>
    </row>
    <row r="2035" spans="1:12">
      <c r="A2035" s="33" t="s">
        <v>3879</v>
      </c>
      <c r="B2035" s="158" t="s">
        <v>496</v>
      </c>
      <c r="C2035" s="88">
        <v>45714</v>
      </c>
      <c r="D2035" s="88" t="s">
        <v>4262</v>
      </c>
      <c r="E2035" s="33" t="s">
        <v>4263</v>
      </c>
      <c r="F2035" s="88"/>
      <c r="G2035" s="394" t="s">
        <v>4264</v>
      </c>
      <c r="H2035" s="88"/>
      <c r="I2035" s="88"/>
      <c r="J2035" s="148">
        <v>93</v>
      </c>
      <c r="K2035" s="148"/>
      <c r="L2035" s="148"/>
    </row>
    <row r="2036" spans="1:12">
      <c r="A2036" s="33" t="s">
        <v>3857</v>
      </c>
      <c r="B2036" s="158" t="s">
        <v>623</v>
      </c>
      <c r="C2036" s="88">
        <v>45714</v>
      </c>
      <c r="D2036" s="88" t="s">
        <v>4262</v>
      </c>
      <c r="E2036" s="33" t="s">
        <v>4263</v>
      </c>
      <c r="F2036" s="88"/>
      <c r="G2036" s="394" t="s">
        <v>4264</v>
      </c>
      <c r="H2036" s="88"/>
      <c r="I2036" s="88"/>
      <c r="J2036" s="148">
        <v>49</v>
      </c>
      <c r="K2036" s="148"/>
      <c r="L2036" s="148"/>
    </row>
    <row r="2037" spans="1:12">
      <c r="A2037" s="33" t="s">
        <v>3984</v>
      </c>
      <c r="B2037" s="158" t="s">
        <v>277</v>
      </c>
      <c r="C2037" s="88">
        <v>45714</v>
      </c>
      <c r="D2037" s="88" t="s">
        <v>4262</v>
      </c>
      <c r="E2037" s="33" t="s">
        <v>4263</v>
      </c>
      <c r="F2037" s="88"/>
      <c r="G2037" s="394" t="s">
        <v>4264</v>
      </c>
      <c r="H2037" s="88"/>
      <c r="I2037" s="88"/>
      <c r="J2037" s="148">
        <v>412</v>
      </c>
      <c r="K2037" s="148"/>
      <c r="L2037" s="148"/>
    </row>
    <row r="2038" spans="1:12">
      <c r="A2038" s="33" t="s">
        <v>3975</v>
      </c>
      <c r="B2038" s="158" t="s">
        <v>511</v>
      </c>
      <c r="C2038" s="88">
        <v>45714</v>
      </c>
      <c r="D2038" s="88" t="s">
        <v>4262</v>
      </c>
      <c r="E2038" s="33" t="s">
        <v>4263</v>
      </c>
      <c r="F2038" s="88"/>
      <c r="G2038" s="394" t="s">
        <v>4264</v>
      </c>
      <c r="H2038" s="88"/>
      <c r="I2038" s="88"/>
      <c r="J2038" s="148">
        <v>221</v>
      </c>
      <c r="K2038" s="148"/>
      <c r="L2038" s="148"/>
    </row>
    <row r="2039" spans="1:12">
      <c r="A2039" s="33" t="s">
        <v>1759</v>
      </c>
      <c r="B2039" s="158" t="s">
        <v>1752</v>
      </c>
      <c r="C2039" s="88">
        <v>45714</v>
      </c>
      <c r="D2039" s="88" t="s">
        <v>4262</v>
      </c>
      <c r="E2039" s="33" t="s">
        <v>4263</v>
      </c>
      <c r="F2039" s="88"/>
      <c r="G2039" s="394" t="s">
        <v>4264</v>
      </c>
      <c r="H2039" s="88"/>
      <c r="I2039" s="88"/>
      <c r="J2039" s="148">
        <v>97</v>
      </c>
      <c r="K2039" s="148"/>
      <c r="L2039" s="148"/>
    </row>
    <row r="2040" spans="1:12">
      <c r="A2040" s="33" t="s">
        <v>1303</v>
      </c>
      <c r="B2040" s="158" t="s">
        <v>1302</v>
      </c>
      <c r="C2040" s="88">
        <v>45714</v>
      </c>
      <c r="D2040" s="88" t="s">
        <v>4262</v>
      </c>
      <c r="E2040" s="33" t="s">
        <v>4263</v>
      </c>
      <c r="F2040" s="88"/>
      <c r="G2040" s="394" t="s">
        <v>4264</v>
      </c>
      <c r="H2040" s="88"/>
      <c r="I2040" s="88"/>
      <c r="J2040" s="148">
        <v>49</v>
      </c>
      <c r="K2040" s="148"/>
      <c r="L2040" s="148"/>
    </row>
    <row r="2041" spans="1:12">
      <c r="A2041" s="33" t="s">
        <v>3977</v>
      </c>
      <c r="B2041" s="158" t="s">
        <v>2286</v>
      </c>
      <c r="C2041" s="88">
        <v>45714</v>
      </c>
      <c r="D2041" s="88" t="s">
        <v>4262</v>
      </c>
      <c r="E2041" s="33" t="s">
        <v>4263</v>
      </c>
      <c r="F2041" s="88"/>
      <c r="G2041" s="394" t="s">
        <v>4264</v>
      </c>
      <c r="H2041" s="88"/>
      <c r="I2041" s="88"/>
      <c r="J2041" s="148">
        <v>49</v>
      </c>
      <c r="K2041" s="148"/>
      <c r="L2041" s="148"/>
    </row>
    <row r="2042" spans="1:12">
      <c r="A2042" s="33" t="s">
        <v>3792</v>
      </c>
      <c r="B2042" s="158" t="s">
        <v>325</v>
      </c>
      <c r="C2042" s="88">
        <v>45714</v>
      </c>
      <c r="D2042" s="88" t="s">
        <v>4262</v>
      </c>
      <c r="E2042" s="33" t="s">
        <v>4263</v>
      </c>
      <c r="F2042" s="88"/>
      <c r="G2042" s="394" t="s">
        <v>4264</v>
      </c>
      <c r="H2042" s="88"/>
      <c r="I2042" s="88"/>
      <c r="J2042" s="148">
        <v>508</v>
      </c>
      <c r="K2042" s="148"/>
      <c r="L2042" s="148"/>
    </row>
    <row r="2043" spans="1:12">
      <c r="A2043" s="33" t="s">
        <v>3966</v>
      </c>
      <c r="B2043" s="158" t="s">
        <v>498</v>
      </c>
      <c r="C2043" s="88">
        <v>45714</v>
      </c>
      <c r="D2043" s="88" t="s">
        <v>4262</v>
      </c>
      <c r="E2043" s="33" t="s">
        <v>4263</v>
      </c>
      <c r="F2043" s="88"/>
      <c r="G2043" s="394" t="s">
        <v>4264</v>
      </c>
      <c r="H2043" s="88"/>
      <c r="I2043" s="88"/>
      <c r="J2043" s="148">
        <v>91</v>
      </c>
      <c r="K2043" s="148"/>
      <c r="L2043" s="148"/>
    </row>
    <row r="2044" spans="1:12">
      <c r="A2044" s="33" t="s">
        <v>1522</v>
      </c>
      <c r="B2044" s="158" t="s">
        <v>1516</v>
      </c>
      <c r="C2044" s="88">
        <v>45714</v>
      </c>
      <c r="D2044" s="88" t="s">
        <v>4262</v>
      </c>
      <c r="E2044" s="33" t="s">
        <v>4263</v>
      </c>
      <c r="F2044" s="88"/>
      <c r="G2044" s="394" t="s">
        <v>4264</v>
      </c>
      <c r="H2044" s="88"/>
      <c r="I2044" s="88"/>
      <c r="J2044" s="148">
        <v>190</v>
      </c>
      <c r="K2044" s="148"/>
      <c r="L2044" s="148"/>
    </row>
    <row r="2045" spans="1:12">
      <c r="A2045" s="33" t="s">
        <v>1267</v>
      </c>
      <c r="B2045" s="158" t="s">
        <v>1266</v>
      </c>
      <c r="C2045" s="88">
        <v>45714</v>
      </c>
      <c r="D2045" s="88" t="s">
        <v>4262</v>
      </c>
      <c r="E2045" s="33" t="s">
        <v>4263</v>
      </c>
      <c r="F2045" s="88"/>
      <c r="G2045" s="394" t="s">
        <v>4264</v>
      </c>
      <c r="H2045" s="88"/>
      <c r="I2045" s="88"/>
      <c r="J2045" s="148">
        <v>60</v>
      </c>
      <c r="K2045" s="148"/>
      <c r="L2045" s="148"/>
    </row>
    <row r="2046" spans="1:12">
      <c r="A2046" s="33" t="s">
        <v>1517</v>
      </c>
      <c r="B2046" s="158" t="s">
        <v>1515</v>
      </c>
      <c r="C2046" s="88">
        <v>45714</v>
      </c>
      <c r="D2046" s="88" t="s">
        <v>4262</v>
      </c>
      <c r="E2046" s="33" t="s">
        <v>4263</v>
      </c>
      <c r="F2046" s="88"/>
      <c r="G2046" s="394" t="s">
        <v>4264</v>
      </c>
      <c r="H2046" s="88"/>
      <c r="I2046" s="88"/>
      <c r="J2046" s="148">
        <v>49</v>
      </c>
      <c r="K2046" s="148"/>
      <c r="L2046" s="148"/>
    </row>
    <row r="2047" spans="1:12">
      <c r="A2047" s="33" t="s">
        <v>865</v>
      </c>
      <c r="B2047" s="158" t="s">
        <v>864</v>
      </c>
      <c r="C2047" s="88">
        <v>45714</v>
      </c>
      <c r="D2047" s="88" t="s">
        <v>4262</v>
      </c>
      <c r="E2047" s="33" t="s">
        <v>4263</v>
      </c>
      <c r="F2047" s="88"/>
      <c r="G2047" s="394" t="s">
        <v>4264</v>
      </c>
      <c r="H2047" s="88"/>
      <c r="I2047" s="88"/>
      <c r="J2047" s="148">
        <v>442</v>
      </c>
      <c r="K2047" s="148"/>
      <c r="L2047" s="148"/>
    </row>
    <row r="2048" spans="1:12">
      <c r="A2048" s="33" t="s">
        <v>1549</v>
      </c>
      <c r="B2048" s="158" t="s">
        <v>1548</v>
      </c>
      <c r="C2048" s="88">
        <v>45714</v>
      </c>
      <c r="D2048" s="88" t="s">
        <v>4262</v>
      </c>
      <c r="E2048" s="33" t="s">
        <v>4263</v>
      </c>
      <c r="F2048" s="88"/>
      <c r="G2048" s="394" t="s">
        <v>4264</v>
      </c>
      <c r="H2048" s="88"/>
      <c r="I2048" s="88"/>
      <c r="J2048" s="148">
        <v>138</v>
      </c>
      <c r="K2048" s="148"/>
      <c r="L2048" s="148"/>
    </row>
    <row r="2049" spans="1:12">
      <c r="A2049" s="33" t="s">
        <v>1675</v>
      </c>
      <c r="B2049" s="158" t="s">
        <v>1674</v>
      </c>
      <c r="C2049" s="88">
        <v>45714</v>
      </c>
      <c r="D2049" s="88" t="s">
        <v>4262</v>
      </c>
      <c r="E2049" s="33" t="s">
        <v>4263</v>
      </c>
      <c r="F2049" s="88"/>
      <c r="G2049" s="394" t="s">
        <v>4264</v>
      </c>
      <c r="H2049" s="88"/>
      <c r="I2049" s="88"/>
      <c r="J2049" s="148">
        <v>347</v>
      </c>
      <c r="K2049" s="148"/>
      <c r="L2049" s="148"/>
    </row>
    <row r="2050" spans="1:12">
      <c r="A2050" s="33" t="s">
        <v>1279</v>
      </c>
      <c r="B2050" s="158" t="s">
        <v>1278</v>
      </c>
      <c r="C2050" s="88">
        <v>45714</v>
      </c>
      <c r="D2050" s="88" t="s">
        <v>4262</v>
      </c>
      <c r="E2050" s="33" t="s">
        <v>4263</v>
      </c>
      <c r="F2050" s="88"/>
      <c r="G2050" s="394" t="s">
        <v>4264</v>
      </c>
      <c r="H2050" s="88"/>
      <c r="I2050" s="88"/>
      <c r="J2050" s="148">
        <v>120</v>
      </c>
      <c r="K2050" s="148"/>
      <c r="L2050" s="148"/>
    </row>
    <row r="2051" spans="1:12">
      <c r="A2051" s="33" t="s">
        <v>1882</v>
      </c>
      <c r="B2051" s="158" t="s">
        <v>1869</v>
      </c>
      <c r="C2051" s="88">
        <v>45714</v>
      </c>
      <c r="D2051" s="88" t="s">
        <v>4262</v>
      </c>
      <c r="E2051" s="33" t="s">
        <v>4263</v>
      </c>
      <c r="F2051" s="88"/>
      <c r="G2051" s="394" t="s">
        <v>4264</v>
      </c>
      <c r="H2051" s="88"/>
      <c r="I2051" s="88"/>
      <c r="J2051" s="148">
        <v>138</v>
      </c>
      <c r="K2051" s="148"/>
      <c r="L2051" s="148"/>
    </row>
    <row r="2052" spans="1:12">
      <c r="A2052" s="33" t="s">
        <v>1407</v>
      </c>
      <c r="B2052" s="158" t="s">
        <v>543</v>
      </c>
      <c r="C2052" s="88">
        <v>45714</v>
      </c>
      <c r="D2052" s="88" t="s">
        <v>4262</v>
      </c>
      <c r="E2052" s="33" t="s">
        <v>4263</v>
      </c>
      <c r="F2052" s="88"/>
      <c r="G2052" s="394" t="s">
        <v>4264</v>
      </c>
      <c r="H2052" s="88"/>
      <c r="I2052" s="88"/>
      <c r="J2052" s="148">
        <v>49</v>
      </c>
      <c r="K2052" s="148"/>
      <c r="L2052" s="148"/>
    </row>
    <row r="2053" spans="1:12">
      <c r="A2053" s="33" t="s">
        <v>1354</v>
      </c>
      <c r="B2053" s="158" t="s">
        <v>1350</v>
      </c>
      <c r="C2053" s="88">
        <v>45714</v>
      </c>
      <c r="D2053" s="88" t="s">
        <v>4262</v>
      </c>
      <c r="E2053" s="33" t="s">
        <v>4263</v>
      </c>
      <c r="F2053" s="88"/>
      <c r="G2053" s="394" t="s">
        <v>4264</v>
      </c>
      <c r="H2053" s="88"/>
      <c r="I2053" s="88"/>
      <c r="J2053" s="148">
        <v>138</v>
      </c>
      <c r="K2053" s="148"/>
      <c r="L2053" s="148"/>
    </row>
    <row r="2054" spans="1:12">
      <c r="A2054" s="33" t="s">
        <v>1939</v>
      </c>
      <c r="B2054" s="158" t="s">
        <v>1937</v>
      </c>
      <c r="C2054" s="88">
        <v>45714</v>
      </c>
      <c r="D2054" s="88" t="s">
        <v>4262</v>
      </c>
      <c r="E2054" s="33" t="s">
        <v>4263</v>
      </c>
      <c r="F2054" s="88"/>
      <c r="G2054" s="394" t="s">
        <v>4264</v>
      </c>
      <c r="H2054" s="88"/>
      <c r="I2054" s="88"/>
      <c r="J2054" s="148">
        <v>200</v>
      </c>
      <c r="K2054" s="148"/>
      <c r="L2054" s="148"/>
    </row>
    <row r="2055" spans="1:12">
      <c r="A2055" s="33" t="s">
        <v>3980</v>
      </c>
      <c r="B2055" s="158" t="s">
        <v>536</v>
      </c>
      <c r="C2055" s="88">
        <v>45714</v>
      </c>
      <c r="D2055" s="88" t="s">
        <v>4262</v>
      </c>
      <c r="E2055" s="33" t="s">
        <v>4263</v>
      </c>
      <c r="F2055" s="88"/>
      <c r="G2055" s="394" t="s">
        <v>4264</v>
      </c>
      <c r="H2055" s="88"/>
      <c r="I2055" s="88"/>
      <c r="J2055" s="148">
        <v>68</v>
      </c>
      <c r="K2055" s="148"/>
      <c r="L2055" s="148"/>
    </row>
    <row r="2056" spans="1:12">
      <c r="A2056" s="33" t="s">
        <v>3760</v>
      </c>
      <c r="B2056" s="158" t="s">
        <v>985</v>
      </c>
      <c r="C2056" s="88">
        <v>45714</v>
      </c>
      <c r="D2056" s="88" t="s">
        <v>4262</v>
      </c>
      <c r="E2056" s="33" t="s">
        <v>4263</v>
      </c>
      <c r="F2056" s="88"/>
      <c r="G2056" s="394" t="s">
        <v>4264</v>
      </c>
      <c r="H2056" s="88"/>
      <c r="I2056" s="88"/>
      <c r="J2056" s="148">
        <v>80</v>
      </c>
      <c r="K2056" s="148"/>
      <c r="L2056" s="148"/>
    </row>
    <row r="2057" spans="1:12">
      <c r="A2057" s="33" t="s">
        <v>786</v>
      </c>
      <c r="B2057" s="158" t="s">
        <v>785</v>
      </c>
      <c r="C2057" s="88">
        <v>45714</v>
      </c>
      <c r="D2057" s="88" t="s">
        <v>4262</v>
      </c>
      <c r="E2057" s="33" t="s">
        <v>4263</v>
      </c>
      <c r="F2057" s="88"/>
      <c r="G2057" s="394" t="s">
        <v>4264</v>
      </c>
      <c r="H2057" s="88"/>
      <c r="I2057" s="88"/>
      <c r="J2057" s="148">
        <v>150</v>
      </c>
      <c r="K2057" s="148"/>
      <c r="L2057" s="148"/>
    </row>
    <row r="2058" spans="1:12">
      <c r="A2058" s="33" t="s">
        <v>3703</v>
      </c>
      <c r="B2058" s="158" t="s">
        <v>531</v>
      </c>
      <c r="C2058" s="88">
        <v>45714</v>
      </c>
      <c r="D2058" s="88" t="s">
        <v>4262</v>
      </c>
      <c r="E2058" s="33" t="s">
        <v>4263</v>
      </c>
      <c r="F2058" s="88"/>
      <c r="G2058" s="394" t="s">
        <v>4264</v>
      </c>
      <c r="H2058" s="88"/>
      <c r="I2058" s="88"/>
      <c r="J2058" s="148">
        <v>68</v>
      </c>
      <c r="K2058" s="148"/>
      <c r="L2058" s="148"/>
    </row>
    <row r="2059" spans="1:12">
      <c r="A2059" s="33" t="s">
        <v>3972</v>
      </c>
      <c r="B2059" s="158" t="s">
        <v>2284</v>
      </c>
      <c r="C2059" s="88">
        <v>45714</v>
      </c>
      <c r="D2059" s="88" t="s">
        <v>4262</v>
      </c>
      <c r="E2059" s="33" t="s">
        <v>4263</v>
      </c>
      <c r="F2059" s="88"/>
      <c r="G2059" s="394" t="s">
        <v>4264</v>
      </c>
      <c r="H2059" s="88"/>
      <c r="I2059" s="88"/>
      <c r="J2059" s="148">
        <v>1007</v>
      </c>
      <c r="K2059" s="148"/>
      <c r="L2059" s="148"/>
    </row>
    <row r="2060" spans="1:12">
      <c r="A2060" s="33" t="s">
        <v>1452</v>
      </c>
      <c r="B2060" s="158" t="s">
        <v>1451</v>
      </c>
      <c r="C2060" s="88">
        <v>45714</v>
      </c>
      <c r="D2060" s="88" t="s">
        <v>4262</v>
      </c>
      <c r="E2060" s="33" t="s">
        <v>4263</v>
      </c>
      <c r="F2060" s="88"/>
      <c r="G2060" s="394" t="s">
        <v>4264</v>
      </c>
      <c r="H2060" s="88"/>
      <c r="I2060" s="88"/>
      <c r="J2060" s="148">
        <v>49</v>
      </c>
      <c r="K2060" s="148"/>
      <c r="L2060" s="148"/>
    </row>
    <row r="2061" spans="1:12">
      <c r="A2061" s="33" t="s">
        <v>3657</v>
      </c>
      <c r="B2061" s="158" t="s">
        <v>434</v>
      </c>
      <c r="C2061" s="88">
        <v>45714</v>
      </c>
      <c r="D2061" s="88" t="s">
        <v>4262</v>
      </c>
      <c r="E2061" s="33" t="s">
        <v>4263</v>
      </c>
      <c r="F2061" s="88"/>
      <c r="G2061" s="394" t="s">
        <v>4264</v>
      </c>
      <c r="H2061" s="88"/>
      <c r="I2061" s="88"/>
      <c r="J2061" s="148">
        <v>60</v>
      </c>
      <c r="K2061" s="148"/>
      <c r="L2061" s="148"/>
    </row>
    <row r="2062" spans="1:12">
      <c r="A2062" s="33" t="s">
        <v>3976</v>
      </c>
      <c r="B2062" s="158" t="s">
        <v>514</v>
      </c>
      <c r="C2062" s="88">
        <v>45714</v>
      </c>
      <c r="D2062" s="88" t="s">
        <v>4262</v>
      </c>
      <c r="E2062" s="33" t="s">
        <v>4263</v>
      </c>
      <c r="F2062" s="88"/>
      <c r="G2062" s="394" t="s">
        <v>4264</v>
      </c>
      <c r="H2062" s="88"/>
      <c r="I2062" s="88"/>
      <c r="J2062" s="148">
        <v>492</v>
      </c>
      <c r="K2062" s="148"/>
      <c r="L2062" s="148"/>
    </row>
    <row r="2063" spans="1:12">
      <c r="A2063" s="33" t="s">
        <v>3918</v>
      </c>
      <c r="B2063" s="158" t="s">
        <v>1001</v>
      </c>
      <c r="C2063" s="88">
        <v>45714</v>
      </c>
      <c r="D2063" s="88" t="s">
        <v>4262</v>
      </c>
      <c r="E2063" s="33" t="s">
        <v>4263</v>
      </c>
      <c r="F2063" s="88"/>
      <c r="G2063" s="394" t="s">
        <v>4264</v>
      </c>
      <c r="H2063" s="88"/>
      <c r="I2063" s="88"/>
      <c r="J2063" s="148">
        <v>60</v>
      </c>
      <c r="K2063" s="148"/>
      <c r="L2063" s="148"/>
    </row>
    <row r="2064" spans="1:12">
      <c r="A2064" s="33" t="s">
        <v>2171</v>
      </c>
      <c r="B2064" s="158" t="s">
        <v>2170</v>
      </c>
      <c r="C2064" s="88">
        <v>45714</v>
      </c>
      <c r="D2064" s="88" t="s">
        <v>4262</v>
      </c>
      <c r="E2064" s="33" t="s">
        <v>4263</v>
      </c>
      <c r="F2064" s="88"/>
      <c r="G2064" s="394" t="s">
        <v>4264</v>
      </c>
      <c r="H2064" s="88"/>
      <c r="I2064" s="88"/>
      <c r="J2064" s="148">
        <v>304</v>
      </c>
      <c r="K2064" s="148"/>
      <c r="L2064" s="148"/>
    </row>
    <row r="2065" spans="1:12">
      <c r="A2065" s="33" t="s">
        <v>1905</v>
      </c>
      <c r="B2065" s="158" t="s">
        <v>1340</v>
      </c>
      <c r="C2065" s="88">
        <v>45714</v>
      </c>
      <c r="D2065" s="88" t="s">
        <v>4262</v>
      </c>
      <c r="E2065" s="33" t="s">
        <v>4263</v>
      </c>
      <c r="F2065" s="88"/>
      <c r="G2065" s="394" t="s">
        <v>4264</v>
      </c>
      <c r="H2065" s="88"/>
      <c r="I2065" s="88"/>
      <c r="J2065" s="148">
        <v>150</v>
      </c>
      <c r="K2065" s="148"/>
      <c r="L2065" s="148"/>
    </row>
    <row r="2066" spans="1:12">
      <c r="A2066" s="33" t="s">
        <v>1351</v>
      </c>
      <c r="B2066" s="158" t="s">
        <v>1349</v>
      </c>
      <c r="C2066" s="88">
        <v>45714</v>
      </c>
      <c r="D2066" s="88" t="s">
        <v>4262</v>
      </c>
      <c r="E2066" s="33" t="s">
        <v>4263</v>
      </c>
      <c r="F2066" s="88"/>
      <c r="G2066" s="394" t="s">
        <v>4264</v>
      </c>
      <c r="H2066" s="88"/>
      <c r="I2066" s="88"/>
      <c r="J2066" s="148">
        <v>320</v>
      </c>
      <c r="K2066" s="148"/>
      <c r="L2066" s="148"/>
    </row>
    <row r="2067" spans="1:12">
      <c r="A2067" s="33" t="s">
        <v>56</v>
      </c>
      <c r="B2067" s="158" t="s">
        <v>508</v>
      </c>
      <c r="C2067" s="88">
        <v>45714</v>
      </c>
      <c r="D2067" s="88" t="s">
        <v>4262</v>
      </c>
      <c r="E2067" s="33" t="s">
        <v>4263</v>
      </c>
      <c r="F2067" s="88"/>
      <c r="G2067" s="394" t="s">
        <v>4264</v>
      </c>
      <c r="H2067" s="88"/>
      <c r="I2067" s="88"/>
      <c r="J2067" s="148">
        <v>210</v>
      </c>
      <c r="K2067" s="148"/>
      <c r="L2067" s="148"/>
    </row>
    <row r="2068" spans="1:12">
      <c r="A2068" s="33" t="s">
        <v>2103</v>
      </c>
      <c r="B2068" s="158" t="s">
        <v>1636</v>
      </c>
      <c r="C2068" s="88">
        <v>45714</v>
      </c>
      <c r="D2068" s="88" t="s">
        <v>4262</v>
      </c>
      <c r="E2068" s="33" t="s">
        <v>4263</v>
      </c>
      <c r="F2068" s="88"/>
      <c r="G2068" s="394" t="s">
        <v>4264</v>
      </c>
      <c r="H2068" s="88"/>
      <c r="I2068" s="88"/>
      <c r="J2068" s="148">
        <v>150</v>
      </c>
      <c r="K2068" s="148"/>
      <c r="L2068" s="148"/>
    </row>
    <row r="2069" spans="1:12">
      <c r="A2069" s="33" t="s">
        <v>3670</v>
      </c>
      <c r="B2069" s="158" t="s">
        <v>504</v>
      </c>
      <c r="C2069" s="88">
        <v>45714</v>
      </c>
      <c r="D2069" s="88" t="s">
        <v>4262</v>
      </c>
      <c r="E2069" s="33" t="s">
        <v>4263</v>
      </c>
      <c r="F2069" s="88"/>
      <c r="G2069" s="394" t="s">
        <v>4264</v>
      </c>
      <c r="H2069" s="88"/>
      <c r="I2069" s="88"/>
      <c r="J2069" s="148">
        <v>77</v>
      </c>
      <c r="K2069" s="148"/>
      <c r="L2069" s="148"/>
    </row>
    <row r="2070" spans="1:12">
      <c r="A2070" s="33" t="s">
        <v>1743</v>
      </c>
      <c r="B2070" s="158" t="s">
        <v>1742</v>
      </c>
      <c r="C2070" s="88">
        <v>45714</v>
      </c>
      <c r="D2070" s="88" t="s">
        <v>4262</v>
      </c>
      <c r="E2070" s="33" t="s">
        <v>4263</v>
      </c>
      <c r="F2070" s="88"/>
      <c r="G2070" s="394" t="s">
        <v>4264</v>
      </c>
      <c r="H2070" s="88"/>
      <c r="I2070" s="88"/>
      <c r="J2070" s="148">
        <v>85</v>
      </c>
      <c r="K2070" s="148"/>
      <c r="L2070" s="148"/>
    </row>
    <row r="2071" spans="1:12">
      <c r="A2071" s="33" t="s">
        <v>3684</v>
      </c>
      <c r="B2071" s="158" t="s">
        <v>587</v>
      </c>
      <c r="C2071" s="88">
        <v>45714</v>
      </c>
      <c r="D2071" s="88" t="s">
        <v>4262</v>
      </c>
      <c r="E2071" s="33" t="s">
        <v>4263</v>
      </c>
      <c r="F2071" s="88"/>
      <c r="G2071" s="394" t="s">
        <v>4264</v>
      </c>
      <c r="H2071" s="88"/>
      <c r="I2071" s="88"/>
      <c r="J2071" s="148">
        <v>172</v>
      </c>
      <c r="K2071" s="148"/>
      <c r="L2071" s="148"/>
    </row>
    <row r="2072" spans="1:12">
      <c r="A2072" s="33" t="s">
        <v>1478</v>
      </c>
      <c r="B2072" s="158" t="s">
        <v>618</v>
      </c>
      <c r="C2072" s="88">
        <v>45714</v>
      </c>
      <c r="D2072" s="88" t="s">
        <v>4262</v>
      </c>
      <c r="E2072" s="33" t="s">
        <v>4263</v>
      </c>
      <c r="F2072" s="88"/>
      <c r="G2072" s="394" t="s">
        <v>4264</v>
      </c>
      <c r="H2072" s="88"/>
      <c r="I2072" s="88"/>
      <c r="J2072" s="148">
        <v>49</v>
      </c>
      <c r="K2072" s="148"/>
      <c r="L2072" s="148"/>
    </row>
    <row r="2073" spans="1:12">
      <c r="A2073" s="33" t="s">
        <v>3969</v>
      </c>
      <c r="B2073" s="158" t="s">
        <v>497</v>
      </c>
      <c r="C2073" s="88">
        <v>45714</v>
      </c>
      <c r="D2073" s="88" t="s">
        <v>4262</v>
      </c>
      <c r="E2073" s="33" t="s">
        <v>4263</v>
      </c>
      <c r="F2073" s="88"/>
      <c r="G2073" s="394" t="s">
        <v>4264</v>
      </c>
      <c r="H2073" s="88"/>
      <c r="I2073" s="88"/>
      <c r="J2073" s="148">
        <v>164</v>
      </c>
      <c r="K2073" s="148"/>
      <c r="L2073" s="148"/>
    </row>
    <row r="2074" spans="1:12">
      <c r="A2074" s="33" t="s">
        <v>936</v>
      </c>
      <c r="B2074" s="158" t="s">
        <v>935</v>
      </c>
      <c r="C2074" s="88">
        <v>45714</v>
      </c>
      <c r="D2074" s="88" t="s">
        <v>4262</v>
      </c>
      <c r="E2074" s="33" t="s">
        <v>4263</v>
      </c>
      <c r="F2074" s="88"/>
      <c r="G2074" s="394" t="s">
        <v>4264</v>
      </c>
      <c r="H2074" s="88"/>
      <c r="I2074" s="88"/>
      <c r="J2074" s="148">
        <v>120</v>
      </c>
      <c r="K2074" s="148"/>
      <c r="L2074" s="148"/>
    </row>
    <row r="2075" spans="1:12">
      <c r="A2075" s="33" t="s">
        <v>1486</v>
      </c>
      <c r="B2075" s="158" t="s">
        <v>1485</v>
      </c>
      <c r="C2075" s="88">
        <v>45714</v>
      </c>
      <c r="D2075" s="88" t="s">
        <v>4262</v>
      </c>
      <c r="E2075" s="33" t="s">
        <v>4263</v>
      </c>
      <c r="F2075" s="88"/>
      <c r="G2075" s="394" t="s">
        <v>4264</v>
      </c>
      <c r="H2075" s="88"/>
      <c r="I2075" s="88"/>
      <c r="J2075" s="148">
        <v>138</v>
      </c>
      <c r="K2075" s="148"/>
      <c r="L2075" s="148"/>
    </row>
    <row r="2076" spans="1:12">
      <c r="A2076" s="33" t="s">
        <v>2149</v>
      </c>
      <c r="B2076" s="158" t="s">
        <v>2148</v>
      </c>
      <c r="C2076" s="88">
        <v>45714</v>
      </c>
      <c r="D2076" s="88" t="s">
        <v>4262</v>
      </c>
      <c r="E2076" s="33" t="s">
        <v>4263</v>
      </c>
      <c r="F2076" s="88"/>
      <c r="G2076" s="394" t="s">
        <v>4264</v>
      </c>
      <c r="H2076" s="88"/>
      <c r="I2076" s="88"/>
      <c r="J2076" s="148">
        <v>399</v>
      </c>
      <c r="K2076" s="148"/>
      <c r="L2076" s="148"/>
    </row>
    <row r="2077" spans="1:12">
      <c r="A2077" s="33" t="s">
        <v>3986</v>
      </c>
      <c r="B2077" s="158" t="s">
        <v>493</v>
      </c>
      <c r="C2077" s="88">
        <v>45714</v>
      </c>
      <c r="D2077" s="88" t="s">
        <v>4262</v>
      </c>
      <c r="E2077" s="33" t="s">
        <v>4263</v>
      </c>
      <c r="F2077" s="88"/>
      <c r="G2077" s="394" t="s">
        <v>4264</v>
      </c>
      <c r="H2077" s="88"/>
      <c r="I2077" s="88"/>
      <c r="J2077" s="148">
        <v>138</v>
      </c>
      <c r="K2077" s="148"/>
      <c r="L2077" s="148"/>
    </row>
    <row r="2078" spans="1:12">
      <c r="A2078" s="33" t="s">
        <v>736</v>
      </c>
      <c r="B2078" s="158" t="s">
        <v>735</v>
      </c>
      <c r="C2078" s="88">
        <v>45714</v>
      </c>
      <c r="D2078" s="88" t="s">
        <v>4262</v>
      </c>
      <c r="E2078" s="33" t="s">
        <v>4263</v>
      </c>
      <c r="F2078" s="88"/>
      <c r="G2078" s="394" t="s">
        <v>4264</v>
      </c>
      <c r="H2078" s="88"/>
      <c r="I2078" s="88"/>
      <c r="J2078" s="148">
        <v>271</v>
      </c>
      <c r="K2078" s="148"/>
      <c r="L2078" s="148"/>
    </row>
    <row r="2079" spans="1:12">
      <c r="A2079" s="33" t="s">
        <v>1722</v>
      </c>
      <c r="B2079" s="158" t="s">
        <v>516</v>
      </c>
      <c r="C2079" s="88">
        <v>45714</v>
      </c>
      <c r="D2079" s="88" t="s">
        <v>4262</v>
      </c>
      <c r="E2079" s="33" t="s">
        <v>4263</v>
      </c>
      <c r="F2079" s="88"/>
      <c r="G2079" s="394" t="s">
        <v>4264</v>
      </c>
      <c r="H2079" s="88"/>
      <c r="I2079" s="88"/>
      <c r="J2079" s="148">
        <v>49</v>
      </c>
      <c r="K2079" s="148"/>
      <c r="L2079" s="148"/>
    </row>
    <row r="2080" spans="1:12">
      <c r="A2080" s="33" t="s">
        <v>3973</v>
      </c>
      <c r="B2080" s="158" t="s">
        <v>518</v>
      </c>
      <c r="C2080" s="88">
        <v>45714</v>
      </c>
      <c r="D2080" s="88" t="s">
        <v>4262</v>
      </c>
      <c r="E2080" s="33" t="s">
        <v>4263</v>
      </c>
      <c r="F2080" s="88"/>
      <c r="G2080" s="394" t="s">
        <v>4264</v>
      </c>
      <c r="H2080" s="88"/>
      <c r="I2080" s="88"/>
      <c r="J2080" s="148">
        <v>49</v>
      </c>
      <c r="K2080" s="148"/>
      <c r="L2080" s="148"/>
    </row>
    <row r="2081" spans="1:12">
      <c r="A2081" s="33" t="s">
        <v>699</v>
      </c>
      <c r="B2081" s="158" t="s">
        <v>696</v>
      </c>
      <c r="C2081" s="88">
        <v>45714</v>
      </c>
      <c r="D2081" s="88" t="s">
        <v>4262</v>
      </c>
      <c r="E2081" s="33" t="s">
        <v>4263</v>
      </c>
      <c r="F2081" s="88"/>
      <c r="G2081" s="394" t="s">
        <v>4264</v>
      </c>
      <c r="H2081" s="88"/>
      <c r="I2081" s="88"/>
      <c r="J2081" s="148">
        <v>115</v>
      </c>
      <c r="K2081" s="148"/>
      <c r="L2081" s="148"/>
    </row>
    <row r="2082" spans="1:12">
      <c r="A2082" s="33" t="s">
        <v>744</v>
      </c>
      <c r="B2082" s="158" t="s">
        <v>2285</v>
      </c>
      <c r="C2082" s="88">
        <v>45714</v>
      </c>
      <c r="D2082" s="88" t="s">
        <v>4262</v>
      </c>
      <c r="E2082" s="33" t="s">
        <v>4263</v>
      </c>
      <c r="F2082" s="88"/>
      <c r="G2082" s="394" t="s">
        <v>4264</v>
      </c>
      <c r="H2082" s="88"/>
      <c r="I2082" s="88"/>
      <c r="J2082" s="148">
        <v>347</v>
      </c>
      <c r="K2082" s="148"/>
      <c r="L2082" s="148"/>
    </row>
    <row r="2083" spans="1:12">
      <c r="A2083" s="33" t="s">
        <v>3974</v>
      </c>
      <c r="B2083" s="158" t="s">
        <v>2287</v>
      </c>
      <c r="C2083" s="88">
        <v>45714</v>
      </c>
      <c r="D2083" s="88" t="s">
        <v>4262</v>
      </c>
      <c r="E2083" s="33" t="s">
        <v>4263</v>
      </c>
      <c r="F2083" s="88"/>
      <c r="G2083" s="394" t="s">
        <v>4264</v>
      </c>
      <c r="H2083" s="88"/>
      <c r="I2083" s="88"/>
      <c r="J2083" s="148">
        <v>128</v>
      </c>
      <c r="K2083" s="148"/>
      <c r="L2083" s="148"/>
    </row>
    <row r="2084" spans="1:12">
      <c r="A2084" s="33" t="s">
        <v>1343</v>
      </c>
      <c r="B2084" s="158" t="s">
        <v>1339</v>
      </c>
      <c r="C2084" s="88">
        <v>45714</v>
      </c>
      <c r="D2084" s="88" t="s">
        <v>4262</v>
      </c>
      <c r="E2084" s="33" t="s">
        <v>4263</v>
      </c>
      <c r="F2084" s="88"/>
      <c r="G2084" s="394" t="s">
        <v>4264</v>
      </c>
      <c r="H2084" s="88"/>
      <c r="I2084" s="88"/>
      <c r="J2084" s="148">
        <v>88</v>
      </c>
      <c r="K2084" s="148"/>
      <c r="L2084" s="148"/>
    </row>
    <row r="2085" spans="1:12">
      <c r="A2085" s="33" t="s">
        <v>3985</v>
      </c>
      <c r="B2085" s="158" t="s">
        <v>517</v>
      </c>
      <c r="C2085" s="88">
        <v>45714</v>
      </c>
      <c r="D2085" s="88" t="s">
        <v>4262</v>
      </c>
      <c r="E2085" s="33" t="s">
        <v>4263</v>
      </c>
      <c r="F2085" s="88"/>
      <c r="G2085" s="394" t="s">
        <v>4264</v>
      </c>
      <c r="H2085" s="88"/>
      <c r="I2085" s="88"/>
      <c r="J2085" s="148">
        <v>49</v>
      </c>
      <c r="K2085" s="148"/>
      <c r="L2085" s="148"/>
    </row>
    <row r="2086" spans="1:12">
      <c r="A2086" s="33" t="s">
        <v>1435</v>
      </c>
      <c r="B2086" s="158" t="s">
        <v>1434</v>
      </c>
      <c r="C2086" s="88">
        <v>45714</v>
      </c>
      <c r="D2086" s="88" t="s">
        <v>4262</v>
      </c>
      <c r="E2086" s="33" t="s">
        <v>4263</v>
      </c>
      <c r="F2086" s="88"/>
      <c r="G2086" s="394" t="s">
        <v>4264</v>
      </c>
      <c r="H2086" s="88"/>
      <c r="I2086" s="88"/>
      <c r="J2086" s="148">
        <v>217</v>
      </c>
      <c r="K2086" s="148"/>
      <c r="L2086" s="148"/>
    </row>
    <row r="2087" spans="1:12">
      <c r="A2087" s="33" t="s">
        <v>1768</v>
      </c>
      <c r="B2087" s="158" t="s">
        <v>1766</v>
      </c>
      <c r="C2087" s="88">
        <v>45714</v>
      </c>
      <c r="D2087" s="88" t="s">
        <v>4262</v>
      </c>
      <c r="E2087" s="33" t="s">
        <v>4263</v>
      </c>
      <c r="F2087" s="88"/>
      <c r="G2087" s="394" t="s">
        <v>4264</v>
      </c>
      <c r="H2087" s="88"/>
      <c r="I2087" s="88"/>
      <c r="J2087" s="148">
        <v>49</v>
      </c>
      <c r="K2087" s="148"/>
      <c r="L2087" s="148"/>
    </row>
    <row r="2088" spans="1:12">
      <c r="A2088" s="33" t="s">
        <v>3863</v>
      </c>
      <c r="B2088" s="158" t="s">
        <v>1457</v>
      </c>
      <c r="C2088" s="88">
        <v>45714</v>
      </c>
      <c r="D2088" s="88" t="s">
        <v>4262</v>
      </c>
      <c r="E2088" s="33" t="s">
        <v>4263</v>
      </c>
      <c r="F2088" s="88"/>
      <c r="G2088" s="394" t="s">
        <v>4264</v>
      </c>
      <c r="H2088" s="88"/>
      <c r="I2088" s="88"/>
      <c r="J2088" s="148">
        <v>210</v>
      </c>
      <c r="K2088" s="148"/>
      <c r="L2088" s="148"/>
    </row>
    <row r="2089" spans="1:12">
      <c r="A2089" s="33" t="s">
        <v>1793</v>
      </c>
      <c r="B2089" s="158" t="s">
        <v>1792</v>
      </c>
      <c r="C2089" s="88">
        <v>45714</v>
      </c>
      <c r="D2089" s="88" t="s">
        <v>4262</v>
      </c>
      <c r="E2089" s="33" t="s">
        <v>4263</v>
      </c>
      <c r="F2089" s="88"/>
      <c r="G2089" s="394" t="s">
        <v>4264</v>
      </c>
      <c r="H2089" s="88"/>
      <c r="I2089" s="88"/>
      <c r="J2089" s="148">
        <v>62</v>
      </c>
      <c r="K2089" s="148"/>
      <c r="L2089" s="148"/>
    </row>
    <row r="2090" spans="1:12">
      <c r="A2090" s="33" t="s">
        <v>1455</v>
      </c>
      <c r="B2090" s="158" t="s">
        <v>1449</v>
      </c>
      <c r="C2090" s="88">
        <v>45714</v>
      </c>
      <c r="D2090" s="88" t="s">
        <v>4262</v>
      </c>
      <c r="E2090" s="33" t="s">
        <v>4263</v>
      </c>
      <c r="F2090" s="88"/>
      <c r="G2090" s="394" t="s">
        <v>4264</v>
      </c>
      <c r="H2090" s="88"/>
      <c r="I2090" s="88"/>
      <c r="J2090" s="148">
        <v>168</v>
      </c>
      <c r="K2090" s="148"/>
      <c r="L2090" s="148"/>
    </row>
    <row r="2091" spans="1:12">
      <c r="A2091" s="33" t="s">
        <v>3965</v>
      </c>
      <c r="B2091" s="158" t="s">
        <v>505</v>
      </c>
      <c r="C2091" s="88">
        <v>45714</v>
      </c>
      <c r="D2091" s="88" t="s">
        <v>4262</v>
      </c>
      <c r="E2091" s="33" t="s">
        <v>4263</v>
      </c>
      <c r="F2091" s="88"/>
      <c r="G2091" s="394" t="s">
        <v>4264</v>
      </c>
      <c r="H2091" s="88"/>
      <c r="I2091" s="88"/>
      <c r="J2091" s="148">
        <v>1017</v>
      </c>
      <c r="K2091" s="148"/>
      <c r="L2091" s="148"/>
    </row>
    <row r="2092" spans="1:12">
      <c r="A2092" s="33" t="s">
        <v>1030</v>
      </c>
      <c r="B2092" s="158" t="s">
        <v>520</v>
      </c>
      <c r="C2092" s="88">
        <v>45714</v>
      </c>
      <c r="D2092" s="88" t="s">
        <v>4262</v>
      </c>
      <c r="E2092" s="33" t="s">
        <v>4263</v>
      </c>
      <c r="F2092" s="88"/>
      <c r="G2092" s="394" t="s">
        <v>4264</v>
      </c>
      <c r="H2092" s="88"/>
      <c r="I2092" s="88"/>
      <c r="J2092" s="148">
        <v>60</v>
      </c>
      <c r="K2092" s="148"/>
      <c r="L2092" s="148"/>
    </row>
    <row r="2093" spans="1:12">
      <c r="A2093" s="33" t="s">
        <v>3676</v>
      </c>
      <c r="B2093" s="158" t="s">
        <v>2351</v>
      </c>
      <c r="C2093" s="88">
        <v>45714</v>
      </c>
      <c r="D2093" s="88" t="s">
        <v>4262</v>
      </c>
      <c r="E2093" s="33" t="s">
        <v>4263</v>
      </c>
      <c r="F2093" s="88"/>
      <c r="G2093" s="394" t="s">
        <v>4264</v>
      </c>
      <c r="H2093" s="88"/>
      <c r="I2093" s="88"/>
      <c r="J2093" s="148">
        <v>132</v>
      </c>
      <c r="K2093" s="148"/>
      <c r="L2093" s="148"/>
    </row>
    <row r="2094" spans="1:12">
      <c r="A2094" s="33" t="s">
        <v>3661</v>
      </c>
      <c r="B2094" s="158" t="s">
        <v>519</v>
      </c>
      <c r="C2094" s="88">
        <v>45714</v>
      </c>
      <c r="D2094" s="88" t="s">
        <v>4262</v>
      </c>
      <c r="E2094" s="33" t="s">
        <v>4263</v>
      </c>
      <c r="F2094" s="88"/>
      <c r="G2094" s="394" t="s">
        <v>4264</v>
      </c>
      <c r="H2094" s="88"/>
      <c r="I2094" s="88"/>
      <c r="J2094" s="148">
        <v>69</v>
      </c>
      <c r="K2094" s="148"/>
      <c r="L2094" s="148"/>
    </row>
    <row r="2095" spans="1:12">
      <c r="A2095" s="33" t="s">
        <v>3988</v>
      </c>
      <c r="B2095" s="158" t="s">
        <v>2282</v>
      </c>
      <c r="C2095" s="88">
        <v>45714</v>
      </c>
      <c r="D2095" s="88" t="s">
        <v>4262</v>
      </c>
      <c r="E2095" s="33" t="s">
        <v>4263</v>
      </c>
      <c r="F2095" s="88"/>
      <c r="G2095" s="394" t="s">
        <v>4264</v>
      </c>
      <c r="H2095" s="88"/>
      <c r="I2095" s="88"/>
      <c r="J2095" s="148">
        <v>138</v>
      </c>
      <c r="K2095" s="148"/>
      <c r="L2095" s="148"/>
    </row>
    <row r="2096" spans="1:12">
      <c r="A2096" s="33" t="s">
        <v>2081</v>
      </c>
      <c r="B2096" s="158" t="s">
        <v>2080</v>
      </c>
      <c r="C2096" s="88">
        <v>45714</v>
      </c>
      <c r="D2096" s="88" t="s">
        <v>4262</v>
      </c>
      <c r="E2096" s="33" t="s">
        <v>4263</v>
      </c>
      <c r="F2096" s="88"/>
      <c r="G2096" s="394" t="s">
        <v>4264</v>
      </c>
      <c r="H2096" s="88"/>
      <c r="I2096" s="88"/>
      <c r="J2096" s="148">
        <v>206</v>
      </c>
      <c r="K2096" s="148"/>
      <c r="L2096" s="148"/>
    </row>
    <row r="2097" spans="1:12">
      <c r="A2097" s="33" t="s">
        <v>3625</v>
      </c>
      <c r="B2097" s="158" t="s">
        <v>491</v>
      </c>
      <c r="C2097" s="88">
        <v>45714</v>
      </c>
      <c r="D2097" s="88" t="s">
        <v>4262</v>
      </c>
      <c r="E2097" s="33" t="s">
        <v>4263</v>
      </c>
      <c r="F2097" s="88"/>
      <c r="G2097" s="394" t="s">
        <v>4264</v>
      </c>
      <c r="H2097" s="88"/>
      <c r="I2097" s="88"/>
      <c r="J2097" s="148">
        <v>138</v>
      </c>
      <c r="K2097" s="148"/>
      <c r="L2097" s="148"/>
    </row>
    <row r="2098" spans="1:12">
      <c r="A2098" s="33" t="s">
        <v>968</v>
      </c>
      <c r="B2098" s="158" t="s">
        <v>967</v>
      </c>
      <c r="C2098" s="88">
        <v>45714</v>
      </c>
      <c r="D2098" s="88" t="s">
        <v>4262</v>
      </c>
      <c r="E2098" s="33" t="s">
        <v>4263</v>
      </c>
      <c r="F2098" s="88"/>
      <c r="G2098" s="394" t="s">
        <v>4264</v>
      </c>
      <c r="H2098" s="88"/>
      <c r="I2098" s="88"/>
      <c r="J2098" s="148">
        <v>90</v>
      </c>
      <c r="K2098" s="148"/>
      <c r="L2098" s="148"/>
    </row>
    <row r="2099" spans="1:12">
      <c r="A2099" s="33" t="s">
        <v>3963</v>
      </c>
      <c r="B2099" s="158" t="s">
        <v>507</v>
      </c>
      <c r="C2099" s="88">
        <v>45714</v>
      </c>
      <c r="D2099" s="88" t="s">
        <v>4262</v>
      </c>
      <c r="E2099" s="33" t="s">
        <v>4263</v>
      </c>
      <c r="F2099" s="88"/>
      <c r="G2099" s="394" t="s">
        <v>4264</v>
      </c>
      <c r="H2099" s="88"/>
      <c r="I2099" s="88"/>
      <c r="J2099" s="148">
        <v>93</v>
      </c>
      <c r="K2099" s="148"/>
      <c r="L2099" s="148"/>
    </row>
    <row r="2100" spans="1:12">
      <c r="A2100" s="33" t="s">
        <v>1797</v>
      </c>
      <c r="B2100" s="158" t="s">
        <v>1796</v>
      </c>
      <c r="C2100" s="88">
        <v>45714</v>
      </c>
      <c r="D2100" s="88" t="s">
        <v>4262</v>
      </c>
      <c r="E2100" s="33" t="s">
        <v>4263</v>
      </c>
      <c r="F2100" s="88"/>
      <c r="G2100" s="394" t="s">
        <v>4264</v>
      </c>
      <c r="H2100" s="88"/>
      <c r="I2100" s="88"/>
      <c r="J2100" s="148">
        <v>217</v>
      </c>
      <c r="K2100" s="148"/>
      <c r="L2100" s="148"/>
    </row>
    <row r="2101" spans="1:12">
      <c r="A2101" s="33" t="s">
        <v>3896</v>
      </c>
      <c r="B2101" s="158" t="s">
        <v>1877</v>
      </c>
      <c r="C2101" s="88">
        <v>45714</v>
      </c>
      <c r="D2101" s="88" t="s">
        <v>4262</v>
      </c>
      <c r="E2101" s="33" t="s">
        <v>4263</v>
      </c>
      <c r="F2101" s="88"/>
      <c r="G2101" s="394" t="s">
        <v>4264</v>
      </c>
      <c r="H2101" s="88"/>
      <c r="I2101" s="88"/>
      <c r="J2101" s="148">
        <v>155</v>
      </c>
      <c r="K2101" s="148"/>
      <c r="L2101" s="148"/>
    </row>
    <row r="2102" spans="1:12">
      <c r="A2102" s="33" t="s">
        <v>3641</v>
      </c>
      <c r="B2102" s="158" t="s">
        <v>524</v>
      </c>
      <c r="C2102" s="88">
        <v>45714</v>
      </c>
      <c r="D2102" s="88" t="s">
        <v>4262</v>
      </c>
      <c r="E2102" s="33" t="s">
        <v>4263</v>
      </c>
      <c r="F2102" s="88"/>
      <c r="G2102" s="394" t="s">
        <v>4264</v>
      </c>
      <c r="H2102" s="88"/>
      <c r="I2102" s="88"/>
      <c r="J2102" s="148">
        <v>80</v>
      </c>
      <c r="K2102" s="148"/>
      <c r="L2102" s="148"/>
    </row>
    <row r="2103" spans="1:12">
      <c r="A2103" s="33" t="s">
        <v>1511</v>
      </c>
      <c r="B2103" s="158" t="s">
        <v>1510</v>
      </c>
      <c r="C2103" s="88">
        <v>45714</v>
      </c>
      <c r="D2103" s="88" t="s">
        <v>4262</v>
      </c>
      <c r="E2103" s="33" t="s">
        <v>4263</v>
      </c>
      <c r="F2103" s="88"/>
      <c r="G2103" s="394" t="s">
        <v>4264</v>
      </c>
      <c r="H2103" s="88"/>
      <c r="I2103" s="88"/>
      <c r="J2103" s="148">
        <v>168</v>
      </c>
      <c r="K2103" s="148"/>
      <c r="L2103" s="148"/>
    </row>
    <row r="2104" spans="1:12">
      <c r="A2104" s="33" t="s">
        <v>1056</v>
      </c>
      <c r="B2104" s="158" t="s">
        <v>535</v>
      </c>
      <c r="C2104" s="88">
        <v>45714</v>
      </c>
      <c r="D2104" s="88" t="s">
        <v>4262</v>
      </c>
      <c r="E2104" s="33" t="s">
        <v>4263</v>
      </c>
      <c r="F2104" s="88"/>
      <c r="G2104" s="394" t="s">
        <v>4264</v>
      </c>
      <c r="H2104" s="88"/>
      <c r="I2104" s="88"/>
      <c r="J2104" s="148">
        <v>68</v>
      </c>
      <c r="K2104" s="148"/>
      <c r="L2104" s="148"/>
    </row>
    <row r="2105" spans="1:12">
      <c r="A2105" s="33" t="s">
        <v>2142</v>
      </c>
      <c r="B2105" s="158" t="s">
        <v>1696</v>
      </c>
      <c r="C2105" s="88">
        <v>45714</v>
      </c>
      <c r="D2105" s="88" t="s">
        <v>4262</v>
      </c>
      <c r="E2105" s="33" t="s">
        <v>4263</v>
      </c>
      <c r="F2105" s="88"/>
      <c r="G2105" s="394" t="s">
        <v>4264</v>
      </c>
      <c r="H2105" s="88"/>
      <c r="I2105" s="88"/>
      <c r="J2105" s="148">
        <v>60</v>
      </c>
      <c r="K2105" s="148"/>
      <c r="L2105" s="148"/>
    </row>
    <row r="2106" spans="1:12">
      <c r="A2106" s="33" t="s">
        <v>2031</v>
      </c>
      <c r="B2106" s="158" t="s">
        <v>2030</v>
      </c>
      <c r="C2106" s="88">
        <v>45714</v>
      </c>
      <c r="D2106" s="88" t="s">
        <v>4262</v>
      </c>
      <c r="E2106" s="33" t="s">
        <v>4263</v>
      </c>
      <c r="F2106" s="88"/>
      <c r="G2106" s="394" t="s">
        <v>4264</v>
      </c>
      <c r="H2106" s="88"/>
      <c r="I2106" s="88"/>
      <c r="J2106" s="148">
        <v>138</v>
      </c>
      <c r="K2106" s="148"/>
      <c r="L2106" s="148"/>
    </row>
    <row r="2107" spans="1:12">
      <c r="A2107" s="33" t="s">
        <v>1600</v>
      </c>
      <c r="B2107" s="158" t="s">
        <v>1580</v>
      </c>
      <c r="C2107" s="88">
        <v>45714</v>
      </c>
      <c r="D2107" s="88" t="s">
        <v>4262</v>
      </c>
      <c r="E2107" s="33" t="s">
        <v>4263</v>
      </c>
      <c r="F2107" s="88"/>
      <c r="G2107" s="394" t="s">
        <v>4264</v>
      </c>
      <c r="H2107" s="88"/>
      <c r="I2107" s="88"/>
      <c r="J2107" s="148">
        <v>69</v>
      </c>
      <c r="K2107" s="148"/>
      <c r="L2107" s="148"/>
    </row>
    <row r="2108" spans="1:12">
      <c r="A2108" s="33" t="s">
        <v>3982</v>
      </c>
      <c r="B2108" s="158" t="s">
        <v>621</v>
      </c>
      <c r="C2108" s="88">
        <v>45714</v>
      </c>
      <c r="D2108" s="88" t="s">
        <v>4262</v>
      </c>
      <c r="E2108" s="33" t="s">
        <v>4263</v>
      </c>
      <c r="F2108" s="88"/>
      <c r="G2108" s="394" t="s">
        <v>4264</v>
      </c>
      <c r="H2108" s="88"/>
      <c r="I2108" s="88"/>
      <c r="J2108" s="148">
        <v>180</v>
      </c>
      <c r="K2108" s="148"/>
      <c r="L2108" s="148"/>
    </row>
    <row r="2109" spans="1:12">
      <c r="A2109" s="33" t="s">
        <v>1090</v>
      </c>
      <c r="B2109" s="158" t="s">
        <v>1089</v>
      </c>
      <c r="C2109" s="88">
        <v>45714</v>
      </c>
      <c r="D2109" s="88" t="s">
        <v>4262</v>
      </c>
      <c r="E2109" s="33" t="s">
        <v>4263</v>
      </c>
      <c r="F2109" s="88"/>
      <c r="G2109" s="394" t="s">
        <v>4264</v>
      </c>
      <c r="H2109" s="88"/>
      <c r="I2109" s="88"/>
      <c r="J2109" s="148">
        <v>91</v>
      </c>
      <c r="K2109" s="148"/>
      <c r="L2109" s="148"/>
    </row>
    <row r="2110" spans="1:12">
      <c r="A2110" s="33" t="s">
        <v>3696</v>
      </c>
      <c r="B2110" s="158" t="s">
        <v>271</v>
      </c>
      <c r="C2110" s="88">
        <v>45714</v>
      </c>
      <c r="D2110" s="88" t="s">
        <v>4262</v>
      </c>
      <c r="E2110" s="33" t="s">
        <v>4263</v>
      </c>
      <c r="F2110" s="88"/>
      <c r="G2110" s="394" t="s">
        <v>4264</v>
      </c>
      <c r="H2110" s="88"/>
      <c r="I2110" s="88"/>
      <c r="J2110" s="148">
        <v>242</v>
      </c>
      <c r="K2110" s="148"/>
      <c r="L2110" s="148"/>
    </row>
    <row r="2111" spans="1:12">
      <c r="A2111" s="33" t="s">
        <v>3979</v>
      </c>
      <c r="B2111" s="158" t="s">
        <v>2288</v>
      </c>
      <c r="C2111" s="88">
        <v>45714</v>
      </c>
      <c r="D2111" s="88" t="s">
        <v>4262</v>
      </c>
      <c r="E2111" s="33" t="s">
        <v>4263</v>
      </c>
      <c r="F2111" s="88"/>
      <c r="G2111" s="394" t="s">
        <v>4264</v>
      </c>
      <c r="H2111" s="88"/>
      <c r="I2111" s="88"/>
      <c r="J2111" s="148">
        <v>93</v>
      </c>
      <c r="K2111" s="148"/>
      <c r="L2111" s="148"/>
    </row>
    <row r="2112" spans="1:12">
      <c r="A2112" s="33" t="s">
        <v>3981</v>
      </c>
      <c r="B2112" s="158" t="s">
        <v>526</v>
      </c>
      <c r="C2112" s="88">
        <v>45714</v>
      </c>
      <c r="D2112" s="88" t="s">
        <v>4262</v>
      </c>
      <c r="E2112" s="33" t="s">
        <v>4263</v>
      </c>
      <c r="F2112" s="88"/>
      <c r="G2112" s="394" t="s">
        <v>4264</v>
      </c>
      <c r="H2112" s="88"/>
      <c r="I2112" s="88"/>
      <c r="J2112" s="148">
        <v>200</v>
      </c>
      <c r="K2112" s="148"/>
      <c r="L2112" s="148"/>
    </row>
    <row r="2113" spans="1:12">
      <c r="A2113" s="33" t="s">
        <v>407</v>
      </c>
      <c r="B2113" s="158" t="s">
        <v>408</v>
      </c>
      <c r="C2113" s="88">
        <v>45721</v>
      </c>
      <c r="D2113" s="88" t="s">
        <v>4262</v>
      </c>
      <c r="E2113" s="33" t="s">
        <v>4263</v>
      </c>
      <c r="F2113" s="88"/>
      <c r="G2113" s="394" t="s">
        <v>4265</v>
      </c>
      <c r="H2113" s="88"/>
      <c r="I2113" s="88"/>
      <c r="J2113" s="148">
        <v>425</v>
      </c>
      <c r="K2113" s="148"/>
      <c r="L2113" s="148"/>
    </row>
    <row r="2114" spans="1:12">
      <c r="A2114" s="33" t="s">
        <v>3629</v>
      </c>
      <c r="B2114" s="158" t="s">
        <v>2283</v>
      </c>
      <c r="C2114" s="88">
        <v>45721</v>
      </c>
      <c r="D2114" s="88" t="s">
        <v>4262</v>
      </c>
      <c r="E2114" s="33" t="s">
        <v>4263</v>
      </c>
      <c r="F2114" s="88"/>
      <c r="G2114" s="394" t="s">
        <v>4265</v>
      </c>
      <c r="H2114" s="88"/>
      <c r="I2114" s="88"/>
      <c r="J2114" s="148">
        <v>60</v>
      </c>
      <c r="K2114" s="148"/>
      <c r="L2114" s="148"/>
    </row>
    <row r="2115" spans="1:12">
      <c r="A2115" s="33" t="s">
        <v>3967</v>
      </c>
      <c r="B2115" s="158" t="s">
        <v>509</v>
      </c>
      <c r="C2115" s="88">
        <v>45721</v>
      </c>
      <c r="D2115" s="88" t="s">
        <v>4262</v>
      </c>
      <c r="E2115" s="33" t="s">
        <v>4263</v>
      </c>
      <c r="F2115" s="88"/>
      <c r="G2115" s="394" t="s">
        <v>4265</v>
      </c>
      <c r="H2115" s="88"/>
      <c r="I2115" s="88"/>
      <c r="J2115" s="148">
        <v>205</v>
      </c>
      <c r="K2115" s="148"/>
      <c r="L2115" s="148"/>
    </row>
    <row r="2116" spans="1:12">
      <c r="A2116" s="33" t="s">
        <v>3879</v>
      </c>
      <c r="B2116" s="158" t="s">
        <v>496</v>
      </c>
      <c r="C2116" s="88">
        <v>45721</v>
      </c>
      <c r="D2116" s="88" t="s">
        <v>4262</v>
      </c>
      <c r="E2116" s="33" t="s">
        <v>4263</v>
      </c>
      <c r="F2116" s="88"/>
      <c r="G2116" s="394" t="s">
        <v>4265</v>
      </c>
      <c r="H2116" s="88"/>
      <c r="I2116" s="88"/>
      <c r="J2116" s="148">
        <v>59</v>
      </c>
      <c r="K2116" s="148"/>
      <c r="L2116" s="148"/>
    </row>
    <row r="2117" spans="1:12">
      <c r="A2117" s="33" t="s">
        <v>3984</v>
      </c>
      <c r="B2117" s="158" t="s">
        <v>277</v>
      </c>
      <c r="C2117" s="88">
        <v>45721</v>
      </c>
      <c r="D2117" s="88" t="s">
        <v>4262</v>
      </c>
      <c r="E2117" s="33" t="s">
        <v>4263</v>
      </c>
      <c r="F2117" s="88"/>
      <c r="G2117" s="394" t="s">
        <v>4265</v>
      </c>
      <c r="H2117" s="88"/>
      <c r="I2117" s="88"/>
      <c r="J2117" s="148">
        <v>606</v>
      </c>
      <c r="K2117" s="148"/>
      <c r="L2117" s="148"/>
    </row>
    <row r="2118" spans="1:12">
      <c r="A2118" s="33" t="s">
        <v>3975</v>
      </c>
      <c r="B2118" s="158" t="s">
        <v>511</v>
      </c>
      <c r="C2118" s="88">
        <v>45721</v>
      </c>
      <c r="D2118" s="88" t="s">
        <v>4262</v>
      </c>
      <c r="E2118" s="33" t="s">
        <v>4263</v>
      </c>
      <c r="F2118" s="88"/>
      <c r="G2118" s="394" t="s">
        <v>4265</v>
      </c>
      <c r="H2118" s="88"/>
      <c r="I2118" s="88"/>
      <c r="J2118" s="148">
        <v>288</v>
      </c>
      <c r="K2118" s="148"/>
      <c r="L2118" s="148"/>
    </row>
    <row r="2119" spans="1:12">
      <c r="A2119" s="33" t="s">
        <v>1759</v>
      </c>
      <c r="B2119" s="158" t="s">
        <v>1752</v>
      </c>
      <c r="C2119" s="88">
        <v>45721</v>
      </c>
      <c r="D2119" s="88" t="s">
        <v>4262</v>
      </c>
      <c r="E2119" s="33" t="s">
        <v>4263</v>
      </c>
      <c r="F2119" s="88"/>
      <c r="G2119" s="394" t="s">
        <v>4265</v>
      </c>
      <c r="H2119" s="88"/>
      <c r="I2119" s="88"/>
      <c r="J2119" s="148">
        <v>61</v>
      </c>
      <c r="K2119" s="148"/>
      <c r="L2119" s="148"/>
    </row>
    <row r="2120" spans="1:12">
      <c r="A2120" s="33" t="s">
        <v>3792</v>
      </c>
      <c r="B2120" s="158" t="s">
        <v>325</v>
      </c>
      <c r="C2120" s="88">
        <v>45721</v>
      </c>
      <c r="D2120" s="88" t="s">
        <v>4262</v>
      </c>
      <c r="E2120" s="33" t="s">
        <v>4263</v>
      </c>
      <c r="F2120" s="88"/>
      <c r="G2120" s="394" t="s">
        <v>4265</v>
      </c>
      <c r="H2120" s="88"/>
      <c r="I2120" s="88"/>
      <c r="J2120" s="148">
        <v>374</v>
      </c>
      <c r="K2120" s="148"/>
      <c r="L2120" s="148"/>
    </row>
    <row r="2121" spans="1:12">
      <c r="A2121" s="33" t="s">
        <v>3966</v>
      </c>
      <c r="B2121" s="158" t="s">
        <v>498</v>
      </c>
      <c r="C2121" s="88">
        <v>45721</v>
      </c>
      <c r="D2121" s="88" t="s">
        <v>4262</v>
      </c>
      <c r="E2121" s="33" t="s">
        <v>4263</v>
      </c>
      <c r="F2121" s="88"/>
      <c r="G2121" s="394" t="s">
        <v>4265</v>
      </c>
      <c r="H2121" s="88"/>
      <c r="I2121" s="88"/>
      <c r="J2121" s="148">
        <v>63</v>
      </c>
      <c r="K2121" s="148"/>
      <c r="L2121" s="148"/>
    </row>
    <row r="2122" spans="1:12">
      <c r="A2122" s="33" t="s">
        <v>1522</v>
      </c>
      <c r="B2122" s="158" t="s">
        <v>1516</v>
      </c>
      <c r="C2122" s="88">
        <v>45721</v>
      </c>
      <c r="D2122" s="88" t="s">
        <v>4262</v>
      </c>
      <c r="E2122" s="33" t="s">
        <v>4263</v>
      </c>
      <c r="F2122" s="88"/>
      <c r="G2122" s="394" t="s">
        <v>4265</v>
      </c>
      <c r="H2122" s="88"/>
      <c r="I2122" s="88"/>
      <c r="J2122" s="148">
        <v>190</v>
      </c>
      <c r="K2122" s="148"/>
      <c r="L2122" s="148"/>
    </row>
    <row r="2123" spans="1:12">
      <c r="A2123" s="33" t="s">
        <v>1267</v>
      </c>
      <c r="B2123" s="158" t="s">
        <v>1266</v>
      </c>
      <c r="C2123" s="88">
        <v>45721</v>
      </c>
      <c r="D2123" s="88" t="s">
        <v>4262</v>
      </c>
      <c r="E2123" s="33" t="s">
        <v>4263</v>
      </c>
      <c r="F2123" s="88"/>
      <c r="G2123" s="394" t="s">
        <v>4265</v>
      </c>
      <c r="H2123" s="88"/>
      <c r="I2123" s="88"/>
      <c r="J2123" s="148">
        <v>60</v>
      </c>
      <c r="K2123" s="148"/>
      <c r="L2123" s="148"/>
    </row>
    <row r="2124" spans="1:12">
      <c r="A2124" s="33" t="s">
        <v>865</v>
      </c>
      <c r="B2124" s="158" t="s">
        <v>864</v>
      </c>
      <c r="C2124" s="88">
        <v>45721</v>
      </c>
      <c r="D2124" s="88" t="s">
        <v>4262</v>
      </c>
      <c r="E2124" s="33" t="s">
        <v>4263</v>
      </c>
      <c r="F2124" s="88"/>
      <c r="G2124" s="394" t="s">
        <v>4265</v>
      </c>
      <c r="H2124" s="88"/>
      <c r="I2124" s="88"/>
      <c r="J2124" s="148">
        <v>463</v>
      </c>
      <c r="K2124" s="148"/>
      <c r="L2124" s="148"/>
    </row>
    <row r="2125" spans="1:12">
      <c r="A2125" s="33" t="s">
        <v>919</v>
      </c>
      <c r="B2125" s="158" t="s">
        <v>613</v>
      </c>
      <c r="C2125" s="88">
        <v>45721</v>
      </c>
      <c r="D2125" s="88" t="s">
        <v>4262</v>
      </c>
      <c r="E2125" s="33" t="s">
        <v>4263</v>
      </c>
      <c r="F2125" s="88"/>
      <c r="G2125" s="394" t="s">
        <v>4265</v>
      </c>
      <c r="H2125" s="88"/>
      <c r="I2125" s="88"/>
      <c r="J2125" s="148">
        <v>69</v>
      </c>
      <c r="K2125" s="148"/>
      <c r="L2125" s="148"/>
    </row>
    <row r="2126" spans="1:12">
      <c r="A2126" s="33" t="s">
        <v>1675</v>
      </c>
      <c r="B2126" s="158" t="s">
        <v>1674</v>
      </c>
      <c r="C2126" s="88">
        <v>45721</v>
      </c>
      <c r="D2126" s="88" t="s">
        <v>4262</v>
      </c>
      <c r="E2126" s="33" t="s">
        <v>4263</v>
      </c>
      <c r="F2126" s="88"/>
      <c r="G2126" s="394" t="s">
        <v>4265</v>
      </c>
      <c r="H2126" s="88"/>
      <c r="I2126" s="88"/>
      <c r="J2126" s="148">
        <v>68</v>
      </c>
      <c r="K2126" s="148"/>
      <c r="L2126" s="148"/>
    </row>
    <row r="2127" spans="1:12">
      <c r="A2127" s="33" t="s">
        <v>1279</v>
      </c>
      <c r="B2127" s="158" t="s">
        <v>1278</v>
      </c>
      <c r="C2127" s="88">
        <v>45721</v>
      </c>
      <c r="D2127" s="88" t="s">
        <v>4262</v>
      </c>
      <c r="E2127" s="33" t="s">
        <v>4263</v>
      </c>
      <c r="F2127" s="88"/>
      <c r="G2127" s="394" t="s">
        <v>4265</v>
      </c>
      <c r="H2127" s="88"/>
      <c r="I2127" s="88"/>
      <c r="J2127" s="148">
        <v>80</v>
      </c>
      <c r="K2127" s="148"/>
      <c r="L2127" s="148"/>
    </row>
    <row r="2128" spans="1:12">
      <c r="A2128" s="33" t="s">
        <v>1882</v>
      </c>
      <c r="B2128" s="158" t="s">
        <v>1869</v>
      </c>
      <c r="C2128" s="88">
        <v>45721</v>
      </c>
      <c r="D2128" s="88" t="s">
        <v>4262</v>
      </c>
      <c r="E2128" s="33" t="s">
        <v>4263</v>
      </c>
      <c r="F2128" s="88"/>
      <c r="G2128" s="394" t="s">
        <v>4265</v>
      </c>
      <c r="H2128" s="88"/>
      <c r="I2128" s="88"/>
      <c r="J2128" s="148">
        <v>138</v>
      </c>
      <c r="K2128" s="148"/>
      <c r="L2128" s="148"/>
    </row>
    <row r="2129" spans="1:12">
      <c r="A2129" s="33" t="s">
        <v>1354</v>
      </c>
      <c r="B2129" s="158" t="s">
        <v>1350</v>
      </c>
      <c r="C2129" s="88">
        <v>45721</v>
      </c>
      <c r="D2129" s="88" t="s">
        <v>4262</v>
      </c>
      <c r="E2129" s="33" t="s">
        <v>4263</v>
      </c>
      <c r="F2129" s="88"/>
      <c r="G2129" s="394" t="s">
        <v>4265</v>
      </c>
      <c r="H2129" s="88"/>
      <c r="I2129" s="88"/>
      <c r="J2129" s="148">
        <v>138</v>
      </c>
      <c r="K2129" s="148"/>
      <c r="L2129" s="148"/>
    </row>
    <row r="2130" spans="1:12">
      <c r="A2130" s="33" t="s">
        <v>1939</v>
      </c>
      <c r="B2130" s="158" t="s">
        <v>1937</v>
      </c>
      <c r="C2130" s="88">
        <v>45721</v>
      </c>
      <c r="D2130" s="88" t="s">
        <v>4262</v>
      </c>
      <c r="E2130" s="33" t="s">
        <v>4263</v>
      </c>
      <c r="F2130" s="88"/>
      <c r="G2130" s="394" t="s">
        <v>4265</v>
      </c>
      <c r="H2130" s="88"/>
      <c r="I2130" s="88"/>
      <c r="J2130" s="148">
        <v>200</v>
      </c>
      <c r="K2130" s="148"/>
      <c r="L2130" s="148"/>
    </row>
    <row r="2131" spans="1:12">
      <c r="A2131" s="33" t="s">
        <v>2163</v>
      </c>
      <c r="B2131" s="158" t="s">
        <v>2162</v>
      </c>
      <c r="C2131" s="88">
        <v>45721</v>
      </c>
      <c r="D2131" s="88" t="s">
        <v>4262</v>
      </c>
      <c r="E2131" s="33" t="s">
        <v>4263</v>
      </c>
      <c r="F2131" s="88"/>
      <c r="G2131" s="394" t="s">
        <v>4265</v>
      </c>
      <c r="H2131" s="88"/>
      <c r="I2131" s="88"/>
      <c r="J2131" s="148">
        <v>138</v>
      </c>
      <c r="K2131" s="148"/>
      <c r="L2131" s="148"/>
    </row>
    <row r="2132" spans="1:12">
      <c r="A2132" s="33" t="s">
        <v>3980</v>
      </c>
      <c r="B2132" s="158" t="s">
        <v>536</v>
      </c>
      <c r="C2132" s="88">
        <v>45721</v>
      </c>
      <c r="D2132" s="88" t="s">
        <v>4262</v>
      </c>
      <c r="E2132" s="33" t="s">
        <v>4263</v>
      </c>
      <c r="F2132" s="88"/>
      <c r="G2132" s="394" t="s">
        <v>4265</v>
      </c>
      <c r="H2132" s="88"/>
      <c r="I2132" s="88"/>
      <c r="J2132" s="148">
        <v>68</v>
      </c>
      <c r="K2132" s="148"/>
      <c r="L2132" s="148"/>
    </row>
    <row r="2133" spans="1:12">
      <c r="A2133" s="33" t="s">
        <v>3760</v>
      </c>
      <c r="B2133" s="158" t="s">
        <v>985</v>
      </c>
      <c r="C2133" s="88">
        <v>45721</v>
      </c>
      <c r="D2133" s="88" t="s">
        <v>4262</v>
      </c>
      <c r="E2133" s="33" t="s">
        <v>4263</v>
      </c>
      <c r="F2133" s="88"/>
      <c r="G2133" s="394" t="s">
        <v>4265</v>
      </c>
      <c r="H2133" s="88"/>
      <c r="I2133" s="88"/>
      <c r="J2133" s="148">
        <v>80</v>
      </c>
      <c r="K2133" s="148"/>
      <c r="L2133" s="148"/>
    </row>
    <row r="2134" spans="1:12">
      <c r="A2134" s="33" t="s">
        <v>786</v>
      </c>
      <c r="B2134" s="158" t="s">
        <v>785</v>
      </c>
      <c r="C2134" s="88">
        <v>45721</v>
      </c>
      <c r="D2134" s="88" t="s">
        <v>4262</v>
      </c>
      <c r="E2134" s="33" t="s">
        <v>4263</v>
      </c>
      <c r="F2134" s="88"/>
      <c r="G2134" s="394" t="s">
        <v>4265</v>
      </c>
      <c r="H2134" s="88"/>
      <c r="I2134" s="88"/>
      <c r="J2134" s="148">
        <v>150</v>
      </c>
      <c r="K2134" s="148"/>
      <c r="L2134" s="148"/>
    </row>
    <row r="2135" spans="1:12">
      <c r="A2135" s="33" t="s">
        <v>3703</v>
      </c>
      <c r="B2135" s="158" t="s">
        <v>531</v>
      </c>
      <c r="C2135" s="88">
        <v>45721</v>
      </c>
      <c r="D2135" s="88" t="s">
        <v>4262</v>
      </c>
      <c r="E2135" s="33" t="s">
        <v>4263</v>
      </c>
      <c r="F2135" s="88"/>
      <c r="G2135" s="394" t="s">
        <v>4265</v>
      </c>
      <c r="H2135" s="88"/>
      <c r="I2135" s="88"/>
      <c r="J2135" s="148">
        <v>68</v>
      </c>
      <c r="K2135" s="148"/>
      <c r="L2135" s="148"/>
    </row>
    <row r="2136" spans="1:12">
      <c r="A2136" s="33" t="s">
        <v>3972</v>
      </c>
      <c r="B2136" s="158" t="s">
        <v>2284</v>
      </c>
      <c r="C2136" s="88">
        <v>45721</v>
      </c>
      <c r="D2136" s="88" t="s">
        <v>4262</v>
      </c>
      <c r="E2136" s="33" t="s">
        <v>4263</v>
      </c>
      <c r="F2136" s="88"/>
      <c r="G2136" s="394" t="s">
        <v>4265</v>
      </c>
      <c r="H2136" s="88"/>
      <c r="I2136" s="88"/>
      <c r="J2136" s="148">
        <v>573</v>
      </c>
      <c r="K2136" s="148"/>
      <c r="L2136" s="148"/>
    </row>
    <row r="2137" spans="1:12">
      <c r="A2137" s="33" t="s">
        <v>3657</v>
      </c>
      <c r="B2137" s="158" t="s">
        <v>434</v>
      </c>
      <c r="C2137" s="88">
        <v>45721</v>
      </c>
      <c r="D2137" s="88" t="s">
        <v>4262</v>
      </c>
      <c r="E2137" s="33" t="s">
        <v>4263</v>
      </c>
      <c r="F2137" s="88"/>
      <c r="G2137" s="394" t="s">
        <v>4265</v>
      </c>
      <c r="H2137" s="88"/>
      <c r="I2137" s="88"/>
      <c r="J2137" s="148">
        <v>60</v>
      </c>
      <c r="K2137" s="148"/>
      <c r="L2137" s="148"/>
    </row>
    <row r="2138" spans="1:12">
      <c r="A2138" s="33" t="s">
        <v>3976</v>
      </c>
      <c r="B2138" s="158" t="s">
        <v>514</v>
      </c>
      <c r="C2138" s="88">
        <v>45721</v>
      </c>
      <c r="D2138" s="88" t="s">
        <v>4262</v>
      </c>
      <c r="E2138" s="33" t="s">
        <v>4263</v>
      </c>
      <c r="F2138" s="88"/>
      <c r="G2138" s="394" t="s">
        <v>4265</v>
      </c>
      <c r="H2138" s="88"/>
      <c r="I2138" s="88"/>
      <c r="J2138" s="148">
        <v>443</v>
      </c>
      <c r="K2138" s="148"/>
      <c r="L2138" s="148"/>
    </row>
    <row r="2139" spans="1:12">
      <c r="A2139" s="33" t="s">
        <v>3918</v>
      </c>
      <c r="B2139" s="158" t="s">
        <v>1001</v>
      </c>
      <c r="C2139" s="88">
        <v>45721</v>
      </c>
      <c r="D2139" s="88" t="s">
        <v>4262</v>
      </c>
      <c r="E2139" s="33" t="s">
        <v>4263</v>
      </c>
      <c r="F2139" s="88"/>
      <c r="G2139" s="394" t="s">
        <v>4265</v>
      </c>
      <c r="H2139" s="88"/>
      <c r="I2139" s="88"/>
      <c r="J2139" s="148">
        <v>60</v>
      </c>
      <c r="K2139" s="148"/>
      <c r="L2139" s="148"/>
    </row>
    <row r="2140" spans="1:12">
      <c r="A2140" s="33" t="s">
        <v>2171</v>
      </c>
      <c r="B2140" s="158" t="s">
        <v>2170</v>
      </c>
      <c r="C2140" s="88">
        <v>45721</v>
      </c>
      <c r="D2140" s="88" t="s">
        <v>4262</v>
      </c>
      <c r="E2140" s="33" t="s">
        <v>4263</v>
      </c>
      <c r="F2140" s="88"/>
      <c r="G2140" s="394" t="s">
        <v>4265</v>
      </c>
      <c r="H2140" s="88"/>
      <c r="I2140" s="88"/>
      <c r="J2140" s="148">
        <v>257</v>
      </c>
      <c r="K2140" s="148"/>
      <c r="L2140" s="148"/>
    </row>
    <row r="2141" spans="1:12">
      <c r="A2141" s="33" t="s">
        <v>1905</v>
      </c>
      <c r="B2141" s="158" t="s">
        <v>1340</v>
      </c>
      <c r="C2141" s="88">
        <v>45721</v>
      </c>
      <c r="D2141" s="88" t="s">
        <v>4262</v>
      </c>
      <c r="E2141" s="33" t="s">
        <v>4263</v>
      </c>
      <c r="F2141" s="88"/>
      <c r="G2141" s="394" t="s">
        <v>4265</v>
      </c>
      <c r="H2141" s="88"/>
      <c r="I2141" s="88"/>
      <c r="J2141" s="148">
        <v>161</v>
      </c>
      <c r="K2141" s="148"/>
      <c r="L2141" s="148"/>
    </row>
    <row r="2142" spans="1:12">
      <c r="A2142" s="33" t="s">
        <v>1351</v>
      </c>
      <c r="B2142" s="158" t="s">
        <v>1349</v>
      </c>
      <c r="C2142" s="88">
        <v>45721</v>
      </c>
      <c r="D2142" s="88" t="s">
        <v>4262</v>
      </c>
      <c r="E2142" s="33" t="s">
        <v>4263</v>
      </c>
      <c r="F2142" s="88"/>
      <c r="G2142" s="394" t="s">
        <v>4265</v>
      </c>
      <c r="H2142" s="88"/>
      <c r="I2142" s="88"/>
      <c r="J2142" s="148">
        <v>352</v>
      </c>
      <c r="K2142" s="148"/>
      <c r="L2142" s="148"/>
    </row>
    <row r="2143" spans="1:12">
      <c r="A2143" s="33" t="s">
        <v>2099</v>
      </c>
      <c r="B2143" s="158" t="s">
        <v>2096</v>
      </c>
      <c r="C2143" s="88">
        <v>45721</v>
      </c>
      <c r="D2143" s="88" t="s">
        <v>4262</v>
      </c>
      <c r="E2143" s="33" t="s">
        <v>4263</v>
      </c>
      <c r="F2143" s="88"/>
      <c r="G2143" s="394" t="s">
        <v>4265</v>
      </c>
      <c r="H2143" s="88"/>
      <c r="I2143" s="88"/>
      <c r="J2143" s="148">
        <v>138</v>
      </c>
      <c r="K2143" s="148"/>
      <c r="L2143" s="148"/>
    </row>
    <row r="2144" spans="1:12">
      <c r="A2144" s="33" t="s">
        <v>56</v>
      </c>
      <c r="B2144" s="158" t="s">
        <v>508</v>
      </c>
      <c r="C2144" s="88">
        <v>45721</v>
      </c>
      <c r="D2144" s="88" t="s">
        <v>4262</v>
      </c>
      <c r="E2144" s="33" t="s">
        <v>4263</v>
      </c>
      <c r="F2144" s="88"/>
      <c r="G2144" s="394" t="s">
        <v>4265</v>
      </c>
      <c r="H2144" s="88"/>
      <c r="I2144" s="88"/>
      <c r="J2144" s="148">
        <v>210</v>
      </c>
      <c r="K2144" s="148"/>
      <c r="L2144" s="148"/>
    </row>
    <row r="2145" spans="1:12">
      <c r="A2145" s="33" t="s">
        <v>3670</v>
      </c>
      <c r="B2145" s="158" t="s">
        <v>504</v>
      </c>
      <c r="C2145" s="88">
        <v>45721</v>
      </c>
      <c r="D2145" s="88" t="s">
        <v>4262</v>
      </c>
      <c r="E2145" s="33" t="s">
        <v>4263</v>
      </c>
      <c r="F2145" s="88"/>
      <c r="G2145" s="394" t="s">
        <v>4265</v>
      </c>
      <c r="H2145" s="88"/>
      <c r="I2145" s="88"/>
      <c r="J2145" s="148">
        <v>61</v>
      </c>
      <c r="K2145" s="148"/>
      <c r="L2145" s="148"/>
    </row>
    <row r="2146" spans="1:12">
      <c r="A2146" s="33" t="s">
        <v>3684</v>
      </c>
      <c r="B2146" s="158" t="s">
        <v>587</v>
      </c>
      <c r="C2146" s="88">
        <v>45721</v>
      </c>
      <c r="D2146" s="88" t="s">
        <v>4262</v>
      </c>
      <c r="E2146" s="33" t="s">
        <v>4263</v>
      </c>
      <c r="F2146" s="88"/>
      <c r="G2146" s="394" t="s">
        <v>4265</v>
      </c>
      <c r="H2146" s="88"/>
      <c r="I2146" s="88"/>
      <c r="J2146" s="148">
        <v>90</v>
      </c>
      <c r="K2146" s="148"/>
      <c r="L2146" s="148"/>
    </row>
    <row r="2147" spans="1:12">
      <c r="A2147" s="33" t="s">
        <v>3969</v>
      </c>
      <c r="B2147" s="158" t="s">
        <v>497</v>
      </c>
      <c r="C2147" s="88">
        <v>45721</v>
      </c>
      <c r="D2147" s="88" t="s">
        <v>4262</v>
      </c>
      <c r="E2147" s="33" t="s">
        <v>4263</v>
      </c>
      <c r="F2147" s="88"/>
      <c r="G2147" s="394" t="s">
        <v>4265</v>
      </c>
      <c r="H2147" s="88"/>
      <c r="I2147" s="88"/>
      <c r="J2147" s="148">
        <v>136</v>
      </c>
      <c r="K2147" s="148"/>
      <c r="L2147" s="148"/>
    </row>
    <row r="2148" spans="1:12">
      <c r="A2148" s="33" t="s">
        <v>936</v>
      </c>
      <c r="B2148" s="158" t="s">
        <v>935</v>
      </c>
      <c r="C2148" s="88">
        <v>45721</v>
      </c>
      <c r="D2148" s="88" t="s">
        <v>4262</v>
      </c>
      <c r="E2148" s="33" t="s">
        <v>4263</v>
      </c>
      <c r="F2148" s="88"/>
      <c r="G2148" s="394" t="s">
        <v>4265</v>
      </c>
      <c r="H2148" s="88"/>
      <c r="I2148" s="88"/>
      <c r="J2148" s="148">
        <v>120</v>
      </c>
      <c r="K2148" s="148"/>
      <c r="L2148" s="148"/>
    </row>
    <row r="2149" spans="1:12">
      <c r="A2149" s="33" t="s">
        <v>1486</v>
      </c>
      <c r="B2149" s="158" t="s">
        <v>1485</v>
      </c>
      <c r="C2149" s="88">
        <v>45721</v>
      </c>
      <c r="D2149" s="88" t="s">
        <v>4262</v>
      </c>
      <c r="E2149" s="33" t="s">
        <v>4263</v>
      </c>
      <c r="F2149" s="88"/>
      <c r="G2149" s="394" t="s">
        <v>4265</v>
      </c>
      <c r="H2149" s="88"/>
      <c r="I2149" s="88"/>
      <c r="J2149" s="148">
        <v>138</v>
      </c>
      <c r="K2149" s="148"/>
      <c r="L2149" s="148"/>
    </row>
    <row r="2150" spans="1:12">
      <c r="A2150" s="33" t="s">
        <v>3986</v>
      </c>
      <c r="B2150" s="158" t="s">
        <v>493</v>
      </c>
      <c r="C2150" s="88">
        <v>45721</v>
      </c>
      <c r="D2150" s="88" t="s">
        <v>4262</v>
      </c>
      <c r="E2150" s="33" t="s">
        <v>4263</v>
      </c>
      <c r="F2150" s="88"/>
      <c r="G2150" s="394" t="s">
        <v>4265</v>
      </c>
      <c r="H2150" s="88"/>
      <c r="I2150" s="88"/>
      <c r="J2150" s="148">
        <v>138</v>
      </c>
      <c r="K2150" s="148"/>
      <c r="L2150" s="148"/>
    </row>
    <row r="2151" spans="1:12">
      <c r="A2151" s="33" t="s">
        <v>736</v>
      </c>
      <c r="B2151" s="158" t="s">
        <v>735</v>
      </c>
      <c r="C2151" s="88">
        <v>45721</v>
      </c>
      <c r="D2151" s="88" t="s">
        <v>4262</v>
      </c>
      <c r="E2151" s="33" t="s">
        <v>4263</v>
      </c>
      <c r="F2151" s="88"/>
      <c r="G2151" s="394" t="s">
        <v>4265</v>
      </c>
      <c r="H2151" s="88"/>
      <c r="I2151" s="88"/>
      <c r="J2151" s="148">
        <v>258</v>
      </c>
      <c r="K2151" s="148"/>
      <c r="L2151" s="148"/>
    </row>
    <row r="2152" spans="1:12">
      <c r="A2152" s="33" t="s">
        <v>3973</v>
      </c>
      <c r="B2152" s="158" t="s">
        <v>518</v>
      </c>
      <c r="C2152" s="88">
        <v>45721</v>
      </c>
      <c r="D2152" s="88" t="s">
        <v>4262</v>
      </c>
      <c r="E2152" s="33" t="s">
        <v>4263</v>
      </c>
      <c r="F2152" s="88"/>
      <c r="G2152" s="394" t="s">
        <v>4265</v>
      </c>
      <c r="H2152" s="88"/>
      <c r="I2152" s="88"/>
      <c r="J2152" s="148">
        <v>163</v>
      </c>
      <c r="K2152" s="148"/>
      <c r="L2152" s="148"/>
    </row>
    <row r="2153" spans="1:12">
      <c r="A2153" s="33" t="s">
        <v>3302</v>
      </c>
      <c r="B2153" s="158" t="s">
        <v>2424</v>
      </c>
      <c r="C2153" s="88">
        <v>45721</v>
      </c>
      <c r="D2153" s="88" t="s">
        <v>4262</v>
      </c>
      <c r="E2153" s="33" t="s">
        <v>4263</v>
      </c>
      <c r="F2153" s="88"/>
      <c r="G2153" s="394" t="s">
        <v>4265</v>
      </c>
      <c r="H2153" s="88"/>
      <c r="I2153" s="88"/>
      <c r="J2153" s="148">
        <v>61</v>
      </c>
      <c r="K2153" s="148"/>
      <c r="L2153" s="148"/>
    </row>
    <row r="2154" spans="1:12">
      <c r="A2154" s="33" t="s">
        <v>699</v>
      </c>
      <c r="B2154" s="158" t="s">
        <v>696</v>
      </c>
      <c r="C2154" s="88">
        <v>45721</v>
      </c>
      <c r="D2154" s="88" t="s">
        <v>4262</v>
      </c>
      <c r="E2154" s="33" t="s">
        <v>4263</v>
      </c>
      <c r="F2154" s="88"/>
      <c r="G2154" s="394" t="s">
        <v>4265</v>
      </c>
      <c r="H2154" s="88"/>
      <c r="I2154" s="88"/>
      <c r="J2154" s="148">
        <v>115</v>
      </c>
      <c r="K2154" s="148"/>
      <c r="L2154" s="148"/>
    </row>
    <row r="2155" spans="1:12">
      <c r="A2155" s="33" t="s">
        <v>744</v>
      </c>
      <c r="B2155" s="158" t="s">
        <v>2285</v>
      </c>
      <c r="C2155" s="88">
        <v>45721</v>
      </c>
      <c r="D2155" s="88" t="s">
        <v>4262</v>
      </c>
      <c r="E2155" s="33" t="s">
        <v>4263</v>
      </c>
      <c r="F2155" s="88"/>
      <c r="G2155" s="394" t="s">
        <v>4265</v>
      </c>
      <c r="H2155" s="88"/>
      <c r="I2155" s="88"/>
      <c r="J2155" s="148">
        <v>298</v>
      </c>
      <c r="K2155" s="148"/>
      <c r="L2155" s="148"/>
    </row>
    <row r="2156" spans="1:12">
      <c r="A2156" s="33" t="s">
        <v>1756</v>
      </c>
      <c r="B2156" s="158" t="s">
        <v>1751</v>
      </c>
      <c r="C2156" s="88">
        <v>45721</v>
      </c>
      <c r="D2156" s="88" t="s">
        <v>4262</v>
      </c>
      <c r="E2156" s="33" t="s">
        <v>4263</v>
      </c>
      <c r="F2156" s="88"/>
      <c r="G2156" s="394" t="s">
        <v>4265</v>
      </c>
      <c r="H2156" s="88"/>
      <c r="I2156" s="88"/>
      <c r="J2156" s="148">
        <v>132</v>
      </c>
      <c r="K2156" s="148"/>
      <c r="L2156" s="148"/>
    </row>
    <row r="2157" spans="1:12">
      <c r="A2157" s="33" t="s">
        <v>1343</v>
      </c>
      <c r="B2157" s="158" t="s">
        <v>1339</v>
      </c>
      <c r="C2157" s="88">
        <v>45721</v>
      </c>
      <c r="D2157" s="88" t="s">
        <v>4262</v>
      </c>
      <c r="E2157" s="33" t="s">
        <v>4263</v>
      </c>
      <c r="F2157" s="88"/>
      <c r="G2157" s="394" t="s">
        <v>4265</v>
      </c>
      <c r="H2157" s="88"/>
      <c r="I2157" s="88"/>
      <c r="J2157" s="148">
        <v>62</v>
      </c>
      <c r="K2157" s="148"/>
      <c r="L2157" s="148"/>
    </row>
    <row r="2158" spans="1:12">
      <c r="A2158" s="33" t="s">
        <v>1435</v>
      </c>
      <c r="B2158" s="158" t="s">
        <v>1434</v>
      </c>
      <c r="C2158" s="88">
        <v>45721</v>
      </c>
      <c r="D2158" s="88" t="s">
        <v>4262</v>
      </c>
      <c r="E2158" s="33" t="s">
        <v>4263</v>
      </c>
      <c r="F2158" s="88"/>
      <c r="G2158" s="394" t="s">
        <v>4265</v>
      </c>
      <c r="H2158" s="88"/>
      <c r="I2158" s="88"/>
      <c r="J2158" s="148">
        <v>168</v>
      </c>
      <c r="K2158" s="148"/>
      <c r="L2158" s="148"/>
    </row>
    <row r="2159" spans="1:12">
      <c r="A2159" s="33" t="s">
        <v>3863</v>
      </c>
      <c r="B2159" s="158" t="s">
        <v>1457</v>
      </c>
      <c r="C2159" s="88">
        <v>45721</v>
      </c>
      <c r="D2159" s="88" t="s">
        <v>4262</v>
      </c>
      <c r="E2159" s="33" t="s">
        <v>4263</v>
      </c>
      <c r="F2159" s="88"/>
      <c r="G2159" s="394" t="s">
        <v>4265</v>
      </c>
      <c r="H2159" s="88"/>
      <c r="I2159" s="88"/>
      <c r="J2159" s="148">
        <v>210</v>
      </c>
      <c r="K2159" s="148"/>
      <c r="L2159" s="148"/>
    </row>
    <row r="2160" spans="1:12">
      <c r="A2160" s="33" t="s">
        <v>1793</v>
      </c>
      <c r="B2160" s="158" t="s">
        <v>1792</v>
      </c>
      <c r="C2160" s="88">
        <v>45721</v>
      </c>
      <c r="D2160" s="88" t="s">
        <v>4262</v>
      </c>
      <c r="E2160" s="33" t="s">
        <v>4263</v>
      </c>
      <c r="F2160" s="88"/>
      <c r="G2160" s="394" t="s">
        <v>4265</v>
      </c>
      <c r="H2160" s="88"/>
      <c r="I2160" s="88"/>
      <c r="J2160" s="148">
        <v>61</v>
      </c>
      <c r="K2160" s="148"/>
      <c r="L2160" s="148"/>
    </row>
    <row r="2161" spans="1:12">
      <c r="A2161" s="33" t="s">
        <v>1455</v>
      </c>
      <c r="B2161" s="158" t="s">
        <v>1449</v>
      </c>
      <c r="C2161" s="88">
        <v>45721</v>
      </c>
      <c r="D2161" s="88" t="s">
        <v>4262</v>
      </c>
      <c r="E2161" s="33" t="s">
        <v>4263</v>
      </c>
      <c r="F2161" s="88"/>
      <c r="G2161" s="394" t="s">
        <v>4265</v>
      </c>
      <c r="H2161" s="88"/>
      <c r="I2161" s="88"/>
      <c r="J2161" s="148">
        <v>168</v>
      </c>
      <c r="K2161" s="148"/>
      <c r="L2161" s="148"/>
    </row>
    <row r="2162" spans="1:12">
      <c r="A2162" s="33" t="s">
        <v>3965</v>
      </c>
      <c r="B2162" s="158" t="s">
        <v>505</v>
      </c>
      <c r="C2162" s="88">
        <v>45721</v>
      </c>
      <c r="D2162" s="88" t="s">
        <v>4262</v>
      </c>
      <c r="E2162" s="33" t="s">
        <v>4263</v>
      </c>
      <c r="F2162" s="88"/>
      <c r="G2162" s="394" t="s">
        <v>4265</v>
      </c>
      <c r="H2162" s="88"/>
      <c r="I2162" s="88"/>
      <c r="J2162" s="148">
        <v>642</v>
      </c>
      <c r="K2162" s="148"/>
      <c r="L2162" s="148"/>
    </row>
    <row r="2163" spans="1:12">
      <c r="A2163" s="33" t="s">
        <v>1030</v>
      </c>
      <c r="B2163" s="158" t="s">
        <v>520</v>
      </c>
      <c r="C2163" s="88">
        <v>45721</v>
      </c>
      <c r="D2163" s="88" t="s">
        <v>4262</v>
      </c>
      <c r="E2163" s="33" t="s">
        <v>4263</v>
      </c>
      <c r="F2163" s="88"/>
      <c r="G2163" s="394" t="s">
        <v>4265</v>
      </c>
      <c r="H2163" s="88"/>
      <c r="I2163" s="88"/>
      <c r="J2163" s="148">
        <v>60</v>
      </c>
      <c r="K2163" s="148"/>
      <c r="L2163" s="148"/>
    </row>
    <row r="2164" spans="1:12">
      <c r="A2164" s="33" t="s">
        <v>1299</v>
      </c>
      <c r="B2164" s="158" t="s">
        <v>1298</v>
      </c>
      <c r="C2164" s="88">
        <v>45721</v>
      </c>
      <c r="D2164" s="88" t="s">
        <v>4262</v>
      </c>
      <c r="E2164" s="33" t="s">
        <v>4263</v>
      </c>
      <c r="F2164" s="88"/>
      <c r="G2164" s="394" t="s">
        <v>4265</v>
      </c>
      <c r="H2164" s="88"/>
      <c r="I2164" s="88"/>
      <c r="J2164" s="148">
        <v>138</v>
      </c>
      <c r="K2164" s="148"/>
      <c r="L2164" s="148"/>
    </row>
    <row r="2165" spans="1:12">
      <c r="A2165" s="33" t="s">
        <v>3676</v>
      </c>
      <c r="B2165" s="158" t="s">
        <v>2351</v>
      </c>
      <c r="C2165" s="88">
        <v>45721</v>
      </c>
      <c r="D2165" s="88" t="s">
        <v>4262</v>
      </c>
      <c r="E2165" s="33" t="s">
        <v>4263</v>
      </c>
      <c r="F2165" s="88"/>
      <c r="G2165" s="394" t="s">
        <v>4265</v>
      </c>
      <c r="H2165" s="88"/>
      <c r="I2165" s="88"/>
      <c r="J2165" s="148">
        <v>92</v>
      </c>
      <c r="K2165" s="148"/>
      <c r="L2165" s="148"/>
    </row>
    <row r="2166" spans="1:12">
      <c r="A2166" s="33" t="s">
        <v>3661</v>
      </c>
      <c r="B2166" s="158" t="s">
        <v>519</v>
      </c>
      <c r="C2166" s="88">
        <v>45721</v>
      </c>
      <c r="D2166" s="88" t="s">
        <v>4262</v>
      </c>
      <c r="E2166" s="33" t="s">
        <v>4263</v>
      </c>
      <c r="F2166" s="88"/>
      <c r="G2166" s="394" t="s">
        <v>4265</v>
      </c>
      <c r="H2166" s="88"/>
      <c r="I2166" s="88"/>
      <c r="J2166" s="148">
        <v>75</v>
      </c>
      <c r="K2166" s="148"/>
      <c r="L2166" s="148"/>
    </row>
    <row r="2167" spans="1:12">
      <c r="A2167" s="33" t="s">
        <v>3988</v>
      </c>
      <c r="B2167" s="158" t="s">
        <v>2282</v>
      </c>
      <c r="C2167" s="88">
        <v>45721</v>
      </c>
      <c r="D2167" s="88" t="s">
        <v>4262</v>
      </c>
      <c r="E2167" s="33" t="s">
        <v>4263</v>
      </c>
      <c r="F2167" s="88"/>
      <c r="G2167" s="394" t="s">
        <v>4265</v>
      </c>
      <c r="H2167" s="88"/>
      <c r="I2167" s="88"/>
      <c r="J2167" s="148">
        <v>138</v>
      </c>
      <c r="K2167" s="148"/>
      <c r="L2167" s="148"/>
    </row>
    <row r="2168" spans="1:12">
      <c r="A2168" s="33" t="s">
        <v>2081</v>
      </c>
      <c r="B2168" s="158" t="s">
        <v>2080</v>
      </c>
      <c r="C2168" s="88">
        <v>45721</v>
      </c>
      <c r="D2168" s="88" t="s">
        <v>4262</v>
      </c>
      <c r="E2168" s="33" t="s">
        <v>4263</v>
      </c>
      <c r="F2168" s="88"/>
      <c r="G2168" s="394" t="s">
        <v>4265</v>
      </c>
      <c r="H2168" s="88"/>
      <c r="I2168" s="88"/>
      <c r="J2168" s="148">
        <v>78</v>
      </c>
      <c r="K2168" s="148"/>
      <c r="L2168" s="148"/>
    </row>
    <row r="2169" spans="1:12">
      <c r="A2169" s="33" t="s">
        <v>3625</v>
      </c>
      <c r="B2169" s="158" t="s">
        <v>491</v>
      </c>
      <c r="C2169" s="88">
        <v>45721</v>
      </c>
      <c r="D2169" s="88" t="s">
        <v>4262</v>
      </c>
      <c r="E2169" s="33" t="s">
        <v>4263</v>
      </c>
      <c r="F2169" s="88"/>
      <c r="G2169" s="394" t="s">
        <v>4265</v>
      </c>
      <c r="H2169" s="88"/>
      <c r="I2169" s="88"/>
      <c r="J2169" s="148">
        <v>138</v>
      </c>
      <c r="K2169" s="148"/>
      <c r="L2169" s="148"/>
    </row>
    <row r="2170" spans="1:12">
      <c r="A2170" s="33" t="s">
        <v>968</v>
      </c>
      <c r="B2170" s="158" t="s">
        <v>967</v>
      </c>
      <c r="C2170" s="88">
        <v>45721</v>
      </c>
      <c r="D2170" s="88" t="s">
        <v>4262</v>
      </c>
      <c r="E2170" s="33" t="s">
        <v>4263</v>
      </c>
      <c r="F2170" s="88"/>
      <c r="G2170" s="394" t="s">
        <v>4265</v>
      </c>
      <c r="H2170" s="88"/>
      <c r="I2170" s="88"/>
      <c r="J2170" s="148">
        <v>158</v>
      </c>
      <c r="K2170" s="148"/>
      <c r="L2170" s="148"/>
    </row>
    <row r="2171" spans="1:12">
      <c r="A2171" s="33" t="s">
        <v>3963</v>
      </c>
      <c r="B2171" s="158" t="s">
        <v>507</v>
      </c>
      <c r="C2171" s="88">
        <v>45721</v>
      </c>
      <c r="D2171" s="88" t="s">
        <v>4262</v>
      </c>
      <c r="E2171" s="33" t="s">
        <v>4263</v>
      </c>
      <c r="F2171" s="88"/>
      <c r="G2171" s="394" t="s">
        <v>4265</v>
      </c>
      <c r="H2171" s="88"/>
      <c r="I2171" s="88"/>
      <c r="J2171" s="148">
        <v>60</v>
      </c>
      <c r="K2171" s="148"/>
      <c r="L2171" s="148"/>
    </row>
    <row r="2172" spans="1:12">
      <c r="A2172" s="33" t="s">
        <v>3737</v>
      </c>
      <c r="B2172" s="158" t="s">
        <v>2423</v>
      </c>
      <c r="C2172" s="88">
        <v>45721</v>
      </c>
      <c r="D2172" s="88" t="s">
        <v>4262</v>
      </c>
      <c r="E2172" s="33" t="s">
        <v>4263</v>
      </c>
      <c r="F2172" s="88"/>
      <c r="G2172" s="394" t="s">
        <v>4265</v>
      </c>
      <c r="H2172" s="88"/>
      <c r="I2172" s="88"/>
      <c r="J2172" s="148">
        <v>138</v>
      </c>
      <c r="K2172" s="148"/>
      <c r="L2172" s="148"/>
    </row>
    <row r="2173" spans="1:12">
      <c r="A2173" s="33" t="s">
        <v>1797</v>
      </c>
      <c r="B2173" s="158" t="s">
        <v>1796</v>
      </c>
      <c r="C2173" s="88">
        <v>45721</v>
      </c>
      <c r="D2173" s="88" t="s">
        <v>4262</v>
      </c>
      <c r="E2173" s="33" t="s">
        <v>4263</v>
      </c>
      <c r="F2173" s="88"/>
      <c r="G2173" s="394" t="s">
        <v>4265</v>
      </c>
      <c r="H2173" s="88"/>
      <c r="I2173" s="88"/>
      <c r="J2173" s="148">
        <v>168</v>
      </c>
      <c r="K2173" s="148"/>
      <c r="L2173" s="148"/>
    </row>
    <row r="2174" spans="1:12">
      <c r="A2174" s="33" t="s">
        <v>3641</v>
      </c>
      <c r="B2174" s="158" t="s">
        <v>524</v>
      </c>
      <c r="C2174" s="88">
        <v>45721</v>
      </c>
      <c r="D2174" s="88" t="s">
        <v>4262</v>
      </c>
      <c r="E2174" s="33" t="s">
        <v>4263</v>
      </c>
      <c r="F2174" s="88"/>
      <c r="G2174" s="394" t="s">
        <v>4265</v>
      </c>
      <c r="H2174" s="88"/>
      <c r="I2174" s="88"/>
      <c r="J2174" s="148">
        <v>80</v>
      </c>
      <c r="K2174" s="148"/>
      <c r="L2174" s="148"/>
    </row>
    <row r="2175" spans="1:12">
      <c r="A2175" s="33" t="s">
        <v>1511</v>
      </c>
      <c r="B2175" s="158" t="s">
        <v>1510</v>
      </c>
      <c r="C2175" s="88">
        <v>45721</v>
      </c>
      <c r="D2175" s="88" t="s">
        <v>4262</v>
      </c>
      <c r="E2175" s="33" t="s">
        <v>4263</v>
      </c>
      <c r="F2175" s="88"/>
      <c r="G2175" s="394" t="s">
        <v>4265</v>
      </c>
      <c r="H2175" s="88"/>
      <c r="I2175" s="88"/>
      <c r="J2175" s="148">
        <v>168</v>
      </c>
      <c r="K2175" s="148"/>
      <c r="L2175" s="148"/>
    </row>
    <row r="2176" spans="1:12">
      <c r="A2176" s="33" t="s">
        <v>1056</v>
      </c>
      <c r="B2176" s="158" t="s">
        <v>535</v>
      </c>
      <c r="C2176" s="88">
        <v>45721</v>
      </c>
      <c r="D2176" s="88" t="s">
        <v>4262</v>
      </c>
      <c r="E2176" s="33" t="s">
        <v>4263</v>
      </c>
      <c r="F2176" s="88"/>
      <c r="G2176" s="394" t="s">
        <v>4265</v>
      </c>
      <c r="H2176" s="88"/>
      <c r="I2176" s="88"/>
      <c r="J2176" s="148">
        <v>68</v>
      </c>
      <c r="K2176" s="148"/>
      <c r="L2176" s="148"/>
    </row>
    <row r="2177" spans="1:12">
      <c r="A2177" s="33" t="s">
        <v>2142</v>
      </c>
      <c r="B2177" s="158" t="s">
        <v>1696</v>
      </c>
      <c r="C2177" s="88">
        <v>45721</v>
      </c>
      <c r="D2177" s="88" t="s">
        <v>4262</v>
      </c>
      <c r="E2177" s="33" t="s">
        <v>4263</v>
      </c>
      <c r="F2177" s="88"/>
      <c r="G2177" s="394" t="s">
        <v>4265</v>
      </c>
      <c r="H2177" s="88"/>
      <c r="I2177" s="88"/>
      <c r="J2177" s="148">
        <v>69</v>
      </c>
      <c r="K2177" s="148"/>
      <c r="L2177" s="148"/>
    </row>
    <row r="2178" spans="1:12">
      <c r="A2178" s="33" t="s">
        <v>2031</v>
      </c>
      <c r="B2178" s="158" t="s">
        <v>2030</v>
      </c>
      <c r="C2178" s="88">
        <v>45721</v>
      </c>
      <c r="D2178" s="88" t="s">
        <v>4262</v>
      </c>
      <c r="E2178" s="33" t="s">
        <v>4263</v>
      </c>
      <c r="F2178" s="88"/>
      <c r="G2178" s="394" t="s">
        <v>4265</v>
      </c>
      <c r="H2178" s="88"/>
      <c r="I2178" s="88"/>
      <c r="J2178" s="148">
        <v>138</v>
      </c>
      <c r="K2178" s="148"/>
      <c r="L2178" s="148"/>
    </row>
    <row r="2179" spans="1:12">
      <c r="A2179" s="33" t="s">
        <v>1600</v>
      </c>
      <c r="B2179" s="158" t="s">
        <v>1580</v>
      </c>
      <c r="C2179" s="88">
        <v>45721</v>
      </c>
      <c r="D2179" s="88" t="s">
        <v>4262</v>
      </c>
      <c r="E2179" s="33" t="s">
        <v>4263</v>
      </c>
      <c r="F2179" s="88"/>
      <c r="G2179" s="394" t="s">
        <v>4265</v>
      </c>
      <c r="H2179" s="88"/>
      <c r="I2179" s="88"/>
      <c r="J2179" s="148">
        <v>69</v>
      </c>
      <c r="K2179" s="148"/>
      <c r="L2179" s="148"/>
    </row>
    <row r="2180" spans="1:12">
      <c r="A2180" s="33" t="s">
        <v>3982</v>
      </c>
      <c r="B2180" s="158" t="s">
        <v>621</v>
      </c>
      <c r="C2180" s="88">
        <v>45721</v>
      </c>
      <c r="D2180" s="88" t="s">
        <v>4262</v>
      </c>
      <c r="E2180" s="33" t="s">
        <v>4263</v>
      </c>
      <c r="F2180" s="88"/>
      <c r="G2180" s="394" t="s">
        <v>4265</v>
      </c>
      <c r="H2180" s="88"/>
      <c r="I2180" s="88"/>
      <c r="J2180" s="148">
        <v>180</v>
      </c>
      <c r="K2180" s="148"/>
      <c r="L2180" s="148"/>
    </row>
    <row r="2181" spans="1:12">
      <c r="A2181" s="33" t="s">
        <v>1090</v>
      </c>
      <c r="B2181" s="158" t="s">
        <v>1089</v>
      </c>
      <c r="C2181" s="88">
        <v>45721</v>
      </c>
      <c r="D2181" s="88" t="s">
        <v>4262</v>
      </c>
      <c r="E2181" s="33" t="s">
        <v>4263</v>
      </c>
      <c r="F2181" s="88"/>
      <c r="G2181" s="394" t="s">
        <v>4265</v>
      </c>
      <c r="H2181" s="88"/>
      <c r="I2181" s="88"/>
      <c r="J2181" s="148">
        <v>60</v>
      </c>
      <c r="K2181" s="148"/>
      <c r="L2181" s="148"/>
    </row>
    <row r="2182" spans="1:12">
      <c r="A2182" s="33" t="s">
        <v>3696</v>
      </c>
      <c r="B2182" s="158" t="s">
        <v>271</v>
      </c>
      <c r="C2182" s="88">
        <v>45721</v>
      </c>
      <c r="D2182" s="88" t="s">
        <v>4262</v>
      </c>
      <c r="E2182" s="33" t="s">
        <v>4263</v>
      </c>
      <c r="F2182" s="88"/>
      <c r="G2182" s="394" t="s">
        <v>4265</v>
      </c>
      <c r="H2182" s="88"/>
      <c r="I2182" s="88"/>
      <c r="J2182" s="148">
        <v>193</v>
      </c>
      <c r="K2182" s="148"/>
      <c r="L2182" s="148"/>
    </row>
    <row r="2183" spans="1:12">
      <c r="A2183" s="33" t="s">
        <v>3979</v>
      </c>
      <c r="B2183" s="158" t="s">
        <v>2288</v>
      </c>
      <c r="C2183" s="88">
        <v>45721</v>
      </c>
      <c r="D2183" s="88" t="s">
        <v>4262</v>
      </c>
      <c r="E2183" s="33" t="s">
        <v>4263</v>
      </c>
      <c r="F2183" s="88"/>
      <c r="G2183" s="394" t="s">
        <v>4265</v>
      </c>
      <c r="H2183" s="88"/>
      <c r="I2183" s="88"/>
      <c r="J2183" s="148">
        <v>93</v>
      </c>
      <c r="K2183" s="148"/>
      <c r="L2183" s="148"/>
    </row>
    <row r="2184" spans="1:12">
      <c r="A2184" s="33" t="s">
        <v>3981</v>
      </c>
      <c r="B2184" s="158" t="s">
        <v>526</v>
      </c>
      <c r="C2184" s="88">
        <v>45721</v>
      </c>
      <c r="D2184" s="88" t="s">
        <v>4262</v>
      </c>
      <c r="E2184" s="33" t="s">
        <v>4263</v>
      </c>
      <c r="F2184" s="88"/>
      <c r="G2184" s="394" t="s">
        <v>4265</v>
      </c>
      <c r="H2184" s="88"/>
      <c r="I2184" s="88"/>
      <c r="J2184" s="148">
        <v>200</v>
      </c>
      <c r="K2184" s="148"/>
      <c r="L2184" s="148"/>
    </row>
    <row r="2185" spans="1:12">
      <c r="A2185" s="33" t="s">
        <v>4052</v>
      </c>
      <c r="B2185" s="158" t="s">
        <v>489</v>
      </c>
      <c r="C2185" s="88">
        <v>45728</v>
      </c>
      <c r="D2185" s="88" t="s">
        <v>4262</v>
      </c>
      <c r="E2185" s="33" t="s">
        <v>4263</v>
      </c>
      <c r="F2185" s="88"/>
      <c r="G2185" s="394" t="s">
        <v>4266</v>
      </c>
      <c r="H2185" s="88"/>
      <c r="I2185" s="88"/>
      <c r="J2185" s="148">
        <v>49</v>
      </c>
      <c r="K2185" s="148"/>
      <c r="L2185" s="148"/>
    </row>
    <row r="2186" spans="1:12">
      <c r="A2186" s="33" t="s">
        <v>407</v>
      </c>
      <c r="B2186" s="158" t="s">
        <v>408</v>
      </c>
      <c r="C2186" s="88">
        <v>45728</v>
      </c>
      <c r="D2186" s="88" t="s">
        <v>4262</v>
      </c>
      <c r="E2186" s="33" t="s">
        <v>4263</v>
      </c>
      <c r="F2186" s="88"/>
      <c r="G2186" s="394" t="s">
        <v>4266</v>
      </c>
      <c r="H2186" s="88"/>
      <c r="I2186" s="88"/>
      <c r="J2186" s="148">
        <v>222</v>
      </c>
      <c r="K2186" s="148"/>
      <c r="L2186" s="148"/>
    </row>
    <row r="2187" spans="1:12">
      <c r="A2187" s="33" t="s">
        <v>3629</v>
      </c>
      <c r="B2187" s="158" t="s">
        <v>2283</v>
      </c>
      <c r="C2187" s="88">
        <v>45728</v>
      </c>
      <c r="D2187" s="88" t="s">
        <v>4262</v>
      </c>
      <c r="E2187" s="33" t="s">
        <v>4263</v>
      </c>
      <c r="F2187" s="88"/>
      <c r="G2187" s="394" t="s">
        <v>4266</v>
      </c>
      <c r="H2187" s="88"/>
      <c r="I2187" s="88"/>
      <c r="J2187" s="148">
        <v>53</v>
      </c>
      <c r="K2187" s="148"/>
      <c r="L2187" s="148"/>
    </row>
    <row r="2188" spans="1:12">
      <c r="A2188" s="33" t="s">
        <v>3967</v>
      </c>
      <c r="B2188" s="158" t="s">
        <v>509</v>
      </c>
      <c r="C2188" s="88">
        <v>45728</v>
      </c>
      <c r="D2188" s="88" t="s">
        <v>4262</v>
      </c>
      <c r="E2188" s="33" t="s">
        <v>4263</v>
      </c>
      <c r="F2188" s="88"/>
      <c r="G2188" s="394" t="s">
        <v>4266</v>
      </c>
      <c r="H2188" s="88"/>
      <c r="I2188" s="88"/>
      <c r="J2188" s="148">
        <v>205</v>
      </c>
      <c r="K2188" s="148"/>
      <c r="L2188" s="148"/>
    </row>
    <row r="2189" spans="1:12">
      <c r="A2189" s="33" t="s">
        <v>3879</v>
      </c>
      <c r="B2189" s="158" t="s">
        <v>496</v>
      </c>
      <c r="C2189" s="88">
        <v>45728</v>
      </c>
      <c r="D2189" s="88" t="s">
        <v>4262</v>
      </c>
      <c r="E2189" s="33" t="s">
        <v>4263</v>
      </c>
      <c r="F2189" s="88"/>
      <c r="G2189" s="394" t="s">
        <v>4266</v>
      </c>
      <c r="H2189" s="88"/>
      <c r="I2189" s="88"/>
      <c r="J2189" s="148">
        <v>58</v>
      </c>
      <c r="K2189" s="148"/>
      <c r="L2189" s="148"/>
    </row>
    <row r="2190" spans="1:12">
      <c r="A2190" s="33" t="s">
        <v>2111</v>
      </c>
      <c r="B2190" s="158" t="s">
        <v>2110</v>
      </c>
      <c r="C2190" s="88">
        <v>45728</v>
      </c>
      <c r="D2190" s="88" t="s">
        <v>4262</v>
      </c>
      <c r="E2190" s="33" t="s">
        <v>4263</v>
      </c>
      <c r="F2190" s="88"/>
      <c r="G2190" s="394" t="s">
        <v>4266</v>
      </c>
      <c r="H2190" s="88"/>
      <c r="I2190" s="88"/>
      <c r="J2190" s="148">
        <v>85</v>
      </c>
      <c r="K2190" s="148"/>
      <c r="L2190" s="148"/>
    </row>
    <row r="2191" spans="1:12">
      <c r="A2191" s="33" t="s">
        <v>3984</v>
      </c>
      <c r="B2191" s="158" t="s">
        <v>277</v>
      </c>
      <c r="C2191" s="88">
        <v>45728</v>
      </c>
      <c r="D2191" s="88" t="s">
        <v>4262</v>
      </c>
      <c r="E2191" s="33" t="s">
        <v>4263</v>
      </c>
      <c r="F2191" s="88"/>
      <c r="G2191" s="394" t="s">
        <v>4266</v>
      </c>
      <c r="H2191" s="88"/>
      <c r="I2191" s="88"/>
      <c r="J2191" s="148">
        <v>411</v>
      </c>
      <c r="K2191" s="148"/>
      <c r="L2191" s="148"/>
    </row>
    <row r="2192" spans="1:12">
      <c r="A2192" s="33" t="s">
        <v>2068</v>
      </c>
      <c r="B2192" s="158" t="s">
        <v>1264</v>
      </c>
      <c r="C2192" s="88">
        <v>45728</v>
      </c>
      <c r="D2192" s="88" t="s">
        <v>4262</v>
      </c>
      <c r="E2192" s="33" t="s">
        <v>4263</v>
      </c>
      <c r="F2192" s="88"/>
      <c r="G2192" s="394" t="s">
        <v>4266</v>
      </c>
      <c r="H2192" s="88"/>
      <c r="I2192" s="88"/>
      <c r="J2192" s="148">
        <v>49</v>
      </c>
      <c r="K2192" s="148"/>
      <c r="L2192" s="148"/>
    </row>
    <row r="2193" spans="1:12">
      <c r="A2193" s="33" t="s">
        <v>3975</v>
      </c>
      <c r="B2193" s="158" t="s">
        <v>511</v>
      </c>
      <c r="C2193" s="88">
        <v>45728</v>
      </c>
      <c r="D2193" s="88" t="s">
        <v>4262</v>
      </c>
      <c r="E2193" s="33" t="s">
        <v>4263</v>
      </c>
      <c r="F2193" s="88"/>
      <c r="G2193" s="394" t="s">
        <v>4266</v>
      </c>
      <c r="H2193" s="88"/>
      <c r="I2193" s="88"/>
      <c r="J2193" s="148">
        <v>272</v>
      </c>
      <c r="K2193" s="148"/>
      <c r="L2193" s="148"/>
    </row>
    <row r="2194" spans="1:12">
      <c r="A2194" s="33" t="s">
        <v>1759</v>
      </c>
      <c r="B2194" s="158" t="s">
        <v>1752</v>
      </c>
      <c r="C2194" s="88">
        <v>45728</v>
      </c>
      <c r="D2194" s="88" t="s">
        <v>4262</v>
      </c>
      <c r="E2194" s="33" t="s">
        <v>4263</v>
      </c>
      <c r="F2194" s="88"/>
      <c r="G2194" s="394" t="s">
        <v>4266</v>
      </c>
      <c r="H2194" s="88"/>
      <c r="I2194" s="88"/>
      <c r="J2194" s="148">
        <v>54</v>
      </c>
      <c r="K2194" s="148"/>
      <c r="L2194" s="148"/>
    </row>
    <row r="2195" spans="1:12">
      <c r="A2195" s="33" t="s">
        <v>2190</v>
      </c>
      <c r="B2195" s="158" t="s">
        <v>2189</v>
      </c>
      <c r="C2195" s="88">
        <v>45728</v>
      </c>
      <c r="D2195" s="88" t="s">
        <v>4262</v>
      </c>
      <c r="E2195" s="33" t="s">
        <v>4263</v>
      </c>
      <c r="F2195" s="88"/>
      <c r="G2195" s="394" t="s">
        <v>4266</v>
      </c>
      <c r="H2195" s="88"/>
      <c r="I2195" s="88"/>
      <c r="J2195" s="148">
        <v>49</v>
      </c>
      <c r="K2195" s="148"/>
      <c r="L2195" s="148"/>
    </row>
    <row r="2196" spans="1:12">
      <c r="A2196" s="33" t="s">
        <v>3423</v>
      </c>
      <c r="B2196" s="158" t="s">
        <v>860</v>
      </c>
      <c r="C2196" s="88">
        <v>45728</v>
      </c>
      <c r="D2196" s="88" t="s">
        <v>4262</v>
      </c>
      <c r="E2196" s="33" t="s">
        <v>4263</v>
      </c>
      <c r="F2196" s="88"/>
      <c r="G2196" s="394" t="s">
        <v>4266</v>
      </c>
      <c r="H2196" s="88"/>
      <c r="I2196" s="88"/>
      <c r="J2196" s="148">
        <v>49</v>
      </c>
      <c r="K2196" s="148"/>
      <c r="L2196" s="148"/>
    </row>
    <row r="2197" spans="1:12">
      <c r="A2197" s="33" t="s">
        <v>3792</v>
      </c>
      <c r="B2197" s="158" t="s">
        <v>325</v>
      </c>
      <c r="C2197" s="88">
        <v>45728</v>
      </c>
      <c r="D2197" s="88" t="s">
        <v>4262</v>
      </c>
      <c r="E2197" s="33" t="s">
        <v>4263</v>
      </c>
      <c r="F2197" s="88"/>
      <c r="G2197" s="394" t="s">
        <v>4266</v>
      </c>
      <c r="H2197" s="88"/>
      <c r="I2197" s="88"/>
      <c r="J2197" s="148">
        <v>324</v>
      </c>
      <c r="K2197" s="148"/>
      <c r="L2197" s="148"/>
    </row>
    <row r="2198" spans="1:12">
      <c r="A2198" s="33" t="s">
        <v>3966</v>
      </c>
      <c r="B2198" s="158" t="s">
        <v>498</v>
      </c>
      <c r="C2198" s="88">
        <v>45728</v>
      </c>
      <c r="D2198" s="88" t="s">
        <v>4262</v>
      </c>
      <c r="E2198" s="33" t="s">
        <v>4263</v>
      </c>
      <c r="F2198" s="88"/>
      <c r="G2198" s="394" t="s">
        <v>4266</v>
      </c>
      <c r="H2198" s="88"/>
      <c r="I2198" s="88"/>
      <c r="J2198" s="148">
        <v>54</v>
      </c>
      <c r="K2198" s="148"/>
      <c r="L2198" s="148"/>
    </row>
    <row r="2199" spans="1:12">
      <c r="A2199" s="33" t="s">
        <v>2102</v>
      </c>
      <c r="B2199" s="158" t="s">
        <v>791</v>
      </c>
      <c r="C2199" s="88">
        <v>45728</v>
      </c>
      <c r="D2199" s="88" t="s">
        <v>4262</v>
      </c>
      <c r="E2199" s="33" t="s">
        <v>4263</v>
      </c>
      <c r="F2199" s="88"/>
      <c r="G2199" s="394" t="s">
        <v>4266</v>
      </c>
      <c r="H2199" s="88"/>
      <c r="I2199" s="88"/>
      <c r="J2199" s="148">
        <v>49</v>
      </c>
      <c r="K2199" s="148"/>
      <c r="L2199" s="148"/>
    </row>
    <row r="2200" spans="1:12">
      <c r="A2200" s="33" t="s">
        <v>2175</v>
      </c>
      <c r="B2200" s="158" t="s">
        <v>2025</v>
      </c>
      <c r="C2200" s="88">
        <v>45728</v>
      </c>
      <c r="D2200" s="88" t="s">
        <v>4262</v>
      </c>
      <c r="E2200" s="33" t="s">
        <v>4263</v>
      </c>
      <c r="F2200" s="88"/>
      <c r="G2200" s="394" t="s">
        <v>4266</v>
      </c>
      <c r="H2200" s="88"/>
      <c r="I2200" s="88"/>
      <c r="J2200" s="148">
        <v>49</v>
      </c>
      <c r="K2200" s="148"/>
      <c r="L2200" s="148"/>
    </row>
    <row r="2201" spans="1:12">
      <c r="A2201" s="33" t="s">
        <v>3693</v>
      </c>
      <c r="B2201" s="158" t="s">
        <v>606</v>
      </c>
      <c r="C2201" s="88">
        <v>45728</v>
      </c>
      <c r="D2201" s="88" t="s">
        <v>4262</v>
      </c>
      <c r="E2201" s="33" t="s">
        <v>4263</v>
      </c>
      <c r="F2201" s="88"/>
      <c r="G2201" s="394" t="s">
        <v>4266</v>
      </c>
      <c r="H2201" s="88"/>
      <c r="I2201" s="88"/>
      <c r="J2201" s="148">
        <v>49</v>
      </c>
      <c r="K2201" s="148"/>
      <c r="L2201" s="148"/>
    </row>
    <row r="2202" spans="1:12">
      <c r="A2202" s="33" t="s">
        <v>1522</v>
      </c>
      <c r="B2202" s="158" t="s">
        <v>1516</v>
      </c>
      <c r="C2202" s="88">
        <v>45728</v>
      </c>
      <c r="D2202" s="88" t="s">
        <v>4262</v>
      </c>
      <c r="E2202" s="33" t="s">
        <v>4263</v>
      </c>
      <c r="F2202" s="88"/>
      <c r="G2202" s="394" t="s">
        <v>4266</v>
      </c>
      <c r="H2202" s="88"/>
      <c r="I2202" s="88"/>
      <c r="J2202" s="148">
        <v>190</v>
      </c>
      <c r="K2202" s="148"/>
      <c r="L2202" s="148"/>
    </row>
    <row r="2203" spans="1:12">
      <c r="A2203" s="33" t="s">
        <v>1267</v>
      </c>
      <c r="B2203" s="158" t="s">
        <v>1266</v>
      </c>
      <c r="C2203" s="88">
        <v>45728</v>
      </c>
      <c r="D2203" s="88" t="s">
        <v>4262</v>
      </c>
      <c r="E2203" s="33" t="s">
        <v>4263</v>
      </c>
      <c r="F2203" s="88"/>
      <c r="G2203" s="394" t="s">
        <v>4266</v>
      </c>
      <c r="H2203" s="88"/>
      <c r="I2203" s="88"/>
      <c r="J2203" s="148">
        <v>75</v>
      </c>
      <c r="K2203" s="148"/>
      <c r="L2203" s="148"/>
    </row>
    <row r="2204" spans="1:12">
      <c r="A2204" s="33" t="s">
        <v>865</v>
      </c>
      <c r="B2204" s="158" t="s">
        <v>864</v>
      </c>
      <c r="C2204" s="88">
        <v>45728</v>
      </c>
      <c r="D2204" s="88" t="s">
        <v>4262</v>
      </c>
      <c r="E2204" s="33" t="s">
        <v>4263</v>
      </c>
      <c r="F2204" s="88"/>
      <c r="G2204" s="394" t="s">
        <v>4266</v>
      </c>
      <c r="H2204" s="88"/>
      <c r="I2204" s="88"/>
      <c r="J2204" s="148">
        <v>261</v>
      </c>
      <c r="K2204" s="148"/>
      <c r="L2204" s="148"/>
    </row>
    <row r="2205" spans="1:12">
      <c r="A2205" s="33" t="s">
        <v>919</v>
      </c>
      <c r="B2205" s="158" t="s">
        <v>613</v>
      </c>
      <c r="C2205" s="88">
        <v>45728</v>
      </c>
      <c r="D2205" s="88" t="s">
        <v>4262</v>
      </c>
      <c r="E2205" s="33" t="s">
        <v>4263</v>
      </c>
      <c r="F2205" s="88"/>
      <c r="G2205" s="394" t="s">
        <v>4266</v>
      </c>
      <c r="H2205" s="88"/>
      <c r="I2205" s="88"/>
      <c r="J2205" s="148">
        <v>69</v>
      </c>
      <c r="K2205" s="148"/>
      <c r="L2205" s="148"/>
    </row>
    <row r="2206" spans="1:12">
      <c r="A2206" s="33" t="s">
        <v>1675</v>
      </c>
      <c r="B2206" s="158" t="s">
        <v>1674</v>
      </c>
      <c r="C2206" s="88">
        <v>45728</v>
      </c>
      <c r="D2206" s="88" t="s">
        <v>4262</v>
      </c>
      <c r="E2206" s="33" t="s">
        <v>4263</v>
      </c>
      <c r="F2206" s="88"/>
      <c r="G2206" s="394" t="s">
        <v>4266</v>
      </c>
      <c r="H2206" s="88"/>
      <c r="I2206" s="88"/>
      <c r="J2206" s="148">
        <v>68</v>
      </c>
      <c r="K2206" s="148"/>
      <c r="L2206" s="148"/>
    </row>
    <row r="2207" spans="1:12">
      <c r="A2207" s="33" t="s">
        <v>1311</v>
      </c>
      <c r="B2207" s="158" t="s">
        <v>1310</v>
      </c>
      <c r="C2207" s="88">
        <v>45728</v>
      </c>
      <c r="D2207" s="88" t="s">
        <v>4262</v>
      </c>
      <c r="E2207" s="33" t="s">
        <v>4263</v>
      </c>
      <c r="F2207" s="88"/>
      <c r="G2207" s="394" t="s">
        <v>4266</v>
      </c>
      <c r="H2207" s="88"/>
      <c r="I2207" s="88"/>
      <c r="J2207" s="148">
        <v>49</v>
      </c>
      <c r="K2207" s="148"/>
      <c r="L2207" s="148"/>
    </row>
    <row r="2208" spans="1:12">
      <c r="A2208" s="33" t="s">
        <v>3774</v>
      </c>
      <c r="B2208" s="158" t="s">
        <v>2645</v>
      </c>
      <c r="C2208" s="88">
        <v>45728</v>
      </c>
      <c r="D2208" s="88" t="s">
        <v>4262</v>
      </c>
      <c r="E2208" s="33" t="s">
        <v>4263</v>
      </c>
      <c r="F2208" s="88"/>
      <c r="G2208" s="394" t="s">
        <v>4266</v>
      </c>
      <c r="H2208" s="88"/>
      <c r="I2208" s="88"/>
      <c r="J2208" s="148">
        <v>200</v>
      </c>
      <c r="K2208" s="148"/>
      <c r="L2208" s="148"/>
    </row>
    <row r="2209" spans="1:12">
      <c r="A2209" s="33" t="s">
        <v>1882</v>
      </c>
      <c r="B2209" s="158" t="s">
        <v>1869</v>
      </c>
      <c r="C2209" s="88">
        <v>45728</v>
      </c>
      <c r="D2209" s="88" t="s">
        <v>4262</v>
      </c>
      <c r="E2209" s="33" t="s">
        <v>4263</v>
      </c>
      <c r="F2209" s="88"/>
      <c r="G2209" s="394" t="s">
        <v>4266</v>
      </c>
      <c r="H2209" s="88"/>
      <c r="I2209" s="88"/>
      <c r="J2209" s="148">
        <v>138</v>
      </c>
      <c r="K2209" s="148"/>
      <c r="L2209" s="148"/>
    </row>
    <row r="2210" spans="1:12">
      <c r="A2210" s="33" t="s">
        <v>4051</v>
      </c>
      <c r="B2210" s="158" t="s">
        <v>281</v>
      </c>
      <c r="C2210" s="88">
        <v>45728</v>
      </c>
      <c r="D2210" s="88" t="s">
        <v>4262</v>
      </c>
      <c r="E2210" s="33" t="s">
        <v>4263</v>
      </c>
      <c r="F2210" s="88"/>
      <c r="G2210" s="394" t="s">
        <v>4266</v>
      </c>
      <c r="H2210" s="88"/>
      <c r="I2210" s="88"/>
      <c r="J2210" s="148">
        <v>49</v>
      </c>
      <c r="K2210" s="148"/>
      <c r="L2210" s="148"/>
    </row>
    <row r="2211" spans="1:12">
      <c r="A2211" s="33" t="s">
        <v>1354</v>
      </c>
      <c r="B2211" s="158" t="s">
        <v>1350</v>
      </c>
      <c r="C2211" s="88">
        <v>45728</v>
      </c>
      <c r="D2211" s="88" t="s">
        <v>4262</v>
      </c>
      <c r="E2211" s="33" t="s">
        <v>4263</v>
      </c>
      <c r="F2211" s="88"/>
      <c r="G2211" s="394" t="s">
        <v>4266</v>
      </c>
      <c r="H2211" s="88"/>
      <c r="I2211" s="88"/>
      <c r="J2211" s="148">
        <v>138</v>
      </c>
      <c r="K2211" s="148"/>
      <c r="L2211" s="148"/>
    </row>
    <row r="2212" spans="1:12">
      <c r="A2212" s="33" t="s">
        <v>443</v>
      </c>
      <c r="B2212" s="158" t="s">
        <v>586</v>
      </c>
      <c r="C2212" s="88">
        <v>45728</v>
      </c>
      <c r="D2212" s="88" t="s">
        <v>4262</v>
      </c>
      <c r="E2212" s="33" t="s">
        <v>4263</v>
      </c>
      <c r="F2212" s="88"/>
      <c r="G2212" s="394" t="s">
        <v>4266</v>
      </c>
      <c r="H2212" s="88"/>
      <c r="I2212" s="88"/>
      <c r="J2212" s="148">
        <v>49</v>
      </c>
      <c r="K2212" s="148"/>
      <c r="L2212" s="148"/>
    </row>
    <row r="2213" spans="1:12">
      <c r="A2213" s="33" t="s">
        <v>1939</v>
      </c>
      <c r="B2213" s="158" t="s">
        <v>1937</v>
      </c>
      <c r="C2213" s="88">
        <v>45728</v>
      </c>
      <c r="D2213" s="88" t="s">
        <v>4262</v>
      </c>
      <c r="E2213" s="33" t="s">
        <v>4263</v>
      </c>
      <c r="F2213" s="88"/>
      <c r="G2213" s="394" t="s">
        <v>4266</v>
      </c>
      <c r="H2213" s="88"/>
      <c r="I2213" s="88"/>
      <c r="J2213" s="148">
        <v>220</v>
      </c>
      <c r="K2213" s="148"/>
      <c r="L2213" s="148"/>
    </row>
    <row r="2214" spans="1:12">
      <c r="A2214" s="33" t="s">
        <v>2163</v>
      </c>
      <c r="B2214" s="158" t="s">
        <v>2162</v>
      </c>
      <c r="C2214" s="88">
        <v>45728</v>
      </c>
      <c r="D2214" s="88" t="s">
        <v>4262</v>
      </c>
      <c r="E2214" s="33" t="s">
        <v>4263</v>
      </c>
      <c r="F2214" s="88"/>
      <c r="G2214" s="394" t="s">
        <v>4266</v>
      </c>
      <c r="H2214" s="88"/>
      <c r="I2214" s="88"/>
      <c r="J2214" s="148">
        <v>138</v>
      </c>
      <c r="K2214" s="148"/>
      <c r="L2214" s="148"/>
    </row>
    <row r="2215" spans="1:12">
      <c r="A2215" s="33" t="s">
        <v>3980</v>
      </c>
      <c r="B2215" s="158" t="s">
        <v>536</v>
      </c>
      <c r="C2215" s="88">
        <v>45728</v>
      </c>
      <c r="D2215" s="88" t="s">
        <v>4262</v>
      </c>
      <c r="E2215" s="33" t="s">
        <v>4263</v>
      </c>
      <c r="F2215" s="88"/>
      <c r="G2215" s="394" t="s">
        <v>4266</v>
      </c>
      <c r="H2215" s="88"/>
      <c r="I2215" s="88"/>
      <c r="J2215" s="148">
        <v>68</v>
      </c>
      <c r="K2215" s="148"/>
      <c r="L2215" s="148"/>
    </row>
    <row r="2216" spans="1:12">
      <c r="A2216" s="33" t="s">
        <v>1497</v>
      </c>
      <c r="B2216" s="158" t="s">
        <v>1004</v>
      </c>
      <c r="C2216" s="88">
        <v>45728</v>
      </c>
      <c r="D2216" s="88" t="s">
        <v>4262</v>
      </c>
      <c r="E2216" s="33" t="s">
        <v>4263</v>
      </c>
      <c r="F2216" s="88"/>
      <c r="G2216" s="394" t="s">
        <v>4266</v>
      </c>
      <c r="H2216" s="88"/>
      <c r="I2216" s="88"/>
      <c r="J2216" s="148">
        <v>49</v>
      </c>
      <c r="K2216" s="148"/>
      <c r="L2216" s="148"/>
    </row>
    <row r="2217" spans="1:12">
      <c r="A2217" s="33" t="s">
        <v>3760</v>
      </c>
      <c r="B2217" s="158" t="s">
        <v>985</v>
      </c>
      <c r="C2217" s="88">
        <v>45728</v>
      </c>
      <c r="D2217" s="88" t="s">
        <v>4262</v>
      </c>
      <c r="E2217" s="33" t="s">
        <v>4263</v>
      </c>
      <c r="F2217" s="88"/>
      <c r="G2217" s="394" t="s">
        <v>4266</v>
      </c>
      <c r="H2217" s="88"/>
      <c r="I2217" s="88"/>
      <c r="J2217" s="148">
        <v>88</v>
      </c>
      <c r="K2217" s="148"/>
      <c r="L2217" s="148"/>
    </row>
    <row r="2218" spans="1:12">
      <c r="A2218" s="33" t="s">
        <v>786</v>
      </c>
      <c r="B2218" s="158" t="s">
        <v>785</v>
      </c>
      <c r="C2218" s="88">
        <v>45728</v>
      </c>
      <c r="D2218" s="88" t="s">
        <v>4262</v>
      </c>
      <c r="E2218" s="33" t="s">
        <v>4263</v>
      </c>
      <c r="F2218" s="88"/>
      <c r="G2218" s="394" t="s">
        <v>4266</v>
      </c>
      <c r="H2218" s="88"/>
      <c r="I2218" s="88"/>
      <c r="J2218" s="148">
        <v>150</v>
      </c>
      <c r="K2218" s="148"/>
      <c r="L2218" s="148"/>
    </row>
    <row r="2219" spans="1:12">
      <c r="A2219" s="33" t="s">
        <v>3703</v>
      </c>
      <c r="B2219" s="158" t="s">
        <v>531</v>
      </c>
      <c r="C2219" s="88">
        <v>45728</v>
      </c>
      <c r="D2219" s="88" t="s">
        <v>4262</v>
      </c>
      <c r="E2219" s="33" t="s">
        <v>4263</v>
      </c>
      <c r="F2219" s="88"/>
      <c r="G2219" s="394" t="s">
        <v>4266</v>
      </c>
      <c r="H2219" s="88"/>
      <c r="I2219" s="88"/>
      <c r="J2219" s="148">
        <v>68</v>
      </c>
      <c r="K2219" s="148"/>
      <c r="L2219" s="148"/>
    </row>
    <row r="2220" spans="1:12">
      <c r="A2220" s="33" t="s">
        <v>1810</v>
      </c>
      <c r="B2220" s="158" t="s">
        <v>1809</v>
      </c>
      <c r="C2220" s="88">
        <v>45728</v>
      </c>
      <c r="D2220" s="88" t="s">
        <v>4262</v>
      </c>
      <c r="E2220" s="33" t="s">
        <v>4263</v>
      </c>
      <c r="F2220" s="88"/>
      <c r="G2220" s="394" t="s">
        <v>4266</v>
      </c>
      <c r="H2220" s="88"/>
      <c r="I2220" s="88"/>
      <c r="J2220" s="148">
        <v>49</v>
      </c>
      <c r="K2220" s="148"/>
      <c r="L2220" s="148"/>
    </row>
    <row r="2221" spans="1:12">
      <c r="A2221" s="33" t="s">
        <v>3972</v>
      </c>
      <c r="B2221" s="158" t="s">
        <v>2284</v>
      </c>
      <c r="C2221" s="88">
        <v>45728</v>
      </c>
      <c r="D2221" s="88" t="s">
        <v>4262</v>
      </c>
      <c r="E2221" s="33" t="s">
        <v>4263</v>
      </c>
      <c r="F2221" s="88"/>
      <c r="G2221" s="394" t="s">
        <v>4266</v>
      </c>
      <c r="H2221" s="88"/>
      <c r="I2221" s="88"/>
      <c r="J2221" s="148">
        <v>521</v>
      </c>
      <c r="K2221" s="148"/>
      <c r="L2221" s="148"/>
    </row>
    <row r="2222" spans="1:12">
      <c r="A2222" s="33" t="s">
        <v>3657</v>
      </c>
      <c r="B2222" s="158" t="s">
        <v>434</v>
      </c>
      <c r="C2222" s="88">
        <v>45728</v>
      </c>
      <c r="D2222" s="88" t="s">
        <v>4262</v>
      </c>
      <c r="E2222" s="33" t="s">
        <v>4263</v>
      </c>
      <c r="F2222" s="88"/>
      <c r="G2222" s="394" t="s">
        <v>4266</v>
      </c>
      <c r="H2222" s="88"/>
      <c r="I2222" s="88"/>
      <c r="J2222" s="148">
        <v>66</v>
      </c>
      <c r="K2222" s="148"/>
      <c r="L2222" s="148"/>
    </row>
    <row r="2223" spans="1:12">
      <c r="A2223" s="33" t="s">
        <v>3976</v>
      </c>
      <c r="B2223" s="158" t="s">
        <v>514</v>
      </c>
      <c r="C2223" s="88">
        <v>45728</v>
      </c>
      <c r="D2223" s="88" t="s">
        <v>4262</v>
      </c>
      <c r="E2223" s="33" t="s">
        <v>4263</v>
      </c>
      <c r="F2223" s="88"/>
      <c r="G2223" s="394" t="s">
        <v>4266</v>
      </c>
      <c r="H2223" s="88"/>
      <c r="I2223" s="88"/>
      <c r="J2223" s="148">
        <v>443</v>
      </c>
      <c r="K2223" s="148"/>
      <c r="L2223" s="148"/>
    </row>
    <row r="2224" spans="1:12">
      <c r="A2224" s="33" t="s">
        <v>3918</v>
      </c>
      <c r="B2224" s="158" t="s">
        <v>1001</v>
      </c>
      <c r="C2224" s="88">
        <v>45728</v>
      </c>
      <c r="D2224" s="88" t="s">
        <v>4262</v>
      </c>
      <c r="E2224" s="33" t="s">
        <v>4263</v>
      </c>
      <c r="F2224" s="88"/>
      <c r="G2224" s="394" t="s">
        <v>4266</v>
      </c>
      <c r="H2224" s="88"/>
      <c r="I2224" s="88"/>
      <c r="J2224" s="148">
        <v>75</v>
      </c>
      <c r="K2224" s="148"/>
      <c r="L2224" s="148"/>
    </row>
    <row r="2225" spans="1:12">
      <c r="A2225" s="33" t="s">
        <v>3821</v>
      </c>
      <c r="B2225" s="158" t="s">
        <v>539</v>
      </c>
      <c r="C2225" s="88">
        <v>45728</v>
      </c>
      <c r="D2225" s="88" t="s">
        <v>4262</v>
      </c>
      <c r="E2225" s="33" t="s">
        <v>4263</v>
      </c>
      <c r="F2225" s="88"/>
      <c r="G2225" s="394" t="s">
        <v>4266</v>
      </c>
      <c r="H2225" s="88"/>
      <c r="I2225" s="88"/>
      <c r="J2225" s="148">
        <v>49</v>
      </c>
      <c r="K2225" s="148"/>
      <c r="L2225" s="148"/>
    </row>
    <row r="2226" spans="1:12">
      <c r="A2226" s="33" t="s">
        <v>2171</v>
      </c>
      <c r="B2226" s="158" t="s">
        <v>2170</v>
      </c>
      <c r="C2226" s="88">
        <v>45728</v>
      </c>
      <c r="D2226" s="88" t="s">
        <v>4262</v>
      </c>
      <c r="E2226" s="33" t="s">
        <v>4263</v>
      </c>
      <c r="F2226" s="88"/>
      <c r="G2226" s="394" t="s">
        <v>4266</v>
      </c>
      <c r="H2226" s="88"/>
      <c r="I2226" s="88"/>
      <c r="J2226" s="148">
        <v>106</v>
      </c>
      <c r="K2226" s="148"/>
      <c r="L2226" s="148"/>
    </row>
    <row r="2227" spans="1:12">
      <c r="A2227" s="33" t="s">
        <v>3724</v>
      </c>
      <c r="B2227" s="158" t="s">
        <v>581</v>
      </c>
      <c r="C2227" s="88">
        <v>45728</v>
      </c>
      <c r="D2227" s="88" t="s">
        <v>4262</v>
      </c>
      <c r="E2227" s="33" t="s">
        <v>4263</v>
      </c>
      <c r="F2227" s="88"/>
      <c r="G2227" s="394" t="s">
        <v>4266</v>
      </c>
      <c r="H2227" s="88"/>
      <c r="I2227" s="88"/>
      <c r="J2227" s="148">
        <v>49</v>
      </c>
      <c r="K2227" s="148"/>
      <c r="L2227" s="148"/>
    </row>
    <row r="2228" spans="1:12">
      <c r="A2228" s="33" t="s">
        <v>1905</v>
      </c>
      <c r="B2228" s="158" t="s">
        <v>1340</v>
      </c>
      <c r="C2228" s="88">
        <v>45728</v>
      </c>
      <c r="D2228" s="88" t="s">
        <v>4262</v>
      </c>
      <c r="E2228" s="33" t="s">
        <v>4263</v>
      </c>
      <c r="F2228" s="88"/>
      <c r="G2228" s="394" t="s">
        <v>4266</v>
      </c>
      <c r="H2228" s="88"/>
      <c r="I2228" s="88"/>
      <c r="J2228" s="148">
        <v>242</v>
      </c>
      <c r="K2228" s="148"/>
      <c r="L2228" s="148"/>
    </row>
    <row r="2229" spans="1:12">
      <c r="A2229" s="33" t="s">
        <v>1351</v>
      </c>
      <c r="B2229" s="158" t="s">
        <v>1349</v>
      </c>
      <c r="C2229" s="88">
        <v>45728</v>
      </c>
      <c r="D2229" s="88" t="s">
        <v>4262</v>
      </c>
      <c r="E2229" s="33" t="s">
        <v>4263</v>
      </c>
      <c r="F2229" s="88"/>
      <c r="G2229" s="394" t="s">
        <v>4266</v>
      </c>
      <c r="H2229" s="88"/>
      <c r="I2229" s="88"/>
      <c r="J2229" s="148">
        <v>373</v>
      </c>
      <c r="K2229" s="148"/>
      <c r="L2229" s="148"/>
    </row>
    <row r="2230" spans="1:12">
      <c r="A2230" s="33" t="s">
        <v>2099</v>
      </c>
      <c r="B2230" s="158" t="s">
        <v>2096</v>
      </c>
      <c r="C2230" s="88">
        <v>45728</v>
      </c>
      <c r="D2230" s="88" t="s">
        <v>4262</v>
      </c>
      <c r="E2230" s="33" t="s">
        <v>4263</v>
      </c>
      <c r="F2230" s="88"/>
      <c r="G2230" s="394" t="s">
        <v>4266</v>
      </c>
      <c r="H2230" s="88"/>
      <c r="I2230" s="88"/>
      <c r="J2230" s="148">
        <v>138</v>
      </c>
      <c r="K2230" s="148"/>
      <c r="L2230" s="148"/>
    </row>
    <row r="2231" spans="1:12">
      <c r="A2231" s="33" t="s">
        <v>56</v>
      </c>
      <c r="B2231" s="158" t="s">
        <v>508</v>
      </c>
      <c r="C2231" s="88">
        <v>45728</v>
      </c>
      <c r="D2231" s="88" t="s">
        <v>4262</v>
      </c>
      <c r="E2231" s="33" t="s">
        <v>4263</v>
      </c>
      <c r="F2231" s="88"/>
      <c r="G2231" s="394" t="s">
        <v>4266</v>
      </c>
      <c r="H2231" s="88"/>
      <c r="I2231" s="88"/>
      <c r="J2231" s="148">
        <v>210</v>
      </c>
      <c r="K2231" s="148"/>
      <c r="L2231" s="148"/>
    </row>
    <row r="2232" spans="1:12">
      <c r="A2232" s="33" t="s">
        <v>3670</v>
      </c>
      <c r="B2232" s="158" t="s">
        <v>504</v>
      </c>
      <c r="C2232" s="88">
        <v>45728</v>
      </c>
      <c r="D2232" s="88" t="s">
        <v>4262</v>
      </c>
      <c r="E2232" s="33" t="s">
        <v>4263</v>
      </c>
      <c r="F2232" s="88"/>
      <c r="G2232" s="394" t="s">
        <v>4266</v>
      </c>
      <c r="H2232" s="88"/>
      <c r="I2232" s="88"/>
      <c r="J2232" s="148">
        <v>57</v>
      </c>
      <c r="K2232" s="148"/>
      <c r="L2232" s="148"/>
    </row>
    <row r="2233" spans="1:12">
      <c r="A2233" s="33" t="s">
        <v>2256</v>
      </c>
      <c r="B2233" s="158" t="s">
        <v>275</v>
      </c>
      <c r="C2233" s="88">
        <v>45728</v>
      </c>
      <c r="D2233" s="88" t="s">
        <v>4262</v>
      </c>
      <c r="E2233" s="33" t="s">
        <v>4263</v>
      </c>
      <c r="F2233" s="88"/>
      <c r="G2233" s="394" t="s">
        <v>4266</v>
      </c>
      <c r="H2233" s="88"/>
      <c r="I2233" s="88"/>
      <c r="J2233" s="148">
        <v>49</v>
      </c>
      <c r="K2233" s="148"/>
      <c r="L2233" s="148"/>
    </row>
    <row r="2234" spans="1:12">
      <c r="A2234" s="33" t="s">
        <v>2138</v>
      </c>
      <c r="B2234" s="158" t="s">
        <v>603</v>
      </c>
      <c r="C2234" s="88">
        <v>45728</v>
      </c>
      <c r="D2234" s="88" t="s">
        <v>4262</v>
      </c>
      <c r="E2234" s="33" t="s">
        <v>4263</v>
      </c>
      <c r="F2234" s="88"/>
      <c r="G2234" s="394" t="s">
        <v>4266</v>
      </c>
      <c r="H2234" s="88"/>
      <c r="I2234" s="88"/>
      <c r="J2234" s="148">
        <v>49</v>
      </c>
      <c r="K2234" s="148"/>
      <c r="L2234" s="148"/>
    </row>
    <row r="2235" spans="1:12">
      <c r="A2235" s="33" t="s">
        <v>3684</v>
      </c>
      <c r="B2235" s="158" t="s">
        <v>587</v>
      </c>
      <c r="C2235" s="88">
        <v>45728</v>
      </c>
      <c r="D2235" s="88" t="s">
        <v>4262</v>
      </c>
      <c r="E2235" s="33" t="s">
        <v>4263</v>
      </c>
      <c r="F2235" s="88"/>
      <c r="G2235" s="394" t="s">
        <v>4266</v>
      </c>
      <c r="H2235" s="88"/>
      <c r="I2235" s="88"/>
      <c r="J2235" s="148">
        <v>90</v>
      </c>
      <c r="K2235" s="148"/>
      <c r="L2235" s="148"/>
    </row>
    <row r="2236" spans="1:12">
      <c r="A2236" s="33" t="s">
        <v>3969</v>
      </c>
      <c r="B2236" s="158" t="s">
        <v>497</v>
      </c>
      <c r="C2236" s="88">
        <v>45728</v>
      </c>
      <c r="D2236" s="88" t="s">
        <v>4262</v>
      </c>
      <c r="E2236" s="33" t="s">
        <v>4263</v>
      </c>
      <c r="F2236" s="88"/>
      <c r="G2236" s="394" t="s">
        <v>4266</v>
      </c>
      <c r="H2236" s="88"/>
      <c r="I2236" s="88"/>
      <c r="J2236" s="148">
        <v>129</v>
      </c>
      <c r="K2236" s="148"/>
      <c r="L2236" s="148"/>
    </row>
    <row r="2237" spans="1:12">
      <c r="A2237" s="33" t="s">
        <v>936</v>
      </c>
      <c r="B2237" s="158" t="s">
        <v>935</v>
      </c>
      <c r="C2237" s="88">
        <v>45728</v>
      </c>
      <c r="D2237" s="88" t="s">
        <v>4262</v>
      </c>
      <c r="E2237" s="33" t="s">
        <v>4263</v>
      </c>
      <c r="F2237" s="88"/>
      <c r="G2237" s="394" t="s">
        <v>4266</v>
      </c>
      <c r="H2237" s="88"/>
      <c r="I2237" s="88"/>
      <c r="J2237" s="148">
        <v>132</v>
      </c>
      <c r="K2237" s="148"/>
      <c r="L2237" s="148"/>
    </row>
    <row r="2238" spans="1:12">
      <c r="A2238" s="33" t="s">
        <v>1486</v>
      </c>
      <c r="B2238" s="158" t="s">
        <v>1485</v>
      </c>
      <c r="C2238" s="88">
        <v>45728</v>
      </c>
      <c r="D2238" s="88" t="s">
        <v>4262</v>
      </c>
      <c r="E2238" s="33" t="s">
        <v>4263</v>
      </c>
      <c r="F2238" s="88"/>
      <c r="G2238" s="394" t="s">
        <v>4266</v>
      </c>
      <c r="H2238" s="88"/>
      <c r="I2238" s="88"/>
      <c r="J2238" s="148">
        <v>138</v>
      </c>
      <c r="K2238" s="148"/>
      <c r="L2238" s="148"/>
    </row>
    <row r="2239" spans="1:12">
      <c r="A2239" s="33" t="s">
        <v>2149</v>
      </c>
      <c r="B2239" s="158" t="s">
        <v>2148</v>
      </c>
      <c r="C2239" s="88">
        <v>45728</v>
      </c>
      <c r="D2239" s="88" t="s">
        <v>4262</v>
      </c>
      <c r="E2239" s="33" t="s">
        <v>4263</v>
      </c>
      <c r="F2239" s="88"/>
      <c r="G2239" s="394" t="s">
        <v>4266</v>
      </c>
      <c r="H2239" s="88"/>
      <c r="I2239" s="88"/>
      <c r="J2239" s="148">
        <v>159</v>
      </c>
      <c r="K2239" s="148"/>
      <c r="L2239" s="148"/>
    </row>
    <row r="2240" spans="1:12">
      <c r="A2240" s="33" t="s">
        <v>3986</v>
      </c>
      <c r="B2240" s="158" t="s">
        <v>493</v>
      </c>
      <c r="C2240" s="88">
        <v>45728</v>
      </c>
      <c r="D2240" s="88" t="s">
        <v>4262</v>
      </c>
      <c r="E2240" s="33" t="s">
        <v>4263</v>
      </c>
      <c r="F2240" s="88"/>
      <c r="G2240" s="394" t="s">
        <v>4266</v>
      </c>
      <c r="H2240" s="88"/>
      <c r="I2240" s="88"/>
      <c r="J2240" s="148">
        <v>138</v>
      </c>
      <c r="K2240" s="148"/>
      <c r="L2240" s="148"/>
    </row>
    <row r="2241" spans="1:12">
      <c r="A2241" s="33" t="s">
        <v>736</v>
      </c>
      <c r="B2241" s="158" t="s">
        <v>735</v>
      </c>
      <c r="C2241" s="88">
        <v>45728</v>
      </c>
      <c r="D2241" s="88" t="s">
        <v>4262</v>
      </c>
      <c r="E2241" s="33" t="s">
        <v>4263</v>
      </c>
      <c r="F2241" s="88"/>
      <c r="G2241" s="394" t="s">
        <v>4266</v>
      </c>
      <c r="H2241" s="88"/>
      <c r="I2241" s="88"/>
      <c r="J2241" s="148">
        <v>356</v>
      </c>
      <c r="K2241" s="148"/>
      <c r="L2241" s="148"/>
    </row>
    <row r="2242" spans="1:12">
      <c r="A2242" s="33" t="s">
        <v>3973</v>
      </c>
      <c r="B2242" s="158" t="s">
        <v>518</v>
      </c>
      <c r="C2242" s="88">
        <v>45728</v>
      </c>
      <c r="D2242" s="88" t="s">
        <v>4262</v>
      </c>
      <c r="E2242" s="33" t="s">
        <v>4263</v>
      </c>
      <c r="F2242" s="88"/>
      <c r="G2242" s="394" t="s">
        <v>4266</v>
      </c>
      <c r="H2242" s="88"/>
      <c r="I2242" s="88"/>
      <c r="J2242" s="148">
        <v>84</v>
      </c>
      <c r="K2242" s="148"/>
      <c r="L2242" s="148"/>
    </row>
    <row r="2243" spans="1:12">
      <c r="A2243" s="33" t="s">
        <v>3302</v>
      </c>
      <c r="B2243" s="158" t="s">
        <v>2424</v>
      </c>
      <c r="C2243" s="88">
        <v>45728</v>
      </c>
      <c r="D2243" s="88" t="s">
        <v>4262</v>
      </c>
      <c r="E2243" s="33" t="s">
        <v>4263</v>
      </c>
      <c r="F2243" s="88"/>
      <c r="G2243" s="394" t="s">
        <v>4266</v>
      </c>
      <c r="H2243" s="88"/>
      <c r="I2243" s="88"/>
      <c r="J2243" s="148">
        <v>55</v>
      </c>
      <c r="K2243" s="148"/>
      <c r="L2243" s="148"/>
    </row>
    <row r="2244" spans="1:12">
      <c r="A2244" s="33" t="s">
        <v>699</v>
      </c>
      <c r="B2244" s="158" t="s">
        <v>696</v>
      </c>
      <c r="C2244" s="88">
        <v>45728</v>
      </c>
      <c r="D2244" s="88" t="s">
        <v>4262</v>
      </c>
      <c r="E2244" s="33" t="s">
        <v>4263</v>
      </c>
      <c r="F2244" s="88"/>
      <c r="G2244" s="394" t="s">
        <v>4266</v>
      </c>
      <c r="H2244" s="88"/>
      <c r="I2244" s="88"/>
      <c r="J2244" s="148">
        <v>115</v>
      </c>
      <c r="K2244" s="148"/>
      <c r="L2244" s="148"/>
    </row>
    <row r="2245" spans="1:12">
      <c r="A2245" s="33" t="s">
        <v>744</v>
      </c>
      <c r="B2245" s="158" t="s">
        <v>2285</v>
      </c>
      <c r="C2245" s="88">
        <v>45728</v>
      </c>
      <c r="D2245" s="88" t="s">
        <v>4262</v>
      </c>
      <c r="E2245" s="33" t="s">
        <v>4263</v>
      </c>
      <c r="F2245" s="88"/>
      <c r="G2245" s="394" t="s">
        <v>4266</v>
      </c>
      <c r="H2245" s="88"/>
      <c r="I2245" s="88"/>
      <c r="J2245" s="148">
        <v>298</v>
      </c>
      <c r="K2245" s="148"/>
      <c r="L2245" s="148"/>
    </row>
    <row r="2246" spans="1:12">
      <c r="A2246" s="33" t="s">
        <v>1756</v>
      </c>
      <c r="B2246" s="158" t="s">
        <v>1751</v>
      </c>
      <c r="C2246" s="88">
        <v>45728</v>
      </c>
      <c r="D2246" s="88" t="s">
        <v>4262</v>
      </c>
      <c r="E2246" s="33" t="s">
        <v>4263</v>
      </c>
      <c r="F2246" s="88"/>
      <c r="G2246" s="394" t="s">
        <v>4266</v>
      </c>
      <c r="H2246" s="88"/>
      <c r="I2246" s="88"/>
      <c r="J2246" s="148">
        <v>99</v>
      </c>
      <c r="K2246" s="148"/>
      <c r="L2246" s="148"/>
    </row>
    <row r="2247" spans="1:12">
      <c r="A2247" s="33" t="s">
        <v>1343</v>
      </c>
      <c r="B2247" s="158" t="s">
        <v>1339</v>
      </c>
      <c r="C2247" s="88">
        <v>45728</v>
      </c>
      <c r="D2247" s="88" t="s">
        <v>4262</v>
      </c>
      <c r="E2247" s="33" t="s">
        <v>4263</v>
      </c>
      <c r="F2247" s="88"/>
      <c r="G2247" s="394" t="s">
        <v>4266</v>
      </c>
      <c r="H2247" s="88"/>
      <c r="I2247" s="88"/>
      <c r="J2247" s="148">
        <v>55</v>
      </c>
      <c r="K2247" s="148"/>
      <c r="L2247" s="148"/>
    </row>
    <row r="2248" spans="1:12">
      <c r="A2248" s="33" t="s">
        <v>1435</v>
      </c>
      <c r="B2248" s="158" t="s">
        <v>1434</v>
      </c>
      <c r="C2248" s="88">
        <v>45728</v>
      </c>
      <c r="D2248" s="88" t="s">
        <v>4262</v>
      </c>
      <c r="E2248" s="33" t="s">
        <v>4263</v>
      </c>
      <c r="F2248" s="88"/>
      <c r="G2248" s="394" t="s">
        <v>4266</v>
      </c>
      <c r="H2248" s="88"/>
      <c r="I2248" s="88"/>
      <c r="J2248" s="148">
        <v>168</v>
      </c>
      <c r="K2248" s="148"/>
      <c r="L2248" s="148"/>
    </row>
    <row r="2249" spans="1:12">
      <c r="A2249" s="33" t="s">
        <v>3863</v>
      </c>
      <c r="B2249" s="158" t="s">
        <v>1457</v>
      </c>
      <c r="C2249" s="88">
        <v>45728</v>
      </c>
      <c r="D2249" s="88" t="s">
        <v>4262</v>
      </c>
      <c r="E2249" s="33" t="s">
        <v>4263</v>
      </c>
      <c r="F2249" s="88"/>
      <c r="G2249" s="394" t="s">
        <v>4266</v>
      </c>
      <c r="H2249" s="88"/>
      <c r="I2249" s="88"/>
      <c r="J2249" s="148">
        <v>180</v>
      </c>
      <c r="K2249" s="148"/>
      <c r="L2249" s="148"/>
    </row>
    <row r="2250" spans="1:12">
      <c r="A2250" s="33" t="s">
        <v>1793</v>
      </c>
      <c r="B2250" s="158" t="s">
        <v>1792</v>
      </c>
      <c r="C2250" s="88">
        <v>45728</v>
      </c>
      <c r="D2250" s="88" t="s">
        <v>4262</v>
      </c>
      <c r="E2250" s="33" t="s">
        <v>4263</v>
      </c>
      <c r="F2250" s="88"/>
      <c r="G2250" s="394" t="s">
        <v>4266</v>
      </c>
      <c r="H2250" s="88"/>
      <c r="I2250" s="88"/>
      <c r="J2250" s="148">
        <v>47</v>
      </c>
      <c r="K2250" s="148"/>
      <c r="L2250" s="148"/>
    </row>
    <row r="2251" spans="1:12">
      <c r="A2251" s="33" t="s">
        <v>1455</v>
      </c>
      <c r="B2251" s="158" t="s">
        <v>1449</v>
      </c>
      <c r="C2251" s="88">
        <v>45728</v>
      </c>
      <c r="D2251" s="88" t="s">
        <v>4262</v>
      </c>
      <c r="E2251" s="33" t="s">
        <v>4263</v>
      </c>
      <c r="F2251" s="88"/>
      <c r="G2251" s="394" t="s">
        <v>4266</v>
      </c>
      <c r="H2251" s="88"/>
      <c r="I2251" s="88"/>
      <c r="J2251" s="148">
        <v>168</v>
      </c>
      <c r="K2251" s="148"/>
      <c r="L2251" s="148"/>
    </row>
    <row r="2252" spans="1:12">
      <c r="A2252" s="33" t="s">
        <v>3965</v>
      </c>
      <c r="B2252" s="158" t="s">
        <v>505</v>
      </c>
      <c r="C2252" s="88">
        <v>45728</v>
      </c>
      <c r="D2252" s="88" t="s">
        <v>4262</v>
      </c>
      <c r="E2252" s="33" t="s">
        <v>4263</v>
      </c>
      <c r="F2252" s="88"/>
      <c r="G2252" s="394" t="s">
        <v>4266</v>
      </c>
      <c r="H2252" s="88"/>
      <c r="I2252" s="88"/>
      <c r="J2252" s="148">
        <v>451</v>
      </c>
      <c r="K2252" s="148"/>
      <c r="L2252" s="148"/>
    </row>
    <row r="2253" spans="1:12">
      <c r="A2253" s="33" t="s">
        <v>1030</v>
      </c>
      <c r="B2253" s="158" t="s">
        <v>520</v>
      </c>
      <c r="C2253" s="88">
        <v>45728</v>
      </c>
      <c r="D2253" s="88" t="s">
        <v>4262</v>
      </c>
      <c r="E2253" s="33" t="s">
        <v>4263</v>
      </c>
      <c r="F2253" s="88"/>
      <c r="G2253" s="394" t="s">
        <v>4266</v>
      </c>
      <c r="H2253" s="88"/>
      <c r="I2253" s="88"/>
      <c r="J2253" s="148">
        <v>66</v>
      </c>
      <c r="K2253" s="148"/>
      <c r="L2253" s="148"/>
    </row>
    <row r="2254" spans="1:12">
      <c r="A2254" s="33" t="s">
        <v>1299</v>
      </c>
      <c r="B2254" s="158" t="s">
        <v>1298</v>
      </c>
      <c r="C2254" s="88">
        <v>45728</v>
      </c>
      <c r="D2254" s="88" t="s">
        <v>4262</v>
      </c>
      <c r="E2254" s="33" t="s">
        <v>4263</v>
      </c>
      <c r="F2254" s="88"/>
      <c r="G2254" s="394" t="s">
        <v>4266</v>
      </c>
      <c r="H2254" s="88"/>
      <c r="I2254" s="88"/>
      <c r="J2254" s="148">
        <v>84</v>
      </c>
      <c r="K2254" s="148"/>
      <c r="L2254" s="148"/>
    </row>
    <row r="2255" spans="1:12">
      <c r="A2255" s="33" t="s">
        <v>3676</v>
      </c>
      <c r="B2255" s="158" t="s">
        <v>2351</v>
      </c>
      <c r="C2255" s="88">
        <v>45728</v>
      </c>
      <c r="D2255" s="88" t="s">
        <v>4262</v>
      </c>
      <c r="E2255" s="33" t="s">
        <v>4263</v>
      </c>
      <c r="F2255" s="88"/>
      <c r="G2255" s="394" t="s">
        <v>4266</v>
      </c>
      <c r="H2255" s="88"/>
      <c r="I2255" s="88"/>
      <c r="J2255" s="148">
        <v>106</v>
      </c>
      <c r="K2255" s="148"/>
      <c r="L2255" s="148"/>
    </row>
    <row r="2256" spans="1:12">
      <c r="A2256" s="33" t="s">
        <v>1988</v>
      </c>
      <c r="B2256" s="158" t="s">
        <v>1075</v>
      </c>
      <c r="C2256" s="88">
        <v>45728</v>
      </c>
      <c r="D2256" s="88" t="s">
        <v>4262</v>
      </c>
      <c r="E2256" s="33" t="s">
        <v>4263</v>
      </c>
      <c r="F2256" s="88"/>
      <c r="G2256" s="394" t="s">
        <v>4266</v>
      </c>
      <c r="H2256" s="88"/>
      <c r="I2256" s="88"/>
      <c r="J2256" s="148">
        <v>49</v>
      </c>
      <c r="K2256" s="148"/>
      <c r="L2256" s="148"/>
    </row>
    <row r="2257" spans="1:12">
      <c r="A2257" s="33" t="s">
        <v>3661</v>
      </c>
      <c r="B2257" s="158" t="s">
        <v>519</v>
      </c>
      <c r="C2257" s="88">
        <v>45728</v>
      </c>
      <c r="D2257" s="88" t="s">
        <v>4262</v>
      </c>
      <c r="E2257" s="33" t="s">
        <v>4263</v>
      </c>
      <c r="F2257" s="88"/>
      <c r="G2257" s="394" t="s">
        <v>4266</v>
      </c>
      <c r="H2257" s="88"/>
      <c r="I2257" s="88"/>
      <c r="J2257" s="148">
        <v>57</v>
      </c>
      <c r="K2257" s="148"/>
      <c r="L2257" s="148"/>
    </row>
    <row r="2258" spans="1:12">
      <c r="A2258" s="33" t="s">
        <v>3988</v>
      </c>
      <c r="B2258" s="158" t="s">
        <v>2282</v>
      </c>
      <c r="C2258" s="88">
        <v>45728</v>
      </c>
      <c r="D2258" s="88" t="s">
        <v>4262</v>
      </c>
      <c r="E2258" s="33" t="s">
        <v>4263</v>
      </c>
      <c r="F2258" s="88"/>
      <c r="G2258" s="394" t="s">
        <v>4266</v>
      </c>
      <c r="H2258" s="88"/>
      <c r="I2258" s="88"/>
      <c r="J2258" s="148">
        <v>138</v>
      </c>
      <c r="K2258" s="148"/>
      <c r="L2258" s="148"/>
    </row>
    <row r="2259" spans="1:12">
      <c r="A2259" s="33" t="s">
        <v>2140</v>
      </c>
      <c r="B2259" s="158" t="s">
        <v>1276</v>
      </c>
      <c r="C2259" s="88">
        <v>45728</v>
      </c>
      <c r="D2259" s="88" t="s">
        <v>4262</v>
      </c>
      <c r="E2259" s="33" t="s">
        <v>4263</v>
      </c>
      <c r="F2259" s="88"/>
      <c r="G2259" s="394" t="s">
        <v>4266</v>
      </c>
      <c r="H2259" s="88"/>
      <c r="I2259" s="88"/>
      <c r="J2259" s="148">
        <v>59</v>
      </c>
      <c r="K2259" s="148"/>
      <c r="L2259" s="148"/>
    </row>
    <row r="2260" spans="1:12">
      <c r="A2260" s="33" t="s">
        <v>3425</v>
      </c>
      <c r="B2260" s="158" t="s">
        <v>557</v>
      </c>
      <c r="C2260" s="88">
        <v>45728</v>
      </c>
      <c r="D2260" s="88" t="s">
        <v>4262</v>
      </c>
      <c r="E2260" s="33" t="s">
        <v>4263</v>
      </c>
      <c r="F2260" s="88"/>
      <c r="G2260" s="394" t="s">
        <v>4266</v>
      </c>
      <c r="H2260" s="88"/>
      <c r="I2260" s="88"/>
      <c r="J2260" s="148">
        <v>49</v>
      </c>
      <c r="K2260" s="148"/>
      <c r="L2260" s="148"/>
    </row>
    <row r="2261" spans="1:12">
      <c r="A2261" s="33" t="s">
        <v>2081</v>
      </c>
      <c r="B2261" s="158" t="s">
        <v>2080</v>
      </c>
      <c r="C2261" s="88">
        <v>45728</v>
      </c>
      <c r="D2261" s="88" t="s">
        <v>4262</v>
      </c>
      <c r="E2261" s="33" t="s">
        <v>4263</v>
      </c>
      <c r="F2261" s="88"/>
      <c r="G2261" s="394" t="s">
        <v>4266</v>
      </c>
      <c r="H2261" s="88"/>
      <c r="I2261" s="88"/>
      <c r="J2261" s="148">
        <v>78</v>
      </c>
      <c r="K2261" s="148"/>
      <c r="L2261" s="148"/>
    </row>
    <row r="2262" spans="1:12">
      <c r="A2262" s="33" t="s">
        <v>3625</v>
      </c>
      <c r="B2262" s="158" t="s">
        <v>491</v>
      </c>
      <c r="C2262" s="88">
        <v>45728</v>
      </c>
      <c r="D2262" s="88" t="s">
        <v>4262</v>
      </c>
      <c r="E2262" s="33" t="s">
        <v>4263</v>
      </c>
      <c r="F2262" s="88"/>
      <c r="G2262" s="394" t="s">
        <v>4266</v>
      </c>
      <c r="H2262" s="88"/>
      <c r="I2262" s="88"/>
      <c r="J2262" s="148">
        <v>138</v>
      </c>
      <c r="K2262" s="148"/>
      <c r="L2262" s="148"/>
    </row>
    <row r="2263" spans="1:12">
      <c r="A2263" s="33" t="s">
        <v>968</v>
      </c>
      <c r="B2263" s="158" t="s">
        <v>967</v>
      </c>
      <c r="C2263" s="88">
        <v>45728</v>
      </c>
      <c r="D2263" s="88" t="s">
        <v>4262</v>
      </c>
      <c r="E2263" s="33" t="s">
        <v>4263</v>
      </c>
      <c r="F2263" s="88"/>
      <c r="G2263" s="394" t="s">
        <v>4266</v>
      </c>
      <c r="H2263" s="88"/>
      <c r="I2263" s="88"/>
      <c r="J2263" s="148">
        <v>158</v>
      </c>
      <c r="K2263" s="148"/>
      <c r="L2263" s="148"/>
    </row>
    <row r="2264" spans="1:12">
      <c r="A2264" s="33" t="s">
        <v>3963</v>
      </c>
      <c r="B2264" s="158" t="s">
        <v>507</v>
      </c>
      <c r="C2264" s="88">
        <v>45728</v>
      </c>
      <c r="D2264" s="88" t="s">
        <v>4262</v>
      </c>
      <c r="E2264" s="33" t="s">
        <v>4263</v>
      </c>
      <c r="F2264" s="88"/>
      <c r="G2264" s="394" t="s">
        <v>4266</v>
      </c>
      <c r="H2264" s="88"/>
      <c r="I2264" s="88"/>
      <c r="J2264" s="148">
        <v>55</v>
      </c>
      <c r="K2264" s="148"/>
      <c r="L2264" s="148"/>
    </row>
    <row r="2265" spans="1:12">
      <c r="A2265" s="33" t="s">
        <v>3737</v>
      </c>
      <c r="B2265" s="158" t="s">
        <v>2423</v>
      </c>
      <c r="C2265" s="88">
        <v>45728</v>
      </c>
      <c r="D2265" s="88" t="s">
        <v>4262</v>
      </c>
      <c r="E2265" s="33" t="s">
        <v>4263</v>
      </c>
      <c r="F2265" s="88"/>
      <c r="G2265" s="394" t="s">
        <v>4266</v>
      </c>
      <c r="H2265" s="88"/>
      <c r="I2265" s="88"/>
      <c r="J2265" s="148">
        <v>138</v>
      </c>
      <c r="K2265" s="148"/>
      <c r="L2265" s="148"/>
    </row>
    <row r="2266" spans="1:12">
      <c r="A2266" s="33" t="s">
        <v>1797</v>
      </c>
      <c r="B2266" s="158" t="s">
        <v>1796</v>
      </c>
      <c r="C2266" s="88">
        <v>45728</v>
      </c>
      <c r="D2266" s="88" t="s">
        <v>4262</v>
      </c>
      <c r="E2266" s="33" t="s">
        <v>4263</v>
      </c>
      <c r="F2266" s="88"/>
      <c r="G2266" s="394" t="s">
        <v>4266</v>
      </c>
      <c r="H2266" s="88"/>
      <c r="I2266" s="88"/>
      <c r="J2266" s="148">
        <v>153</v>
      </c>
      <c r="K2266" s="148"/>
      <c r="L2266" s="148"/>
    </row>
    <row r="2267" spans="1:12">
      <c r="A2267" s="33" t="s">
        <v>3896</v>
      </c>
      <c r="B2267" s="158" t="s">
        <v>1877</v>
      </c>
      <c r="C2267" s="88">
        <v>45728</v>
      </c>
      <c r="D2267" s="88" t="s">
        <v>4262</v>
      </c>
      <c r="E2267" s="33" t="s">
        <v>4263</v>
      </c>
      <c r="F2267" s="88"/>
      <c r="G2267" s="394" t="s">
        <v>4266</v>
      </c>
      <c r="H2267" s="88"/>
      <c r="I2267" s="88"/>
      <c r="J2267" s="148">
        <v>85</v>
      </c>
      <c r="K2267" s="148"/>
      <c r="L2267" s="148"/>
    </row>
    <row r="2268" spans="1:12">
      <c r="A2268" s="33" t="s">
        <v>3641</v>
      </c>
      <c r="B2268" s="158" t="s">
        <v>524</v>
      </c>
      <c r="C2268" s="88">
        <v>45728</v>
      </c>
      <c r="D2268" s="88" t="s">
        <v>4262</v>
      </c>
      <c r="E2268" s="33" t="s">
        <v>4263</v>
      </c>
      <c r="F2268" s="88"/>
      <c r="G2268" s="394" t="s">
        <v>4266</v>
      </c>
      <c r="H2268" s="88"/>
      <c r="I2268" s="88"/>
      <c r="J2268" s="148">
        <v>100</v>
      </c>
      <c r="K2268" s="148"/>
      <c r="L2268" s="148"/>
    </row>
    <row r="2269" spans="1:12">
      <c r="A2269" s="33" t="s">
        <v>1511</v>
      </c>
      <c r="B2269" s="158" t="s">
        <v>1510</v>
      </c>
      <c r="C2269" s="88">
        <v>45728</v>
      </c>
      <c r="D2269" s="88" t="s">
        <v>4262</v>
      </c>
      <c r="E2269" s="33" t="s">
        <v>4263</v>
      </c>
      <c r="F2269" s="88"/>
      <c r="G2269" s="394" t="s">
        <v>4266</v>
      </c>
      <c r="H2269" s="88"/>
      <c r="I2269" s="88"/>
      <c r="J2269" s="148">
        <v>168</v>
      </c>
      <c r="K2269" s="148"/>
      <c r="L2269" s="148"/>
    </row>
    <row r="2270" spans="1:12">
      <c r="A2270" s="33" t="s">
        <v>1056</v>
      </c>
      <c r="B2270" s="158" t="s">
        <v>535</v>
      </c>
      <c r="C2270" s="88">
        <v>45728</v>
      </c>
      <c r="D2270" s="88" t="s">
        <v>4262</v>
      </c>
      <c r="E2270" s="33" t="s">
        <v>4263</v>
      </c>
      <c r="F2270" s="88"/>
      <c r="G2270" s="394" t="s">
        <v>4266</v>
      </c>
      <c r="H2270" s="88"/>
      <c r="I2270" s="88"/>
      <c r="J2270" s="148">
        <v>68</v>
      </c>
      <c r="K2270" s="148"/>
      <c r="L2270" s="148"/>
    </row>
    <row r="2271" spans="1:12">
      <c r="A2271" s="33" t="s">
        <v>2142</v>
      </c>
      <c r="B2271" s="158" t="s">
        <v>1696</v>
      </c>
      <c r="C2271" s="88">
        <v>45728</v>
      </c>
      <c r="D2271" s="88" t="s">
        <v>4262</v>
      </c>
      <c r="E2271" s="33" t="s">
        <v>4263</v>
      </c>
      <c r="F2271" s="88"/>
      <c r="G2271" s="394" t="s">
        <v>4266</v>
      </c>
      <c r="H2271" s="88"/>
      <c r="I2271" s="88"/>
      <c r="J2271" s="148">
        <v>118</v>
      </c>
      <c r="K2271" s="148"/>
      <c r="L2271" s="148"/>
    </row>
    <row r="2272" spans="1:12">
      <c r="A2272" s="33" t="s">
        <v>2031</v>
      </c>
      <c r="B2272" s="158" t="s">
        <v>2030</v>
      </c>
      <c r="C2272" s="88">
        <v>45728</v>
      </c>
      <c r="D2272" s="88" t="s">
        <v>4262</v>
      </c>
      <c r="E2272" s="33" t="s">
        <v>4263</v>
      </c>
      <c r="F2272" s="88"/>
      <c r="G2272" s="394" t="s">
        <v>4266</v>
      </c>
      <c r="H2272" s="88"/>
      <c r="I2272" s="88"/>
      <c r="J2272" s="148">
        <v>138</v>
      </c>
      <c r="K2272" s="148"/>
      <c r="L2272" s="148"/>
    </row>
    <row r="2273" spans="1:12">
      <c r="A2273" s="33" t="s">
        <v>1600</v>
      </c>
      <c r="B2273" s="158" t="s">
        <v>1580</v>
      </c>
      <c r="C2273" s="88">
        <v>45728</v>
      </c>
      <c r="D2273" s="88" t="s">
        <v>4262</v>
      </c>
      <c r="E2273" s="33" t="s">
        <v>4263</v>
      </c>
      <c r="F2273" s="88"/>
      <c r="G2273" s="394" t="s">
        <v>4266</v>
      </c>
      <c r="H2273" s="88"/>
      <c r="I2273" s="88"/>
      <c r="J2273" s="148">
        <v>69</v>
      </c>
      <c r="K2273" s="148"/>
      <c r="L2273" s="148"/>
    </row>
    <row r="2274" spans="1:12">
      <c r="A2274" s="33" t="s">
        <v>3982</v>
      </c>
      <c r="B2274" s="158" t="s">
        <v>621</v>
      </c>
      <c r="C2274" s="88">
        <v>45728</v>
      </c>
      <c r="D2274" s="88" t="s">
        <v>4262</v>
      </c>
      <c r="E2274" s="33" t="s">
        <v>4263</v>
      </c>
      <c r="F2274" s="88"/>
      <c r="G2274" s="394" t="s">
        <v>4266</v>
      </c>
      <c r="H2274" s="88"/>
      <c r="I2274" s="88"/>
      <c r="J2274" s="148">
        <v>186</v>
      </c>
      <c r="K2274" s="148"/>
      <c r="L2274" s="148"/>
    </row>
    <row r="2275" spans="1:12">
      <c r="A2275" s="33" t="s">
        <v>1090</v>
      </c>
      <c r="B2275" s="158" t="s">
        <v>1089</v>
      </c>
      <c r="C2275" s="88">
        <v>45728</v>
      </c>
      <c r="D2275" s="88" t="s">
        <v>4262</v>
      </c>
      <c r="E2275" s="33" t="s">
        <v>4263</v>
      </c>
      <c r="F2275" s="88"/>
      <c r="G2275" s="394" t="s">
        <v>4266</v>
      </c>
      <c r="H2275" s="88"/>
      <c r="I2275" s="88"/>
      <c r="J2275" s="148">
        <v>57</v>
      </c>
      <c r="K2275" s="148"/>
      <c r="L2275" s="148"/>
    </row>
    <row r="2276" spans="1:12">
      <c r="A2276" s="33" t="s">
        <v>3696</v>
      </c>
      <c r="B2276" s="158" t="s">
        <v>271</v>
      </c>
      <c r="C2276" s="88">
        <v>45728</v>
      </c>
      <c r="D2276" s="88" t="s">
        <v>4262</v>
      </c>
      <c r="E2276" s="33" t="s">
        <v>4263</v>
      </c>
      <c r="F2276" s="88"/>
      <c r="G2276" s="394" t="s">
        <v>4266</v>
      </c>
      <c r="H2276" s="88"/>
      <c r="I2276" s="88"/>
      <c r="J2276" s="148">
        <v>193</v>
      </c>
      <c r="K2276" s="148"/>
      <c r="L2276" s="148"/>
    </row>
    <row r="2277" spans="1:12">
      <c r="A2277" s="33" t="s">
        <v>3979</v>
      </c>
      <c r="B2277" s="158" t="s">
        <v>2288</v>
      </c>
      <c r="C2277" s="88">
        <v>45728</v>
      </c>
      <c r="D2277" s="88" t="s">
        <v>4262</v>
      </c>
      <c r="E2277" s="33" t="s">
        <v>4263</v>
      </c>
      <c r="F2277" s="88"/>
      <c r="G2277" s="394" t="s">
        <v>4266</v>
      </c>
      <c r="H2277" s="88"/>
      <c r="I2277" s="88"/>
      <c r="J2277" s="148">
        <v>93</v>
      </c>
      <c r="K2277" s="148"/>
      <c r="L2277" s="148"/>
    </row>
    <row r="2278" spans="1:12">
      <c r="A2278" s="33" t="s">
        <v>3789</v>
      </c>
      <c r="B2278" s="158" t="s">
        <v>2644</v>
      </c>
      <c r="C2278" s="88">
        <v>45728</v>
      </c>
      <c r="D2278" s="88" t="s">
        <v>4262</v>
      </c>
      <c r="E2278" s="33" t="s">
        <v>4263</v>
      </c>
      <c r="F2278" s="88"/>
      <c r="G2278" s="394" t="s">
        <v>4266</v>
      </c>
      <c r="H2278" s="88"/>
      <c r="I2278" s="88"/>
      <c r="J2278" s="148">
        <v>49</v>
      </c>
      <c r="K2278" s="148"/>
      <c r="L2278" s="148"/>
    </row>
    <row r="2279" spans="1:12">
      <c r="A2279" s="33" t="s">
        <v>2174</v>
      </c>
      <c r="B2279" s="158" t="s">
        <v>521</v>
      </c>
      <c r="C2279" s="88">
        <v>45728</v>
      </c>
      <c r="D2279" s="88" t="s">
        <v>4262</v>
      </c>
      <c r="E2279" s="33" t="s">
        <v>4263</v>
      </c>
      <c r="F2279" s="88"/>
      <c r="G2279" s="394" t="s">
        <v>4266</v>
      </c>
      <c r="H2279" s="88"/>
      <c r="I2279" s="88"/>
      <c r="J2279" s="148">
        <v>88</v>
      </c>
      <c r="K2279" s="148"/>
      <c r="L2279" s="148"/>
    </row>
    <row r="2280" spans="1:12">
      <c r="A2280" s="33" t="s">
        <v>3981</v>
      </c>
      <c r="B2280" s="158" t="s">
        <v>526</v>
      </c>
      <c r="C2280" s="88">
        <v>45728</v>
      </c>
      <c r="D2280" s="88" t="s">
        <v>4262</v>
      </c>
      <c r="E2280" s="33" t="s">
        <v>4263</v>
      </c>
      <c r="F2280" s="88"/>
      <c r="G2280" s="394" t="s">
        <v>4266</v>
      </c>
      <c r="H2280" s="88"/>
      <c r="I2280" s="88"/>
      <c r="J2280" s="148">
        <v>200</v>
      </c>
      <c r="K2280" s="148"/>
      <c r="L2280" s="148"/>
    </row>
    <row r="2281" spans="1:12">
      <c r="A2281" s="33" t="s">
        <v>407</v>
      </c>
      <c r="B2281" s="158" t="s">
        <v>408</v>
      </c>
      <c r="C2281" s="88">
        <v>45735</v>
      </c>
      <c r="D2281" s="88" t="s">
        <v>4262</v>
      </c>
      <c r="E2281" s="33" t="s">
        <v>4263</v>
      </c>
      <c r="F2281" s="88"/>
      <c r="G2281" s="394" t="s">
        <v>4267</v>
      </c>
      <c r="H2281" s="88"/>
      <c r="I2281" s="88"/>
      <c r="J2281" s="148">
        <v>295</v>
      </c>
      <c r="K2281" s="148"/>
      <c r="L2281" s="148"/>
    </row>
    <row r="2282" spans="1:12">
      <c r="A2282" s="33" t="s">
        <v>3629</v>
      </c>
      <c r="B2282" s="158" t="s">
        <v>2283</v>
      </c>
      <c r="C2282" s="88">
        <v>45735</v>
      </c>
      <c r="D2282" s="88" t="s">
        <v>4262</v>
      </c>
      <c r="E2282" s="33" t="s">
        <v>4263</v>
      </c>
      <c r="F2282" s="88"/>
      <c r="G2282" s="394" t="s">
        <v>4267</v>
      </c>
      <c r="H2282" s="88"/>
      <c r="I2282" s="88"/>
      <c r="J2282" s="148">
        <v>69</v>
      </c>
      <c r="K2282" s="148"/>
      <c r="L2282" s="148"/>
    </row>
    <row r="2283" spans="1:12">
      <c r="A2283" s="33" t="s">
        <v>3967</v>
      </c>
      <c r="B2283" s="158" t="s">
        <v>509</v>
      </c>
      <c r="C2283" s="88">
        <v>45735</v>
      </c>
      <c r="D2283" s="88" t="s">
        <v>4262</v>
      </c>
      <c r="E2283" s="33" t="s">
        <v>4263</v>
      </c>
      <c r="F2283" s="88"/>
      <c r="G2283" s="394" t="s">
        <v>4267</v>
      </c>
      <c r="H2283" s="88"/>
      <c r="I2283" s="88"/>
      <c r="J2283" s="148">
        <v>205</v>
      </c>
      <c r="K2283" s="148"/>
      <c r="L2283" s="148"/>
    </row>
    <row r="2284" spans="1:12">
      <c r="A2284" s="33" t="s">
        <v>3879</v>
      </c>
      <c r="B2284" s="158" t="s">
        <v>496</v>
      </c>
      <c r="C2284" s="88">
        <v>45735</v>
      </c>
      <c r="D2284" s="88" t="s">
        <v>4262</v>
      </c>
      <c r="E2284" s="33" t="s">
        <v>4263</v>
      </c>
      <c r="F2284" s="88"/>
      <c r="G2284" s="394" t="s">
        <v>4267</v>
      </c>
      <c r="H2284" s="88"/>
      <c r="I2284" s="88"/>
      <c r="J2284" s="148">
        <v>69</v>
      </c>
      <c r="K2284" s="148"/>
      <c r="L2284" s="148"/>
    </row>
    <row r="2285" spans="1:12">
      <c r="A2285" s="33" t="s">
        <v>2111</v>
      </c>
      <c r="B2285" s="158" t="s">
        <v>2110</v>
      </c>
      <c r="C2285" s="88">
        <v>45735</v>
      </c>
      <c r="D2285" s="88" t="s">
        <v>4262</v>
      </c>
      <c r="E2285" s="33" t="s">
        <v>4263</v>
      </c>
      <c r="F2285" s="88"/>
      <c r="G2285" s="394" t="s">
        <v>4267</v>
      </c>
      <c r="H2285" s="88"/>
      <c r="I2285" s="88"/>
      <c r="J2285" s="148">
        <v>80</v>
      </c>
      <c r="K2285" s="148"/>
      <c r="L2285" s="148"/>
    </row>
    <row r="2286" spans="1:12">
      <c r="A2286" s="33" t="s">
        <v>3984</v>
      </c>
      <c r="B2286" s="158" t="s">
        <v>277</v>
      </c>
      <c r="C2286" s="88">
        <v>45735</v>
      </c>
      <c r="D2286" s="88" t="s">
        <v>4262</v>
      </c>
      <c r="E2286" s="33" t="s">
        <v>4263</v>
      </c>
      <c r="F2286" s="88"/>
      <c r="G2286" s="394" t="s">
        <v>4267</v>
      </c>
      <c r="H2286" s="88"/>
      <c r="I2286" s="88"/>
      <c r="J2286" s="148">
        <v>411</v>
      </c>
      <c r="K2286" s="148"/>
      <c r="L2286" s="148"/>
    </row>
    <row r="2287" spans="1:12">
      <c r="A2287" s="33" t="s">
        <v>3975</v>
      </c>
      <c r="B2287" s="158" t="s">
        <v>511</v>
      </c>
      <c r="C2287" s="88">
        <v>45735</v>
      </c>
      <c r="D2287" s="88" t="s">
        <v>4262</v>
      </c>
      <c r="E2287" s="33" t="s">
        <v>4263</v>
      </c>
      <c r="F2287" s="88"/>
      <c r="G2287" s="394" t="s">
        <v>4267</v>
      </c>
      <c r="H2287" s="88"/>
      <c r="I2287" s="88"/>
      <c r="J2287" s="148">
        <v>490</v>
      </c>
      <c r="K2287" s="148"/>
      <c r="L2287" s="148"/>
    </row>
    <row r="2288" spans="1:12">
      <c r="A2288" s="33" t="s">
        <v>1759</v>
      </c>
      <c r="B2288" s="158" t="s">
        <v>1752</v>
      </c>
      <c r="C2288" s="88">
        <v>45735</v>
      </c>
      <c r="D2288" s="88" t="s">
        <v>4262</v>
      </c>
      <c r="E2288" s="33" t="s">
        <v>4263</v>
      </c>
      <c r="F2288" s="88"/>
      <c r="G2288" s="394" t="s">
        <v>4267</v>
      </c>
      <c r="H2288" s="88"/>
      <c r="I2288" s="88"/>
      <c r="J2288" s="148">
        <v>70</v>
      </c>
      <c r="K2288" s="148"/>
      <c r="L2288" s="148"/>
    </row>
    <row r="2289" spans="1:12">
      <c r="A2289" s="33" t="s">
        <v>3792</v>
      </c>
      <c r="B2289" s="158" t="s">
        <v>325</v>
      </c>
      <c r="C2289" s="88">
        <v>45735</v>
      </c>
      <c r="D2289" s="88" t="s">
        <v>4262</v>
      </c>
      <c r="E2289" s="33" t="s">
        <v>4263</v>
      </c>
      <c r="F2289" s="88"/>
      <c r="G2289" s="394" t="s">
        <v>4267</v>
      </c>
      <c r="H2289" s="88"/>
      <c r="I2289" s="88"/>
      <c r="J2289" s="148">
        <v>324</v>
      </c>
      <c r="K2289" s="148"/>
      <c r="L2289" s="148"/>
    </row>
    <row r="2290" spans="1:12">
      <c r="A2290" s="33" t="s">
        <v>3966</v>
      </c>
      <c r="B2290" s="158" t="s">
        <v>498</v>
      </c>
      <c r="C2290" s="88">
        <v>45735</v>
      </c>
      <c r="D2290" s="88" t="s">
        <v>4262</v>
      </c>
      <c r="E2290" s="33" t="s">
        <v>4263</v>
      </c>
      <c r="F2290" s="88"/>
      <c r="G2290" s="394" t="s">
        <v>4267</v>
      </c>
      <c r="H2290" s="88"/>
      <c r="I2290" s="88"/>
      <c r="J2290" s="148">
        <v>66</v>
      </c>
      <c r="K2290" s="148"/>
      <c r="L2290" s="148"/>
    </row>
    <row r="2291" spans="1:12">
      <c r="A2291" s="33" t="s">
        <v>1522</v>
      </c>
      <c r="B2291" s="158" t="s">
        <v>1516</v>
      </c>
      <c r="C2291" s="88">
        <v>45735</v>
      </c>
      <c r="D2291" s="88" t="s">
        <v>4262</v>
      </c>
      <c r="E2291" s="33" t="s">
        <v>4263</v>
      </c>
      <c r="F2291" s="88"/>
      <c r="G2291" s="394" t="s">
        <v>4267</v>
      </c>
      <c r="H2291" s="88"/>
      <c r="I2291" s="88"/>
      <c r="J2291" s="148">
        <v>190</v>
      </c>
      <c r="K2291" s="148"/>
      <c r="L2291" s="148"/>
    </row>
    <row r="2292" spans="1:12">
      <c r="A2292" s="33" t="s">
        <v>1267</v>
      </c>
      <c r="B2292" s="158" t="s">
        <v>1266</v>
      </c>
      <c r="C2292" s="88">
        <v>45735</v>
      </c>
      <c r="D2292" s="88" t="s">
        <v>4262</v>
      </c>
      <c r="E2292" s="33" t="s">
        <v>4263</v>
      </c>
      <c r="F2292" s="88"/>
      <c r="G2292" s="394" t="s">
        <v>4267</v>
      </c>
      <c r="H2292" s="88"/>
      <c r="I2292" s="88"/>
      <c r="J2292" s="148">
        <v>60</v>
      </c>
      <c r="K2292" s="148"/>
      <c r="L2292" s="148"/>
    </row>
    <row r="2293" spans="1:12">
      <c r="A2293" s="33" t="s">
        <v>865</v>
      </c>
      <c r="B2293" s="158" t="s">
        <v>864</v>
      </c>
      <c r="C2293" s="88">
        <v>45735</v>
      </c>
      <c r="D2293" s="88" t="s">
        <v>4262</v>
      </c>
      <c r="E2293" s="33" t="s">
        <v>4263</v>
      </c>
      <c r="F2293" s="88"/>
      <c r="G2293" s="394" t="s">
        <v>4267</v>
      </c>
      <c r="H2293" s="88"/>
      <c r="I2293" s="88"/>
      <c r="J2293" s="148">
        <v>553</v>
      </c>
      <c r="K2293" s="148"/>
      <c r="L2293" s="148"/>
    </row>
    <row r="2294" spans="1:12">
      <c r="A2294" s="33" t="s">
        <v>919</v>
      </c>
      <c r="B2294" s="158" t="s">
        <v>613</v>
      </c>
      <c r="C2294" s="88">
        <v>45735</v>
      </c>
      <c r="D2294" s="88" t="s">
        <v>4262</v>
      </c>
      <c r="E2294" s="33" t="s">
        <v>4263</v>
      </c>
      <c r="F2294" s="88"/>
      <c r="G2294" s="394" t="s">
        <v>4267</v>
      </c>
      <c r="H2294" s="88"/>
      <c r="I2294" s="88"/>
      <c r="J2294" s="148">
        <v>69</v>
      </c>
      <c r="K2294" s="148"/>
      <c r="L2294" s="148"/>
    </row>
    <row r="2295" spans="1:12">
      <c r="A2295" s="33" t="s">
        <v>1675</v>
      </c>
      <c r="B2295" s="158" t="s">
        <v>1674</v>
      </c>
      <c r="C2295" s="88">
        <v>45735</v>
      </c>
      <c r="D2295" s="88" t="s">
        <v>4262</v>
      </c>
      <c r="E2295" s="33" t="s">
        <v>4263</v>
      </c>
      <c r="F2295" s="88"/>
      <c r="G2295" s="394" t="s">
        <v>4267</v>
      </c>
      <c r="H2295" s="88"/>
      <c r="I2295" s="88"/>
      <c r="J2295" s="148">
        <v>68</v>
      </c>
      <c r="K2295" s="148"/>
      <c r="L2295" s="148"/>
    </row>
    <row r="2296" spans="1:12">
      <c r="A2296" s="33" t="s">
        <v>3774</v>
      </c>
      <c r="B2296" s="158" t="s">
        <v>2645</v>
      </c>
      <c r="C2296" s="88">
        <v>45735</v>
      </c>
      <c r="D2296" s="88" t="s">
        <v>4262</v>
      </c>
      <c r="E2296" s="33" t="s">
        <v>4263</v>
      </c>
      <c r="F2296" s="88"/>
      <c r="G2296" s="394" t="s">
        <v>4267</v>
      </c>
      <c r="H2296" s="88"/>
      <c r="I2296" s="88"/>
      <c r="J2296" s="148">
        <v>115</v>
      </c>
      <c r="K2296" s="148"/>
      <c r="L2296" s="148"/>
    </row>
    <row r="2297" spans="1:12">
      <c r="A2297" s="33" t="s">
        <v>1882</v>
      </c>
      <c r="B2297" s="158" t="s">
        <v>1869</v>
      </c>
      <c r="C2297" s="88">
        <v>45735</v>
      </c>
      <c r="D2297" s="88" t="s">
        <v>4262</v>
      </c>
      <c r="E2297" s="33" t="s">
        <v>4263</v>
      </c>
      <c r="F2297" s="88"/>
      <c r="G2297" s="394" t="s">
        <v>4267</v>
      </c>
      <c r="H2297" s="88"/>
      <c r="I2297" s="88"/>
      <c r="J2297" s="148">
        <v>138</v>
      </c>
      <c r="K2297" s="148"/>
      <c r="L2297" s="148"/>
    </row>
    <row r="2298" spans="1:12">
      <c r="A2298" s="33" t="s">
        <v>1354</v>
      </c>
      <c r="B2298" s="158" t="s">
        <v>1350</v>
      </c>
      <c r="C2298" s="88">
        <v>45735</v>
      </c>
      <c r="D2298" s="88" t="s">
        <v>4262</v>
      </c>
      <c r="E2298" s="33" t="s">
        <v>4263</v>
      </c>
      <c r="F2298" s="88"/>
      <c r="G2298" s="394" t="s">
        <v>4267</v>
      </c>
      <c r="H2298" s="88"/>
      <c r="I2298" s="88"/>
      <c r="J2298" s="148">
        <v>138</v>
      </c>
      <c r="K2298" s="148"/>
      <c r="L2298" s="148"/>
    </row>
    <row r="2299" spans="1:12">
      <c r="A2299" s="33" t="s">
        <v>1939</v>
      </c>
      <c r="B2299" s="158" t="s">
        <v>1937</v>
      </c>
      <c r="C2299" s="88">
        <v>45735</v>
      </c>
      <c r="D2299" s="88" t="s">
        <v>4262</v>
      </c>
      <c r="E2299" s="33" t="s">
        <v>4263</v>
      </c>
      <c r="F2299" s="88"/>
      <c r="G2299" s="394" t="s">
        <v>4267</v>
      </c>
      <c r="H2299" s="88"/>
      <c r="I2299" s="88"/>
      <c r="J2299" s="148">
        <v>200</v>
      </c>
      <c r="K2299" s="148"/>
      <c r="L2299" s="148"/>
    </row>
    <row r="2300" spans="1:12">
      <c r="A2300" s="33" t="s">
        <v>2163</v>
      </c>
      <c r="B2300" s="158" t="s">
        <v>2162</v>
      </c>
      <c r="C2300" s="88">
        <v>45735</v>
      </c>
      <c r="D2300" s="88" t="s">
        <v>4262</v>
      </c>
      <c r="E2300" s="33" t="s">
        <v>4263</v>
      </c>
      <c r="F2300" s="88"/>
      <c r="G2300" s="394" t="s">
        <v>4267</v>
      </c>
      <c r="H2300" s="88"/>
      <c r="I2300" s="88"/>
      <c r="J2300" s="148">
        <v>138</v>
      </c>
      <c r="K2300" s="148"/>
      <c r="L2300" s="148"/>
    </row>
    <row r="2301" spans="1:12">
      <c r="A2301" s="33" t="s">
        <v>3980</v>
      </c>
      <c r="B2301" s="158" t="s">
        <v>536</v>
      </c>
      <c r="C2301" s="88">
        <v>45735</v>
      </c>
      <c r="D2301" s="88" t="s">
        <v>4262</v>
      </c>
      <c r="E2301" s="33" t="s">
        <v>4263</v>
      </c>
      <c r="F2301" s="88"/>
      <c r="G2301" s="394" t="s">
        <v>4267</v>
      </c>
      <c r="H2301" s="88"/>
      <c r="I2301" s="88"/>
      <c r="J2301" s="148">
        <v>68</v>
      </c>
      <c r="K2301" s="148"/>
      <c r="L2301" s="148"/>
    </row>
    <row r="2302" spans="1:12">
      <c r="A2302" s="33" t="s">
        <v>3760</v>
      </c>
      <c r="B2302" s="158" t="s">
        <v>985</v>
      </c>
      <c r="C2302" s="88">
        <v>45735</v>
      </c>
      <c r="D2302" s="88" t="s">
        <v>4262</v>
      </c>
      <c r="E2302" s="33" t="s">
        <v>4263</v>
      </c>
      <c r="F2302" s="88"/>
      <c r="G2302" s="394" t="s">
        <v>4267</v>
      </c>
      <c r="H2302" s="88"/>
      <c r="I2302" s="88"/>
      <c r="J2302" s="148">
        <v>80</v>
      </c>
      <c r="K2302" s="148"/>
      <c r="L2302" s="148"/>
    </row>
    <row r="2303" spans="1:12">
      <c r="A2303" s="33" t="s">
        <v>786</v>
      </c>
      <c r="B2303" s="158" t="s">
        <v>785</v>
      </c>
      <c r="C2303" s="88">
        <v>45735</v>
      </c>
      <c r="D2303" s="88" t="s">
        <v>4262</v>
      </c>
      <c r="E2303" s="33" t="s">
        <v>4263</v>
      </c>
      <c r="F2303" s="88"/>
      <c r="G2303" s="394" t="s">
        <v>4267</v>
      </c>
      <c r="H2303" s="88"/>
      <c r="I2303" s="88"/>
      <c r="J2303" s="148">
        <v>150</v>
      </c>
      <c r="K2303" s="148"/>
      <c r="L2303" s="148"/>
    </row>
    <row r="2304" spans="1:12">
      <c r="A2304" s="33" t="s">
        <v>3703</v>
      </c>
      <c r="B2304" s="158" t="s">
        <v>531</v>
      </c>
      <c r="C2304" s="88">
        <v>45735</v>
      </c>
      <c r="D2304" s="88" t="s">
        <v>4262</v>
      </c>
      <c r="E2304" s="33" t="s">
        <v>4263</v>
      </c>
      <c r="F2304" s="88"/>
      <c r="G2304" s="394" t="s">
        <v>4267</v>
      </c>
      <c r="H2304" s="88"/>
      <c r="I2304" s="88"/>
      <c r="J2304" s="148">
        <v>68</v>
      </c>
      <c r="K2304" s="148"/>
      <c r="L2304" s="148"/>
    </row>
    <row r="2305" spans="1:12">
      <c r="A2305" s="33" t="s">
        <v>3972</v>
      </c>
      <c r="B2305" s="158" t="s">
        <v>2284</v>
      </c>
      <c r="C2305" s="88">
        <v>45735</v>
      </c>
      <c r="D2305" s="88" t="s">
        <v>4262</v>
      </c>
      <c r="E2305" s="33" t="s">
        <v>4263</v>
      </c>
      <c r="F2305" s="88"/>
      <c r="G2305" s="394" t="s">
        <v>4267</v>
      </c>
      <c r="H2305" s="88"/>
      <c r="I2305" s="88"/>
      <c r="J2305" s="148">
        <v>636</v>
      </c>
      <c r="K2305" s="148"/>
      <c r="L2305" s="148"/>
    </row>
    <row r="2306" spans="1:12">
      <c r="A2306" s="33" t="s">
        <v>3657</v>
      </c>
      <c r="B2306" s="158" t="s">
        <v>434</v>
      </c>
      <c r="C2306" s="88">
        <v>45735</v>
      </c>
      <c r="D2306" s="88" t="s">
        <v>4262</v>
      </c>
      <c r="E2306" s="33" t="s">
        <v>4263</v>
      </c>
      <c r="F2306" s="88"/>
      <c r="G2306" s="394" t="s">
        <v>4267</v>
      </c>
      <c r="H2306" s="88"/>
      <c r="I2306" s="88"/>
      <c r="J2306" s="148">
        <v>60</v>
      </c>
      <c r="K2306" s="148"/>
      <c r="L2306" s="148"/>
    </row>
    <row r="2307" spans="1:12">
      <c r="A2307" s="33" t="s">
        <v>3976</v>
      </c>
      <c r="B2307" s="158" t="s">
        <v>514</v>
      </c>
      <c r="C2307" s="88">
        <v>45735</v>
      </c>
      <c r="D2307" s="88" t="s">
        <v>4262</v>
      </c>
      <c r="E2307" s="33" t="s">
        <v>4263</v>
      </c>
      <c r="F2307" s="88"/>
      <c r="G2307" s="394" t="s">
        <v>4267</v>
      </c>
      <c r="H2307" s="88"/>
      <c r="I2307" s="88"/>
      <c r="J2307" s="148">
        <v>443</v>
      </c>
      <c r="K2307" s="148"/>
      <c r="L2307" s="148"/>
    </row>
    <row r="2308" spans="1:12">
      <c r="A2308" s="33" t="s">
        <v>3918</v>
      </c>
      <c r="B2308" s="158" t="s">
        <v>1001</v>
      </c>
      <c r="C2308" s="88">
        <v>45735</v>
      </c>
      <c r="D2308" s="88" t="s">
        <v>4262</v>
      </c>
      <c r="E2308" s="33" t="s">
        <v>4263</v>
      </c>
      <c r="F2308" s="88"/>
      <c r="G2308" s="394" t="s">
        <v>4267</v>
      </c>
      <c r="H2308" s="88"/>
      <c r="I2308" s="88"/>
      <c r="J2308" s="148">
        <v>60</v>
      </c>
      <c r="K2308" s="148"/>
      <c r="L2308" s="148"/>
    </row>
    <row r="2309" spans="1:12">
      <c r="A2309" s="33" t="s">
        <v>2171</v>
      </c>
      <c r="B2309" s="158" t="s">
        <v>2170</v>
      </c>
      <c r="C2309" s="88">
        <v>45735</v>
      </c>
      <c r="D2309" s="88" t="s">
        <v>4262</v>
      </c>
      <c r="E2309" s="33" t="s">
        <v>4263</v>
      </c>
      <c r="F2309" s="88"/>
      <c r="G2309" s="394" t="s">
        <v>4267</v>
      </c>
      <c r="H2309" s="88"/>
      <c r="I2309" s="88"/>
      <c r="J2309" s="148">
        <v>273</v>
      </c>
      <c r="K2309" s="148"/>
      <c r="L2309" s="148"/>
    </row>
    <row r="2310" spans="1:12">
      <c r="A2310" s="33" t="s">
        <v>1905</v>
      </c>
      <c r="B2310" s="158" t="s">
        <v>1340</v>
      </c>
      <c r="C2310" s="88">
        <v>45735</v>
      </c>
      <c r="D2310" s="88" t="s">
        <v>4262</v>
      </c>
      <c r="E2310" s="33" t="s">
        <v>4263</v>
      </c>
      <c r="F2310" s="88"/>
      <c r="G2310" s="394" t="s">
        <v>4267</v>
      </c>
      <c r="H2310" s="88"/>
      <c r="I2310" s="88"/>
      <c r="J2310" s="148">
        <v>150</v>
      </c>
      <c r="K2310" s="148"/>
      <c r="L2310" s="148"/>
    </row>
    <row r="2311" spans="1:12">
      <c r="A2311" s="33" t="s">
        <v>1351</v>
      </c>
      <c r="B2311" s="158" t="s">
        <v>1349</v>
      </c>
      <c r="C2311" s="88">
        <v>45735</v>
      </c>
      <c r="D2311" s="88" t="s">
        <v>4262</v>
      </c>
      <c r="E2311" s="33" t="s">
        <v>4263</v>
      </c>
      <c r="F2311" s="88"/>
      <c r="G2311" s="394" t="s">
        <v>4267</v>
      </c>
      <c r="H2311" s="88"/>
      <c r="I2311" s="88"/>
      <c r="J2311" s="148">
        <v>700</v>
      </c>
      <c r="K2311" s="148"/>
      <c r="L2311" s="148"/>
    </row>
    <row r="2312" spans="1:12">
      <c r="A2312" s="33" t="s">
        <v>2099</v>
      </c>
      <c r="B2312" s="158" t="s">
        <v>2096</v>
      </c>
      <c r="C2312" s="88">
        <v>45735</v>
      </c>
      <c r="D2312" s="88" t="s">
        <v>4262</v>
      </c>
      <c r="E2312" s="33" t="s">
        <v>4263</v>
      </c>
      <c r="F2312" s="88"/>
      <c r="G2312" s="394" t="s">
        <v>4267</v>
      </c>
      <c r="H2312" s="88"/>
      <c r="I2312" s="88"/>
      <c r="J2312" s="148">
        <v>138</v>
      </c>
      <c r="K2312" s="148"/>
      <c r="L2312" s="148"/>
    </row>
    <row r="2313" spans="1:12">
      <c r="A2313" s="33" t="s">
        <v>56</v>
      </c>
      <c r="B2313" s="158" t="s">
        <v>508</v>
      </c>
      <c r="C2313" s="88">
        <v>45735</v>
      </c>
      <c r="D2313" s="88" t="s">
        <v>4262</v>
      </c>
      <c r="E2313" s="33" t="s">
        <v>4263</v>
      </c>
      <c r="F2313" s="88"/>
      <c r="G2313" s="394" t="s">
        <v>4267</v>
      </c>
      <c r="H2313" s="88"/>
      <c r="I2313" s="88"/>
      <c r="J2313" s="148">
        <v>210</v>
      </c>
      <c r="K2313" s="148"/>
      <c r="L2313" s="148"/>
    </row>
    <row r="2314" spans="1:12">
      <c r="A2314" s="33" t="s">
        <v>3670</v>
      </c>
      <c r="B2314" s="158" t="s">
        <v>504</v>
      </c>
      <c r="C2314" s="88">
        <v>45735</v>
      </c>
      <c r="D2314" s="88" t="s">
        <v>4262</v>
      </c>
      <c r="E2314" s="33" t="s">
        <v>4263</v>
      </c>
      <c r="F2314" s="88"/>
      <c r="G2314" s="394" t="s">
        <v>4267</v>
      </c>
      <c r="H2314" s="88"/>
      <c r="I2314" s="88"/>
      <c r="J2314" s="148">
        <v>75</v>
      </c>
      <c r="K2314" s="148"/>
      <c r="L2314" s="148"/>
    </row>
    <row r="2315" spans="1:12">
      <c r="A2315" s="33" t="s">
        <v>3969</v>
      </c>
      <c r="B2315" s="158" t="s">
        <v>497</v>
      </c>
      <c r="C2315" s="88">
        <v>45735</v>
      </c>
      <c r="D2315" s="88" t="s">
        <v>4262</v>
      </c>
      <c r="E2315" s="33" t="s">
        <v>4263</v>
      </c>
      <c r="F2315" s="88"/>
      <c r="G2315" s="394" t="s">
        <v>4267</v>
      </c>
      <c r="H2315" s="88"/>
      <c r="I2315" s="88"/>
      <c r="J2315" s="148">
        <v>147</v>
      </c>
      <c r="K2315" s="148"/>
      <c r="L2315" s="148"/>
    </row>
    <row r="2316" spans="1:12">
      <c r="A2316" s="33" t="s">
        <v>936</v>
      </c>
      <c r="B2316" s="158" t="s">
        <v>935</v>
      </c>
      <c r="C2316" s="88">
        <v>45735</v>
      </c>
      <c r="D2316" s="88" t="s">
        <v>4262</v>
      </c>
      <c r="E2316" s="33" t="s">
        <v>4263</v>
      </c>
      <c r="F2316" s="88"/>
      <c r="G2316" s="394" t="s">
        <v>4267</v>
      </c>
      <c r="H2316" s="88"/>
      <c r="I2316" s="88"/>
      <c r="J2316" s="148">
        <v>120</v>
      </c>
      <c r="K2316" s="148"/>
      <c r="L2316" s="148"/>
    </row>
    <row r="2317" spans="1:12">
      <c r="A2317" s="33" t="s">
        <v>1486</v>
      </c>
      <c r="B2317" s="158" t="s">
        <v>1485</v>
      </c>
      <c r="C2317" s="88">
        <v>45735</v>
      </c>
      <c r="D2317" s="88" t="s">
        <v>4262</v>
      </c>
      <c r="E2317" s="33" t="s">
        <v>4263</v>
      </c>
      <c r="F2317" s="88"/>
      <c r="G2317" s="394" t="s">
        <v>4267</v>
      </c>
      <c r="H2317" s="88"/>
      <c r="I2317" s="88"/>
      <c r="J2317" s="148">
        <v>138</v>
      </c>
      <c r="K2317" s="148"/>
      <c r="L2317" s="148"/>
    </row>
    <row r="2318" spans="1:12">
      <c r="A2318" s="33" t="s">
        <v>2149</v>
      </c>
      <c r="B2318" s="158" t="s">
        <v>2148</v>
      </c>
      <c r="C2318" s="88">
        <v>45735</v>
      </c>
      <c r="D2318" s="88" t="s">
        <v>4262</v>
      </c>
      <c r="E2318" s="33" t="s">
        <v>4263</v>
      </c>
      <c r="F2318" s="88"/>
      <c r="G2318" s="394" t="s">
        <v>4267</v>
      </c>
      <c r="H2318" s="88"/>
      <c r="I2318" s="88"/>
      <c r="J2318" s="148">
        <v>66</v>
      </c>
      <c r="K2318" s="148"/>
      <c r="L2318" s="148"/>
    </row>
    <row r="2319" spans="1:12">
      <c r="A2319" s="33" t="s">
        <v>3986</v>
      </c>
      <c r="B2319" s="158" t="s">
        <v>493</v>
      </c>
      <c r="C2319" s="88">
        <v>45735</v>
      </c>
      <c r="D2319" s="88" t="s">
        <v>4262</v>
      </c>
      <c r="E2319" s="33" t="s">
        <v>4263</v>
      </c>
      <c r="F2319" s="88"/>
      <c r="G2319" s="394" t="s">
        <v>4267</v>
      </c>
      <c r="H2319" s="88"/>
      <c r="I2319" s="88"/>
      <c r="J2319" s="148">
        <v>138</v>
      </c>
      <c r="K2319" s="148"/>
      <c r="L2319" s="148"/>
    </row>
    <row r="2320" spans="1:12">
      <c r="A2320" s="33" t="s">
        <v>736</v>
      </c>
      <c r="B2320" s="158" t="s">
        <v>735</v>
      </c>
      <c r="C2320" s="88">
        <v>45735</v>
      </c>
      <c r="D2320" s="88" t="s">
        <v>4262</v>
      </c>
      <c r="E2320" s="33" t="s">
        <v>4263</v>
      </c>
      <c r="F2320" s="88"/>
      <c r="G2320" s="394" t="s">
        <v>4267</v>
      </c>
      <c r="H2320" s="88"/>
      <c r="I2320" s="88"/>
      <c r="J2320" s="148">
        <v>200</v>
      </c>
      <c r="K2320" s="148"/>
      <c r="L2320" s="148"/>
    </row>
    <row r="2321" spans="1:12">
      <c r="A2321" s="33" t="s">
        <v>3973</v>
      </c>
      <c r="B2321" s="158" t="s">
        <v>518</v>
      </c>
      <c r="C2321" s="88">
        <v>45735</v>
      </c>
      <c r="D2321" s="88" t="s">
        <v>4262</v>
      </c>
      <c r="E2321" s="33" t="s">
        <v>4263</v>
      </c>
      <c r="F2321" s="88"/>
      <c r="G2321" s="394" t="s">
        <v>4267</v>
      </c>
      <c r="H2321" s="88"/>
      <c r="I2321" s="88"/>
      <c r="J2321" s="148">
        <v>84</v>
      </c>
      <c r="K2321" s="148"/>
      <c r="L2321" s="148"/>
    </row>
    <row r="2322" spans="1:12">
      <c r="A2322" s="33" t="s">
        <v>3302</v>
      </c>
      <c r="B2322" s="158" t="s">
        <v>2424</v>
      </c>
      <c r="C2322" s="88">
        <v>45735</v>
      </c>
      <c r="D2322" s="88" t="s">
        <v>4262</v>
      </c>
      <c r="E2322" s="33" t="s">
        <v>4263</v>
      </c>
      <c r="F2322" s="88"/>
      <c r="G2322" s="394" t="s">
        <v>4267</v>
      </c>
      <c r="H2322" s="88"/>
      <c r="I2322" s="88"/>
      <c r="J2322" s="148">
        <v>71</v>
      </c>
      <c r="K2322" s="148"/>
      <c r="L2322" s="148"/>
    </row>
    <row r="2323" spans="1:12">
      <c r="A2323" s="33" t="s">
        <v>699</v>
      </c>
      <c r="B2323" s="158" t="s">
        <v>696</v>
      </c>
      <c r="C2323" s="88">
        <v>45735</v>
      </c>
      <c r="D2323" s="88" t="s">
        <v>4262</v>
      </c>
      <c r="E2323" s="33" t="s">
        <v>4263</v>
      </c>
      <c r="F2323" s="88"/>
      <c r="G2323" s="394" t="s">
        <v>4267</v>
      </c>
      <c r="H2323" s="88"/>
      <c r="I2323" s="88"/>
      <c r="J2323" s="148">
        <v>79</v>
      </c>
      <c r="K2323" s="148"/>
      <c r="L2323" s="148"/>
    </row>
    <row r="2324" spans="1:12">
      <c r="A2324" s="33" t="s">
        <v>744</v>
      </c>
      <c r="B2324" s="158" t="s">
        <v>2285</v>
      </c>
      <c r="C2324" s="88">
        <v>45735</v>
      </c>
      <c r="D2324" s="88" t="s">
        <v>4262</v>
      </c>
      <c r="E2324" s="33" t="s">
        <v>4263</v>
      </c>
      <c r="F2324" s="88"/>
      <c r="G2324" s="394" t="s">
        <v>4267</v>
      </c>
      <c r="H2324" s="88"/>
      <c r="I2324" s="88"/>
      <c r="J2324" s="148">
        <v>298</v>
      </c>
      <c r="K2324" s="148"/>
      <c r="L2324" s="148"/>
    </row>
    <row r="2325" spans="1:12">
      <c r="A2325" s="33" t="s">
        <v>1756</v>
      </c>
      <c r="B2325" s="158" t="s">
        <v>1751</v>
      </c>
      <c r="C2325" s="88">
        <v>45735</v>
      </c>
      <c r="D2325" s="88" t="s">
        <v>4262</v>
      </c>
      <c r="E2325" s="33" t="s">
        <v>4263</v>
      </c>
      <c r="F2325" s="88"/>
      <c r="G2325" s="394" t="s">
        <v>4267</v>
      </c>
      <c r="H2325" s="88"/>
      <c r="I2325" s="88"/>
      <c r="J2325" s="148">
        <v>285</v>
      </c>
      <c r="K2325" s="148"/>
      <c r="L2325" s="148"/>
    </row>
    <row r="2326" spans="1:12">
      <c r="A2326" s="33" t="s">
        <v>1343</v>
      </c>
      <c r="B2326" s="158" t="s">
        <v>1339</v>
      </c>
      <c r="C2326" s="88">
        <v>45735</v>
      </c>
      <c r="D2326" s="88" t="s">
        <v>4262</v>
      </c>
      <c r="E2326" s="33" t="s">
        <v>4263</v>
      </c>
      <c r="F2326" s="88"/>
      <c r="G2326" s="394" t="s">
        <v>4267</v>
      </c>
      <c r="H2326" s="88"/>
      <c r="I2326" s="88"/>
      <c r="J2326" s="148">
        <v>73</v>
      </c>
      <c r="K2326" s="148"/>
      <c r="L2326" s="148"/>
    </row>
    <row r="2327" spans="1:12">
      <c r="A2327" s="33" t="s">
        <v>1435</v>
      </c>
      <c r="B2327" s="158" t="s">
        <v>1434</v>
      </c>
      <c r="C2327" s="88">
        <v>45735</v>
      </c>
      <c r="D2327" s="88" t="s">
        <v>4262</v>
      </c>
      <c r="E2327" s="33" t="s">
        <v>4263</v>
      </c>
      <c r="F2327" s="88"/>
      <c r="G2327" s="394" t="s">
        <v>4267</v>
      </c>
      <c r="H2327" s="88"/>
      <c r="I2327" s="88"/>
      <c r="J2327" s="148">
        <v>168</v>
      </c>
      <c r="K2327" s="148"/>
      <c r="L2327" s="148"/>
    </row>
    <row r="2328" spans="1:12">
      <c r="A2328" s="33" t="s">
        <v>3863</v>
      </c>
      <c r="B2328" s="158" t="s">
        <v>1457</v>
      </c>
      <c r="C2328" s="88">
        <v>45735</v>
      </c>
      <c r="D2328" s="88" t="s">
        <v>4262</v>
      </c>
      <c r="E2328" s="33" t="s">
        <v>4263</v>
      </c>
      <c r="F2328" s="88"/>
      <c r="G2328" s="394" t="s">
        <v>4267</v>
      </c>
      <c r="H2328" s="88"/>
      <c r="I2328" s="88"/>
      <c r="J2328" s="148">
        <v>345</v>
      </c>
      <c r="K2328" s="148"/>
      <c r="L2328" s="148"/>
    </row>
    <row r="2329" spans="1:12">
      <c r="A2329" s="33" t="s">
        <v>1793</v>
      </c>
      <c r="B2329" s="158" t="s">
        <v>1792</v>
      </c>
      <c r="C2329" s="88">
        <v>45735</v>
      </c>
      <c r="D2329" s="88" t="s">
        <v>4262</v>
      </c>
      <c r="E2329" s="33" t="s">
        <v>4263</v>
      </c>
      <c r="F2329" s="88"/>
      <c r="G2329" s="394" t="s">
        <v>4267</v>
      </c>
      <c r="H2329" s="88"/>
      <c r="I2329" s="88"/>
      <c r="J2329" s="148">
        <v>69</v>
      </c>
      <c r="K2329" s="148"/>
      <c r="L2329" s="148"/>
    </row>
    <row r="2330" spans="1:12">
      <c r="A2330" s="33" t="s">
        <v>1455</v>
      </c>
      <c r="B2330" s="158" t="s">
        <v>1449</v>
      </c>
      <c r="C2330" s="88">
        <v>45735</v>
      </c>
      <c r="D2330" s="88" t="s">
        <v>4262</v>
      </c>
      <c r="E2330" s="33" t="s">
        <v>4263</v>
      </c>
      <c r="F2330" s="88"/>
      <c r="G2330" s="394" t="s">
        <v>4267</v>
      </c>
      <c r="H2330" s="88"/>
      <c r="I2330" s="88"/>
      <c r="J2330" s="148">
        <v>168</v>
      </c>
      <c r="K2330" s="148"/>
      <c r="L2330" s="148"/>
    </row>
    <row r="2331" spans="1:12">
      <c r="A2331" s="33" t="s">
        <v>3965</v>
      </c>
      <c r="B2331" s="158" t="s">
        <v>505</v>
      </c>
      <c r="C2331" s="88">
        <v>45735</v>
      </c>
      <c r="D2331" s="88" t="s">
        <v>4262</v>
      </c>
      <c r="E2331" s="33" t="s">
        <v>4263</v>
      </c>
      <c r="F2331" s="88"/>
      <c r="G2331" s="394" t="s">
        <v>4267</v>
      </c>
      <c r="H2331" s="88"/>
      <c r="I2331" s="88"/>
      <c r="J2331" s="148">
        <v>542</v>
      </c>
      <c r="K2331" s="148"/>
      <c r="L2331" s="148"/>
    </row>
    <row r="2332" spans="1:12">
      <c r="A2332" s="33" t="s">
        <v>1030</v>
      </c>
      <c r="B2332" s="158" t="s">
        <v>520</v>
      </c>
      <c r="C2332" s="88">
        <v>45735</v>
      </c>
      <c r="D2332" s="88" t="s">
        <v>4262</v>
      </c>
      <c r="E2332" s="33" t="s">
        <v>4263</v>
      </c>
      <c r="F2332" s="88"/>
      <c r="G2332" s="394" t="s">
        <v>4267</v>
      </c>
      <c r="H2332" s="88"/>
      <c r="I2332" s="88"/>
      <c r="J2332" s="148">
        <v>60</v>
      </c>
      <c r="K2332" s="148"/>
      <c r="L2332" s="148"/>
    </row>
    <row r="2333" spans="1:12">
      <c r="A2333" s="33" t="s">
        <v>1299</v>
      </c>
      <c r="B2333" s="158" t="s">
        <v>1298</v>
      </c>
      <c r="C2333" s="88">
        <v>45735</v>
      </c>
      <c r="D2333" s="88" t="s">
        <v>4262</v>
      </c>
      <c r="E2333" s="33" t="s">
        <v>4263</v>
      </c>
      <c r="F2333" s="88"/>
      <c r="G2333" s="394" t="s">
        <v>4267</v>
      </c>
      <c r="H2333" s="88"/>
      <c r="I2333" s="88"/>
      <c r="J2333" s="148">
        <v>84</v>
      </c>
      <c r="K2333" s="148"/>
      <c r="L2333" s="148"/>
    </row>
    <row r="2334" spans="1:12">
      <c r="A2334" s="33" t="s">
        <v>3676</v>
      </c>
      <c r="B2334" s="158" t="s">
        <v>2351</v>
      </c>
      <c r="C2334" s="88">
        <v>45735</v>
      </c>
      <c r="D2334" s="88" t="s">
        <v>4262</v>
      </c>
      <c r="E2334" s="33" t="s">
        <v>4263</v>
      </c>
      <c r="F2334" s="88"/>
      <c r="G2334" s="394" t="s">
        <v>4267</v>
      </c>
      <c r="H2334" s="88"/>
      <c r="I2334" s="88"/>
      <c r="J2334" s="148">
        <v>88</v>
      </c>
      <c r="K2334" s="148"/>
      <c r="L2334" s="148"/>
    </row>
    <row r="2335" spans="1:12">
      <c r="A2335" s="33" t="s">
        <v>3661</v>
      </c>
      <c r="B2335" s="158" t="s">
        <v>519</v>
      </c>
      <c r="C2335" s="88">
        <v>45735</v>
      </c>
      <c r="D2335" s="88" t="s">
        <v>4262</v>
      </c>
      <c r="E2335" s="33" t="s">
        <v>4263</v>
      </c>
      <c r="F2335" s="88"/>
      <c r="G2335" s="394" t="s">
        <v>4267</v>
      </c>
      <c r="H2335" s="88"/>
      <c r="I2335" s="88"/>
      <c r="J2335" s="148">
        <v>57</v>
      </c>
      <c r="K2335" s="148"/>
      <c r="L2335" s="148"/>
    </row>
    <row r="2336" spans="1:12">
      <c r="A2336" s="33" t="s">
        <v>3988</v>
      </c>
      <c r="B2336" s="158" t="s">
        <v>2282</v>
      </c>
      <c r="C2336" s="88">
        <v>45735</v>
      </c>
      <c r="D2336" s="88" t="s">
        <v>4262</v>
      </c>
      <c r="E2336" s="33" t="s">
        <v>4263</v>
      </c>
      <c r="F2336" s="88"/>
      <c r="G2336" s="394" t="s">
        <v>4267</v>
      </c>
      <c r="H2336" s="88"/>
      <c r="I2336" s="88"/>
      <c r="J2336" s="148">
        <v>138</v>
      </c>
      <c r="K2336" s="148"/>
      <c r="L2336" s="148"/>
    </row>
    <row r="2337" spans="1:12">
      <c r="A2337" s="33" t="s">
        <v>2081</v>
      </c>
      <c r="B2337" s="158" t="s">
        <v>2080</v>
      </c>
      <c r="C2337" s="88">
        <v>45735</v>
      </c>
      <c r="D2337" s="88" t="s">
        <v>4262</v>
      </c>
      <c r="E2337" s="33" t="s">
        <v>4263</v>
      </c>
      <c r="F2337" s="88"/>
      <c r="G2337" s="394" t="s">
        <v>4267</v>
      </c>
      <c r="H2337" s="88"/>
      <c r="I2337" s="88"/>
      <c r="J2337" s="148">
        <v>78</v>
      </c>
      <c r="K2337" s="148"/>
      <c r="L2337" s="148"/>
    </row>
    <row r="2338" spans="1:12">
      <c r="A2338" s="33" t="s">
        <v>3625</v>
      </c>
      <c r="B2338" s="158" t="s">
        <v>491</v>
      </c>
      <c r="C2338" s="88">
        <v>45735</v>
      </c>
      <c r="D2338" s="88" t="s">
        <v>4262</v>
      </c>
      <c r="E2338" s="33" t="s">
        <v>4263</v>
      </c>
      <c r="F2338" s="88"/>
      <c r="G2338" s="394" t="s">
        <v>4267</v>
      </c>
      <c r="H2338" s="88"/>
      <c r="I2338" s="88"/>
      <c r="J2338" s="148">
        <v>138</v>
      </c>
      <c r="K2338" s="148"/>
      <c r="L2338" s="148"/>
    </row>
    <row r="2339" spans="1:12">
      <c r="A2339" s="33" t="s">
        <v>968</v>
      </c>
      <c r="B2339" s="158" t="s">
        <v>967</v>
      </c>
      <c r="C2339" s="88">
        <v>45735</v>
      </c>
      <c r="D2339" s="88" t="s">
        <v>4262</v>
      </c>
      <c r="E2339" s="33" t="s">
        <v>4263</v>
      </c>
      <c r="F2339" s="88"/>
      <c r="G2339" s="394" t="s">
        <v>4267</v>
      </c>
      <c r="H2339" s="88"/>
      <c r="I2339" s="88"/>
      <c r="J2339" s="148">
        <v>158</v>
      </c>
      <c r="K2339" s="148"/>
      <c r="L2339" s="148"/>
    </row>
    <row r="2340" spans="1:12">
      <c r="A2340" s="33" t="s">
        <v>3963</v>
      </c>
      <c r="B2340" s="158" t="s">
        <v>507</v>
      </c>
      <c r="C2340" s="88">
        <v>45735</v>
      </c>
      <c r="D2340" s="88" t="s">
        <v>4262</v>
      </c>
      <c r="E2340" s="33" t="s">
        <v>4263</v>
      </c>
      <c r="F2340" s="88"/>
      <c r="G2340" s="394" t="s">
        <v>4267</v>
      </c>
      <c r="H2340" s="88"/>
      <c r="I2340" s="88"/>
      <c r="J2340" s="148">
        <v>72</v>
      </c>
      <c r="K2340" s="148"/>
      <c r="L2340" s="148"/>
    </row>
    <row r="2341" spans="1:12">
      <c r="A2341" s="33" t="s">
        <v>3737</v>
      </c>
      <c r="B2341" s="158" t="s">
        <v>2423</v>
      </c>
      <c r="C2341" s="88">
        <v>45735</v>
      </c>
      <c r="D2341" s="88" t="s">
        <v>4262</v>
      </c>
      <c r="E2341" s="33" t="s">
        <v>4263</v>
      </c>
      <c r="F2341" s="88"/>
      <c r="G2341" s="394" t="s">
        <v>4267</v>
      </c>
      <c r="H2341" s="88"/>
      <c r="I2341" s="88"/>
      <c r="J2341" s="148">
        <v>138</v>
      </c>
      <c r="K2341" s="148"/>
      <c r="L2341" s="148"/>
    </row>
    <row r="2342" spans="1:12">
      <c r="A2342" s="33" t="s">
        <v>1797</v>
      </c>
      <c r="B2342" s="158" t="s">
        <v>1796</v>
      </c>
      <c r="C2342" s="88">
        <v>45735</v>
      </c>
      <c r="D2342" s="88" t="s">
        <v>4262</v>
      </c>
      <c r="E2342" s="33" t="s">
        <v>4263</v>
      </c>
      <c r="F2342" s="88"/>
      <c r="G2342" s="394" t="s">
        <v>4267</v>
      </c>
      <c r="H2342" s="88"/>
      <c r="I2342" s="88"/>
      <c r="J2342" s="148">
        <v>153</v>
      </c>
      <c r="K2342" s="148"/>
      <c r="L2342" s="148"/>
    </row>
    <row r="2343" spans="1:12">
      <c r="A2343" s="33" t="s">
        <v>3896</v>
      </c>
      <c r="B2343" s="158" t="s">
        <v>1877</v>
      </c>
      <c r="C2343" s="88">
        <v>45735</v>
      </c>
      <c r="D2343" s="88" t="s">
        <v>4262</v>
      </c>
      <c r="E2343" s="33" t="s">
        <v>4263</v>
      </c>
      <c r="F2343" s="88"/>
      <c r="G2343" s="394" t="s">
        <v>4267</v>
      </c>
      <c r="H2343" s="88"/>
      <c r="I2343" s="88"/>
      <c r="J2343" s="148">
        <v>85</v>
      </c>
      <c r="K2343" s="148"/>
      <c r="L2343" s="148"/>
    </row>
    <row r="2344" spans="1:12">
      <c r="A2344" s="33" t="s">
        <v>3641</v>
      </c>
      <c r="B2344" s="158" t="s">
        <v>524</v>
      </c>
      <c r="C2344" s="88">
        <v>45735</v>
      </c>
      <c r="D2344" s="88" t="s">
        <v>4262</v>
      </c>
      <c r="E2344" s="33" t="s">
        <v>4263</v>
      </c>
      <c r="F2344" s="88"/>
      <c r="G2344" s="394" t="s">
        <v>4267</v>
      </c>
      <c r="H2344" s="88"/>
      <c r="I2344" s="88"/>
      <c r="J2344" s="148">
        <v>80</v>
      </c>
      <c r="K2344" s="148"/>
      <c r="L2344" s="148"/>
    </row>
    <row r="2345" spans="1:12">
      <c r="A2345" s="33" t="s">
        <v>1511</v>
      </c>
      <c r="B2345" s="158" t="s">
        <v>1510</v>
      </c>
      <c r="C2345" s="88">
        <v>45735</v>
      </c>
      <c r="D2345" s="88" t="s">
        <v>4262</v>
      </c>
      <c r="E2345" s="33" t="s">
        <v>4263</v>
      </c>
      <c r="F2345" s="88"/>
      <c r="G2345" s="394" t="s">
        <v>4267</v>
      </c>
      <c r="H2345" s="88"/>
      <c r="I2345" s="88"/>
      <c r="J2345" s="148">
        <v>168</v>
      </c>
      <c r="K2345" s="148"/>
      <c r="L2345" s="148"/>
    </row>
    <row r="2346" spans="1:12">
      <c r="A2346" s="33" t="s">
        <v>1056</v>
      </c>
      <c r="B2346" s="158" t="s">
        <v>535</v>
      </c>
      <c r="C2346" s="88">
        <v>45735</v>
      </c>
      <c r="D2346" s="88" t="s">
        <v>4262</v>
      </c>
      <c r="E2346" s="33" t="s">
        <v>4263</v>
      </c>
      <c r="F2346" s="88"/>
      <c r="G2346" s="394" t="s">
        <v>4267</v>
      </c>
      <c r="H2346" s="88"/>
      <c r="I2346" s="88"/>
      <c r="J2346" s="148">
        <v>68</v>
      </c>
      <c r="K2346" s="148"/>
      <c r="L2346" s="148"/>
    </row>
    <row r="2347" spans="1:12">
      <c r="A2347" s="33" t="s">
        <v>2142</v>
      </c>
      <c r="B2347" s="158" t="s">
        <v>1696</v>
      </c>
      <c r="C2347" s="88">
        <v>45735</v>
      </c>
      <c r="D2347" s="88" t="s">
        <v>4262</v>
      </c>
      <c r="E2347" s="33" t="s">
        <v>4263</v>
      </c>
      <c r="F2347" s="88"/>
      <c r="G2347" s="394" t="s">
        <v>4267</v>
      </c>
      <c r="H2347" s="88"/>
      <c r="I2347" s="88"/>
      <c r="J2347" s="148">
        <v>69</v>
      </c>
      <c r="K2347" s="148"/>
      <c r="L2347" s="148"/>
    </row>
    <row r="2348" spans="1:12">
      <c r="A2348" s="33" t="s">
        <v>2031</v>
      </c>
      <c r="B2348" s="158" t="s">
        <v>2030</v>
      </c>
      <c r="C2348" s="88">
        <v>45735</v>
      </c>
      <c r="D2348" s="88" t="s">
        <v>4262</v>
      </c>
      <c r="E2348" s="33" t="s">
        <v>4263</v>
      </c>
      <c r="F2348" s="88"/>
      <c r="G2348" s="394" t="s">
        <v>4267</v>
      </c>
      <c r="H2348" s="88"/>
      <c r="I2348" s="88"/>
      <c r="J2348" s="148">
        <v>138</v>
      </c>
      <c r="K2348" s="148"/>
      <c r="L2348" s="148"/>
    </row>
    <row r="2349" spans="1:12">
      <c r="A2349" s="33" t="s">
        <v>1600</v>
      </c>
      <c r="B2349" s="158" t="s">
        <v>1580</v>
      </c>
      <c r="C2349" s="88">
        <v>45735</v>
      </c>
      <c r="D2349" s="88" t="s">
        <v>4262</v>
      </c>
      <c r="E2349" s="33" t="s">
        <v>4263</v>
      </c>
      <c r="F2349" s="88"/>
      <c r="G2349" s="394" t="s">
        <v>4267</v>
      </c>
      <c r="H2349" s="88"/>
      <c r="I2349" s="88"/>
      <c r="J2349" s="148">
        <v>69</v>
      </c>
      <c r="K2349" s="148"/>
      <c r="L2349" s="148"/>
    </row>
    <row r="2350" spans="1:12">
      <c r="A2350" s="33" t="s">
        <v>3982</v>
      </c>
      <c r="B2350" s="158" t="s">
        <v>621</v>
      </c>
      <c r="C2350" s="88">
        <v>45735</v>
      </c>
      <c r="D2350" s="88" t="s">
        <v>4262</v>
      </c>
      <c r="E2350" s="33" t="s">
        <v>4263</v>
      </c>
      <c r="F2350" s="88"/>
      <c r="G2350" s="394" t="s">
        <v>4267</v>
      </c>
      <c r="H2350" s="88"/>
      <c r="I2350" s="88"/>
      <c r="J2350" s="148">
        <v>180</v>
      </c>
      <c r="K2350" s="148"/>
      <c r="L2350" s="148"/>
    </row>
    <row r="2351" spans="1:12">
      <c r="A2351" s="33" t="s">
        <v>1090</v>
      </c>
      <c r="B2351" s="158" t="s">
        <v>1089</v>
      </c>
      <c r="C2351" s="88">
        <v>45735</v>
      </c>
      <c r="D2351" s="88" t="s">
        <v>4262</v>
      </c>
      <c r="E2351" s="33" t="s">
        <v>4263</v>
      </c>
      <c r="F2351" s="88"/>
      <c r="G2351" s="394" t="s">
        <v>4267</v>
      </c>
      <c r="H2351" s="88"/>
      <c r="I2351" s="88"/>
      <c r="J2351" s="148">
        <v>72</v>
      </c>
      <c r="K2351" s="148"/>
      <c r="L2351" s="148"/>
    </row>
    <row r="2352" spans="1:12">
      <c r="A2352" s="33" t="s">
        <v>3696</v>
      </c>
      <c r="B2352" s="158" t="s">
        <v>271</v>
      </c>
      <c r="C2352" s="88">
        <v>45735</v>
      </c>
      <c r="D2352" s="88" t="s">
        <v>4262</v>
      </c>
      <c r="E2352" s="33" t="s">
        <v>4263</v>
      </c>
      <c r="F2352" s="88"/>
      <c r="G2352" s="394" t="s">
        <v>4267</v>
      </c>
      <c r="H2352" s="88"/>
      <c r="I2352" s="88"/>
      <c r="J2352" s="148">
        <v>336</v>
      </c>
      <c r="K2352" s="148"/>
      <c r="L2352" s="148"/>
    </row>
    <row r="2353" spans="1:12">
      <c r="A2353" s="33" t="s">
        <v>3979</v>
      </c>
      <c r="B2353" s="158" t="s">
        <v>2288</v>
      </c>
      <c r="C2353" s="88">
        <v>45735</v>
      </c>
      <c r="D2353" s="88" t="s">
        <v>4262</v>
      </c>
      <c r="E2353" s="33" t="s">
        <v>4263</v>
      </c>
      <c r="F2353" s="88"/>
      <c r="G2353" s="394" t="s">
        <v>4267</v>
      </c>
      <c r="H2353" s="88"/>
      <c r="I2353" s="88"/>
      <c r="J2353" s="148">
        <v>93</v>
      </c>
      <c r="K2353" s="148"/>
      <c r="L2353" s="148"/>
    </row>
    <row r="2354" spans="1:12">
      <c r="A2354" s="33" t="s">
        <v>2174</v>
      </c>
      <c r="B2354" s="158" t="s">
        <v>521</v>
      </c>
      <c r="C2354" s="88">
        <v>45735</v>
      </c>
      <c r="D2354" s="88" t="s">
        <v>4262</v>
      </c>
      <c r="E2354" s="33" t="s">
        <v>4263</v>
      </c>
      <c r="F2354" s="88"/>
      <c r="G2354" s="394" t="s">
        <v>4267</v>
      </c>
      <c r="H2354" s="88"/>
      <c r="I2354" s="88"/>
      <c r="J2354" s="148">
        <v>80</v>
      </c>
      <c r="K2354" s="148"/>
      <c r="L2354" s="148"/>
    </row>
    <row r="2355" spans="1:12">
      <c r="A2355" s="33" t="s">
        <v>3981</v>
      </c>
      <c r="B2355" s="158" t="s">
        <v>526</v>
      </c>
      <c r="C2355" s="88">
        <v>45735</v>
      </c>
      <c r="D2355" s="88" t="s">
        <v>4262</v>
      </c>
      <c r="E2355" s="33" t="s">
        <v>4263</v>
      </c>
      <c r="F2355" s="88"/>
      <c r="G2355" s="394" t="s">
        <v>4267</v>
      </c>
      <c r="H2355" s="88"/>
      <c r="I2355" s="88"/>
      <c r="J2355" s="148">
        <v>317</v>
      </c>
      <c r="K2355" s="148"/>
      <c r="L2355" s="148"/>
    </row>
    <row r="2356" spans="1:12">
      <c r="A2356" s="33" t="s">
        <v>2002</v>
      </c>
      <c r="B2356" s="158" t="s">
        <v>1996</v>
      </c>
      <c r="C2356" s="88">
        <v>45741</v>
      </c>
      <c r="D2356" s="88" t="s">
        <v>464</v>
      </c>
      <c r="E2356" s="33" t="s">
        <v>997</v>
      </c>
      <c r="F2356" s="88"/>
      <c r="G2356" s="394" t="s">
        <v>4305</v>
      </c>
      <c r="H2356" s="88"/>
      <c r="I2356" s="88"/>
      <c r="J2356" s="148">
        <v>-200</v>
      </c>
      <c r="K2356" s="148"/>
      <c r="L2356" s="148"/>
    </row>
    <row r="2357" spans="1:12">
      <c r="A2357" s="33" t="s">
        <v>403</v>
      </c>
      <c r="B2357" s="158" t="s">
        <v>404</v>
      </c>
      <c r="C2357" s="88">
        <v>45741</v>
      </c>
      <c r="D2357" s="88" t="s">
        <v>464</v>
      </c>
      <c r="E2357" s="33" t="s">
        <v>1292</v>
      </c>
      <c r="F2357" s="88"/>
      <c r="G2357" s="394" t="s">
        <v>4306</v>
      </c>
      <c r="H2357" s="88" t="s">
        <v>270</v>
      </c>
      <c r="I2357" s="88" t="s">
        <v>270</v>
      </c>
      <c r="J2357" s="148">
        <v>-200</v>
      </c>
      <c r="K2357" s="148"/>
      <c r="L2357" s="148"/>
    </row>
    <row r="2358" spans="1:12">
      <c r="A2358" s="33" t="s">
        <v>988</v>
      </c>
      <c r="B2358" s="158" t="s">
        <v>987</v>
      </c>
      <c r="C2358" s="88">
        <v>45741</v>
      </c>
      <c r="D2358" s="88" t="s">
        <v>464</v>
      </c>
      <c r="E2358" s="33" t="s">
        <v>3406</v>
      </c>
      <c r="F2358" s="88"/>
      <c r="G2358" s="394" t="s">
        <v>4289</v>
      </c>
      <c r="H2358" s="88"/>
      <c r="I2358" s="88"/>
      <c r="J2358" s="148">
        <v>-3600</v>
      </c>
      <c r="K2358" s="148"/>
      <c r="L2358" s="148"/>
    </row>
    <row r="2359" spans="1:12">
      <c r="A2359" s="33" t="s">
        <v>2248</v>
      </c>
      <c r="B2359" s="158" t="s">
        <v>276</v>
      </c>
      <c r="C2359" s="88">
        <v>45741</v>
      </c>
      <c r="D2359" s="88" t="s">
        <v>464</v>
      </c>
      <c r="E2359" s="33" t="s">
        <v>3414</v>
      </c>
      <c r="F2359" s="88"/>
      <c r="G2359" s="394" t="s">
        <v>4297</v>
      </c>
      <c r="H2359" s="88"/>
      <c r="I2359" s="88"/>
      <c r="J2359" s="148">
        <v>-8500</v>
      </c>
      <c r="K2359" s="148"/>
      <c r="L2359" s="148"/>
    </row>
    <row r="2360" spans="1:12">
      <c r="A2360" s="33" t="s">
        <v>2068</v>
      </c>
      <c r="B2360" s="158" t="s">
        <v>1264</v>
      </c>
      <c r="C2360" s="88">
        <v>45741</v>
      </c>
      <c r="D2360" s="88" t="s">
        <v>464</v>
      </c>
      <c r="E2360" s="33" t="s">
        <v>3411</v>
      </c>
      <c r="F2360" s="88"/>
      <c r="G2360" s="394" t="s">
        <v>4294</v>
      </c>
      <c r="H2360" s="88"/>
      <c r="I2360" s="88"/>
      <c r="J2360" s="148">
        <v>-14000</v>
      </c>
      <c r="K2360" s="148"/>
      <c r="L2360" s="148"/>
    </row>
    <row r="2361" spans="1:12">
      <c r="A2361" s="33" t="s">
        <v>3715</v>
      </c>
      <c r="B2361" s="158" t="s">
        <v>564</v>
      </c>
      <c r="C2361" s="88">
        <v>45741</v>
      </c>
      <c r="D2361" s="88" t="s">
        <v>464</v>
      </c>
      <c r="E2361" s="33" t="s">
        <v>3408</v>
      </c>
      <c r="F2361" s="88"/>
      <c r="G2361" s="394" t="s">
        <v>4291</v>
      </c>
      <c r="H2361" s="88"/>
      <c r="I2361" s="88"/>
      <c r="J2361" s="148">
        <v>-3733</v>
      </c>
      <c r="K2361" s="148"/>
      <c r="L2361" s="148"/>
    </row>
    <row r="2362" spans="1:12">
      <c r="A2362" s="33" t="s">
        <v>3423</v>
      </c>
      <c r="B2362" s="158" t="s">
        <v>860</v>
      </c>
      <c r="C2362" s="88">
        <v>45741</v>
      </c>
      <c r="D2362" s="88" t="s">
        <v>464</v>
      </c>
      <c r="E2362" s="33" t="s">
        <v>1071</v>
      </c>
      <c r="F2362" s="88"/>
      <c r="G2362" s="394" t="s">
        <v>4307</v>
      </c>
      <c r="H2362" s="88"/>
      <c r="I2362" s="88"/>
      <c r="J2362" s="148">
        <v>-200</v>
      </c>
      <c r="K2362" s="148"/>
      <c r="L2362" s="148"/>
    </row>
    <row r="2363" spans="1:12">
      <c r="A2363" s="33" t="s">
        <v>63</v>
      </c>
      <c r="B2363" s="158" t="s">
        <v>2305</v>
      </c>
      <c r="C2363" s="88">
        <v>45741</v>
      </c>
      <c r="D2363" s="88" t="s">
        <v>464</v>
      </c>
      <c r="E2363" s="33" t="s">
        <v>4280</v>
      </c>
      <c r="F2363" s="88"/>
      <c r="G2363" s="394" t="s">
        <v>4281</v>
      </c>
      <c r="H2363" s="88"/>
      <c r="I2363" s="88"/>
      <c r="J2363" s="148">
        <v>-1867</v>
      </c>
      <c r="K2363" s="148"/>
      <c r="L2363" s="148"/>
    </row>
    <row r="2364" spans="1:12">
      <c r="A2364" s="33" t="s">
        <v>1522</v>
      </c>
      <c r="B2364" s="158" t="s">
        <v>1516</v>
      </c>
      <c r="C2364" s="88">
        <v>45741</v>
      </c>
      <c r="D2364" s="88" t="s">
        <v>464</v>
      </c>
      <c r="E2364" s="33" t="s">
        <v>2097</v>
      </c>
      <c r="F2364" s="88"/>
      <c r="G2364" s="394" t="s">
        <v>4308</v>
      </c>
      <c r="H2364" s="88"/>
      <c r="I2364" s="88"/>
      <c r="J2364" s="148">
        <v>-800</v>
      </c>
      <c r="K2364" s="148"/>
      <c r="L2364" s="148"/>
    </row>
    <row r="2365" spans="1:12">
      <c r="A2365" s="33" t="s">
        <v>1267</v>
      </c>
      <c r="B2365" s="158" t="s">
        <v>1266</v>
      </c>
      <c r="C2365" s="88">
        <v>45741</v>
      </c>
      <c r="D2365" s="88" t="s">
        <v>464</v>
      </c>
      <c r="E2365" s="33" t="s">
        <v>997</v>
      </c>
      <c r="F2365" s="88"/>
      <c r="G2365" s="394" t="s">
        <v>4305</v>
      </c>
      <c r="H2365" s="88"/>
      <c r="I2365" s="88"/>
      <c r="J2365" s="148">
        <v>-200</v>
      </c>
      <c r="K2365" s="148"/>
      <c r="L2365" s="148"/>
    </row>
    <row r="2366" spans="1:12">
      <c r="A2366" s="33" t="s">
        <v>707</v>
      </c>
      <c r="B2366" s="158" t="s">
        <v>706</v>
      </c>
      <c r="C2366" s="88">
        <v>45741</v>
      </c>
      <c r="D2366" s="88" t="s">
        <v>464</v>
      </c>
      <c r="E2366" s="33" t="s">
        <v>3413</v>
      </c>
      <c r="F2366" s="88"/>
      <c r="G2366" s="394" t="s">
        <v>4296</v>
      </c>
      <c r="H2366" s="88"/>
      <c r="I2366" s="88"/>
      <c r="J2366" s="148">
        <v>-8867</v>
      </c>
      <c r="K2366" s="148"/>
      <c r="L2366" s="148"/>
    </row>
    <row r="2367" spans="1:12">
      <c r="A2367" s="33" t="s">
        <v>1442</v>
      </c>
      <c r="B2367" s="158" t="s">
        <v>1441</v>
      </c>
      <c r="C2367" s="88">
        <v>45741</v>
      </c>
      <c r="D2367" s="88" t="s">
        <v>464</v>
      </c>
      <c r="E2367" s="33" t="s">
        <v>1456</v>
      </c>
      <c r="F2367" s="88"/>
      <c r="G2367" s="394" t="s">
        <v>4309</v>
      </c>
      <c r="H2367" s="88"/>
      <c r="I2367" s="88"/>
      <c r="J2367" s="148">
        <v>-500</v>
      </c>
      <c r="K2367" s="148"/>
      <c r="L2367" s="148"/>
    </row>
    <row r="2368" spans="1:12">
      <c r="A2368" s="33" t="s">
        <v>1442</v>
      </c>
      <c r="B2368" s="158" t="s">
        <v>1441</v>
      </c>
      <c r="C2368" s="88">
        <v>45741</v>
      </c>
      <c r="D2368" s="88" t="s">
        <v>464</v>
      </c>
      <c r="E2368" s="33" t="s">
        <v>1726</v>
      </c>
      <c r="F2368" s="88"/>
      <c r="G2368" s="394" t="s">
        <v>4310</v>
      </c>
      <c r="H2368" s="88"/>
      <c r="I2368" s="88"/>
      <c r="J2368" s="148">
        <v>0</v>
      </c>
      <c r="K2368" s="148"/>
      <c r="L2368" s="148"/>
    </row>
    <row r="2369" spans="1:12">
      <c r="A2369" s="33" t="s">
        <v>919</v>
      </c>
      <c r="B2369" s="158" t="s">
        <v>613</v>
      </c>
      <c r="C2369" s="88">
        <v>45741</v>
      </c>
      <c r="D2369" s="88" t="s">
        <v>464</v>
      </c>
      <c r="E2369" s="33" t="s">
        <v>925</v>
      </c>
      <c r="F2369" s="88"/>
      <c r="G2369" s="394" t="s">
        <v>4311</v>
      </c>
      <c r="H2369" s="88"/>
      <c r="I2369" s="88"/>
      <c r="J2369" s="148"/>
      <c r="K2369" s="148"/>
      <c r="L2369" s="148"/>
    </row>
    <row r="2370" spans="1:12">
      <c r="A2370" s="33" t="s">
        <v>919</v>
      </c>
      <c r="B2370" s="158" t="s">
        <v>613</v>
      </c>
      <c r="C2370" s="88">
        <v>45741</v>
      </c>
      <c r="D2370" s="88" t="s">
        <v>464</v>
      </c>
      <c r="E2370" s="33" t="s">
        <v>4274</v>
      </c>
      <c r="F2370" s="88"/>
      <c r="G2370" s="394" t="s">
        <v>4275</v>
      </c>
      <c r="H2370" s="88"/>
      <c r="I2370" s="88"/>
      <c r="J2370" s="148">
        <v>-4183</v>
      </c>
      <c r="K2370" s="148"/>
      <c r="L2370" s="148"/>
    </row>
    <row r="2371" spans="1:12">
      <c r="A2371" s="33" t="s">
        <v>1549</v>
      </c>
      <c r="B2371" s="158" t="s">
        <v>1548</v>
      </c>
      <c r="C2371" s="88">
        <v>45741</v>
      </c>
      <c r="D2371" s="88" t="s">
        <v>464</v>
      </c>
      <c r="E2371" s="33" t="s">
        <v>3404</v>
      </c>
      <c r="F2371" s="88"/>
      <c r="G2371" s="394" t="s">
        <v>4287</v>
      </c>
      <c r="H2371" s="88"/>
      <c r="I2371" s="88"/>
      <c r="J2371" s="148">
        <v>-14000</v>
      </c>
      <c r="K2371" s="148"/>
      <c r="L2371" s="148"/>
    </row>
    <row r="2372" spans="1:12">
      <c r="A2372" s="33" t="s">
        <v>3668</v>
      </c>
      <c r="B2372" s="158" t="s">
        <v>584</v>
      </c>
      <c r="C2372" s="88">
        <v>45741</v>
      </c>
      <c r="D2372" s="88" t="s">
        <v>464</v>
      </c>
      <c r="E2372" s="33" t="s">
        <v>4280</v>
      </c>
      <c r="F2372" s="88"/>
      <c r="G2372" s="394" t="s">
        <v>4281</v>
      </c>
      <c r="H2372" s="88"/>
      <c r="I2372" s="88"/>
      <c r="J2372" s="148">
        <v>-1867</v>
      </c>
      <c r="K2372" s="148"/>
      <c r="L2372" s="148"/>
    </row>
    <row r="2373" spans="1:12">
      <c r="A2373" s="33" t="s">
        <v>1279</v>
      </c>
      <c r="B2373" s="158" t="s">
        <v>1278</v>
      </c>
      <c r="C2373" s="88">
        <v>45741</v>
      </c>
      <c r="D2373" s="88" t="s">
        <v>464</v>
      </c>
      <c r="E2373" s="33" t="s">
        <v>997</v>
      </c>
      <c r="F2373" s="88"/>
      <c r="G2373" s="394" t="s">
        <v>4305</v>
      </c>
      <c r="H2373" s="88"/>
      <c r="I2373" s="88"/>
      <c r="J2373" s="148">
        <v>-200</v>
      </c>
      <c r="K2373" s="148"/>
      <c r="L2373" s="148"/>
    </row>
    <row r="2374" spans="1:12">
      <c r="A2374" s="33" t="s">
        <v>1882</v>
      </c>
      <c r="B2374" s="158" t="s">
        <v>1869</v>
      </c>
      <c r="C2374" s="88">
        <v>45741</v>
      </c>
      <c r="D2374" s="88" t="s">
        <v>464</v>
      </c>
      <c r="E2374" s="33" t="s">
        <v>4272</v>
      </c>
      <c r="F2374" s="88"/>
      <c r="G2374" s="394" t="s">
        <v>4273</v>
      </c>
      <c r="H2374" s="88"/>
      <c r="I2374" s="88"/>
      <c r="J2374" s="148">
        <v>-17512</v>
      </c>
      <c r="K2374" s="148"/>
      <c r="L2374" s="148"/>
    </row>
    <row r="2375" spans="1:12">
      <c r="A2375" s="33" t="s">
        <v>1407</v>
      </c>
      <c r="B2375" s="158" t="s">
        <v>543</v>
      </c>
      <c r="C2375" s="88">
        <v>45741</v>
      </c>
      <c r="D2375" s="88" t="s">
        <v>464</v>
      </c>
      <c r="E2375" s="33" t="s">
        <v>1862</v>
      </c>
      <c r="F2375" s="88"/>
      <c r="G2375" s="394" t="s">
        <v>4312</v>
      </c>
      <c r="H2375" s="88"/>
      <c r="I2375" s="88"/>
      <c r="J2375" s="148"/>
      <c r="K2375" s="148"/>
      <c r="L2375" s="148"/>
    </row>
    <row r="2376" spans="1:12">
      <c r="A2376" s="33" t="s">
        <v>443</v>
      </c>
      <c r="B2376" s="158" t="s">
        <v>586</v>
      </c>
      <c r="C2376" s="88">
        <v>45741</v>
      </c>
      <c r="D2376" s="88" t="s">
        <v>464</v>
      </c>
      <c r="E2376" s="33" t="s">
        <v>1762</v>
      </c>
      <c r="F2376" s="88"/>
      <c r="G2376" s="394" t="s">
        <v>4313</v>
      </c>
      <c r="H2376" s="88"/>
      <c r="I2376" s="88"/>
      <c r="J2376" s="148">
        <v>-250</v>
      </c>
      <c r="K2376" s="148"/>
      <c r="L2376" s="148"/>
    </row>
    <row r="2377" spans="1:12">
      <c r="A2377" s="33" t="s">
        <v>1008</v>
      </c>
      <c r="B2377" s="158" t="s">
        <v>625</v>
      </c>
      <c r="C2377" s="88">
        <v>45741</v>
      </c>
      <c r="D2377" s="88" t="s">
        <v>464</v>
      </c>
      <c r="E2377" s="33" t="s">
        <v>997</v>
      </c>
      <c r="F2377" s="88"/>
      <c r="G2377" s="394" t="s">
        <v>4305</v>
      </c>
      <c r="H2377" s="88"/>
      <c r="I2377" s="88"/>
      <c r="J2377" s="148">
        <v>-200</v>
      </c>
      <c r="K2377" s="148"/>
      <c r="L2377" s="148"/>
    </row>
    <row r="2378" spans="1:12">
      <c r="A2378" s="33" t="s">
        <v>1497</v>
      </c>
      <c r="B2378" s="158" t="s">
        <v>1004</v>
      </c>
      <c r="C2378" s="88">
        <v>45741</v>
      </c>
      <c r="D2378" s="88" t="s">
        <v>464</v>
      </c>
      <c r="E2378" s="33" t="s">
        <v>1456</v>
      </c>
      <c r="F2378" s="88"/>
      <c r="G2378" s="394" t="s">
        <v>4309</v>
      </c>
      <c r="H2378" s="88"/>
      <c r="I2378" s="88"/>
      <c r="J2378" s="148">
        <v>-500</v>
      </c>
      <c r="K2378" s="148"/>
      <c r="L2378" s="148"/>
    </row>
    <row r="2379" spans="1:12">
      <c r="A2379" s="33" t="s">
        <v>3669</v>
      </c>
      <c r="B2379" s="158" t="s">
        <v>1513</v>
      </c>
      <c r="C2379" s="88">
        <v>45741</v>
      </c>
      <c r="D2379" s="88" t="s">
        <v>464</v>
      </c>
      <c r="E2379" s="33" t="s">
        <v>4278</v>
      </c>
      <c r="F2379" s="88"/>
      <c r="G2379" s="394" t="s">
        <v>4279</v>
      </c>
      <c r="H2379" s="88"/>
      <c r="I2379" s="88"/>
      <c r="J2379" s="148">
        <v>-1733</v>
      </c>
      <c r="K2379" s="148"/>
      <c r="L2379" s="148"/>
    </row>
    <row r="2380" spans="1:12">
      <c r="A2380" s="33" t="s">
        <v>2036</v>
      </c>
      <c r="B2380" s="158" t="s">
        <v>2035</v>
      </c>
      <c r="C2380" s="88">
        <v>45741</v>
      </c>
      <c r="D2380" s="88" t="s">
        <v>464</v>
      </c>
      <c r="E2380" s="33" t="s">
        <v>2258</v>
      </c>
      <c r="F2380" s="88"/>
      <c r="G2380" s="394" t="s">
        <v>4314</v>
      </c>
      <c r="H2380" s="88"/>
      <c r="I2380" s="88"/>
      <c r="J2380" s="148"/>
      <c r="K2380" s="148"/>
      <c r="L2380" s="148"/>
    </row>
    <row r="2381" spans="1:12">
      <c r="A2381" s="33" t="s">
        <v>1406</v>
      </c>
      <c r="B2381" s="158" t="s">
        <v>612</v>
      </c>
      <c r="C2381" s="88">
        <v>45741</v>
      </c>
      <c r="D2381" s="88" t="s">
        <v>464</v>
      </c>
      <c r="E2381" s="33" t="s">
        <v>1901</v>
      </c>
      <c r="F2381" s="88"/>
      <c r="G2381" s="394" t="s">
        <v>4315</v>
      </c>
      <c r="H2381" s="88"/>
      <c r="I2381" s="88"/>
      <c r="J2381" s="148">
        <v>-300</v>
      </c>
      <c r="K2381" s="148"/>
      <c r="L2381" s="148"/>
    </row>
    <row r="2382" spans="1:12">
      <c r="A2382" s="33" t="s">
        <v>1406</v>
      </c>
      <c r="B2382" s="158" t="s">
        <v>612</v>
      </c>
      <c r="C2382" s="88">
        <v>45741</v>
      </c>
      <c r="D2382" s="88" t="s">
        <v>464</v>
      </c>
      <c r="E2382" s="33" t="s">
        <v>1408</v>
      </c>
      <c r="F2382" s="88"/>
      <c r="G2382" s="394" t="s">
        <v>4316</v>
      </c>
      <c r="H2382" s="88"/>
      <c r="I2382" s="88"/>
      <c r="J2382" s="148">
        <v>-200</v>
      </c>
      <c r="K2382" s="148"/>
      <c r="L2382" s="148"/>
    </row>
    <row r="2383" spans="1:12">
      <c r="A2383" s="33" t="s">
        <v>2171</v>
      </c>
      <c r="B2383" s="158" t="s">
        <v>2170</v>
      </c>
      <c r="C2383" s="88">
        <v>45741</v>
      </c>
      <c r="D2383" s="88" t="s">
        <v>464</v>
      </c>
      <c r="E2383" s="33" t="s">
        <v>4282</v>
      </c>
      <c r="F2383" s="88"/>
      <c r="G2383" s="394" t="s">
        <v>4283</v>
      </c>
      <c r="H2383" s="88"/>
      <c r="I2383" s="88"/>
      <c r="J2383" s="148">
        <v>-33563</v>
      </c>
      <c r="K2383" s="148"/>
      <c r="L2383" s="148"/>
    </row>
    <row r="2384" spans="1:12">
      <c r="A2384" s="33" t="s">
        <v>1468</v>
      </c>
      <c r="B2384" s="158" t="s">
        <v>1467</v>
      </c>
      <c r="C2384" s="88">
        <v>45741</v>
      </c>
      <c r="D2384" s="88" t="s">
        <v>464</v>
      </c>
      <c r="E2384" s="33" t="s">
        <v>997</v>
      </c>
      <c r="F2384" s="88"/>
      <c r="G2384" s="394" t="s">
        <v>4305</v>
      </c>
      <c r="H2384" s="88"/>
      <c r="I2384" s="88"/>
      <c r="J2384" s="148"/>
      <c r="K2384" s="148"/>
      <c r="L2384" s="148"/>
    </row>
    <row r="2385" spans="1:12">
      <c r="A2385" s="33" t="s">
        <v>1886</v>
      </c>
      <c r="B2385" s="158" t="s">
        <v>1808</v>
      </c>
      <c r="C2385" s="88">
        <v>45741</v>
      </c>
      <c r="D2385" s="88" t="s">
        <v>464</v>
      </c>
      <c r="E2385" s="33" t="s">
        <v>1822</v>
      </c>
      <c r="F2385" s="88"/>
      <c r="G2385" s="394" t="s">
        <v>4317</v>
      </c>
      <c r="H2385" s="88"/>
      <c r="I2385" s="88"/>
      <c r="J2385" s="148">
        <v>-6000</v>
      </c>
      <c r="K2385" s="148"/>
      <c r="L2385" s="148"/>
    </row>
    <row r="2386" spans="1:12">
      <c r="A2386" s="33" t="s">
        <v>2103</v>
      </c>
      <c r="B2386" s="158" t="s">
        <v>1636</v>
      </c>
      <c r="C2386" s="88">
        <v>45741</v>
      </c>
      <c r="D2386" s="88" t="s">
        <v>464</v>
      </c>
      <c r="E2386" s="33" t="s">
        <v>3409</v>
      </c>
      <c r="F2386" s="88"/>
      <c r="G2386" s="394" t="s">
        <v>4292</v>
      </c>
      <c r="H2386" s="88"/>
      <c r="I2386" s="88"/>
      <c r="J2386" s="148">
        <v>-8000</v>
      </c>
      <c r="K2386" s="148"/>
      <c r="L2386" s="148"/>
    </row>
    <row r="2387" spans="1:12">
      <c r="A2387" s="33" t="s">
        <v>1077</v>
      </c>
      <c r="B2387" s="158" t="s">
        <v>1076</v>
      </c>
      <c r="C2387" s="88">
        <v>45741</v>
      </c>
      <c r="D2387" s="88" t="s">
        <v>464</v>
      </c>
      <c r="E2387" s="33" t="s">
        <v>3412</v>
      </c>
      <c r="F2387" s="88"/>
      <c r="G2387" s="394" t="s">
        <v>4295</v>
      </c>
      <c r="H2387" s="88"/>
      <c r="I2387" s="88"/>
      <c r="J2387" s="148">
        <v>-11400</v>
      </c>
      <c r="K2387" s="148"/>
      <c r="L2387" s="148"/>
    </row>
    <row r="2388" spans="1:12">
      <c r="A2388" s="33" t="s">
        <v>1478</v>
      </c>
      <c r="B2388" s="158" t="s">
        <v>618</v>
      </c>
      <c r="C2388" s="88">
        <v>45741</v>
      </c>
      <c r="D2388" s="88" t="s">
        <v>464</v>
      </c>
      <c r="E2388" s="33" t="s">
        <v>1860</v>
      </c>
      <c r="F2388" s="88"/>
      <c r="G2388" s="394" t="s">
        <v>4318</v>
      </c>
      <c r="H2388" s="88"/>
      <c r="I2388" s="88"/>
      <c r="J2388" s="148"/>
      <c r="K2388" s="148"/>
      <c r="L2388" s="148"/>
    </row>
    <row r="2389" spans="1:12">
      <c r="A2389" s="33" t="s">
        <v>936</v>
      </c>
      <c r="B2389" s="158" t="s">
        <v>935</v>
      </c>
      <c r="C2389" s="88">
        <v>45741</v>
      </c>
      <c r="D2389" s="88" t="s">
        <v>464</v>
      </c>
      <c r="E2389" s="33" t="s">
        <v>1753</v>
      </c>
      <c r="F2389" s="88"/>
      <c r="G2389" s="394" t="s">
        <v>4319</v>
      </c>
      <c r="H2389" s="88"/>
      <c r="I2389" s="88"/>
      <c r="J2389" s="148">
        <v>-800</v>
      </c>
      <c r="K2389" s="148"/>
      <c r="L2389" s="148"/>
    </row>
    <row r="2390" spans="1:12">
      <c r="A2390" s="33" t="s">
        <v>278</v>
      </c>
      <c r="B2390" s="158" t="s">
        <v>279</v>
      </c>
      <c r="C2390" s="88">
        <v>45741</v>
      </c>
      <c r="D2390" s="88" t="s">
        <v>464</v>
      </c>
      <c r="E2390" s="33" t="s">
        <v>926</v>
      </c>
      <c r="F2390" s="88"/>
      <c r="G2390" s="394" t="s">
        <v>4320</v>
      </c>
      <c r="H2390" s="88" t="s">
        <v>270</v>
      </c>
      <c r="I2390" s="88" t="s">
        <v>270</v>
      </c>
      <c r="J2390" s="148"/>
      <c r="K2390" s="148"/>
      <c r="L2390" s="148"/>
    </row>
    <row r="2391" spans="1:12">
      <c r="A2391" s="33" t="s">
        <v>1288</v>
      </c>
      <c r="B2391" s="158" t="s">
        <v>510</v>
      </c>
      <c r="C2391" s="88">
        <v>45741</v>
      </c>
      <c r="D2391" s="88" t="s">
        <v>464</v>
      </c>
      <c r="E2391" s="33" t="s">
        <v>1289</v>
      </c>
      <c r="F2391" s="88"/>
      <c r="G2391" s="394" t="s">
        <v>4321</v>
      </c>
      <c r="H2391" s="88"/>
      <c r="I2391" s="88"/>
      <c r="J2391" s="148"/>
      <c r="K2391" s="148"/>
      <c r="L2391" s="148"/>
    </row>
    <row r="2392" spans="1:12">
      <c r="A2392" s="33" t="s">
        <v>1813</v>
      </c>
      <c r="B2392" s="158" t="s">
        <v>1812</v>
      </c>
      <c r="C2392" s="88">
        <v>45741</v>
      </c>
      <c r="D2392" s="88" t="s">
        <v>464</v>
      </c>
      <c r="E2392" s="33" t="s">
        <v>4276</v>
      </c>
      <c r="F2392" s="88"/>
      <c r="G2392" s="394" t="s">
        <v>4277</v>
      </c>
      <c r="H2392" s="88"/>
      <c r="I2392" s="88"/>
      <c r="J2392" s="148">
        <v>-533</v>
      </c>
      <c r="K2392" s="148"/>
      <c r="L2392" s="148"/>
    </row>
    <row r="2393" spans="1:12">
      <c r="A2393" s="33" t="s">
        <v>1722</v>
      </c>
      <c r="B2393" s="158" t="s">
        <v>516</v>
      </c>
      <c r="C2393" s="88">
        <v>45741</v>
      </c>
      <c r="D2393" s="88" t="s">
        <v>464</v>
      </c>
      <c r="E2393" s="33" t="s">
        <v>1737</v>
      </c>
      <c r="F2393" s="88"/>
      <c r="G2393" s="394" t="s">
        <v>4322</v>
      </c>
      <c r="H2393" s="88"/>
      <c r="I2393" s="88"/>
      <c r="J2393" s="148">
        <v>-1500</v>
      </c>
      <c r="K2393" s="148"/>
      <c r="L2393" s="148"/>
    </row>
    <row r="2394" spans="1:12">
      <c r="A2394" s="33" t="s">
        <v>2244</v>
      </c>
      <c r="B2394" s="158" t="s">
        <v>540</v>
      </c>
      <c r="C2394" s="88">
        <v>45741</v>
      </c>
      <c r="D2394" s="88" t="s">
        <v>464</v>
      </c>
      <c r="E2394" s="33" t="s">
        <v>4268</v>
      </c>
      <c r="F2394" s="88"/>
      <c r="G2394" s="394" t="s">
        <v>4269</v>
      </c>
      <c r="H2394" s="88"/>
      <c r="I2394" s="88"/>
      <c r="J2394" s="148">
        <v>-300</v>
      </c>
      <c r="K2394" s="148"/>
      <c r="L2394" s="148"/>
    </row>
    <row r="2395" spans="1:12">
      <c r="A2395" s="33" t="s">
        <v>1477</v>
      </c>
      <c r="B2395" s="158" t="s">
        <v>609</v>
      </c>
      <c r="C2395" s="88">
        <v>45741</v>
      </c>
      <c r="D2395" s="88" t="s">
        <v>464</v>
      </c>
      <c r="E2395" s="33" t="s">
        <v>1480</v>
      </c>
      <c r="F2395" s="88"/>
      <c r="G2395" s="394" t="s">
        <v>4323</v>
      </c>
      <c r="H2395" s="88"/>
      <c r="I2395" s="88"/>
      <c r="J2395" s="148">
        <v>-3618</v>
      </c>
      <c r="K2395" s="148"/>
      <c r="L2395" s="148"/>
    </row>
    <row r="2396" spans="1:12">
      <c r="A2396" s="33" t="s">
        <v>2252</v>
      </c>
      <c r="B2396" s="158" t="s">
        <v>2072</v>
      </c>
      <c r="C2396" s="88">
        <v>45741</v>
      </c>
      <c r="D2396" s="88" t="s">
        <v>464</v>
      </c>
      <c r="E2396" s="33" t="s">
        <v>3410</v>
      </c>
      <c r="F2396" s="88"/>
      <c r="G2396" s="394" t="s">
        <v>4293</v>
      </c>
      <c r="H2396" s="88"/>
      <c r="I2396" s="88"/>
      <c r="J2396" s="148">
        <v>-5500</v>
      </c>
      <c r="K2396" s="148"/>
      <c r="L2396" s="148"/>
    </row>
    <row r="2397" spans="1:12">
      <c r="A2397" s="33" t="s">
        <v>832</v>
      </c>
      <c r="B2397" s="158" t="s">
        <v>831</v>
      </c>
      <c r="C2397" s="88">
        <v>45741</v>
      </c>
      <c r="D2397" s="88" t="s">
        <v>464</v>
      </c>
      <c r="E2397" s="33" t="s">
        <v>3416</v>
      </c>
      <c r="F2397" s="88"/>
      <c r="G2397" s="394" t="s">
        <v>4299</v>
      </c>
      <c r="H2397" s="88"/>
      <c r="I2397" s="88"/>
      <c r="J2397" s="148">
        <v>-5700</v>
      </c>
      <c r="K2397" s="148"/>
      <c r="L2397" s="148"/>
    </row>
    <row r="2398" spans="1:12">
      <c r="A2398" s="33" t="s">
        <v>3285</v>
      </c>
      <c r="B2398" s="158" t="s">
        <v>3281</v>
      </c>
      <c r="C2398" s="88">
        <v>45741</v>
      </c>
      <c r="D2398" s="88" t="s">
        <v>464</v>
      </c>
      <c r="E2398" s="33" t="s">
        <v>3434</v>
      </c>
      <c r="F2398" s="88"/>
      <c r="G2398" s="394" t="s">
        <v>4300</v>
      </c>
      <c r="H2398" s="88"/>
      <c r="I2398" s="88"/>
      <c r="J2398" s="148">
        <v>-6267</v>
      </c>
      <c r="K2398" s="148"/>
      <c r="L2398" s="148"/>
    </row>
    <row r="2399" spans="1:12">
      <c r="A2399" s="33" t="s">
        <v>1723</v>
      </c>
      <c r="B2399" s="158" t="s">
        <v>583</v>
      </c>
      <c r="C2399" s="88">
        <v>45741</v>
      </c>
      <c r="D2399" s="88" t="s">
        <v>464</v>
      </c>
      <c r="E2399" s="33" t="s">
        <v>1705</v>
      </c>
      <c r="F2399" s="88"/>
      <c r="G2399" s="394" t="s">
        <v>4324</v>
      </c>
      <c r="H2399" s="88"/>
      <c r="I2399" s="88"/>
      <c r="J2399" s="148">
        <v>-1500</v>
      </c>
      <c r="K2399" s="148"/>
      <c r="L2399" s="148"/>
    </row>
    <row r="2400" spans="1:12">
      <c r="A2400" s="33" t="s">
        <v>1455</v>
      </c>
      <c r="B2400" s="158" t="s">
        <v>1449</v>
      </c>
      <c r="C2400" s="88">
        <v>45741</v>
      </c>
      <c r="D2400" s="88" t="s">
        <v>464</v>
      </c>
      <c r="E2400" s="33" t="s">
        <v>997</v>
      </c>
      <c r="F2400" s="88"/>
      <c r="G2400" s="394" t="s">
        <v>4305</v>
      </c>
      <c r="H2400" s="88"/>
      <c r="I2400" s="88"/>
      <c r="J2400" s="148">
        <v>-200</v>
      </c>
      <c r="K2400" s="148"/>
      <c r="L2400" s="148"/>
    </row>
    <row r="2401" spans="1:12">
      <c r="A2401" s="33" t="s">
        <v>1990</v>
      </c>
      <c r="B2401" s="158" t="s">
        <v>1403</v>
      </c>
      <c r="C2401" s="88">
        <v>45741</v>
      </c>
      <c r="D2401" s="88" t="s">
        <v>464</v>
      </c>
      <c r="E2401" s="33" t="s">
        <v>3415</v>
      </c>
      <c r="F2401" s="88"/>
      <c r="G2401" s="394" t="s">
        <v>4298</v>
      </c>
      <c r="H2401" s="88"/>
      <c r="I2401" s="88"/>
      <c r="J2401" s="148">
        <v>-8867</v>
      </c>
      <c r="K2401" s="148"/>
      <c r="L2401" s="148"/>
    </row>
    <row r="2402" spans="1:12">
      <c r="A2402" s="33" t="s">
        <v>991</v>
      </c>
      <c r="B2402" s="158" t="s">
        <v>990</v>
      </c>
      <c r="C2402" s="88">
        <v>45741</v>
      </c>
      <c r="D2402" s="88" t="s">
        <v>464</v>
      </c>
      <c r="E2402" s="33" t="s">
        <v>1072</v>
      </c>
      <c r="F2402" s="88"/>
      <c r="G2402" s="394" t="s">
        <v>4325</v>
      </c>
      <c r="H2402" s="88"/>
      <c r="I2402" s="88"/>
      <c r="J2402" s="148">
        <v>-200</v>
      </c>
      <c r="K2402" s="148"/>
      <c r="L2402" s="148"/>
    </row>
    <row r="2403" spans="1:12">
      <c r="A2403" s="33" t="s">
        <v>1683</v>
      </c>
      <c r="B2403" s="158" t="s">
        <v>1679</v>
      </c>
      <c r="C2403" s="88">
        <v>45741</v>
      </c>
      <c r="D2403" s="88" t="s">
        <v>464</v>
      </c>
      <c r="E2403" s="33" t="s">
        <v>4284</v>
      </c>
      <c r="F2403" s="88"/>
      <c r="G2403" s="394" t="s">
        <v>4285</v>
      </c>
      <c r="H2403" s="88"/>
      <c r="I2403" s="88"/>
      <c r="J2403" s="148">
        <v>-46963</v>
      </c>
      <c r="K2403" s="148"/>
      <c r="L2403" s="148"/>
    </row>
    <row r="2404" spans="1:12">
      <c r="A2404" s="33" t="s">
        <v>1030</v>
      </c>
      <c r="B2404" s="158" t="s">
        <v>520</v>
      </c>
      <c r="C2404" s="88">
        <v>45741</v>
      </c>
      <c r="D2404" s="88" t="s">
        <v>464</v>
      </c>
      <c r="E2404" s="33" t="s">
        <v>997</v>
      </c>
      <c r="F2404" s="88"/>
      <c r="G2404" s="394" t="s">
        <v>4305</v>
      </c>
      <c r="H2404" s="88"/>
      <c r="I2404" s="88"/>
      <c r="J2404" s="148">
        <v>-200</v>
      </c>
      <c r="K2404" s="148"/>
      <c r="L2404" s="148"/>
    </row>
    <row r="2405" spans="1:12">
      <c r="A2405" s="33" t="s">
        <v>1299</v>
      </c>
      <c r="B2405" s="158" t="s">
        <v>1298</v>
      </c>
      <c r="C2405" s="88">
        <v>45741</v>
      </c>
      <c r="D2405" s="88" t="s">
        <v>464</v>
      </c>
      <c r="E2405" s="33" t="s">
        <v>997</v>
      </c>
      <c r="F2405" s="88"/>
      <c r="G2405" s="394" t="s">
        <v>4305</v>
      </c>
      <c r="H2405" s="88"/>
      <c r="I2405" s="88"/>
      <c r="J2405" s="148">
        <v>-200</v>
      </c>
      <c r="K2405" s="148"/>
      <c r="L2405" s="148"/>
    </row>
    <row r="2406" spans="1:12">
      <c r="A2406" s="33" t="s">
        <v>3676</v>
      </c>
      <c r="B2406" s="158" t="s">
        <v>2351</v>
      </c>
      <c r="C2406" s="88">
        <v>45741</v>
      </c>
      <c r="D2406" s="88" t="s">
        <v>464</v>
      </c>
      <c r="E2406" s="33" t="s">
        <v>4301</v>
      </c>
      <c r="F2406" s="88"/>
      <c r="G2406" s="394" t="s">
        <v>4302</v>
      </c>
      <c r="H2406" s="88"/>
      <c r="I2406" s="88"/>
      <c r="J2406" s="148">
        <v>-24567</v>
      </c>
      <c r="K2406" s="148"/>
      <c r="L2406" s="148"/>
    </row>
    <row r="2407" spans="1:12">
      <c r="A2407" s="33" t="s">
        <v>1646</v>
      </c>
      <c r="B2407" s="158" t="s">
        <v>1645</v>
      </c>
      <c r="C2407" s="88">
        <v>45741</v>
      </c>
      <c r="D2407" s="88" t="s">
        <v>464</v>
      </c>
      <c r="E2407" s="33" t="s">
        <v>4270</v>
      </c>
      <c r="F2407" s="88"/>
      <c r="G2407" s="394" t="s">
        <v>4271</v>
      </c>
      <c r="H2407" s="88"/>
      <c r="I2407" s="88"/>
      <c r="J2407" s="148">
        <v>-19154</v>
      </c>
      <c r="K2407" s="148"/>
      <c r="L2407" s="148"/>
    </row>
    <row r="2408" spans="1:12">
      <c r="A2408" s="33" t="s">
        <v>3425</v>
      </c>
      <c r="B2408" s="158" t="s">
        <v>557</v>
      </c>
      <c r="C2408" s="88">
        <v>45741</v>
      </c>
      <c r="D2408" s="88" t="s">
        <v>464</v>
      </c>
      <c r="E2408" s="33" t="s">
        <v>3403</v>
      </c>
      <c r="F2408" s="88"/>
      <c r="G2408" s="394" t="s">
        <v>4286</v>
      </c>
      <c r="H2408" s="88"/>
      <c r="I2408" s="88"/>
      <c r="J2408" s="148">
        <v>-14567</v>
      </c>
      <c r="K2408" s="148"/>
      <c r="L2408" s="148"/>
    </row>
    <row r="2409" spans="1:12">
      <c r="A2409" s="33" t="s">
        <v>1908</v>
      </c>
      <c r="B2409" s="158" t="s">
        <v>1907</v>
      </c>
      <c r="C2409" s="88">
        <v>45741</v>
      </c>
      <c r="D2409" s="88" t="s">
        <v>464</v>
      </c>
      <c r="E2409" s="33" t="s">
        <v>4303</v>
      </c>
      <c r="F2409" s="88"/>
      <c r="G2409" s="394" t="s">
        <v>4304</v>
      </c>
      <c r="H2409" s="88"/>
      <c r="I2409" s="88"/>
      <c r="J2409" s="148">
        <v>-28710</v>
      </c>
      <c r="K2409" s="148"/>
      <c r="L2409" s="148"/>
    </row>
    <row r="2410" spans="1:12">
      <c r="A2410" s="33" t="s">
        <v>1891</v>
      </c>
      <c r="B2410" s="158" t="s">
        <v>1039</v>
      </c>
      <c r="C2410" s="88">
        <v>45741</v>
      </c>
      <c r="D2410" s="88" t="s">
        <v>464</v>
      </c>
      <c r="E2410" s="33" t="s">
        <v>997</v>
      </c>
      <c r="F2410" s="88"/>
      <c r="G2410" s="394" t="s">
        <v>4305</v>
      </c>
      <c r="H2410" s="88"/>
      <c r="I2410" s="88"/>
      <c r="J2410" s="148">
        <v>-200</v>
      </c>
      <c r="K2410" s="148"/>
      <c r="L2410" s="148"/>
    </row>
    <row r="2411" spans="1:12">
      <c r="A2411" s="33" t="s">
        <v>1891</v>
      </c>
      <c r="B2411" s="158" t="s">
        <v>1039</v>
      </c>
      <c r="C2411" s="88">
        <v>45741</v>
      </c>
      <c r="D2411" s="88" t="s">
        <v>464</v>
      </c>
      <c r="E2411" s="33" t="s">
        <v>4343</v>
      </c>
      <c r="F2411" s="88"/>
      <c r="G2411" s="394" t="s">
        <v>4345</v>
      </c>
      <c r="H2411" s="88"/>
      <c r="I2411" s="88"/>
      <c r="J2411" s="148">
        <v>-16220</v>
      </c>
      <c r="K2411" s="148"/>
      <c r="L2411" s="148"/>
    </row>
    <row r="2412" spans="1:12">
      <c r="A2412" s="33" t="s">
        <v>1920</v>
      </c>
      <c r="B2412" s="158" t="s">
        <v>1914</v>
      </c>
      <c r="C2412" s="88">
        <v>45741</v>
      </c>
      <c r="D2412" s="88" t="s">
        <v>464</v>
      </c>
      <c r="E2412" s="33" t="s">
        <v>1915</v>
      </c>
      <c r="F2412" s="88"/>
      <c r="G2412" s="394" t="s">
        <v>4326</v>
      </c>
      <c r="H2412" s="88"/>
      <c r="I2412" s="88"/>
      <c r="J2412" s="148">
        <v>-1500</v>
      </c>
      <c r="K2412" s="148"/>
      <c r="L2412" s="148"/>
    </row>
    <row r="2413" spans="1:12">
      <c r="A2413" s="33" t="s">
        <v>350</v>
      </c>
      <c r="B2413" s="158" t="s">
        <v>280</v>
      </c>
      <c r="C2413" s="88">
        <v>45741</v>
      </c>
      <c r="D2413" s="88" t="s">
        <v>464</v>
      </c>
      <c r="E2413" s="33" t="s">
        <v>1381</v>
      </c>
      <c r="F2413" s="88"/>
      <c r="G2413" s="394" t="s">
        <v>4327</v>
      </c>
      <c r="H2413" s="88" t="s">
        <v>270</v>
      </c>
      <c r="I2413" s="88" t="s">
        <v>270</v>
      </c>
      <c r="J2413" s="148">
        <v>-200</v>
      </c>
      <c r="K2413" s="148"/>
      <c r="L2413" s="148"/>
    </row>
    <row r="2414" spans="1:12">
      <c r="A2414" s="33" t="s">
        <v>1056</v>
      </c>
      <c r="B2414" s="158" t="s">
        <v>535</v>
      </c>
      <c r="C2414" s="88">
        <v>45741</v>
      </c>
      <c r="D2414" s="88" t="s">
        <v>464</v>
      </c>
      <c r="E2414" s="33" t="s">
        <v>1456</v>
      </c>
      <c r="F2414" s="88"/>
      <c r="G2414" s="394" t="s">
        <v>4309</v>
      </c>
      <c r="H2414" s="88"/>
      <c r="I2414" s="88"/>
      <c r="J2414" s="148">
        <v>-800</v>
      </c>
      <c r="K2414" s="148"/>
      <c r="L2414" s="148"/>
    </row>
    <row r="2415" spans="1:12">
      <c r="A2415" s="33" t="s">
        <v>1090</v>
      </c>
      <c r="B2415" s="158" t="s">
        <v>1089</v>
      </c>
      <c r="C2415" s="88">
        <v>45741</v>
      </c>
      <c r="D2415" s="88" t="s">
        <v>464</v>
      </c>
      <c r="E2415" s="33" t="s">
        <v>939</v>
      </c>
      <c r="F2415" s="88"/>
      <c r="G2415" s="394" t="s">
        <v>4328</v>
      </c>
      <c r="H2415" s="88"/>
      <c r="I2415" s="88"/>
      <c r="J2415" s="148">
        <v>-200</v>
      </c>
      <c r="K2415" s="148"/>
      <c r="L2415" s="148"/>
    </row>
    <row r="2416" spans="1:12">
      <c r="A2416" s="33" t="s">
        <v>1609</v>
      </c>
      <c r="B2416" s="158" t="s">
        <v>2194</v>
      </c>
      <c r="C2416" s="88">
        <v>45741</v>
      </c>
      <c r="D2416" s="88" t="s">
        <v>464</v>
      </c>
      <c r="E2416" s="33" t="s">
        <v>3405</v>
      </c>
      <c r="F2416" s="88"/>
      <c r="G2416" s="394" t="s">
        <v>4288</v>
      </c>
      <c r="H2416" s="88"/>
      <c r="I2416" s="88"/>
      <c r="J2416" s="148">
        <v>-10400</v>
      </c>
      <c r="K2416" s="148"/>
      <c r="L2416" s="148"/>
    </row>
    <row r="2417" spans="1:12">
      <c r="A2417" s="33" t="s">
        <v>398</v>
      </c>
      <c r="B2417" s="158" t="s">
        <v>8</v>
      </c>
      <c r="C2417" s="88">
        <v>45741</v>
      </c>
      <c r="D2417" s="88" t="s">
        <v>464</v>
      </c>
      <c r="E2417" s="33" t="s">
        <v>997</v>
      </c>
      <c r="F2417" s="88"/>
      <c r="G2417" s="394" t="s">
        <v>4305</v>
      </c>
      <c r="H2417" s="88"/>
      <c r="I2417" s="88"/>
      <c r="J2417" s="148">
        <v>-200</v>
      </c>
      <c r="K2417" s="148"/>
      <c r="L2417" s="148"/>
    </row>
    <row r="2418" spans="1:12">
      <c r="A2418" s="33" t="s">
        <v>3789</v>
      </c>
      <c r="B2418" s="158" t="s">
        <v>2644</v>
      </c>
      <c r="C2418" s="88">
        <v>45741</v>
      </c>
      <c r="D2418" s="88" t="s">
        <v>464</v>
      </c>
      <c r="E2418" s="33" t="s">
        <v>3407</v>
      </c>
      <c r="F2418" s="88"/>
      <c r="G2418" s="394" t="s">
        <v>4290</v>
      </c>
      <c r="H2418" s="88"/>
      <c r="I2418" s="88"/>
      <c r="J2418" s="148">
        <v>-12000</v>
      </c>
      <c r="K2418" s="148"/>
      <c r="L2418" s="148"/>
    </row>
  </sheetData>
  <phoneticPr fontId="36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工作表07">
    <tabColor theme="5" tint="0.59999389629810485"/>
  </sheetPr>
  <dimension ref="A1:J64"/>
  <sheetViews>
    <sheetView zoomScale="115" zoomScaleNormal="115" workbookViewId="0">
      <pane ySplit="1" topLeftCell="A2" activePane="bottomLeft" state="frozen"/>
      <selection pane="bottomLeft" activeCell="E14" sqref="E14"/>
    </sheetView>
  </sheetViews>
  <sheetFormatPr defaultRowHeight="16.3"/>
  <cols>
    <col min="1" max="1" width="10" style="89" bestFit="1" customWidth="1"/>
    <col min="2" max="3" width="10" style="33" bestFit="1" customWidth="1"/>
    <col min="4" max="4" width="10" style="89" hidden="1" customWidth="1"/>
    <col min="5" max="5" width="51.88671875" style="33" customWidth="1"/>
    <col min="6" max="6" width="11.109375" style="33" hidden="1" customWidth="1"/>
    <col min="7" max="7" width="27" style="89" hidden="1" customWidth="1"/>
    <col min="8" max="9" width="10" style="33" hidden="1" customWidth="1"/>
    <col min="10" max="10" width="10" style="33" bestFit="1" customWidth="1"/>
  </cols>
  <sheetData>
    <row r="1" spans="1:10">
      <c r="A1" s="84" t="s">
        <v>104</v>
      </c>
      <c r="B1" s="84" t="s">
        <v>105</v>
      </c>
      <c r="C1" s="106" t="s">
        <v>106</v>
      </c>
      <c r="D1" s="106" t="s">
        <v>107</v>
      </c>
      <c r="E1" s="144" t="s">
        <v>108</v>
      </c>
      <c r="F1" s="145" t="s">
        <v>262</v>
      </c>
      <c r="G1" s="145" t="s">
        <v>109</v>
      </c>
      <c r="H1" s="145" t="s">
        <v>110</v>
      </c>
      <c r="I1" s="145" t="s">
        <v>111</v>
      </c>
      <c r="J1" s="145" t="s">
        <v>112</v>
      </c>
    </row>
    <row r="2" spans="1:10" hidden="1">
      <c r="A2" s="113" t="str">
        <f>IFERROR((INDEX(名冊[#All],MATCH(表格5[[#This Row],[姓名]],名冊[[#All],[姓名]],0),COLUMN(名冊[[#Headers],[字號]]))),"")</f>
        <v>2-193</v>
      </c>
      <c r="B2" s="155" t="s">
        <v>1993</v>
      </c>
      <c r="C2" s="9">
        <v>45741</v>
      </c>
      <c r="D2" s="112" t="str">
        <f>IF(表格5[[#This Row],[姓名]]&lt;&gt;"","沖銷","")</f>
        <v>沖銷</v>
      </c>
      <c r="E2" s="114" t="s">
        <v>1995</v>
      </c>
      <c r="G2" s="149" t="str">
        <f>IF(表格5[[#This Row],[姓名]]&lt;&gt;"",TEXT(表格5[[#This Row],[日期]],"mm/dd;;")&amp;" "&amp;表格5[[#This Row],[項目]]&amp;表格5[[#This Row],[項目2]],"")</f>
        <v>03/25 ※"疥瘡投藥、寢具送洗費、衣服洗標"優免</v>
      </c>
      <c r="H2" s="6"/>
      <c r="I2" s="6"/>
      <c r="J2" s="33">
        <v>-200</v>
      </c>
    </row>
    <row r="3" spans="1:10" hidden="1">
      <c r="A3" s="113" t="str">
        <f>IFERROR((INDEX(名冊[#All],MATCH(表格5[[#This Row],[姓名]],名冊[[#All],[姓名]],0),COLUMN(名冊[[#Headers],[字號]]))),"")</f>
        <v>3-489</v>
      </c>
      <c r="B3" s="155" t="s">
        <v>1331</v>
      </c>
      <c r="C3" s="9">
        <v>45741</v>
      </c>
      <c r="D3" s="112" t="str">
        <f>IF(表格5[[#This Row],[姓名]]&lt;&gt;"","沖銷","")</f>
        <v>沖銷</v>
      </c>
      <c r="E3" s="146" t="s">
        <v>1293</v>
      </c>
      <c r="F3" s="110"/>
      <c r="G3" s="147" t="str">
        <f>IF(表格5[[#This Row],[姓名]]&lt;&gt;"",TEXT(表格5[[#This Row],[日期]],"mm/dd;;")&amp;" "&amp;表格5[[#This Row],[項目]]&amp;表格5[[#This Row],[項目2]],"")</f>
        <v>03/25 ※寢具自行清潔不包月、冷氣使用費優免、過年未返家優免</v>
      </c>
      <c r="H3" s="70" t="s">
        <v>270</v>
      </c>
      <c r="I3" s="70" t="s">
        <v>270</v>
      </c>
      <c r="J3" s="110">
        <v>-200</v>
      </c>
    </row>
    <row r="4" spans="1:10" hidden="1">
      <c r="A4" s="337" t="str">
        <f>IFERROR((INDEX(名冊[#All],MATCH(表格5[[#This Row],[姓名]],名冊[[#All],[姓名]],0),COLUMN(名冊[[#Headers],[字號]]))),"")</f>
        <v>1-636</v>
      </c>
      <c r="B4" s="338" t="s">
        <v>987</v>
      </c>
      <c r="C4" s="339">
        <v>45741</v>
      </c>
      <c r="D4" s="112" t="str">
        <f>IF(表格5[[#This Row],[姓名]]&lt;&gt;"","沖銷","")</f>
        <v>沖銷</v>
      </c>
      <c r="E4" s="340" t="s">
        <v>3406</v>
      </c>
      <c r="F4" s="341"/>
      <c r="G4" s="342" t="str">
        <f>IF(表格5[[#This Row],[姓名]]&lt;&gt;"",TEXT(表格5[[#This Row],[日期]],"mm/dd;;")&amp;" "&amp;表格5[[#This Row],[項目]]&amp;表格5[[#This Row],[項目2]],"")</f>
        <v>03/25 住院退費 02/23-03/05 共12日</v>
      </c>
      <c r="H4" s="343"/>
      <c r="I4" s="343"/>
      <c r="J4" s="344">
        <v>-3600</v>
      </c>
    </row>
    <row r="5" spans="1:10" hidden="1">
      <c r="A5" s="337" t="str">
        <f>IFERROR((INDEX(名冊[#All],MATCH(表格5[[#This Row],[姓名]],名冊[[#All],[姓名]],0),COLUMN(名冊[[#Headers],[字號]]))),"")</f>
        <v>2-185</v>
      </c>
      <c r="B5" s="338" t="s">
        <v>276</v>
      </c>
      <c r="C5" s="339">
        <v>45741</v>
      </c>
      <c r="D5" s="112" t="str">
        <f>IF(表格5[[#This Row],[姓名]]&lt;&gt;"","沖銷","")</f>
        <v>沖銷</v>
      </c>
      <c r="E5" s="340" t="s">
        <v>3414</v>
      </c>
      <c r="F5" s="341"/>
      <c r="G5" s="342" t="str">
        <f>IF(表格5[[#This Row],[姓名]]&lt;&gt;"",TEXT(表格5[[#This Row],[日期]],"mm/dd;;")&amp;" "&amp;表格5[[#This Row],[項目]]&amp;表格5[[#This Row],[項目2]],"")</f>
        <v>03/25 住院退費 02/27-03/12 共15日</v>
      </c>
      <c r="H5" s="343"/>
      <c r="I5" s="343"/>
      <c r="J5" s="344">
        <v>-8500</v>
      </c>
    </row>
    <row r="6" spans="1:10" hidden="1">
      <c r="A6" s="337" t="str">
        <f>IFERROR((INDEX(名冊[#All],MATCH(表格5[[#This Row],[姓名]],名冊[[#All],[姓名]],0),COLUMN(名冊[[#Headers],[字號]]))),"")</f>
        <v>3-546</v>
      </c>
      <c r="B6" s="338" t="s">
        <v>1264</v>
      </c>
      <c r="C6" s="339">
        <v>45741</v>
      </c>
      <c r="D6" s="112" t="str">
        <f>IF(表格5[[#This Row],[姓名]]&lt;&gt;"","沖銷","")</f>
        <v>沖銷</v>
      </c>
      <c r="E6" s="340" t="s">
        <v>3411</v>
      </c>
      <c r="F6" s="341"/>
      <c r="G6" s="342" t="str">
        <f>IF(表格5[[#This Row],[姓名]]&lt;&gt;"",TEXT(表格5[[#This Row],[日期]],"mm/dd;;")&amp;" "&amp;表格5[[#This Row],[項目]]&amp;表格5[[#This Row],[項目2]],"")</f>
        <v>03/25 住院退費 01/31-02/27 共28日</v>
      </c>
      <c r="H6" s="343"/>
      <c r="I6" s="343"/>
      <c r="J6" s="344">
        <v>-14000</v>
      </c>
    </row>
    <row r="7" spans="1:10" hidden="1">
      <c r="A7" s="337" t="str">
        <f>IFERROR((INDEX(名冊[#All],MATCH(表格5[[#This Row],[姓名]],名冊[[#All],[姓名]],0),COLUMN(名冊[[#Headers],[字號]]))),"")</f>
        <v>3-470</v>
      </c>
      <c r="B7" s="338" t="s">
        <v>564</v>
      </c>
      <c r="C7" s="339">
        <v>45741</v>
      </c>
      <c r="D7" s="112" t="str">
        <f>IF(表格5[[#This Row],[姓名]]&lt;&gt;"","沖銷","")</f>
        <v>沖銷</v>
      </c>
      <c r="E7" s="340" t="s">
        <v>3408</v>
      </c>
      <c r="F7" s="341"/>
      <c r="G7" s="342" t="str">
        <f>IF(表格5[[#This Row],[姓名]]&lt;&gt;"",TEXT(表格5[[#This Row],[日期]],"mm/dd;;")&amp;" "&amp;表格5[[#This Row],[項目]]&amp;表格5[[#This Row],[項目2]],"")</f>
        <v>03/25 住院退費 02/20-02/27 共8日</v>
      </c>
      <c r="H7" s="343"/>
      <c r="I7" s="343"/>
      <c r="J7" s="344">
        <v>-3733</v>
      </c>
    </row>
    <row r="8" spans="1:10" hidden="1">
      <c r="A8" s="113" t="str">
        <f>IFERROR((INDEX(名冊[#All],MATCH(表格5[[#This Row],[姓名]],名冊[[#All],[姓名]],0),COLUMN(名冊[[#Headers],[字號]]))),"")</f>
        <v>3-558</v>
      </c>
      <c r="B8" s="155" t="s">
        <v>897</v>
      </c>
      <c r="C8" s="9">
        <v>45741</v>
      </c>
      <c r="D8" s="112" t="str">
        <f>IF(表格5[[#This Row],[姓名]]&lt;&gt;"","沖銷","")</f>
        <v>沖銷</v>
      </c>
      <c r="E8" s="114" t="s">
        <v>1069</v>
      </c>
      <c r="G8" s="149" t="str">
        <f>IF(表格5[[#This Row],[姓名]]&lt;&gt;"",TEXT(表格5[[#This Row],[日期]],"mm/dd;;")&amp;" "&amp;表格5[[#This Row],[項目]]&amp;表格5[[#This Row],[項目2]],"")</f>
        <v>03/25 ※"疥瘡投藥、寢具送洗費、衣服洗標、抽痰管"優免</v>
      </c>
      <c r="H8" s="6"/>
      <c r="I8" s="6"/>
      <c r="J8" s="33">
        <v>-200</v>
      </c>
    </row>
    <row r="9" spans="1:10" hidden="1">
      <c r="A9" s="337" t="str">
        <f>IFERROR((INDEX(名冊[#All],MATCH(表格5[[#This Row],[姓名]],名冊[[#All],[姓名]],0),COLUMN(名冊[[#Headers],[字號]]))),"")</f>
        <v>3-475</v>
      </c>
      <c r="B9" s="338" t="s">
        <v>3380</v>
      </c>
      <c r="C9" s="339">
        <v>45741</v>
      </c>
      <c r="D9" s="112" t="str">
        <f>IF(表格5[[#This Row],[姓名]]&lt;&gt;"","沖銷","")</f>
        <v>沖銷</v>
      </c>
      <c r="E9" s="340" t="s">
        <v>3379</v>
      </c>
      <c r="F9" s="341"/>
      <c r="G9" s="342" t="str">
        <f>IF(表格5[[#This Row],[姓名]]&lt;&gt;"",TEXT(表格5[[#This Row],[日期]],"mm/dd;;")&amp;" "&amp;表格5[[#This Row],[項目]]&amp;表格5[[#This Row],[項目2]],"")</f>
        <v>03/25 4/29月費調整(2000/30*28)</v>
      </c>
      <c r="H9" s="343"/>
      <c r="I9" s="343"/>
      <c r="J9" s="344">
        <v>-1867</v>
      </c>
    </row>
    <row r="10" spans="1:10" hidden="1">
      <c r="A10" s="113" t="str">
        <f>IFERROR((INDEX(名冊[#All],MATCH(表格5[[#This Row],[姓名]],名冊[[#All],[姓名]],0),COLUMN(名冊[[#Headers],[字號]]))),"")</f>
        <v>1-702</v>
      </c>
      <c r="B10" s="155" t="s">
        <v>1516</v>
      </c>
      <c r="C10" s="9">
        <v>45741</v>
      </c>
      <c r="D10" s="112" t="str">
        <f>IF(表格5[[#This Row],[姓名]]&lt;&gt;"","沖銷","")</f>
        <v>沖銷</v>
      </c>
      <c r="E10" s="114" t="s">
        <v>2098</v>
      </c>
      <c r="G10" s="149" t="str">
        <f>IF(表格5[[#This Row],[姓名]]&lt;&gt;"",TEXT(表格5[[#This Row],[日期]],"mm/dd;;")&amp;" "&amp;表格5[[#This Row],[項目]]&amp;表格5[[#This Row],[項目2]],"")</f>
        <v>03/25 ※"拿藥車資(桃療除外)、寢具送洗費"優免</v>
      </c>
      <c r="H10" s="6"/>
      <c r="I10" s="6"/>
      <c r="J10" s="33">
        <v>-800</v>
      </c>
    </row>
    <row r="11" spans="1:10" hidden="1">
      <c r="A11" s="113" t="str">
        <f>IFERROR((INDEX(名冊[#All],MATCH(表格5[[#This Row],[姓名]],名冊[[#All],[姓名]],0),COLUMN(名冊[[#Headers],[字號]]))),"")</f>
        <v>1-659</v>
      </c>
      <c r="B11" s="155" t="s">
        <v>1332</v>
      </c>
      <c r="C11" s="9">
        <v>45741</v>
      </c>
      <c r="D11" s="112" t="str">
        <f>IF(表格5[[#This Row],[姓名]]&lt;&gt;"","沖銷","")</f>
        <v>沖銷</v>
      </c>
      <c r="E11" s="114" t="s">
        <v>1270</v>
      </c>
      <c r="G11" s="149" t="str">
        <f>IF(表格5[[#This Row],[姓名]]&lt;&gt;"",TEXT(表格5[[#This Row],[日期]],"mm/dd;;")&amp;" "&amp;表格5[[#This Row],[項目]]&amp;表格5[[#This Row],[項目2]],"")</f>
        <v>03/25 ※"疥瘡投藥、寢具送洗費、衣服洗標"優免</v>
      </c>
      <c r="H11" s="6"/>
      <c r="I11" s="6"/>
      <c r="J11" s="33">
        <v>-200</v>
      </c>
    </row>
    <row r="12" spans="1:10" hidden="1">
      <c r="A12" s="337" t="str">
        <f>IFERROR((INDEX(名冊[#All],MATCH(表格5[[#This Row],[姓名]],名冊[[#All],[姓名]],0),COLUMN(名冊[[#Headers],[字號]]))),"")</f>
        <v>2-140</v>
      </c>
      <c r="B12" s="338" t="s">
        <v>706</v>
      </c>
      <c r="C12" s="339">
        <v>45741</v>
      </c>
      <c r="D12" s="112" t="str">
        <f>IF(表格5[[#This Row],[姓名]]&lt;&gt;"","沖銷","")</f>
        <v>沖銷</v>
      </c>
      <c r="E12" s="340" t="s">
        <v>3413</v>
      </c>
      <c r="F12" s="341"/>
      <c r="G12" s="342" t="str">
        <f>IF(表格5[[#This Row],[姓名]]&lt;&gt;"",TEXT(表格5[[#This Row],[日期]],"mm/dd;;")&amp;" "&amp;表格5[[#This Row],[項目]]&amp;表格5[[#This Row],[項目2]],"")</f>
        <v>03/25 住院退費 02/26-03/10 共14日</v>
      </c>
      <c r="H12" s="343"/>
      <c r="I12" s="343"/>
      <c r="J12" s="344">
        <v>-8867</v>
      </c>
    </row>
    <row r="13" spans="1:10">
      <c r="A13" s="113" t="str">
        <f>IFERROR((INDEX(名冊[#All],MATCH(表格5[[#This Row],[姓名]],名冊[[#All],[姓名]],0),COLUMN(名冊[[#Headers],[字號]]))),"")</f>
        <v>1-683</v>
      </c>
      <c r="B13" s="155" t="s">
        <v>1430</v>
      </c>
      <c r="C13" s="9">
        <v>45741</v>
      </c>
      <c r="D13" s="112" t="str">
        <f>IF(表格5[[#This Row],[姓名]]&lt;&gt;"","沖銷","")</f>
        <v>沖銷</v>
      </c>
      <c r="E13" s="114" t="s">
        <v>1433</v>
      </c>
      <c r="G13" s="149" t="str">
        <f>IF(表格5[[#This Row],[姓名]]&lt;&gt;"",TEXT(表格5[[#This Row],[日期]],"mm/dd;;")&amp;" "&amp;表格5[[#This Row],[項目]]&amp;表格5[[#This Row],[項目2]],"")</f>
        <v>03/25 ※"疥瘡投藥、寢具送洗費、衣服洗標、拿藥車資"優免</v>
      </c>
      <c r="H13" s="6"/>
      <c r="I13" s="6"/>
      <c r="J13" s="33">
        <v>-500</v>
      </c>
    </row>
    <row r="14" spans="1:10">
      <c r="A14" s="113" t="str">
        <f>IFERROR((INDEX(名冊[#All],MATCH(表格5[[#This Row],[姓名]],名冊[[#All],[姓名]],0),COLUMN(名冊[[#Headers],[字號]]))),"")</f>
        <v>1-683</v>
      </c>
      <c r="B14" s="155" t="s">
        <v>1725</v>
      </c>
      <c r="C14" s="9">
        <v>45741</v>
      </c>
      <c r="D14" s="112" t="str">
        <f>IF(表格5[[#This Row],[姓名]]&lt;&gt;"","沖銷","")</f>
        <v>沖銷</v>
      </c>
      <c r="E14" s="114" t="s">
        <v>1727</v>
      </c>
      <c r="G14" s="149" t="str">
        <f>IF(表格5[[#This Row],[姓名]]&lt;&gt;"",TEXT(表格5[[#This Row],[日期]],"mm/dd;;")&amp;" "&amp;表格5[[#This Row],[項目]]&amp;表格5[[#This Row],[項目2]],"")</f>
        <v>03/25 ※家屬與主任協商若有2條管路留置只收其一的費用</v>
      </c>
      <c r="H14" s="6"/>
      <c r="I14" s="6"/>
      <c r="J14" s="33">
        <v>0</v>
      </c>
    </row>
    <row r="15" spans="1:10" hidden="1">
      <c r="A15" s="113" t="str">
        <f>IFERROR((INDEX(名冊[#All],MATCH(表格5[[#This Row],[姓名]],名冊[[#All],[姓名]],0),COLUMN(名冊[[#Headers],[字號]]))),"")</f>
        <v>1-432</v>
      </c>
      <c r="B15" s="155" t="s">
        <v>1359</v>
      </c>
      <c r="C15" s="9">
        <v>45741</v>
      </c>
      <c r="D15" s="112" t="str">
        <f>IF(表格5[[#This Row],[姓名]]&lt;&gt;"","沖銷","")</f>
        <v>沖銷</v>
      </c>
      <c r="E15" s="114" t="s">
        <v>1271</v>
      </c>
      <c r="F15" s="158"/>
      <c r="G15" s="149" t="str">
        <f>IF(表格5[[#This Row],[姓名]]&lt;&gt;"",TEXT(表格5[[#This Row],[日期]],"mm/dd;;")&amp;" "&amp;表格5[[#This Row],[項目]]&amp;表格5[[#This Row],[項目2]],"")</f>
        <v>03/25 ※自110/3/28後過年未返家優免</v>
      </c>
      <c r="H15" s="6"/>
      <c r="I15" s="6"/>
    </row>
    <row r="16" spans="1:10" hidden="1">
      <c r="A16" s="113" t="str">
        <f>IFERROR((INDEX(名冊[#All],MATCH(表格5[[#This Row],[姓名]],名冊[[#All],[姓名]],0),COLUMN(名冊[[#Headers],[字號]]))),"")</f>
        <v>1-432</v>
      </c>
      <c r="B16" s="155" t="s">
        <v>3270</v>
      </c>
      <c r="C16" s="9">
        <v>45741</v>
      </c>
      <c r="D16" s="112" t="str">
        <f>IF(表格5[[#This Row],[姓名]]&lt;&gt;"","沖銷","")</f>
        <v>沖銷</v>
      </c>
      <c r="E16" s="114" t="s">
        <v>3271</v>
      </c>
      <c r="G16" s="149" t="str">
        <f>IF(表格5[[#This Row],[姓名]]&lt;&gt;"",TEXT(表格5[[#This Row],[日期]],"mm/dd;;")&amp;" "&amp;表格5[[#This Row],[項目]]&amp;表格5[[#This Row],[項目2]],"")</f>
        <v>03/25 補助款2/4調升(2:1973  3:2210</v>
      </c>
      <c r="H16" s="6"/>
      <c r="I16" s="6"/>
      <c r="J16" s="33">
        <v>-4183</v>
      </c>
    </row>
    <row r="17" spans="1:10" hidden="1">
      <c r="A17" s="337" t="str">
        <f>IFERROR((INDEX(名冊[#All],MATCH(表格5[[#This Row],[姓名]],名冊[[#All],[姓名]],0),COLUMN(名冊[[#Headers],[字號]]))),"")</f>
        <v>1-705</v>
      </c>
      <c r="B17" s="338" t="s">
        <v>1548</v>
      </c>
      <c r="C17" s="339">
        <v>45741</v>
      </c>
      <c r="D17" s="112" t="str">
        <f>IF(表格5[[#This Row],[姓名]]&lt;&gt;"","沖銷","")</f>
        <v>沖銷</v>
      </c>
      <c r="E17" s="340" t="s">
        <v>3404</v>
      </c>
      <c r="F17" s="341"/>
      <c r="G17" s="342" t="str">
        <f>IF(表格5[[#This Row],[姓名]]&lt;&gt;"",TEXT(表格5[[#This Row],[日期]],"mm/dd;;")&amp;" "&amp;表格5[[#This Row],[項目]]&amp;表格5[[#This Row],[項目2]],"")</f>
        <v>03/25 住院退費 02/13-03/18 共35日</v>
      </c>
      <c r="H17" s="343"/>
      <c r="I17" s="343"/>
      <c r="J17" s="344">
        <v>-14000</v>
      </c>
    </row>
    <row r="18" spans="1:10" hidden="1">
      <c r="A18" s="337" t="str">
        <f>IFERROR((INDEX(名冊[#All],MATCH(表格5[[#This Row],[姓名]],名冊[[#All],[姓名]],0),COLUMN(名冊[[#Headers],[字號]]))),"")</f>
        <v>3-454</v>
      </c>
      <c r="B18" s="338" t="s">
        <v>3378</v>
      </c>
      <c r="C18" s="339">
        <v>45741</v>
      </c>
      <c r="D18" s="112" t="str">
        <f>IF(表格5[[#This Row],[姓名]]&lt;&gt;"","沖銷","")</f>
        <v>沖銷</v>
      </c>
      <c r="E18" s="340" t="s">
        <v>3379</v>
      </c>
      <c r="F18" s="341"/>
      <c r="G18" s="342" t="str">
        <f>IF(表格5[[#This Row],[姓名]]&lt;&gt;"",TEXT(表格5[[#This Row],[日期]],"mm/dd;;")&amp;" "&amp;表格5[[#This Row],[項目]]&amp;表格5[[#This Row],[項目2]],"")</f>
        <v>03/25 4/29月費調整(2000/30*28)</v>
      </c>
      <c r="H18" s="343"/>
      <c r="I18" s="343"/>
      <c r="J18" s="344">
        <v>-1867</v>
      </c>
    </row>
    <row r="19" spans="1:10" hidden="1">
      <c r="A19" s="113" t="str">
        <f>IFERROR((INDEX(名冊[#All],MATCH(表格5[[#This Row],[姓名]],名冊[[#All],[姓名]],0),COLUMN(名冊[[#Headers],[字號]]))),"")</f>
        <v>1-660</v>
      </c>
      <c r="B19" s="155" t="s">
        <v>1360</v>
      </c>
      <c r="C19" s="9">
        <v>45741</v>
      </c>
      <c r="D19" s="112" t="str">
        <f>IF(表格5[[#This Row],[姓名]]&lt;&gt;"","沖銷","")</f>
        <v>沖銷</v>
      </c>
      <c r="E19" s="114" t="s">
        <v>1270</v>
      </c>
      <c r="G19" s="149" t="str">
        <f>IF(表格5[[#This Row],[姓名]]&lt;&gt;"",TEXT(表格5[[#This Row],[日期]],"mm/dd;;")&amp;" "&amp;表格5[[#This Row],[項目]]&amp;表格5[[#This Row],[項目2]],"")</f>
        <v>03/25 ※"疥瘡投藥、寢具送洗費、衣服洗標"優免</v>
      </c>
      <c r="H19" s="6"/>
      <c r="I19" s="6"/>
      <c r="J19" s="33">
        <v>-200</v>
      </c>
    </row>
    <row r="20" spans="1:10" hidden="1">
      <c r="A20" s="113" t="str">
        <f>IFERROR((INDEX(名冊[#All],MATCH(表格5[[#This Row],[姓名]],名冊[[#All],[姓名]],0),COLUMN(名冊[[#Headers],[字號]]))),"")</f>
        <v>1-732</v>
      </c>
      <c r="B20" s="155" t="s">
        <v>3268</v>
      </c>
      <c r="C20" s="9">
        <v>45741</v>
      </c>
      <c r="D20" s="112" t="str">
        <f>IF(表格5[[#This Row],[姓名]]&lt;&gt;"","沖銷","")</f>
        <v>沖銷</v>
      </c>
      <c r="E20" s="114" t="s">
        <v>3269</v>
      </c>
      <c r="G20" s="149" t="str">
        <f>IF(表格5[[#This Row],[姓名]]&lt;&gt;"",TEXT(表格5[[#This Row],[日期]],"mm/dd;;")&amp;" "&amp;表格5[[#This Row],[項目]]&amp;表格5[[#This Row],[項目2]],"")</f>
        <v>03/25 補助款差額(12:-1067 01:4523 02-03:7028*2)</v>
      </c>
      <c r="H20" s="6"/>
      <c r="I20" s="6"/>
      <c r="J20" s="33">
        <v>-17512</v>
      </c>
    </row>
    <row r="21" spans="1:10" hidden="1">
      <c r="A21" s="113" t="str">
        <f>IFERROR((INDEX(名冊[#All],MATCH(表格5[[#This Row],[姓名]],名冊[[#All],[姓名]],0),COLUMN(名冊[[#Headers],[字號]]))),"")</f>
        <v>1-022</v>
      </c>
      <c r="B21" s="155" t="s">
        <v>1409</v>
      </c>
      <c r="C21" s="9">
        <v>45741</v>
      </c>
      <c r="D21" s="112" t="str">
        <f>IF(表格5[[#This Row],[姓名]]&lt;&gt;"","沖銷","")</f>
        <v>沖銷</v>
      </c>
      <c r="E21" s="114" t="s">
        <v>1859</v>
      </c>
      <c r="G21" s="149" t="str">
        <f>IF(表格5[[#This Row],[姓名]]&lt;&gt;"",TEXT(表格5[[#This Row],[日期]],"mm/dd;;")&amp;" "&amp;表格5[[#This Row],[項目]]&amp;表格5[[#This Row],[項目2]],"")</f>
        <v>03/25 ※每月雜費由"實支實付"補助款給予(超過支付上限由家屬負擔)</v>
      </c>
      <c r="H21" s="6"/>
      <c r="I21" s="6"/>
    </row>
    <row r="22" spans="1:10" hidden="1">
      <c r="A22" s="113" t="str">
        <f>IFERROR((INDEX(名冊[#All],MATCH(表格5[[#This Row],[姓名]],名冊[[#All],[姓名]],0),COLUMN(名冊[[#Headers],[字號]]))),"")</f>
        <v>2-130</v>
      </c>
      <c r="B22" s="155" t="s">
        <v>1754</v>
      </c>
      <c r="C22" s="9">
        <v>45741</v>
      </c>
      <c r="D22" s="112" t="str">
        <f>IF(表格5[[#This Row],[姓名]]&lt;&gt;"","沖銷","")</f>
        <v>沖銷</v>
      </c>
      <c r="E22" s="114" t="s">
        <v>1755</v>
      </c>
      <c r="G22" s="149" t="str">
        <f>IF(表格5[[#This Row],[姓名]]&lt;&gt;"",TEXT(表格5[[#This Row],[日期]],"mm/dd;;")&amp;" "&amp;表格5[[#This Row],[項目]]&amp;表格5[[#This Row],[項目2]],"")</f>
        <v>03/25 ※"疥瘡投藥、寢具送洗費、拿藥車資、衣服洗標"優免</v>
      </c>
      <c r="H22" s="6"/>
      <c r="I22" s="6"/>
      <c r="J22" s="33">
        <v>-250</v>
      </c>
    </row>
    <row r="23" spans="1:10" hidden="1">
      <c r="A23" s="113" t="str">
        <f>IFERROR((INDEX(名冊[#All],MATCH(表格5[[#This Row],[姓名]],名冊[[#All],[姓名]],0),COLUMN(名冊[[#Headers],[字號]]))),"")</f>
        <v>1-439</v>
      </c>
      <c r="B23" s="155" t="s">
        <v>840</v>
      </c>
      <c r="C23" s="9">
        <v>45741</v>
      </c>
      <c r="D23" s="112" t="str">
        <f>IF(表格5[[#This Row],[姓名]]&lt;&gt;"","沖銷","")</f>
        <v>沖銷</v>
      </c>
      <c r="E23" s="114" t="s">
        <v>1002</v>
      </c>
      <c r="G23" s="149" t="str">
        <f>IF(表格5[[#This Row],[姓名]]&lt;&gt;"",TEXT(表格5[[#This Row],[日期]],"mm/dd;;")&amp;" "&amp;表格5[[#This Row],[項目]]&amp;表格5[[#This Row],[項目2]],"")</f>
        <v>03/25 ※"疥瘡投藥、寢具送洗費、衣服洗標"優免</v>
      </c>
      <c r="H23" s="6"/>
      <c r="I23" s="6"/>
      <c r="J23" s="33">
        <v>-200</v>
      </c>
    </row>
    <row r="24" spans="1:10" hidden="1">
      <c r="A24" s="113" t="str">
        <f>IFERROR((INDEX(名冊[#All],MATCH(表格5[[#This Row],[姓名]],名冊[[#All],[姓名]],0),COLUMN(名冊[[#Headers],[字號]]))),"")</f>
        <v>2-182</v>
      </c>
      <c r="B24" s="155" t="s">
        <v>1361</v>
      </c>
      <c r="C24" s="9">
        <v>45741</v>
      </c>
      <c r="D24" s="112" t="str">
        <f>IF(表格5[[#This Row],[姓名]]&lt;&gt;"","沖銷","")</f>
        <v>沖銷</v>
      </c>
      <c r="E24" s="114" t="s">
        <v>1739</v>
      </c>
      <c r="G24" s="149" t="str">
        <f>IF(表格5[[#This Row],[姓名]]&lt;&gt;"",TEXT(表格5[[#This Row],[日期]],"mm/dd;;")&amp;" "&amp;表格5[[#This Row],[項目]]&amp;表格5[[#This Row],[項目2]],"")</f>
        <v>03/25 ※"疥瘡投藥、寢具送洗費、衣服洗標、拿藥車資"優免</v>
      </c>
      <c r="H24" s="6"/>
      <c r="I24" s="6"/>
      <c r="J24" s="33">
        <v>-500</v>
      </c>
    </row>
    <row r="25" spans="1:10" hidden="1">
      <c r="A25" s="337" t="str">
        <f>IFERROR((INDEX(名冊[#All],MATCH(表格5[[#This Row],[姓名]],名冊[[#All],[姓名]],0),COLUMN(名冊[[#Headers],[字號]]))),"")</f>
        <v>3-519</v>
      </c>
      <c r="B25" s="338" t="s">
        <v>3376</v>
      </c>
      <c r="C25" s="339">
        <v>45741</v>
      </c>
      <c r="D25" s="112" t="str">
        <f>IF(表格5[[#This Row],[姓名]]&lt;&gt;"","沖銷","")</f>
        <v>沖銷</v>
      </c>
      <c r="E25" s="340" t="s">
        <v>3377</v>
      </c>
      <c r="F25" s="341"/>
      <c r="G25" s="342" t="str">
        <f>IF(表格5[[#This Row],[姓名]]&lt;&gt;"",TEXT(表格5[[#This Row],[日期]],"mm/dd;;")&amp;" "&amp;表格5[[#This Row],[項目]]&amp;表格5[[#This Row],[項目2]],"")</f>
        <v>03/25 4/27月費調整(2000/30*26)</v>
      </c>
      <c r="H25" s="343"/>
      <c r="I25" s="343"/>
      <c r="J25" s="344">
        <v>-1733</v>
      </c>
    </row>
    <row r="26" spans="1:10" hidden="1">
      <c r="A26" s="113" t="str">
        <f>IFERROR((INDEX(名冊[#All],MATCH(表格5[[#This Row],[姓名]],名冊[[#All],[姓名]],0),COLUMN(名冊[[#Headers],[字號]]))),"")</f>
        <v>1-751</v>
      </c>
      <c r="B26" s="155" t="s">
        <v>2182</v>
      </c>
      <c r="C26" s="9">
        <v>45741</v>
      </c>
      <c r="D26" s="112" t="str">
        <f>IF(表格5[[#This Row],[姓名]]&lt;&gt;"","沖銷","")</f>
        <v>沖銷</v>
      </c>
      <c r="E26" s="114" t="s">
        <v>2184</v>
      </c>
      <c r="G26" s="149" t="str">
        <f>IF(表格5[[#This Row],[姓名]]&lt;&gt;"",TEXT(表格5[[#This Row],[日期]],"mm/dd;;")&amp;" "&amp;表格5[[#This Row],[項目]]&amp;表格5[[#This Row],[項目2]],"")</f>
        <v>03/25 §包月"尿布"不計(已含在安置月費中，不能計價)</v>
      </c>
      <c r="H26" s="6"/>
      <c r="I26" s="6"/>
    </row>
    <row r="27" spans="1:10" hidden="1">
      <c r="A27" s="113" t="str">
        <f>IFERROR((INDEX(名冊[#All],MATCH(表格5[[#This Row],[姓名]],名冊[[#All],[姓名]],0),COLUMN(名冊[[#Headers],[字號]]))),"")</f>
        <v>1-270</v>
      </c>
      <c r="B27" s="155" t="s">
        <v>1898</v>
      </c>
      <c r="C27" s="9">
        <v>45741</v>
      </c>
      <c r="D27" s="112" t="str">
        <f>IF(表格5[[#This Row],[姓名]]&lt;&gt;"","沖銷","")</f>
        <v>沖銷</v>
      </c>
      <c r="E27" s="114" t="s">
        <v>1899</v>
      </c>
      <c r="G27" s="149" t="str">
        <f>IF(表格5[[#This Row],[姓名]]&lt;&gt;"",TEXT(表格5[[#This Row],[日期]],"mm/dd;;")&amp;" "&amp;表格5[[#This Row],[項目]]&amp;表格5[[#This Row],[項目2]],"")</f>
        <v>03/25 ※"桃療巡診"優免</v>
      </c>
      <c r="H27" s="6"/>
      <c r="I27" s="6"/>
      <c r="J27" s="33">
        <v>-300</v>
      </c>
    </row>
    <row r="28" spans="1:10" hidden="1">
      <c r="A28" s="113" t="str">
        <f>IFERROR((INDEX(名冊[#All],MATCH(表格5[[#This Row],[姓名]],名冊[[#All],[姓名]],0),COLUMN(名冊[[#Headers],[字號]]))),"")</f>
        <v>1-270</v>
      </c>
      <c r="B28" s="155" t="s">
        <v>1397</v>
      </c>
      <c r="C28" s="9">
        <v>45741</v>
      </c>
      <c r="D28" s="112" t="str">
        <f>IF(表格5[[#This Row],[姓名]]&lt;&gt;"","沖銷","")</f>
        <v>沖銷</v>
      </c>
      <c r="E28" s="114" t="s">
        <v>1398</v>
      </c>
      <c r="G28" s="149" t="str">
        <f>IF(表格5[[#This Row],[姓名]]&lt;&gt;"",TEXT(表格5[[#This Row],[日期]],"mm/dd;;")&amp;" "&amp;表格5[[#This Row],[項目]]&amp;表格5[[#This Row],[項目2]],"")</f>
        <v>03/25 ※"桃療拿藥、寢具送洗費、衣服洗標"優免</v>
      </c>
      <c r="H28" s="6"/>
      <c r="I28" s="6"/>
      <c r="J28" s="33">
        <v>-200</v>
      </c>
    </row>
    <row r="29" spans="1:10" hidden="1">
      <c r="A29" s="337" t="str">
        <f>IFERROR((INDEX(名冊[#All],MATCH(表格5[[#This Row],[姓名]],名冊[[#All],[姓名]],0),COLUMN(名冊[[#Headers],[字號]]))),"")</f>
        <v>1-764</v>
      </c>
      <c r="B29" s="338" t="s">
        <v>3385</v>
      </c>
      <c r="C29" s="339">
        <v>45741</v>
      </c>
      <c r="D29" s="112" t="str">
        <f>IF(表格5[[#This Row],[姓名]]&lt;&gt;"","沖銷","")</f>
        <v>沖銷</v>
      </c>
      <c r="E29" s="340" t="s">
        <v>3386</v>
      </c>
      <c r="F29" s="341"/>
      <c r="G29" s="342" t="str">
        <f>IF(表格5[[#This Row],[姓名]]&lt;&gt;"",TEXT(表格5[[#This Row],[日期]],"mm/dd;;")&amp;" "&amp;表格5[[#This Row],[項目]]&amp;表格5[[#This Row],[項目2]],"")</f>
        <v>03/25 補助款1-3月(3507+15028*2)</v>
      </c>
      <c r="H29" s="343"/>
      <c r="I29" s="343"/>
      <c r="J29" s="344">
        <v>-33563</v>
      </c>
    </row>
    <row r="30" spans="1:10" hidden="1">
      <c r="A30" s="113" t="str">
        <f>IFERROR((INDEX(名冊[#All],MATCH(表格5[[#This Row],[姓名]],名冊[[#All],[姓名]],0),COLUMN(名冊[[#Headers],[字號]]))),"")</f>
        <v>1-687</v>
      </c>
      <c r="B30" s="155" t="s">
        <v>1463</v>
      </c>
      <c r="C30" s="9">
        <v>45741</v>
      </c>
      <c r="D30" s="112" t="str">
        <f>IF(表格5[[#This Row],[姓名]]&lt;&gt;"","沖銷","")</f>
        <v>沖銷</v>
      </c>
      <c r="E30" s="114" t="s">
        <v>1464</v>
      </c>
      <c r="G30" s="149" t="str">
        <f>IF(表格5[[#This Row],[姓名]]&lt;&gt;"",TEXT(表格5[[#This Row],[日期]],"mm/dd;;")&amp;" "&amp;表格5[[#This Row],[項目]]&amp;表格5[[#This Row],[項目2]],"")</f>
        <v>03/25 ※"疥瘡投藥、寢具送洗費、衣服洗標"優免</v>
      </c>
      <c r="H30" s="6"/>
      <c r="I30" s="6"/>
    </row>
    <row r="31" spans="1:10" hidden="1">
      <c r="A31" s="113" t="str">
        <f>IFERROR((INDEX(名冊[#All],MATCH(表格5[[#This Row],[姓名]],名冊[[#All],[姓名]],0),COLUMN(名冊[[#Headers],[字號]]))),"")</f>
        <v>2-188</v>
      </c>
      <c r="B31" s="155" t="s">
        <v>1820</v>
      </c>
      <c r="C31" s="9">
        <v>45741</v>
      </c>
      <c r="D31" s="112" t="str">
        <f>IF(表格5[[#This Row],[姓名]]&lt;&gt;"","沖銷","")</f>
        <v>沖銷</v>
      </c>
      <c r="E31" s="114" t="s">
        <v>1821</v>
      </c>
      <c r="G31" s="149" t="str">
        <f>IF(表格5[[#This Row],[姓名]]&lt;&gt;"",TEXT(表格5[[#This Row],[日期]],"mm/dd;;")&amp;" "&amp;表格5[[#This Row],[項目]]&amp;表格5[[#This Row],[項目2]],"")</f>
        <v>03/25 ※"鼻胃管及尿管照護費、抽痰化痰費、疥瘡投藥、寢具送洗費、拿藥車資、衣服洗標"優免</v>
      </c>
      <c r="H31" s="6"/>
      <c r="I31" s="6"/>
      <c r="J31" s="33">
        <v>-6000</v>
      </c>
    </row>
    <row r="32" spans="1:10" hidden="1">
      <c r="A32" s="337" t="str">
        <f>IFERROR((INDEX(名冊[#All],MATCH(表格5[[#This Row],[姓名]],名冊[[#All],[姓名]],0),COLUMN(名冊[[#Headers],[字號]]))),"")</f>
        <v>3-549</v>
      </c>
      <c r="B32" s="338" t="s">
        <v>1636</v>
      </c>
      <c r="C32" s="339">
        <v>45741</v>
      </c>
      <c r="D32" s="112" t="str">
        <f>IF(表格5[[#This Row],[姓名]]&lt;&gt;"","沖銷","")</f>
        <v>沖銷</v>
      </c>
      <c r="E32" s="340" t="s">
        <v>3409</v>
      </c>
      <c r="F32" s="341"/>
      <c r="G32" s="342" t="str">
        <f>IF(表格5[[#This Row],[姓名]]&lt;&gt;"",TEXT(表格5[[#This Row],[日期]],"mm/dd;;")&amp;" "&amp;表格5[[#This Row],[項目]]&amp;表格5[[#This Row],[項目2]],"")</f>
        <v>03/25 住院退費 02/25-03/11 共16日</v>
      </c>
      <c r="H32" s="343"/>
      <c r="I32" s="343"/>
      <c r="J32" s="344">
        <v>-8000</v>
      </c>
    </row>
    <row r="33" spans="1:10" hidden="1">
      <c r="A33" s="337" t="str">
        <f>IFERROR((INDEX(名冊[#All],MATCH(表格5[[#This Row],[姓名]],名冊[[#All],[姓名]],0),COLUMN(名冊[[#Headers],[字號]]))),"")</f>
        <v>2-165</v>
      </c>
      <c r="B33" s="338" t="s">
        <v>1076</v>
      </c>
      <c r="C33" s="339">
        <v>45741</v>
      </c>
      <c r="D33" s="112" t="str">
        <f>IF(表格5[[#This Row],[姓名]]&lt;&gt;"","沖銷","")</f>
        <v>沖銷</v>
      </c>
      <c r="E33" s="340" t="s">
        <v>3412</v>
      </c>
      <c r="F33" s="341"/>
      <c r="G33" s="342" t="str">
        <f>IF(表格5[[#This Row],[姓名]]&lt;&gt;"",TEXT(表格5[[#This Row],[日期]],"mm/dd;;")&amp;" "&amp;表格5[[#This Row],[項目]]&amp;表格5[[#This Row],[項目2]],"")</f>
        <v>03/25 住院退費 02/24-03/12 共18日</v>
      </c>
      <c r="H33" s="343"/>
      <c r="I33" s="343"/>
      <c r="J33" s="344">
        <v>-11400</v>
      </c>
    </row>
    <row r="34" spans="1:10" hidden="1">
      <c r="A34" s="113" t="str">
        <f>IFERROR((INDEX(名冊[#All],MATCH(表格5[[#This Row],[姓名]],名冊[[#All],[姓名]],0),COLUMN(名冊[[#Headers],[字號]]))),"")</f>
        <v>1-097</v>
      </c>
      <c r="B34" s="155" t="s">
        <v>1479</v>
      </c>
      <c r="C34" s="9">
        <v>45741</v>
      </c>
      <c r="D34" s="112" t="str">
        <f>IF(表格5[[#This Row],[姓名]]&lt;&gt;"","沖銷","")</f>
        <v>沖銷</v>
      </c>
      <c r="E34" s="114" t="s">
        <v>1861</v>
      </c>
      <c r="G34" s="149" t="str">
        <f>IF(表格5[[#This Row],[姓名]]&lt;&gt;"",TEXT(表格5[[#This Row],[日期]],"mm/dd;;")&amp;" "&amp;表格5[[#This Row],[項目]]&amp;表格5[[#This Row],[項目2]],"")</f>
        <v>03/25 §包月"全雜費"(已取消改成實支實付，超過補助款上限由家屬支付)</v>
      </c>
      <c r="H34" s="6"/>
      <c r="I34" s="6"/>
    </row>
    <row r="35" spans="1:10" hidden="1">
      <c r="A35" s="113" t="str">
        <f>IFERROR((INDEX(名冊[#All],MATCH(表格5[[#This Row],[姓名]],名冊[[#All],[姓名]],0),COLUMN(名冊[[#Headers],[字號]]))),"")</f>
        <v>1-632</v>
      </c>
      <c r="B35" s="155" t="s">
        <v>1333</v>
      </c>
      <c r="C35" s="9">
        <v>45741</v>
      </c>
      <c r="D35" s="112" t="str">
        <f>IF(表格5[[#This Row],[姓名]]&lt;&gt;"","沖銷","")</f>
        <v>沖銷</v>
      </c>
      <c r="E35" s="114" t="s">
        <v>1740</v>
      </c>
      <c r="G35" s="149" t="str">
        <f>IF(表格5[[#This Row],[姓名]]&lt;&gt;"",TEXT(表格5[[#This Row],[日期]],"mm/dd;;")&amp;" "&amp;表格5[[#This Row],[項目]]&amp;表格5[[#This Row],[項目2]],"")</f>
        <v>03/25 ※"疥瘡投藥、拿藥車資、寢具送洗費、衣服洗標"優免</v>
      </c>
      <c r="H35" s="6"/>
      <c r="I35" s="6"/>
      <c r="J35" s="33">
        <v>-800</v>
      </c>
    </row>
    <row r="36" spans="1:10" hidden="1">
      <c r="A36" s="113" t="str">
        <f>IFERROR((INDEX(名冊[#All],MATCH(表格5[[#This Row],[姓名]],名冊[[#All],[姓名]],0),COLUMN(名冊[[#Headers],[字號]]))),"")</f>
        <v>1-342</v>
      </c>
      <c r="B36" s="155" t="s">
        <v>1362</v>
      </c>
      <c r="C36" s="9">
        <v>45741</v>
      </c>
      <c r="D36" s="112" t="str">
        <f>IF(表格5[[#This Row],[姓名]]&lt;&gt;"","沖銷","")</f>
        <v>沖銷</v>
      </c>
      <c r="E36" s="146" t="s">
        <v>682</v>
      </c>
      <c r="F36" s="110"/>
      <c r="G36" s="147" t="str">
        <f>IF(表格5[[#This Row],[姓名]]&lt;&gt;"",TEXT(表格5[[#This Row],[日期]],"mm/dd;;")&amp;" "&amp;表格5[[#This Row],[項目]]&amp;表格5[[#This Row],[項目2]],"")</f>
        <v>03/25 ※每月農會購物額度限600元以內</v>
      </c>
      <c r="H36" s="70" t="s">
        <v>270</v>
      </c>
      <c r="I36" s="70" t="s">
        <v>270</v>
      </c>
    </row>
    <row r="37" spans="1:10" hidden="1">
      <c r="A37" s="113" t="str">
        <f>IFERROR((INDEX(名冊[#All],MATCH(表格5[[#This Row],[姓名]],名冊[[#All],[姓名]],0),COLUMN(名冊[[#Headers],[字號]]))),"")</f>
        <v>1-280</v>
      </c>
      <c r="B37" s="155" t="s">
        <v>1272</v>
      </c>
      <c r="C37" s="9">
        <v>45741</v>
      </c>
      <c r="D37" s="112" t="str">
        <f>IF(表格5[[#This Row],[姓名]]&lt;&gt;"","沖銷","")</f>
        <v>沖銷</v>
      </c>
      <c r="E37" s="114" t="s">
        <v>1273</v>
      </c>
      <c r="G37" s="149" t="str">
        <f>IF(表格5[[#This Row],[姓名]]&lt;&gt;"",TEXT(表格5[[#This Row],[日期]],"mm/dd;;")&amp;" "&amp;表格5[[#This Row],[項目]]&amp;表格5[[#This Row],[項目2]],"")</f>
        <v>03/25 ※自111/03/12後過年未返家優免</v>
      </c>
      <c r="H37" s="6"/>
      <c r="I37" s="6"/>
    </row>
    <row r="38" spans="1:10" hidden="1">
      <c r="A38" s="337" t="str">
        <f>IFERROR((INDEX(名冊[#All],MATCH(表格5[[#This Row],[姓名]],名冊[[#All],[姓名]],0),COLUMN(名冊[[#Headers],[字號]]))),"")</f>
        <v>1-731</v>
      </c>
      <c r="B38" s="338" t="s">
        <v>3372</v>
      </c>
      <c r="C38" s="339">
        <v>45741</v>
      </c>
      <c r="D38" s="112" t="str">
        <f>IF(表格5[[#This Row],[姓名]]&lt;&gt;"","沖銷","")</f>
        <v>沖銷</v>
      </c>
      <c r="E38" s="340" t="s">
        <v>3373</v>
      </c>
      <c r="F38" s="341"/>
      <c r="G38" s="342" t="str">
        <f>IF(表格5[[#This Row],[姓名]]&lt;&gt;"",TEXT(表格5[[#This Row],[日期]],"mm/dd;;")&amp;" "&amp;表格5[[#This Row],[項目]]&amp;表格5[[#This Row],[項目2]],"")</f>
        <v>03/25 4/9起月費調整(2000/30*8)</v>
      </c>
      <c r="H38" s="343"/>
      <c r="I38" s="343"/>
      <c r="J38" s="344">
        <v>-533</v>
      </c>
    </row>
    <row r="39" spans="1:10" hidden="1">
      <c r="A39" s="113" t="str">
        <f>IFERROR((INDEX(名冊[#All],MATCH(表格5[[#This Row],[姓名]],名冊[[#All],[姓名]],0),COLUMN(名冊[[#Headers],[字號]]))),"")</f>
        <v>1-450</v>
      </c>
      <c r="B39" s="155" t="s">
        <v>1736</v>
      </c>
      <c r="C39" s="9">
        <v>45741</v>
      </c>
      <c r="D39" s="112" t="str">
        <f>IF(表格5[[#This Row],[姓名]]&lt;&gt;"","沖銷","")</f>
        <v>沖銷</v>
      </c>
      <c r="E39" s="114" t="s">
        <v>1738</v>
      </c>
      <c r="G39" s="149" t="str">
        <f>IF(表格5[[#This Row],[姓名]]&lt;&gt;"",TEXT(表格5[[#This Row],[日期]],"mm/dd;;")&amp;" "&amp;表格5[[#This Row],[項目]]&amp;表格5[[#This Row],[項目2]],"")</f>
        <v>03/25 ※每月向新竹縣政府請領鼻胃管照護費</v>
      </c>
      <c r="H39" s="6"/>
      <c r="I39" s="6"/>
      <c r="J39" s="33">
        <v>-1500</v>
      </c>
    </row>
    <row r="40" spans="1:10" hidden="1">
      <c r="A40" s="113" t="str">
        <f>IFERROR((INDEX(名冊[#All],MATCH(表格5[[#This Row],[姓名]],名冊[[#All],[姓名]],0),COLUMN(名冊[[#Headers],[字號]]))),"")</f>
        <v>1-556</v>
      </c>
      <c r="B40" s="155" t="s">
        <v>2316</v>
      </c>
      <c r="C40" s="9">
        <v>45741</v>
      </c>
      <c r="D40" s="112" t="str">
        <f>IF(表格5[[#This Row],[姓名]]&lt;&gt;"","沖銷","")</f>
        <v>沖銷</v>
      </c>
      <c r="E40" s="114" t="s">
        <v>2832</v>
      </c>
      <c r="G40" s="149" t="str">
        <f>IF(表格5[[#This Row],[姓名]]&lt;&gt;"",TEXT(表格5[[#This Row],[日期]],"mm/dd;;")&amp;" "&amp;表格5[[#This Row],[項目]]&amp;表格5[[#This Row],[項目2]],"")</f>
        <v>03/25 2/20誤計成804眼科拿藥車資</v>
      </c>
      <c r="H40" s="6"/>
      <c r="I40" s="6"/>
      <c r="J40" s="33">
        <v>-300</v>
      </c>
    </row>
    <row r="41" spans="1:10" hidden="1">
      <c r="A41" s="113" t="str">
        <f>IFERROR((INDEX(名冊[#All],MATCH(表格5[[#This Row],[姓名]],名冊[[#All],[姓名]],0),COLUMN(名冊[[#Headers],[字號]]))),"")</f>
        <v>1-109</v>
      </c>
      <c r="B41" s="155" t="s">
        <v>609</v>
      </c>
      <c r="C41" s="9">
        <v>45741</v>
      </c>
      <c r="D41" s="112" t="str">
        <f>IF(表格5[[#This Row],[姓名]]&lt;&gt;"","沖銷","")</f>
        <v>沖銷</v>
      </c>
      <c r="E41" s="114" t="s">
        <v>2183</v>
      </c>
      <c r="G41" s="149" t="str">
        <f>IF(表格5[[#This Row],[姓名]]&lt;&gt;"",TEXT(表格5[[#This Row],[日期]],"mm/dd;;")&amp;" "&amp;表格5[[#This Row],[項目]]&amp;表格5[[#This Row],[項目2]],"")</f>
        <v>03/25 §包月"全雜費"</v>
      </c>
      <c r="H41" s="6"/>
      <c r="I41" s="6"/>
      <c r="J41" s="33">
        <v>-3618</v>
      </c>
    </row>
    <row r="42" spans="1:10" hidden="1">
      <c r="A42" s="337" t="str">
        <f>IFERROR((INDEX(名冊[#All],MATCH(表格5[[#This Row],[姓名]],名冊[[#All],[姓名]],0),COLUMN(名冊[[#Headers],[字號]]))),"")</f>
        <v>3-533</v>
      </c>
      <c r="B42" s="338" t="s">
        <v>2072</v>
      </c>
      <c r="C42" s="339">
        <v>45741</v>
      </c>
      <c r="D42" s="112" t="str">
        <f>IF(表格5[[#This Row],[姓名]]&lt;&gt;"","沖銷","")</f>
        <v>沖銷</v>
      </c>
      <c r="E42" s="340" t="s">
        <v>3410</v>
      </c>
      <c r="F42" s="341"/>
      <c r="G42" s="342" t="str">
        <f>IF(表格5[[#This Row],[姓名]]&lt;&gt;"",TEXT(表格5[[#This Row],[日期]],"mm/dd;;")&amp;" "&amp;表格5[[#This Row],[項目]]&amp;表格5[[#This Row],[項目2]],"")</f>
        <v>03/25 住院退費 03/04-03/14 共11日</v>
      </c>
      <c r="H42" s="343"/>
      <c r="I42" s="343"/>
      <c r="J42" s="344">
        <v>-5500</v>
      </c>
    </row>
    <row r="43" spans="1:10" hidden="1">
      <c r="A43" s="337" t="str">
        <f>IFERROR((INDEX(名冊[#All],MATCH(表格5[[#This Row],[姓名]],名冊[[#All],[姓名]],0),COLUMN(名冊[[#Headers],[字號]]))),"")</f>
        <v>2-147</v>
      </c>
      <c r="B43" s="338" t="s">
        <v>831</v>
      </c>
      <c r="C43" s="339">
        <v>45741</v>
      </c>
      <c r="D43" s="112" t="str">
        <f>IF(表格5[[#This Row],[姓名]]&lt;&gt;"","沖銷","")</f>
        <v>沖銷</v>
      </c>
      <c r="E43" s="340" t="s">
        <v>3416</v>
      </c>
      <c r="F43" s="341"/>
      <c r="G43" s="342" t="str">
        <f>IF(表格5[[#This Row],[姓名]]&lt;&gt;"",TEXT(表格5[[#This Row],[日期]],"mm/dd;;")&amp;" "&amp;表格5[[#This Row],[項目]]&amp;表格5[[#This Row],[項目2]],"")</f>
        <v>03/25 住院退費 03/10-03/18 共9日</v>
      </c>
      <c r="H43" s="343"/>
      <c r="I43" s="343"/>
      <c r="J43" s="344">
        <v>-5700</v>
      </c>
    </row>
    <row r="44" spans="1:10" hidden="1">
      <c r="A44" s="337" t="str">
        <f>IFERROR((INDEX(名冊[#All],MATCH(表格5[[#This Row],[姓名]],名冊[[#All],[姓名]],0),COLUMN(名冊[[#Headers],[字號]]))),"")</f>
        <v>2-202</v>
      </c>
      <c r="B44" s="338" t="s">
        <v>3281</v>
      </c>
      <c r="C44" s="339">
        <v>45741</v>
      </c>
      <c r="D44" s="112" t="str">
        <f>IF(表格5[[#This Row],[姓名]]&lt;&gt;"","沖銷","")</f>
        <v>沖銷</v>
      </c>
      <c r="E44" s="340" t="s">
        <v>3434</v>
      </c>
      <c r="F44" s="341"/>
      <c r="G44" s="342" t="str">
        <f>IF(表格5[[#This Row],[姓名]]&lt;&gt;"",TEXT(表格5[[#This Row],[日期]],"mm/dd;;")&amp;" "&amp;表格5[[#This Row],[項目]]&amp;表格5[[#This Row],[項目2]],"")</f>
        <v>03/25 住院退費 03/14-03/21 共8日</v>
      </c>
      <c r="H44" s="343"/>
      <c r="I44" s="343"/>
      <c r="J44" s="344">
        <v>-6267</v>
      </c>
    </row>
    <row r="45" spans="1:10" hidden="1">
      <c r="A45" s="113" t="str">
        <f>IFERROR((INDEX(名冊[#All],MATCH(表格5[[#This Row],[姓名]],名冊[[#All],[姓名]],0),COLUMN(名冊[[#Headers],[字號]]))),"")</f>
        <v>1-354</v>
      </c>
      <c r="B45" s="155" t="s">
        <v>1706</v>
      </c>
      <c r="C45" s="9">
        <v>45741</v>
      </c>
      <c r="D45" s="112" t="str">
        <f>IF(表格5[[#This Row],[姓名]]&lt;&gt;"","沖銷","")</f>
        <v>沖銷</v>
      </c>
      <c r="E45" s="114" t="s">
        <v>1705</v>
      </c>
      <c r="G45" s="149" t="str">
        <f>IF(表格5[[#This Row],[姓名]]&lt;&gt;"",TEXT(表格5[[#This Row],[日期]],"mm/dd;;")&amp;" "&amp;表格5[[#This Row],[項目]]&amp;表格5[[#This Row],[項目2]],"")</f>
        <v>03/25 ※與主任協定112年7月後(不含7月)不收鼻胃管照護費</v>
      </c>
      <c r="H45" s="6"/>
      <c r="I45" s="6"/>
      <c r="J45" s="33">
        <v>-1500</v>
      </c>
    </row>
    <row r="46" spans="1:10" hidden="1">
      <c r="A46" s="113" t="str">
        <f>IFERROR((INDEX(名冊[#All],MATCH(表格5[[#This Row],[姓名]],名冊[[#All],[姓名]],0),COLUMN(名冊[[#Headers],[字號]]))),"")</f>
        <v>1-684</v>
      </c>
      <c r="B46" s="155" t="s">
        <v>1431</v>
      </c>
      <c r="C46" s="9">
        <v>45741</v>
      </c>
      <c r="D46" s="112" t="str">
        <f>IF(表格5[[#This Row],[姓名]]&lt;&gt;"","沖銷","")</f>
        <v>沖銷</v>
      </c>
      <c r="E46" s="114" t="s">
        <v>1432</v>
      </c>
      <c r="G46" s="149" t="str">
        <f>IF(表格5[[#This Row],[姓名]]&lt;&gt;"",TEXT(表格5[[#This Row],[日期]],"mm/dd;;")&amp;" "&amp;表格5[[#This Row],[項目]]&amp;表格5[[#This Row],[項目2]],"")</f>
        <v>03/25 ※"疥瘡投藥、寢具送洗費、衣服洗標"優免</v>
      </c>
      <c r="H46" s="6"/>
      <c r="I46" s="6"/>
      <c r="J46" s="33">
        <v>-200</v>
      </c>
    </row>
    <row r="47" spans="1:10" hidden="1">
      <c r="A47" s="337" t="str">
        <f>IFERROR((INDEX(名冊[#All],MATCH(表格5[[#This Row],[姓名]],名冊[[#All],[姓名]],0),COLUMN(名冊[[#Headers],[字號]]))),"")</f>
        <v>2-190</v>
      </c>
      <c r="B47" s="338" t="s">
        <v>1403</v>
      </c>
      <c r="C47" s="339">
        <v>45741</v>
      </c>
      <c r="D47" s="112" t="str">
        <f>IF(表格5[[#This Row],[姓名]]&lt;&gt;"","沖銷","")</f>
        <v>沖銷</v>
      </c>
      <c r="E47" s="340" t="s">
        <v>3415</v>
      </c>
      <c r="F47" s="341"/>
      <c r="G47" s="342" t="str">
        <f>IF(表格5[[#This Row],[姓名]]&lt;&gt;"",TEXT(表格5[[#This Row],[日期]],"mm/dd;;")&amp;" "&amp;表格5[[#This Row],[項目]]&amp;表格5[[#This Row],[項目2]],"")</f>
        <v>03/25 住院退費 02/27-03/11 共14日</v>
      </c>
      <c r="H47" s="343"/>
      <c r="I47" s="343"/>
      <c r="J47" s="344">
        <v>-8867</v>
      </c>
    </row>
    <row r="48" spans="1:10" hidden="1">
      <c r="A48" s="113" t="str">
        <f>IFERROR((INDEX(名冊[#All],MATCH(表格5[[#This Row],[姓名]],名冊[[#All],[姓名]],0),COLUMN(名冊[[#Headers],[字號]]))),"")</f>
        <v>1-637</v>
      </c>
      <c r="B48" s="155" t="s">
        <v>1113</v>
      </c>
      <c r="C48" s="9">
        <v>45741</v>
      </c>
      <c r="D48" s="112" t="str">
        <f>IF(表格5[[#This Row],[姓名]]&lt;&gt;"","沖銷","")</f>
        <v>沖銷</v>
      </c>
      <c r="E48" s="114" t="s">
        <v>1703</v>
      </c>
      <c r="G48" s="149" t="str">
        <f>IF(表格5[[#This Row],[姓名]]&lt;&gt;"",TEXT(表格5[[#This Row],[日期]],"mm/dd;;")&amp;" "&amp;表格5[[#This Row],[項目]]&amp;表格5[[#This Row],[項目2]],"")</f>
        <v>03/25 ※"疥瘡投藥、寢具送洗費、衣服洗標、長效針技術費"優免</v>
      </c>
      <c r="H48" s="6"/>
      <c r="I48" s="6"/>
      <c r="J48" s="33">
        <v>-200</v>
      </c>
    </row>
    <row r="49" spans="1:10" hidden="1">
      <c r="A49" s="337" t="str">
        <f>IFERROR((INDEX(名冊[#All],MATCH(表格5[[#This Row],[姓名]],名冊[[#All],[姓名]],0),COLUMN(名冊[[#Headers],[字號]]))),"")</f>
        <v>1-718</v>
      </c>
      <c r="B49" s="338" t="s">
        <v>3387</v>
      </c>
      <c r="C49" s="339">
        <v>45741</v>
      </c>
      <c r="D49" s="112" t="str">
        <f>IF(表格5[[#This Row],[姓名]]&lt;&gt;"","沖銷","")</f>
        <v>沖銷</v>
      </c>
      <c r="E49" s="340" t="s">
        <v>3388</v>
      </c>
      <c r="F49" s="341"/>
      <c r="G49" s="342" t="str">
        <f>IF(表格5[[#This Row],[姓名]]&lt;&gt;"",TEXT(表格5[[#This Row],[日期]],"mm/dd;;")&amp;" "&amp;表格5[[#This Row],[項目]]&amp;表格5[[#This Row],[項目2]],"")</f>
        <v>03/25 補助款1-3月(9393+18785*2=46963)</v>
      </c>
      <c r="H49" s="343"/>
      <c r="I49" s="343"/>
      <c r="J49" s="344">
        <v>-46963</v>
      </c>
    </row>
    <row r="50" spans="1:10" hidden="1">
      <c r="A50" s="113" t="str">
        <f>IFERROR((INDEX(名冊[#All],MATCH(表格5[[#This Row],[姓名]],名冊[[#All],[姓名]],0),COLUMN(名冊[[#Headers],[字號]]))),"")</f>
        <v>1-510</v>
      </c>
      <c r="B50" s="155" t="s">
        <v>1363</v>
      </c>
      <c r="C50" s="9">
        <v>45741</v>
      </c>
      <c r="D50" s="112" t="str">
        <f>IF(表格5[[#This Row],[姓名]]&lt;&gt;"","沖銷","")</f>
        <v>沖銷</v>
      </c>
      <c r="E50" s="114" t="s">
        <v>1038</v>
      </c>
      <c r="G50" s="149" t="str">
        <f>IF(表格5[[#This Row],[姓名]]&lt;&gt;"",TEXT(表格5[[#This Row],[日期]],"mm/dd;;")&amp;" "&amp;表格5[[#This Row],[項目]]&amp;表格5[[#This Row],[項目2]],"")</f>
        <v>03/25 ※"疥瘡投藥、寢具送洗費、衣服洗標"優免</v>
      </c>
      <c r="H50" s="6"/>
      <c r="I50" s="6"/>
      <c r="J50" s="33">
        <v>-200</v>
      </c>
    </row>
    <row r="51" spans="1:10" hidden="1">
      <c r="A51" s="113" t="str">
        <f>IFERROR((INDEX(名冊[#All],MATCH(表格5[[#This Row],[姓名]],名冊[[#All],[姓名]],0),COLUMN(名冊[[#Headers],[字號]]))),"")</f>
        <v>1-667</v>
      </c>
      <c r="B51" s="155" t="s">
        <v>1357</v>
      </c>
      <c r="C51" s="9">
        <v>45741</v>
      </c>
      <c r="D51" s="112" t="str">
        <f>IF(表格5[[#This Row],[姓名]]&lt;&gt;"","沖銷","")</f>
        <v>沖銷</v>
      </c>
      <c r="E51" s="114" t="s">
        <v>1462</v>
      </c>
      <c r="G51" s="149" t="str">
        <f>IF(表格5[[#This Row],[姓名]]&lt;&gt;"",TEXT(表格5[[#This Row],[日期]],"mm/dd;;")&amp;" "&amp;表格5[[#This Row],[項目]]&amp;表格5[[#This Row],[項目2]],"")</f>
        <v>03/25 ※"疥瘡投藥、寢具送洗費、衣服洗標"優免</v>
      </c>
      <c r="H51" s="6"/>
      <c r="I51" s="6"/>
      <c r="J51" s="33">
        <v>-200</v>
      </c>
    </row>
    <row r="52" spans="1:10" hidden="1">
      <c r="A52" s="337" t="str">
        <f>IFERROR((INDEX(名冊[#All],MATCH(表格5[[#This Row],[姓名]],名冊[[#All],[姓名]],0),COLUMN(名冊[[#Headers],[字號]]))),"")</f>
        <v>1-767</v>
      </c>
      <c r="B52" s="338" t="s">
        <v>3435</v>
      </c>
      <c r="C52" s="339">
        <v>45741</v>
      </c>
      <c r="D52" s="112" t="str">
        <f>IF(表格5[[#This Row],[姓名]]&lt;&gt;"","沖銷","")</f>
        <v>沖銷</v>
      </c>
      <c r="E52" s="340" t="s">
        <v>3436</v>
      </c>
      <c r="F52" s="341"/>
      <c r="G52" s="342" t="str">
        <f>IF(表格5[[#This Row],[姓名]]&lt;&gt;"",TEXT(表格5[[#This Row],[日期]],"mm/dd;;")&amp;" "&amp;表格5[[#This Row],[項目]]&amp;表格5[[#This Row],[項目2]],"")</f>
        <v>03/25 補助款(2:6142 3:18425)</v>
      </c>
      <c r="H52" s="343"/>
      <c r="I52" s="343"/>
      <c r="J52" s="344">
        <v>-24567</v>
      </c>
    </row>
    <row r="53" spans="1:10" hidden="1">
      <c r="A53" s="113" t="str">
        <f>IFERROR((INDEX(名冊[#All],MATCH(表格5[[#This Row],[姓名]],名冊[[#All],[姓名]],0),COLUMN(名冊[[#Headers],[字號]]))),"")</f>
        <v>1-712</v>
      </c>
      <c r="B53" s="155" t="s">
        <v>2638</v>
      </c>
      <c r="C53" s="9">
        <v>45741</v>
      </c>
      <c r="D53" s="112" t="str">
        <f>IF(表格5[[#This Row],[姓名]]&lt;&gt;"","沖銷","")</f>
        <v>沖銷</v>
      </c>
      <c r="E53" s="114" t="s">
        <v>2639</v>
      </c>
      <c r="G53" s="149" t="str">
        <f>IF(表格5[[#This Row],[姓名]]&lt;&gt;"",TEXT(表格5[[#This Row],[日期]],"mm/dd;;")&amp;" "&amp;表格5[[#This Row],[項目]]&amp;表格5[[#This Row],[項目2]],"")</f>
        <v>03/25 補助款差額9月-2月(2154+3400*5)</v>
      </c>
      <c r="H53" s="6"/>
      <c r="I53" s="6"/>
      <c r="J53" s="33">
        <v>-19154</v>
      </c>
    </row>
    <row r="54" spans="1:10" hidden="1">
      <c r="A54" s="337" t="str">
        <f>IFERROR((INDEX(名冊[#All],MATCH(表格5[[#This Row],[姓名]],名冊[[#All],[姓名]],0),COLUMN(名冊[[#Headers],[字號]]))),"")</f>
        <v>2-200</v>
      </c>
      <c r="B54" s="338" t="s">
        <v>557</v>
      </c>
      <c r="C54" s="339">
        <v>45741</v>
      </c>
      <c r="D54" s="112" t="str">
        <f>IF(表格5[[#This Row],[姓名]]&lt;&gt;"","沖銷","")</f>
        <v>沖銷</v>
      </c>
      <c r="E54" s="340" t="s">
        <v>3403</v>
      </c>
      <c r="F54" s="341"/>
      <c r="G54" s="342" t="str">
        <f>IF(表格5[[#This Row],[姓名]]&lt;&gt;"",TEXT(表格5[[#This Row],[日期]],"mm/dd;;")&amp;" "&amp;表格5[[#This Row],[項目]]&amp;表格5[[#This Row],[項目2]],"")</f>
        <v>03/25 住院退費 02/08-03/01 共23日</v>
      </c>
      <c r="H54" s="343"/>
      <c r="I54" s="343"/>
      <c r="J54" s="344">
        <v>-14567</v>
      </c>
    </row>
    <row r="55" spans="1:10" hidden="1">
      <c r="A55" s="337" t="str">
        <f>IFERROR((INDEX(名冊[#All],MATCH(表格5[[#This Row],[姓名]],名冊[[#All],[姓名]],0),COLUMN(名冊[[#Headers],[字號]]))),"")</f>
        <v>1-740</v>
      </c>
      <c r="B55" s="338" t="s">
        <v>3437</v>
      </c>
      <c r="C55" s="339">
        <v>45741</v>
      </c>
      <c r="D55" s="112" t="str">
        <f>IF(表格5[[#This Row],[姓名]]&lt;&gt;"","沖銷","")</f>
        <v>沖銷</v>
      </c>
      <c r="E55" s="340" t="s">
        <v>3438</v>
      </c>
      <c r="F55" s="341"/>
      <c r="G55" s="342" t="str">
        <f>IF(表格5[[#This Row],[姓名]]&lt;&gt;"",TEXT(表格5[[#This Row],[日期]],"mm/dd;;")&amp;" "&amp;表格5[[#This Row],[項目]]&amp;表格5[[#This Row],[項目2]],"")</f>
        <v>03/25 補助款差額(01:3712 02~03:12499*2)</v>
      </c>
      <c r="H55" s="343"/>
      <c r="I55" s="343"/>
      <c r="J55" s="344">
        <v>-28710</v>
      </c>
    </row>
    <row r="56" spans="1:10" hidden="1">
      <c r="A56" s="113" t="str">
        <f>IFERROR((INDEX(名冊[#All],MATCH(表格5[[#This Row],[姓名]],名冊[[#All],[姓名]],0),COLUMN(名冊[[#Headers],[字號]]))),"")</f>
        <v>3-538</v>
      </c>
      <c r="B56" s="155" t="s">
        <v>1364</v>
      </c>
      <c r="C56" s="9">
        <v>45741</v>
      </c>
      <c r="D56" s="112" t="str">
        <f>IF(表格5[[#This Row],[姓名]]&lt;&gt;"","沖銷","")</f>
        <v>沖銷</v>
      </c>
      <c r="E56" s="114" t="s">
        <v>1342</v>
      </c>
      <c r="G56" s="149" t="str">
        <f>IF(表格5[[#This Row],[姓名]]&lt;&gt;"",TEXT(表格5[[#This Row],[日期]],"mm/dd;;")&amp;" "&amp;表格5[[#This Row],[項目]]&amp;表格5[[#This Row],[項目2]],"")</f>
        <v>03/25 ※"疥瘡投藥、寢具送洗費、衣服洗標"優免</v>
      </c>
      <c r="H56" s="6"/>
      <c r="I56" s="6"/>
      <c r="J56" s="33">
        <v>-200</v>
      </c>
    </row>
    <row r="57" spans="1:10" hidden="1">
      <c r="A57" s="337" t="str">
        <f>IFERROR((INDEX(名冊[#All],MATCH(表格5[[#This Row],[姓名]],名冊[[#All],[姓名]],0),COLUMN(名冊[[#Headers],[字號]]))),"")</f>
        <v>3-538</v>
      </c>
      <c r="B57" s="338" t="s">
        <v>4342</v>
      </c>
      <c r="C57" s="339">
        <v>45741</v>
      </c>
      <c r="D57" s="112" t="str">
        <f>IF(表格5[[#This Row],[姓名]]&lt;&gt;"","沖銷","")</f>
        <v>沖銷</v>
      </c>
      <c r="E57" s="340" t="s">
        <v>4344</v>
      </c>
      <c r="F57" s="341"/>
      <c r="G57" s="342" t="str">
        <f>IF(表格5[[#This Row],[姓名]]&lt;&gt;"",TEXT(表格5[[#This Row],[日期]],"mm/dd;;")&amp;" "&amp;表格5[[#This Row],[項目]]&amp;表格5[[#This Row],[項目2]],"")</f>
        <v>03/25 113年申請醫療補助</v>
      </c>
      <c r="H57" s="343"/>
      <c r="I57" s="343"/>
      <c r="J57" s="344">
        <v>-16220</v>
      </c>
    </row>
    <row r="58" spans="1:10" hidden="1">
      <c r="A58" s="113" t="str">
        <f>IFERROR((INDEX(名冊[#All],MATCH(表格5[[#This Row],[姓名]],名冊[[#All],[姓名]],0),COLUMN(名冊[[#Headers],[字號]]))),"")</f>
        <v>3-540</v>
      </c>
      <c r="B58" s="155" t="s">
        <v>1903</v>
      </c>
      <c r="C58" s="9">
        <v>45741</v>
      </c>
      <c r="D58" s="112" t="str">
        <f>IF(表格5[[#This Row],[姓名]]&lt;&gt;"","沖銷","")</f>
        <v>沖銷</v>
      </c>
      <c r="E58" s="114" t="s">
        <v>1904</v>
      </c>
      <c r="G58" s="149" t="str">
        <f>IF(表格5[[#This Row],[姓名]]&lt;&gt;"",TEXT(表格5[[#This Row],[日期]],"mm/dd;;")&amp;" "&amp;表格5[[#This Row],[項目]]&amp;表格5[[#This Row],[項目2]],"")</f>
        <v>03/25 ※"鼻胃管及尿管照護費各計費限額為1500元"</v>
      </c>
      <c r="H58" s="6"/>
      <c r="I58" s="6"/>
      <c r="J58" s="33">
        <v>0</v>
      </c>
    </row>
    <row r="59" spans="1:10" hidden="1">
      <c r="A59" s="113" t="str">
        <f>IFERROR((INDEX(名冊[#All],MATCH(表格5[[#This Row],[姓名]],名冊[[#All],[姓名]],0),COLUMN(名冊[[#Headers],[字號]]))),"")</f>
        <v>2-067</v>
      </c>
      <c r="B59" s="155" t="s">
        <v>1365</v>
      </c>
      <c r="C59" s="9">
        <v>45741</v>
      </c>
      <c r="D59" s="112" t="str">
        <f>IF(表格5[[#This Row],[姓名]]&lt;&gt;"","沖銷","")</f>
        <v>沖銷</v>
      </c>
      <c r="E59" s="146" t="s">
        <v>2139</v>
      </c>
      <c r="F59" s="110"/>
      <c r="G59" s="147" t="str">
        <f>IF(表格5[[#This Row],[姓名]]&lt;&gt;"",TEXT(表格5[[#This Row],[日期]],"mm/dd;;")&amp;" "&amp;表格5[[#This Row],[項目]]&amp;表格5[[#This Row],[項目2]],"")</f>
        <v>03/25 §包月"部分衛耗材"不計、※"寢具送洗費、拿藥車資"優免</v>
      </c>
      <c r="H59" s="70" t="s">
        <v>270</v>
      </c>
      <c r="I59" s="70" t="s">
        <v>270</v>
      </c>
      <c r="J59" s="110">
        <v>-200</v>
      </c>
    </row>
    <row r="60" spans="1:10" hidden="1">
      <c r="A60" s="113" t="str">
        <f>IFERROR((INDEX(名冊[#All],MATCH(表格5[[#This Row],[姓名]],名冊[[#All],[姓名]],0),COLUMN(名冊[[#Headers],[字號]]))),"")</f>
        <v>1-580</v>
      </c>
      <c r="B60" s="155" t="s">
        <v>1366</v>
      </c>
      <c r="C60" s="9">
        <v>45741</v>
      </c>
      <c r="D60" s="112" t="str">
        <f>IF(表格5[[#This Row],[姓名]]&lt;&gt;"","沖銷","")</f>
        <v>沖銷</v>
      </c>
      <c r="E60" s="114" t="s">
        <v>1739</v>
      </c>
      <c r="G60" s="149" t="str">
        <f>IF(表格5[[#This Row],[姓名]]&lt;&gt;"",TEXT(表格5[[#This Row],[日期]],"mm/dd;;")&amp;" "&amp;表格5[[#This Row],[項目]]&amp;表格5[[#This Row],[項目2]],"")</f>
        <v>03/25 ※"疥瘡投藥、寢具送洗費、衣服洗標、拿藥車資"優免</v>
      </c>
      <c r="H60" s="6"/>
      <c r="I60" s="6"/>
      <c r="J60" s="33">
        <v>-800</v>
      </c>
    </row>
    <row r="61" spans="1:10" hidden="1">
      <c r="A61" s="113" t="str">
        <f>IFERROR((INDEX(名冊[#All],MATCH(表格5[[#This Row],[姓名]],名冊[[#All],[姓名]],0),COLUMN(名冊[[#Headers],[字號]]))),"")</f>
        <v>1-656</v>
      </c>
      <c r="B61" s="155" t="s">
        <v>1367</v>
      </c>
      <c r="C61" s="9">
        <v>45741</v>
      </c>
      <c r="D61" s="112" t="str">
        <f>IF(表格5[[#This Row],[姓名]]&lt;&gt;"","沖銷","")</f>
        <v>沖銷</v>
      </c>
      <c r="E61" s="114" t="s">
        <v>1902</v>
      </c>
      <c r="G61" s="149" t="str">
        <f>IF(表格5[[#This Row],[姓名]]&lt;&gt;"",TEXT(表格5[[#This Row],[日期]],"mm/dd;;")&amp;" "&amp;表格5[[#This Row],[項目]]&amp;表格5[[#This Row],[項目2]],"")</f>
        <v>03/25 ※"疥瘡投藥、冷氣費、寢具送洗費、衣服洗標"優免</v>
      </c>
      <c r="H61" s="6"/>
      <c r="I61" s="6"/>
      <c r="J61" s="33">
        <v>-200</v>
      </c>
    </row>
    <row r="62" spans="1:10" hidden="1">
      <c r="A62" s="337" t="str">
        <f>IFERROR((INDEX(名冊[#All],MATCH(表格5[[#This Row],[姓名]],名冊[[#All],[姓名]],0),COLUMN(名冊[[#Headers],[字號]]))),"")</f>
        <v>1-708</v>
      </c>
      <c r="B62" s="338" t="s">
        <v>2194</v>
      </c>
      <c r="C62" s="339">
        <v>45741</v>
      </c>
      <c r="D62" s="112" t="str">
        <f>IF(表格5[[#This Row],[姓名]]&lt;&gt;"","沖銷","")</f>
        <v>沖銷</v>
      </c>
      <c r="E62" s="340" t="s">
        <v>3405</v>
      </c>
      <c r="F62" s="341"/>
      <c r="G62" s="342" t="str">
        <f>IF(表格5[[#This Row],[姓名]]&lt;&gt;"",TEXT(表格5[[#This Row],[日期]],"mm/dd;;")&amp;" "&amp;表格5[[#This Row],[項目]]&amp;表格5[[#This Row],[項目2]],"")</f>
        <v>03/25 住院退費 02/15-03/11 共26日</v>
      </c>
      <c r="H62" s="343"/>
      <c r="I62" s="343"/>
      <c r="J62" s="344">
        <v>-10400</v>
      </c>
    </row>
    <row r="63" spans="1:10" hidden="1">
      <c r="A63" s="113" t="str">
        <f>IFERROR((INDEX(名冊[#All],MATCH(表格5[[#This Row],[姓名]],名冊[[#All],[姓名]],0),COLUMN(名冊[[#Headers],[字號]]))),"")</f>
        <v>1-142</v>
      </c>
      <c r="B63" s="155" t="s">
        <v>1405</v>
      </c>
      <c r="C63" s="9">
        <v>45741</v>
      </c>
      <c r="D63" s="112" t="str">
        <f>IF(表格5[[#This Row],[姓名]]&lt;&gt;"","沖銷","")</f>
        <v>沖銷</v>
      </c>
      <c r="E63" s="114" t="s">
        <v>1994</v>
      </c>
      <c r="G63" s="149" t="str">
        <f>IF(表格5[[#This Row],[姓名]]&lt;&gt;"",TEXT(表格5[[#This Row],[日期]],"mm/dd;;")&amp;" "&amp;表格5[[#This Row],[項目]]&amp;表格5[[#This Row],[項目2]],"")</f>
        <v>03/25 ※"疥瘡投藥、寢具送洗費、衣服洗標"優免</v>
      </c>
      <c r="H63" s="6"/>
      <c r="I63" s="6"/>
      <c r="J63" s="33">
        <v>-200</v>
      </c>
    </row>
    <row r="64" spans="1:10" hidden="1">
      <c r="A64" s="337" t="str">
        <f>IFERROR((INDEX(名冊[#All],MATCH(表格5[[#This Row],[姓名]],名冊[[#All],[姓名]],0),COLUMN(名冊[[#Headers],[字號]]))),"")</f>
        <v>3-547</v>
      </c>
      <c r="B64" s="338" t="s">
        <v>2644</v>
      </c>
      <c r="C64" s="339">
        <v>45741</v>
      </c>
      <c r="D64" s="112" t="str">
        <f>IF(表格5[[#This Row],[姓名]]&lt;&gt;"","沖銷","")</f>
        <v>沖銷</v>
      </c>
      <c r="E64" s="340" t="s">
        <v>3407</v>
      </c>
      <c r="F64" s="341"/>
      <c r="G64" s="342" t="str">
        <f>IF(表格5[[#This Row],[姓名]]&lt;&gt;"",TEXT(表格5[[#This Row],[日期]],"mm/dd;;")&amp;" "&amp;表格5[[#This Row],[項目]]&amp;表格5[[#This Row],[項目2]],"")</f>
        <v>03/25 住院退費 02/05-02/28 共24日</v>
      </c>
      <c r="H64" s="343"/>
      <c r="I64" s="343"/>
      <c r="J64" s="344">
        <v>-12000</v>
      </c>
    </row>
  </sheetData>
  <phoneticPr fontId="36" type="noConversion"/>
  <conditionalFormatting sqref="J1:J1048576">
    <cfRule type="expression" dxfId="1048" priority="14">
      <formula>AND($J1&gt;0,$J1&lt;&gt;"費用")</formula>
    </cfRule>
  </conditionalFormatting>
  <conditionalFormatting sqref="A1:A1048576">
    <cfRule type="expression" dxfId="1047" priority="12">
      <formula>AND($B1&lt;&gt;"",$A1="")</formula>
    </cfRule>
  </conditionalFormatting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8433" r:id="rId4" name="Button 1">
              <controlPr defaultSize="0" print="0" autoFill="0" autoPict="0" macro="[0]!沖銷查詢">
                <anchor moveWithCells="1" sizeWithCells="1">
                  <from>
                    <xdr:col>10</xdr:col>
                    <xdr:colOff>477078</xdr:colOff>
                    <xdr:row>0</xdr:row>
                    <xdr:rowOff>0</xdr:rowOff>
                  </from>
                  <to>
                    <xdr:col>14</xdr:col>
                    <xdr:colOff>31805</xdr:colOff>
                    <xdr:row>1</xdr:row>
                    <xdr:rowOff>0</xdr:rowOff>
                  </to>
                </anchor>
              </controlPr>
            </control>
          </mc:Choice>
        </mc:AlternateContent>
      </controls>
    </mc:Choice>
  </mc:AlternateContent>
  <tableParts count="1">
    <tablePart r:id="rId5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05">
    <tabColor theme="9" tint="0.59999389629810485"/>
  </sheetPr>
  <dimension ref="A1:J515"/>
  <sheetViews>
    <sheetView zoomScale="85" zoomScaleNormal="85" workbookViewId="0">
      <pane ySplit="1" topLeftCell="A493" activePane="bottomLeft" state="frozen"/>
      <selection activeCell="C399" sqref="C399"/>
      <selection pane="bottomLeft" activeCell="E433" sqref="E433"/>
    </sheetView>
  </sheetViews>
  <sheetFormatPr defaultRowHeight="16.3"/>
  <cols>
    <col min="1" max="1" width="9" style="102" customWidth="1"/>
    <col min="2" max="2" width="9" style="8" customWidth="1"/>
    <col min="3" max="3" width="7.33203125" style="9" customWidth="1"/>
    <col min="4" max="4" width="7.33203125" style="9" hidden="1" customWidth="1"/>
    <col min="5" max="5" width="57.88671875" style="33" customWidth="1"/>
    <col min="6" max="6" width="11.109375" style="33" hidden="1" customWidth="1"/>
    <col min="7" max="7" width="43.88671875" style="89" hidden="1" customWidth="1"/>
    <col min="8" max="8" width="10" style="8" bestFit="1" customWidth="1"/>
    <col min="9" max="9" width="8.109375" style="8" customWidth="1"/>
    <col min="10" max="10" width="10" style="103" bestFit="1" customWidth="1"/>
  </cols>
  <sheetData>
    <row r="1" spans="1:10">
      <c r="A1" s="100" t="s">
        <v>0</v>
      </c>
      <c r="B1" s="100" t="s">
        <v>1</v>
      </c>
      <c r="C1" s="101" t="s">
        <v>76</v>
      </c>
      <c r="D1" s="101" t="s">
        <v>82</v>
      </c>
      <c r="E1" s="100" t="s">
        <v>5</v>
      </c>
      <c r="F1" s="100" t="s">
        <v>260</v>
      </c>
      <c r="G1" s="84" t="s">
        <v>79</v>
      </c>
      <c r="H1" s="100" t="s">
        <v>74</v>
      </c>
      <c r="I1" s="100" t="s">
        <v>75</v>
      </c>
      <c r="J1" s="100" t="s">
        <v>4</v>
      </c>
    </row>
    <row r="2" spans="1:10">
      <c r="A2" s="334" t="str">
        <f>IFERROR((INDEX(名冊[#All],MATCH(表格3[[#This Row],[姓名]],名冊[[#All],[姓名]],0),COLUMN(名冊[[#Headers],[字號]]))),"")</f>
        <v>1-477</v>
      </c>
      <c r="B2" s="155" t="s">
        <v>3485</v>
      </c>
      <c r="C2" s="9">
        <v>45701</v>
      </c>
      <c r="D2" s="9" t="str">
        <f>IF(表格3[[#This Row],[姓名]]&lt;&gt;"","其他","")</f>
        <v>其他</v>
      </c>
      <c r="E2" s="33" t="s">
        <v>3486</v>
      </c>
      <c r="F2" s="88"/>
      <c r="G2" s="335" t="str">
        <f>IF(表格3[[#This Row],[姓名]]&lt;&gt;"",TEXT(表格3[[#This Row],[日期]],"mm/dd;;")&amp;" "&amp;表格3[[#This Row],[項目]]&amp;表格3[[#This Row],[項目2]],"")</f>
        <v>02/13 全方位救護車</v>
      </c>
      <c r="H2" s="332">
        <v>1</v>
      </c>
      <c r="I2" s="332">
        <v>2800</v>
      </c>
      <c r="J2" s="336">
        <f>表格3[[#This Row],[數量]]*表格3[[#This Row],[單價]]</f>
        <v>2800</v>
      </c>
    </row>
    <row r="3" spans="1:10">
      <c r="A3" s="334" t="str">
        <f>IFERROR((INDEX(名冊[#All],MATCH(表格3[[#This Row],[姓名]],名冊[[#All],[姓名]],0),COLUMN(名冊[[#Headers],[字號]]))),"")</f>
        <v>2-185</v>
      </c>
      <c r="B3" s="155" t="s">
        <v>3493</v>
      </c>
      <c r="C3" s="9">
        <v>45708</v>
      </c>
      <c r="D3" s="9" t="str">
        <f>IF(表格3[[#This Row],[姓名]]&lt;&gt;"","其他","")</f>
        <v>其他</v>
      </c>
      <c r="E3" s="33" t="s">
        <v>3495</v>
      </c>
      <c r="F3" s="88"/>
      <c r="G3" s="335" t="str">
        <f>IF(表格3[[#This Row],[姓名]]&lt;&gt;"",TEXT(表格3[[#This Row],[日期]],"mm/dd;;")&amp;" "&amp;表格3[[#This Row],[項目]]&amp;表格3[[#This Row],[項目2]],"")</f>
        <v>02/20 氣墊床維修</v>
      </c>
      <c r="H3" s="332">
        <v>1</v>
      </c>
      <c r="I3" s="332">
        <v>1750</v>
      </c>
      <c r="J3" s="336">
        <f>表格3[[#This Row],[數量]]*表格3[[#This Row],[單價]]</f>
        <v>1750</v>
      </c>
    </row>
    <row r="4" spans="1:10">
      <c r="A4" s="334" t="str">
        <f>IFERROR((INDEX(名冊[#All],MATCH(表格3[[#This Row],[姓名]],名冊[[#All],[姓名]],0),COLUMN(名冊[[#Headers],[字號]]))),"")</f>
        <v>2-198</v>
      </c>
      <c r="B4" s="155" t="s">
        <v>3496</v>
      </c>
      <c r="C4" s="9">
        <v>45708</v>
      </c>
      <c r="D4" s="9" t="str">
        <f>IF(表格3[[#This Row],[姓名]]&lt;&gt;"","其他","")</f>
        <v>其他</v>
      </c>
      <c r="E4" s="33" t="s">
        <v>3494</v>
      </c>
      <c r="F4" s="88"/>
      <c r="G4" s="335" t="str">
        <f>IF(表格3[[#This Row],[姓名]]&lt;&gt;"",TEXT(表格3[[#This Row],[日期]],"mm/dd;;")&amp;" "&amp;表格3[[#This Row],[項目]]&amp;表格3[[#This Row],[項目2]],"")</f>
        <v>02/20 氣墊床維修</v>
      </c>
      <c r="H4" s="332">
        <v>1</v>
      </c>
      <c r="I4" s="332">
        <v>1000</v>
      </c>
      <c r="J4" s="336">
        <f>表格3[[#This Row],[數量]]*表格3[[#This Row],[單價]]</f>
        <v>1000</v>
      </c>
    </row>
    <row r="5" spans="1:10">
      <c r="A5" s="404" t="str">
        <f>IFERROR((INDEX(名冊[#All],MATCH(表格3[[#This Row],[姓名]],名冊[[#All],[姓名]],0),COLUMN(名冊[[#Headers],[字號]]))),"")</f>
        <v>1-477</v>
      </c>
      <c r="B5" s="405" t="s">
        <v>4340</v>
      </c>
      <c r="C5" s="101">
        <v>45710</v>
      </c>
      <c r="D5" s="101" t="str">
        <f>IF(表格3[[#This Row],[姓名]]&lt;&gt;"","其他","")</f>
        <v>其他</v>
      </c>
      <c r="E5" s="33" t="s">
        <v>3486</v>
      </c>
      <c r="F5" s="101"/>
      <c r="G5" s="406" t="str">
        <f>IF(表格3[[#This Row],[姓名]]&lt;&gt;"",TEXT(表格3[[#This Row],[日期]],"mm/dd;;")&amp;" "&amp;表格3[[#This Row],[項目]]&amp;表格3[[#This Row],[項目2]],"")</f>
        <v>02/22 全方位救護車</v>
      </c>
      <c r="H5" s="407">
        <v>1</v>
      </c>
      <c r="I5" s="407">
        <v>2800</v>
      </c>
      <c r="J5" s="404">
        <f>表格3[[#This Row],[數量]]*表格3[[#This Row],[單價]]</f>
        <v>2800</v>
      </c>
    </row>
    <row r="6" spans="1:10">
      <c r="A6" s="102" t="str">
        <f>IFERROR((INDEX(名冊[#All],MATCH(表格3[[#This Row],[姓名]],名冊[[#All],[姓名]],0),COLUMN(名冊[[#Headers],[字號]]))),"")</f>
        <v>1-636</v>
      </c>
      <c r="B6" s="155" t="s">
        <v>2620</v>
      </c>
      <c r="C6" s="9">
        <v>45713</v>
      </c>
      <c r="D6" s="9" t="str">
        <f>IF(表格3[[#This Row],[姓名]]&lt;&gt;"","其他","")</f>
        <v>其他</v>
      </c>
      <c r="E6" s="33" t="s">
        <v>2621</v>
      </c>
      <c r="F6" s="88"/>
      <c r="G6" s="89" t="str">
        <f>IF(表格3[[#This Row],[姓名]]&lt;&gt;"",TEXT(表格3[[#This Row],[日期]],"mm/dd;;")&amp;" "&amp;表格3[[#This Row],[項目]]&amp;表格3[[#This Row],[項目2]],"")</f>
        <v>02/25 維修</v>
      </c>
      <c r="H6" s="6">
        <v>1</v>
      </c>
      <c r="I6" s="6">
        <v>1890</v>
      </c>
      <c r="J6" s="103">
        <f>表格3[[#This Row],[數量]]*表格3[[#This Row],[單價]]</f>
        <v>1890</v>
      </c>
    </row>
    <row r="7" spans="1:10">
      <c r="A7" s="102" t="str">
        <f>IFERROR((INDEX(名冊[#All],MATCH(表格3[[#This Row],[姓名]],名冊[[#All],[姓名]],0),COLUMN(名冊[[#Headers],[字號]]))),"")</f>
        <v>1-665</v>
      </c>
      <c r="B7" s="155" t="s">
        <v>2622</v>
      </c>
      <c r="C7" s="9">
        <v>45713</v>
      </c>
      <c r="D7" s="9" t="str">
        <f>IF(表格3[[#This Row],[姓名]]&lt;&gt;"","其他","")</f>
        <v>其他</v>
      </c>
      <c r="E7" s="33" t="s">
        <v>2621</v>
      </c>
      <c r="F7" s="88"/>
      <c r="G7" s="89" t="str">
        <f>IF(表格3[[#This Row],[姓名]]&lt;&gt;"",TEXT(表格3[[#This Row],[日期]],"mm/dd;;")&amp;" "&amp;表格3[[#This Row],[項目]]&amp;表格3[[#This Row],[項目2]],"")</f>
        <v>02/25 維修</v>
      </c>
      <c r="H7" s="6">
        <v>1</v>
      </c>
      <c r="I7" s="6">
        <v>1890</v>
      </c>
      <c r="J7" s="103">
        <f>表格3[[#This Row],[數量]]*表格3[[#This Row],[單價]]</f>
        <v>1890</v>
      </c>
    </row>
    <row r="8" spans="1:10">
      <c r="A8" s="102" t="str">
        <f>IFERROR((INDEX(名冊[#All],MATCH(表格3[[#This Row],[姓名]],名冊[[#All],[姓名]],0),COLUMN(名冊[[#Headers],[字號]]))),"")</f>
        <v/>
      </c>
      <c r="B8" s="155" t="s">
        <v>2623</v>
      </c>
      <c r="C8" s="9">
        <v>45713</v>
      </c>
      <c r="D8" s="9" t="str">
        <f>IF(表格3[[#This Row],[姓名]]&lt;&gt;"","其他","")</f>
        <v>其他</v>
      </c>
      <c r="E8" s="33" t="s">
        <v>2621</v>
      </c>
      <c r="F8" s="88"/>
      <c r="G8" s="89" t="str">
        <f>IF(表格3[[#This Row],[姓名]]&lt;&gt;"",TEXT(表格3[[#This Row],[日期]],"mm/dd;;")&amp;" "&amp;表格3[[#This Row],[項目]]&amp;表格3[[#This Row],[項目2]],"")</f>
        <v>02/25 維修</v>
      </c>
      <c r="H8" s="6">
        <v>1</v>
      </c>
      <c r="I8" s="6">
        <v>525</v>
      </c>
      <c r="J8" s="103">
        <f>表格3[[#This Row],[數量]]*表格3[[#This Row],[單價]]</f>
        <v>525</v>
      </c>
    </row>
    <row r="9" spans="1:10">
      <c r="A9" s="102" t="str">
        <f>IFERROR((INDEX(名冊[#All],MATCH(表格3[[#This Row],[姓名]],名冊[[#All],[姓名]],0),COLUMN(名冊[[#Headers],[字號]]))),"")</f>
        <v>1-500</v>
      </c>
      <c r="B9" s="155" t="s">
        <v>2624</v>
      </c>
      <c r="C9" s="9">
        <v>45713</v>
      </c>
      <c r="D9" s="9" t="str">
        <f>IF(表格3[[#This Row],[姓名]]&lt;&gt;"","其他","")</f>
        <v>其他</v>
      </c>
      <c r="E9" s="33" t="s">
        <v>2621</v>
      </c>
      <c r="F9" s="88"/>
      <c r="G9" s="89" t="str">
        <f>IF(表格3[[#This Row],[姓名]]&lt;&gt;"",TEXT(表格3[[#This Row],[日期]],"mm/dd;;")&amp;" "&amp;表格3[[#This Row],[項目]]&amp;表格3[[#This Row],[項目2]],"")</f>
        <v>02/25 維修</v>
      </c>
      <c r="H9" s="6">
        <v>1</v>
      </c>
      <c r="I9" s="6">
        <v>1890</v>
      </c>
      <c r="J9" s="103">
        <f>表格3[[#This Row],[數量]]*表格3[[#This Row],[單價]]</f>
        <v>1890</v>
      </c>
    </row>
    <row r="10" spans="1:10">
      <c r="A10" s="102" t="str">
        <f>IFERROR((INDEX(名冊[#All],MATCH(表格3[[#This Row],[姓名]],名冊[[#All],[姓名]],0),COLUMN(名冊[[#Headers],[字號]]))),"")</f>
        <v>1-768</v>
      </c>
      <c r="B10" s="155" t="s">
        <v>2872</v>
      </c>
      <c r="C10" s="9">
        <v>45714</v>
      </c>
      <c r="D10" s="9" t="str">
        <f>IF(表格3[[#This Row],[姓名]]&lt;&gt;"","其他","")</f>
        <v>其他</v>
      </c>
      <c r="E10" s="33" t="s">
        <v>2873</v>
      </c>
      <c r="F10" s="88"/>
      <c r="G10" s="89" t="str">
        <f>IF(表格3[[#This Row],[姓名]]&lt;&gt;"",TEXT(表格3[[#This Row],[日期]],"mm/dd;;")&amp;" "&amp;表格3[[#This Row],[項目]]&amp;表格3[[#This Row],[項目2]],"")</f>
        <v>02/26 益肺佳</v>
      </c>
      <c r="H10" s="6">
        <v>24</v>
      </c>
      <c r="I10" s="6">
        <v>38</v>
      </c>
      <c r="J10" s="103">
        <f>表格3[[#This Row],[數量]]*表格3[[#This Row],[單價]]</f>
        <v>912</v>
      </c>
    </row>
    <row r="11" spans="1:10">
      <c r="A11" s="102" t="str">
        <f>IFERROR((INDEX(名冊[#All],MATCH(表格3[[#This Row],[姓名]],名冊[[#All],[姓名]],0),COLUMN(名冊[[#Headers],[字號]]))),"")</f>
        <v>1-769</v>
      </c>
      <c r="B11" s="155" t="s">
        <v>2507</v>
      </c>
      <c r="C11" s="9">
        <v>45714</v>
      </c>
      <c r="D11" s="9" t="str">
        <f>IF(表格3[[#This Row],[姓名]]&lt;&gt;"","其他","")</f>
        <v>其他</v>
      </c>
      <c r="E11" s="33" t="s">
        <v>2835</v>
      </c>
      <c r="F11" s="88"/>
      <c r="G11" s="89" t="str">
        <f>IF(表格3[[#This Row],[姓名]]&lt;&gt;"",TEXT(表格3[[#This Row],[日期]],"mm/dd;;")&amp;" "&amp;表格3[[#This Row],[項目]]&amp;表格3[[#This Row],[項目2]],"")</f>
        <v>02/26 入住疥瘡投藥</v>
      </c>
      <c r="H11" s="6">
        <v>3</v>
      </c>
      <c r="I11" s="6">
        <v>100</v>
      </c>
      <c r="J11" s="103">
        <f>表格3[[#This Row],[數量]]*表格3[[#This Row],[單價]]</f>
        <v>300</v>
      </c>
    </row>
    <row r="12" spans="1:10">
      <c r="A12" s="102" t="str">
        <f>IFERROR((INDEX(名冊[#All],MATCH(表格3[[#This Row],[姓名]],名冊[[#All],[姓名]],0),COLUMN(名冊[[#Headers],[字號]]))),"")</f>
        <v>1-769</v>
      </c>
      <c r="B12" s="155" t="s">
        <v>2833</v>
      </c>
      <c r="C12" s="9">
        <v>45714</v>
      </c>
      <c r="D12" s="9" t="str">
        <f>IF(表格3[[#This Row],[姓名]]&lt;&gt;"","其他","")</f>
        <v>其他</v>
      </c>
      <c r="E12" s="33" t="s">
        <v>2834</v>
      </c>
      <c r="F12" s="88"/>
      <c r="G12" s="89" t="str">
        <f>IF(表格3[[#This Row],[姓名]]&lt;&gt;"",TEXT(表格3[[#This Row],[日期]],"mm/dd;;")&amp;" "&amp;表格3[[#This Row],[項目]]&amp;表格3[[#This Row],[項目2]],"")</f>
        <v>02/26 衣服洗標*8</v>
      </c>
      <c r="H12" s="6">
        <v>8</v>
      </c>
      <c r="I12" s="6">
        <v>25</v>
      </c>
      <c r="J12" s="103">
        <f>表格3[[#This Row],[數量]]*表格3[[#This Row],[單價]]</f>
        <v>200</v>
      </c>
    </row>
    <row r="13" spans="1:10">
      <c r="A13" s="102" t="str">
        <f>IFERROR((INDEX(名冊[#All],MATCH(表格3[[#This Row],[姓名]],名冊[[#All],[姓名]],0),COLUMN(名冊[[#Headers],[字號]]))),"")</f>
        <v>2-130</v>
      </c>
      <c r="B13" s="155" t="s">
        <v>2836</v>
      </c>
      <c r="C13" s="9">
        <v>45715</v>
      </c>
      <c r="D13" s="9" t="str">
        <f>IF(表格3[[#This Row],[姓名]]&lt;&gt;"","其他","")</f>
        <v>其他</v>
      </c>
      <c r="E13" s="33" t="s">
        <v>2838</v>
      </c>
      <c r="F13" s="88"/>
      <c r="G13" s="89" t="str">
        <f>IF(表格3[[#This Row],[姓名]]&lt;&gt;"",TEXT(表格3[[#This Row],[日期]],"mm/dd;;")&amp;" "&amp;表格3[[#This Row],[項目]]&amp;表格3[[#This Row],[項目2]],"")</f>
        <v>02/27 衣服洗標*2</v>
      </c>
      <c r="H13" s="6">
        <v>2</v>
      </c>
      <c r="I13" s="6">
        <v>25</v>
      </c>
      <c r="J13" s="103">
        <f>表格3[[#This Row],[數量]]*表格3[[#This Row],[單價]]</f>
        <v>50</v>
      </c>
    </row>
    <row r="14" spans="1:10">
      <c r="A14" s="102" t="str">
        <f>IFERROR((INDEX(名冊[#All],MATCH(表格3[[#This Row],[姓名]],名冊[[#All],[姓名]],0),COLUMN(名冊[[#Headers],[字號]]))),"")</f>
        <v>2-182</v>
      </c>
      <c r="B14" s="155" t="s">
        <v>2618</v>
      </c>
      <c r="C14" s="9">
        <v>45715</v>
      </c>
      <c r="D14" s="9" t="str">
        <f>IF(表格3[[#This Row],[姓名]]&lt;&gt;"","其他","")</f>
        <v>其他</v>
      </c>
      <c r="E14" s="33" t="s">
        <v>2633</v>
      </c>
      <c r="F14" s="88"/>
      <c r="G14" s="89" t="str">
        <f>IF(表格3[[#This Row],[姓名]]&lt;&gt;"",TEXT(表格3[[#This Row],[日期]],"mm/dd;;")&amp;" "&amp;表格3[[#This Row],[項目]]&amp;表格3[[#This Row],[項目2]],"")</f>
        <v>02/27 郵資</v>
      </c>
      <c r="H14" s="6">
        <v>1</v>
      </c>
      <c r="I14" s="6">
        <v>72</v>
      </c>
      <c r="J14" s="103">
        <f>表格3[[#This Row],[數量]]*表格3[[#This Row],[單價]]</f>
        <v>72</v>
      </c>
    </row>
    <row r="15" spans="1:10">
      <c r="A15" s="102" t="str">
        <f>IFERROR((INDEX(名冊[#All],MATCH(表格3[[#This Row],[姓名]],名冊[[#All],[姓名]],0),COLUMN(名冊[[#Headers],[字號]]))),"")</f>
        <v>1-770</v>
      </c>
      <c r="B15" s="155" t="s">
        <v>2841</v>
      </c>
      <c r="C15" s="9">
        <v>45715</v>
      </c>
      <c r="D15" s="9" t="str">
        <f>IF(表格3[[#This Row],[姓名]]&lt;&gt;"","其他","")</f>
        <v>其他</v>
      </c>
      <c r="E15" s="33" t="s">
        <v>2842</v>
      </c>
      <c r="F15" s="88"/>
      <c r="G15" s="89" t="str">
        <f>IF(表格3[[#This Row],[姓名]]&lt;&gt;"",TEXT(表格3[[#This Row],[日期]],"mm/dd;;")&amp;" "&amp;表格3[[#This Row],[項目]]&amp;表格3[[#This Row],[項目2]],"")</f>
        <v>02/27 入住疥瘡投藥</v>
      </c>
      <c r="H15" s="6">
        <v>3</v>
      </c>
      <c r="I15" s="6">
        <v>100</v>
      </c>
      <c r="J15" s="103">
        <f>表格3[[#This Row],[數量]]*表格3[[#This Row],[單價]]</f>
        <v>300</v>
      </c>
    </row>
    <row r="16" spans="1:10">
      <c r="A16" s="102" t="str">
        <f>IFERROR((INDEX(名冊[#All],MATCH(表格3[[#This Row],[姓名]],名冊[[#All],[姓名]],0),COLUMN(名冊[[#Headers],[字號]]))),"")</f>
        <v>1-770</v>
      </c>
      <c r="B16" s="155" t="s">
        <v>2839</v>
      </c>
      <c r="C16" s="9">
        <v>45715</v>
      </c>
      <c r="D16" s="9" t="str">
        <f>IF(表格3[[#This Row],[姓名]]&lt;&gt;"","其他","")</f>
        <v>其他</v>
      </c>
      <c r="E16" s="33" t="s">
        <v>2840</v>
      </c>
      <c r="F16" s="88"/>
      <c r="G16" s="89" t="str">
        <f>IF(表格3[[#This Row],[姓名]]&lt;&gt;"",TEXT(表格3[[#This Row],[日期]],"mm/dd;;")&amp;" "&amp;表格3[[#This Row],[項目]]&amp;表格3[[#This Row],[項目2]],"")</f>
        <v>02/27 衣服洗標*23</v>
      </c>
      <c r="H16" s="6">
        <v>23</v>
      </c>
      <c r="I16" s="6">
        <v>25</v>
      </c>
      <c r="J16" s="103">
        <f>表格3[[#This Row],[數量]]*表格3[[#This Row],[單價]]</f>
        <v>575</v>
      </c>
    </row>
    <row r="17" spans="1:10">
      <c r="A17" s="102" t="str">
        <f>IFERROR((INDEX(名冊[#All],MATCH(表格3[[#This Row],[姓名]],名冊[[#All],[姓名]],0),COLUMN(名冊[[#Headers],[字號]]))),"")</f>
        <v>1-762</v>
      </c>
      <c r="B17" s="155" t="s">
        <v>2625</v>
      </c>
      <c r="C17" s="9">
        <v>45715</v>
      </c>
      <c r="D17" s="9" t="str">
        <f>IF(表格3[[#This Row],[姓名]]&lt;&gt;"","其他","")</f>
        <v>其他</v>
      </c>
      <c r="E17" s="33" t="s">
        <v>2626</v>
      </c>
      <c r="F17" s="88"/>
      <c r="G17" s="89" t="str">
        <f>IF(表格3[[#This Row],[姓名]]&lt;&gt;"",TEXT(表格3[[#This Row],[日期]],"mm/dd;;")&amp;" "&amp;表格3[[#This Row],[項目]]&amp;表格3[[#This Row],[項目2]],"")</f>
        <v>02/27 麥當勞</v>
      </c>
      <c r="H17" s="6">
        <v>1</v>
      </c>
      <c r="I17" s="6">
        <v>276</v>
      </c>
      <c r="J17" s="103">
        <f>表格3[[#This Row],[數量]]*表格3[[#This Row],[單價]]</f>
        <v>276</v>
      </c>
    </row>
    <row r="18" spans="1:10">
      <c r="A18" s="102" t="str">
        <f>IFERROR((INDEX(名冊[#All],MATCH(表格3[[#This Row],[姓名]],名冊[[#All],[姓名]],0),COLUMN(名冊[[#Headers],[字號]]))),"")</f>
        <v>2-155</v>
      </c>
      <c r="B18" s="155" t="s">
        <v>2843</v>
      </c>
      <c r="C18" s="9">
        <v>45718</v>
      </c>
      <c r="D18" s="9" t="str">
        <f>IF(表格3[[#This Row],[姓名]]&lt;&gt;"","其他","")</f>
        <v>其他</v>
      </c>
      <c r="E18" s="33" t="s">
        <v>2837</v>
      </c>
      <c r="F18" s="88"/>
      <c r="G18" s="89" t="str">
        <f>IF(表格3[[#This Row],[姓名]]&lt;&gt;"",TEXT(表格3[[#This Row],[日期]],"mm/dd;;")&amp;" "&amp;表格3[[#This Row],[項目]]&amp;表格3[[#This Row],[項目2]],"")</f>
        <v>03/02 衣服洗標*2</v>
      </c>
      <c r="H18" s="6">
        <v>2</v>
      </c>
      <c r="I18" s="6">
        <v>25</v>
      </c>
      <c r="J18" s="103">
        <f>表格3[[#This Row],[數量]]*表格3[[#This Row],[單價]]</f>
        <v>50</v>
      </c>
    </row>
    <row r="19" spans="1:10">
      <c r="A19" s="102" t="str">
        <f>IFERROR((INDEX(名冊[#All],MATCH(表格3[[#This Row],[姓名]],名冊[[#All],[姓名]],0),COLUMN(名冊[[#Headers],[字號]]))),"")</f>
        <v>1-702</v>
      </c>
      <c r="B19" s="155" t="s">
        <v>2845</v>
      </c>
      <c r="C19" s="9">
        <v>45718</v>
      </c>
      <c r="D19" s="9" t="str">
        <f>IF(表格3[[#This Row],[姓名]]&lt;&gt;"","其他","")</f>
        <v>其他</v>
      </c>
      <c r="E19" s="33" t="s">
        <v>2846</v>
      </c>
      <c r="F19" s="88"/>
      <c r="G19" s="89" t="str">
        <f>IF(表格3[[#This Row],[姓名]]&lt;&gt;"",TEXT(表格3[[#This Row],[日期]],"mm/dd;;")&amp;" "&amp;表格3[[#This Row],[項目]]&amp;表格3[[#This Row],[項目2]],"")</f>
        <v>03/02 衣服洗標*6</v>
      </c>
      <c r="H19" s="6">
        <v>6</v>
      </c>
      <c r="I19" s="6">
        <v>25</v>
      </c>
      <c r="J19" s="103">
        <f>表格3[[#This Row],[數量]]*表格3[[#This Row],[單價]]</f>
        <v>150</v>
      </c>
    </row>
    <row r="20" spans="1:10">
      <c r="A20" s="102" t="str">
        <f>IFERROR((INDEX(名冊[#All],MATCH(表格3[[#This Row],[姓名]],名冊[[#All],[姓名]],0),COLUMN(名冊[[#Headers],[字號]]))),"")</f>
        <v>3-519</v>
      </c>
      <c r="B20" s="155" t="s">
        <v>2844</v>
      </c>
      <c r="C20" s="9">
        <v>45718</v>
      </c>
      <c r="D20" s="9" t="str">
        <f>IF(表格3[[#This Row],[姓名]]&lt;&gt;"","其他","")</f>
        <v>其他</v>
      </c>
      <c r="E20" s="33" t="s">
        <v>2837</v>
      </c>
      <c r="F20" s="88"/>
      <c r="G20" s="89" t="str">
        <f>IF(表格3[[#This Row],[姓名]]&lt;&gt;"",TEXT(表格3[[#This Row],[日期]],"mm/dd;;")&amp;" "&amp;表格3[[#This Row],[項目]]&amp;表格3[[#This Row],[項目2]],"")</f>
        <v>03/02 衣服洗標*2</v>
      </c>
      <c r="H20" s="6">
        <v>2</v>
      </c>
      <c r="I20" s="6">
        <v>25</v>
      </c>
      <c r="J20" s="103">
        <f>表格3[[#This Row],[數量]]*表格3[[#This Row],[單價]]</f>
        <v>50</v>
      </c>
    </row>
    <row r="21" spans="1:10">
      <c r="A21" s="102" t="str">
        <f>IFERROR((INDEX(名冊[#All],MATCH(表格3[[#This Row],[姓名]],名冊[[#All],[姓名]],0),COLUMN(名冊[[#Headers],[字號]]))),"")</f>
        <v>1-710</v>
      </c>
      <c r="B21" s="155" t="s">
        <v>2627</v>
      </c>
      <c r="C21" s="9">
        <v>45719</v>
      </c>
      <c r="D21" s="9" t="str">
        <f>IF(表格3[[#This Row],[姓名]]&lt;&gt;"","其他","")</f>
        <v>其他</v>
      </c>
      <c r="E21" s="33" t="s">
        <v>2628</v>
      </c>
      <c r="F21" s="88"/>
      <c r="G21" s="89" t="str">
        <f>IF(表格3[[#This Row],[姓名]]&lt;&gt;"",TEXT(表格3[[#This Row],[日期]],"mm/dd;;")&amp;" "&amp;表格3[[#This Row],[項目]]&amp;表格3[[#This Row],[項目2]],"")</f>
        <v>03/03 郵資</v>
      </c>
      <c r="H21" s="6">
        <v>1</v>
      </c>
      <c r="I21" s="6">
        <v>35</v>
      </c>
      <c r="J21" s="103">
        <f>表格3[[#This Row],[數量]]*表格3[[#This Row],[單價]]</f>
        <v>35</v>
      </c>
    </row>
    <row r="22" spans="1:10">
      <c r="A22" s="102" t="str">
        <f>IFERROR((INDEX(名冊[#All],MATCH(表格3[[#This Row],[姓名]],名冊[[#All],[姓名]],0),COLUMN(名冊[[#Headers],[字號]]))),"")</f>
        <v>2-190</v>
      </c>
      <c r="B22" s="155" t="s">
        <v>2575</v>
      </c>
      <c r="C22" s="9">
        <v>45719</v>
      </c>
      <c r="D22" s="9" t="str">
        <f>IF(表格3[[#This Row],[姓名]]&lt;&gt;"","其他","")</f>
        <v>其他</v>
      </c>
      <c r="E22" s="33" t="s">
        <v>2576</v>
      </c>
      <c r="F22" s="88"/>
      <c r="G22" s="89" t="str">
        <f>IF(表格3[[#This Row],[姓名]]&lt;&gt;"",TEXT(表格3[[#This Row],[日期]],"mm/dd;;")&amp;" "&amp;表格3[[#This Row],[項目]]&amp;表格3[[#This Row],[項目2]],"")</f>
        <v>03/03 804影像複製費</v>
      </c>
      <c r="H22" s="6">
        <v>1</v>
      </c>
      <c r="I22" s="6">
        <v>200</v>
      </c>
      <c r="J22" s="103">
        <f>表格3[[#This Row],[數量]]*表格3[[#This Row],[單價]]</f>
        <v>200</v>
      </c>
    </row>
    <row r="23" spans="1:10">
      <c r="A23" s="102" t="str">
        <f>IFERROR((INDEX(名冊[#All],MATCH(表格3[[#This Row],[姓名]],名冊[[#All],[姓名]],0),COLUMN(名冊[[#Headers],[字號]]))),"")</f>
        <v>1-651</v>
      </c>
      <c r="B23" s="155" t="s">
        <v>2468</v>
      </c>
      <c r="C23" s="9">
        <v>45719</v>
      </c>
      <c r="D23" s="9" t="str">
        <f>IF(表格3[[#This Row],[姓名]]&lt;&gt;"","其他","")</f>
        <v>其他</v>
      </c>
      <c r="E23" s="33" t="s">
        <v>2469</v>
      </c>
      <c r="F23" s="88"/>
      <c r="G23" s="89" t="str">
        <f>IF(表格3[[#This Row],[姓名]]&lt;&gt;"",TEXT(表格3[[#This Row],[日期]],"mm/dd;;")&amp;" "&amp;表格3[[#This Row],[項目]]&amp;表格3[[#This Row],[項目2]],"")</f>
        <v>03/03 去龍潭區公所代領新身障手冊車資</v>
      </c>
      <c r="H23" s="6">
        <v>1</v>
      </c>
      <c r="I23" s="6">
        <v>600</v>
      </c>
      <c r="J23" s="103">
        <f>表格3[[#This Row],[數量]]*表格3[[#This Row],[單價]]</f>
        <v>600</v>
      </c>
    </row>
    <row r="24" spans="1:10">
      <c r="A24" s="102" t="str">
        <f>IFERROR((INDEX(名冊[#All],MATCH(表格3[[#This Row],[姓名]],名冊[[#All],[姓名]],0),COLUMN(名冊[[#Headers],[字號]]))),"")</f>
        <v>2-154</v>
      </c>
      <c r="B24" s="155" t="s">
        <v>2617</v>
      </c>
      <c r="C24" s="9">
        <v>45720</v>
      </c>
      <c r="D24" s="9" t="str">
        <f>IF(表格3[[#This Row],[姓名]]&lt;&gt;"","其他","")</f>
        <v>其他</v>
      </c>
      <c r="E24" s="33" t="s">
        <v>2602</v>
      </c>
      <c r="F24" s="88"/>
      <c r="G24" s="89" t="str">
        <f>IF(表格3[[#This Row],[姓名]]&lt;&gt;"",TEXT(表格3[[#This Row],[日期]],"mm/dd;;")&amp;" "&amp;表格3[[#This Row],[項目]]&amp;表格3[[#This Row],[項目2]],"")</f>
        <v>03/04 五福拿藥自付額</v>
      </c>
      <c r="H24" s="6">
        <v>1</v>
      </c>
      <c r="I24" s="6">
        <v>20</v>
      </c>
      <c r="J24" s="103">
        <f>表格3[[#This Row],[數量]]*表格3[[#This Row],[單價]]</f>
        <v>20</v>
      </c>
    </row>
    <row r="25" spans="1:10">
      <c r="A25" s="102" t="str">
        <f>IFERROR((INDEX(名冊[#All],MATCH(表格3[[#This Row],[姓名]],名冊[[#All],[姓名]],0),COLUMN(名冊[[#Headers],[字號]]))),"")</f>
        <v>2-155</v>
      </c>
      <c r="B25" s="155" t="s">
        <v>2615</v>
      </c>
      <c r="C25" s="9">
        <v>45720</v>
      </c>
      <c r="D25" s="9" t="str">
        <f>IF(表格3[[#This Row],[姓名]]&lt;&gt;"","其他","")</f>
        <v>其他</v>
      </c>
      <c r="E25" s="33" t="s">
        <v>2602</v>
      </c>
      <c r="F25" s="88"/>
      <c r="G25" s="89" t="str">
        <f>IF(表格3[[#This Row],[姓名]]&lt;&gt;"",TEXT(表格3[[#This Row],[日期]],"mm/dd;;")&amp;" "&amp;表格3[[#This Row],[項目]]&amp;表格3[[#This Row],[項目2]],"")</f>
        <v>03/04 五福拿藥自付額</v>
      </c>
      <c r="H25" s="6">
        <v>1</v>
      </c>
      <c r="I25" s="6">
        <v>80</v>
      </c>
      <c r="J25" s="103">
        <f>表格3[[#This Row],[數量]]*表格3[[#This Row],[單價]]</f>
        <v>80</v>
      </c>
    </row>
    <row r="26" spans="1:10">
      <c r="A26" s="102" t="str">
        <f>IFERROR((INDEX(名冊[#All],MATCH(表格3[[#This Row],[姓名]],名冊[[#All],[姓名]],0),COLUMN(名冊[[#Headers],[字號]]))),"")</f>
        <v>2-146</v>
      </c>
      <c r="B26" s="155" t="s">
        <v>2601</v>
      </c>
      <c r="C26" s="9">
        <v>45720</v>
      </c>
      <c r="D26" s="9" t="str">
        <f>IF(表格3[[#This Row],[姓名]]&lt;&gt;"","其他","")</f>
        <v>其他</v>
      </c>
      <c r="E26" s="33" t="s">
        <v>2602</v>
      </c>
      <c r="F26" s="88"/>
      <c r="G26" s="89" t="str">
        <f>IF(表格3[[#This Row],[姓名]]&lt;&gt;"",TEXT(表格3[[#This Row],[日期]],"mm/dd;;")&amp;" "&amp;表格3[[#This Row],[項目]]&amp;表格3[[#This Row],[項目2]],"")</f>
        <v>03/04 五福拿藥自付額</v>
      </c>
      <c r="H26" s="6">
        <v>1</v>
      </c>
      <c r="I26" s="6">
        <v>80</v>
      </c>
      <c r="J26" s="103">
        <f>表格3[[#This Row],[數量]]*表格3[[#This Row],[單價]]</f>
        <v>80</v>
      </c>
    </row>
    <row r="27" spans="1:10">
      <c r="A27" s="102" t="str">
        <f>IFERROR((INDEX(名冊[#All],MATCH(表格3[[#This Row],[姓名]],名冊[[#All],[姓名]],0),COLUMN(名冊[[#Headers],[字號]]))),"")</f>
        <v>2-168</v>
      </c>
      <c r="B27" s="155" t="s">
        <v>2606</v>
      </c>
      <c r="C27" s="9">
        <v>45720</v>
      </c>
      <c r="D27" s="9" t="str">
        <f>IF(表格3[[#This Row],[姓名]]&lt;&gt;"","其他","")</f>
        <v>其他</v>
      </c>
      <c r="E27" s="33" t="s">
        <v>2602</v>
      </c>
      <c r="F27" s="88"/>
      <c r="G27" s="89" t="str">
        <f>IF(表格3[[#This Row],[姓名]]&lt;&gt;"",TEXT(表格3[[#This Row],[日期]],"mm/dd;;")&amp;" "&amp;表格3[[#This Row],[項目]]&amp;表格3[[#This Row],[項目2]],"")</f>
        <v>03/04 五福拿藥自付額</v>
      </c>
      <c r="H27" s="6">
        <v>1</v>
      </c>
      <c r="I27" s="6">
        <v>40</v>
      </c>
      <c r="J27" s="103">
        <f>表格3[[#This Row],[數量]]*表格3[[#This Row],[單價]]</f>
        <v>40</v>
      </c>
    </row>
    <row r="28" spans="1:10">
      <c r="A28" s="102" t="str">
        <f>IFERROR((INDEX(名冊[#All],MATCH(表格3[[#This Row],[姓名]],名冊[[#All],[姓名]],0),COLUMN(名冊[[#Headers],[字號]]))),"")</f>
        <v>2-174</v>
      </c>
      <c r="B28" s="155" t="s">
        <v>2610</v>
      </c>
      <c r="C28" s="9">
        <v>45720</v>
      </c>
      <c r="D28" s="9" t="str">
        <f>IF(表格3[[#This Row],[姓名]]&lt;&gt;"","其他","")</f>
        <v>其他</v>
      </c>
      <c r="E28" s="33" t="s">
        <v>2602</v>
      </c>
      <c r="F28" s="88"/>
      <c r="G28" s="89" t="str">
        <f>IF(表格3[[#This Row],[姓名]]&lt;&gt;"",TEXT(表格3[[#This Row],[日期]],"mm/dd;;")&amp;" "&amp;表格3[[#This Row],[項目]]&amp;表格3[[#This Row],[項目2]],"")</f>
        <v>03/04 五福拿藥自付額</v>
      </c>
      <c r="H28" s="6">
        <v>1</v>
      </c>
      <c r="I28" s="6">
        <v>40</v>
      </c>
      <c r="J28" s="103">
        <f>表格3[[#This Row],[數量]]*表格3[[#This Row],[單價]]</f>
        <v>40</v>
      </c>
    </row>
    <row r="29" spans="1:10">
      <c r="A29" s="102" t="str">
        <f>IFERROR((INDEX(名冊[#All],MATCH(表格3[[#This Row],[姓名]],名冊[[#All],[姓名]],0),COLUMN(名冊[[#Headers],[字號]]))),"")</f>
        <v>3-504</v>
      </c>
      <c r="B29" s="155" t="s">
        <v>2290</v>
      </c>
      <c r="C29" s="9">
        <v>45720</v>
      </c>
      <c r="D29" s="9" t="str">
        <f>IF(表格3[[#This Row],[姓名]]&lt;&gt;"","其他","")</f>
        <v>其他</v>
      </c>
      <c r="E29" s="33" t="s">
        <v>2291</v>
      </c>
      <c r="F29" s="88"/>
      <c r="G29" s="89" t="str">
        <f>IF(表格3[[#This Row],[姓名]]&lt;&gt;"",TEXT(表格3[[#This Row],[日期]],"mm/dd;;")&amp;" "&amp;表格3[[#This Row],[項目]]&amp;表格3[[#This Row],[項目2]],"")</f>
        <v>03/04 亞培益沛佳(38*24*5)</v>
      </c>
      <c r="H29" s="6">
        <v>120</v>
      </c>
      <c r="I29" s="6">
        <v>38</v>
      </c>
      <c r="J29" s="103">
        <f>表格3[[#This Row],[數量]]*表格3[[#This Row],[單價]]</f>
        <v>4560</v>
      </c>
    </row>
    <row r="30" spans="1:10">
      <c r="A30" s="102" t="str">
        <f>IFERROR((INDEX(名冊[#All],MATCH(表格3[[#This Row],[姓名]],名冊[[#All],[姓名]],0),COLUMN(名冊[[#Headers],[字號]]))),"")</f>
        <v>2-103</v>
      </c>
      <c r="B30" s="155" t="s">
        <v>2609</v>
      </c>
      <c r="C30" s="9">
        <v>45720</v>
      </c>
      <c r="D30" s="9" t="str">
        <f>IF(表格3[[#This Row],[姓名]]&lt;&gt;"","其他","")</f>
        <v>其他</v>
      </c>
      <c r="E30" s="33" t="s">
        <v>2602</v>
      </c>
      <c r="F30" s="88"/>
      <c r="G30" s="89" t="str">
        <f>IF(表格3[[#This Row],[姓名]]&lt;&gt;"",TEXT(表格3[[#This Row],[日期]],"mm/dd;;")&amp;" "&amp;表格3[[#This Row],[項目]]&amp;表格3[[#This Row],[項目2]],"")</f>
        <v>03/04 五福拿藥自付額</v>
      </c>
      <c r="H30" s="6">
        <v>1</v>
      </c>
      <c r="I30" s="6">
        <v>80</v>
      </c>
      <c r="J30" s="103">
        <f>表格3[[#This Row],[數量]]*表格3[[#This Row],[單價]]</f>
        <v>80</v>
      </c>
    </row>
    <row r="31" spans="1:10">
      <c r="A31" s="102" t="str">
        <f>IFERROR((INDEX(名冊[#All],MATCH(表格3[[#This Row],[姓名]],名冊[[#All],[姓名]],0),COLUMN(名冊[[#Headers],[字號]]))),"")</f>
        <v>2-051</v>
      </c>
      <c r="B31" s="155" t="s">
        <v>2616</v>
      </c>
      <c r="C31" s="9">
        <v>45720</v>
      </c>
      <c r="D31" s="9" t="str">
        <f>IF(表格3[[#This Row],[姓名]]&lt;&gt;"","其他","")</f>
        <v>其他</v>
      </c>
      <c r="E31" s="33" t="s">
        <v>2602</v>
      </c>
      <c r="F31" s="88"/>
      <c r="G31" s="89" t="str">
        <f>IF(表格3[[#This Row],[姓名]]&lt;&gt;"",TEXT(表格3[[#This Row],[日期]],"mm/dd;;")&amp;" "&amp;表格3[[#This Row],[項目]]&amp;表格3[[#This Row],[項目2]],"")</f>
        <v>03/04 五福拿藥自付額</v>
      </c>
      <c r="H31" s="6">
        <v>1</v>
      </c>
      <c r="I31" s="6">
        <v>20</v>
      </c>
      <c r="J31" s="103">
        <f>表格3[[#This Row],[數量]]*表格3[[#This Row],[單價]]</f>
        <v>20</v>
      </c>
    </row>
    <row r="32" spans="1:10">
      <c r="A32" s="102" t="str">
        <f>IFERROR((INDEX(名冊[#All],MATCH(表格3[[#This Row],[姓名]],名冊[[#All],[姓名]],0),COLUMN(名冊[[#Headers],[字號]]))),"")</f>
        <v>2-130</v>
      </c>
      <c r="B32" s="155" t="s">
        <v>2619</v>
      </c>
      <c r="C32" s="9">
        <v>45720</v>
      </c>
      <c r="D32" s="9" t="str">
        <f>IF(表格3[[#This Row],[姓名]]&lt;&gt;"","其他","")</f>
        <v>其他</v>
      </c>
      <c r="E32" s="33" t="s">
        <v>2602</v>
      </c>
      <c r="F32" s="88"/>
      <c r="G32" s="89" t="str">
        <f>IF(表格3[[#This Row],[姓名]]&lt;&gt;"",TEXT(表格3[[#This Row],[日期]],"mm/dd;;")&amp;" "&amp;表格3[[#This Row],[項目]]&amp;表格3[[#This Row],[項目2]],"")</f>
        <v>03/04 五福拿藥自付額</v>
      </c>
      <c r="H32" s="6">
        <v>1</v>
      </c>
      <c r="I32" s="6">
        <v>80</v>
      </c>
      <c r="J32" s="103">
        <f>表格3[[#This Row],[數量]]*表格3[[#This Row],[單價]]</f>
        <v>80</v>
      </c>
    </row>
    <row r="33" spans="1:10">
      <c r="A33" s="102" t="str">
        <f>IFERROR((INDEX(名冊[#All],MATCH(表格3[[#This Row],[姓名]],名冊[[#All],[姓名]],0),COLUMN(名冊[[#Headers],[字號]]))),"")</f>
        <v>2-182</v>
      </c>
      <c r="B33" s="155" t="s">
        <v>2618</v>
      </c>
      <c r="C33" s="9">
        <v>45720</v>
      </c>
      <c r="D33" s="9" t="str">
        <f>IF(表格3[[#This Row],[姓名]]&lt;&gt;"","其他","")</f>
        <v>其他</v>
      </c>
      <c r="E33" s="33" t="s">
        <v>2602</v>
      </c>
      <c r="F33" s="88"/>
      <c r="G33" s="89" t="str">
        <f>IF(表格3[[#This Row],[姓名]]&lt;&gt;"",TEXT(表格3[[#This Row],[日期]],"mm/dd;;")&amp;" "&amp;表格3[[#This Row],[項目]]&amp;表格3[[#This Row],[項目2]],"")</f>
        <v>03/04 五福拿藥自付額</v>
      </c>
      <c r="H33" s="6">
        <v>1</v>
      </c>
      <c r="I33" s="6">
        <v>40</v>
      </c>
      <c r="J33" s="103">
        <f>表格3[[#This Row],[數量]]*表格3[[#This Row],[單價]]</f>
        <v>40</v>
      </c>
    </row>
    <row r="34" spans="1:10">
      <c r="A34" s="102" t="str">
        <f>IFERROR((INDEX(名冊[#All],MATCH(表格3[[#This Row],[姓名]],名冊[[#All],[姓名]],0),COLUMN(名冊[[#Headers],[字號]]))),"")</f>
        <v>2-188</v>
      </c>
      <c r="B34" s="155" t="s">
        <v>2607</v>
      </c>
      <c r="C34" s="9">
        <v>45720</v>
      </c>
      <c r="D34" s="9" t="str">
        <f>IF(表格3[[#This Row],[姓名]]&lt;&gt;"","其他","")</f>
        <v>其他</v>
      </c>
      <c r="E34" s="33" t="s">
        <v>2602</v>
      </c>
      <c r="F34" s="88"/>
      <c r="G34" s="89" t="str">
        <f>IF(表格3[[#This Row],[姓名]]&lt;&gt;"",TEXT(表格3[[#This Row],[日期]],"mm/dd;;")&amp;" "&amp;表格3[[#This Row],[項目]]&amp;表格3[[#This Row],[項目2]],"")</f>
        <v>03/04 五福拿藥自付額</v>
      </c>
      <c r="H34" s="6">
        <v>1</v>
      </c>
      <c r="I34" s="6">
        <v>160</v>
      </c>
      <c r="J34" s="103">
        <f>表格3[[#This Row],[數量]]*表格3[[#This Row],[單價]]</f>
        <v>160</v>
      </c>
    </row>
    <row r="35" spans="1:10">
      <c r="A35" s="102" t="str">
        <f>IFERROR((INDEX(名冊[#All],MATCH(表格3[[#This Row],[姓名]],名冊[[#All],[姓名]],0),COLUMN(名冊[[#Headers],[字號]]))),"")</f>
        <v>2-086</v>
      </c>
      <c r="B35" s="155" t="s">
        <v>2613</v>
      </c>
      <c r="C35" s="9">
        <v>45720</v>
      </c>
      <c r="D35" s="9" t="str">
        <f>IF(表格3[[#This Row],[姓名]]&lt;&gt;"","其他","")</f>
        <v>其他</v>
      </c>
      <c r="E35" s="33" t="s">
        <v>2602</v>
      </c>
      <c r="F35" s="88"/>
      <c r="G35" s="89" t="str">
        <f>IF(表格3[[#This Row],[姓名]]&lt;&gt;"",TEXT(表格3[[#This Row],[日期]],"mm/dd;;")&amp;" "&amp;表格3[[#This Row],[項目]]&amp;表格3[[#This Row],[項目2]],"")</f>
        <v>03/04 五福拿藥自付額</v>
      </c>
      <c r="H35" s="6">
        <v>1</v>
      </c>
      <c r="I35" s="6">
        <v>160</v>
      </c>
      <c r="J35" s="103">
        <f>表格3[[#This Row],[數量]]*表格3[[#This Row],[單價]]</f>
        <v>160</v>
      </c>
    </row>
    <row r="36" spans="1:10">
      <c r="A36" s="102" t="str">
        <f>IFERROR((INDEX(名冊[#All],MATCH(表格3[[#This Row],[姓名]],名冊[[#All],[姓名]],0),COLUMN(名冊[[#Headers],[字號]]))),"")</f>
        <v>2-105</v>
      </c>
      <c r="B36" s="155" t="s">
        <v>2614</v>
      </c>
      <c r="C36" s="9">
        <v>45720</v>
      </c>
      <c r="D36" s="9" t="str">
        <f>IF(表格3[[#This Row],[姓名]]&lt;&gt;"","其他","")</f>
        <v>其他</v>
      </c>
      <c r="E36" s="33" t="s">
        <v>2602</v>
      </c>
      <c r="F36" s="88"/>
      <c r="G36" s="89" t="str">
        <f>IF(表格3[[#This Row],[姓名]]&lt;&gt;"",TEXT(表格3[[#This Row],[日期]],"mm/dd;;")&amp;" "&amp;表格3[[#This Row],[項目]]&amp;表格3[[#This Row],[項目2]],"")</f>
        <v>03/04 五福拿藥自付額</v>
      </c>
      <c r="H36" s="6">
        <v>1</v>
      </c>
      <c r="I36" s="6">
        <v>80</v>
      </c>
      <c r="J36" s="103">
        <f>表格3[[#This Row],[數量]]*表格3[[#This Row],[單價]]</f>
        <v>80</v>
      </c>
    </row>
    <row r="37" spans="1:10">
      <c r="A37" s="102" t="str">
        <f>IFERROR((INDEX(名冊[#All],MATCH(表格3[[#This Row],[姓名]],名冊[[#All],[姓名]],0),COLUMN(名冊[[#Headers],[字號]]))),"")</f>
        <v>2-081</v>
      </c>
      <c r="B37" s="155" t="s">
        <v>2612</v>
      </c>
      <c r="C37" s="9">
        <v>45720</v>
      </c>
      <c r="D37" s="9" t="str">
        <f>IF(表格3[[#This Row],[姓名]]&lt;&gt;"","其他","")</f>
        <v>其他</v>
      </c>
      <c r="E37" s="33" t="s">
        <v>2602</v>
      </c>
      <c r="F37" s="88"/>
      <c r="G37" s="89" t="str">
        <f>IF(表格3[[#This Row],[姓名]]&lt;&gt;"",TEXT(表格3[[#This Row],[日期]],"mm/dd;;")&amp;" "&amp;表格3[[#This Row],[項目]]&amp;表格3[[#This Row],[項目2]],"")</f>
        <v>03/04 五福拿藥自付額</v>
      </c>
      <c r="H37" s="6">
        <v>1</v>
      </c>
      <c r="I37" s="6">
        <v>80</v>
      </c>
      <c r="J37" s="103">
        <f>表格3[[#This Row],[數量]]*表格3[[#This Row],[單價]]</f>
        <v>80</v>
      </c>
    </row>
    <row r="38" spans="1:10">
      <c r="A38" s="102" t="str">
        <f>IFERROR((INDEX(名冊[#All],MATCH(表格3[[#This Row],[姓名]],名冊[[#All],[姓名]],0),COLUMN(名冊[[#Headers],[字號]]))),"")</f>
        <v>2-183</v>
      </c>
      <c r="B38" s="155" t="s">
        <v>2611</v>
      </c>
      <c r="C38" s="9">
        <v>45720</v>
      </c>
      <c r="D38" s="9" t="str">
        <f>IF(表格3[[#This Row],[姓名]]&lt;&gt;"","其他","")</f>
        <v>其他</v>
      </c>
      <c r="E38" s="33" t="s">
        <v>2602</v>
      </c>
      <c r="F38" s="88"/>
      <c r="G38" s="89" t="str">
        <f>IF(表格3[[#This Row],[姓名]]&lt;&gt;"",TEXT(表格3[[#This Row],[日期]],"mm/dd;;")&amp;" "&amp;表格3[[#This Row],[項目]]&amp;表格3[[#This Row],[項目2]],"")</f>
        <v>03/04 五福拿藥自付額</v>
      </c>
      <c r="H38" s="6">
        <v>1</v>
      </c>
      <c r="I38" s="6">
        <v>60</v>
      </c>
      <c r="J38" s="103">
        <f>表格3[[#This Row],[數量]]*表格3[[#This Row],[單價]]</f>
        <v>60</v>
      </c>
    </row>
    <row r="39" spans="1:10">
      <c r="A39" s="102" t="str">
        <f>IFERROR((INDEX(名冊[#All],MATCH(表格3[[#This Row],[姓名]],名冊[[#All],[姓名]],0),COLUMN(名冊[[#Headers],[字號]]))),"")</f>
        <v>2-147</v>
      </c>
      <c r="B39" s="155" t="s">
        <v>2603</v>
      </c>
      <c r="C39" s="9">
        <v>45720</v>
      </c>
      <c r="D39" s="9" t="str">
        <f>IF(表格3[[#This Row],[姓名]]&lt;&gt;"","其他","")</f>
        <v>其他</v>
      </c>
      <c r="E39" s="33" t="s">
        <v>2602</v>
      </c>
      <c r="F39" s="88"/>
      <c r="G39" s="89" t="str">
        <f>IF(表格3[[#This Row],[姓名]]&lt;&gt;"",TEXT(表格3[[#This Row],[日期]],"mm/dd;;")&amp;" "&amp;表格3[[#This Row],[項目]]&amp;表格3[[#This Row],[項目2]],"")</f>
        <v>03/04 五福拿藥自付額</v>
      </c>
      <c r="H39" s="6">
        <v>1</v>
      </c>
      <c r="I39" s="6">
        <v>60</v>
      </c>
      <c r="J39" s="103">
        <f>表格3[[#This Row],[數量]]*表格3[[#This Row],[單價]]</f>
        <v>60</v>
      </c>
    </row>
    <row r="40" spans="1:10">
      <c r="A40" s="102" t="str">
        <f>IFERROR((INDEX(名冊[#All],MATCH(表格3[[#This Row],[姓名]],名冊[[#All],[姓名]],0),COLUMN(名冊[[#Headers],[字號]]))),"")</f>
        <v>2-066</v>
      </c>
      <c r="B40" s="155" t="s">
        <v>2608</v>
      </c>
      <c r="C40" s="9">
        <v>45720</v>
      </c>
      <c r="D40" s="9" t="str">
        <f>IF(表格3[[#This Row],[姓名]]&lt;&gt;"","其他","")</f>
        <v>其他</v>
      </c>
      <c r="E40" s="33" t="s">
        <v>2602</v>
      </c>
      <c r="F40" s="88"/>
      <c r="G40" s="89" t="str">
        <f>IF(表格3[[#This Row],[姓名]]&lt;&gt;"",TEXT(表格3[[#This Row],[日期]],"mm/dd;;")&amp;" "&amp;表格3[[#This Row],[項目]]&amp;表格3[[#This Row],[項目2]],"")</f>
        <v>03/04 五福拿藥自付額</v>
      </c>
      <c r="H40" s="6">
        <v>1</v>
      </c>
      <c r="I40" s="6">
        <v>80</v>
      </c>
      <c r="J40" s="103">
        <f>表格3[[#This Row],[數量]]*表格3[[#This Row],[單價]]</f>
        <v>80</v>
      </c>
    </row>
    <row r="41" spans="1:10">
      <c r="A41" s="102" t="str">
        <f>IFERROR((INDEX(名冊[#All],MATCH(表格3[[#This Row],[姓名]],名冊[[#All],[姓名]],0),COLUMN(名冊[[#Headers],[字號]]))),"")</f>
        <v>2-195</v>
      </c>
      <c r="B41" s="155" t="s">
        <v>2605</v>
      </c>
      <c r="C41" s="9">
        <v>45720</v>
      </c>
      <c r="D41" s="9" t="str">
        <f>IF(表格3[[#This Row],[姓名]]&lt;&gt;"","其他","")</f>
        <v>其他</v>
      </c>
      <c r="E41" s="33" t="s">
        <v>2602</v>
      </c>
      <c r="F41" s="88"/>
      <c r="G41" s="89" t="str">
        <f>IF(表格3[[#This Row],[姓名]]&lt;&gt;"",TEXT(表格3[[#This Row],[日期]],"mm/dd;;")&amp;" "&amp;表格3[[#This Row],[項目]]&amp;表格3[[#This Row],[項目2]],"")</f>
        <v>03/04 五福拿藥自付額</v>
      </c>
      <c r="H41" s="6">
        <v>1</v>
      </c>
      <c r="I41" s="6">
        <v>40</v>
      </c>
      <c r="J41" s="103">
        <f>表格3[[#This Row],[數量]]*表格3[[#This Row],[單價]]</f>
        <v>40</v>
      </c>
    </row>
    <row r="42" spans="1:10">
      <c r="A42" s="102" t="str">
        <f>IFERROR((INDEX(名冊[#All],MATCH(表格3[[#This Row],[姓名]],名冊[[#All],[姓名]],0),COLUMN(名冊[[#Headers],[字號]]))),"")</f>
        <v>2-175</v>
      </c>
      <c r="B42" s="155" t="s">
        <v>2604</v>
      </c>
      <c r="C42" s="9">
        <v>45720</v>
      </c>
      <c r="D42" s="9" t="str">
        <f>IF(表格3[[#This Row],[姓名]]&lt;&gt;"","其他","")</f>
        <v>其他</v>
      </c>
      <c r="E42" s="33" t="s">
        <v>2602</v>
      </c>
      <c r="F42" s="88"/>
      <c r="G42" s="89" t="str">
        <f>IF(表格3[[#This Row],[姓名]]&lt;&gt;"",TEXT(表格3[[#This Row],[日期]],"mm/dd;;")&amp;" "&amp;表格3[[#This Row],[項目]]&amp;表格3[[#This Row],[項目2]],"")</f>
        <v>03/04 五福拿藥自付額</v>
      </c>
      <c r="H42" s="6">
        <v>1</v>
      </c>
      <c r="I42" s="6">
        <v>40</v>
      </c>
      <c r="J42" s="103">
        <f>表格3[[#This Row],[數量]]*表格3[[#This Row],[單價]]</f>
        <v>40</v>
      </c>
    </row>
    <row r="43" spans="1:10">
      <c r="A43" s="334" t="str">
        <f>IFERROR((INDEX(名冊[#All],MATCH(表格3[[#This Row],[姓名]],名冊[[#All],[姓名]],0),COLUMN(名冊[[#Headers],[字號]]))),"")</f>
        <v>2-185</v>
      </c>
      <c r="B43" s="155" t="s">
        <v>3596</v>
      </c>
      <c r="C43" s="9">
        <v>45721</v>
      </c>
      <c r="D43" s="9" t="str">
        <f>IF(表格3[[#This Row],[姓名]]&lt;&gt;"","其他","")</f>
        <v>其他</v>
      </c>
      <c r="E43" s="33" t="s">
        <v>3597</v>
      </c>
      <c r="F43" s="88"/>
      <c r="G43" s="335" t="str">
        <f>IF(表格3[[#This Row],[姓名]]&lt;&gt;"",TEXT(表格3[[#This Row],[日期]],"mm/dd;;")&amp;" "&amp;表格3[[#This Row],[項目]]&amp;表格3[[#This Row],[項目2]],"")</f>
        <v>03/05 美德耐</v>
      </c>
      <c r="H43" s="332">
        <v>1</v>
      </c>
      <c r="I43" s="332">
        <v>1807</v>
      </c>
      <c r="J43" s="336">
        <f>表格3[[#This Row],[數量]]*表格3[[#This Row],[單價]]</f>
        <v>1807</v>
      </c>
    </row>
    <row r="44" spans="1:10">
      <c r="A44" s="102" t="str">
        <f>IFERROR((INDEX(名冊[#All],MATCH(表格3[[#This Row],[姓名]],名冊[[#All],[姓名]],0),COLUMN(名冊[[#Headers],[字號]]))),"")</f>
        <v>2-081</v>
      </c>
      <c r="B44" s="155" t="s">
        <v>2634</v>
      </c>
      <c r="C44" s="9">
        <v>45721</v>
      </c>
      <c r="D44" s="9" t="str">
        <f>IF(表格3[[#This Row],[姓名]]&lt;&gt;"","其他","")</f>
        <v>其他</v>
      </c>
      <c r="E44" s="33" t="s">
        <v>2635</v>
      </c>
      <c r="F44" s="88"/>
      <c r="G44" s="89" t="str">
        <f>IF(表格3[[#This Row],[姓名]]&lt;&gt;"",TEXT(表格3[[#This Row],[日期]],"mm/dd;;")&amp;" "&amp;表格3[[#This Row],[項目]]&amp;表格3[[#This Row],[項目2]],"")</f>
        <v>03/05 郵資</v>
      </c>
      <c r="H44" s="6">
        <v>1</v>
      </c>
      <c r="I44" s="6">
        <v>51</v>
      </c>
      <c r="J44" s="103">
        <f>表格3[[#This Row],[數量]]*表格3[[#This Row],[單價]]</f>
        <v>51</v>
      </c>
    </row>
    <row r="45" spans="1:10">
      <c r="A45" s="102" t="str">
        <f>IFERROR((INDEX(名冊[#All],MATCH(表格3[[#This Row],[姓名]],名冊[[#All],[姓名]],0),COLUMN(名冊[[#Headers],[字號]]))),"")</f>
        <v>3-470</v>
      </c>
      <c r="B45" s="155" t="s">
        <v>2629</v>
      </c>
      <c r="C45" s="9">
        <v>45723</v>
      </c>
      <c r="D45" s="9" t="str">
        <f>IF(表格3[[#This Row],[姓名]]&lt;&gt;"","其他","")</f>
        <v>其他</v>
      </c>
      <c r="E45" s="33" t="s">
        <v>2630</v>
      </c>
      <c r="F45" s="88"/>
      <c r="G45" s="89" t="str">
        <f>IF(表格3[[#This Row],[姓名]]&lt;&gt;"",TEXT(表格3[[#This Row],[日期]],"mm/dd;;")&amp;" "&amp;表格3[[#This Row],[項目]]&amp;表格3[[#This Row],[項目2]],"")</f>
        <v>03/07 郵資</v>
      </c>
      <c r="H45" s="6">
        <v>1</v>
      </c>
      <c r="I45" s="6">
        <v>28</v>
      </c>
      <c r="J45" s="103">
        <f>表格3[[#This Row],[數量]]*表格3[[#This Row],[單價]]</f>
        <v>28</v>
      </c>
    </row>
    <row r="46" spans="1:10">
      <c r="A46" s="102" t="str">
        <f>IFERROR((INDEX(名冊[#All],MATCH(表格3[[#This Row],[姓名]],名冊[[#All],[姓名]],0),COLUMN(名冊[[#Headers],[字號]]))),"")</f>
        <v>1-760</v>
      </c>
      <c r="B46" s="155" t="s">
        <v>3090</v>
      </c>
      <c r="C46" s="9">
        <v>45723</v>
      </c>
      <c r="D46" s="9" t="str">
        <f>IF(表格3[[#This Row],[姓名]]&lt;&gt;"","其他","")</f>
        <v>其他</v>
      </c>
      <c r="E46" s="33" t="s">
        <v>3091</v>
      </c>
      <c r="F46" s="88"/>
      <c r="G46" s="89" t="str">
        <f>IF(表格3[[#This Row],[姓名]]&lt;&gt;"",TEXT(表格3[[#This Row],[日期]],"mm/dd;;")&amp;" "&amp;表格3[[#This Row],[項目]]&amp;表格3[[#This Row],[項目2]],"")</f>
        <v>03/07 美德耐</v>
      </c>
      <c r="H46" s="6">
        <v>1</v>
      </c>
      <c r="I46" s="6">
        <v>199</v>
      </c>
      <c r="J46" s="103">
        <f>表格3[[#This Row],[數量]]*表格3[[#This Row],[單價]]</f>
        <v>199</v>
      </c>
    </row>
    <row r="47" spans="1:10">
      <c r="A47" s="102" t="str">
        <f>IFERROR((INDEX(名冊[#All],MATCH(表格3[[#This Row],[姓名]],名冊[[#All],[姓名]],0),COLUMN(名冊[[#Headers],[字號]]))),"")</f>
        <v>1-676</v>
      </c>
      <c r="B47" s="155" t="s">
        <v>2631</v>
      </c>
      <c r="C47" s="9">
        <v>45723</v>
      </c>
      <c r="D47" s="9" t="str">
        <f>IF(表格3[[#This Row],[姓名]]&lt;&gt;"","其他","")</f>
        <v>其他</v>
      </c>
      <c r="E47" s="33" t="s">
        <v>2628</v>
      </c>
      <c r="F47" s="88"/>
      <c r="G47" s="89" t="str">
        <f>IF(表格3[[#This Row],[姓名]]&lt;&gt;"",TEXT(表格3[[#This Row],[日期]],"mm/dd;;")&amp;" "&amp;表格3[[#This Row],[項目]]&amp;表格3[[#This Row],[項目2]],"")</f>
        <v>03/07 郵資</v>
      </c>
      <c r="H47" s="6">
        <v>1</v>
      </c>
      <c r="I47" s="6">
        <v>28</v>
      </c>
      <c r="J47" s="103">
        <f>表格3[[#This Row],[數量]]*表格3[[#This Row],[單價]]</f>
        <v>28</v>
      </c>
    </row>
    <row r="48" spans="1:10">
      <c r="A48" s="102" t="str">
        <f>IFERROR((INDEX(名冊[#All],MATCH(表格3[[#This Row],[姓名]],名冊[[#All],[姓名]],0),COLUMN(名冊[[#Headers],[字號]]))),"")</f>
        <v>1-565</v>
      </c>
      <c r="B48" s="155" t="s">
        <v>2403</v>
      </c>
      <c r="C48" s="9">
        <v>45726</v>
      </c>
      <c r="D48" s="9" t="str">
        <f>IF(表格3[[#This Row],[姓名]]&lt;&gt;"","其他","")</f>
        <v>其他</v>
      </c>
      <c r="E48" s="33" t="s">
        <v>2391</v>
      </c>
      <c r="F48" s="88"/>
      <c r="G48" s="89" t="str">
        <f>IF(表格3[[#This Row],[姓名]]&lt;&gt;"",TEXT(表格3[[#This Row],[日期]],"mm/dd;;")&amp;" "&amp;表格3[[#This Row],[項目]]&amp;表格3[[#This Row],[項目2]],"")</f>
        <v>03/10 114年2月一對一復健</v>
      </c>
      <c r="H48" s="6">
        <v>1</v>
      </c>
      <c r="I48" s="6">
        <v>2700</v>
      </c>
      <c r="J48" s="103">
        <f>表格3[[#This Row],[數量]]*表格3[[#This Row],[單價]]</f>
        <v>2700</v>
      </c>
    </row>
    <row r="49" spans="1:10">
      <c r="A49" s="102" t="str">
        <f>IFERROR((INDEX(名冊[#All],MATCH(表格3[[#This Row],[姓名]],名冊[[#All],[姓名]],0),COLUMN(名冊[[#Headers],[字號]]))),"")</f>
        <v>3-541</v>
      </c>
      <c r="B49" s="155" t="s">
        <v>2420</v>
      </c>
      <c r="C49" s="9">
        <v>45726</v>
      </c>
      <c r="D49" s="9" t="str">
        <f>IF(表格3[[#This Row],[姓名]]&lt;&gt;"","其他","")</f>
        <v>其他</v>
      </c>
      <c r="E49" s="33" t="s">
        <v>2391</v>
      </c>
      <c r="F49" s="88"/>
      <c r="G49" s="89" t="str">
        <f>IF(表格3[[#This Row],[姓名]]&lt;&gt;"",TEXT(表格3[[#This Row],[日期]],"mm/dd;;")&amp;" "&amp;表格3[[#This Row],[項目]]&amp;表格3[[#This Row],[項目2]],"")</f>
        <v>03/10 114年2月一對一復健</v>
      </c>
      <c r="H49" s="6">
        <v>1</v>
      </c>
      <c r="I49" s="6">
        <v>2700</v>
      </c>
      <c r="J49" s="103">
        <f>表格3[[#This Row],[數量]]*表格3[[#This Row],[單價]]</f>
        <v>2700</v>
      </c>
    </row>
    <row r="50" spans="1:10">
      <c r="A50" s="102" t="str">
        <f>IFERROR((INDEX(名冊[#All],MATCH(表格3[[#This Row],[姓名]],名冊[[#All],[姓名]],0),COLUMN(名冊[[#Headers],[字號]]))),"")</f>
        <v>1-636</v>
      </c>
      <c r="B50" s="155" t="s">
        <v>2399</v>
      </c>
      <c r="C50" s="9">
        <v>45726</v>
      </c>
      <c r="D50" s="9" t="str">
        <f>IF(表格3[[#This Row],[姓名]]&lt;&gt;"","其他","")</f>
        <v>其他</v>
      </c>
      <c r="E50" s="33" t="s">
        <v>2391</v>
      </c>
      <c r="F50" s="88"/>
      <c r="G50" s="89" t="str">
        <f>IF(表格3[[#This Row],[姓名]]&lt;&gt;"",TEXT(表格3[[#This Row],[日期]],"mm/dd;;")&amp;" "&amp;表格3[[#This Row],[項目]]&amp;表格3[[#This Row],[項目2]],"")</f>
        <v>03/10 114年2月一對一復健</v>
      </c>
      <c r="H50" s="6">
        <v>1</v>
      </c>
      <c r="I50" s="6">
        <v>2300</v>
      </c>
      <c r="J50" s="103">
        <f>表格3[[#This Row],[數量]]*表格3[[#This Row],[單價]]</f>
        <v>2300</v>
      </c>
    </row>
    <row r="51" spans="1:10">
      <c r="A51" s="102" t="str">
        <f>IFERROR((INDEX(名冊[#All],MATCH(表格3[[#This Row],[姓名]],名冊[[#All],[姓名]],0),COLUMN(名冊[[#Headers],[字號]]))),"")</f>
        <v>1-461</v>
      </c>
      <c r="B51" s="155" t="s">
        <v>2410</v>
      </c>
      <c r="C51" s="9">
        <v>45726</v>
      </c>
      <c r="D51" s="9" t="str">
        <f>IF(表格3[[#This Row],[姓名]]&lt;&gt;"","其他","")</f>
        <v>其他</v>
      </c>
      <c r="E51" s="33" t="s">
        <v>2391</v>
      </c>
      <c r="F51" s="88"/>
      <c r="G51" s="89" t="str">
        <f>IF(表格3[[#This Row],[姓名]]&lt;&gt;"",TEXT(表格3[[#This Row],[日期]],"mm/dd;;")&amp;" "&amp;表格3[[#This Row],[項目]]&amp;表格3[[#This Row],[項目2]],"")</f>
        <v>03/10 114年2月一對一復健</v>
      </c>
      <c r="H51" s="6">
        <v>1</v>
      </c>
      <c r="I51" s="6">
        <v>2800</v>
      </c>
      <c r="J51" s="103">
        <f>表格3[[#This Row],[數量]]*表格3[[#This Row],[單價]]</f>
        <v>2800</v>
      </c>
    </row>
    <row r="52" spans="1:10">
      <c r="A52" s="102" t="str">
        <f>IFERROR((INDEX(名冊[#All],MATCH(表格3[[#This Row],[姓名]],名冊[[#All],[姓名]],0),COLUMN(名冊[[#Headers],[字號]]))),"")</f>
        <v>2-155</v>
      </c>
      <c r="B52" s="155" t="s">
        <v>2417</v>
      </c>
      <c r="C52" s="9">
        <v>45726</v>
      </c>
      <c r="D52" s="9" t="str">
        <f>IF(表格3[[#This Row],[姓名]]&lt;&gt;"","其他","")</f>
        <v>其他</v>
      </c>
      <c r="E52" s="33" t="s">
        <v>2391</v>
      </c>
      <c r="F52" s="88"/>
      <c r="G52" s="89" t="str">
        <f>IF(表格3[[#This Row],[姓名]]&lt;&gt;"",TEXT(表格3[[#This Row],[日期]],"mm/dd;;")&amp;" "&amp;表格3[[#This Row],[項目]]&amp;表格3[[#This Row],[項目2]],"")</f>
        <v>03/10 114年2月一對一復健</v>
      </c>
      <c r="H52" s="6">
        <v>1</v>
      </c>
      <c r="I52" s="6">
        <v>2800</v>
      </c>
      <c r="J52" s="103">
        <f>表格3[[#This Row],[數量]]*表格3[[#This Row],[單價]]</f>
        <v>2800</v>
      </c>
    </row>
    <row r="53" spans="1:10">
      <c r="A53" s="102" t="str">
        <f>IFERROR((INDEX(名冊[#All],MATCH(表格3[[#This Row],[姓名]],名冊[[#All],[姓名]],0),COLUMN(名冊[[#Headers],[字號]]))),"")</f>
        <v/>
      </c>
      <c r="B53" s="155" t="s">
        <v>2408</v>
      </c>
      <c r="C53" s="9">
        <v>45726</v>
      </c>
      <c r="D53" s="9" t="str">
        <f>IF(表格3[[#This Row],[姓名]]&lt;&gt;"","其他","")</f>
        <v>其他</v>
      </c>
      <c r="E53" s="33" t="s">
        <v>2391</v>
      </c>
      <c r="F53" s="88"/>
      <c r="G53" s="89" t="str">
        <f>IF(表格3[[#This Row],[姓名]]&lt;&gt;"",TEXT(表格3[[#This Row],[日期]],"mm/dd;;")&amp;" "&amp;表格3[[#This Row],[項目]]&amp;表格3[[#This Row],[項目2]],"")</f>
        <v>03/10 114年2月一對一復健</v>
      </c>
      <c r="H53" s="6">
        <v>1</v>
      </c>
      <c r="I53" s="6">
        <v>600</v>
      </c>
      <c r="J53" s="103">
        <f>表格3[[#This Row],[數量]]*表格3[[#This Row],[單價]]</f>
        <v>600</v>
      </c>
    </row>
    <row r="54" spans="1:10">
      <c r="A54" s="102" t="str">
        <f>IFERROR((INDEX(名冊[#All],MATCH(表格3[[#This Row],[姓名]],名冊[[#All],[姓名]],0),COLUMN(名冊[[#Headers],[字號]]))),"")</f>
        <v>1-629</v>
      </c>
      <c r="B54" s="155" t="s">
        <v>2402</v>
      </c>
      <c r="C54" s="9">
        <v>45726</v>
      </c>
      <c r="D54" s="9" t="str">
        <f>IF(表格3[[#This Row],[姓名]]&lt;&gt;"","其他","")</f>
        <v>其他</v>
      </c>
      <c r="E54" s="33" t="s">
        <v>2391</v>
      </c>
      <c r="F54" s="88"/>
      <c r="G54" s="89" t="str">
        <f>IF(表格3[[#This Row],[姓名]]&lt;&gt;"",TEXT(表格3[[#This Row],[日期]],"mm/dd;;")&amp;" "&amp;表格3[[#This Row],[項目]]&amp;表格3[[#This Row],[項目2]],"")</f>
        <v>03/10 114年2月一對一復健</v>
      </c>
      <c r="H54" s="6">
        <v>1</v>
      </c>
      <c r="I54" s="6">
        <v>2800</v>
      </c>
      <c r="J54" s="103">
        <f>表格3[[#This Row],[數量]]*表格3[[#This Row],[單價]]</f>
        <v>2800</v>
      </c>
    </row>
    <row r="55" spans="1:10">
      <c r="A55" s="102" t="str">
        <f>IFERROR((INDEX(名冊[#All],MATCH(表格3[[#This Row],[姓名]],名冊[[#All],[姓名]],0),COLUMN(名冊[[#Headers],[字號]]))),"")</f>
        <v>2-197</v>
      </c>
      <c r="B55" s="155" t="s">
        <v>2419</v>
      </c>
      <c r="C55" s="9">
        <v>45726</v>
      </c>
      <c r="D55" s="9" t="str">
        <f>IF(表格3[[#This Row],[姓名]]&lt;&gt;"","其他","")</f>
        <v>其他</v>
      </c>
      <c r="E55" s="33" t="s">
        <v>2391</v>
      </c>
      <c r="F55" s="88"/>
      <c r="G55" s="89" t="str">
        <f>IF(表格3[[#This Row],[姓名]]&lt;&gt;"",TEXT(表格3[[#This Row],[日期]],"mm/dd;;")&amp;" "&amp;表格3[[#This Row],[項目]]&amp;表格3[[#This Row],[項目2]],"")</f>
        <v>03/10 114年2月一對一復健</v>
      </c>
      <c r="H55" s="6">
        <v>1</v>
      </c>
      <c r="I55" s="6">
        <v>2800</v>
      </c>
      <c r="J55" s="103">
        <f>表格3[[#This Row],[數量]]*表格3[[#This Row],[單價]]</f>
        <v>2800</v>
      </c>
    </row>
    <row r="56" spans="1:10">
      <c r="A56" s="102" t="str">
        <f>IFERROR((INDEX(名冊[#All],MATCH(表格3[[#This Row],[姓名]],名冊[[#All],[姓名]],0),COLUMN(名冊[[#Headers],[字號]]))),"")</f>
        <v>3-518</v>
      </c>
      <c r="B56" s="155" t="s">
        <v>2406</v>
      </c>
      <c r="C56" s="9">
        <v>45726</v>
      </c>
      <c r="D56" s="9" t="str">
        <f>IF(表格3[[#This Row],[姓名]]&lt;&gt;"","其他","")</f>
        <v>其他</v>
      </c>
      <c r="E56" s="33" t="s">
        <v>2391</v>
      </c>
      <c r="F56" s="88"/>
      <c r="G56" s="89" t="str">
        <f>IF(表格3[[#This Row],[姓名]]&lt;&gt;"",TEXT(表格3[[#This Row],[日期]],"mm/dd;;")&amp;" "&amp;表格3[[#This Row],[項目]]&amp;表格3[[#This Row],[項目2]],"")</f>
        <v>03/10 114年2月一對一復健</v>
      </c>
      <c r="H56" s="6">
        <v>1</v>
      </c>
      <c r="I56" s="6">
        <v>2800</v>
      </c>
      <c r="J56" s="103">
        <f>表格3[[#This Row],[數量]]*表格3[[#This Row],[單價]]</f>
        <v>2800</v>
      </c>
    </row>
    <row r="57" spans="1:10">
      <c r="A57" s="102" t="str">
        <f>IFERROR((INDEX(名冊[#All],MATCH(表格3[[#This Row],[姓名]],名冊[[#All],[姓名]],0),COLUMN(名冊[[#Headers],[字號]]))),"")</f>
        <v>1-678</v>
      </c>
      <c r="B57" s="155" t="s">
        <v>2632</v>
      </c>
      <c r="C57" s="9">
        <v>45726</v>
      </c>
      <c r="D57" s="9" t="str">
        <f>IF(表格3[[#This Row],[姓名]]&lt;&gt;"","其他","")</f>
        <v>其他</v>
      </c>
      <c r="E57" s="33" t="s">
        <v>2633</v>
      </c>
      <c r="F57" s="88"/>
      <c r="G57" s="89" t="str">
        <f>IF(表格3[[#This Row],[姓名]]&lt;&gt;"",TEXT(表格3[[#This Row],[日期]],"mm/dd;;")&amp;" "&amp;表格3[[#This Row],[項目]]&amp;表格3[[#This Row],[項目2]],"")</f>
        <v>03/10 郵資</v>
      </c>
      <c r="H57" s="6">
        <v>1</v>
      </c>
      <c r="I57" s="6">
        <v>28</v>
      </c>
      <c r="J57" s="103">
        <f>表格3[[#This Row],[數量]]*表格3[[#This Row],[單價]]</f>
        <v>28</v>
      </c>
    </row>
    <row r="58" spans="1:10">
      <c r="A58" s="102" t="str">
        <f>IFERROR((INDEX(名冊[#All],MATCH(表格3[[#This Row],[姓名]],名冊[[#All],[姓名]],0),COLUMN(名冊[[#Headers],[字號]]))),"")</f>
        <v>1-402</v>
      </c>
      <c r="B58" s="155" t="s">
        <v>2405</v>
      </c>
      <c r="C58" s="9">
        <v>45726</v>
      </c>
      <c r="D58" s="9" t="str">
        <f>IF(表格3[[#This Row],[姓名]]&lt;&gt;"","其他","")</f>
        <v>其他</v>
      </c>
      <c r="E58" s="33" t="s">
        <v>2391</v>
      </c>
      <c r="F58" s="88"/>
      <c r="G58" s="89" t="str">
        <f>IF(表格3[[#This Row],[姓名]]&lt;&gt;"",TEXT(表格3[[#This Row],[日期]],"mm/dd;;")&amp;" "&amp;表格3[[#This Row],[項目]]&amp;表格3[[#This Row],[項目2]],"")</f>
        <v>03/10 114年2月一對一復健</v>
      </c>
      <c r="H58" s="6">
        <v>1</v>
      </c>
      <c r="I58" s="6">
        <v>2800</v>
      </c>
      <c r="J58" s="103">
        <f>表格3[[#This Row],[數量]]*表格3[[#This Row],[單價]]</f>
        <v>2800</v>
      </c>
    </row>
    <row r="59" spans="1:10">
      <c r="A59" s="102" t="str">
        <f>IFERROR((INDEX(名冊[#All],MATCH(表格3[[#This Row],[姓名]],名冊[[#All],[姓名]],0),COLUMN(名冊[[#Headers],[字號]]))),"")</f>
        <v>1-612</v>
      </c>
      <c r="B59" s="155" t="s">
        <v>2395</v>
      </c>
      <c r="C59" s="9">
        <v>45726</v>
      </c>
      <c r="D59" s="9" t="str">
        <f>IF(表格3[[#This Row],[姓名]]&lt;&gt;"","其他","")</f>
        <v>其他</v>
      </c>
      <c r="E59" s="33" t="s">
        <v>2391</v>
      </c>
      <c r="F59" s="88"/>
      <c r="G59" s="89" t="str">
        <f>IF(表格3[[#This Row],[姓名]]&lt;&gt;"",TEXT(表格3[[#This Row],[日期]],"mm/dd;;")&amp;" "&amp;表格3[[#This Row],[項目]]&amp;表格3[[#This Row],[項目2]],"")</f>
        <v>03/10 114年2月一對一復健</v>
      </c>
      <c r="H59" s="6">
        <v>1</v>
      </c>
      <c r="I59" s="6">
        <v>2800</v>
      </c>
      <c r="J59" s="103">
        <f>表格3[[#This Row],[數量]]*表格3[[#This Row],[單價]]</f>
        <v>2800</v>
      </c>
    </row>
    <row r="60" spans="1:10">
      <c r="A60" s="102" t="str">
        <f>IFERROR((INDEX(名冊[#All],MATCH(表格3[[#This Row],[姓名]],名冊[[#All],[姓名]],0),COLUMN(名冊[[#Headers],[字號]]))),"")</f>
        <v>1-530</v>
      </c>
      <c r="B60" s="155" t="s">
        <v>2404</v>
      </c>
      <c r="C60" s="9">
        <v>45726</v>
      </c>
      <c r="D60" s="9" t="str">
        <f>IF(表格3[[#This Row],[姓名]]&lt;&gt;"","其他","")</f>
        <v>其他</v>
      </c>
      <c r="E60" s="33" t="s">
        <v>2391</v>
      </c>
      <c r="F60" s="88"/>
      <c r="G60" s="89" t="str">
        <f>IF(表格3[[#This Row],[姓名]]&lt;&gt;"",TEXT(表格3[[#This Row],[日期]],"mm/dd;;")&amp;" "&amp;表格3[[#This Row],[項目]]&amp;表格3[[#This Row],[項目2]],"")</f>
        <v>03/10 114年2月一對一復健</v>
      </c>
      <c r="H60" s="6">
        <v>1</v>
      </c>
      <c r="I60" s="6">
        <v>1600</v>
      </c>
      <c r="J60" s="103">
        <f>表格3[[#This Row],[數量]]*表格3[[#This Row],[單價]]</f>
        <v>1600</v>
      </c>
    </row>
    <row r="61" spans="1:10">
      <c r="A61" s="102" t="str">
        <f>IFERROR((INDEX(名冊[#All],MATCH(表格3[[#This Row],[姓名]],名冊[[#All],[姓名]],0),COLUMN(名冊[[#Headers],[字號]]))),"")</f>
        <v>3-537</v>
      </c>
      <c r="B61" s="155" t="s">
        <v>2407</v>
      </c>
      <c r="C61" s="9">
        <v>45726</v>
      </c>
      <c r="D61" s="9" t="str">
        <f>IF(表格3[[#This Row],[姓名]]&lt;&gt;"","其他","")</f>
        <v>其他</v>
      </c>
      <c r="E61" s="33" t="s">
        <v>2391</v>
      </c>
      <c r="F61" s="88"/>
      <c r="G61" s="89" t="str">
        <f>IF(表格3[[#This Row],[姓名]]&lt;&gt;"",TEXT(表格3[[#This Row],[日期]],"mm/dd;;")&amp;" "&amp;表格3[[#This Row],[項目]]&amp;表格3[[#This Row],[項目2]],"")</f>
        <v>03/10 114年2月一對一復健</v>
      </c>
      <c r="H61" s="6">
        <v>1</v>
      </c>
      <c r="I61" s="6">
        <v>2800</v>
      </c>
      <c r="J61" s="103">
        <f>表格3[[#This Row],[數量]]*表格3[[#This Row],[單價]]</f>
        <v>2800</v>
      </c>
    </row>
    <row r="62" spans="1:10">
      <c r="A62" s="102" t="str">
        <f>IFERROR((INDEX(名冊[#All],MATCH(表格3[[#This Row],[姓名]],名冊[[#All],[姓名]],0),COLUMN(名冊[[#Headers],[字號]]))),"")</f>
        <v>3-549</v>
      </c>
      <c r="B62" s="155" t="s">
        <v>2421</v>
      </c>
      <c r="C62" s="9">
        <v>45726</v>
      </c>
      <c r="D62" s="9" t="str">
        <f>IF(表格3[[#This Row],[姓名]]&lt;&gt;"","其他","")</f>
        <v>其他</v>
      </c>
      <c r="E62" s="33" t="s">
        <v>2391</v>
      </c>
      <c r="F62" s="88"/>
      <c r="G62" s="89" t="str">
        <f>IF(表格3[[#This Row],[姓名]]&lt;&gt;"",TEXT(表格3[[#This Row],[日期]],"mm/dd;;")&amp;" "&amp;表格3[[#This Row],[項目]]&amp;表格3[[#This Row],[項目2]],"")</f>
        <v>03/10 114年2月一對一復健</v>
      </c>
      <c r="H62" s="6">
        <v>1</v>
      </c>
      <c r="I62" s="6">
        <v>1300</v>
      </c>
      <c r="J62" s="103">
        <f>表格3[[#This Row],[數量]]*表格3[[#This Row],[單價]]</f>
        <v>1300</v>
      </c>
    </row>
    <row r="63" spans="1:10">
      <c r="A63" s="102" t="str">
        <f>IFERROR((INDEX(名冊[#All],MATCH(表格3[[#This Row],[姓名]],名冊[[#All],[姓名]],0),COLUMN(名冊[[#Headers],[字號]]))),"")</f>
        <v>1-534</v>
      </c>
      <c r="B63" s="155" t="s">
        <v>2418</v>
      </c>
      <c r="C63" s="9">
        <v>45726</v>
      </c>
      <c r="D63" s="9" t="str">
        <f>IF(表格3[[#This Row],[姓名]]&lt;&gt;"","其他","")</f>
        <v>其他</v>
      </c>
      <c r="E63" s="33" t="s">
        <v>2391</v>
      </c>
      <c r="F63" s="88"/>
      <c r="G63" s="89" t="str">
        <f>IF(表格3[[#This Row],[姓名]]&lt;&gt;"",TEXT(表格3[[#This Row],[日期]],"mm/dd;;")&amp;" "&amp;表格3[[#This Row],[項目]]&amp;表格3[[#This Row],[項目2]],"")</f>
        <v>03/10 114年2月一對一復健</v>
      </c>
      <c r="H63" s="6">
        <v>1</v>
      </c>
      <c r="I63" s="6">
        <v>2800</v>
      </c>
      <c r="J63" s="103">
        <f>表格3[[#This Row],[數量]]*表格3[[#This Row],[單價]]</f>
        <v>2800</v>
      </c>
    </row>
    <row r="64" spans="1:10">
      <c r="A64" s="102" t="str">
        <f>IFERROR((INDEX(名冊[#All],MATCH(表格3[[#This Row],[姓名]],名冊[[#All],[姓名]],0),COLUMN(名冊[[#Headers],[字號]]))),"")</f>
        <v>1-473</v>
      </c>
      <c r="B64" s="155" t="s">
        <v>2411</v>
      </c>
      <c r="C64" s="9">
        <v>45726</v>
      </c>
      <c r="D64" s="9" t="str">
        <f>IF(表格3[[#This Row],[姓名]]&lt;&gt;"","其他","")</f>
        <v>其他</v>
      </c>
      <c r="E64" s="33" t="s">
        <v>2391</v>
      </c>
      <c r="F64" s="88"/>
      <c r="G64" s="89" t="str">
        <f>IF(表格3[[#This Row],[姓名]]&lt;&gt;"",TEXT(表格3[[#This Row],[日期]],"mm/dd;;")&amp;" "&amp;表格3[[#This Row],[項目]]&amp;表格3[[#This Row],[項目2]],"")</f>
        <v>03/10 114年2月一對一復健</v>
      </c>
      <c r="H64" s="6">
        <v>1</v>
      </c>
      <c r="I64" s="6">
        <v>2800</v>
      </c>
      <c r="J64" s="103">
        <f>表格3[[#This Row],[數量]]*表格3[[#This Row],[單價]]</f>
        <v>2800</v>
      </c>
    </row>
    <row r="65" spans="1:10">
      <c r="A65" s="102" t="str">
        <f>IFERROR((INDEX(名冊[#All],MATCH(表格3[[#This Row],[姓名]],名冊[[#All],[姓名]],0),COLUMN(名冊[[#Headers],[字號]]))),"")</f>
        <v>2-183</v>
      </c>
      <c r="B65" s="155" t="s">
        <v>2422</v>
      </c>
      <c r="C65" s="9">
        <v>45726</v>
      </c>
      <c r="D65" s="9" t="str">
        <f>IF(表格3[[#This Row],[姓名]]&lt;&gt;"","其他","")</f>
        <v>其他</v>
      </c>
      <c r="E65" s="33" t="s">
        <v>2391</v>
      </c>
      <c r="F65" s="88"/>
      <c r="G65" s="89" t="str">
        <f>IF(表格3[[#This Row],[姓名]]&lt;&gt;"",TEXT(表格3[[#This Row],[日期]],"mm/dd;;")&amp;" "&amp;表格3[[#This Row],[項目]]&amp;表格3[[#This Row],[項目2]],"")</f>
        <v>03/10 114年2月一對一復健</v>
      </c>
      <c r="H65" s="6">
        <v>1</v>
      </c>
      <c r="I65" s="6">
        <v>2800</v>
      </c>
      <c r="J65" s="103">
        <f>表格3[[#This Row],[數量]]*表格3[[#This Row],[單價]]</f>
        <v>2800</v>
      </c>
    </row>
    <row r="66" spans="1:10">
      <c r="A66" s="102" t="str">
        <f>IFERROR((INDEX(名冊[#All],MATCH(表格3[[#This Row],[姓名]],名冊[[#All],[姓名]],0),COLUMN(名冊[[#Headers],[字號]]))),"")</f>
        <v>1-596</v>
      </c>
      <c r="B66" s="155" t="s">
        <v>2414</v>
      </c>
      <c r="C66" s="9">
        <v>45726</v>
      </c>
      <c r="D66" s="9" t="str">
        <f>IF(表格3[[#This Row],[姓名]]&lt;&gt;"","其他","")</f>
        <v>其他</v>
      </c>
      <c r="E66" s="33" t="s">
        <v>2391</v>
      </c>
      <c r="F66" s="88"/>
      <c r="G66" s="89" t="str">
        <f>IF(表格3[[#This Row],[姓名]]&lt;&gt;"",TEXT(表格3[[#This Row],[日期]],"mm/dd;;")&amp;" "&amp;表格3[[#This Row],[項目]]&amp;表格3[[#This Row],[項目2]],"")</f>
        <v>03/10 114年2月一對一復健</v>
      </c>
      <c r="H66" s="6">
        <v>1</v>
      </c>
      <c r="I66" s="6">
        <v>1900</v>
      </c>
      <c r="J66" s="103">
        <f>表格3[[#This Row],[數量]]*表格3[[#This Row],[單價]]</f>
        <v>1900</v>
      </c>
    </row>
    <row r="67" spans="1:10">
      <c r="A67" s="102" t="str">
        <f>IFERROR((INDEX(名冊[#All],MATCH(表格3[[#This Row],[姓名]],名冊[[#All],[姓名]],0),COLUMN(名冊[[#Headers],[字號]]))),"")</f>
        <v>1-676</v>
      </c>
      <c r="B67" s="155" t="s">
        <v>2401</v>
      </c>
      <c r="C67" s="9">
        <v>45726</v>
      </c>
      <c r="D67" s="9" t="str">
        <f>IF(表格3[[#This Row],[姓名]]&lt;&gt;"","其他","")</f>
        <v>其他</v>
      </c>
      <c r="E67" s="33" t="s">
        <v>2391</v>
      </c>
      <c r="F67" s="88"/>
      <c r="G67" s="89" t="str">
        <f>IF(表格3[[#This Row],[姓名]]&lt;&gt;"",TEXT(表格3[[#This Row],[日期]],"mm/dd;;")&amp;" "&amp;表格3[[#This Row],[項目]]&amp;表格3[[#This Row],[項目2]],"")</f>
        <v>03/10 114年2月一對一復健</v>
      </c>
      <c r="H67" s="6">
        <v>1</v>
      </c>
      <c r="I67" s="6">
        <v>2800</v>
      </c>
      <c r="J67" s="103">
        <f>表格3[[#This Row],[數量]]*表格3[[#This Row],[單價]]</f>
        <v>2800</v>
      </c>
    </row>
    <row r="68" spans="1:10">
      <c r="A68" s="102" t="str">
        <f>IFERROR((INDEX(名冊[#All],MATCH(表格3[[#This Row],[姓名]],名冊[[#All],[姓名]],0),COLUMN(名冊[[#Headers],[字號]]))),"")</f>
        <v>3-533</v>
      </c>
      <c r="B68" s="155" t="s">
        <v>2413</v>
      </c>
      <c r="C68" s="9">
        <v>45726</v>
      </c>
      <c r="D68" s="9" t="str">
        <f>IF(表格3[[#This Row],[姓名]]&lt;&gt;"","其他","")</f>
        <v>其他</v>
      </c>
      <c r="E68" s="33" t="s">
        <v>2391</v>
      </c>
      <c r="F68" s="88"/>
      <c r="G68" s="89" t="str">
        <f>IF(表格3[[#This Row],[姓名]]&lt;&gt;"",TEXT(表格3[[#This Row],[日期]],"mm/dd;;")&amp;" "&amp;表格3[[#This Row],[項目]]&amp;表格3[[#This Row],[項目2]],"")</f>
        <v>03/10 114年2月一對一復健</v>
      </c>
      <c r="H68" s="6">
        <v>1</v>
      </c>
      <c r="I68" s="6">
        <v>1900</v>
      </c>
      <c r="J68" s="103">
        <f>表格3[[#This Row],[數量]]*表格3[[#This Row],[單價]]</f>
        <v>1900</v>
      </c>
    </row>
    <row r="69" spans="1:10">
      <c r="A69" s="102" t="str">
        <f>IFERROR((INDEX(名冊[#All],MATCH(表格3[[#This Row],[姓名]],名冊[[#All],[姓名]],0),COLUMN(名冊[[#Headers],[字號]]))),"")</f>
        <v>1-606</v>
      </c>
      <c r="B69" s="155" t="s">
        <v>2397</v>
      </c>
      <c r="C69" s="9">
        <v>45726</v>
      </c>
      <c r="D69" s="9" t="str">
        <f>IF(表格3[[#This Row],[姓名]]&lt;&gt;"","其他","")</f>
        <v>其他</v>
      </c>
      <c r="E69" s="33" t="s">
        <v>2391</v>
      </c>
      <c r="F69" s="88"/>
      <c r="G69" s="89" t="str">
        <f>IF(表格3[[#This Row],[姓名]]&lt;&gt;"",TEXT(表格3[[#This Row],[日期]],"mm/dd;;")&amp;" "&amp;表格3[[#This Row],[項目]]&amp;表格3[[#This Row],[項目2]],"")</f>
        <v>03/10 114年2月一對一復健</v>
      </c>
      <c r="H69" s="6">
        <v>1</v>
      </c>
      <c r="I69" s="6">
        <v>2800</v>
      </c>
      <c r="J69" s="103">
        <f>表格3[[#This Row],[數量]]*表格3[[#This Row],[單價]]</f>
        <v>2800</v>
      </c>
    </row>
    <row r="70" spans="1:10">
      <c r="A70" s="102" t="str">
        <f>IFERROR((INDEX(名冊[#All],MATCH(表格3[[#This Row],[姓名]],名冊[[#All],[姓名]],0),COLUMN(名冊[[#Headers],[字號]]))),"")</f>
        <v>1-670</v>
      </c>
      <c r="B70" s="155" t="s">
        <v>2393</v>
      </c>
      <c r="C70" s="9">
        <v>45726</v>
      </c>
      <c r="D70" s="9" t="str">
        <f>IF(表格3[[#This Row],[姓名]]&lt;&gt;"","其他","")</f>
        <v>其他</v>
      </c>
      <c r="E70" s="33" t="s">
        <v>2392</v>
      </c>
      <c r="F70" s="88"/>
      <c r="G70" s="89" t="str">
        <f>IF(表格3[[#This Row],[姓名]]&lt;&gt;"",TEXT(表格3[[#This Row],[日期]],"mm/dd;;")&amp;" "&amp;表格3[[#This Row],[項目]]&amp;表格3[[#This Row],[項目2]],"")</f>
        <v>03/10 114年2月一對一復健</v>
      </c>
      <c r="H70" s="6">
        <v>1</v>
      </c>
      <c r="I70" s="6">
        <v>2700</v>
      </c>
      <c r="J70" s="103">
        <f>表格3[[#This Row],[數量]]*表格3[[#This Row],[單價]]</f>
        <v>2700</v>
      </c>
    </row>
    <row r="71" spans="1:10">
      <c r="A71" s="102" t="str">
        <f>IFERROR((INDEX(名冊[#All],MATCH(表格3[[#This Row],[姓名]],名冊[[#All],[姓名]],0),COLUMN(名冊[[#Headers],[字號]]))),"")</f>
        <v>1-465</v>
      </c>
      <c r="B71" s="155" t="s">
        <v>2400</v>
      </c>
      <c r="C71" s="9">
        <v>45726</v>
      </c>
      <c r="D71" s="9" t="str">
        <f>IF(表格3[[#This Row],[姓名]]&lt;&gt;"","其他","")</f>
        <v>其他</v>
      </c>
      <c r="E71" s="33" t="s">
        <v>2391</v>
      </c>
      <c r="F71" s="88"/>
      <c r="G71" s="89" t="str">
        <f>IF(表格3[[#This Row],[姓名]]&lt;&gt;"",TEXT(表格3[[#This Row],[日期]],"mm/dd;;")&amp;" "&amp;表格3[[#This Row],[項目]]&amp;表格3[[#This Row],[項目2]],"")</f>
        <v>03/10 114年2月一對一復健</v>
      </c>
      <c r="H71" s="6">
        <v>1</v>
      </c>
      <c r="I71" s="6">
        <v>2800</v>
      </c>
      <c r="J71" s="103">
        <f>表格3[[#This Row],[數量]]*表格3[[#This Row],[單價]]</f>
        <v>2800</v>
      </c>
    </row>
    <row r="72" spans="1:10">
      <c r="A72" s="102" t="str">
        <f>IFERROR((INDEX(名冊[#All],MATCH(表格3[[#This Row],[姓名]],名冊[[#All],[姓名]],0),COLUMN(名冊[[#Headers],[字號]]))),"")</f>
        <v>1-637</v>
      </c>
      <c r="B72" s="155" t="s">
        <v>2398</v>
      </c>
      <c r="C72" s="9">
        <v>45726</v>
      </c>
      <c r="D72" s="9" t="str">
        <f>IF(表格3[[#This Row],[姓名]]&lt;&gt;"","其他","")</f>
        <v>其他</v>
      </c>
      <c r="E72" s="33" t="s">
        <v>2391</v>
      </c>
      <c r="F72" s="88"/>
      <c r="G72" s="89" t="str">
        <f>IF(表格3[[#This Row],[姓名]]&lt;&gt;"",TEXT(表格3[[#This Row],[日期]],"mm/dd;;")&amp;" "&amp;表格3[[#This Row],[項目]]&amp;表格3[[#This Row],[項目2]],"")</f>
        <v>03/10 114年2月一對一復健</v>
      </c>
      <c r="H72" s="6">
        <v>1</v>
      </c>
      <c r="I72" s="6">
        <v>2500</v>
      </c>
      <c r="J72" s="103">
        <f>表格3[[#This Row],[數量]]*表格3[[#This Row],[單價]]</f>
        <v>2500</v>
      </c>
    </row>
    <row r="73" spans="1:10">
      <c r="A73" s="102" t="str">
        <f>IFERROR((INDEX(名冊[#All],MATCH(表格3[[#This Row],[姓名]],名冊[[#All],[姓名]],0),COLUMN(名冊[[#Headers],[字號]]))),"")</f>
        <v>2-175</v>
      </c>
      <c r="B73" s="155" t="s">
        <v>2416</v>
      </c>
      <c r="C73" s="9">
        <v>45726</v>
      </c>
      <c r="D73" s="9" t="str">
        <f>IF(表格3[[#This Row],[姓名]]&lt;&gt;"","其他","")</f>
        <v>其他</v>
      </c>
      <c r="E73" s="33" t="s">
        <v>2391</v>
      </c>
      <c r="F73" s="88"/>
      <c r="G73" s="89" t="str">
        <f>IF(表格3[[#This Row],[姓名]]&lt;&gt;"",TEXT(表格3[[#This Row],[日期]],"mm/dd;;")&amp;" "&amp;表格3[[#This Row],[項目]]&amp;表格3[[#This Row],[項目2]],"")</f>
        <v>03/10 114年2月一對一復健</v>
      </c>
      <c r="H73" s="6">
        <v>1</v>
      </c>
      <c r="I73" s="6">
        <v>2800</v>
      </c>
      <c r="J73" s="103">
        <f>表格3[[#This Row],[數量]]*表格3[[#This Row],[單價]]</f>
        <v>2800</v>
      </c>
    </row>
    <row r="74" spans="1:10">
      <c r="A74" s="102" t="str">
        <f>IFERROR((INDEX(名冊[#All],MATCH(表格3[[#This Row],[姓名]],名冊[[#All],[姓名]],0),COLUMN(名冊[[#Headers],[字號]]))),"")</f>
        <v>2-194</v>
      </c>
      <c r="B74" s="155" t="s">
        <v>2394</v>
      </c>
      <c r="C74" s="9">
        <v>45726</v>
      </c>
      <c r="D74" s="9" t="str">
        <f>IF(表格3[[#This Row],[姓名]]&lt;&gt;"","其他","")</f>
        <v>其他</v>
      </c>
      <c r="E74" s="33" t="s">
        <v>2391</v>
      </c>
      <c r="F74" s="88"/>
      <c r="G74" s="89" t="str">
        <f>IF(表格3[[#This Row],[姓名]]&lt;&gt;"",TEXT(表格3[[#This Row],[日期]],"mm/dd;;")&amp;" "&amp;表格3[[#This Row],[項目]]&amp;表格3[[#This Row],[項目2]],"")</f>
        <v>03/10 114年2月一對一復健</v>
      </c>
      <c r="H74" s="6">
        <v>1</v>
      </c>
      <c r="I74" s="6">
        <v>2600</v>
      </c>
      <c r="J74" s="103">
        <f>表格3[[#This Row],[數量]]*表格3[[#This Row],[單價]]</f>
        <v>2600</v>
      </c>
    </row>
    <row r="75" spans="1:10">
      <c r="A75" s="102" t="str">
        <f>IFERROR((INDEX(名冊[#All],MATCH(表格3[[#This Row],[姓名]],名冊[[#All],[姓名]],0),COLUMN(名冊[[#Headers],[字號]]))),"")</f>
        <v>3-557</v>
      </c>
      <c r="B75" s="155" t="s">
        <v>2415</v>
      </c>
      <c r="C75" s="9">
        <v>45726</v>
      </c>
      <c r="D75" s="9" t="str">
        <f>IF(表格3[[#This Row],[姓名]]&lt;&gt;"","其他","")</f>
        <v>其他</v>
      </c>
      <c r="E75" s="33" t="s">
        <v>2391</v>
      </c>
      <c r="F75" s="88"/>
      <c r="G75" s="89" t="str">
        <f>IF(表格3[[#This Row],[姓名]]&lt;&gt;"",TEXT(表格3[[#This Row],[日期]],"mm/dd;;")&amp;" "&amp;表格3[[#This Row],[項目]]&amp;表格3[[#This Row],[項目2]],"")</f>
        <v>03/10 114年2月一對一復健</v>
      </c>
      <c r="H75" s="6">
        <v>1</v>
      </c>
      <c r="I75" s="6">
        <v>1200</v>
      </c>
      <c r="J75" s="103">
        <f>表格3[[#This Row],[數量]]*表格3[[#This Row],[單價]]</f>
        <v>1200</v>
      </c>
    </row>
    <row r="76" spans="1:10">
      <c r="A76" s="102" t="str">
        <f>IFERROR((INDEX(名冊[#All],MATCH(表格3[[#This Row],[姓名]],名冊[[#All],[姓名]],0),COLUMN(名冊[[#Headers],[字號]]))),"")</f>
        <v>1-296</v>
      </c>
      <c r="B76" s="155" t="s">
        <v>2409</v>
      </c>
      <c r="C76" s="9">
        <v>45726</v>
      </c>
      <c r="D76" s="9" t="str">
        <f>IF(表格3[[#This Row],[姓名]]&lt;&gt;"","其他","")</f>
        <v>其他</v>
      </c>
      <c r="E76" s="33" t="s">
        <v>2391</v>
      </c>
      <c r="F76" s="88"/>
      <c r="G76" s="89" t="str">
        <f>IF(表格3[[#This Row],[姓名]]&lt;&gt;"",TEXT(表格3[[#This Row],[日期]],"mm/dd;;")&amp;" "&amp;表格3[[#This Row],[項目]]&amp;表格3[[#This Row],[項目2]],"")</f>
        <v>03/10 114年2月一對一復健</v>
      </c>
      <c r="H76" s="6">
        <v>1</v>
      </c>
      <c r="I76" s="6">
        <v>2800</v>
      </c>
      <c r="J76" s="103">
        <f>表格3[[#This Row],[數量]]*表格3[[#This Row],[單價]]</f>
        <v>2800</v>
      </c>
    </row>
    <row r="77" spans="1:10">
      <c r="A77" s="102" t="str">
        <f>IFERROR((INDEX(名冊[#All],MATCH(表格3[[#This Row],[姓名]],名冊[[#All],[姓名]],0),COLUMN(名冊[[#Headers],[字號]]))),"")</f>
        <v>1-706</v>
      </c>
      <c r="B77" s="155" t="s">
        <v>2396</v>
      </c>
      <c r="C77" s="9">
        <v>45726</v>
      </c>
      <c r="D77" s="9" t="str">
        <f>IF(表格3[[#This Row],[姓名]]&lt;&gt;"","其他","")</f>
        <v>其他</v>
      </c>
      <c r="E77" s="33" t="s">
        <v>2391</v>
      </c>
      <c r="F77" s="88"/>
      <c r="G77" s="89" t="str">
        <f>IF(表格3[[#This Row],[姓名]]&lt;&gt;"",TEXT(表格3[[#This Row],[日期]],"mm/dd;;")&amp;" "&amp;表格3[[#This Row],[項目]]&amp;表格3[[#This Row],[項目2]],"")</f>
        <v>03/10 114年2月一對一復健</v>
      </c>
      <c r="H77" s="6">
        <v>1</v>
      </c>
      <c r="I77" s="6">
        <v>2800</v>
      </c>
      <c r="J77" s="103">
        <f>表格3[[#This Row],[數量]]*表格3[[#This Row],[單價]]</f>
        <v>2800</v>
      </c>
    </row>
    <row r="78" spans="1:10">
      <c r="A78" s="102" t="str">
        <f>IFERROR((INDEX(名冊[#All],MATCH(表格3[[#This Row],[姓名]],名冊[[#All],[姓名]],0),COLUMN(名冊[[#Headers],[字號]]))),"")</f>
        <v>1-707</v>
      </c>
      <c r="B78" s="155" t="s">
        <v>2412</v>
      </c>
      <c r="C78" s="9">
        <v>45726</v>
      </c>
      <c r="D78" s="9" t="str">
        <f>IF(表格3[[#This Row],[姓名]]&lt;&gt;"","其他","")</f>
        <v>其他</v>
      </c>
      <c r="E78" s="33" t="s">
        <v>2391</v>
      </c>
      <c r="F78" s="88"/>
      <c r="G78" s="89" t="str">
        <f>IF(表格3[[#This Row],[姓名]]&lt;&gt;"",TEXT(表格3[[#This Row],[日期]],"mm/dd;;")&amp;" "&amp;表格3[[#This Row],[項目]]&amp;表格3[[#This Row],[項目2]],"")</f>
        <v>03/10 114年2月一對一復健</v>
      </c>
      <c r="H78" s="6">
        <v>1</v>
      </c>
      <c r="I78" s="6">
        <v>2800</v>
      </c>
      <c r="J78" s="103">
        <f>表格3[[#This Row],[數量]]*表格3[[#This Row],[單價]]</f>
        <v>2800</v>
      </c>
    </row>
    <row r="79" spans="1:10">
      <c r="A79" s="102" t="str">
        <f>IFERROR((INDEX(名冊[#All],MATCH(表格3[[#This Row],[姓名]],名冊[[#All],[姓名]],0),COLUMN(名冊[[#Headers],[字號]]))),"")</f>
        <v>3-535</v>
      </c>
      <c r="B79" s="155" t="s">
        <v>2636</v>
      </c>
      <c r="C79" s="9">
        <v>45727</v>
      </c>
      <c r="D79" s="9" t="str">
        <f>IF(表格3[[#This Row],[姓名]]&lt;&gt;"","其他","")</f>
        <v>其他</v>
      </c>
      <c r="E79" s="33" t="s">
        <v>2637</v>
      </c>
      <c r="F79" s="88"/>
      <c r="G79" s="89" t="str">
        <f>IF(表格3[[#This Row],[姓名]]&lt;&gt;"",TEXT(表格3[[#This Row],[日期]],"mm/dd;;")&amp;" "&amp;表格3[[#This Row],[項目]]&amp;表格3[[#This Row],[項目2]],"")</f>
        <v>03/11 1-3月補助款差額(24000-15028)*3</v>
      </c>
      <c r="H79" s="6">
        <v>3</v>
      </c>
      <c r="I79" s="6">
        <v>8972</v>
      </c>
      <c r="J79" s="103">
        <f>表格3[[#This Row],[數量]]*表格3[[#This Row],[單價]]</f>
        <v>26916</v>
      </c>
    </row>
    <row r="80" spans="1:10">
      <c r="A80" s="334" t="str">
        <f>IFERROR((INDEX(名冊[#All],MATCH(表格3[[#This Row],[姓名]],名冊[[#All],[姓名]],0),COLUMN(名冊[[#Headers],[字號]]))),"")</f>
        <v>2-201</v>
      </c>
      <c r="B80" s="155" t="s">
        <v>3533</v>
      </c>
      <c r="C80" s="9">
        <v>45728</v>
      </c>
      <c r="D80" s="9" t="str">
        <f>IF(表格3[[#This Row],[姓名]]&lt;&gt;"","其他","")</f>
        <v>其他</v>
      </c>
      <c r="E80" s="393" t="s">
        <v>3534</v>
      </c>
      <c r="F80" s="88"/>
      <c r="G80" s="335" t="str">
        <f>IF(表格3[[#This Row],[姓名]]&lt;&gt;"",TEXT(表格3[[#This Row],[日期]],"mm/dd;;")&amp;" "&amp;表格3[[#This Row],[項目]]&amp;表格3[[#This Row],[項目2]],"")</f>
        <v>03/12 3/11-12全家購物</v>
      </c>
      <c r="H80" s="332">
        <v>1</v>
      </c>
      <c r="I80" s="332">
        <v>215</v>
      </c>
      <c r="J80" s="336">
        <f>表格3[[#This Row],[數量]]*表格3[[#This Row],[單價]]</f>
        <v>215</v>
      </c>
    </row>
    <row r="81" spans="1:10">
      <c r="A81" s="334" t="str">
        <f>IFERROR((INDEX(名冊[#All],MATCH(表格3[[#This Row],[姓名]],名冊[[#All],[姓名]],0),COLUMN(名冊[[#Headers],[字號]]))),"")</f>
        <v>1-636</v>
      </c>
      <c r="B81" s="155" t="s">
        <v>3499</v>
      </c>
      <c r="C81" s="9">
        <v>45729</v>
      </c>
      <c r="D81" s="9" t="str">
        <f>IF(表格3[[#This Row],[姓名]]&lt;&gt;"","其他","")</f>
        <v>其他</v>
      </c>
      <c r="E81" s="33" t="s">
        <v>3500</v>
      </c>
      <c r="F81" s="88"/>
      <c r="G81" s="335" t="str">
        <f>IF(表格3[[#This Row],[姓名]]&lt;&gt;"",TEXT(表格3[[#This Row],[日期]],"mm/dd;;")&amp;" "&amp;表格3[[#This Row],[項目]]&amp;表格3[[#This Row],[項目2]],"")</f>
        <v>03/13 行政作業費</v>
      </c>
      <c r="H81" s="332">
        <v>1</v>
      </c>
      <c r="I81" s="332">
        <v>200</v>
      </c>
      <c r="J81" s="336">
        <f>表格3[[#This Row],[數量]]*表格3[[#This Row],[單價]]</f>
        <v>200</v>
      </c>
    </row>
    <row r="82" spans="1:10">
      <c r="A82" s="334" t="str">
        <f>IFERROR((INDEX(名冊[#All],MATCH(表格3[[#This Row],[姓名]],名冊[[#All],[姓名]],0),COLUMN(名冊[[#Headers],[字號]]))),"")</f>
        <v>2-185</v>
      </c>
      <c r="B82" s="155" t="s">
        <v>3598</v>
      </c>
      <c r="C82" s="9">
        <v>45729</v>
      </c>
      <c r="D82" s="9" t="str">
        <f>IF(表格3[[#This Row],[姓名]]&lt;&gt;"","其他","")</f>
        <v>其他</v>
      </c>
      <c r="E82" s="33" t="s">
        <v>3599</v>
      </c>
      <c r="F82" s="88"/>
      <c r="G82" s="335" t="str">
        <f>IF(表格3[[#This Row],[姓名]]&lt;&gt;"",TEXT(表格3[[#This Row],[日期]],"mm/dd;;")&amp;" "&amp;表格3[[#This Row],[項目]]&amp;表格3[[#This Row],[項目2]],"")</f>
        <v>03/13 804證明書費</v>
      </c>
      <c r="H82" s="332">
        <v>1</v>
      </c>
      <c r="I82" s="332">
        <v>100</v>
      </c>
      <c r="J82" s="336">
        <f>表格3[[#This Row],[數量]]*表格3[[#This Row],[單價]]</f>
        <v>100</v>
      </c>
    </row>
    <row r="83" spans="1:10">
      <c r="A83" s="334" t="str">
        <f>IFERROR((INDEX(名冊[#All],MATCH(表格3[[#This Row],[姓名]],名冊[[#All],[姓名]],0),COLUMN(名冊[[#Headers],[字號]]))),"")</f>
        <v>2-154</v>
      </c>
      <c r="B83" s="155" t="s">
        <v>3542</v>
      </c>
      <c r="C83" s="9">
        <v>45734</v>
      </c>
      <c r="D83" s="9" t="str">
        <f>IF(表格3[[#This Row],[姓名]]&lt;&gt;"","其他","")</f>
        <v>其他</v>
      </c>
      <c r="E83" s="33" t="s">
        <v>2602</v>
      </c>
      <c r="F83" s="88"/>
      <c r="G83" s="335" t="str">
        <f>IF(表格3[[#This Row],[姓名]]&lt;&gt;"",TEXT(表格3[[#This Row],[日期]],"mm/dd;;")&amp;" "&amp;表格3[[#This Row],[項目]]&amp;表格3[[#This Row],[項目2]],"")</f>
        <v>03/18 五福拿藥自付額</v>
      </c>
      <c r="H83" s="332">
        <v>1</v>
      </c>
      <c r="I83" s="332">
        <v>40</v>
      </c>
      <c r="J83" s="336">
        <f>表格3[[#This Row],[數量]]*表格3[[#This Row],[單價]]</f>
        <v>40</v>
      </c>
    </row>
    <row r="84" spans="1:10">
      <c r="A84" s="334" t="str">
        <f>IFERROR((INDEX(名冊[#All],MATCH(表格3[[#This Row],[姓名]],名冊[[#All],[姓名]],0),COLUMN(名冊[[#Headers],[字號]]))),"")</f>
        <v>2-155</v>
      </c>
      <c r="B84" s="155" t="s">
        <v>3541</v>
      </c>
      <c r="C84" s="9">
        <v>45734</v>
      </c>
      <c r="D84" s="9" t="str">
        <f>IF(表格3[[#This Row],[姓名]]&lt;&gt;"","其他","")</f>
        <v>其他</v>
      </c>
      <c r="E84" s="33" t="s">
        <v>2602</v>
      </c>
      <c r="F84" s="88"/>
      <c r="G84" s="335" t="str">
        <f>IF(表格3[[#This Row],[姓名]]&lt;&gt;"",TEXT(表格3[[#This Row],[日期]],"mm/dd;;")&amp;" "&amp;表格3[[#This Row],[項目]]&amp;表格3[[#This Row],[項目2]],"")</f>
        <v>03/18 五福拿藥自付額</v>
      </c>
      <c r="H84" s="332">
        <v>1</v>
      </c>
      <c r="I84" s="332">
        <v>60</v>
      </c>
      <c r="J84" s="336">
        <f>表格3[[#This Row],[數量]]*表格3[[#This Row],[單價]]</f>
        <v>60</v>
      </c>
    </row>
    <row r="85" spans="1:10">
      <c r="A85" s="102" t="str">
        <f>IFERROR((INDEX(名冊[#All],MATCH(表格3[[#This Row],[姓名]],名冊[[#All],[姓名]],0),COLUMN(名冊[[#Headers],[字號]]))),"")</f>
        <v>3-470</v>
      </c>
      <c r="B85" s="155" t="s">
        <v>1533</v>
      </c>
      <c r="C85" s="9">
        <v>45734</v>
      </c>
      <c r="D85" s="9" t="str">
        <f>IF(表格3[[#This Row],[姓名]]&lt;&gt;"","其他","")</f>
        <v>其他</v>
      </c>
      <c r="E85" s="33" t="s">
        <v>3088</v>
      </c>
      <c r="F85" s="88"/>
      <c r="G85" s="89" t="str">
        <f>IF(表格3[[#This Row],[姓名]]&lt;&gt;"",TEXT(表格3[[#This Row],[日期]],"mm/dd;;")&amp;" "&amp;表格3[[#This Row],[項目]]&amp;表格3[[#This Row],[項目2]],"")</f>
        <v>03/18 ENT棉棒</v>
      </c>
      <c r="H85" s="6">
        <v>20</v>
      </c>
      <c r="I85" s="6">
        <v>4</v>
      </c>
      <c r="J85" s="103">
        <f>表格3[[#This Row],[數量]]*表格3[[#This Row],[單價]]</f>
        <v>80</v>
      </c>
    </row>
    <row r="86" spans="1:10">
      <c r="A86" s="334" t="str">
        <f>IFERROR((INDEX(名冊[#All],MATCH(表格3[[#This Row],[姓名]],名冊[[#All],[姓名]],0),COLUMN(名冊[[#Headers],[字號]]))),"")</f>
        <v>1-665</v>
      </c>
      <c r="B86" s="155" t="s">
        <v>3487</v>
      </c>
      <c r="C86" s="9">
        <v>45734</v>
      </c>
      <c r="D86" s="9" t="str">
        <f>IF(表格3[[#This Row],[姓名]]&lt;&gt;"","其他","")</f>
        <v>其他</v>
      </c>
      <c r="E86" s="33" t="s">
        <v>3488</v>
      </c>
      <c r="F86" s="88"/>
      <c r="G86" s="335" t="str">
        <f>IF(表格3[[#This Row],[姓名]]&lt;&gt;"",TEXT(表格3[[#This Row],[日期]],"mm/dd;;")&amp;" "&amp;表格3[[#This Row],[項目]]&amp;表格3[[#This Row],[項目2]],"")</f>
        <v>03/18 百潔碘</v>
      </c>
      <c r="H86" s="332">
        <v>4</v>
      </c>
      <c r="I86" s="332">
        <v>50</v>
      </c>
      <c r="J86" s="336">
        <f>表格3[[#This Row],[數量]]*表格3[[#This Row],[單價]]</f>
        <v>200</v>
      </c>
    </row>
    <row r="87" spans="1:10">
      <c r="A87" s="334" t="str">
        <f>IFERROR((INDEX(名冊[#All],MATCH(表格3[[#This Row],[姓名]],名冊[[#All],[姓名]],0),COLUMN(名冊[[#Headers],[字號]]))),"")</f>
        <v>2-103</v>
      </c>
      <c r="B87" s="155" t="s">
        <v>3537</v>
      </c>
      <c r="C87" s="9">
        <v>45734</v>
      </c>
      <c r="D87" s="9" t="str">
        <f>IF(表格3[[#This Row],[姓名]]&lt;&gt;"","其他","")</f>
        <v>其他</v>
      </c>
      <c r="E87" s="33" t="s">
        <v>2602</v>
      </c>
      <c r="F87" s="88"/>
      <c r="G87" s="335" t="str">
        <f>IF(表格3[[#This Row],[姓名]]&lt;&gt;"",TEXT(表格3[[#This Row],[日期]],"mm/dd;;")&amp;" "&amp;表格3[[#This Row],[項目]]&amp;表格3[[#This Row],[項目2]],"")</f>
        <v>03/18 五福拿藥自付額</v>
      </c>
      <c r="H87" s="332">
        <v>1</v>
      </c>
      <c r="I87" s="332">
        <v>40</v>
      </c>
      <c r="J87" s="336">
        <f>表格3[[#This Row],[數量]]*表格3[[#This Row],[單價]]</f>
        <v>40</v>
      </c>
    </row>
    <row r="88" spans="1:10">
      <c r="A88" s="334" t="str">
        <f>IFERROR((INDEX(名冊[#All],MATCH(表格3[[#This Row],[姓名]],名冊[[#All],[姓名]],0),COLUMN(名冊[[#Headers],[字號]]))),"")</f>
        <v>2-130</v>
      </c>
      <c r="B88" s="155" t="s">
        <v>3539</v>
      </c>
      <c r="C88" s="9">
        <v>45734</v>
      </c>
      <c r="D88" s="9" t="str">
        <f>IF(表格3[[#This Row],[姓名]]&lt;&gt;"","其他","")</f>
        <v>其他</v>
      </c>
      <c r="E88" s="33" t="s">
        <v>2602</v>
      </c>
      <c r="F88" s="88"/>
      <c r="G88" s="335" t="str">
        <f>IF(表格3[[#This Row],[姓名]]&lt;&gt;"",TEXT(表格3[[#This Row],[日期]],"mm/dd;;")&amp;" "&amp;表格3[[#This Row],[項目]]&amp;表格3[[#This Row],[項目2]],"")</f>
        <v>03/18 五福拿藥自付額</v>
      </c>
      <c r="H88" s="332">
        <v>1</v>
      </c>
      <c r="I88" s="332">
        <v>40</v>
      </c>
      <c r="J88" s="336">
        <f>表格3[[#This Row],[數量]]*表格3[[#This Row],[單價]]</f>
        <v>40</v>
      </c>
    </row>
    <row r="89" spans="1:10">
      <c r="A89" s="334" t="str">
        <f>IFERROR((INDEX(名冊[#All],MATCH(表格3[[#This Row],[姓名]],名冊[[#All],[姓名]],0),COLUMN(名冊[[#Headers],[字號]]))),"")</f>
        <v>2-182</v>
      </c>
      <c r="B89" s="155" t="s">
        <v>3543</v>
      </c>
      <c r="C89" s="9">
        <v>45734</v>
      </c>
      <c r="D89" s="9" t="str">
        <f>IF(表格3[[#This Row],[姓名]]&lt;&gt;"","其他","")</f>
        <v>其他</v>
      </c>
      <c r="E89" s="33" t="s">
        <v>2602</v>
      </c>
      <c r="F89" s="88"/>
      <c r="G89" s="335" t="str">
        <f>IF(表格3[[#This Row],[姓名]]&lt;&gt;"",TEXT(表格3[[#This Row],[日期]],"mm/dd;;")&amp;" "&amp;表格3[[#This Row],[項目]]&amp;表格3[[#This Row],[項目2]],"")</f>
        <v>03/18 五福拿藥自付額</v>
      </c>
      <c r="H89" s="332">
        <v>1</v>
      </c>
      <c r="I89" s="332">
        <v>40</v>
      </c>
      <c r="J89" s="336">
        <f>表格3[[#This Row],[數量]]*表格3[[#This Row],[單價]]</f>
        <v>40</v>
      </c>
    </row>
    <row r="90" spans="1:10">
      <c r="A90" s="334" t="str">
        <f>IFERROR((INDEX(名冊[#All],MATCH(表格3[[#This Row],[姓名]],名冊[[#All],[姓名]],0),COLUMN(名冊[[#Headers],[字號]]))),"")</f>
        <v>2-086</v>
      </c>
      <c r="B90" s="155" t="s">
        <v>3540</v>
      </c>
      <c r="C90" s="9">
        <v>45734</v>
      </c>
      <c r="D90" s="9" t="str">
        <f>IF(表格3[[#This Row],[姓名]]&lt;&gt;"","其他","")</f>
        <v>其他</v>
      </c>
      <c r="E90" s="33" t="s">
        <v>2602</v>
      </c>
      <c r="F90" s="88"/>
      <c r="G90" s="335" t="str">
        <f>IF(表格3[[#This Row],[姓名]]&lt;&gt;"",TEXT(表格3[[#This Row],[日期]],"mm/dd;;")&amp;" "&amp;表格3[[#This Row],[項目]]&amp;表格3[[#This Row],[項目2]],"")</f>
        <v>03/18 五福拿藥自付額</v>
      </c>
      <c r="H90" s="332">
        <v>1</v>
      </c>
      <c r="I90" s="332">
        <v>140</v>
      </c>
      <c r="J90" s="336">
        <f>表格3[[#This Row],[數量]]*表格3[[#This Row],[單價]]</f>
        <v>140</v>
      </c>
    </row>
    <row r="91" spans="1:10">
      <c r="A91" s="334" t="str">
        <f>IFERROR((INDEX(名冊[#All],MATCH(表格3[[#This Row],[姓名]],名冊[[#All],[姓名]],0),COLUMN(名冊[[#Headers],[字號]]))),"")</f>
        <v>2-165</v>
      </c>
      <c r="B91" s="155" t="s">
        <v>3536</v>
      </c>
      <c r="C91" s="9">
        <v>45734</v>
      </c>
      <c r="D91" s="9" t="str">
        <f>IF(表格3[[#This Row],[姓名]]&lt;&gt;"","其他","")</f>
        <v>其他</v>
      </c>
      <c r="E91" s="33" t="s">
        <v>2602</v>
      </c>
      <c r="F91" s="88"/>
      <c r="G91" s="335" t="str">
        <f>IF(表格3[[#This Row],[姓名]]&lt;&gt;"",TEXT(表格3[[#This Row],[日期]],"mm/dd;;")&amp;" "&amp;表格3[[#This Row],[項目]]&amp;表格3[[#This Row],[項目2]],"")</f>
        <v>03/18 五福拿藥自付額</v>
      </c>
      <c r="H91" s="332">
        <v>1</v>
      </c>
      <c r="I91" s="332">
        <v>60</v>
      </c>
      <c r="J91" s="336">
        <f>表格3[[#This Row],[數量]]*表格3[[#This Row],[單價]]</f>
        <v>60</v>
      </c>
    </row>
    <row r="92" spans="1:10">
      <c r="A92" s="334" t="str">
        <f>IFERROR((INDEX(名冊[#All],MATCH(表格3[[#This Row],[姓名]],名冊[[#All],[姓名]],0),COLUMN(名冊[[#Headers],[字號]]))),"")</f>
        <v>2-183</v>
      </c>
      <c r="B92" s="155" t="s">
        <v>3538</v>
      </c>
      <c r="C92" s="9">
        <v>45734</v>
      </c>
      <c r="D92" s="9" t="str">
        <f>IF(表格3[[#This Row],[姓名]]&lt;&gt;"","其他","")</f>
        <v>其他</v>
      </c>
      <c r="E92" s="33" t="s">
        <v>2602</v>
      </c>
      <c r="F92" s="88"/>
      <c r="G92" s="335" t="str">
        <f>IF(表格3[[#This Row],[姓名]]&lt;&gt;"",TEXT(表格3[[#This Row],[日期]],"mm/dd;;")&amp;" "&amp;表格3[[#This Row],[項目]]&amp;表格3[[#This Row],[項目2]],"")</f>
        <v>03/18 五福拿藥自付額</v>
      </c>
      <c r="H92" s="332">
        <v>1</v>
      </c>
      <c r="I92" s="332">
        <v>60</v>
      </c>
      <c r="J92" s="336">
        <f>表格3[[#This Row],[數量]]*表格3[[#This Row],[單價]]</f>
        <v>60</v>
      </c>
    </row>
    <row r="93" spans="1:10">
      <c r="A93" s="334" t="str">
        <f>IFERROR((INDEX(名冊[#All],MATCH(表格3[[#This Row],[姓名]],名冊[[#All],[姓名]],0),COLUMN(名冊[[#Headers],[字號]]))),"")</f>
        <v>2-190</v>
      </c>
      <c r="B93" s="155" t="s">
        <v>3535</v>
      </c>
      <c r="C93" s="9">
        <v>45734</v>
      </c>
      <c r="D93" s="9" t="str">
        <f>IF(表格3[[#This Row],[姓名]]&lt;&gt;"","其他","")</f>
        <v>其他</v>
      </c>
      <c r="E93" s="33" t="s">
        <v>2602</v>
      </c>
      <c r="F93" s="88"/>
      <c r="G93" s="335" t="str">
        <f>IF(表格3[[#This Row],[姓名]]&lt;&gt;"",TEXT(表格3[[#This Row],[日期]],"mm/dd;;")&amp;" "&amp;表格3[[#This Row],[項目]]&amp;表格3[[#This Row],[項目2]],"")</f>
        <v>03/18 五福拿藥自付額</v>
      </c>
      <c r="H93" s="332">
        <v>1</v>
      </c>
      <c r="I93" s="332">
        <v>40</v>
      </c>
      <c r="J93" s="336">
        <f>表格3[[#This Row],[數量]]*表格3[[#This Row],[單價]]</f>
        <v>40</v>
      </c>
    </row>
    <row r="94" spans="1:10">
      <c r="A94" s="102" t="str">
        <f>IFERROR((INDEX(名冊[#All],MATCH(表格3[[#This Row],[姓名]],名冊[[#All],[姓名]],0),COLUMN(名冊[[#Headers],[字號]]))),"")</f>
        <v>1-767</v>
      </c>
      <c r="B94" s="155" t="s">
        <v>3266</v>
      </c>
      <c r="C94" s="9">
        <v>45736</v>
      </c>
      <c r="D94" s="9" t="str">
        <f>IF(表格3[[#This Row],[姓名]]&lt;&gt;"","其他","")</f>
        <v>其他</v>
      </c>
      <c r="E94" s="33" t="s">
        <v>3267</v>
      </c>
      <c r="F94" s="88"/>
      <c r="G94" s="89" t="str">
        <f>IF(表格3[[#This Row],[姓名]]&lt;&gt;"",TEXT(表格3[[#This Row],[日期]],"mm/dd;;")&amp;" "&amp;表格3[[#This Row],[項目]]&amp;表格3[[#This Row],[項目2]],"")</f>
        <v>03/20 代墊尿布費</v>
      </c>
      <c r="H94" s="6">
        <v>1</v>
      </c>
      <c r="I94" s="6">
        <v>1337</v>
      </c>
      <c r="J94" s="103">
        <f>表格3[[#This Row],[數量]]*表格3[[#This Row],[單價]]</f>
        <v>1337</v>
      </c>
    </row>
    <row r="95" spans="1:10">
      <c r="A95" s="102" t="str">
        <f>IFERROR((INDEX(名冊[#All],MATCH(表格3[[#This Row],[姓名]],名冊[[#All],[姓名]],0),COLUMN(名冊[[#Headers],[字號]]))),"")</f>
        <v>2-195</v>
      </c>
      <c r="B95" s="155" t="s">
        <v>2550</v>
      </c>
      <c r="C95" s="9">
        <v>45738</v>
      </c>
      <c r="D95" s="9" t="str">
        <f>IF(表格3[[#This Row],[姓名]]&lt;&gt;"","其他","")</f>
        <v>其他</v>
      </c>
      <c r="E95" s="33" t="s">
        <v>3337</v>
      </c>
      <c r="F95" s="88"/>
      <c r="G95" s="89" t="str">
        <f>IF(表格3[[#This Row],[姓名]]&lt;&gt;"",TEXT(表格3[[#This Row],[日期]],"mm/dd;;")&amp;" "&amp;表格3[[#This Row],[項目]]&amp;表格3[[#This Row],[項目2]],"")</f>
        <v>03/22 衣服洗標**14   (襪子7雙)</v>
      </c>
      <c r="H95" s="6">
        <v>14</v>
      </c>
      <c r="I95" s="6">
        <v>25</v>
      </c>
      <c r="J95" s="103">
        <f>表格3[[#This Row],[數量]]*表格3[[#This Row],[單價]]</f>
        <v>350</v>
      </c>
    </row>
    <row r="96" spans="1:10">
      <c r="A96" s="334" t="str">
        <f>IFERROR((INDEX(名冊[#All],MATCH(表格3[[#This Row],[姓名]],名冊[[#All],[姓名]],0),COLUMN(名冊[[#Headers],[字號]]))),"")</f>
        <v>1-665</v>
      </c>
      <c r="B96" s="155" t="s">
        <v>3608</v>
      </c>
      <c r="C96" s="9">
        <v>45740</v>
      </c>
      <c r="D96" s="9" t="str">
        <f>IF(表格3[[#This Row],[姓名]]&lt;&gt;"","其他","")</f>
        <v>其他</v>
      </c>
      <c r="E96" s="33" t="s">
        <v>3606</v>
      </c>
      <c r="F96" s="88"/>
      <c r="G96" s="335" t="str">
        <f>IF(表格3[[#This Row],[姓名]]&lt;&gt;"",TEXT(表格3[[#This Row],[日期]],"mm/dd;;")&amp;" "&amp;表格3[[#This Row],[項目]]&amp;表格3[[#This Row],[項目2]],"")</f>
        <v>03/24 益肺佳</v>
      </c>
      <c r="H96" s="332">
        <v>12</v>
      </c>
      <c r="I96" s="332">
        <v>40</v>
      </c>
      <c r="J96" s="336">
        <f>表格3[[#This Row],[數量]]*表格3[[#This Row],[單價]]</f>
        <v>480</v>
      </c>
    </row>
    <row r="97" spans="1:10">
      <c r="A97" s="334" t="str">
        <f>IFERROR((INDEX(名冊[#All],MATCH(表格3[[#This Row],[姓名]],名冊[[#All],[姓名]],0),COLUMN(名冊[[#Headers],[字號]]))),"")</f>
        <v>1-731</v>
      </c>
      <c r="B97" s="155" t="s">
        <v>3603</v>
      </c>
      <c r="C97" s="9">
        <v>45740</v>
      </c>
      <c r="D97" s="9" t="str">
        <f>IF(表格3[[#This Row],[姓名]]&lt;&gt;"","其他","")</f>
        <v>其他</v>
      </c>
      <c r="E97" s="33" t="s">
        <v>3604</v>
      </c>
      <c r="F97" s="88"/>
      <c r="G97" s="335" t="str">
        <f>IF(表格3[[#This Row],[姓名]]&lt;&gt;"",TEXT(表格3[[#This Row],[日期]],"mm/dd;;")&amp;" "&amp;表格3[[#This Row],[項目]]&amp;表格3[[#This Row],[項目2]],"")</f>
        <v>03/24 黃金磷脂</v>
      </c>
      <c r="H97" s="332">
        <v>1</v>
      </c>
      <c r="I97" s="332">
        <v>600</v>
      </c>
      <c r="J97" s="336">
        <f>表格3[[#This Row],[數量]]*表格3[[#This Row],[單價]]</f>
        <v>600</v>
      </c>
    </row>
    <row r="98" spans="1:10">
      <c r="A98" s="334" t="str">
        <f>IFERROR((INDEX(名冊[#All],MATCH(表格3[[#This Row],[姓名]],名冊[[#All],[姓名]],0),COLUMN(名冊[[#Headers],[字號]]))),"")</f>
        <v>1-670</v>
      </c>
      <c r="B98" s="155" t="s">
        <v>3605</v>
      </c>
      <c r="C98" s="9">
        <v>45740</v>
      </c>
      <c r="D98" s="9" t="str">
        <f>IF(表格3[[#This Row],[姓名]]&lt;&gt;"","其他","")</f>
        <v>其他</v>
      </c>
      <c r="E98" s="33" t="s">
        <v>3607</v>
      </c>
      <c r="F98" s="88"/>
      <c r="G98" s="335" t="str">
        <f>IF(表格3[[#This Row],[姓名]]&lt;&gt;"",TEXT(表格3[[#This Row],[日期]],"mm/dd;;")&amp;" "&amp;表格3[[#This Row],[項目]]&amp;表格3[[#This Row],[項目2]],"")</f>
        <v>03/24 益肺佳</v>
      </c>
      <c r="H98" s="332">
        <v>12</v>
      </c>
      <c r="I98" s="332">
        <v>40</v>
      </c>
      <c r="J98" s="336">
        <f>表格3[[#This Row],[數量]]*表格3[[#This Row],[單價]]</f>
        <v>480</v>
      </c>
    </row>
    <row r="99" spans="1:10">
      <c r="A99" s="334" t="str">
        <f>IFERROR((INDEX(名冊[#All],MATCH(表格3[[#This Row],[姓名]],名冊[[#All],[姓名]],0),COLUMN(名冊[[#Headers],[字號]]))),"")</f>
        <v>1-706</v>
      </c>
      <c r="B99" s="155" t="s">
        <v>3417</v>
      </c>
      <c r="C99" s="9">
        <v>45740</v>
      </c>
      <c r="D99" s="9" t="str">
        <f>IF(表格3[[#This Row],[姓名]]&lt;&gt;"","其他","")</f>
        <v>其他</v>
      </c>
      <c r="E99" s="33" t="s">
        <v>3418</v>
      </c>
      <c r="F99" s="88"/>
      <c r="G99" s="335" t="str">
        <f>IF(表格3[[#This Row],[姓名]]&lt;&gt;"",TEXT(表格3[[#This Row],[日期]],"mm/dd;;")&amp;" "&amp;表格3[[#This Row],[項目]]&amp;表格3[[#This Row],[項目2]],"")</f>
        <v>03/24 藻胺康(主任幫忙)</v>
      </c>
      <c r="H99" s="332">
        <v>1</v>
      </c>
      <c r="I99" s="332">
        <v>850</v>
      </c>
      <c r="J99" s="336">
        <f>表格3[[#This Row],[數量]]*表格3[[#This Row],[單價]]</f>
        <v>850</v>
      </c>
    </row>
    <row r="100" spans="1:10">
      <c r="A100" s="102" t="str">
        <f>IFERROR((INDEX(名冊[#All],MATCH(表格3[[#This Row],[姓名]],名冊[[#All],[姓名]],0),COLUMN(名冊[[#Headers],[字號]]))),"")</f>
        <v>1-415</v>
      </c>
      <c r="B100" s="155" t="s">
        <v>2859</v>
      </c>
      <c r="C100" s="9">
        <v>45741</v>
      </c>
      <c r="D100" s="9" t="str">
        <f>IF(表格3[[#This Row],[姓名]]&lt;&gt;"","其他","")</f>
        <v>其他</v>
      </c>
      <c r="E100" s="33" t="s">
        <v>2857</v>
      </c>
      <c r="F100" s="88"/>
      <c r="G100" s="89" t="str">
        <f>IF(表格3[[#This Row],[姓名]]&lt;&gt;"",TEXT(表格3[[#This Row],[日期]],"mm/dd;;")&amp;" "&amp;表格3[[#This Row],[項目]]&amp;表格3[[#This Row],[項目2]],"")</f>
        <v>03/25 114年2月14龍敏復健*1</v>
      </c>
      <c r="H100" s="6">
        <v>1</v>
      </c>
      <c r="I100" s="6">
        <v>50</v>
      </c>
      <c r="J100" s="103">
        <f>表格3[[#This Row],[數量]]*表格3[[#This Row],[單價]]</f>
        <v>50</v>
      </c>
    </row>
    <row r="101" spans="1:10">
      <c r="A101" s="334" t="str">
        <f>IFERROR((INDEX(名冊[#All],MATCH(表格3[[#This Row],[姓名]],名冊[[#All],[姓名]],0),COLUMN(名冊[[#Headers],[字號]]))),"")</f>
        <v>1-415</v>
      </c>
      <c r="B101" s="155" t="s">
        <v>495</v>
      </c>
      <c r="C101" s="9">
        <v>45741</v>
      </c>
      <c r="D101" s="9" t="str">
        <f>IF(表格3[[#This Row],[姓名]]&lt;&gt;"","其他","")</f>
        <v>其他</v>
      </c>
      <c r="E101" s="33" t="s">
        <v>3369</v>
      </c>
      <c r="F101" s="88"/>
      <c r="G101" s="335" t="str">
        <f>IF(表格3[[#This Row],[姓名]]&lt;&gt;"",TEXT(表格3[[#This Row],[日期]],"mm/dd;;")&amp;" "&amp;表格3[[#This Row],[項目]]&amp;表格3[[#This Row],[項目2]],"")</f>
        <v>03/25 寢具送洗費用(03月)</v>
      </c>
      <c r="H101" s="332">
        <v>1</v>
      </c>
      <c r="I101" s="332">
        <v>200</v>
      </c>
      <c r="J101" s="336">
        <f>表格3[[#This Row],[數量]]*表格3[[#This Row],[單價]]</f>
        <v>200</v>
      </c>
    </row>
    <row r="102" spans="1:10">
      <c r="A102" s="334" t="str">
        <f>IFERROR((INDEX(名冊[#All],MATCH(表格3[[#This Row],[姓名]],名冊[[#All],[姓名]],0),COLUMN(名冊[[#Headers],[字號]]))),"")</f>
        <v>2-154</v>
      </c>
      <c r="B102" s="155" t="s">
        <v>489</v>
      </c>
      <c r="C102" s="9">
        <v>45741</v>
      </c>
      <c r="D102" s="9" t="str">
        <f>IF(表格3[[#This Row],[姓名]]&lt;&gt;"","其他","")</f>
        <v>其他</v>
      </c>
      <c r="E102" s="33" t="s">
        <v>3562</v>
      </c>
      <c r="F102" s="88"/>
      <c r="G102" s="335" t="str">
        <f>IF(表格3[[#This Row],[姓名]]&lt;&gt;"",TEXT(表格3[[#This Row],[日期]],"mm/dd;;")&amp;" "&amp;表格3[[#This Row],[項目]]&amp;表格3[[#This Row],[項目2]],"")</f>
        <v>03/25 3月鼻胃管照護費</v>
      </c>
      <c r="H102" s="332">
        <v>1</v>
      </c>
      <c r="I102" s="332">
        <v>1500</v>
      </c>
      <c r="J102" s="336">
        <f>表格3[[#This Row],[數量]]*表格3[[#This Row],[單價]]</f>
        <v>1500</v>
      </c>
    </row>
    <row r="103" spans="1:10">
      <c r="A103" s="334" t="str">
        <f>IFERROR((INDEX(名冊[#All],MATCH(表格3[[#This Row],[姓名]],名冊[[#All],[姓名]],0),COLUMN(名冊[[#Headers],[字號]]))),"")</f>
        <v>2-154</v>
      </c>
      <c r="B103" s="155" t="s">
        <v>489</v>
      </c>
      <c r="C103" s="9">
        <v>45741</v>
      </c>
      <c r="D103" s="9" t="str">
        <f>IF(表格3[[#This Row],[姓名]]&lt;&gt;"","其他","")</f>
        <v>其他</v>
      </c>
      <c r="E103" s="33" t="s">
        <v>3369</v>
      </c>
      <c r="F103" s="88"/>
      <c r="G103" s="335" t="str">
        <f>IF(表格3[[#This Row],[姓名]]&lt;&gt;"",TEXT(表格3[[#This Row],[日期]],"mm/dd;;")&amp;" "&amp;表格3[[#This Row],[項目]]&amp;表格3[[#This Row],[項目2]],"")</f>
        <v>03/25 寢具送洗費用(03月)</v>
      </c>
      <c r="H103" s="332">
        <v>1</v>
      </c>
      <c r="I103" s="332">
        <v>200</v>
      </c>
      <c r="J103" s="336">
        <f>表格3[[#This Row],[數量]]*表格3[[#This Row],[單價]]</f>
        <v>200</v>
      </c>
    </row>
    <row r="104" spans="1:10">
      <c r="A104" s="334" t="str">
        <f>IFERROR((INDEX(名冊[#All],MATCH(表格3[[#This Row],[姓名]],名冊[[#All],[姓名]],0),COLUMN(名冊[[#Headers],[字號]]))),"")</f>
        <v>1-729</v>
      </c>
      <c r="B104" s="155" t="s">
        <v>1816</v>
      </c>
      <c r="C104" s="9">
        <v>45741</v>
      </c>
      <c r="D104" s="9" t="str">
        <f>IF(表格3[[#This Row],[姓名]]&lt;&gt;"","其他","")</f>
        <v>其他</v>
      </c>
      <c r="E104" s="33" t="s">
        <v>3369</v>
      </c>
      <c r="F104" s="88"/>
      <c r="G104" s="335" t="str">
        <f>IF(表格3[[#This Row],[姓名]]&lt;&gt;"",TEXT(表格3[[#This Row],[日期]],"mm/dd;;")&amp;" "&amp;表格3[[#This Row],[項目]]&amp;表格3[[#This Row],[項目2]],"")</f>
        <v>03/25 寢具送洗費用(03月)</v>
      </c>
      <c r="H104" s="332">
        <v>1</v>
      </c>
      <c r="I104" s="332">
        <v>200</v>
      </c>
      <c r="J104" s="336">
        <f>表格3[[#This Row],[數量]]*表格3[[#This Row],[單價]]</f>
        <v>200</v>
      </c>
    </row>
    <row r="105" spans="1:10">
      <c r="A105" s="334" t="str">
        <f>IFERROR((INDEX(名冊[#All],MATCH(表格3[[#This Row],[姓名]],名冊[[#All],[姓名]],0),COLUMN(名冊[[#Headers],[字號]]))),"")</f>
        <v>2-193</v>
      </c>
      <c r="B105" s="155" t="s">
        <v>1996</v>
      </c>
      <c r="C105" s="9">
        <v>45741</v>
      </c>
      <c r="D105" s="9" t="str">
        <f>IF(表格3[[#This Row],[姓名]]&lt;&gt;"","其他","")</f>
        <v>其他</v>
      </c>
      <c r="E105" s="33" t="s">
        <v>3369</v>
      </c>
      <c r="F105" s="88"/>
      <c r="G105" s="335" t="str">
        <f>IF(表格3[[#This Row],[姓名]]&lt;&gt;"",TEXT(表格3[[#This Row],[日期]],"mm/dd;;")&amp;" "&amp;表格3[[#This Row],[項目]]&amp;表格3[[#This Row],[項目2]],"")</f>
        <v>03/25 寢具送洗費用(03月)</v>
      </c>
      <c r="H105" s="332">
        <v>1</v>
      </c>
      <c r="I105" s="332">
        <v>200</v>
      </c>
      <c r="J105" s="336">
        <f>表格3[[#This Row],[數量]]*表格3[[#This Row],[單價]]</f>
        <v>200</v>
      </c>
    </row>
    <row r="106" spans="1:10">
      <c r="A106" s="334" t="str">
        <f>IFERROR((INDEX(名冊[#All],MATCH(表格3[[#This Row],[姓名]],名冊[[#All],[姓名]],0),COLUMN(名冊[[#Headers],[字號]]))),"")</f>
        <v>3-512</v>
      </c>
      <c r="B106" s="155" t="s">
        <v>573</v>
      </c>
      <c r="C106" s="9">
        <v>45741</v>
      </c>
      <c r="D106" s="9" t="str">
        <f>IF(表格3[[#This Row],[姓名]]&lt;&gt;"","其他","")</f>
        <v>其他</v>
      </c>
      <c r="E106" s="33" t="s">
        <v>3369</v>
      </c>
      <c r="F106" s="88"/>
      <c r="G106" s="335" t="str">
        <f>IF(表格3[[#This Row],[姓名]]&lt;&gt;"",TEXT(表格3[[#This Row],[日期]],"mm/dd;;")&amp;" "&amp;表格3[[#This Row],[項目]]&amp;表格3[[#This Row],[項目2]],"")</f>
        <v>03/25 寢具送洗費用(03月)</v>
      </c>
      <c r="H106" s="332">
        <v>1</v>
      </c>
      <c r="I106" s="332">
        <v>200</v>
      </c>
      <c r="J106" s="336">
        <f>表格3[[#This Row],[數量]]*表格3[[#This Row],[單價]]</f>
        <v>200</v>
      </c>
    </row>
    <row r="107" spans="1:10">
      <c r="A107" s="334" t="str">
        <f>IFERROR((INDEX(名冊[#All],MATCH(表格3[[#This Row],[姓名]],名冊[[#All],[姓名]],0),COLUMN(名冊[[#Headers],[字號]]))),"")</f>
        <v>1-565</v>
      </c>
      <c r="B107" s="155" t="s">
        <v>408</v>
      </c>
      <c r="C107" s="9">
        <v>45741</v>
      </c>
      <c r="D107" s="9" t="str">
        <f>IF(表格3[[#This Row],[姓名]]&lt;&gt;"","其他","")</f>
        <v>其他</v>
      </c>
      <c r="E107" s="33" t="s">
        <v>3369</v>
      </c>
      <c r="F107" s="88"/>
      <c r="G107" s="335" t="str">
        <f>IF(表格3[[#This Row],[姓名]]&lt;&gt;"",TEXT(表格3[[#This Row],[日期]],"mm/dd;;")&amp;" "&amp;表格3[[#This Row],[項目]]&amp;表格3[[#This Row],[項目2]],"")</f>
        <v>03/25 寢具送洗費用(03月)</v>
      </c>
      <c r="H107" s="332">
        <v>1</v>
      </c>
      <c r="I107" s="332">
        <v>200</v>
      </c>
      <c r="J107" s="336">
        <f>表格3[[#This Row],[數量]]*表格3[[#This Row],[單價]]</f>
        <v>200</v>
      </c>
    </row>
    <row r="108" spans="1:10">
      <c r="A108" s="334" t="str">
        <f>IFERROR((INDEX(名冊[#All],MATCH(表格3[[#This Row],[姓名]],名冊[[#All],[姓名]],0),COLUMN(名冊[[#Headers],[字號]]))),"")</f>
        <v>1-602</v>
      </c>
      <c r="B108" s="155" t="s">
        <v>729</v>
      </c>
      <c r="C108" s="9">
        <v>45741</v>
      </c>
      <c r="D108" s="9" t="str">
        <f>IF(表格3[[#This Row],[姓名]]&lt;&gt;"","其他","")</f>
        <v>其他</v>
      </c>
      <c r="E108" s="33" t="s">
        <v>3564</v>
      </c>
      <c r="F108" s="88"/>
      <c r="G108" s="335" t="str">
        <f>IF(表格3[[#This Row],[姓名]]&lt;&gt;"",TEXT(表格3[[#This Row],[日期]],"mm/dd;;")&amp;" "&amp;表格3[[#This Row],[項目]]&amp;表格3[[#This Row],[項目2]],"")</f>
        <v>03/25 3月尿管照護費</v>
      </c>
      <c r="H108" s="332">
        <v>1</v>
      </c>
      <c r="I108" s="332">
        <v>1500</v>
      </c>
      <c r="J108" s="336">
        <f>表格3[[#This Row],[數量]]*表格3[[#This Row],[單價]]</f>
        <v>1500</v>
      </c>
    </row>
    <row r="109" spans="1:10">
      <c r="A109" s="334" t="str">
        <f>IFERROR((INDEX(名冊[#All],MATCH(表格3[[#This Row],[姓名]],名冊[[#All],[姓名]],0),COLUMN(名冊[[#Headers],[字號]]))),"")</f>
        <v>1-602</v>
      </c>
      <c r="B109" s="155" t="s">
        <v>729</v>
      </c>
      <c r="C109" s="9">
        <v>45741</v>
      </c>
      <c r="D109" s="9" t="str">
        <f>IF(表格3[[#This Row],[姓名]]&lt;&gt;"","其他","")</f>
        <v>其他</v>
      </c>
      <c r="E109" s="33" t="s">
        <v>3562</v>
      </c>
      <c r="F109" s="88"/>
      <c r="G109" s="335" t="str">
        <f>IF(表格3[[#This Row],[姓名]]&lt;&gt;"",TEXT(表格3[[#This Row],[日期]],"mm/dd;;")&amp;" "&amp;表格3[[#This Row],[項目]]&amp;表格3[[#This Row],[項目2]],"")</f>
        <v>03/25 3月鼻胃管照護費</v>
      </c>
      <c r="H109" s="332">
        <v>1</v>
      </c>
      <c r="I109" s="332">
        <v>1500</v>
      </c>
      <c r="J109" s="336">
        <f>表格3[[#This Row],[數量]]*表格3[[#This Row],[單價]]</f>
        <v>1500</v>
      </c>
    </row>
    <row r="110" spans="1:10">
      <c r="A110" s="334" t="str">
        <f>IFERROR((INDEX(名冊[#All],MATCH(表格3[[#This Row],[姓名]],名冊[[#All],[姓名]],0),COLUMN(名冊[[#Headers],[字號]]))),"")</f>
        <v>1-602</v>
      </c>
      <c r="B110" s="155" t="s">
        <v>729</v>
      </c>
      <c r="C110" s="9">
        <v>45741</v>
      </c>
      <c r="D110" s="9" t="str">
        <f>IF(表格3[[#This Row],[姓名]]&lt;&gt;"","其他","")</f>
        <v>其他</v>
      </c>
      <c r="E110" s="33" t="s">
        <v>3369</v>
      </c>
      <c r="F110" s="88"/>
      <c r="G110" s="335" t="str">
        <f>IF(表格3[[#This Row],[姓名]]&lt;&gt;"",TEXT(表格3[[#This Row],[日期]],"mm/dd;;")&amp;" "&amp;表格3[[#This Row],[項目]]&amp;表格3[[#This Row],[項目2]],"")</f>
        <v>03/25 寢具送洗費用(03月)</v>
      </c>
      <c r="H110" s="332">
        <v>1</v>
      </c>
      <c r="I110" s="332">
        <v>200</v>
      </c>
      <c r="J110" s="336">
        <f>表格3[[#This Row],[數量]]*表格3[[#This Row],[單價]]</f>
        <v>200</v>
      </c>
    </row>
    <row r="111" spans="1:10">
      <c r="A111" s="334" t="str">
        <f>IFERROR((INDEX(名冊[#All],MATCH(表格3[[#This Row],[姓名]],名冊[[#All],[姓名]],0),COLUMN(名冊[[#Headers],[字號]]))),"")</f>
        <v>1-690</v>
      </c>
      <c r="B111" s="155" t="s">
        <v>2283</v>
      </c>
      <c r="C111" s="9">
        <v>45741</v>
      </c>
      <c r="D111" s="9" t="str">
        <f>IF(表格3[[#This Row],[姓名]]&lt;&gt;"","其他","")</f>
        <v>其他</v>
      </c>
      <c r="E111" s="33" t="s">
        <v>3369</v>
      </c>
      <c r="F111" s="88"/>
      <c r="G111" s="335" t="str">
        <f>IF(表格3[[#This Row],[姓名]]&lt;&gt;"",TEXT(表格3[[#This Row],[日期]],"mm/dd;;")&amp;" "&amp;表格3[[#This Row],[項目]]&amp;表格3[[#This Row],[項目2]],"")</f>
        <v>03/25 寢具送洗費用(03月)</v>
      </c>
      <c r="H111" s="332">
        <v>1</v>
      </c>
      <c r="I111" s="332">
        <v>200</v>
      </c>
      <c r="J111" s="336">
        <f>表格3[[#This Row],[數量]]*表格3[[#This Row],[單價]]</f>
        <v>200</v>
      </c>
    </row>
    <row r="112" spans="1:10">
      <c r="A112" s="334" t="str">
        <f>IFERROR((INDEX(名冊[#All],MATCH(表格3[[#This Row],[姓名]],名冊[[#All],[姓名]],0),COLUMN(名冊[[#Headers],[字號]]))),"")</f>
        <v>1-600</v>
      </c>
      <c r="B112" s="155" t="s">
        <v>726</v>
      </c>
      <c r="C112" s="9">
        <v>45741</v>
      </c>
      <c r="D112" s="9" t="str">
        <f>IF(表格3[[#This Row],[姓名]]&lt;&gt;"","其他","")</f>
        <v>其他</v>
      </c>
      <c r="E112" s="33" t="s">
        <v>3369</v>
      </c>
      <c r="F112" s="88"/>
      <c r="G112" s="335" t="str">
        <f>IF(表格3[[#This Row],[姓名]]&lt;&gt;"",TEXT(表格3[[#This Row],[日期]],"mm/dd;;")&amp;" "&amp;表格3[[#This Row],[項目]]&amp;表格3[[#This Row],[項目2]],"")</f>
        <v>03/25 寢具送洗費用(03月)</v>
      </c>
      <c r="H112" s="332">
        <v>1</v>
      </c>
      <c r="I112" s="332">
        <v>200</v>
      </c>
      <c r="J112" s="336">
        <f>表格3[[#This Row],[數量]]*表格3[[#This Row],[單價]]</f>
        <v>200</v>
      </c>
    </row>
    <row r="113" spans="1:10">
      <c r="A113" s="334" t="str">
        <f>IFERROR((INDEX(名冊[#All],MATCH(表格3[[#This Row],[姓名]],名冊[[#All],[姓名]],0),COLUMN(名冊[[#Headers],[字號]]))),"")</f>
        <v>1-521</v>
      </c>
      <c r="B113" s="155" t="s">
        <v>509</v>
      </c>
      <c r="C113" s="9">
        <v>45741</v>
      </c>
      <c r="D113" s="9" t="str">
        <f>IF(表格3[[#This Row],[姓名]]&lt;&gt;"","其他","")</f>
        <v>其他</v>
      </c>
      <c r="E113" s="33" t="s">
        <v>3369</v>
      </c>
      <c r="F113" s="88"/>
      <c r="G113" s="335" t="str">
        <f>IF(表格3[[#This Row],[姓名]]&lt;&gt;"",TEXT(表格3[[#This Row],[日期]],"mm/dd;;")&amp;" "&amp;表格3[[#This Row],[項目]]&amp;表格3[[#This Row],[項目2]],"")</f>
        <v>03/25 寢具送洗費用(03月)</v>
      </c>
      <c r="H113" s="332">
        <v>1</v>
      </c>
      <c r="I113" s="332">
        <v>200</v>
      </c>
      <c r="J113" s="336">
        <f>表格3[[#This Row],[數量]]*表格3[[#This Row],[單價]]</f>
        <v>200</v>
      </c>
    </row>
    <row r="114" spans="1:10">
      <c r="A114" s="334" t="str">
        <f>IFERROR((INDEX(名冊[#All],MATCH(表格3[[#This Row],[姓名]],名冊[[#All],[姓名]],0),COLUMN(名冊[[#Headers],[字號]]))),"")</f>
        <v>1-681</v>
      </c>
      <c r="B114" s="155" t="s">
        <v>1423</v>
      </c>
      <c r="C114" s="9">
        <v>45741</v>
      </c>
      <c r="D114" s="9" t="str">
        <f>IF(表格3[[#This Row],[姓名]]&lt;&gt;"","其他","")</f>
        <v>其他</v>
      </c>
      <c r="E114" s="33" t="s">
        <v>3369</v>
      </c>
      <c r="F114" s="88"/>
      <c r="G114" s="335" t="str">
        <f>IF(表格3[[#This Row],[姓名]]&lt;&gt;"",TEXT(表格3[[#This Row],[日期]],"mm/dd;;")&amp;" "&amp;表格3[[#This Row],[項目]]&amp;表格3[[#This Row],[項目2]],"")</f>
        <v>03/25 寢具送洗費用(03月)</v>
      </c>
      <c r="H114" s="332">
        <v>1</v>
      </c>
      <c r="I114" s="332">
        <v>200</v>
      </c>
      <c r="J114" s="336">
        <f>表格3[[#This Row],[數量]]*表格3[[#This Row],[單價]]</f>
        <v>200</v>
      </c>
    </row>
    <row r="115" spans="1:10">
      <c r="A115" s="334" t="str">
        <f>IFERROR((INDEX(名冊[#All],MATCH(表格3[[#This Row],[姓名]],名冊[[#All],[姓名]],0),COLUMN(名冊[[#Headers],[字號]]))),"")</f>
        <v>1-526</v>
      </c>
      <c r="B115" s="155" t="s">
        <v>626</v>
      </c>
      <c r="C115" s="9">
        <v>45741</v>
      </c>
      <c r="D115" s="9" t="str">
        <f>IF(表格3[[#This Row],[姓名]]&lt;&gt;"","其他","")</f>
        <v>其他</v>
      </c>
      <c r="E115" s="33" t="s">
        <v>3369</v>
      </c>
      <c r="F115" s="88"/>
      <c r="G115" s="335" t="str">
        <f>IF(表格3[[#This Row],[姓名]]&lt;&gt;"",TEXT(表格3[[#This Row],[日期]],"mm/dd;;")&amp;" "&amp;表格3[[#This Row],[項目]]&amp;表格3[[#This Row],[項目2]],"")</f>
        <v>03/25 寢具送洗費用(03月)</v>
      </c>
      <c r="H115" s="332">
        <v>1</v>
      </c>
      <c r="I115" s="332">
        <v>200</v>
      </c>
      <c r="J115" s="336">
        <f>表格3[[#This Row],[數量]]*表格3[[#This Row],[單價]]</f>
        <v>200</v>
      </c>
    </row>
    <row r="116" spans="1:10">
      <c r="A116" s="334" t="str">
        <f>IFERROR((INDEX(名冊[#All],MATCH(表格3[[#This Row],[姓名]],名冊[[#All],[姓名]],0),COLUMN(名冊[[#Headers],[字號]]))),"")</f>
        <v>3-489</v>
      </c>
      <c r="B116" s="155" t="s">
        <v>404</v>
      </c>
      <c r="C116" s="9">
        <v>45741</v>
      </c>
      <c r="D116" s="9" t="str">
        <f>IF(表格3[[#This Row],[姓名]]&lt;&gt;"","其他","")</f>
        <v>其他</v>
      </c>
      <c r="E116" s="33" t="s">
        <v>3383</v>
      </c>
      <c r="F116" s="88"/>
      <c r="G116" s="335" t="str">
        <f>IF(表格3[[#This Row],[姓名]]&lt;&gt;"",TEXT(表格3[[#This Row],[日期]],"mm/dd;;")&amp;" "&amp;表格3[[#This Row],[項目]]&amp;表格3[[#This Row],[項目2]],"")</f>
        <v>03/25 3月份驗血糖</v>
      </c>
      <c r="H116" s="332">
        <v>4</v>
      </c>
      <c r="I116" s="332">
        <v>50</v>
      </c>
      <c r="J116" s="336">
        <f>表格3[[#This Row],[數量]]*表格3[[#This Row],[單價]]</f>
        <v>200</v>
      </c>
    </row>
    <row r="117" spans="1:10">
      <c r="A117" s="334" t="str">
        <f>IFERROR((INDEX(名冊[#All],MATCH(表格3[[#This Row],[姓名]],名冊[[#All],[姓名]],0),COLUMN(名冊[[#Headers],[字號]]))),"")</f>
        <v>3-489</v>
      </c>
      <c r="B117" s="155" t="s">
        <v>404</v>
      </c>
      <c r="C117" s="9">
        <v>45741</v>
      </c>
      <c r="D117" s="9" t="str">
        <f>IF(表格3[[#This Row],[姓名]]&lt;&gt;"","其他","")</f>
        <v>其他</v>
      </c>
      <c r="E117" s="33" t="s">
        <v>3369</v>
      </c>
      <c r="F117" s="88"/>
      <c r="G117" s="335" t="str">
        <f>IF(表格3[[#This Row],[姓名]]&lt;&gt;"",TEXT(表格3[[#This Row],[日期]],"mm/dd;;")&amp;" "&amp;表格3[[#This Row],[項目]]&amp;表格3[[#This Row],[項目2]],"")</f>
        <v>03/25 寢具送洗費用(03月)</v>
      </c>
      <c r="H117" s="332">
        <v>1</v>
      </c>
      <c r="I117" s="332">
        <v>200</v>
      </c>
      <c r="J117" s="336">
        <f>表格3[[#This Row],[數量]]*表格3[[#This Row],[單價]]</f>
        <v>200</v>
      </c>
    </row>
    <row r="118" spans="1:10">
      <c r="A118" s="334" t="str">
        <f>IFERROR((INDEX(名冊[#All],MATCH(表格3[[#This Row],[姓名]],名冊[[#All],[姓名]],0),COLUMN(名冊[[#Headers],[字號]]))),"")</f>
        <v>3-541</v>
      </c>
      <c r="B118" s="155" t="s">
        <v>1913</v>
      </c>
      <c r="C118" s="9">
        <v>45741</v>
      </c>
      <c r="D118" s="9" t="str">
        <f>IF(表格3[[#This Row],[姓名]]&lt;&gt;"","其他","")</f>
        <v>其他</v>
      </c>
      <c r="E118" s="33" t="s">
        <v>3369</v>
      </c>
      <c r="F118" s="88"/>
      <c r="G118" s="335" t="str">
        <f>IF(表格3[[#This Row],[姓名]]&lt;&gt;"",TEXT(表格3[[#This Row],[日期]],"mm/dd;;")&amp;" "&amp;表格3[[#This Row],[項目]]&amp;表格3[[#This Row],[項目2]],"")</f>
        <v>03/25 寢具送洗費用(03月)</v>
      </c>
      <c r="H118" s="332">
        <v>1</v>
      </c>
      <c r="I118" s="332">
        <v>200</v>
      </c>
      <c r="J118" s="336">
        <f>表格3[[#This Row],[數量]]*表格3[[#This Row],[單價]]</f>
        <v>200</v>
      </c>
    </row>
    <row r="119" spans="1:10">
      <c r="A119" s="334" t="str">
        <f>IFERROR((INDEX(名冊[#All],MATCH(表格3[[#This Row],[姓名]],名冊[[#All],[姓名]],0),COLUMN(名冊[[#Headers],[字號]]))),"")</f>
        <v>1-105</v>
      </c>
      <c r="B119" s="155" t="s">
        <v>541</v>
      </c>
      <c r="C119" s="9">
        <v>45741</v>
      </c>
      <c r="D119" s="9" t="str">
        <f>IF(表格3[[#This Row],[姓名]]&lt;&gt;"","其他","")</f>
        <v>其他</v>
      </c>
      <c r="E119" s="33" t="s">
        <v>3562</v>
      </c>
      <c r="F119" s="88"/>
      <c r="G119" s="335" t="str">
        <f>IF(表格3[[#This Row],[姓名]]&lt;&gt;"",TEXT(表格3[[#This Row],[日期]],"mm/dd;;")&amp;" "&amp;表格3[[#This Row],[項目]]&amp;表格3[[#This Row],[項目2]],"")</f>
        <v>03/25 3月鼻胃管照護費</v>
      </c>
      <c r="H119" s="332">
        <v>1</v>
      </c>
      <c r="I119" s="332">
        <v>1500</v>
      </c>
      <c r="J119" s="336">
        <f>表格3[[#This Row],[數量]]*表格3[[#This Row],[單價]]</f>
        <v>1500</v>
      </c>
    </row>
    <row r="120" spans="1:10">
      <c r="A120" s="334" t="str">
        <f>IFERROR((INDEX(名冊[#All],MATCH(表格3[[#This Row],[姓名]],名冊[[#All],[姓名]],0),COLUMN(名冊[[#Headers],[字號]]))),"")</f>
        <v>1-105</v>
      </c>
      <c r="B120" s="155" t="s">
        <v>541</v>
      </c>
      <c r="C120" s="9">
        <v>45741</v>
      </c>
      <c r="D120" s="9" t="str">
        <f>IF(表格3[[#This Row],[姓名]]&lt;&gt;"","其他","")</f>
        <v>其他</v>
      </c>
      <c r="E120" s="33" t="s">
        <v>3369</v>
      </c>
      <c r="F120" s="88"/>
      <c r="G120" s="335" t="str">
        <f>IF(表格3[[#This Row],[姓名]]&lt;&gt;"",TEXT(表格3[[#This Row],[日期]],"mm/dd;;")&amp;" "&amp;表格3[[#This Row],[項目]]&amp;表格3[[#This Row],[項目2]],"")</f>
        <v>03/25 寢具送洗費用(03月)</v>
      </c>
      <c r="H120" s="332">
        <v>1</v>
      </c>
      <c r="I120" s="332">
        <v>200</v>
      </c>
      <c r="J120" s="336">
        <f>表格3[[#This Row],[數量]]*表格3[[#This Row],[單價]]</f>
        <v>200</v>
      </c>
    </row>
    <row r="121" spans="1:10">
      <c r="A121" s="334" t="str">
        <f>IFERROR((INDEX(名冊[#All],MATCH(表格3[[#This Row],[姓名]],名冊[[#All],[姓名]],0),COLUMN(名冊[[#Headers],[字號]]))),"")</f>
        <v>1-543</v>
      </c>
      <c r="B121" s="155" t="s">
        <v>529</v>
      </c>
      <c r="C121" s="9">
        <v>45741</v>
      </c>
      <c r="D121" s="9" t="str">
        <f>IF(表格3[[#This Row],[姓名]]&lt;&gt;"","其他","")</f>
        <v>其他</v>
      </c>
      <c r="E121" s="33" t="s">
        <v>3369</v>
      </c>
      <c r="F121" s="88"/>
      <c r="G121" s="335" t="str">
        <f>IF(表格3[[#This Row],[姓名]]&lt;&gt;"",TEXT(表格3[[#This Row],[日期]],"mm/dd;;")&amp;" "&amp;表格3[[#This Row],[項目]]&amp;表格3[[#This Row],[項目2]],"")</f>
        <v>03/25 寢具送洗費用(03月)</v>
      </c>
      <c r="H121" s="332">
        <v>1</v>
      </c>
      <c r="I121" s="332">
        <v>200</v>
      </c>
      <c r="J121" s="336">
        <f>表格3[[#This Row],[數量]]*表格3[[#This Row],[單價]]</f>
        <v>200</v>
      </c>
    </row>
    <row r="122" spans="1:10">
      <c r="A122" s="334" t="str">
        <f>IFERROR((INDEX(名冊[#All],MATCH(表格3[[#This Row],[姓名]],名冊[[#All],[姓名]],0),COLUMN(名冊[[#Headers],[字號]]))),"")</f>
        <v>1-636</v>
      </c>
      <c r="B122" s="155" t="s">
        <v>987</v>
      </c>
      <c r="C122" s="9">
        <v>45741</v>
      </c>
      <c r="D122" s="9" t="str">
        <f>IF(表格3[[#This Row],[姓名]]&lt;&gt;"","其他","")</f>
        <v>其他</v>
      </c>
      <c r="E122" s="33" t="s">
        <v>3563</v>
      </c>
      <c r="F122" s="88"/>
      <c r="G122" s="335" t="str">
        <f>IF(表格3[[#This Row],[姓名]]&lt;&gt;"",TEXT(表格3[[#This Row],[日期]],"mm/dd;;")&amp;" "&amp;表格3[[#This Row],[項目]]&amp;表格3[[#This Row],[項目2]],"")</f>
        <v>03/25 3月尿管照護費</v>
      </c>
      <c r="H122" s="332">
        <v>1</v>
      </c>
      <c r="I122" s="332">
        <v>1125</v>
      </c>
      <c r="J122" s="336">
        <f>表格3[[#This Row],[數量]]*表格3[[#This Row],[單價]]</f>
        <v>1125</v>
      </c>
    </row>
    <row r="123" spans="1:10">
      <c r="A123" s="334" t="str">
        <f>IFERROR((INDEX(名冊[#All],MATCH(表格3[[#This Row],[姓名]],名冊[[#All],[姓名]],0),COLUMN(名冊[[#Headers],[字號]]))),"")</f>
        <v>1-636</v>
      </c>
      <c r="B123" s="155" t="s">
        <v>987</v>
      </c>
      <c r="C123" s="9">
        <v>45741</v>
      </c>
      <c r="D123" s="9" t="str">
        <f>IF(表格3[[#This Row],[姓名]]&lt;&gt;"","其他","")</f>
        <v>其他</v>
      </c>
      <c r="E123" s="33" t="s">
        <v>3369</v>
      </c>
      <c r="F123" s="88"/>
      <c r="G123" s="335" t="str">
        <f>IF(表格3[[#This Row],[姓名]]&lt;&gt;"",TEXT(表格3[[#This Row],[日期]],"mm/dd;;")&amp;" "&amp;表格3[[#This Row],[項目]]&amp;表格3[[#This Row],[項目2]],"")</f>
        <v>03/25 寢具送洗費用(03月)</v>
      </c>
      <c r="H123" s="332">
        <v>1</v>
      </c>
      <c r="I123" s="332">
        <v>200</v>
      </c>
      <c r="J123" s="336">
        <f>表格3[[#This Row],[數量]]*表格3[[#This Row],[單價]]</f>
        <v>200</v>
      </c>
    </row>
    <row r="124" spans="1:10">
      <c r="A124" s="334" t="str">
        <f>IFERROR((INDEX(名冊[#All],MATCH(表格3[[#This Row],[姓名]],名冊[[#All],[姓名]],0),COLUMN(名冊[[#Headers],[字號]]))),"")</f>
        <v>1-471</v>
      </c>
      <c r="B124" s="155" t="s">
        <v>496</v>
      </c>
      <c r="C124" s="9">
        <v>45741</v>
      </c>
      <c r="D124" s="9" t="str">
        <f>IF(表格3[[#This Row],[姓名]]&lt;&gt;"","其他","")</f>
        <v>其他</v>
      </c>
      <c r="E124" s="33" t="s">
        <v>3369</v>
      </c>
      <c r="F124" s="88"/>
      <c r="G124" s="335" t="str">
        <f>IF(表格3[[#This Row],[姓名]]&lt;&gt;"",TEXT(表格3[[#This Row],[日期]],"mm/dd;;")&amp;" "&amp;表格3[[#This Row],[項目]]&amp;表格3[[#This Row],[項目2]],"")</f>
        <v>03/25 寢具送洗費用(03月)</v>
      </c>
      <c r="H124" s="332">
        <v>1</v>
      </c>
      <c r="I124" s="332">
        <v>200</v>
      </c>
      <c r="J124" s="336">
        <f>表格3[[#This Row],[數量]]*表格3[[#This Row],[單價]]</f>
        <v>200</v>
      </c>
    </row>
    <row r="125" spans="1:10">
      <c r="A125" s="334" t="str">
        <f>IFERROR((INDEX(名冊[#All],MATCH(表格3[[#This Row],[姓名]],名冊[[#All],[姓名]],0),COLUMN(名冊[[#Headers],[字號]]))),"")</f>
        <v>1-346</v>
      </c>
      <c r="B125" s="155" t="s">
        <v>623</v>
      </c>
      <c r="C125" s="9">
        <v>45741</v>
      </c>
      <c r="D125" s="9" t="str">
        <f>IF(表格3[[#This Row],[姓名]]&lt;&gt;"","其他","")</f>
        <v>其他</v>
      </c>
      <c r="E125" s="33" t="s">
        <v>3369</v>
      </c>
      <c r="F125" s="88"/>
      <c r="G125" s="335" t="str">
        <f>IF(表格3[[#This Row],[姓名]]&lt;&gt;"",TEXT(表格3[[#This Row],[日期]],"mm/dd;;")&amp;" "&amp;表格3[[#This Row],[項目]]&amp;表格3[[#This Row],[項目2]],"")</f>
        <v>03/25 寢具送洗費用(03月)</v>
      </c>
      <c r="H125" s="332">
        <v>1</v>
      </c>
      <c r="I125" s="332">
        <v>200</v>
      </c>
      <c r="J125" s="336">
        <f>表格3[[#This Row],[數量]]*表格3[[#This Row],[單價]]</f>
        <v>200</v>
      </c>
    </row>
    <row r="126" spans="1:10">
      <c r="A126" s="334" t="str">
        <f>IFERROR((INDEX(名冊[#All],MATCH(表格3[[#This Row],[姓名]],名冊[[#All],[姓名]],0),COLUMN(名冊[[#Headers],[字號]]))),"")</f>
        <v>3-551</v>
      </c>
      <c r="B126" s="155" t="s">
        <v>2110</v>
      </c>
      <c r="C126" s="9">
        <v>45741</v>
      </c>
      <c r="D126" s="9" t="str">
        <f>IF(表格3[[#This Row],[姓名]]&lt;&gt;"","其他","")</f>
        <v>其他</v>
      </c>
      <c r="E126" s="33" t="s">
        <v>3369</v>
      </c>
      <c r="F126" s="88"/>
      <c r="G126" s="335" t="str">
        <f>IF(表格3[[#This Row],[姓名]]&lt;&gt;"",TEXT(表格3[[#This Row],[日期]],"mm/dd;;")&amp;" "&amp;表格3[[#This Row],[項目]]&amp;表格3[[#This Row],[項目2]],"")</f>
        <v>03/25 寢具送洗費用(03月)</v>
      </c>
      <c r="H126" s="332">
        <v>1</v>
      </c>
      <c r="I126" s="332">
        <v>200</v>
      </c>
      <c r="J126" s="336">
        <f>表格3[[#This Row],[數量]]*表格3[[#This Row],[單價]]</f>
        <v>200</v>
      </c>
    </row>
    <row r="127" spans="1:10">
      <c r="A127" s="334" t="str">
        <f>IFERROR((INDEX(名冊[#All],MATCH(表格3[[#This Row],[姓名]],名冊[[#All],[姓名]],0),COLUMN(名冊[[#Headers],[字號]]))),"")</f>
        <v>1-758</v>
      </c>
      <c r="B127" s="155" t="s">
        <v>2195</v>
      </c>
      <c r="C127" s="9">
        <v>45741</v>
      </c>
      <c r="D127" s="9" t="str">
        <f>IF(表格3[[#This Row],[姓名]]&lt;&gt;"","其他","")</f>
        <v>其他</v>
      </c>
      <c r="E127" s="33" t="s">
        <v>3369</v>
      </c>
      <c r="F127" s="88"/>
      <c r="G127" s="335" t="str">
        <f>IF(表格3[[#This Row],[姓名]]&lt;&gt;"",TEXT(表格3[[#This Row],[日期]],"mm/dd;;")&amp;" "&amp;表格3[[#This Row],[項目]]&amp;表格3[[#This Row],[項目2]],"")</f>
        <v>03/25 寢具送洗費用(03月)</v>
      </c>
      <c r="H127" s="332">
        <v>1</v>
      </c>
      <c r="I127" s="332">
        <v>200</v>
      </c>
      <c r="J127" s="336">
        <f>表格3[[#This Row],[數量]]*表格3[[#This Row],[單價]]</f>
        <v>200</v>
      </c>
    </row>
    <row r="128" spans="1:10">
      <c r="A128" s="334" t="str">
        <f>IFERROR((INDEX(名冊[#All],MATCH(表格3[[#This Row],[姓名]],名冊[[#All],[姓名]],0),COLUMN(名冊[[#Headers],[字號]]))),"")</f>
        <v>1-461</v>
      </c>
      <c r="B128" s="155" t="s">
        <v>494</v>
      </c>
      <c r="C128" s="9">
        <v>45741</v>
      </c>
      <c r="D128" s="9" t="str">
        <f>IF(表格3[[#This Row],[姓名]]&lt;&gt;"","其他","")</f>
        <v>其他</v>
      </c>
      <c r="E128" s="33" t="s">
        <v>3369</v>
      </c>
      <c r="F128" s="88"/>
      <c r="G128" s="335" t="str">
        <f>IF(表格3[[#This Row],[姓名]]&lt;&gt;"",TEXT(表格3[[#This Row],[日期]],"mm/dd;;")&amp;" "&amp;表格3[[#This Row],[項目]]&amp;表格3[[#This Row],[項目2]],"")</f>
        <v>03/25 寢具送洗費用(03月)</v>
      </c>
      <c r="H128" s="332">
        <v>1</v>
      </c>
      <c r="I128" s="332">
        <v>200</v>
      </c>
      <c r="J128" s="336">
        <f>表格3[[#This Row],[數量]]*表格3[[#This Row],[單價]]</f>
        <v>200</v>
      </c>
    </row>
    <row r="129" spans="1:10">
      <c r="A129" s="334" t="str">
        <f>IFERROR((INDEX(名冊[#All],MATCH(表格3[[#This Row],[姓名]],名冊[[#All],[姓名]],0),COLUMN(名冊[[#Headers],[字號]]))),"")</f>
        <v>1-299</v>
      </c>
      <c r="B129" s="155" t="s">
        <v>277</v>
      </c>
      <c r="C129" s="9">
        <v>45741</v>
      </c>
      <c r="D129" s="9" t="str">
        <f>IF(表格3[[#This Row],[姓名]]&lt;&gt;"","其他","")</f>
        <v>其他</v>
      </c>
      <c r="E129" s="33" t="s">
        <v>3369</v>
      </c>
      <c r="F129" s="88"/>
      <c r="G129" s="335" t="str">
        <f>IF(表格3[[#This Row],[姓名]]&lt;&gt;"",TEXT(表格3[[#This Row],[日期]],"mm/dd;;")&amp;" "&amp;表格3[[#This Row],[項目]]&amp;表格3[[#This Row],[項目2]],"")</f>
        <v>03/25 寢具送洗費用(03月)</v>
      </c>
      <c r="H129" s="332">
        <v>1</v>
      </c>
      <c r="I129" s="332">
        <v>200</v>
      </c>
      <c r="J129" s="336">
        <f>表格3[[#This Row],[數量]]*表格3[[#This Row],[單價]]</f>
        <v>200</v>
      </c>
    </row>
    <row r="130" spans="1:10">
      <c r="A130" s="334" t="str">
        <f>IFERROR((INDEX(名冊[#All],MATCH(表格3[[#This Row],[姓名]],名冊[[#All],[姓名]],0),COLUMN(名冊[[#Headers],[字號]]))),"")</f>
        <v>2-185</v>
      </c>
      <c r="B130" s="155" t="s">
        <v>276</v>
      </c>
      <c r="C130" s="9">
        <v>45741</v>
      </c>
      <c r="D130" s="9" t="str">
        <f>IF(表格3[[#This Row],[姓名]]&lt;&gt;"","其他","")</f>
        <v>其他</v>
      </c>
      <c r="E130" s="33" t="s">
        <v>3564</v>
      </c>
      <c r="F130" s="88"/>
      <c r="G130" s="335" t="str">
        <f>IF(表格3[[#This Row],[姓名]]&lt;&gt;"",TEXT(表格3[[#This Row],[日期]],"mm/dd;;")&amp;" "&amp;表格3[[#This Row],[項目]]&amp;表格3[[#This Row],[項目2]],"")</f>
        <v>03/25 3月尿管照護費</v>
      </c>
      <c r="H130" s="332">
        <v>1</v>
      </c>
      <c r="I130" s="332">
        <v>750</v>
      </c>
      <c r="J130" s="336">
        <f>表格3[[#This Row],[數量]]*表格3[[#This Row],[單價]]</f>
        <v>750</v>
      </c>
    </row>
    <row r="131" spans="1:10">
      <c r="A131" s="334" t="str">
        <f>IFERROR((INDEX(名冊[#All],MATCH(表格3[[#This Row],[姓名]],名冊[[#All],[姓名]],0),COLUMN(名冊[[#Headers],[字號]]))),"")</f>
        <v>2-185</v>
      </c>
      <c r="B131" s="155" t="s">
        <v>276</v>
      </c>
      <c r="C131" s="9">
        <v>45741</v>
      </c>
      <c r="D131" s="9" t="str">
        <f>IF(表格3[[#This Row],[姓名]]&lt;&gt;"","其他","")</f>
        <v>其他</v>
      </c>
      <c r="E131" s="33" t="s">
        <v>3562</v>
      </c>
      <c r="F131" s="88"/>
      <c r="G131" s="335" t="str">
        <f>IF(表格3[[#This Row],[姓名]]&lt;&gt;"",TEXT(表格3[[#This Row],[日期]],"mm/dd;;")&amp;" "&amp;表格3[[#This Row],[項目]]&amp;表格3[[#This Row],[項目2]],"")</f>
        <v>03/25 3月鼻胃管照護費</v>
      </c>
      <c r="H131" s="332">
        <v>1</v>
      </c>
      <c r="I131" s="332">
        <v>750</v>
      </c>
      <c r="J131" s="336">
        <f>表格3[[#This Row],[數量]]*表格3[[#This Row],[單價]]</f>
        <v>750</v>
      </c>
    </row>
    <row r="132" spans="1:10">
      <c r="A132" s="334" t="str">
        <f>IFERROR((INDEX(名冊[#All],MATCH(表格3[[#This Row],[姓名]],名冊[[#All],[姓名]],0),COLUMN(名冊[[#Headers],[字號]]))),"")</f>
        <v>2-185</v>
      </c>
      <c r="B132" s="155" t="s">
        <v>276</v>
      </c>
      <c r="C132" s="9">
        <v>45741</v>
      </c>
      <c r="D132" s="9" t="str">
        <f>IF(表格3[[#This Row],[姓名]]&lt;&gt;"","其他","")</f>
        <v>其他</v>
      </c>
      <c r="E132" s="33" t="s">
        <v>3369</v>
      </c>
      <c r="F132" s="88"/>
      <c r="G132" s="335" t="str">
        <f>IF(表格3[[#This Row],[姓名]]&lt;&gt;"",TEXT(表格3[[#This Row],[日期]],"mm/dd;;")&amp;" "&amp;表格3[[#This Row],[項目]]&amp;表格3[[#This Row],[項目2]],"")</f>
        <v>03/25 寢具送洗費用(03月)</v>
      </c>
      <c r="H132" s="332">
        <v>1</v>
      </c>
      <c r="I132" s="332">
        <v>200</v>
      </c>
      <c r="J132" s="336">
        <f>表格3[[#This Row],[數量]]*表格3[[#This Row],[單價]]</f>
        <v>200</v>
      </c>
    </row>
    <row r="133" spans="1:10">
      <c r="A133" s="334" t="str">
        <f>IFERROR((INDEX(名冊[#All],MATCH(表格3[[#This Row],[姓名]],名冊[[#All],[姓名]],0),COLUMN(名冊[[#Headers],[字號]]))),"")</f>
        <v>3-546</v>
      </c>
      <c r="B133" s="155" t="s">
        <v>1264</v>
      </c>
      <c r="C133" s="9">
        <v>45741</v>
      </c>
      <c r="D133" s="9" t="str">
        <f>IF(表格3[[#This Row],[姓名]]&lt;&gt;"","其他","")</f>
        <v>其他</v>
      </c>
      <c r="E133" s="33" t="s">
        <v>3572</v>
      </c>
      <c r="F133" s="88"/>
      <c r="G133" s="335" t="str">
        <f>IF(表格3[[#This Row],[姓名]]&lt;&gt;"",TEXT(表格3[[#This Row],[日期]],"mm/dd;;")&amp;" "&amp;表格3[[#This Row],[項目]]&amp;表格3[[#This Row],[項目2]],"")</f>
        <v>03/25 3月化痰照顧費</v>
      </c>
      <c r="H133" s="332">
        <v>1</v>
      </c>
      <c r="I133" s="332">
        <v>3000</v>
      </c>
      <c r="J133" s="336">
        <f>表格3[[#This Row],[數量]]*表格3[[#This Row],[單價]]</f>
        <v>3000</v>
      </c>
    </row>
    <row r="134" spans="1:10">
      <c r="A134" s="334" t="str">
        <f>IFERROR((INDEX(名冊[#All],MATCH(表格3[[#This Row],[姓名]],名冊[[#All],[姓名]],0),COLUMN(名冊[[#Headers],[字號]]))),"")</f>
        <v>3-546</v>
      </c>
      <c r="B134" s="155" t="s">
        <v>1264</v>
      </c>
      <c r="C134" s="9">
        <v>45741</v>
      </c>
      <c r="D134" s="9" t="str">
        <f>IF(表格3[[#This Row],[姓名]]&lt;&gt;"","其他","")</f>
        <v>其他</v>
      </c>
      <c r="E134" s="33" t="s">
        <v>3561</v>
      </c>
      <c r="F134" s="88"/>
      <c r="G134" s="335" t="str">
        <f>IF(表格3[[#This Row],[姓名]]&lt;&gt;"",TEXT(表格3[[#This Row],[日期]],"mm/dd;;")&amp;" "&amp;表格3[[#This Row],[項目]]&amp;表格3[[#This Row],[項目2]],"")</f>
        <v>03/25 3月鼻胃管照護費</v>
      </c>
      <c r="H134" s="332">
        <v>1</v>
      </c>
      <c r="I134" s="332">
        <v>1500</v>
      </c>
      <c r="J134" s="336">
        <f>表格3[[#This Row],[數量]]*表格3[[#This Row],[單價]]</f>
        <v>1500</v>
      </c>
    </row>
    <row r="135" spans="1:10">
      <c r="A135" s="334" t="str">
        <f>IFERROR((INDEX(名冊[#All],MATCH(表格3[[#This Row],[姓名]],名冊[[#All],[姓名]],0),COLUMN(名冊[[#Headers],[字號]]))),"")</f>
        <v>3-546</v>
      </c>
      <c r="B135" s="155" t="s">
        <v>1264</v>
      </c>
      <c r="C135" s="9">
        <v>45741</v>
      </c>
      <c r="D135" s="9" t="str">
        <f>IF(表格3[[#This Row],[姓名]]&lt;&gt;"","其他","")</f>
        <v>其他</v>
      </c>
      <c r="E135" s="33" t="s">
        <v>3369</v>
      </c>
      <c r="F135" s="88"/>
      <c r="G135" s="335" t="str">
        <f>IF(表格3[[#This Row],[姓名]]&lt;&gt;"",TEXT(表格3[[#This Row],[日期]],"mm/dd;;")&amp;" "&amp;表格3[[#This Row],[項目]]&amp;表格3[[#This Row],[項目2]],"")</f>
        <v>03/25 寢具送洗費用(03月)</v>
      </c>
      <c r="H135" s="332">
        <v>1</v>
      </c>
      <c r="I135" s="332">
        <v>200</v>
      </c>
      <c r="J135" s="336">
        <f>表格3[[#This Row],[數量]]*表格3[[#This Row],[單價]]</f>
        <v>200</v>
      </c>
    </row>
    <row r="136" spans="1:10">
      <c r="A136" s="334" t="str">
        <f>IFERROR((INDEX(名冊[#All],MATCH(表格3[[#This Row],[姓名]],名冊[[#All],[姓名]],0),COLUMN(名冊[[#Headers],[字號]]))),"")</f>
        <v>1-761</v>
      </c>
      <c r="B136" s="155" t="s">
        <v>2156</v>
      </c>
      <c r="C136" s="9">
        <v>45741</v>
      </c>
      <c r="D136" s="9" t="str">
        <f>IF(表格3[[#This Row],[姓名]]&lt;&gt;"","其他","")</f>
        <v>其他</v>
      </c>
      <c r="E136" s="33" t="s">
        <v>3563</v>
      </c>
      <c r="F136" s="88"/>
      <c r="G136" s="335" t="str">
        <f>IF(表格3[[#This Row],[姓名]]&lt;&gt;"",TEXT(表格3[[#This Row],[日期]],"mm/dd;;")&amp;" "&amp;表格3[[#This Row],[項目]]&amp;表格3[[#This Row],[項目2]],"")</f>
        <v>03/25 3月尿管照護費</v>
      </c>
      <c r="H136" s="332">
        <v>1</v>
      </c>
      <c r="I136" s="332">
        <v>1500</v>
      </c>
      <c r="J136" s="336">
        <f>表格3[[#This Row],[數量]]*表格3[[#This Row],[單價]]</f>
        <v>1500</v>
      </c>
    </row>
    <row r="137" spans="1:10">
      <c r="A137" s="334" t="str">
        <f>IFERROR((INDEX(名冊[#All],MATCH(表格3[[#This Row],[姓名]],名冊[[#All],[姓名]],0),COLUMN(名冊[[#Headers],[字號]]))),"")</f>
        <v>1-761</v>
      </c>
      <c r="B137" s="155" t="s">
        <v>2156</v>
      </c>
      <c r="C137" s="9">
        <v>45741</v>
      </c>
      <c r="D137" s="9" t="str">
        <f>IF(表格3[[#This Row],[姓名]]&lt;&gt;"","其他","")</f>
        <v>其他</v>
      </c>
      <c r="E137" s="33" t="s">
        <v>3566</v>
      </c>
      <c r="F137" s="88"/>
      <c r="G137" s="335" t="str">
        <f>IF(表格3[[#This Row],[姓名]]&lt;&gt;"",TEXT(表格3[[#This Row],[日期]],"mm/dd;;")&amp;" "&amp;表格3[[#This Row],[項目]]&amp;表格3[[#This Row],[項目2]],"")</f>
        <v>03/25 3月傷口照護費</v>
      </c>
      <c r="H137" s="332">
        <v>1</v>
      </c>
      <c r="I137" s="332">
        <v>5600</v>
      </c>
      <c r="J137" s="336">
        <f>表格3[[#This Row],[數量]]*表格3[[#This Row],[單價]]</f>
        <v>5600</v>
      </c>
    </row>
    <row r="138" spans="1:10">
      <c r="A138" s="334" t="str">
        <f>IFERROR((INDEX(名冊[#All],MATCH(表格3[[#This Row],[姓名]],名冊[[#All],[姓名]],0),COLUMN(名冊[[#Headers],[字號]]))),"")</f>
        <v>1-761</v>
      </c>
      <c r="B138" s="155" t="s">
        <v>2156</v>
      </c>
      <c r="C138" s="9">
        <v>45741</v>
      </c>
      <c r="D138" s="9" t="str">
        <f>IF(表格3[[#This Row],[姓名]]&lt;&gt;"","其他","")</f>
        <v>其他</v>
      </c>
      <c r="E138" s="33" t="s">
        <v>3561</v>
      </c>
      <c r="F138" s="88"/>
      <c r="G138" s="335" t="str">
        <f>IF(表格3[[#This Row],[姓名]]&lt;&gt;"",TEXT(表格3[[#This Row],[日期]],"mm/dd;;")&amp;" "&amp;表格3[[#This Row],[項目]]&amp;表格3[[#This Row],[項目2]],"")</f>
        <v>03/25 3月鼻胃管照護費</v>
      </c>
      <c r="H138" s="332">
        <v>1</v>
      </c>
      <c r="I138" s="332">
        <v>1500</v>
      </c>
      <c r="J138" s="336">
        <f>表格3[[#This Row],[數量]]*表格3[[#This Row],[單價]]</f>
        <v>1500</v>
      </c>
    </row>
    <row r="139" spans="1:10">
      <c r="A139" s="334" t="str">
        <f>IFERROR((INDEX(名冊[#All],MATCH(表格3[[#This Row],[姓名]],名冊[[#All],[姓名]],0),COLUMN(名冊[[#Headers],[字號]]))),"")</f>
        <v>1-761</v>
      </c>
      <c r="B139" s="155" t="s">
        <v>2156</v>
      </c>
      <c r="C139" s="9">
        <v>45741</v>
      </c>
      <c r="D139" s="9" t="str">
        <f>IF(表格3[[#This Row],[姓名]]&lt;&gt;"","其他","")</f>
        <v>其他</v>
      </c>
      <c r="E139" s="33" t="s">
        <v>3369</v>
      </c>
      <c r="F139" s="88"/>
      <c r="G139" s="335" t="str">
        <f>IF(表格3[[#This Row],[姓名]]&lt;&gt;"",TEXT(表格3[[#This Row],[日期]],"mm/dd;;")&amp;" "&amp;表格3[[#This Row],[項目]]&amp;表格3[[#This Row],[項目2]],"")</f>
        <v>03/25 寢具送洗費用(03月)</v>
      </c>
      <c r="H139" s="332">
        <v>1</v>
      </c>
      <c r="I139" s="332">
        <v>200</v>
      </c>
      <c r="J139" s="336">
        <f>表格3[[#This Row],[數量]]*表格3[[#This Row],[單價]]</f>
        <v>200</v>
      </c>
    </row>
    <row r="140" spans="1:10">
      <c r="A140" s="334" t="str">
        <f>IFERROR((INDEX(名冊[#All],MATCH(表格3[[#This Row],[姓名]],名冊[[#All],[姓名]],0),COLUMN(名冊[[#Headers],[字號]]))),"")</f>
        <v>1-311</v>
      </c>
      <c r="B140" s="155" t="s">
        <v>511</v>
      </c>
      <c r="C140" s="9">
        <v>45741</v>
      </c>
      <c r="D140" s="9" t="str">
        <f>IF(表格3[[#This Row],[姓名]]&lt;&gt;"","其他","")</f>
        <v>其他</v>
      </c>
      <c r="E140" s="33" t="s">
        <v>3369</v>
      </c>
      <c r="F140" s="88"/>
      <c r="G140" s="335" t="str">
        <f>IF(表格3[[#This Row],[姓名]]&lt;&gt;"",TEXT(表格3[[#This Row],[日期]],"mm/dd;;")&amp;" "&amp;表格3[[#This Row],[項目]]&amp;表格3[[#This Row],[項目2]],"")</f>
        <v>03/25 寢具送洗費用(03月)</v>
      </c>
      <c r="H140" s="332">
        <v>1</v>
      </c>
      <c r="I140" s="332">
        <v>200</v>
      </c>
      <c r="J140" s="336">
        <f>表格3[[#This Row],[數量]]*表格3[[#This Row],[單價]]</f>
        <v>200</v>
      </c>
    </row>
    <row r="141" spans="1:10">
      <c r="A141" s="334" t="str">
        <f>IFERROR((INDEX(名冊[#All],MATCH(表格3[[#This Row],[姓名]],名冊[[#All],[姓名]],0),COLUMN(名冊[[#Headers],[字號]]))),"")</f>
        <v>1-723</v>
      </c>
      <c r="B141" s="155" t="s">
        <v>1752</v>
      </c>
      <c r="C141" s="9">
        <v>45741</v>
      </c>
      <c r="D141" s="9" t="str">
        <f>IF(表格3[[#This Row],[姓名]]&lt;&gt;"","其他","")</f>
        <v>其他</v>
      </c>
      <c r="E141" s="33" t="s">
        <v>3369</v>
      </c>
      <c r="F141" s="88"/>
      <c r="G141" s="335" t="str">
        <f>IF(表格3[[#This Row],[姓名]]&lt;&gt;"",TEXT(表格3[[#This Row],[日期]],"mm/dd;;")&amp;" "&amp;表格3[[#This Row],[項目]]&amp;表格3[[#This Row],[項目2]],"")</f>
        <v>03/25 寢具送洗費用(03月)</v>
      </c>
      <c r="H141" s="332">
        <v>1</v>
      </c>
      <c r="I141" s="332">
        <v>200</v>
      </c>
      <c r="J141" s="336">
        <f>表格3[[#This Row],[數量]]*表格3[[#This Row],[單價]]</f>
        <v>200</v>
      </c>
    </row>
    <row r="142" spans="1:10">
      <c r="A142" s="334" t="str">
        <f>IFERROR((INDEX(名冊[#All],MATCH(表格3[[#This Row],[姓名]],名冊[[#All],[姓名]],0),COLUMN(名冊[[#Headers],[字號]]))),"")</f>
        <v>1-490</v>
      </c>
      <c r="B142" s="155" t="s">
        <v>955</v>
      </c>
      <c r="C142" s="9">
        <v>45741</v>
      </c>
      <c r="D142" s="9" t="str">
        <f>IF(表格3[[#This Row],[姓名]]&lt;&gt;"","其他","")</f>
        <v>其他</v>
      </c>
      <c r="E142" s="33" t="s">
        <v>3564</v>
      </c>
      <c r="F142" s="88"/>
      <c r="G142" s="335" t="str">
        <f>IF(表格3[[#This Row],[姓名]]&lt;&gt;"",TEXT(表格3[[#This Row],[日期]],"mm/dd;;")&amp;" "&amp;表格3[[#This Row],[項目]]&amp;表格3[[#This Row],[項目2]],"")</f>
        <v>03/25 3月尿管照護費</v>
      </c>
      <c r="H142" s="332">
        <v>1</v>
      </c>
      <c r="I142" s="332">
        <v>1500</v>
      </c>
      <c r="J142" s="336">
        <f>表格3[[#This Row],[數量]]*表格3[[#This Row],[單價]]</f>
        <v>1500</v>
      </c>
    </row>
    <row r="143" spans="1:10">
      <c r="A143" s="334" t="str">
        <f>IFERROR((INDEX(名冊[#All],MATCH(表格3[[#This Row],[姓名]],名冊[[#All],[姓名]],0),COLUMN(名冊[[#Headers],[字號]]))),"")</f>
        <v>1-490</v>
      </c>
      <c r="B143" s="155" t="s">
        <v>955</v>
      </c>
      <c r="C143" s="9">
        <v>45741</v>
      </c>
      <c r="D143" s="9" t="str">
        <f>IF(表格3[[#This Row],[姓名]]&lt;&gt;"","其他","")</f>
        <v>其他</v>
      </c>
      <c r="E143" s="33" t="s">
        <v>3369</v>
      </c>
      <c r="F143" s="88"/>
      <c r="G143" s="335" t="str">
        <f>IF(表格3[[#This Row],[姓名]]&lt;&gt;"",TEXT(表格3[[#This Row],[日期]],"mm/dd;;")&amp;" "&amp;表格3[[#This Row],[項目]]&amp;表格3[[#This Row],[項目2]],"")</f>
        <v>03/25 寢具送洗費用(03月)</v>
      </c>
      <c r="H143" s="332">
        <v>1</v>
      </c>
      <c r="I143" s="332">
        <v>200</v>
      </c>
      <c r="J143" s="336">
        <f>表格3[[#This Row],[數量]]*表格3[[#This Row],[單價]]</f>
        <v>200</v>
      </c>
    </row>
    <row r="144" spans="1:10">
      <c r="A144" s="334" t="str">
        <f>IFERROR((INDEX(名冊[#All],MATCH(表格3[[#This Row],[姓名]],名冊[[#All],[姓名]],0),COLUMN(名冊[[#Headers],[字號]]))),"")</f>
        <v>3-556</v>
      </c>
      <c r="B144" s="155" t="s">
        <v>2189</v>
      </c>
      <c r="C144" s="9">
        <v>45741</v>
      </c>
      <c r="D144" s="9" t="str">
        <f>IF(表格3[[#This Row],[姓名]]&lt;&gt;"","其他","")</f>
        <v>其他</v>
      </c>
      <c r="E144" s="33" t="s">
        <v>3369</v>
      </c>
      <c r="F144" s="88"/>
      <c r="G144" s="335" t="str">
        <f>IF(表格3[[#This Row],[姓名]]&lt;&gt;"",TEXT(表格3[[#This Row],[日期]],"mm/dd;;")&amp;" "&amp;表格3[[#This Row],[項目]]&amp;表格3[[#This Row],[項目2]],"")</f>
        <v>03/25 寢具送洗費用(03月)</v>
      </c>
      <c r="H144" s="332">
        <v>1</v>
      </c>
      <c r="I144" s="332">
        <v>200</v>
      </c>
      <c r="J144" s="336">
        <f>表格3[[#This Row],[數量]]*表格3[[#This Row],[單價]]</f>
        <v>200</v>
      </c>
    </row>
    <row r="145" spans="1:10">
      <c r="A145" s="334" t="str">
        <f>IFERROR((INDEX(名冊[#All],MATCH(表格3[[#This Row],[姓名]],名冊[[#All],[姓名]],0),COLUMN(名冊[[#Headers],[字號]]))),"")</f>
        <v>2-155</v>
      </c>
      <c r="B145" s="155" t="s">
        <v>861</v>
      </c>
      <c r="C145" s="9">
        <v>45741</v>
      </c>
      <c r="D145" s="9" t="str">
        <f>IF(表格3[[#This Row],[姓名]]&lt;&gt;"","其他","")</f>
        <v>其他</v>
      </c>
      <c r="E145" s="33" t="s">
        <v>3568</v>
      </c>
      <c r="F145" s="88"/>
      <c r="G145" s="335" t="str">
        <f>IF(表格3[[#This Row],[姓名]]&lt;&gt;"",TEXT(表格3[[#This Row],[日期]],"mm/dd;;")&amp;" "&amp;表格3[[#This Row],[項目]]&amp;表格3[[#This Row],[項目2]],"")</f>
        <v>03/25 3月化痰照護費</v>
      </c>
      <c r="H145" s="332">
        <v>1</v>
      </c>
      <c r="I145" s="332">
        <v>1400</v>
      </c>
      <c r="J145" s="336">
        <f>表格3[[#This Row],[數量]]*表格3[[#This Row],[單價]]</f>
        <v>1400</v>
      </c>
    </row>
    <row r="146" spans="1:10">
      <c r="A146" s="334" t="str">
        <f>IFERROR((INDEX(名冊[#All],MATCH(表格3[[#This Row],[姓名]],名冊[[#All],[姓名]],0),COLUMN(名冊[[#Headers],[字號]]))),"")</f>
        <v>2-155</v>
      </c>
      <c r="B146" s="155" t="s">
        <v>861</v>
      </c>
      <c r="C146" s="9">
        <v>45741</v>
      </c>
      <c r="D146" s="9" t="str">
        <f>IF(表格3[[#This Row],[姓名]]&lt;&gt;"","其他","")</f>
        <v>其他</v>
      </c>
      <c r="E146" s="33" t="s">
        <v>3382</v>
      </c>
      <c r="F146" s="88"/>
      <c r="G146" s="335" t="str">
        <f>IF(表格3[[#This Row],[姓名]]&lt;&gt;"",TEXT(表格3[[#This Row],[日期]],"mm/dd;;")&amp;" "&amp;表格3[[#This Row],[項目]]&amp;表格3[[#This Row],[項目2]],"")</f>
        <v>03/25 3月份驗血糖</v>
      </c>
      <c r="H146" s="332">
        <v>4</v>
      </c>
      <c r="I146" s="332">
        <v>50</v>
      </c>
      <c r="J146" s="336">
        <f>表格3[[#This Row],[數量]]*表格3[[#This Row],[單價]]</f>
        <v>200</v>
      </c>
    </row>
    <row r="147" spans="1:10">
      <c r="A147" s="334" t="str">
        <f>IFERROR((INDEX(名冊[#All],MATCH(表格3[[#This Row],[姓名]],名冊[[#All],[姓名]],0),COLUMN(名冊[[#Headers],[字號]]))),"")</f>
        <v>2-155</v>
      </c>
      <c r="B147" s="155" t="s">
        <v>861</v>
      </c>
      <c r="C147" s="9">
        <v>45741</v>
      </c>
      <c r="D147" s="9" t="str">
        <f>IF(表格3[[#This Row],[姓名]]&lt;&gt;"","其他","")</f>
        <v>其他</v>
      </c>
      <c r="E147" s="33" t="s">
        <v>3570</v>
      </c>
      <c r="F147" s="88"/>
      <c r="G147" s="335" t="str">
        <f>IF(表格3[[#This Row],[姓名]]&lt;&gt;"",TEXT(表格3[[#This Row],[日期]],"mm/dd;;")&amp;" "&amp;表格3[[#This Row],[項目]]&amp;表格3[[#This Row],[項目2]],"")</f>
        <v>03/25 3月氧氣費用</v>
      </c>
      <c r="H147" s="332">
        <v>1</v>
      </c>
      <c r="I147" s="332">
        <v>1500</v>
      </c>
      <c r="J147" s="336">
        <f>表格3[[#This Row],[數量]]*表格3[[#This Row],[單價]]</f>
        <v>1500</v>
      </c>
    </row>
    <row r="148" spans="1:10">
      <c r="A148" s="334" t="str">
        <f>IFERROR((INDEX(名冊[#All],MATCH(表格3[[#This Row],[姓名]],名冊[[#All],[姓名]],0),COLUMN(名冊[[#Headers],[字號]]))),"")</f>
        <v>2-155</v>
      </c>
      <c r="B148" s="155" t="s">
        <v>861</v>
      </c>
      <c r="C148" s="9">
        <v>45741</v>
      </c>
      <c r="D148" s="9" t="str">
        <f>IF(表格3[[#This Row],[姓名]]&lt;&gt;"","其他","")</f>
        <v>其他</v>
      </c>
      <c r="E148" s="33" t="s">
        <v>3562</v>
      </c>
      <c r="F148" s="88"/>
      <c r="G148" s="335" t="str">
        <f>IF(表格3[[#This Row],[姓名]]&lt;&gt;"",TEXT(表格3[[#This Row],[日期]],"mm/dd;;")&amp;" "&amp;表格3[[#This Row],[項目]]&amp;表格3[[#This Row],[項目2]],"")</f>
        <v>03/25 3月鼻胃管照護費</v>
      </c>
      <c r="H148" s="332">
        <v>1</v>
      </c>
      <c r="I148" s="332">
        <v>1500</v>
      </c>
      <c r="J148" s="336">
        <f>表格3[[#This Row],[數量]]*表格3[[#This Row],[單價]]</f>
        <v>1500</v>
      </c>
    </row>
    <row r="149" spans="1:10">
      <c r="A149" s="334" t="str">
        <f>IFERROR((INDEX(名冊[#All],MATCH(表格3[[#This Row],[姓名]],名冊[[#All],[姓名]],0),COLUMN(名冊[[#Headers],[字號]]))),"")</f>
        <v>2-155</v>
      </c>
      <c r="B149" s="155" t="s">
        <v>861</v>
      </c>
      <c r="C149" s="9">
        <v>45741</v>
      </c>
      <c r="D149" s="9" t="str">
        <f>IF(表格3[[#This Row],[姓名]]&lt;&gt;"","其他","")</f>
        <v>其他</v>
      </c>
      <c r="E149" s="33" t="s">
        <v>3369</v>
      </c>
      <c r="F149" s="88"/>
      <c r="G149" s="335" t="str">
        <f>IF(表格3[[#This Row],[姓名]]&lt;&gt;"",TEXT(表格3[[#This Row],[日期]],"mm/dd;;")&amp;" "&amp;表格3[[#This Row],[項目]]&amp;表格3[[#This Row],[項目2]],"")</f>
        <v>03/25 寢具送洗費用(03月)</v>
      </c>
      <c r="H149" s="332">
        <v>1</v>
      </c>
      <c r="I149" s="332">
        <v>200</v>
      </c>
      <c r="J149" s="336">
        <f>表格3[[#This Row],[數量]]*表格3[[#This Row],[單價]]</f>
        <v>200</v>
      </c>
    </row>
    <row r="150" spans="1:10">
      <c r="A150" s="334" t="str">
        <f>IFERROR((INDEX(名冊[#All],MATCH(表格3[[#This Row],[姓名]],名冊[[#All],[姓名]],0),COLUMN(名冊[[#Headers],[字號]]))),"")</f>
        <v>2-146</v>
      </c>
      <c r="B150" s="155" t="s">
        <v>515</v>
      </c>
      <c r="C150" s="9">
        <v>45741</v>
      </c>
      <c r="D150" s="9" t="str">
        <f>IF(表格3[[#This Row],[姓名]]&lt;&gt;"","其他","")</f>
        <v>其他</v>
      </c>
      <c r="E150" s="33" t="s">
        <v>3565</v>
      </c>
      <c r="F150" s="88"/>
      <c r="G150" s="335" t="str">
        <f>IF(表格3[[#This Row],[姓名]]&lt;&gt;"",TEXT(表格3[[#This Row],[日期]],"mm/dd;;")&amp;" "&amp;表格3[[#This Row],[項目]]&amp;表格3[[#This Row],[項目2]],"")</f>
        <v>03/25 3月化痰照護費</v>
      </c>
      <c r="H150" s="332">
        <v>1</v>
      </c>
      <c r="I150" s="332">
        <v>2800</v>
      </c>
      <c r="J150" s="336">
        <f>表格3[[#This Row],[數量]]*表格3[[#This Row],[單價]]</f>
        <v>2800</v>
      </c>
    </row>
    <row r="151" spans="1:10">
      <c r="A151" s="334" t="str">
        <f>IFERROR((INDEX(名冊[#All],MATCH(表格3[[#This Row],[姓名]],名冊[[#All],[姓名]],0),COLUMN(名冊[[#Headers],[字號]]))),"")</f>
        <v>2-146</v>
      </c>
      <c r="B151" s="155" t="s">
        <v>515</v>
      </c>
      <c r="C151" s="9">
        <v>45741</v>
      </c>
      <c r="D151" s="9" t="str">
        <f>IF(表格3[[#This Row],[姓名]]&lt;&gt;"","其他","")</f>
        <v>其他</v>
      </c>
      <c r="E151" s="33" t="s">
        <v>3561</v>
      </c>
      <c r="F151" s="88"/>
      <c r="G151" s="335" t="str">
        <f>IF(表格3[[#This Row],[姓名]]&lt;&gt;"",TEXT(表格3[[#This Row],[日期]],"mm/dd;;")&amp;" "&amp;表格3[[#This Row],[項目]]&amp;表格3[[#This Row],[項目2]],"")</f>
        <v>03/25 3月鼻胃管照護費</v>
      </c>
      <c r="H151" s="332">
        <v>1</v>
      </c>
      <c r="I151" s="332">
        <v>1500</v>
      </c>
      <c r="J151" s="336">
        <f>表格3[[#This Row],[數量]]*表格3[[#This Row],[單價]]</f>
        <v>1500</v>
      </c>
    </row>
    <row r="152" spans="1:10">
      <c r="A152" s="334" t="str">
        <f>IFERROR((INDEX(名冊[#All],MATCH(表格3[[#This Row],[姓名]],名冊[[#All],[姓名]],0),COLUMN(名冊[[#Headers],[字號]]))),"")</f>
        <v>2-146</v>
      </c>
      <c r="B152" s="155" t="s">
        <v>515</v>
      </c>
      <c r="C152" s="9">
        <v>45741</v>
      </c>
      <c r="D152" s="9" t="str">
        <f>IF(表格3[[#This Row],[姓名]]&lt;&gt;"","其他","")</f>
        <v>其他</v>
      </c>
      <c r="E152" s="33" t="s">
        <v>3369</v>
      </c>
      <c r="F152" s="88"/>
      <c r="G152" s="335" t="str">
        <f>IF(表格3[[#This Row],[姓名]]&lt;&gt;"",TEXT(表格3[[#This Row],[日期]],"mm/dd;;")&amp;" "&amp;表格3[[#This Row],[項目]]&amp;表格3[[#This Row],[項目2]],"")</f>
        <v>03/25 寢具送洗費用(03月)</v>
      </c>
      <c r="H152" s="332">
        <v>1</v>
      </c>
      <c r="I152" s="332">
        <v>200</v>
      </c>
      <c r="J152" s="336">
        <f>表格3[[#This Row],[數量]]*表格3[[#This Row],[單價]]</f>
        <v>200</v>
      </c>
    </row>
    <row r="153" spans="1:10">
      <c r="A153" s="334" t="str">
        <f>IFERROR((INDEX(名冊[#All],MATCH(表格3[[#This Row],[姓名]],名冊[[#All],[姓名]],0),COLUMN(名冊[[#Headers],[字號]]))),"")</f>
        <v>3-470</v>
      </c>
      <c r="B153" s="155" t="s">
        <v>564</v>
      </c>
      <c r="C153" s="9">
        <v>45741</v>
      </c>
      <c r="D153" s="9" t="str">
        <f>IF(表格3[[#This Row],[姓名]]&lt;&gt;"","其他","")</f>
        <v>其他</v>
      </c>
      <c r="E153" s="33" t="s">
        <v>3563</v>
      </c>
      <c r="F153" s="88"/>
      <c r="G153" s="335" t="str">
        <f>IF(表格3[[#This Row],[姓名]]&lt;&gt;"",TEXT(表格3[[#This Row],[日期]],"mm/dd;;")&amp;" "&amp;表格3[[#This Row],[項目]]&amp;表格3[[#This Row],[項目2]],"")</f>
        <v>03/25 3月尿管照護費</v>
      </c>
      <c r="H153" s="332">
        <v>1</v>
      </c>
      <c r="I153" s="332">
        <v>1500</v>
      </c>
      <c r="J153" s="336">
        <f>表格3[[#This Row],[數量]]*表格3[[#This Row],[單價]]</f>
        <v>1500</v>
      </c>
    </row>
    <row r="154" spans="1:10">
      <c r="A154" s="334" t="str">
        <f>IFERROR((INDEX(名冊[#All],MATCH(表格3[[#This Row],[姓名]],名冊[[#All],[姓名]],0),COLUMN(名冊[[#Headers],[字號]]))),"")</f>
        <v>3-470</v>
      </c>
      <c r="B154" s="155" t="s">
        <v>564</v>
      </c>
      <c r="C154" s="9">
        <v>45741</v>
      </c>
      <c r="D154" s="9" t="str">
        <f>IF(表格3[[#This Row],[姓名]]&lt;&gt;"","其他","")</f>
        <v>其他</v>
      </c>
      <c r="E154" s="33" t="s">
        <v>3566</v>
      </c>
      <c r="F154" s="88"/>
      <c r="G154" s="335" t="str">
        <f>IF(表格3[[#This Row],[姓名]]&lt;&gt;"",TEXT(表格3[[#This Row],[日期]],"mm/dd;;")&amp;" "&amp;表格3[[#This Row],[項目]]&amp;表格3[[#This Row],[項目2]],"")</f>
        <v>03/25 3月傷口照護費</v>
      </c>
      <c r="H154" s="332">
        <v>1</v>
      </c>
      <c r="I154" s="332">
        <v>1680</v>
      </c>
      <c r="J154" s="336">
        <f>表格3[[#This Row],[數量]]*表格3[[#This Row],[單價]]</f>
        <v>1680</v>
      </c>
    </row>
    <row r="155" spans="1:10">
      <c r="A155" s="334" t="str">
        <f>IFERROR((INDEX(名冊[#All],MATCH(表格3[[#This Row],[姓名]],名冊[[#All],[姓名]],0),COLUMN(名冊[[#Headers],[字號]]))),"")</f>
        <v>3-470</v>
      </c>
      <c r="B155" s="155" t="s">
        <v>564</v>
      </c>
      <c r="C155" s="9">
        <v>45741</v>
      </c>
      <c r="D155" s="9" t="str">
        <f>IF(表格3[[#This Row],[姓名]]&lt;&gt;"","其他","")</f>
        <v>其他</v>
      </c>
      <c r="E155" s="33" t="s">
        <v>3561</v>
      </c>
      <c r="F155" s="88"/>
      <c r="G155" s="335" t="str">
        <f>IF(表格3[[#This Row],[姓名]]&lt;&gt;"",TEXT(表格3[[#This Row],[日期]],"mm/dd;;")&amp;" "&amp;表格3[[#This Row],[項目]]&amp;表格3[[#This Row],[項目2]],"")</f>
        <v>03/25 3月鼻胃管照護費</v>
      </c>
      <c r="H155" s="332">
        <v>1</v>
      </c>
      <c r="I155" s="332">
        <v>1500</v>
      </c>
      <c r="J155" s="336">
        <f>表格3[[#This Row],[數量]]*表格3[[#This Row],[單價]]</f>
        <v>1500</v>
      </c>
    </row>
    <row r="156" spans="1:10">
      <c r="A156" s="334" t="str">
        <f>IFERROR((INDEX(名冊[#All],MATCH(表格3[[#This Row],[姓名]],名冊[[#All],[姓名]],0),COLUMN(名冊[[#Headers],[字號]]))),"")</f>
        <v>3-470</v>
      </c>
      <c r="B156" s="155" t="s">
        <v>564</v>
      </c>
      <c r="C156" s="9">
        <v>45741</v>
      </c>
      <c r="D156" s="9" t="str">
        <f>IF(表格3[[#This Row],[姓名]]&lt;&gt;"","其他","")</f>
        <v>其他</v>
      </c>
      <c r="E156" s="33" t="s">
        <v>3369</v>
      </c>
      <c r="F156" s="88"/>
      <c r="G156" s="335" t="str">
        <f>IF(表格3[[#This Row],[姓名]]&lt;&gt;"",TEXT(表格3[[#This Row],[日期]],"mm/dd;;")&amp;" "&amp;表格3[[#This Row],[項目]]&amp;表格3[[#This Row],[項目2]],"")</f>
        <v>03/25 寢具送洗費用(03月)</v>
      </c>
      <c r="H156" s="332">
        <v>1</v>
      </c>
      <c r="I156" s="332">
        <v>200</v>
      </c>
      <c r="J156" s="336">
        <f>表格3[[#This Row],[數量]]*表格3[[#This Row],[單價]]</f>
        <v>200</v>
      </c>
    </row>
    <row r="157" spans="1:10">
      <c r="A157" s="102" t="str">
        <f>IFERROR((INDEX(名冊[#All],MATCH(表格3[[#This Row],[姓名]],名冊[[#All],[姓名]],0),COLUMN(名冊[[#Headers],[字號]]))),"")</f>
        <v/>
      </c>
      <c r="B157" s="155" t="s">
        <v>2341</v>
      </c>
      <c r="C157" s="9">
        <v>45741</v>
      </c>
      <c r="D157" s="9" t="str">
        <f>IF(表格3[[#This Row],[姓名]]&lt;&gt;"","其他","")</f>
        <v>其他</v>
      </c>
      <c r="E157" s="33" t="s">
        <v>2342</v>
      </c>
      <c r="F157" s="88"/>
      <c r="G157" s="89" t="str">
        <f>IF(表格3[[#This Row],[姓名]]&lt;&gt;"",TEXT(表格3[[#This Row],[日期]],"mm/dd;;")&amp;" "&amp;表格3[[#This Row],[項目]]&amp;表格3[[#This Row],[項目2]],"")</f>
        <v>03/25 申請看戶補助費和補助款差額(住院1131214-1230)16天</v>
      </c>
      <c r="H157" s="6">
        <v>1</v>
      </c>
      <c r="I157" s="6">
        <v>10787</v>
      </c>
      <c r="J157" s="103">
        <f>表格3[[#This Row],[數量]]*表格3[[#This Row],[單價]]</f>
        <v>10787</v>
      </c>
    </row>
    <row r="158" spans="1:10">
      <c r="A158" s="334" t="str">
        <f>IFERROR((INDEX(名冊[#All],MATCH(表格3[[#This Row],[姓名]],名冊[[#All],[姓名]],0),COLUMN(名冊[[#Headers],[字號]]))),"")</f>
        <v>1-665</v>
      </c>
      <c r="B158" s="155" t="s">
        <v>1302</v>
      </c>
      <c r="C158" s="9">
        <v>45741</v>
      </c>
      <c r="D158" s="9" t="str">
        <f>IF(表格3[[#This Row],[姓名]]&lt;&gt;"","其他","")</f>
        <v>其他</v>
      </c>
      <c r="E158" s="33" t="s">
        <v>3566</v>
      </c>
      <c r="F158" s="88"/>
      <c r="G158" s="335" t="str">
        <f>IF(表格3[[#This Row],[姓名]]&lt;&gt;"",TEXT(表格3[[#This Row],[日期]],"mm/dd;;")&amp;" "&amp;表格3[[#This Row],[項目]]&amp;表格3[[#This Row],[項目2]],"")</f>
        <v>03/25 3月傷口照護費</v>
      </c>
      <c r="H158" s="332">
        <v>1</v>
      </c>
      <c r="I158" s="332">
        <v>1680</v>
      </c>
      <c r="J158" s="336">
        <f>表格3[[#This Row],[數量]]*表格3[[#This Row],[單價]]</f>
        <v>1680</v>
      </c>
    </row>
    <row r="159" spans="1:10">
      <c r="A159" s="334" t="str">
        <f>IFERROR((INDEX(名冊[#All],MATCH(表格3[[#This Row],[姓名]],名冊[[#All],[姓名]],0),COLUMN(名冊[[#Headers],[字號]]))),"")</f>
        <v>1-665</v>
      </c>
      <c r="B159" s="155" t="s">
        <v>1302</v>
      </c>
      <c r="C159" s="9">
        <v>45741</v>
      </c>
      <c r="D159" s="9" t="str">
        <f>IF(表格3[[#This Row],[姓名]]&lt;&gt;"","其他","")</f>
        <v>其他</v>
      </c>
      <c r="E159" s="33" t="s">
        <v>3369</v>
      </c>
      <c r="F159" s="88"/>
      <c r="G159" s="335" t="str">
        <f>IF(表格3[[#This Row],[姓名]]&lt;&gt;"",TEXT(表格3[[#This Row],[日期]],"mm/dd;;")&amp;" "&amp;表格3[[#This Row],[項目]]&amp;表格3[[#This Row],[項目2]],"")</f>
        <v>03/25 寢具送洗費用(03月)</v>
      </c>
      <c r="H159" s="332">
        <v>1</v>
      </c>
      <c r="I159" s="332">
        <v>200</v>
      </c>
      <c r="J159" s="336">
        <f>表格3[[#This Row],[數量]]*表格3[[#This Row],[單價]]</f>
        <v>200</v>
      </c>
    </row>
    <row r="160" spans="1:10">
      <c r="A160" s="334" t="str">
        <f>IFERROR((INDEX(名冊[#All],MATCH(表格3[[#This Row],[姓名]],名冊[[#All],[姓名]],0),COLUMN(名冊[[#Headers],[字號]]))),"")</f>
        <v>2-168</v>
      </c>
      <c r="B160" s="155" t="s">
        <v>1274</v>
      </c>
      <c r="C160" s="9">
        <v>45741</v>
      </c>
      <c r="D160" s="9" t="str">
        <f>IF(表格3[[#This Row],[姓名]]&lt;&gt;"","其他","")</f>
        <v>其他</v>
      </c>
      <c r="E160" s="33" t="s">
        <v>3568</v>
      </c>
      <c r="F160" s="88"/>
      <c r="G160" s="335" t="str">
        <f>IF(表格3[[#This Row],[姓名]]&lt;&gt;"",TEXT(表格3[[#This Row],[日期]],"mm/dd;;")&amp;" "&amp;表格3[[#This Row],[項目]]&amp;表格3[[#This Row],[項目2]],"")</f>
        <v>03/25 3月化痰照護費</v>
      </c>
      <c r="H160" s="332">
        <v>1</v>
      </c>
      <c r="I160" s="332">
        <v>2800</v>
      </c>
      <c r="J160" s="336">
        <f>表格3[[#This Row],[數量]]*表格3[[#This Row],[單價]]</f>
        <v>2800</v>
      </c>
    </row>
    <row r="161" spans="1:10">
      <c r="A161" s="334" t="str">
        <f>IFERROR((INDEX(名冊[#All],MATCH(表格3[[#This Row],[姓名]],名冊[[#All],[姓名]],0),COLUMN(名冊[[#Headers],[字號]]))),"")</f>
        <v>2-168</v>
      </c>
      <c r="B161" s="155" t="s">
        <v>1274</v>
      </c>
      <c r="C161" s="9">
        <v>45741</v>
      </c>
      <c r="D161" s="9" t="str">
        <f>IF(表格3[[#This Row],[姓名]]&lt;&gt;"","其他","")</f>
        <v>其他</v>
      </c>
      <c r="E161" s="33" t="s">
        <v>3564</v>
      </c>
      <c r="F161" s="88"/>
      <c r="G161" s="335" t="str">
        <f>IF(表格3[[#This Row],[姓名]]&lt;&gt;"",TEXT(表格3[[#This Row],[日期]],"mm/dd;;")&amp;" "&amp;表格3[[#This Row],[項目]]&amp;表格3[[#This Row],[項目2]],"")</f>
        <v>03/25 3月尿管照護費</v>
      </c>
      <c r="H161" s="332">
        <v>1</v>
      </c>
      <c r="I161" s="332">
        <v>1500</v>
      </c>
      <c r="J161" s="336">
        <f>表格3[[#This Row],[數量]]*表格3[[#This Row],[單價]]</f>
        <v>1500</v>
      </c>
    </row>
    <row r="162" spans="1:10">
      <c r="A162" s="334" t="str">
        <f>IFERROR((INDEX(名冊[#All],MATCH(表格3[[#This Row],[姓名]],名冊[[#All],[姓名]],0),COLUMN(名冊[[#Headers],[字號]]))),"")</f>
        <v>2-168</v>
      </c>
      <c r="B162" s="155" t="s">
        <v>1274</v>
      </c>
      <c r="C162" s="9">
        <v>45741</v>
      </c>
      <c r="D162" s="9" t="str">
        <f>IF(表格3[[#This Row],[姓名]]&lt;&gt;"","其他","")</f>
        <v>其他</v>
      </c>
      <c r="E162" s="33" t="s">
        <v>3570</v>
      </c>
      <c r="F162" s="88"/>
      <c r="G162" s="335" t="str">
        <f>IF(表格3[[#This Row],[姓名]]&lt;&gt;"",TEXT(表格3[[#This Row],[日期]],"mm/dd;;")&amp;" "&amp;表格3[[#This Row],[項目]]&amp;表格3[[#This Row],[項目2]],"")</f>
        <v>03/25 3月氧氣費用</v>
      </c>
      <c r="H162" s="332">
        <v>1</v>
      </c>
      <c r="I162" s="332">
        <v>3000</v>
      </c>
      <c r="J162" s="336">
        <f>表格3[[#This Row],[數量]]*表格3[[#This Row],[單價]]</f>
        <v>3000</v>
      </c>
    </row>
    <row r="163" spans="1:10">
      <c r="A163" s="334" t="str">
        <f>IFERROR((INDEX(名冊[#All],MATCH(表格3[[#This Row],[姓名]],名冊[[#All],[姓名]],0),COLUMN(名冊[[#Headers],[字號]]))),"")</f>
        <v>2-168</v>
      </c>
      <c r="B163" s="155" t="s">
        <v>1274</v>
      </c>
      <c r="C163" s="9">
        <v>45741</v>
      </c>
      <c r="D163" s="9" t="str">
        <f>IF(表格3[[#This Row],[姓名]]&lt;&gt;"","其他","")</f>
        <v>其他</v>
      </c>
      <c r="E163" s="33" t="s">
        <v>3562</v>
      </c>
      <c r="F163" s="88"/>
      <c r="G163" s="335" t="str">
        <f>IF(表格3[[#This Row],[姓名]]&lt;&gt;"",TEXT(表格3[[#This Row],[日期]],"mm/dd;;")&amp;" "&amp;表格3[[#This Row],[項目]]&amp;表格3[[#This Row],[項目2]],"")</f>
        <v>03/25 3月鼻胃管照護費</v>
      </c>
      <c r="H163" s="332">
        <v>1</v>
      </c>
      <c r="I163" s="332">
        <v>1500</v>
      </c>
      <c r="J163" s="336">
        <f>表格3[[#This Row],[數量]]*表格3[[#This Row],[單價]]</f>
        <v>1500</v>
      </c>
    </row>
    <row r="164" spans="1:10">
      <c r="A164" s="334" t="str">
        <f>IFERROR((INDEX(名冊[#All],MATCH(表格3[[#This Row],[姓名]],名冊[[#All],[姓名]],0),COLUMN(名冊[[#Headers],[字號]]))),"")</f>
        <v>2-168</v>
      </c>
      <c r="B164" s="155" t="s">
        <v>1274</v>
      </c>
      <c r="C164" s="9">
        <v>45741</v>
      </c>
      <c r="D164" s="9" t="str">
        <f>IF(表格3[[#This Row],[姓名]]&lt;&gt;"","其他","")</f>
        <v>其他</v>
      </c>
      <c r="E164" s="33" t="s">
        <v>3369</v>
      </c>
      <c r="F164" s="88"/>
      <c r="G164" s="335" t="str">
        <f>IF(表格3[[#This Row],[姓名]]&lt;&gt;"",TEXT(表格3[[#This Row],[日期]],"mm/dd;;")&amp;" "&amp;表格3[[#This Row],[項目]]&amp;表格3[[#This Row],[項目2]],"")</f>
        <v>03/25 寢具送洗費用(03月)</v>
      </c>
      <c r="H164" s="332">
        <v>1</v>
      </c>
      <c r="I164" s="332">
        <v>200</v>
      </c>
      <c r="J164" s="336">
        <f>表格3[[#This Row],[數量]]*表格3[[#This Row],[單價]]</f>
        <v>200</v>
      </c>
    </row>
    <row r="165" spans="1:10">
      <c r="A165" s="334" t="str">
        <f>IFERROR((INDEX(名冊[#All],MATCH(表格3[[#This Row],[姓名]],名冊[[#All],[姓名]],0),COLUMN(名冊[[#Headers],[字號]]))),"")</f>
        <v>1-714</v>
      </c>
      <c r="B165" s="155" t="s">
        <v>2357</v>
      </c>
      <c r="C165" s="9">
        <v>45741</v>
      </c>
      <c r="D165" s="9" t="str">
        <f>IF(表格3[[#This Row],[姓名]]&lt;&gt;"","其他","")</f>
        <v>其他</v>
      </c>
      <c r="E165" s="33" t="s">
        <v>3369</v>
      </c>
      <c r="F165" s="88"/>
      <c r="G165" s="335" t="str">
        <f>IF(表格3[[#This Row],[姓名]]&lt;&gt;"",TEXT(表格3[[#This Row],[日期]],"mm/dd;;")&amp;" "&amp;表格3[[#This Row],[項目]]&amp;表格3[[#This Row],[項目2]],"")</f>
        <v>03/25 寢具送洗費用(03月)</v>
      </c>
      <c r="H165" s="332">
        <v>1</v>
      </c>
      <c r="I165" s="332">
        <v>200</v>
      </c>
      <c r="J165" s="336">
        <f>表格3[[#This Row],[數量]]*表格3[[#This Row],[單價]]</f>
        <v>200</v>
      </c>
    </row>
    <row r="166" spans="1:10">
      <c r="A166" s="334" t="str">
        <f>IFERROR((INDEX(名冊[#All],MATCH(表格3[[#This Row],[姓名]],名冊[[#All],[姓名]],0),COLUMN(名冊[[#Headers],[字號]]))),"")</f>
        <v>1-739</v>
      </c>
      <c r="B166" s="155" t="s">
        <v>2286</v>
      </c>
      <c r="C166" s="9">
        <v>45741</v>
      </c>
      <c r="D166" s="9" t="str">
        <f>IF(表格3[[#This Row],[姓名]]&lt;&gt;"","其他","")</f>
        <v>其他</v>
      </c>
      <c r="E166" s="33" t="s">
        <v>3369</v>
      </c>
      <c r="F166" s="88"/>
      <c r="G166" s="335" t="str">
        <f>IF(表格3[[#This Row],[姓名]]&lt;&gt;"",TEXT(表格3[[#This Row],[日期]],"mm/dd;;")&amp;" "&amp;表格3[[#This Row],[項目]]&amp;表格3[[#This Row],[項目2]],"")</f>
        <v>03/25 寢具送洗費用(03月)</v>
      </c>
      <c r="H166" s="332">
        <v>1</v>
      </c>
      <c r="I166" s="332">
        <v>200</v>
      </c>
      <c r="J166" s="336">
        <f>表格3[[#This Row],[數量]]*表格3[[#This Row],[單價]]</f>
        <v>200</v>
      </c>
    </row>
    <row r="167" spans="1:10">
      <c r="A167" s="334" t="str">
        <f>IFERROR((INDEX(名冊[#All],MATCH(表格3[[#This Row],[姓名]],名冊[[#All],[姓名]],0),COLUMN(名冊[[#Headers],[字號]]))),"")</f>
        <v>3-558</v>
      </c>
      <c r="B167" s="155" t="s">
        <v>860</v>
      </c>
      <c r="C167" s="9">
        <v>45741</v>
      </c>
      <c r="D167" s="9" t="str">
        <f>IF(表格3[[#This Row],[姓名]]&lt;&gt;"","其他","")</f>
        <v>其他</v>
      </c>
      <c r="E167" s="33" t="s">
        <v>3369</v>
      </c>
      <c r="F167" s="88"/>
      <c r="G167" s="335" t="str">
        <f>IF(表格3[[#This Row],[姓名]]&lt;&gt;"",TEXT(表格3[[#This Row],[日期]],"mm/dd;;")&amp;" "&amp;表格3[[#This Row],[項目]]&amp;表格3[[#This Row],[項目2]],"")</f>
        <v>03/25 寢具送洗費用(03月)</v>
      </c>
      <c r="H167" s="332">
        <v>1</v>
      </c>
      <c r="I167" s="332">
        <v>200</v>
      </c>
      <c r="J167" s="336">
        <f>表格3[[#This Row],[數量]]*表格3[[#This Row],[單價]]</f>
        <v>200</v>
      </c>
    </row>
    <row r="168" spans="1:10">
      <c r="A168" s="102" t="str">
        <f>IFERROR((INDEX(名冊[#All],MATCH(表格3[[#This Row],[姓名]],名冊[[#All],[姓名]],0),COLUMN(名冊[[#Headers],[字號]]))),"")</f>
        <v>1-542</v>
      </c>
      <c r="B168" s="155" t="s">
        <v>2860</v>
      </c>
      <c r="C168" s="9">
        <v>45741</v>
      </c>
      <c r="D168" s="9" t="str">
        <f>IF(表格3[[#This Row],[姓名]]&lt;&gt;"","其他","")</f>
        <v>其他</v>
      </c>
      <c r="E168" s="33" t="s">
        <v>2862</v>
      </c>
      <c r="F168" s="88"/>
      <c r="G168" s="89" t="str">
        <f>IF(表格3[[#This Row],[姓名]]&lt;&gt;"",TEXT(表格3[[#This Row],[日期]],"mm/dd;;")&amp;" "&amp;表格3[[#This Row],[項目]]&amp;表格3[[#This Row],[項目2]],"")</f>
        <v>03/25 114年2月14.21.28龍敏復健*3</v>
      </c>
      <c r="H168" s="6">
        <v>3</v>
      </c>
      <c r="I168" s="6">
        <v>50</v>
      </c>
      <c r="J168" s="103">
        <f>表格3[[#This Row],[數量]]*表格3[[#This Row],[單價]]</f>
        <v>150</v>
      </c>
    </row>
    <row r="169" spans="1:10">
      <c r="A169" s="334" t="str">
        <f>IFERROR((INDEX(名冊[#All],MATCH(表格3[[#This Row],[姓名]],名冊[[#All],[姓名]],0),COLUMN(名冊[[#Headers],[字號]]))),"")</f>
        <v>1-542</v>
      </c>
      <c r="B169" s="155" t="s">
        <v>325</v>
      </c>
      <c r="C169" s="9">
        <v>45741</v>
      </c>
      <c r="D169" s="9" t="str">
        <f>IF(表格3[[#This Row],[姓名]]&lt;&gt;"","其他","")</f>
        <v>其他</v>
      </c>
      <c r="E169" s="33" t="s">
        <v>3369</v>
      </c>
      <c r="F169" s="88"/>
      <c r="G169" s="335" t="str">
        <f>IF(表格3[[#This Row],[姓名]]&lt;&gt;"",TEXT(表格3[[#This Row],[日期]],"mm/dd;;")&amp;" "&amp;表格3[[#This Row],[項目]]&amp;表格3[[#This Row],[項目2]],"")</f>
        <v>03/25 寢具送洗費用(03月)</v>
      </c>
      <c r="H169" s="332">
        <v>1</v>
      </c>
      <c r="I169" s="332">
        <v>200</v>
      </c>
      <c r="J169" s="336">
        <f>表格3[[#This Row],[數量]]*表格3[[#This Row],[單價]]</f>
        <v>200</v>
      </c>
    </row>
    <row r="170" spans="1:10">
      <c r="A170" s="334" t="str">
        <f>IFERROR((INDEX(名冊[#All],MATCH(表格3[[#This Row],[姓名]],名冊[[#All],[姓名]],0),COLUMN(名冊[[#Headers],[字號]]))),"")</f>
        <v>1-281</v>
      </c>
      <c r="B170" s="155" t="s">
        <v>498</v>
      </c>
      <c r="C170" s="9">
        <v>45741</v>
      </c>
      <c r="D170" s="9" t="str">
        <f>IF(表格3[[#This Row],[姓名]]&lt;&gt;"","其他","")</f>
        <v>其他</v>
      </c>
      <c r="E170" s="33" t="s">
        <v>3369</v>
      </c>
      <c r="F170" s="88"/>
      <c r="G170" s="335" t="str">
        <f>IF(表格3[[#This Row],[姓名]]&lt;&gt;"",TEXT(表格3[[#This Row],[日期]],"mm/dd;;")&amp;" "&amp;表格3[[#This Row],[項目]]&amp;表格3[[#This Row],[項目2]],"")</f>
        <v>03/25 寢具送洗費用(03月)</v>
      </c>
      <c r="H170" s="332">
        <v>1</v>
      </c>
      <c r="I170" s="332">
        <v>200</v>
      </c>
      <c r="J170" s="336">
        <f>表格3[[#This Row],[數量]]*表格3[[#This Row],[單價]]</f>
        <v>200</v>
      </c>
    </row>
    <row r="171" spans="1:10">
      <c r="A171" s="334" t="str">
        <f>IFERROR((INDEX(名冊[#All],MATCH(表格3[[#This Row],[姓名]],名冊[[#All],[姓名]],0),COLUMN(名冊[[#Headers],[字號]]))),"")</f>
        <v>1-725</v>
      </c>
      <c r="B171" s="155" t="s">
        <v>3381</v>
      </c>
      <c r="C171" s="9">
        <v>45741</v>
      </c>
      <c r="D171" s="9" t="str">
        <f>IF(表格3[[#This Row],[姓名]]&lt;&gt;"","其他","")</f>
        <v>其他</v>
      </c>
      <c r="E171" s="33" t="s">
        <v>3382</v>
      </c>
      <c r="F171" s="88"/>
      <c r="G171" s="335" t="str">
        <f>IF(表格3[[#This Row],[姓名]]&lt;&gt;"",TEXT(表格3[[#This Row],[日期]],"mm/dd;;")&amp;" "&amp;表格3[[#This Row],[項目]]&amp;表格3[[#This Row],[項目2]],"")</f>
        <v>03/25 3月份驗血糖</v>
      </c>
      <c r="H171" s="332">
        <v>3</v>
      </c>
      <c r="I171" s="332">
        <v>50</v>
      </c>
      <c r="J171" s="336">
        <f>表格3[[#This Row],[數量]]*表格3[[#This Row],[單價]]</f>
        <v>150</v>
      </c>
    </row>
    <row r="172" spans="1:10">
      <c r="A172" s="334" t="str">
        <f>IFERROR((INDEX(名冊[#All],MATCH(表格3[[#This Row],[姓名]],名冊[[#All],[姓名]],0),COLUMN(名冊[[#Headers],[字號]]))),"")</f>
        <v>1-725</v>
      </c>
      <c r="B172" s="155" t="s">
        <v>1767</v>
      </c>
      <c r="C172" s="9">
        <v>45741</v>
      </c>
      <c r="D172" s="9" t="str">
        <f>IF(表格3[[#This Row],[姓名]]&lt;&gt;"","其他","")</f>
        <v>其他</v>
      </c>
      <c r="E172" s="33" t="s">
        <v>3369</v>
      </c>
      <c r="F172" s="88"/>
      <c r="G172" s="335" t="str">
        <f>IF(表格3[[#This Row],[姓名]]&lt;&gt;"",TEXT(表格3[[#This Row],[日期]],"mm/dd;;")&amp;" "&amp;表格3[[#This Row],[項目]]&amp;表格3[[#This Row],[項目2]],"")</f>
        <v>03/25 寢具送洗費用(03月)</v>
      </c>
      <c r="H172" s="332">
        <v>1</v>
      </c>
      <c r="I172" s="332">
        <v>200</v>
      </c>
      <c r="J172" s="336">
        <f>表格3[[#This Row],[數量]]*表格3[[#This Row],[單價]]</f>
        <v>200</v>
      </c>
    </row>
    <row r="173" spans="1:10">
      <c r="A173" s="334" t="str">
        <f>IFERROR((INDEX(名冊[#All],MATCH(表格3[[#This Row],[姓名]],名冊[[#All],[姓名]],0),COLUMN(名冊[[#Headers],[字號]]))),"")</f>
        <v>3-550</v>
      </c>
      <c r="B173" s="155" t="s">
        <v>791</v>
      </c>
      <c r="C173" s="9">
        <v>45741</v>
      </c>
      <c r="D173" s="9" t="str">
        <f>IF(表格3[[#This Row],[姓名]]&lt;&gt;"","其他","")</f>
        <v>其他</v>
      </c>
      <c r="E173" s="33" t="s">
        <v>3563</v>
      </c>
      <c r="F173" s="88"/>
      <c r="G173" s="335" t="str">
        <f>IF(表格3[[#This Row],[姓名]]&lt;&gt;"",TEXT(表格3[[#This Row],[日期]],"mm/dd;;")&amp;" "&amp;表格3[[#This Row],[項目]]&amp;表格3[[#This Row],[項目2]],"")</f>
        <v>03/25 3月尿管照護費</v>
      </c>
      <c r="H173" s="332">
        <v>1</v>
      </c>
      <c r="I173" s="332">
        <v>1500</v>
      </c>
      <c r="J173" s="336">
        <f>表格3[[#This Row],[數量]]*表格3[[#This Row],[單價]]</f>
        <v>1500</v>
      </c>
    </row>
    <row r="174" spans="1:10">
      <c r="A174" s="334" t="str">
        <f>IFERROR((INDEX(名冊[#All],MATCH(表格3[[#This Row],[姓名]],名冊[[#All],[姓名]],0),COLUMN(名冊[[#Headers],[字號]]))),"")</f>
        <v>3-550</v>
      </c>
      <c r="B174" s="155" t="s">
        <v>791</v>
      </c>
      <c r="C174" s="9">
        <v>45741</v>
      </c>
      <c r="D174" s="9" t="str">
        <f>IF(表格3[[#This Row],[姓名]]&lt;&gt;"","其他","")</f>
        <v>其他</v>
      </c>
      <c r="E174" s="33" t="s">
        <v>3561</v>
      </c>
      <c r="F174" s="88"/>
      <c r="G174" s="335" t="str">
        <f>IF(表格3[[#This Row],[姓名]]&lt;&gt;"",TEXT(表格3[[#This Row],[日期]],"mm/dd;;")&amp;" "&amp;表格3[[#This Row],[項目]]&amp;表格3[[#This Row],[項目2]],"")</f>
        <v>03/25 3月鼻胃管照護費</v>
      </c>
      <c r="H174" s="332">
        <v>1</v>
      </c>
      <c r="I174" s="332">
        <v>1500</v>
      </c>
      <c r="J174" s="336">
        <f>表格3[[#This Row],[數量]]*表格3[[#This Row],[單價]]</f>
        <v>1500</v>
      </c>
    </row>
    <row r="175" spans="1:10">
      <c r="A175" s="334" t="str">
        <f>IFERROR((INDEX(名冊[#All],MATCH(表格3[[#This Row],[姓名]],名冊[[#All],[姓名]],0),COLUMN(名冊[[#Headers],[字號]]))),"")</f>
        <v>3-550</v>
      </c>
      <c r="B175" s="155" t="s">
        <v>791</v>
      </c>
      <c r="C175" s="9">
        <v>45741</v>
      </c>
      <c r="D175" s="9" t="str">
        <f>IF(表格3[[#This Row],[姓名]]&lt;&gt;"","其他","")</f>
        <v>其他</v>
      </c>
      <c r="E175" s="33" t="s">
        <v>3369</v>
      </c>
      <c r="F175" s="88"/>
      <c r="G175" s="335" t="str">
        <f>IF(表格3[[#This Row],[姓名]]&lt;&gt;"",TEXT(表格3[[#This Row],[日期]],"mm/dd;;")&amp;" "&amp;表格3[[#This Row],[項目]]&amp;表格3[[#This Row],[項目2]],"")</f>
        <v>03/25 寢具送洗費用(03月)</v>
      </c>
      <c r="H175" s="332">
        <v>1</v>
      </c>
      <c r="I175" s="332">
        <v>200</v>
      </c>
      <c r="J175" s="336">
        <f>表格3[[#This Row],[數量]]*表格3[[#This Row],[單價]]</f>
        <v>200</v>
      </c>
    </row>
    <row r="176" spans="1:10">
      <c r="A176" s="334" t="str">
        <f>IFERROR((INDEX(名冊[#All],MATCH(表格3[[#This Row],[姓名]],名冊[[#All],[姓名]],0),COLUMN(名冊[[#Headers],[字號]]))),"")</f>
        <v>1-536</v>
      </c>
      <c r="B176" s="155" t="s">
        <v>559</v>
      </c>
      <c r="C176" s="9">
        <v>45741</v>
      </c>
      <c r="D176" s="9" t="str">
        <f>IF(表格3[[#This Row],[姓名]]&lt;&gt;"","其他","")</f>
        <v>其他</v>
      </c>
      <c r="E176" s="33" t="s">
        <v>3369</v>
      </c>
      <c r="F176" s="88"/>
      <c r="G176" s="335" t="str">
        <f>IF(表格3[[#This Row],[姓名]]&lt;&gt;"",TEXT(表格3[[#This Row],[日期]],"mm/dd;;")&amp;" "&amp;表格3[[#This Row],[項目]]&amp;表格3[[#This Row],[項目2]],"")</f>
        <v>03/25 寢具送洗費用(03月)</v>
      </c>
      <c r="H176" s="332">
        <v>1</v>
      </c>
      <c r="I176" s="332">
        <v>200</v>
      </c>
      <c r="J176" s="336">
        <f>表格3[[#This Row],[數量]]*表格3[[#This Row],[單價]]</f>
        <v>200</v>
      </c>
    </row>
    <row r="177" spans="1:10">
      <c r="A177" s="334" t="str">
        <f>IFERROR((INDEX(名冊[#All],MATCH(表格3[[#This Row],[姓名]],名冊[[#All],[姓名]],0),COLUMN(名冊[[#Headers],[字號]]))),"")</f>
        <v>1-716</v>
      </c>
      <c r="B177" s="155" t="s">
        <v>1678</v>
      </c>
      <c r="C177" s="9">
        <v>45741</v>
      </c>
      <c r="D177" s="9" t="str">
        <f>IF(表格3[[#This Row],[姓名]]&lt;&gt;"","其他","")</f>
        <v>其他</v>
      </c>
      <c r="E177" s="33" t="s">
        <v>3564</v>
      </c>
      <c r="F177" s="88"/>
      <c r="G177" s="335" t="str">
        <f>IF(表格3[[#This Row],[姓名]]&lt;&gt;"",TEXT(表格3[[#This Row],[日期]],"mm/dd;;")&amp;" "&amp;表格3[[#This Row],[項目]]&amp;表格3[[#This Row],[項目2]],"")</f>
        <v>03/25 3月尿管照護費</v>
      </c>
      <c r="H177" s="332">
        <v>1</v>
      </c>
      <c r="I177" s="332">
        <v>1500</v>
      </c>
      <c r="J177" s="336">
        <f>表格3[[#This Row],[數量]]*表格3[[#This Row],[單價]]</f>
        <v>1500</v>
      </c>
    </row>
    <row r="178" spans="1:10">
      <c r="A178" s="334" t="str">
        <f>IFERROR((INDEX(名冊[#All],MATCH(表格3[[#This Row],[姓名]],名冊[[#All],[姓名]],0),COLUMN(名冊[[#Headers],[字號]]))),"")</f>
        <v>1-716</v>
      </c>
      <c r="B178" s="155" t="s">
        <v>1678</v>
      </c>
      <c r="C178" s="9">
        <v>45741</v>
      </c>
      <c r="D178" s="9" t="str">
        <f>IF(表格3[[#This Row],[姓名]]&lt;&gt;"","其他","")</f>
        <v>其他</v>
      </c>
      <c r="E178" s="33" t="s">
        <v>3369</v>
      </c>
      <c r="F178" s="88"/>
      <c r="G178" s="335" t="str">
        <f>IF(表格3[[#This Row],[姓名]]&lt;&gt;"",TEXT(表格3[[#This Row],[日期]],"mm/dd;;")&amp;" "&amp;表格3[[#This Row],[項目]]&amp;表格3[[#This Row],[項目2]],"")</f>
        <v>03/25 寢具送洗費用(03月)</v>
      </c>
      <c r="H178" s="332">
        <v>1</v>
      </c>
      <c r="I178" s="332">
        <v>200</v>
      </c>
      <c r="J178" s="336">
        <f>表格3[[#This Row],[數量]]*表格3[[#This Row],[單價]]</f>
        <v>200</v>
      </c>
    </row>
    <row r="179" spans="1:10">
      <c r="A179" s="334" t="str">
        <f>IFERROR((INDEX(名冊[#All],MATCH(表格3[[#This Row],[姓名]],名冊[[#All],[姓名]],0),COLUMN(名冊[[#Headers],[字號]]))),"")</f>
        <v>1-520</v>
      </c>
      <c r="B179" s="155" t="s">
        <v>615</v>
      </c>
      <c r="C179" s="9">
        <v>45741</v>
      </c>
      <c r="D179" s="9" t="str">
        <f>IF(表格3[[#This Row],[姓名]]&lt;&gt;"","其他","")</f>
        <v>其他</v>
      </c>
      <c r="E179" s="33" t="s">
        <v>3369</v>
      </c>
      <c r="F179" s="88"/>
      <c r="G179" s="335" t="str">
        <f>IF(表格3[[#This Row],[姓名]]&lt;&gt;"",TEXT(表格3[[#This Row],[日期]],"mm/dd;;")&amp;" "&amp;表格3[[#This Row],[項目]]&amp;表格3[[#This Row],[項目2]],"")</f>
        <v>03/25 寢具送洗費用(03月)</v>
      </c>
      <c r="H179" s="332">
        <v>1</v>
      </c>
      <c r="I179" s="332">
        <v>200</v>
      </c>
      <c r="J179" s="336">
        <f>表格3[[#This Row],[數量]]*表格3[[#This Row],[單價]]</f>
        <v>200</v>
      </c>
    </row>
    <row r="180" spans="1:10">
      <c r="A180" s="334" t="str">
        <f>IFERROR((INDEX(名冊[#All],MATCH(表格3[[#This Row],[姓名]],名冊[[#All],[姓名]],0),COLUMN(名冊[[#Headers],[字號]]))),"")</f>
        <v>2-198</v>
      </c>
      <c r="B180" s="155" t="s">
        <v>1063</v>
      </c>
      <c r="C180" s="9">
        <v>45741</v>
      </c>
      <c r="D180" s="9" t="str">
        <f>IF(表格3[[#This Row],[姓名]]&lt;&gt;"","其他","")</f>
        <v>其他</v>
      </c>
      <c r="E180" s="33" t="s">
        <v>3568</v>
      </c>
      <c r="F180" s="88"/>
      <c r="G180" s="335" t="str">
        <f>IF(表格3[[#This Row],[姓名]]&lt;&gt;"",TEXT(表格3[[#This Row],[日期]],"mm/dd;;")&amp;" "&amp;表格3[[#This Row],[項目]]&amp;表格3[[#This Row],[項目2]],"")</f>
        <v>03/25 3月化痰照護費</v>
      </c>
      <c r="H180" s="332">
        <v>1</v>
      </c>
      <c r="I180" s="332">
        <v>700</v>
      </c>
      <c r="J180" s="336">
        <f>表格3[[#This Row],[數量]]*表格3[[#This Row],[單價]]</f>
        <v>700</v>
      </c>
    </row>
    <row r="181" spans="1:10">
      <c r="A181" s="334" t="str">
        <f>IFERROR((INDEX(名冊[#All],MATCH(表格3[[#This Row],[姓名]],名冊[[#All],[姓名]],0),COLUMN(名冊[[#Headers],[字號]]))),"")</f>
        <v>2-198</v>
      </c>
      <c r="B181" s="155" t="s">
        <v>1063</v>
      </c>
      <c r="C181" s="9">
        <v>45741</v>
      </c>
      <c r="D181" s="9" t="str">
        <f>IF(表格3[[#This Row],[姓名]]&lt;&gt;"","其他","")</f>
        <v>其他</v>
      </c>
      <c r="E181" s="33" t="s">
        <v>3570</v>
      </c>
      <c r="F181" s="88"/>
      <c r="G181" s="335" t="str">
        <f>IF(表格3[[#This Row],[姓名]]&lt;&gt;"",TEXT(表格3[[#This Row],[日期]],"mm/dd;;")&amp;" "&amp;表格3[[#This Row],[項目]]&amp;表格3[[#This Row],[項目2]],"")</f>
        <v>03/25 3月氧氣費用</v>
      </c>
      <c r="H181" s="332">
        <v>1</v>
      </c>
      <c r="I181" s="332">
        <v>1500</v>
      </c>
      <c r="J181" s="336">
        <f>表格3[[#This Row],[數量]]*表格3[[#This Row],[單價]]</f>
        <v>1500</v>
      </c>
    </row>
    <row r="182" spans="1:10">
      <c r="A182" s="334" t="str">
        <f>IFERROR((INDEX(名冊[#All],MATCH(表格3[[#This Row],[姓名]],名冊[[#All],[姓名]],0),COLUMN(名冊[[#Headers],[字號]]))),"")</f>
        <v>2-198</v>
      </c>
      <c r="B182" s="155" t="s">
        <v>1063</v>
      </c>
      <c r="C182" s="9">
        <v>45741</v>
      </c>
      <c r="D182" s="9" t="str">
        <f>IF(表格3[[#This Row],[姓名]]&lt;&gt;"","其他","")</f>
        <v>其他</v>
      </c>
      <c r="E182" s="33" t="s">
        <v>3562</v>
      </c>
      <c r="F182" s="88"/>
      <c r="G182" s="335" t="str">
        <f>IF(表格3[[#This Row],[姓名]]&lt;&gt;"",TEXT(表格3[[#This Row],[日期]],"mm/dd;;")&amp;" "&amp;表格3[[#This Row],[項目]]&amp;表格3[[#This Row],[項目2]],"")</f>
        <v>03/25 3月鼻胃管照護費</v>
      </c>
      <c r="H182" s="332">
        <v>1</v>
      </c>
      <c r="I182" s="332">
        <v>1500</v>
      </c>
      <c r="J182" s="336">
        <f>表格3[[#This Row],[數量]]*表格3[[#This Row],[單價]]</f>
        <v>1500</v>
      </c>
    </row>
    <row r="183" spans="1:10">
      <c r="A183" s="334" t="str">
        <f>IFERROR((INDEX(名冊[#All],MATCH(表格3[[#This Row],[姓名]],名冊[[#All],[姓名]],0),COLUMN(名冊[[#Headers],[字號]]))),"")</f>
        <v>2-198</v>
      </c>
      <c r="B183" s="155" t="s">
        <v>1063</v>
      </c>
      <c r="C183" s="9">
        <v>45741</v>
      </c>
      <c r="D183" s="9" t="str">
        <f>IF(表格3[[#This Row],[姓名]]&lt;&gt;"","其他","")</f>
        <v>其他</v>
      </c>
      <c r="E183" s="33" t="s">
        <v>3369</v>
      </c>
      <c r="F183" s="88"/>
      <c r="G183" s="335" t="str">
        <f>IF(表格3[[#This Row],[姓名]]&lt;&gt;"",TEXT(表格3[[#This Row],[日期]],"mm/dd;;")&amp;" "&amp;表格3[[#This Row],[項目]]&amp;表格3[[#This Row],[項目2]],"")</f>
        <v>03/25 寢具送洗費用(03月)</v>
      </c>
      <c r="H183" s="332">
        <v>1</v>
      </c>
      <c r="I183" s="332">
        <v>200</v>
      </c>
      <c r="J183" s="336">
        <f>表格3[[#This Row],[數量]]*表格3[[#This Row],[單價]]</f>
        <v>200</v>
      </c>
    </row>
    <row r="184" spans="1:10">
      <c r="A184" s="334" t="str">
        <f>IFERROR((INDEX(名冊[#All],MATCH(表格3[[#This Row],[姓名]],名冊[[#All],[姓名]],0),COLUMN(名冊[[#Headers],[字號]]))),"")</f>
        <v>3-555</v>
      </c>
      <c r="B184" s="155" t="s">
        <v>2025</v>
      </c>
      <c r="C184" s="9">
        <v>45741</v>
      </c>
      <c r="D184" s="9" t="str">
        <f>IF(表格3[[#This Row],[姓名]]&lt;&gt;"","其他","")</f>
        <v>其他</v>
      </c>
      <c r="E184" s="33" t="s">
        <v>3369</v>
      </c>
      <c r="F184" s="88"/>
      <c r="G184" s="335" t="str">
        <f>IF(表格3[[#This Row],[姓名]]&lt;&gt;"",TEXT(表格3[[#This Row],[日期]],"mm/dd;;")&amp;" "&amp;表格3[[#This Row],[項目]]&amp;表格3[[#This Row],[項目2]],"")</f>
        <v>03/25 寢具送洗費用(03月)</v>
      </c>
      <c r="H184" s="332">
        <v>1</v>
      </c>
      <c r="I184" s="332">
        <v>200</v>
      </c>
      <c r="J184" s="336">
        <f>表格3[[#This Row],[數量]]*表格3[[#This Row],[單價]]</f>
        <v>200</v>
      </c>
    </row>
    <row r="185" spans="1:10">
      <c r="A185" s="334" t="str">
        <f>IFERROR((INDEX(名冊[#All],MATCH(表格3[[#This Row],[姓名]],名冊[[#All],[姓名]],0),COLUMN(名冊[[#Headers],[字號]]))),"")</f>
        <v>2-118</v>
      </c>
      <c r="B185" s="155" t="s">
        <v>606</v>
      </c>
      <c r="C185" s="9">
        <v>45741</v>
      </c>
      <c r="D185" s="9" t="str">
        <f>IF(表格3[[#This Row],[姓名]]&lt;&gt;"","其他","")</f>
        <v>其他</v>
      </c>
      <c r="E185" s="33" t="s">
        <v>3382</v>
      </c>
      <c r="F185" s="88"/>
      <c r="G185" s="335" t="str">
        <f>IF(表格3[[#This Row],[姓名]]&lt;&gt;"",TEXT(表格3[[#This Row],[日期]],"mm/dd;;")&amp;" "&amp;表格3[[#This Row],[項目]]&amp;表格3[[#This Row],[項目2]],"")</f>
        <v>03/25 3月份驗血糖</v>
      </c>
      <c r="H185" s="332">
        <v>4</v>
      </c>
      <c r="I185" s="332">
        <v>50</v>
      </c>
      <c r="J185" s="336">
        <f>表格3[[#This Row],[數量]]*表格3[[#This Row],[單價]]</f>
        <v>200</v>
      </c>
    </row>
    <row r="186" spans="1:10">
      <c r="A186" s="334" t="str">
        <f>IFERROR((INDEX(名冊[#All],MATCH(表格3[[#This Row],[姓名]],名冊[[#All],[姓名]],0),COLUMN(名冊[[#Headers],[字號]]))),"")</f>
        <v>2-118</v>
      </c>
      <c r="B186" s="155" t="s">
        <v>606</v>
      </c>
      <c r="C186" s="9">
        <v>45741</v>
      </c>
      <c r="D186" s="9" t="str">
        <f>IF(表格3[[#This Row],[姓名]]&lt;&gt;"","其他","")</f>
        <v>其他</v>
      </c>
      <c r="E186" s="33" t="s">
        <v>3566</v>
      </c>
      <c r="F186" s="88"/>
      <c r="G186" s="335" t="str">
        <f>IF(表格3[[#This Row],[姓名]]&lt;&gt;"",TEXT(表格3[[#This Row],[日期]],"mm/dd;;")&amp;" "&amp;表格3[[#This Row],[項目]]&amp;表格3[[#This Row],[項目2]],"")</f>
        <v>03/25 3月傷口照護費</v>
      </c>
      <c r="H186" s="332">
        <v>1</v>
      </c>
      <c r="I186" s="332">
        <v>840</v>
      </c>
      <c r="J186" s="336">
        <f>表格3[[#This Row],[數量]]*表格3[[#This Row],[單價]]</f>
        <v>840</v>
      </c>
    </row>
    <row r="187" spans="1:10">
      <c r="A187" s="334" t="str">
        <f>IFERROR((INDEX(名冊[#All],MATCH(表格3[[#This Row],[姓名]],名冊[[#All],[姓名]],0),COLUMN(名冊[[#Headers],[字號]]))),"")</f>
        <v>2-118</v>
      </c>
      <c r="B187" s="155" t="s">
        <v>606</v>
      </c>
      <c r="C187" s="9">
        <v>45741</v>
      </c>
      <c r="D187" s="9" t="str">
        <f>IF(表格3[[#This Row],[姓名]]&lt;&gt;"","其他","")</f>
        <v>其他</v>
      </c>
      <c r="E187" s="33" t="s">
        <v>3369</v>
      </c>
      <c r="F187" s="88"/>
      <c r="G187" s="335" t="str">
        <f>IF(表格3[[#This Row],[姓名]]&lt;&gt;"",TEXT(表格3[[#This Row],[日期]],"mm/dd;;")&amp;" "&amp;表格3[[#This Row],[項目]]&amp;表格3[[#This Row],[項目2]],"")</f>
        <v>03/25 寢具送洗費用(03月)</v>
      </c>
      <c r="H187" s="332">
        <v>1</v>
      </c>
      <c r="I187" s="332">
        <v>200</v>
      </c>
      <c r="J187" s="336">
        <f>表格3[[#This Row],[數量]]*表格3[[#This Row],[單價]]</f>
        <v>200</v>
      </c>
    </row>
    <row r="188" spans="1:10">
      <c r="A188" s="334" t="str">
        <f>IFERROR((INDEX(名冊[#All],MATCH(表格3[[#This Row],[姓名]],名冊[[#All],[姓名]],0),COLUMN(名冊[[#Headers],[字號]]))),"")</f>
        <v>3-452</v>
      </c>
      <c r="B188" s="155" t="s">
        <v>561</v>
      </c>
      <c r="C188" s="9">
        <v>45741</v>
      </c>
      <c r="D188" s="9" t="str">
        <f>IF(表格3[[#This Row],[姓名]]&lt;&gt;"","其他","")</f>
        <v>其他</v>
      </c>
      <c r="E188" s="33" t="s">
        <v>3369</v>
      </c>
      <c r="F188" s="88"/>
      <c r="G188" s="335" t="str">
        <f>IF(表格3[[#This Row],[姓名]]&lt;&gt;"",TEXT(表格3[[#This Row],[日期]],"mm/dd;;")&amp;" "&amp;表格3[[#This Row],[項目]]&amp;表格3[[#This Row],[項目2]],"")</f>
        <v>03/25 寢具送洗費用(03月)</v>
      </c>
      <c r="H188" s="332">
        <v>1</v>
      </c>
      <c r="I188" s="332">
        <v>200</v>
      </c>
      <c r="J188" s="336">
        <f>表格3[[#This Row],[數量]]*表格3[[#This Row],[單價]]</f>
        <v>200</v>
      </c>
    </row>
    <row r="189" spans="1:10">
      <c r="A189" s="334" t="str">
        <f>IFERROR((INDEX(名冊[#All],MATCH(表格3[[#This Row],[姓名]],名冊[[#All],[姓名]],0),COLUMN(名冊[[#Headers],[字號]]))),"")</f>
        <v>3-545</v>
      </c>
      <c r="B189" s="155" t="s">
        <v>1983</v>
      </c>
      <c r="C189" s="9">
        <v>45741</v>
      </c>
      <c r="D189" s="9" t="str">
        <f>IF(表格3[[#This Row],[姓名]]&lt;&gt;"","其他","")</f>
        <v>其他</v>
      </c>
      <c r="E189" s="33" t="s">
        <v>3383</v>
      </c>
      <c r="F189" s="88"/>
      <c r="G189" s="335" t="str">
        <f>IF(表格3[[#This Row],[姓名]]&lt;&gt;"",TEXT(表格3[[#This Row],[日期]],"mm/dd;;")&amp;" "&amp;表格3[[#This Row],[項目]]&amp;表格3[[#This Row],[項目2]],"")</f>
        <v>03/25 3月份驗血糖</v>
      </c>
      <c r="H189" s="332">
        <v>4</v>
      </c>
      <c r="I189" s="332">
        <v>50</v>
      </c>
      <c r="J189" s="336">
        <f>表格3[[#This Row],[數量]]*表格3[[#This Row],[單價]]</f>
        <v>200</v>
      </c>
    </row>
    <row r="190" spans="1:10">
      <c r="A190" s="334" t="str">
        <f>IFERROR((INDEX(名冊[#All],MATCH(表格3[[#This Row],[姓名]],名冊[[#All],[姓名]],0),COLUMN(名冊[[#Headers],[字號]]))),"")</f>
        <v>3-545</v>
      </c>
      <c r="B190" s="155" t="s">
        <v>1983</v>
      </c>
      <c r="C190" s="9">
        <v>45741</v>
      </c>
      <c r="D190" s="9" t="str">
        <f>IF(表格3[[#This Row],[姓名]]&lt;&gt;"","其他","")</f>
        <v>其他</v>
      </c>
      <c r="E190" s="33" t="s">
        <v>3369</v>
      </c>
      <c r="F190" s="88"/>
      <c r="G190" s="335" t="str">
        <f>IF(表格3[[#This Row],[姓名]]&lt;&gt;"",TEXT(表格3[[#This Row],[日期]],"mm/dd;;")&amp;" "&amp;表格3[[#This Row],[項目]]&amp;表格3[[#This Row],[項目2]],"")</f>
        <v>03/25 寢具送洗費用(03月)</v>
      </c>
      <c r="H190" s="332">
        <v>1</v>
      </c>
      <c r="I190" s="332">
        <v>200</v>
      </c>
      <c r="J190" s="336">
        <f>表格3[[#This Row],[數量]]*表格3[[#This Row],[單價]]</f>
        <v>200</v>
      </c>
    </row>
    <row r="191" spans="1:10">
      <c r="A191" s="334" t="str">
        <f>IFERROR((INDEX(名冊[#All],MATCH(表格3[[#This Row],[姓名]],名冊[[#All],[姓名]],0),COLUMN(名冊[[#Headers],[字號]]))),"")</f>
        <v>1-668</v>
      </c>
      <c r="B191" s="155" t="s">
        <v>1307</v>
      </c>
      <c r="C191" s="9">
        <v>45741</v>
      </c>
      <c r="D191" s="9" t="str">
        <f>IF(表格3[[#This Row],[姓名]]&lt;&gt;"","其他","")</f>
        <v>其他</v>
      </c>
      <c r="E191" s="33" t="s">
        <v>3382</v>
      </c>
      <c r="F191" s="88"/>
      <c r="G191" s="335" t="str">
        <f>IF(表格3[[#This Row],[姓名]]&lt;&gt;"",TEXT(表格3[[#This Row],[日期]],"mm/dd;;")&amp;" "&amp;表格3[[#This Row],[項目]]&amp;表格3[[#This Row],[項目2]],"")</f>
        <v>03/25 3月份驗血糖</v>
      </c>
      <c r="H191" s="332">
        <v>4</v>
      </c>
      <c r="I191" s="332">
        <v>50</v>
      </c>
      <c r="J191" s="336">
        <f>表格3[[#This Row],[數量]]*表格3[[#This Row],[單價]]</f>
        <v>200</v>
      </c>
    </row>
    <row r="192" spans="1:10">
      <c r="A192" s="334" t="str">
        <f>IFERROR((INDEX(名冊[#All],MATCH(表格3[[#This Row],[姓名]],名冊[[#All],[姓名]],0),COLUMN(名冊[[#Headers],[字號]]))),"")</f>
        <v>1-668</v>
      </c>
      <c r="B192" s="155" t="s">
        <v>1307</v>
      </c>
      <c r="C192" s="9">
        <v>45741</v>
      </c>
      <c r="D192" s="9" t="str">
        <f>IF(表格3[[#This Row],[姓名]]&lt;&gt;"","其他","")</f>
        <v>其他</v>
      </c>
      <c r="E192" s="33" t="s">
        <v>3562</v>
      </c>
      <c r="F192" s="88"/>
      <c r="G192" s="335" t="str">
        <f>IF(表格3[[#This Row],[姓名]]&lt;&gt;"",TEXT(表格3[[#This Row],[日期]],"mm/dd;;")&amp;" "&amp;表格3[[#This Row],[項目]]&amp;表格3[[#This Row],[項目2]],"")</f>
        <v>03/25 3月鼻胃管照護費</v>
      </c>
      <c r="H192" s="332">
        <v>1</v>
      </c>
      <c r="I192" s="332">
        <v>1500</v>
      </c>
      <c r="J192" s="336">
        <f>表格3[[#This Row],[數量]]*表格3[[#This Row],[單價]]</f>
        <v>1500</v>
      </c>
    </row>
    <row r="193" spans="1:10">
      <c r="A193" s="334" t="str">
        <f>IFERROR((INDEX(名冊[#All],MATCH(表格3[[#This Row],[姓名]],名冊[[#All],[姓名]],0),COLUMN(名冊[[#Headers],[字號]]))),"")</f>
        <v>1-668</v>
      </c>
      <c r="B193" s="155" t="s">
        <v>1307</v>
      </c>
      <c r="C193" s="9">
        <v>45741</v>
      </c>
      <c r="D193" s="9" t="str">
        <f>IF(表格3[[#This Row],[姓名]]&lt;&gt;"","其他","")</f>
        <v>其他</v>
      </c>
      <c r="E193" s="33" t="s">
        <v>3369</v>
      </c>
      <c r="F193" s="88"/>
      <c r="G193" s="335" t="str">
        <f>IF(表格3[[#This Row],[姓名]]&lt;&gt;"",TEXT(表格3[[#This Row],[日期]],"mm/dd;;")&amp;" "&amp;表格3[[#This Row],[項目]]&amp;表格3[[#This Row],[項目2]],"")</f>
        <v>03/25 寢具送洗費用(03月)</v>
      </c>
      <c r="H193" s="332">
        <v>1</v>
      </c>
      <c r="I193" s="332">
        <v>200</v>
      </c>
      <c r="J193" s="336">
        <f>表格3[[#This Row],[數量]]*表格3[[#This Row],[單價]]</f>
        <v>200</v>
      </c>
    </row>
    <row r="194" spans="1:10">
      <c r="A194" s="334" t="str">
        <f>IFERROR((INDEX(名冊[#All],MATCH(表格3[[#This Row],[姓名]],名冊[[#All],[姓名]],0),COLUMN(名冊[[#Headers],[字號]]))),"")</f>
        <v>3-475</v>
      </c>
      <c r="B194" s="155" t="s">
        <v>2305</v>
      </c>
      <c r="C194" s="9">
        <v>45741</v>
      </c>
      <c r="D194" s="9" t="str">
        <f>IF(表格3[[#This Row],[姓名]]&lt;&gt;"","其他","")</f>
        <v>其他</v>
      </c>
      <c r="E194" s="33" t="s">
        <v>3369</v>
      </c>
      <c r="F194" s="88"/>
      <c r="G194" s="335" t="str">
        <f>IF(表格3[[#This Row],[姓名]]&lt;&gt;"",TEXT(表格3[[#This Row],[日期]],"mm/dd;;")&amp;" "&amp;表格3[[#This Row],[項目]]&amp;表格3[[#This Row],[項目2]],"")</f>
        <v>03/25 寢具送洗費用(03月)</v>
      </c>
      <c r="H194" s="332">
        <v>1</v>
      </c>
      <c r="I194" s="332">
        <v>200</v>
      </c>
      <c r="J194" s="336">
        <f>表格3[[#This Row],[數量]]*表格3[[#This Row],[單價]]</f>
        <v>200</v>
      </c>
    </row>
    <row r="195" spans="1:10">
      <c r="A195" s="334" t="str">
        <f>IFERROR((INDEX(名冊[#All],MATCH(表格3[[#This Row],[姓名]],名冊[[#All],[姓名]],0),COLUMN(名冊[[#Headers],[字號]]))),"")</f>
        <v>1-702</v>
      </c>
      <c r="B195" s="155" t="s">
        <v>1516</v>
      </c>
      <c r="C195" s="9">
        <v>45741</v>
      </c>
      <c r="D195" s="9" t="str">
        <f>IF(表格3[[#This Row],[姓名]]&lt;&gt;"","其他","")</f>
        <v>其他</v>
      </c>
      <c r="E195" s="33" t="s">
        <v>3369</v>
      </c>
      <c r="F195" s="88"/>
      <c r="G195" s="335" t="str">
        <f>IF(表格3[[#This Row],[姓名]]&lt;&gt;"",TEXT(表格3[[#This Row],[日期]],"mm/dd;;")&amp;" "&amp;表格3[[#This Row],[項目]]&amp;表格3[[#This Row],[項目2]],"")</f>
        <v>03/25 寢具送洗費用(03月)</v>
      </c>
      <c r="H195" s="332">
        <v>1</v>
      </c>
      <c r="I195" s="332">
        <v>200</v>
      </c>
      <c r="J195" s="336">
        <f>表格3[[#This Row],[數量]]*表格3[[#This Row],[單價]]</f>
        <v>200</v>
      </c>
    </row>
    <row r="196" spans="1:10">
      <c r="A196" s="334" t="str">
        <f>IFERROR((INDEX(名冊[#All],MATCH(表格3[[#This Row],[姓名]],名冊[[#All],[姓名]],0),COLUMN(名冊[[#Headers],[字號]]))),"")</f>
        <v>1-659</v>
      </c>
      <c r="B196" s="155" t="s">
        <v>1266</v>
      </c>
      <c r="C196" s="9">
        <v>45741</v>
      </c>
      <c r="D196" s="9" t="str">
        <f>IF(表格3[[#This Row],[姓名]]&lt;&gt;"","其他","")</f>
        <v>其他</v>
      </c>
      <c r="E196" s="33" t="s">
        <v>3369</v>
      </c>
      <c r="F196" s="88"/>
      <c r="G196" s="335" t="str">
        <f>IF(表格3[[#This Row],[姓名]]&lt;&gt;"",TEXT(表格3[[#This Row],[日期]],"mm/dd;;")&amp;" "&amp;表格3[[#This Row],[項目]]&amp;表格3[[#This Row],[項目2]],"")</f>
        <v>03/25 寢具送洗費用(03月)</v>
      </c>
      <c r="H196" s="332">
        <v>1</v>
      </c>
      <c r="I196" s="332">
        <v>200</v>
      </c>
      <c r="J196" s="336">
        <f>表格3[[#This Row],[數量]]*表格3[[#This Row],[單價]]</f>
        <v>200</v>
      </c>
    </row>
    <row r="197" spans="1:10">
      <c r="A197" s="334" t="str">
        <f>IFERROR((INDEX(名冊[#All],MATCH(表格3[[#This Row],[姓名]],名冊[[#All],[姓名]],0),COLUMN(名冊[[#Headers],[字號]]))),"")</f>
        <v>2-174</v>
      </c>
      <c r="B197" s="155" t="s">
        <v>1265</v>
      </c>
      <c r="C197" s="9">
        <v>45741</v>
      </c>
      <c r="D197" s="9" t="str">
        <f>IF(表格3[[#This Row],[姓名]]&lt;&gt;"","其他","")</f>
        <v>其他</v>
      </c>
      <c r="E197" s="33" t="s">
        <v>3568</v>
      </c>
      <c r="F197" s="88"/>
      <c r="G197" s="335" t="str">
        <f>IF(表格3[[#This Row],[姓名]]&lt;&gt;"",TEXT(表格3[[#This Row],[日期]],"mm/dd;;")&amp;" "&amp;表格3[[#This Row],[項目]]&amp;表格3[[#This Row],[項目2]],"")</f>
        <v>03/25 3月化痰照護費</v>
      </c>
      <c r="H197" s="332">
        <v>1</v>
      </c>
      <c r="I197" s="332">
        <v>2800</v>
      </c>
      <c r="J197" s="336">
        <f>表格3[[#This Row],[數量]]*表格3[[#This Row],[單價]]</f>
        <v>2800</v>
      </c>
    </row>
    <row r="198" spans="1:10">
      <c r="A198" s="334" t="str">
        <f>IFERROR((INDEX(名冊[#All],MATCH(表格3[[#This Row],[姓名]],名冊[[#All],[姓名]],0),COLUMN(名冊[[#Headers],[字號]]))),"")</f>
        <v>2-174</v>
      </c>
      <c r="B198" s="155" t="s">
        <v>1265</v>
      </c>
      <c r="C198" s="9">
        <v>45741</v>
      </c>
      <c r="D198" s="9" t="str">
        <f>IF(表格3[[#This Row],[姓名]]&lt;&gt;"","其他","")</f>
        <v>其他</v>
      </c>
      <c r="E198" s="33" t="s">
        <v>3562</v>
      </c>
      <c r="F198" s="88"/>
      <c r="G198" s="335" t="str">
        <f>IF(表格3[[#This Row],[姓名]]&lt;&gt;"",TEXT(表格3[[#This Row],[日期]],"mm/dd;;")&amp;" "&amp;表格3[[#This Row],[項目]]&amp;表格3[[#This Row],[項目2]],"")</f>
        <v>03/25 3月鼻胃管照護費</v>
      </c>
      <c r="H198" s="332">
        <v>1</v>
      </c>
      <c r="I198" s="332">
        <v>1500</v>
      </c>
      <c r="J198" s="336">
        <f>表格3[[#This Row],[數量]]*表格3[[#This Row],[單價]]</f>
        <v>1500</v>
      </c>
    </row>
    <row r="199" spans="1:10">
      <c r="A199" s="334" t="str">
        <f>IFERROR((INDEX(名冊[#All],MATCH(表格3[[#This Row],[姓名]],名冊[[#All],[姓名]],0),COLUMN(名冊[[#Headers],[字號]]))),"")</f>
        <v>2-174</v>
      </c>
      <c r="B199" s="155" t="s">
        <v>1265</v>
      </c>
      <c r="C199" s="9">
        <v>45741</v>
      </c>
      <c r="D199" s="9" t="str">
        <f>IF(表格3[[#This Row],[姓名]]&lt;&gt;"","其他","")</f>
        <v>其他</v>
      </c>
      <c r="E199" s="33" t="s">
        <v>3369</v>
      </c>
      <c r="F199" s="88"/>
      <c r="G199" s="335" t="str">
        <f>IF(表格3[[#This Row],[姓名]]&lt;&gt;"",TEXT(表格3[[#This Row],[日期]],"mm/dd;;")&amp;" "&amp;表格3[[#This Row],[項目]]&amp;表格3[[#This Row],[項目2]],"")</f>
        <v>03/25 寢具送洗費用(03月)</v>
      </c>
      <c r="H199" s="332">
        <v>1</v>
      </c>
      <c r="I199" s="332">
        <v>200</v>
      </c>
      <c r="J199" s="336">
        <f>表格3[[#This Row],[數量]]*表格3[[#This Row],[單價]]</f>
        <v>200</v>
      </c>
    </row>
    <row r="200" spans="1:10">
      <c r="A200" s="334" t="str">
        <f>IFERROR((INDEX(名冊[#All],MATCH(表格3[[#This Row],[姓名]],名冊[[#All],[姓名]],0),COLUMN(名冊[[#Headers],[字號]]))),"")</f>
        <v>2-140</v>
      </c>
      <c r="B200" s="155" t="s">
        <v>706</v>
      </c>
      <c r="C200" s="9">
        <v>45741</v>
      </c>
      <c r="D200" s="9" t="str">
        <f>IF(表格3[[#This Row],[姓名]]&lt;&gt;"","其他","")</f>
        <v>其他</v>
      </c>
      <c r="E200" s="33" t="s">
        <v>3568</v>
      </c>
      <c r="F200" s="88"/>
      <c r="G200" s="335" t="str">
        <f>IF(表格3[[#This Row],[姓名]]&lt;&gt;"",TEXT(表格3[[#This Row],[日期]],"mm/dd;;")&amp;" "&amp;表格3[[#This Row],[項目]]&amp;表格3[[#This Row],[項目2]],"")</f>
        <v>03/25 3月化痰照護費</v>
      </c>
      <c r="H200" s="332">
        <v>1</v>
      </c>
      <c r="I200" s="332">
        <v>1400</v>
      </c>
      <c r="J200" s="336">
        <f>表格3[[#This Row],[數量]]*表格3[[#This Row],[單價]]</f>
        <v>1400</v>
      </c>
    </row>
    <row r="201" spans="1:10">
      <c r="A201" s="334" t="str">
        <f>IFERROR((INDEX(名冊[#All],MATCH(表格3[[#This Row],[姓名]],名冊[[#All],[姓名]],0),COLUMN(名冊[[#Headers],[字號]]))),"")</f>
        <v>2-140</v>
      </c>
      <c r="B201" s="155" t="s">
        <v>706</v>
      </c>
      <c r="C201" s="9">
        <v>45741</v>
      </c>
      <c r="D201" s="9" t="str">
        <f>IF(表格3[[#This Row],[姓名]]&lt;&gt;"","其他","")</f>
        <v>其他</v>
      </c>
      <c r="E201" s="33" t="s">
        <v>3570</v>
      </c>
      <c r="F201" s="88"/>
      <c r="G201" s="335" t="str">
        <f>IF(表格3[[#This Row],[姓名]]&lt;&gt;"",TEXT(表格3[[#This Row],[日期]],"mm/dd;;")&amp;" "&amp;表格3[[#This Row],[項目]]&amp;表格3[[#This Row],[項目2]],"")</f>
        <v>03/25 3月氧氣費用</v>
      </c>
      <c r="H201" s="332">
        <v>1</v>
      </c>
      <c r="I201" s="332">
        <v>4200</v>
      </c>
      <c r="J201" s="336">
        <f>表格3[[#This Row],[數量]]*表格3[[#This Row],[單價]]</f>
        <v>4200</v>
      </c>
    </row>
    <row r="202" spans="1:10">
      <c r="A202" s="334" t="str">
        <f>IFERROR((INDEX(名冊[#All],MATCH(表格3[[#This Row],[姓名]],名冊[[#All],[姓名]],0),COLUMN(名冊[[#Headers],[字號]]))),"")</f>
        <v>2-140</v>
      </c>
      <c r="B202" s="155" t="s">
        <v>706</v>
      </c>
      <c r="C202" s="9">
        <v>45741</v>
      </c>
      <c r="D202" s="9" t="str">
        <f>IF(表格3[[#This Row],[姓名]]&lt;&gt;"","其他","")</f>
        <v>其他</v>
      </c>
      <c r="E202" s="33" t="s">
        <v>3562</v>
      </c>
      <c r="F202" s="88"/>
      <c r="G202" s="335" t="str">
        <f>IF(表格3[[#This Row],[姓名]]&lt;&gt;"",TEXT(表格3[[#This Row],[日期]],"mm/dd;;")&amp;" "&amp;表格3[[#This Row],[項目]]&amp;表格3[[#This Row],[項目2]],"")</f>
        <v>03/25 3月鼻胃管照護費</v>
      </c>
      <c r="H202" s="332">
        <v>1</v>
      </c>
      <c r="I202" s="332">
        <v>1500</v>
      </c>
      <c r="J202" s="336">
        <f>表格3[[#This Row],[數量]]*表格3[[#This Row],[單價]]</f>
        <v>1500</v>
      </c>
    </row>
    <row r="203" spans="1:10">
      <c r="A203" s="334" t="str">
        <f>IFERROR((INDEX(名冊[#All],MATCH(表格3[[#This Row],[姓名]],名冊[[#All],[姓名]],0),COLUMN(名冊[[#Headers],[字號]]))),"")</f>
        <v>2-140</v>
      </c>
      <c r="B203" s="155" t="s">
        <v>706</v>
      </c>
      <c r="C203" s="9">
        <v>45741</v>
      </c>
      <c r="D203" s="9" t="str">
        <f>IF(表格3[[#This Row],[姓名]]&lt;&gt;"","其他","")</f>
        <v>其他</v>
      </c>
      <c r="E203" s="33" t="s">
        <v>3369</v>
      </c>
      <c r="F203" s="88"/>
      <c r="G203" s="335" t="str">
        <f>IF(表格3[[#This Row],[姓名]]&lt;&gt;"",TEXT(表格3[[#This Row],[日期]],"mm/dd;;")&amp;" "&amp;表格3[[#This Row],[項目]]&amp;表格3[[#This Row],[項目2]],"")</f>
        <v>03/25 寢具送洗費用(03月)</v>
      </c>
      <c r="H203" s="332">
        <v>1</v>
      </c>
      <c r="I203" s="332">
        <v>200</v>
      </c>
      <c r="J203" s="336">
        <f>表格3[[#This Row],[數量]]*表格3[[#This Row],[單價]]</f>
        <v>200</v>
      </c>
    </row>
    <row r="204" spans="1:10">
      <c r="A204" s="334" t="str">
        <f>IFERROR((INDEX(名冊[#All],MATCH(表格3[[#This Row],[姓名]],名冊[[#All],[姓名]],0),COLUMN(名冊[[#Headers],[字號]]))),"")</f>
        <v>1-748</v>
      </c>
      <c r="B204" s="155" t="s">
        <v>2006</v>
      </c>
      <c r="C204" s="9">
        <v>45741</v>
      </c>
      <c r="D204" s="9" t="str">
        <f>IF(表格3[[#This Row],[姓名]]&lt;&gt;"","其他","")</f>
        <v>其他</v>
      </c>
      <c r="E204" s="33" t="s">
        <v>3369</v>
      </c>
      <c r="F204" s="88"/>
      <c r="G204" s="335" t="str">
        <f>IF(表格3[[#This Row],[姓名]]&lt;&gt;"",TEXT(表格3[[#This Row],[日期]],"mm/dd;;")&amp;" "&amp;表格3[[#This Row],[項目]]&amp;表格3[[#This Row],[項目2]],"")</f>
        <v>03/25 寢具送洗費用(03月)</v>
      </c>
      <c r="H204" s="332">
        <v>1</v>
      </c>
      <c r="I204" s="332">
        <v>200</v>
      </c>
      <c r="J204" s="336">
        <f>表格3[[#This Row],[數量]]*表格3[[#This Row],[單價]]</f>
        <v>200</v>
      </c>
    </row>
    <row r="205" spans="1:10">
      <c r="A205" s="334" t="str">
        <f>IFERROR((INDEX(名冊[#All],MATCH(表格3[[#This Row],[姓名]],名冊[[#All],[姓名]],0),COLUMN(名冊[[#Headers],[字號]]))),"")</f>
        <v>1-571</v>
      </c>
      <c r="B205" s="155" t="s">
        <v>422</v>
      </c>
      <c r="C205" s="9">
        <v>45741</v>
      </c>
      <c r="D205" s="9" t="str">
        <f>IF(表格3[[#This Row],[姓名]]&lt;&gt;"","其他","")</f>
        <v>其他</v>
      </c>
      <c r="E205" s="33" t="s">
        <v>3369</v>
      </c>
      <c r="F205" s="88"/>
      <c r="G205" s="335" t="str">
        <f>IF(表格3[[#This Row],[姓名]]&lt;&gt;"",TEXT(表格3[[#This Row],[日期]],"mm/dd;;")&amp;" "&amp;表格3[[#This Row],[項目]]&amp;表格3[[#This Row],[項目2]],"")</f>
        <v>03/25 寢具送洗費用(03月)</v>
      </c>
      <c r="H205" s="332">
        <v>1</v>
      </c>
      <c r="I205" s="332">
        <v>200</v>
      </c>
      <c r="J205" s="336">
        <f>表格3[[#This Row],[數量]]*表格3[[#This Row],[單價]]</f>
        <v>200</v>
      </c>
    </row>
    <row r="206" spans="1:10">
      <c r="A206" s="334" t="str">
        <f>IFERROR((INDEX(名冊[#All],MATCH(表格3[[#This Row],[姓名]],名冊[[#All],[姓名]],0),COLUMN(名冊[[#Headers],[字號]]))),"")</f>
        <v>1-629</v>
      </c>
      <c r="B206" s="155" t="s">
        <v>921</v>
      </c>
      <c r="C206" s="9">
        <v>45741</v>
      </c>
      <c r="D206" s="9" t="str">
        <f>IF(表格3[[#This Row],[姓名]]&lt;&gt;"","其他","")</f>
        <v>其他</v>
      </c>
      <c r="E206" s="33" t="s">
        <v>3369</v>
      </c>
      <c r="F206" s="88"/>
      <c r="G206" s="335" t="str">
        <f>IF(表格3[[#This Row],[姓名]]&lt;&gt;"",TEXT(表格3[[#This Row],[日期]],"mm/dd;;")&amp;" "&amp;表格3[[#This Row],[項目]]&amp;表格3[[#This Row],[項目2]],"")</f>
        <v>03/25 寢具送洗費用(03月)</v>
      </c>
      <c r="H206" s="332">
        <v>1</v>
      </c>
      <c r="I206" s="332">
        <v>200</v>
      </c>
      <c r="J206" s="336">
        <f>表格3[[#This Row],[數量]]*表格3[[#This Row],[單價]]</f>
        <v>200</v>
      </c>
    </row>
    <row r="207" spans="1:10">
      <c r="A207" s="334" t="str">
        <f>IFERROR((INDEX(名冊[#All],MATCH(表格3[[#This Row],[姓名]],名冊[[#All],[姓名]],0),COLUMN(名冊[[#Headers],[字號]]))),"")</f>
        <v>1-698</v>
      </c>
      <c r="B207" s="155" t="s">
        <v>1515</v>
      </c>
      <c r="C207" s="9">
        <v>45741</v>
      </c>
      <c r="D207" s="9" t="str">
        <f>IF(表格3[[#This Row],[姓名]]&lt;&gt;"","其他","")</f>
        <v>其他</v>
      </c>
      <c r="E207" s="33" t="s">
        <v>3369</v>
      </c>
      <c r="F207" s="88"/>
      <c r="G207" s="335" t="str">
        <f>IF(表格3[[#This Row],[姓名]]&lt;&gt;"",TEXT(表格3[[#This Row],[日期]],"mm/dd;;")&amp;" "&amp;表格3[[#This Row],[項目]]&amp;表格3[[#This Row],[項目2]],"")</f>
        <v>03/25 寢具送洗費用(03月)</v>
      </c>
      <c r="H207" s="332">
        <v>1</v>
      </c>
      <c r="I207" s="332">
        <v>200</v>
      </c>
      <c r="J207" s="336">
        <f>表格3[[#This Row],[數量]]*表格3[[#This Row],[單價]]</f>
        <v>200</v>
      </c>
    </row>
    <row r="208" spans="1:10">
      <c r="A208" s="334" t="str">
        <f>IFERROR((INDEX(名冊[#All],MATCH(表格3[[#This Row],[姓名]],名冊[[#All],[姓名]],0),COLUMN(名冊[[#Headers],[字號]]))),"")</f>
        <v>1-683</v>
      </c>
      <c r="B208" s="155" t="s">
        <v>1441</v>
      </c>
      <c r="C208" s="9">
        <v>45741</v>
      </c>
      <c r="D208" s="9" t="str">
        <f>IF(表格3[[#This Row],[姓名]]&lt;&gt;"","其他","")</f>
        <v>其他</v>
      </c>
      <c r="E208" s="33" t="s">
        <v>3562</v>
      </c>
      <c r="F208" s="88"/>
      <c r="G208" s="335" t="str">
        <f>IF(表格3[[#This Row],[姓名]]&lt;&gt;"",TEXT(表格3[[#This Row],[日期]],"mm/dd;;")&amp;" "&amp;表格3[[#This Row],[項目]]&amp;表格3[[#This Row],[項目2]],"")</f>
        <v>03/25 3月鼻胃管照護費</v>
      </c>
      <c r="H208" s="332">
        <v>1</v>
      </c>
      <c r="I208" s="332">
        <v>1500</v>
      </c>
      <c r="J208" s="336">
        <f>表格3[[#This Row],[數量]]*表格3[[#This Row],[單價]]</f>
        <v>1500</v>
      </c>
    </row>
    <row r="209" spans="1:10">
      <c r="A209" s="334" t="str">
        <f>IFERROR((INDEX(名冊[#All],MATCH(表格3[[#This Row],[姓名]],名冊[[#All],[姓名]],0),COLUMN(名冊[[#Headers],[字號]]))),"")</f>
        <v>1-683</v>
      </c>
      <c r="B209" s="155" t="s">
        <v>1441</v>
      </c>
      <c r="C209" s="9">
        <v>45741</v>
      </c>
      <c r="D209" s="9" t="str">
        <f>IF(表格3[[#This Row],[姓名]]&lt;&gt;"","其他","")</f>
        <v>其他</v>
      </c>
      <c r="E209" s="33" t="s">
        <v>3369</v>
      </c>
      <c r="F209" s="88"/>
      <c r="G209" s="335" t="str">
        <f>IF(表格3[[#This Row],[姓名]]&lt;&gt;"",TEXT(表格3[[#This Row],[日期]],"mm/dd;;")&amp;" "&amp;表格3[[#This Row],[項目]]&amp;表格3[[#This Row],[項目2]],"")</f>
        <v>03/25 寢具送洗費用(03月)</v>
      </c>
      <c r="H209" s="332">
        <v>1</v>
      </c>
      <c r="I209" s="332">
        <v>200</v>
      </c>
      <c r="J209" s="336">
        <f>表格3[[#This Row],[數量]]*表格3[[#This Row],[單價]]</f>
        <v>200</v>
      </c>
    </row>
    <row r="210" spans="1:10">
      <c r="A210" s="334" t="str">
        <f>IFERROR((INDEX(名冊[#All],MATCH(表格3[[#This Row],[姓名]],名冊[[#All],[姓名]],0),COLUMN(名冊[[#Headers],[字號]]))),"")</f>
        <v>1-624</v>
      </c>
      <c r="B210" s="155" t="s">
        <v>864</v>
      </c>
      <c r="C210" s="9">
        <v>45741</v>
      </c>
      <c r="D210" s="9" t="str">
        <f>IF(表格3[[#This Row],[姓名]]&lt;&gt;"","其他","")</f>
        <v>其他</v>
      </c>
      <c r="E210" s="33" t="s">
        <v>3369</v>
      </c>
      <c r="F210" s="88"/>
      <c r="G210" s="335" t="str">
        <f>IF(表格3[[#This Row],[姓名]]&lt;&gt;"",TEXT(表格3[[#This Row],[日期]],"mm/dd;;")&amp;" "&amp;表格3[[#This Row],[項目]]&amp;表格3[[#This Row],[項目2]],"")</f>
        <v>03/25 寢具送洗費用(03月)</v>
      </c>
      <c r="H210" s="332">
        <v>1</v>
      </c>
      <c r="I210" s="332">
        <v>200</v>
      </c>
      <c r="J210" s="336">
        <f>表格3[[#This Row],[數量]]*表格3[[#This Row],[單價]]</f>
        <v>200</v>
      </c>
    </row>
    <row r="211" spans="1:10">
      <c r="A211" s="334" t="str">
        <f>IFERROR((INDEX(名冊[#All],MATCH(表格3[[#This Row],[姓名]],名冊[[#All],[姓名]],0),COLUMN(名冊[[#Headers],[字號]]))),"")</f>
        <v>1-695</v>
      </c>
      <c r="B211" s="155" t="s">
        <v>1501</v>
      </c>
      <c r="C211" s="9">
        <v>45741</v>
      </c>
      <c r="D211" s="9" t="str">
        <f>IF(表格3[[#This Row],[姓名]]&lt;&gt;"","其他","")</f>
        <v>其他</v>
      </c>
      <c r="E211" s="33" t="s">
        <v>3369</v>
      </c>
      <c r="F211" s="88"/>
      <c r="G211" s="335" t="str">
        <f>IF(表格3[[#This Row],[姓名]]&lt;&gt;"",TEXT(表格3[[#This Row],[日期]],"mm/dd;;")&amp;" "&amp;表格3[[#This Row],[項目]]&amp;表格3[[#This Row],[項目2]],"")</f>
        <v>03/25 寢具送洗費用(03月)</v>
      </c>
      <c r="H211" s="332">
        <v>1</v>
      </c>
      <c r="I211" s="332">
        <v>200</v>
      </c>
      <c r="J211" s="336">
        <f>表格3[[#This Row],[數量]]*表格3[[#This Row],[單價]]</f>
        <v>200</v>
      </c>
    </row>
    <row r="212" spans="1:10">
      <c r="A212" s="334" t="str">
        <f>IFERROR((INDEX(名冊[#All],MATCH(表格3[[#This Row],[姓名]],名冊[[#All],[姓名]],0),COLUMN(名冊[[#Headers],[字號]]))),"")</f>
        <v>1-432</v>
      </c>
      <c r="B212" s="155" t="s">
        <v>613</v>
      </c>
      <c r="C212" s="9">
        <v>45741</v>
      </c>
      <c r="D212" s="9" t="str">
        <f>IF(表格3[[#This Row],[姓名]]&lt;&gt;"","其他","")</f>
        <v>其他</v>
      </c>
      <c r="E212" s="33" t="s">
        <v>3369</v>
      </c>
      <c r="F212" s="88"/>
      <c r="G212" s="335" t="str">
        <f>IF(表格3[[#This Row],[姓名]]&lt;&gt;"",TEXT(表格3[[#This Row],[日期]],"mm/dd;;")&amp;" "&amp;表格3[[#This Row],[項目]]&amp;表格3[[#This Row],[項目2]],"")</f>
        <v>03/25 寢具送洗費用(03月)</v>
      </c>
      <c r="H212" s="332">
        <v>1</v>
      </c>
      <c r="I212" s="332">
        <v>200</v>
      </c>
      <c r="J212" s="336">
        <f>表格3[[#This Row],[數量]]*表格3[[#This Row],[單價]]</f>
        <v>200</v>
      </c>
    </row>
    <row r="213" spans="1:10">
      <c r="A213" s="334" t="str">
        <f>IFERROR((INDEX(名冊[#All],MATCH(表格3[[#This Row],[姓名]],名冊[[#All],[姓名]],0),COLUMN(名冊[[#Headers],[字號]]))),"")</f>
        <v>2-197</v>
      </c>
      <c r="B213" s="155" t="s">
        <v>534</v>
      </c>
      <c r="C213" s="9">
        <v>45741</v>
      </c>
      <c r="D213" s="9" t="str">
        <f>IF(表格3[[#This Row],[姓名]]&lt;&gt;"","其他","")</f>
        <v>其他</v>
      </c>
      <c r="E213" s="33" t="s">
        <v>3562</v>
      </c>
      <c r="F213" s="88"/>
      <c r="G213" s="335" t="str">
        <f>IF(表格3[[#This Row],[姓名]]&lt;&gt;"",TEXT(表格3[[#This Row],[日期]],"mm/dd;;")&amp;" "&amp;表格3[[#This Row],[項目]]&amp;表格3[[#This Row],[項目2]],"")</f>
        <v>03/25 3月鼻胃管照護費</v>
      </c>
      <c r="H213" s="332">
        <v>1</v>
      </c>
      <c r="I213" s="332">
        <v>1500</v>
      </c>
      <c r="J213" s="336">
        <f>表格3[[#This Row],[數量]]*表格3[[#This Row],[單價]]</f>
        <v>1500</v>
      </c>
    </row>
    <row r="214" spans="1:10">
      <c r="A214" s="334" t="str">
        <f>IFERROR((INDEX(名冊[#All],MATCH(表格3[[#This Row],[姓名]],名冊[[#All],[姓名]],0),COLUMN(名冊[[#Headers],[字號]]))),"")</f>
        <v>2-197</v>
      </c>
      <c r="B214" s="155" t="s">
        <v>534</v>
      </c>
      <c r="C214" s="9">
        <v>45741</v>
      </c>
      <c r="D214" s="9" t="str">
        <f>IF(表格3[[#This Row],[姓名]]&lt;&gt;"","其他","")</f>
        <v>其他</v>
      </c>
      <c r="E214" s="33" t="s">
        <v>3369</v>
      </c>
      <c r="F214" s="88"/>
      <c r="G214" s="335" t="str">
        <f>IF(表格3[[#This Row],[姓名]]&lt;&gt;"",TEXT(表格3[[#This Row],[日期]],"mm/dd;;")&amp;" "&amp;表格3[[#This Row],[項目]]&amp;表格3[[#This Row],[項目2]],"")</f>
        <v>03/25 寢具送洗費用(03月)</v>
      </c>
      <c r="H214" s="332">
        <v>1</v>
      </c>
      <c r="I214" s="332">
        <v>200</v>
      </c>
      <c r="J214" s="336">
        <f>表格3[[#This Row],[數量]]*表格3[[#This Row],[單價]]</f>
        <v>200</v>
      </c>
    </row>
    <row r="215" spans="1:10">
      <c r="A215" s="334" t="str">
        <f>IFERROR((INDEX(名冊[#All],MATCH(表格3[[#This Row],[姓名]],名冊[[#All],[姓名]],0),COLUMN(名冊[[#Headers],[字號]]))),"")</f>
        <v>3-504</v>
      </c>
      <c r="B215" s="155" t="s">
        <v>680</v>
      </c>
      <c r="C215" s="9">
        <v>45741</v>
      </c>
      <c r="D215" s="9" t="str">
        <f>IF(表格3[[#This Row],[姓名]]&lt;&gt;"","其他","")</f>
        <v>其他</v>
      </c>
      <c r="E215" s="33" t="s">
        <v>3572</v>
      </c>
      <c r="F215" s="88"/>
      <c r="G215" s="335" t="str">
        <f>IF(表格3[[#This Row],[姓名]]&lt;&gt;"",TEXT(表格3[[#This Row],[日期]],"mm/dd;;")&amp;" "&amp;表格3[[#This Row],[項目]]&amp;表格3[[#This Row],[項目2]],"")</f>
        <v>03/25 3月化痰照顧費</v>
      </c>
      <c r="H215" s="332">
        <v>1</v>
      </c>
      <c r="I215" s="332">
        <v>4000</v>
      </c>
      <c r="J215" s="336">
        <f>表格3[[#This Row],[數量]]*表格3[[#This Row],[單價]]</f>
        <v>4000</v>
      </c>
    </row>
    <row r="216" spans="1:10">
      <c r="A216" s="334" t="str">
        <f>IFERROR((INDEX(名冊[#All],MATCH(表格3[[#This Row],[姓名]],名冊[[#All],[姓名]],0),COLUMN(名冊[[#Headers],[字號]]))),"")</f>
        <v>3-504</v>
      </c>
      <c r="B216" s="155" t="s">
        <v>680</v>
      </c>
      <c r="C216" s="9">
        <v>45741</v>
      </c>
      <c r="D216" s="9" t="str">
        <f>IF(表格3[[#This Row],[姓名]]&lt;&gt;"","其他","")</f>
        <v>其他</v>
      </c>
      <c r="E216" s="33" t="s">
        <v>3569</v>
      </c>
      <c r="F216" s="88"/>
      <c r="G216" s="335" t="str">
        <f>IF(表格3[[#This Row],[姓名]]&lt;&gt;"",TEXT(表格3[[#This Row],[日期]],"mm/dd;;")&amp;" "&amp;表格3[[#This Row],[項目]]&amp;表格3[[#This Row],[項目2]],"")</f>
        <v>03/25 3月氧氣費用</v>
      </c>
      <c r="H216" s="332">
        <v>1</v>
      </c>
      <c r="I216" s="332">
        <v>2800</v>
      </c>
      <c r="J216" s="336">
        <f>表格3[[#This Row],[數量]]*表格3[[#This Row],[單價]]</f>
        <v>2800</v>
      </c>
    </row>
    <row r="217" spans="1:10">
      <c r="A217" s="334" t="str">
        <f>IFERROR((INDEX(名冊[#All],MATCH(表格3[[#This Row],[姓名]],名冊[[#All],[姓名]],0),COLUMN(名冊[[#Headers],[字號]]))),"")</f>
        <v>3-504</v>
      </c>
      <c r="B217" s="155" t="s">
        <v>680</v>
      </c>
      <c r="C217" s="9">
        <v>45741</v>
      </c>
      <c r="D217" s="9" t="str">
        <f>IF(表格3[[#This Row],[姓名]]&lt;&gt;"","其他","")</f>
        <v>其他</v>
      </c>
      <c r="E217" s="33" t="s">
        <v>3369</v>
      </c>
      <c r="F217" s="88"/>
      <c r="G217" s="335" t="str">
        <f>IF(表格3[[#This Row],[姓名]]&lt;&gt;"",TEXT(表格3[[#This Row],[日期]],"mm/dd;;")&amp;" "&amp;表格3[[#This Row],[項目]]&amp;表格3[[#This Row],[項目2]],"")</f>
        <v>03/25 寢具送洗費用(03月)</v>
      </c>
      <c r="H217" s="332">
        <v>1</v>
      </c>
      <c r="I217" s="332">
        <v>200</v>
      </c>
      <c r="J217" s="336">
        <f>表格3[[#This Row],[數量]]*表格3[[#This Row],[單價]]</f>
        <v>200</v>
      </c>
    </row>
    <row r="218" spans="1:10">
      <c r="A218" s="334" t="str">
        <f>IFERROR((INDEX(名冊[#All],MATCH(表格3[[#This Row],[姓名]],名冊[[#All],[姓名]],0),COLUMN(名冊[[#Headers],[字號]]))),"")</f>
        <v>2-103</v>
      </c>
      <c r="B218" s="155" t="s">
        <v>597</v>
      </c>
      <c r="C218" s="9">
        <v>45741</v>
      </c>
      <c r="D218" s="9" t="str">
        <f>IF(表格3[[#This Row],[姓名]]&lt;&gt;"","其他","")</f>
        <v>其他</v>
      </c>
      <c r="E218" s="33" t="s">
        <v>3562</v>
      </c>
      <c r="F218" s="88"/>
      <c r="G218" s="335" t="str">
        <f>IF(表格3[[#This Row],[姓名]]&lt;&gt;"",TEXT(表格3[[#This Row],[日期]],"mm/dd;;")&amp;" "&amp;表格3[[#This Row],[項目]]&amp;表格3[[#This Row],[項目2]],"")</f>
        <v>03/25 3月鼻胃管照護費</v>
      </c>
      <c r="H218" s="332">
        <v>1</v>
      </c>
      <c r="I218" s="332">
        <v>1500</v>
      </c>
      <c r="J218" s="336">
        <f>表格3[[#This Row],[數量]]*表格3[[#This Row],[單價]]</f>
        <v>1500</v>
      </c>
    </row>
    <row r="219" spans="1:10">
      <c r="A219" s="334" t="str">
        <f>IFERROR((INDEX(名冊[#All],MATCH(表格3[[#This Row],[姓名]],名冊[[#All],[姓名]],0),COLUMN(名冊[[#Headers],[字號]]))),"")</f>
        <v>2-103</v>
      </c>
      <c r="B219" s="155" t="s">
        <v>597</v>
      </c>
      <c r="C219" s="9">
        <v>45741</v>
      </c>
      <c r="D219" s="9" t="str">
        <f>IF(表格3[[#This Row],[姓名]]&lt;&gt;"","其他","")</f>
        <v>其他</v>
      </c>
      <c r="E219" s="33" t="s">
        <v>3369</v>
      </c>
      <c r="F219" s="88"/>
      <c r="G219" s="335" t="str">
        <f>IF(表格3[[#This Row],[姓名]]&lt;&gt;"",TEXT(表格3[[#This Row],[日期]],"mm/dd;;")&amp;" "&amp;表格3[[#This Row],[項目]]&amp;表格3[[#This Row],[項目2]],"")</f>
        <v>03/25 寢具送洗費用(03月)</v>
      </c>
      <c r="H219" s="332">
        <v>1</v>
      </c>
      <c r="I219" s="332">
        <v>200</v>
      </c>
      <c r="J219" s="336">
        <f>表格3[[#This Row],[數量]]*表格3[[#This Row],[單價]]</f>
        <v>200</v>
      </c>
    </row>
    <row r="220" spans="1:10">
      <c r="A220" s="334" t="str">
        <f>IFERROR((INDEX(名冊[#All],MATCH(表格3[[#This Row],[姓名]],名冊[[#All],[姓名]],0),COLUMN(名冊[[#Headers],[字號]]))),"")</f>
        <v>1-705</v>
      </c>
      <c r="B220" s="155" t="s">
        <v>1548</v>
      </c>
      <c r="C220" s="9">
        <v>45741</v>
      </c>
      <c r="D220" s="9" t="str">
        <f>IF(表格3[[#This Row],[姓名]]&lt;&gt;"","其他","")</f>
        <v>其他</v>
      </c>
      <c r="E220" s="33" t="s">
        <v>3566</v>
      </c>
      <c r="F220" s="88"/>
      <c r="G220" s="335" t="str">
        <f>IF(表格3[[#This Row],[姓名]]&lt;&gt;"",TEXT(表格3[[#This Row],[日期]],"mm/dd;;")&amp;" "&amp;表格3[[#This Row],[項目]]&amp;表格3[[#This Row],[項目2]],"")</f>
        <v>03/25 3月傷口照護費</v>
      </c>
      <c r="H220" s="332">
        <v>1</v>
      </c>
      <c r="I220" s="332">
        <v>150</v>
      </c>
      <c r="J220" s="336">
        <f>表格3[[#This Row],[數量]]*表格3[[#This Row],[單價]]</f>
        <v>150</v>
      </c>
    </row>
    <row r="221" spans="1:10">
      <c r="A221" s="334" t="str">
        <f>IFERROR((INDEX(名冊[#All],MATCH(表格3[[#This Row],[姓名]],名冊[[#All],[姓名]],0),COLUMN(名冊[[#Headers],[字號]]))),"")</f>
        <v>1-705</v>
      </c>
      <c r="B221" s="155" t="s">
        <v>1548</v>
      </c>
      <c r="C221" s="9">
        <v>45741</v>
      </c>
      <c r="D221" s="9" t="str">
        <f>IF(表格3[[#This Row],[姓名]]&lt;&gt;"","其他","")</f>
        <v>其他</v>
      </c>
      <c r="E221" s="33" t="s">
        <v>3561</v>
      </c>
      <c r="F221" s="88"/>
      <c r="G221" s="335" t="str">
        <f>IF(表格3[[#This Row],[姓名]]&lt;&gt;"",TEXT(表格3[[#This Row],[日期]],"mm/dd;;")&amp;" "&amp;表格3[[#This Row],[項目]]&amp;表格3[[#This Row],[項目2]],"")</f>
        <v>03/25 3月鼻胃管照護費</v>
      </c>
      <c r="H221" s="332">
        <v>1</v>
      </c>
      <c r="I221" s="332">
        <v>250</v>
      </c>
      <c r="J221" s="336">
        <f>表格3[[#This Row],[數量]]*表格3[[#This Row],[單價]]</f>
        <v>250</v>
      </c>
    </row>
    <row r="222" spans="1:10">
      <c r="A222" s="334" t="str">
        <f>IFERROR((INDEX(名冊[#All],MATCH(表格3[[#This Row],[姓名]],名冊[[#All],[姓名]],0),COLUMN(名冊[[#Headers],[字號]]))),"")</f>
        <v>1-705</v>
      </c>
      <c r="B222" s="155" t="s">
        <v>1548</v>
      </c>
      <c r="C222" s="9">
        <v>45741</v>
      </c>
      <c r="D222" s="9" t="str">
        <f>IF(表格3[[#This Row],[姓名]]&lt;&gt;"","其他","")</f>
        <v>其他</v>
      </c>
      <c r="E222" s="33" t="s">
        <v>3369</v>
      </c>
      <c r="F222" s="88"/>
      <c r="G222" s="335" t="str">
        <f>IF(表格3[[#This Row],[姓名]]&lt;&gt;"",TEXT(表格3[[#This Row],[日期]],"mm/dd;;")&amp;" "&amp;表格3[[#This Row],[項目]]&amp;表格3[[#This Row],[項目2]],"")</f>
        <v>03/25 寢具送洗費用(03月)</v>
      </c>
      <c r="H222" s="332">
        <v>1</v>
      </c>
      <c r="I222" s="332">
        <v>200</v>
      </c>
      <c r="J222" s="336">
        <f>表格3[[#This Row],[數量]]*表格3[[#This Row],[單價]]</f>
        <v>200</v>
      </c>
    </row>
    <row r="223" spans="1:10">
      <c r="A223" s="334" t="str">
        <f>IFERROR((INDEX(名冊[#All],MATCH(表格3[[#This Row],[姓名]],名冊[[#All],[姓名]],0),COLUMN(名冊[[#Headers],[字號]]))),"")</f>
        <v>1-717</v>
      </c>
      <c r="B223" s="155" t="s">
        <v>1674</v>
      </c>
      <c r="C223" s="9">
        <v>45741</v>
      </c>
      <c r="D223" s="9" t="str">
        <f>IF(表格3[[#This Row],[姓名]]&lt;&gt;"","其他","")</f>
        <v>其他</v>
      </c>
      <c r="E223" s="33" t="s">
        <v>3382</v>
      </c>
      <c r="F223" s="88"/>
      <c r="G223" s="335" t="str">
        <f>IF(表格3[[#This Row],[姓名]]&lt;&gt;"",TEXT(表格3[[#This Row],[日期]],"mm/dd;;")&amp;" "&amp;表格3[[#This Row],[項目]]&amp;表格3[[#This Row],[項目2]],"")</f>
        <v>03/25 3月份驗血糖</v>
      </c>
      <c r="H223" s="332">
        <v>4</v>
      </c>
      <c r="I223" s="332">
        <v>50</v>
      </c>
      <c r="J223" s="336">
        <f>表格3[[#This Row],[數量]]*表格3[[#This Row],[單價]]</f>
        <v>200</v>
      </c>
    </row>
    <row r="224" spans="1:10">
      <c r="A224" s="334" t="str">
        <f>IFERROR((INDEX(名冊[#All],MATCH(表格3[[#This Row],[姓名]],名冊[[#All],[姓名]],0),COLUMN(名冊[[#Headers],[字號]]))),"")</f>
        <v>1-717</v>
      </c>
      <c r="B224" s="155" t="s">
        <v>1674</v>
      </c>
      <c r="C224" s="9">
        <v>45741</v>
      </c>
      <c r="D224" s="9" t="str">
        <f>IF(表格3[[#This Row],[姓名]]&lt;&gt;"","其他","")</f>
        <v>其他</v>
      </c>
      <c r="E224" s="33" t="s">
        <v>3369</v>
      </c>
      <c r="F224" s="88"/>
      <c r="G224" s="335" t="str">
        <f>IF(表格3[[#This Row],[姓名]]&lt;&gt;"",TEXT(表格3[[#This Row],[日期]],"mm/dd;;")&amp;" "&amp;表格3[[#This Row],[項目]]&amp;表格3[[#This Row],[項目2]],"")</f>
        <v>03/25 寢具送洗費用(03月)</v>
      </c>
      <c r="H224" s="332">
        <v>1</v>
      </c>
      <c r="I224" s="332">
        <v>200</v>
      </c>
      <c r="J224" s="336">
        <f>表格3[[#This Row],[數量]]*表格3[[#This Row],[單價]]</f>
        <v>200</v>
      </c>
    </row>
    <row r="225" spans="1:10">
      <c r="A225" s="334" t="str">
        <f>IFERROR((INDEX(名冊[#All],MATCH(表格3[[#This Row],[姓名]],名冊[[#All],[姓名]],0),COLUMN(名冊[[#Headers],[字號]]))),"")</f>
        <v>3-454</v>
      </c>
      <c r="B225" s="155" t="s">
        <v>584</v>
      </c>
      <c r="C225" s="9">
        <v>45741</v>
      </c>
      <c r="D225" s="9" t="str">
        <f>IF(表格3[[#This Row],[姓名]]&lt;&gt;"","其他","")</f>
        <v>其他</v>
      </c>
      <c r="E225" s="33" t="s">
        <v>3561</v>
      </c>
      <c r="F225" s="88"/>
      <c r="G225" s="335" t="str">
        <f>IF(表格3[[#This Row],[姓名]]&lt;&gt;"",TEXT(表格3[[#This Row],[日期]],"mm/dd;;")&amp;" "&amp;表格3[[#This Row],[項目]]&amp;表格3[[#This Row],[項目2]],"")</f>
        <v>03/25 3月鼻胃管照護費</v>
      </c>
      <c r="H225" s="332">
        <v>1</v>
      </c>
      <c r="I225" s="332">
        <v>1500</v>
      </c>
      <c r="J225" s="336">
        <f>表格3[[#This Row],[數量]]*表格3[[#This Row],[單價]]</f>
        <v>1500</v>
      </c>
    </row>
    <row r="226" spans="1:10">
      <c r="A226" s="334" t="str">
        <f>IFERROR((INDEX(名冊[#All],MATCH(表格3[[#This Row],[姓名]],名冊[[#All],[姓名]],0),COLUMN(名冊[[#Headers],[字號]]))),"")</f>
        <v>3-454</v>
      </c>
      <c r="B226" s="155" t="s">
        <v>584</v>
      </c>
      <c r="C226" s="9">
        <v>45741</v>
      </c>
      <c r="D226" s="9" t="str">
        <f>IF(表格3[[#This Row],[姓名]]&lt;&gt;"","其他","")</f>
        <v>其他</v>
      </c>
      <c r="E226" s="33" t="s">
        <v>3369</v>
      </c>
      <c r="F226" s="88"/>
      <c r="G226" s="335" t="str">
        <f>IF(表格3[[#This Row],[姓名]]&lt;&gt;"",TEXT(表格3[[#This Row],[日期]],"mm/dd;;")&amp;" "&amp;表格3[[#This Row],[項目]]&amp;表格3[[#This Row],[項目2]],"")</f>
        <v>03/25 寢具送洗費用(03月)</v>
      </c>
      <c r="H226" s="332">
        <v>1</v>
      </c>
      <c r="I226" s="332">
        <v>200</v>
      </c>
      <c r="J226" s="336">
        <f>表格3[[#This Row],[數量]]*表格3[[#This Row],[單價]]</f>
        <v>200</v>
      </c>
    </row>
    <row r="227" spans="1:10">
      <c r="A227" s="334" t="str">
        <f>IFERROR((INDEX(名冊[#All],MATCH(表格3[[#This Row],[姓名]],名冊[[#All],[姓名]],0),COLUMN(名冊[[#Headers],[字號]]))),"")</f>
        <v>1-561</v>
      </c>
      <c r="B227" s="155" t="s">
        <v>617</v>
      </c>
      <c r="C227" s="9">
        <v>45741</v>
      </c>
      <c r="D227" s="9" t="str">
        <f>IF(表格3[[#This Row],[姓名]]&lt;&gt;"","其他","")</f>
        <v>其他</v>
      </c>
      <c r="E227" s="33" t="s">
        <v>3369</v>
      </c>
      <c r="F227" s="88"/>
      <c r="G227" s="335" t="str">
        <f>IF(表格3[[#This Row],[姓名]]&lt;&gt;"",TEXT(表格3[[#This Row],[日期]],"mm/dd;;")&amp;" "&amp;表格3[[#This Row],[項目]]&amp;表格3[[#This Row],[項目2]],"")</f>
        <v>03/25 寢具送洗費用(03月)</v>
      </c>
      <c r="H227" s="332">
        <v>1</v>
      </c>
      <c r="I227" s="332">
        <v>200</v>
      </c>
      <c r="J227" s="336">
        <f>表格3[[#This Row],[數量]]*表格3[[#This Row],[單價]]</f>
        <v>200</v>
      </c>
    </row>
    <row r="228" spans="1:10">
      <c r="A228" s="334" t="str">
        <f>IFERROR((INDEX(名冊[#All],MATCH(表格3[[#This Row],[姓名]],名冊[[#All],[姓名]],0),COLUMN(名冊[[#Headers],[字號]]))),"")</f>
        <v>3-518</v>
      </c>
      <c r="B228" s="155" t="s">
        <v>4336</v>
      </c>
      <c r="C228" s="9">
        <v>45741</v>
      </c>
      <c r="D228" s="9" t="str">
        <f>IF(表格3[[#This Row],[姓名]]&lt;&gt;"","其他","")</f>
        <v>其他</v>
      </c>
      <c r="E228" s="33" t="s">
        <v>4338</v>
      </c>
      <c r="F228" s="88"/>
      <c r="G228" s="335" t="str">
        <f>IF(表格3[[#This Row],[姓名]]&lt;&gt;"",TEXT(表格3[[#This Row],[日期]],"mm/dd;;")&amp;" "&amp;表格3[[#This Row],[項目]]&amp;表格3[[#This Row],[項目2]],"")</f>
        <v>03/25 補助款差額(1-2月3911+3314)</v>
      </c>
      <c r="H228" s="332">
        <v>1</v>
      </c>
      <c r="I228" s="332">
        <v>7225</v>
      </c>
      <c r="J228" s="336">
        <f>表格3[[#This Row],[數量]]*表格3[[#This Row],[單價]]</f>
        <v>7225</v>
      </c>
    </row>
    <row r="229" spans="1:10">
      <c r="A229" s="334" t="str">
        <f>IFERROR((INDEX(名冊[#All],MATCH(表格3[[#This Row],[姓名]],名冊[[#All],[姓名]],0),COLUMN(名冊[[#Headers],[字號]]))),"")</f>
        <v>3-518</v>
      </c>
      <c r="B229" s="155" t="s">
        <v>1310</v>
      </c>
      <c r="C229" s="9">
        <v>45741</v>
      </c>
      <c r="D229" s="9" t="str">
        <f>IF(表格3[[#This Row],[姓名]]&lt;&gt;"","其他","")</f>
        <v>其他</v>
      </c>
      <c r="E229" s="33" t="s">
        <v>3369</v>
      </c>
      <c r="F229" s="88"/>
      <c r="G229" s="335" t="str">
        <f>IF(表格3[[#This Row],[姓名]]&lt;&gt;"",TEXT(表格3[[#This Row],[日期]],"mm/dd;;")&amp;" "&amp;表格3[[#This Row],[項目]]&amp;表格3[[#This Row],[項目2]],"")</f>
        <v>03/25 寢具送洗費用(03月)</v>
      </c>
      <c r="H229" s="332">
        <v>1</v>
      </c>
      <c r="I229" s="332">
        <v>200</v>
      </c>
      <c r="J229" s="336">
        <f>表格3[[#This Row],[數量]]*表格3[[#This Row],[單價]]</f>
        <v>200</v>
      </c>
    </row>
    <row r="230" spans="1:10">
      <c r="A230" s="334" t="str">
        <f>IFERROR((INDEX(名冊[#All],MATCH(表格3[[#This Row],[姓名]],名冊[[#All],[姓名]],0),COLUMN(名冊[[#Headers],[字號]]))),"")</f>
        <v>1-743</v>
      </c>
      <c r="B230" s="155" t="s">
        <v>1954</v>
      </c>
      <c r="C230" s="9">
        <v>45741</v>
      </c>
      <c r="D230" s="9" t="str">
        <f>IF(表格3[[#This Row],[姓名]]&lt;&gt;"","其他","")</f>
        <v>其他</v>
      </c>
      <c r="E230" s="33" t="s">
        <v>3369</v>
      </c>
      <c r="F230" s="88"/>
      <c r="G230" s="335" t="str">
        <f>IF(表格3[[#This Row],[姓名]]&lt;&gt;"",TEXT(表格3[[#This Row],[日期]],"mm/dd;;")&amp;" "&amp;表格3[[#This Row],[項目]]&amp;表格3[[#This Row],[項目2]],"")</f>
        <v>03/25 寢具送洗費用(03月)</v>
      </c>
      <c r="H230" s="332">
        <v>1</v>
      </c>
      <c r="I230" s="332">
        <v>200</v>
      </c>
      <c r="J230" s="336">
        <f>表格3[[#This Row],[數量]]*表格3[[#This Row],[單價]]</f>
        <v>200</v>
      </c>
    </row>
    <row r="231" spans="1:10">
      <c r="A231" s="334" t="str">
        <f>IFERROR((INDEX(名冊[#All],MATCH(表格3[[#This Row],[姓名]],名冊[[#All],[姓名]],0),COLUMN(名冊[[#Headers],[字號]]))),"")</f>
        <v>1-745</v>
      </c>
      <c r="B231" s="155" t="s">
        <v>2645</v>
      </c>
      <c r="C231" s="9">
        <v>45741</v>
      </c>
      <c r="D231" s="9" t="str">
        <f>IF(表格3[[#This Row],[姓名]]&lt;&gt;"","其他","")</f>
        <v>其他</v>
      </c>
      <c r="E231" s="33" t="s">
        <v>3369</v>
      </c>
      <c r="F231" s="88"/>
      <c r="G231" s="335" t="str">
        <f>IF(表格3[[#This Row],[姓名]]&lt;&gt;"",TEXT(表格3[[#This Row],[日期]],"mm/dd;;")&amp;" "&amp;表格3[[#This Row],[項目]]&amp;表格3[[#This Row],[項目2]],"")</f>
        <v>03/25 寢具送洗費用(03月)</v>
      </c>
      <c r="H231" s="332">
        <v>1</v>
      </c>
      <c r="I231" s="332">
        <v>200</v>
      </c>
      <c r="J231" s="336">
        <f>表格3[[#This Row],[數量]]*表格3[[#This Row],[單價]]</f>
        <v>200</v>
      </c>
    </row>
    <row r="232" spans="1:10">
      <c r="A232" s="102" t="str">
        <f>IFERROR((INDEX(名冊[#All],MATCH(表格3[[#This Row],[姓名]],名冊[[#All],[姓名]],0),COLUMN(名冊[[#Headers],[字號]]))),"")</f>
        <v>1-710</v>
      </c>
      <c r="B232" s="155" t="s">
        <v>2871</v>
      </c>
      <c r="C232" s="9">
        <v>45741</v>
      </c>
      <c r="D232" s="9" t="str">
        <f>IF(表格3[[#This Row],[姓名]]&lt;&gt;"","其他","")</f>
        <v>其他</v>
      </c>
      <c r="E232" s="33" t="s">
        <v>2861</v>
      </c>
      <c r="F232" s="88"/>
      <c r="G232" s="89" t="str">
        <f>IF(表格3[[#This Row],[姓名]]&lt;&gt;"",TEXT(表格3[[#This Row],[日期]],"mm/dd;;")&amp;" "&amp;表格3[[#This Row],[項目]]&amp;表格3[[#This Row],[項目2]],"")</f>
        <v>03/25 114年2月14.21.28龍敏復健*3</v>
      </c>
      <c r="H232" s="6">
        <v>3</v>
      </c>
      <c r="I232" s="6">
        <v>50</v>
      </c>
      <c r="J232" s="103">
        <f>表格3[[#This Row],[數量]]*表格3[[#This Row],[單價]]</f>
        <v>150</v>
      </c>
    </row>
    <row r="233" spans="1:10">
      <c r="A233" s="334" t="str">
        <f>IFERROR((INDEX(名冊[#All],MATCH(表格3[[#This Row],[姓名]],名冊[[#All],[姓名]],0),COLUMN(名冊[[#Headers],[字號]]))),"")</f>
        <v>1-710</v>
      </c>
      <c r="B233" s="155" t="s">
        <v>1616</v>
      </c>
      <c r="C233" s="9">
        <v>45741</v>
      </c>
      <c r="D233" s="9" t="str">
        <f>IF(表格3[[#This Row],[姓名]]&lt;&gt;"","其他","")</f>
        <v>其他</v>
      </c>
      <c r="E233" s="33" t="s">
        <v>3369</v>
      </c>
      <c r="F233" s="88"/>
      <c r="G233" s="335" t="str">
        <f>IF(表格3[[#This Row],[姓名]]&lt;&gt;"",TEXT(表格3[[#This Row],[日期]],"mm/dd;;")&amp;" "&amp;表格3[[#This Row],[項目]]&amp;表格3[[#This Row],[項目2]],"")</f>
        <v>03/25 寢具送洗費用(03月)</v>
      </c>
      <c r="H233" s="332">
        <v>1</v>
      </c>
      <c r="I233" s="332">
        <v>200</v>
      </c>
      <c r="J233" s="336">
        <f>表格3[[#This Row],[數量]]*表格3[[#This Row],[單價]]</f>
        <v>200</v>
      </c>
    </row>
    <row r="234" spans="1:10">
      <c r="A234" s="334" t="str">
        <f>IFERROR((INDEX(名冊[#All],MATCH(表格3[[#This Row],[姓名]],名冊[[#All],[姓名]],0),COLUMN(名冊[[#Headers],[字號]]))),"")</f>
        <v>1-660</v>
      </c>
      <c r="B234" s="155" t="s">
        <v>1278</v>
      </c>
      <c r="C234" s="9">
        <v>45741</v>
      </c>
      <c r="D234" s="9" t="str">
        <f>IF(表格3[[#This Row],[姓名]]&lt;&gt;"","其他","")</f>
        <v>其他</v>
      </c>
      <c r="E234" s="33" t="s">
        <v>3369</v>
      </c>
      <c r="F234" s="88"/>
      <c r="G234" s="335" t="str">
        <f>IF(表格3[[#This Row],[姓名]]&lt;&gt;"",TEXT(表格3[[#This Row],[日期]],"mm/dd;;")&amp;" "&amp;表格3[[#This Row],[項目]]&amp;表格3[[#This Row],[項目2]],"")</f>
        <v>03/25 寢具送洗費用(03月)</v>
      </c>
      <c r="H234" s="332">
        <v>1</v>
      </c>
      <c r="I234" s="332">
        <v>200</v>
      </c>
      <c r="J234" s="336">
        <f>表格3[[#This Row],[數量]]*表格3[[#This Row],[單價]]</f>
        <v>200</v>
      </c>
    </row>
    <row r="235" spans="1:10">
      <c r="A235" s="334" t="str">
        <f>IFERROR((INDEX(名冊[#All],MATCH(表格3[[#This Row],[姓名]],名冊[[#All],[姓名]],0),COLUMN(名冊[[#Headers],[字號]]))),"")</f>
        <v>1-433</v>
      </c>
      <c r="B235" s="155" t="s">
        <v>533</v>
      </c>
      <c r="C235" s="9">
        <v>45741</v>
      </c>
      <c r="D235" s="9" t="str">
        <f>IF(表格3[[#This Row],[姓名]]&lt;&gt;"","其他","")</f>
        <v>其他</v>
      </c>
      <c r="E235" s="33" t="s">
        <v>3369</v>
      </c>
      <c r="F235" s="88"/>
      <c r="G235" s="335" t="str">
        <f>IF(表格3[[#This Row],[姓名]]&lt;&gt;"",TEXT(表格3[[#This Row],[日期]],"mm/dd;;")&amp;" "&amp;表格3[[#This Row],[項目]]&amp;表格3[[#This Row],[項目2]],"")</f>
        <v>03/25 寢具送洗費用(03月)</v>
      </c>
      <c r="H235" s="332">
        <v>1</v>
      </c>
      <c r="I235" s="332">
        <v>200</v>
      </c>
      <c r="J235" s="336">
        <f>表格3[[#This Row],[數量]]*表格3[[#This Row],[單價]]</f>
        <v>200</v>
      </c>
    </row>
    <row r="236" spans="1:10">
      <c r="A236" s="334" t="str">
        <f>IFERROR((INDEX(名冊[#All],MATCH(表格3[[#This Row],[姓名]],名冊[[#All],[姓名]],0),COLUMN(名冊[[#Headers],[字號]]))),"")</f>
        <v>1-768</v>
      </c>
      <c r="B236" s="155" t="s">
        <v>2264</v>
      </c>
      <c r="C236" s="9">
        <v>45741</v>
      </c>
      <c r="D236" s="9" t="str">
        <f>IF(表格3[[#This Row],[姓名]]&lt;&gt;"","其他","")</f>
        <v>其他</v>
      </c>
      <c r="E236" s="33" t="s">
        <v>3563</v>
      </c>
      <c r="F236" s="88"/>
      <c r="G236" s="335" t="str">
        <f>IF(表格3[[#This Row],[姓名]]&lt;&gt;"",TEXT(表格3[[#This Row],[日期]],"mm/dd;;")&amp;" "&amp;表格3[[#This Row],[項目]]&amp;表格3[[#This Row],[項目2]],"")</f>
        <v>03/25 3月尿管照護費</v>
      </c>
      <c r="H236" s="332">
        <v>1</v>
      </c>
      <c r="I236" s="332">
        <v>1500</v>
      </c>
      <c r="J236" s="336">
        <f>表格3[[#This Row],[數量]]*表格3[[#This Row],[單價]]</f>
        <v>1500</v>
      </c>
    </row>
    <row r="237" spans="1:10">
      <c r="A237" s="334" t="str">
        <f>IFERROR((INDEX(名冊[#All],MATCH(表格3[[#This Row],[姓名]],名冊[[#All],[姓名]],0),COLUMN(名冊[[#Headers],[字號]]))),"")</f>
        <v>1-768</v>
      </c>
      <c r="B237" s="155" t="s">
        <v>2264</v>
      </c>
      <c r="C237" s="9">
        <v>45741</v>
      </c>
      <c r="D237" s="9" t="str">
        <f>IF(表格3[[#This Row],[姓名]]&lt;&gt;"","其他","")</f>
        <v>其他</v>
      </c>
      <c r="E237" s="33" t="s">
        <v>3566</v>
      </c>
      <c r="F237" s="88"/>
      <c r="G237" s="335" t="str">
        <f>IF(表格3[[#This Row],[姓名]]&lt;&gt;"",TEXT(表格3[[#This Row],[日期]],"mm/dd;;")&amp;" "&amp;表格3[[#This Row],[項目]]&amp;表格3[[#This Row],[項目2]],"")</f>
        <v>03/25 3月傷口照護費</v>
      </c>
      <c r="H237" s="332">
        <v>1</v>
      </c>
      <c r="I237" s="332">
        <v>2800</v>
      </c>
      <c r="J237" s="336">
        <f>表格3[[#This Row],[數量]]*表格3[[#This Row],[單價]]</f>
        <v>2800</v>
      </c>
    </row>
    <row r="238" spans="1:10">
      <c r="A238" s="334" t="str">
        <f>IFERROR((INDEX(名冊[#All],MATCH(表格3[[#This Row],[姓名]],名冊[[#All],[姓名]],0),COLUMN(名冊[[#Headers],[字號]]))),"")</f>
        <v>1-768</v>
      </c>
      <c r="B238" s="155" t="s">
        <v>2264</v>
      </c>
      <c r="C238" s="9">
        <v>45741</v>
      </c>
      <c r="D238" s="9" t="str">
        <f>IF(表格3[[#This Row],[姓名]]&lt;&gt;"","其他","")</f>
        <v>其他</v>
      </c>
      <c r="E238" s="33" t="s">
        <v>3562</v>
      </c>
      <c r="F238" s="88"/>
      <c r="G238" s="335" t="str">
        <f>IF(表格3[[#This Row],[姓名]]&lt;&gt;"",TEXT(表格3[[#This Row],[日期]],"mm/dd;;")&amp;" "&amp;表格3[[#This Row],[項目]]&amp;表格3[[#This Row],[項目2]],"")</f>
        <v>03/25 3月鼻胃管照護費</v>
      </c>
      <c r="H238" s="332">
        <v>1</v>
      </c>
      <c r="I238" s="332">
        <v>1500</v>
      </c>
      <c r="J238" s="336">
        <f>表格3[[#This Row],[數量]]*表格3[[#This Row],[單價]]</f>
        <v>1500</v>
      </c>
    </row>
    <row r="239" spans="1:10">
      <c r="A239" s="334" t="str">
        <f>IFERROR((INDEX(名冊[#All],MATCH(表格3[[#This Row],[姓名]],名冊[[#All],[姓名]],0),COLUMN(名冊[[#Headers],[字號]]))),"")</f>
        <v>1-768</v>
      </c>
      <c r="B239" s="155" t="s">
        <v>2264</v>
      </c>
      <c r="C239" s="9">
        <v>45741</v>
      </c>
      <c r="D239" s="9" t="str">
        <f>IF(表格3[[#This Row],[姓名]]&lt;&gt;"","其他","")</f>
        <v>其他</v>
      </c>
      <c r="E239" s="33" t="s">
        <v>3369</v>
      </c>
      <c r="F239" s="88"/>
      <c r="G239" s="335" t="str">
        <f>IF(表格3[[#This Row],[姓名]]&lt;&gt;"",TEXT(表格3[[#This Row],[日期]],"mm/dd;;")&amp;" "&amp;表格3[[#This Row],[項目]]&amp;表格3[[#This Row],[項目2]],"")</f>
        <v>03/25 寢具送洗費用(03月)</v>
      </c>
      <c r="H239" s="332">
        <v>1</v>
      </c>
      <c r="I239" s="332">
        <v>200</v>
      </c>
      <c r="J239" s="336">
        <f>表格3[[#This Row],[數量]]*表格3[[#This Row],[單價]]</f>
        <v>200</v>
      </c>
    </row>
    <row r="240" spans="1:10">
      <c r="A240" s="334" t="str">
        <f>IFERROR((INDEX(名冊[#All],MATCH(表格3[[#This Row],[姓名]],名冊[[#All],[姓名]],0),COLUMN(名冊[[#Headers],[字號]]))),"")</f>
        <v>3-478</v>
      </c>
      <c r="B240" s="155" t="s">
        <v>629</v>
      </c>
      <c r="C240" s="9">
        <v>45741</v>
      </c>
      <c r="D240" s="9" t="str">
        <f>IF(表格3[[#This Row],[姓名]]&lt;&gt;"","其他","")</f>
        <v>其他</v>
      </c>
      <c r="E240" s="33" t="s">
        <v>3382</v>
      </c>
      <c r="F240" s="88"/>
      <c r="G240" s="335" t="str">
        <f>IF(表格3[[#This Row],[姓名]]&lt;&gt;"",TEXT(表格3[[#This Row],[日期]],"mm/dd;;")&amp;" "&amp;表格3[[#This Row],[項目]]&amp;表格3[[#This Row],[項目2]],"")</f>
        <v>03/25 3月份驗血糖</v>
      </c>
      <c r="H240" s="332">
        <v>4</v>
      </c>
      <c r="I240" s="332">
        <v>50</v>
      </c>
      <c r="J240" s="336">
        <f>表格3[[#This Row],[數量]]*表格3[[#This Row],[單價]]</f>
        <v>200</v>
      </c>
    </row>
    <row r="241" spans="1:10">
      <c r="A241" s="334" t="str">
        <f>IFERROR((INDEX(名冊[#All],MATCH(表格3[[#This Row],[姓名]],名冊[[#All],[姓名]],0),COLUMN(名冊[[#Headers],[字號]]))),"")</f>
        <v>3-478</v>
      </c>
      <c r="B241" s="155" t="s">
        <v>629</v>
      </c>
      <c r="C241" s="9">
        <v>45741</v>
      </c>
      <c r="D241" s="9" t="str">
        <f>IF(表格3[[#This Row],[姓名]]&lt;&gt;"","其他","")</f>
        <v>其他</v>
      </c>
      <c r="E241" s="33" t="s">
        <v>3563</v>
      </c>
      <c r="F241" s="88"/>
      <c r="G241" s="335" t="str">
        <f>IF(表格3[[#This Row],[姓名]]&lt;&gt;"",TEXT(表格3[[#This Row],[日期]],"mm/dd;;")&amp;" "&amp;表格3[[#This Row],[項目]]&amp;表格3[[#This Row],[項目2]],"")</f>
        <v>03/25 3月尿管照護費</v>
      </c>
      <c r="H241" s="332">
        <v>1</v>
      </c>
      <c r="I241" s="332">
        <v>1500</v>
      </c>
      <c r="J241" s="336">
        <f>表格3[[#This Row],[數量]]*表格3[[#This Row],[單價]]</f>
        <v>1500</v>
      </c>
    </row>
    <row r="242" spans="1:10">
      <c r="A242" s="334" t="str">
        <f>IFERROR((INDEX(名冊[#All],MATCH(表格3[[#This Row],[姓名]],名冊[[#All],[姓名]],0),COLUMN(名冊[[#Headers],[字號]]))),"")</f>
        <v>3-478</v>
      </c>
      <c r="B242" s="155" t="s">
        <v>629</v>
      </c>
      <c r="C242" s="9">
        <v>45741</v>
      </c>
      <c r="D242" s="9" t="str">
        <f>IF(表格3[[#This Row],[姓名]]&lt;&gt;"","其他","")</f>
        <v>其他</v>
      </c>
      <c r="E242" s="33" t="s">
        <v>3561</v>
      </c>
      <c r="F242" s="88"/>
      <c r="G242" s="335" t="str">
        <f>IF(表格3[[#This Row],[姓名]]&lt;&gt;"",TEXT(表格3[[#This Row],[日期]],"mm/dd;;")&amp;" "&amp;表格3[[#This Row],[項目]]&amp;表格3[[#This Row],[項目2]],"")</f>
        <v>03/25 3月鼻胃管照護費</v>
      </c>
      <c r="H242" s="332">
        <v>1</v>
      </c>
      <c r="I242" s="332">
        <v>1500</v>
      </c>
      <c r="J242" s="336">
        <f>表格3[[#This Row],[數量]]*表格3[[#This Row],[單價]]</f>
        <v>1500</v>
      </c>
    </row>
    <row r="243" spans="1:10">
      <c r="A243" s="334" t="str">
        <f>IFERROR((INDEX(名冊[#All],MATCH(表格3[[#This Row],[姓名]],名冊[[#All],[姓名]],0),COLUMN(名冊[[#Headers],[字號]]))),"")</f>
        <v>3-478</v>
      </c>
      <c r="B243" s="155" t="s">
        <v>629</v>
      </c>
      <c r="C243" s="9">
        <v>45741</v>
      </c>
      <c r="D243" s="9" t="str">
        <f>IF(表格3[[#This Row],[姓名]]&lt;&gt;"","其他","")</f>
        <v>其他</v>
      </c>
      <c r="E243" s="33" t="s">
        <v>3369</v>
      </c>
      <c r="F243" s="88"/>
      <c r="G243" s="335" t="str">
        <f>IF(表格3[[#This Row],[姓名]]&lt;&gt;"",TEXT(表格3[[#This Row],[日期]],"mm/dd;;")&amp;" "&amp;表格3[[#This Row],[項目]]&amp;表格3[[#This Row],[項目2]],"")</f>
        <v>03/25 寢具送洗費用(03月)</v>
      </c>
      <c r="H243" s="332">
        <v>1</v>
      </c>
      <c r="I243" s="332">
        <v>200</v>
      </c>
      <c r="J243" s="336">
        <f>表格3[[#This Row],[數量]]*表格3[[#This Row],[單價]]</f>
        <v>200</v>
      </c>
    </row>
    <row r="244" spans="1:10">
      <c r="A244" s="334" t="str">
        <f>IFERROR((INDEX(名冊[#All],MATCH(表格3[[#This Row],[姓名]],名冊[[#All],[姓名]],0),COLUMN(名冊[[#Headers],[字號]]))),"")</f>
        <v>1-732</v>
      </c>
      <c r="B244" s="155" t="s">
        <v>1869</v>
      </c>
      <c r="C244" s="9">
        <v>45741</v>
      </c>
      <c r="D244" s="9" t="str">
        <f>IF(表格3[[#This Row],[姓名]]&lt;&gt;"","其他","")</f>
        <v>其他</v>
      </c>
      <c r="E244" s="33" t="s">
        <v>3563</v>
      </c>
      <c r="F244" s="88"/>
      <c r="G244" s="335" t="str">
        <f>IF(表格3[[#This Row],[姓名]]&lt;&gt;"",TEXT(表格3[[#This Row],[日期]],"mm/dd;;")&amp;" "&amp;表格3[[#This Row],[項目]]&amp;表格3[[#This Row],[項目2]],"")</f>
        <v>03/25 3月尿管照護費</v>
      </c>
      <c r="H244" s="332">
        <v>1</v>
      </c>
      <c r="I244" s="332">
        <v>1500</v>
      </c>
      <c r="J244" s="336">
        <f>表格3[[#This Row],[數量]]*表格3[[#This Row],[單價]]</f>
        <v>1500</v>
      </c>
    </row>
    <row r="245" spans="1:10">
      <c r="A245" s="334" t="str">
        <f>IFERROR((INDEX(名冊[#All],MATCH(表格3[[#This Row],[姓名]],名冊[[#All],[姓名]],0),COLUMN(名冊[[#Headers],[字號]]))),"")</f>
        <v>1-732</v>
      </c>
      <c r="B245" s="155" t="s">
        <v>1869</v>
      </c>
      <c r="C245" s="9">
        <v>45741</v>
      </c>
      <c r="D245" s="9" t="str">
        <f>IF(表格3[[#This Row],[姓名]]&lt;&gt;"","其他","")</f>
        <v>其他</v>
      </c>
      <c r="E245" s="33" t="s">
        <v>3369</v>
      </c>
      <c r="F245" s="88"/>
      <c r="G245" s="335" t="str">
        <f>IF(表格3[[#This Row],[姓名]]&lt;&gt;"",TEXT(表格3[[#This Row],[日期]],"mm/dd;;")&amp;" "&amp;表格3[[#This Row],[項目]]&amp;表格3[[#This Row],[項目2]],"")</f>
        <v>03/25 寢具送洗費用(03月)</v>
      </c>
      <c r="H245" s="332">
        <v>1</v>
      </c>
      <c r="I245" s="332">
        <v>200</v>
      </c>
      <c r="J245" s="336">
        <f>表格3[[#This Row],[數量]]*表格3[[#This Row],[單價]]</f>
        <v>200</v>
      </c>
    </row>
    <row r="246" spans="1:10">
      <c r="A246" s="334" t="str">
        <f>IFERROR((INDEX(名冊[#All],MATCH(表格3[[#This Row],[姓名]],名冊[[#All],[姓名]],0),COLUMN(名冊[[#Headers],[字號]]))),"")</f>
        <v>2-051</v>
      </c>
      <c r="B246" s="155" t="s">
        <v>281</v>
      </c>
      <c r="C246" s="9">
        <v>45741</v>
      </c>
      <c r="D246" s="9" t="str">
        <f>IF(表格3[[#This Row],[姓名]]&lt;&gt;"","其他","")</f>
        <v>其他</v>
      </c>
      <c r="E246" s="33" t="s">
        <v>3562</v>
      </c>
      <c r="F246" s="88"/>
      <c r="G246" s="335" t="str">
        <f>IF(表格3[[#This Row],[姓名]]&lt;&gt;"",TEXT(表格3[[#This Row],[日期]],"mm/dd;;")&amp;" "&amp;表格3[[#This Row],[項目]]&amp;表格3[[#This Row],[項目2]],"")</f>
        <v>03/25 3月鼻胃管照護費</v>
      </c>
      <c r="H246" s="332">
        <v>1</v>
      </c>
      <c r="I246" s="332">
        <v>1500</v>
      </c>
      <c r="J246" s="336">
        <f>表格3[[#This Row],[數量]]*表格3[[#This Row],[單價]]</f>
        <v>1500</v>
      </c>
    </row>
    <row r="247" spans="1:10">
      <c r="A247" s="334" t="str">
        <f>IFERROR((INDEX(名冊[#All],MATCH(表格3[[#This Row],[姓名]],名冊[[#All],[姓名]],0),COLUMN(名冊[[#Headers],[字號]]))),"")</f>
        <v>2-051</v>
      </c>
      <c r="B247" s="155" t="s">
        <v>281</v>
      </c>
      <c r="C247" s="9">
        <v>45741</v>
      </c>
      <c r="D247" s="9" t="str">
        <f>IF(表格3[[#This Row],[姓名]]&lt;&gt;"","其他","")</f>
        <v>其他</v>
      </c>
      <c r="E247" s="33" t="s">
        <v>3369</v>
      </c>
      <c r="F247" s="88"/>
      <c r="G247" s="335" t="str">
        <f>IF(表格3[[#This Row],[姓名]]&lt;&gt;"",TEXT(表格3[[#This Row],[日期]],"mm/dd;;")&amp;" "&amp;表格3[[#This Row],[項目]]&amp;表格3[[#This Row],[項目2]],"")</f>
        <v>03/25 寢具送洗費用(03月)</v>
      </c>
      <c r="H247" s="332">
        <v>1</v>
      </c>
      <c r="I247" s="332">
        <v>200</v>
      </c>
      <c r="J247" s="336">
        <f>表格3[[#This Row],[數量]]*表格3[[#This Row],[單價]]</f>
        <v>200</v>
      </c>
    </row>
    <row r="248" spans="1:10">
      <c r="A248" s="334" t="str">
        <f>IFERROR((INDEX(名冊[#All],MATCH(表格3[[#This Row],[姓名]],名冊[[#All],[姓名]],0),COLUMN(名冊[[#Headers],[字號]]))),"")</f>
        <v>1-022</v>
      </c>
      <c r="B248" s="155" t="s">
        <v>543</v>
      </c>
      <c r="C248" s="9">
        <v>45741</v>
      </c>
      <c r="D248" s="9" t="str">
        <f>IF(表格3[[#This Row],[姓名]]&lt;&gt;"","其他","")</f>
        <v>其他</v>
      </c>
      <c r="E248" s="33" t="s">
        <v>3370</v>
      </c>
      <c r="F248" s="88"/>
      <c r="G248" s="335" t="str">
        <f>IF(表格3[[#This Row],[姓名]]&lt;&gt;"",TEXT(表格3[[#This Row],[日期]],"mm/dd;;")&amp;" "&amp;表格3[[#This Row],[項目]]&amp;表格3[[#This Row],[項目2]],"")</f>
        <v>03/25 寢具送洗費用(03月)</v>
      </c>
      <c r="H248" s="332">
        <v>1</v>
      </c>
      <c r="I248" s="332">
        <v>200</v>
      </c>
      <c r="J248" s="336">
        <f>表格3[[#This Row],[數量]]*表格3[[#This Row],[單價]]</f>
        <v>200</v>
      </c>
    </row>
    <row r="249" spans="1:10">
      <c r="A249" s="334" t="str">
        <f>IFERROR((INDEX(名冊[#All],MATCH(表格3[[#This Row],[姓名]],名冊[[#All],[姓名]],0),COLUMN(名冊[[#Headers],[字號]]))),"")</f>
        <v>1-673</v>
      </c>
      <c r="B249" s="155" t="s">
        <v>1350</v>
      </c>
      <c r="C249" s="9">
        <v>45741</v>
      </c>
      <c r="D249" s="9" t="str">
        <f>IF(表格3[[#This Row],[姓名]]&lt;&gt;"","其他","")</f>
        <v>其他</v>
      </c>
      <c r="E249" s="33" t="s">
        <v>3369</v>
      </c>
      <c r="F249" s="88"/>
      <c r="G249" s="335" t="str">
        <f>IF(表格3[[#This Row],[姓名]]&lt;&gt;"",TEXT(表格3[[#This Row],[日期]],"mm/dd;;")&amp;" "&amp;表格3[[#This Row],[項目]]&amp;表格3[[#This Row],[項目2]],"")</f>
        <v>03/25 寢具送洗費用(03月)</v>
      </c>
      <c r="H249" s="332">
        <v>1</v>
      </c>
      <c r="I249" s="332">
        <v>200</v>
      </c>
      <c r="J249" s="336">
        <f>表格3[[#This Row],[數量]]*表格3[[#This Row],[單價]]</f>
        <v>200</v>
      </c>
    </row>
    <row r="250" spans="1:10">
      <c r="A250" s="334" t="str">
        <f>IFERROR((INDEX(名冊[#All],MATCH(表格3[[#This Row],[姓名]],名冊[[#All],[姓名]],0),COLUMN(名冊[[#Headers],[字號]]))),"")</f>
        <v>2-130</v>
      </c>
      <c r="B250" s="155" t="s">
        <v>586</v>
      </c>
      <c r="C250" s="9">
        <v>45741</v>
      </c>
      <c r="D250" s="9" t="str">
        <f>IF(表格3[[#This Row],[姓名]]&lt;&gt;"","其他","")</f>
        <v>其他</v>
      </c>
      <c r="E250" s="33" t="s">
        <v>3369</v>
      </c>
      <c r="F250" s="88"/>
      <c r="G250" s="335" t="str">
        <f>IF(表格3[[#This Row],[姓名]]&lt;&gt;"",TEXT(表格3[[#This Row],[日期]],"mm/dd;;")&amp;" "&amp;表格3[[#This Row],[項目]]&amp;表格3[[#This Row],[項目2]],"")</f>
        <v>03/25 寢具送洗費用(03月)</v>
      </c>
      <c r="H250" s="332">
        <v>1</v>
      </c>
      <c r="I250" s="332">
        <v>200</v>
      </c>
      <c r="J250" s="336">
        <f>表格3[[#This Row],[數量]]*表格3[[#This Row],[單價]]</f>
        <v>200</v>
      </c>
    </row>
    <row r="251" spans="1:10">
      <c r="A251" s="334" t="str">
        <f>IFERROR((INDEX(名冊[#All],MATCH(表格3[[#This Row],[姓名]],名冊[[#All],[姓名]],0),COLUMN(名冊[[#Headers],[字號]]))),"")</f>
        <v>1-741</v>
      </c>
      <c r="B251" s="155" t="s">
        <v>1937</v>
      </c>
      <c r="C251" s="9">
        <v>45741</v>
      </c>
      <c r="D251" s="9" t="str">
        <f>IF(表格3[[#This Row],[姓名]]&lt;&gt;"","其他","")</f>
        <v>其他</v>
      </c>
      <c r="E251" s="33" t="s">
        <v>3369</v>
      </c>
      <c r="F251" s="88"/>
      <c r="G251" s="335" t="str">
        <f>IF(表格3[[#This Row],[姓名]]&lt;&gt;"",TEXT(表格3[[#This Row],[日期]],"mm/dd;;")&amp;" "&amp;表格3[[#This Row],[項目]]&amp;表格3[[#This Row],[項目2]],"")</f>
        <v>03/25 寢具送洗費用(03月)</v>
      </c>
      <c r="H251" s="332">
        <v>1</v>
      </c>
      <c r="I251" s="332">
        <v>200</v>
      </c>
      <c r="J251" s="336">
        <f>表格3[[#This Row],[數量]]*表格3[[#This Row],[單價]]</f>
        <v>200</v>
      </c>
    </row>
    <row r="252" spans="1:10">
      <c r="A252" s="334" t="str">
        <f>IFERROR((INDEX(名冊[#All],MATCH(表格3[[#This Row],[姓名]],名冊[[#All],[姓名]],0),COLUMN(名冊[[#Headers],[字號]]))),"")</f>
        <v>1-763</v>
      </c>
      <c r="B252" s="155" t="s">
        <v>2162</v>
      </c>
      <c r="C252" s="9">
        <v>45741</v>
      </c>
      <c r="D252" s="9" t="str">
        <f>IF(表格3[[#This Row],[姓名]]&lt;&gt;"","其他","")</f>
        <v>其他</v>
      </c>
      <c r="E252" s="33" t="s">
        <v>3369</v>
      </c>
      <c r="F252" s="88"/>
      <c r="G252" s="335" t="str">
        <f>IF(表格3[[#This Row],[姓名]]&lt;&gt;"",TEXT(表格3[[#This Row],[日期]],"mm/dd;;")&amp;" "&amp;表格3[[#This Row],[項目]]&amp;表格3[[#This Row],[項目2]],"")</f>
        <v>03/25 寢具送洗費用(03月)</v>
      </c>
      <c r="H252" s="332">
        <v>1</v>
      </c>
      <c r="I252" s="332">
        <v>200</v>
      </c>
      <c r="J252" s="336">
        <f>表格3[[#This Row],[數量]]*表格3[[#This Row],[單價]]</f>
        <v>200</v>
      </c>
    </row>
    <row r="253" spans="1:10">
      <c r="A253" s="334" t="str">
        <f>IFERROR((INDEX(名冊[#All],MATCH(表格3[[#This Row],[姓名]],名冊[[#All],[姓名]],0),COLUMN(名冊[[#Headers],[字號]]))),"")</f>
        <v>1-734</v>
      </c>
      <c r="B253" s="155" t="s">
        <v>1864</v>
      </c>
      <c r="C253" s="9">
        <v>45741</v>
      </c>
      <c r="D253" s="9" t="str">
        <f>IF(表格3[[#This Row],[姓名]]&lt;&gt;"","其他","")</f>
        <v>其他</v>
      </c>
      <c r="E253" s="33" t="s">
        <v>3369</v>
      </c>
      <c r="F253" s="88"/>
      <c r="G253" s="335" t="str">
        <f>IF(表格3[[#This Row],[姓名]]&lt;&gt;"",TEXT(表格3[[#This Row],[日期]],"mm/dd;;")&amp;" "&amp;表格3[[#This Row],[項目]]&amp;表格3[[#This Row],[項目2]],"")</f>
        <v>03/25 寢具送洗費用(03月)</v>
      </c>
      <c r="H253" s="332">
        <v>1</v>
      </c>
      <c r="I253" s="332">
        <v>200</v>
      </c>
      <c r="J253" s="336">
        <f>表格3[[#This Row],[數量]]*表格3[[#This Row],[單價]]</f>
        <v>200</v>
      </c>
    </row>
    <row r="254" spans="1:10">
      <c r="A254" s="334" t="str">
        <f>IFERROR((INDEX(名冊[#All],MATCH(表格3[[#This Row],[姓名]],名冊[[#All],[姓名]],0),COLUMN(名冊[[#Headers],[字號]]))),"")</f>
        <v>1-464</v>
      </c>
      <c r="B254" s="155" t="s">
        <v>598</v>
      </c>
      <c r="C254" s="9">
        <v>45741</v>
      </c>
      <c r="D254" s="9" t="str">
        <f>IF(表格3[[#This Row],[姓名]]&lt;&gt;"","其他","")</f>
        <v>其他</v>
      </c>
      <c r="E254" s="33" t="s">
        <v>3369</v>
      </c>
      <c r="F254" s="88"/>
      <c r="G254" s="335" t="str">
        <f>IF(表格3[[#This Row],[姓名]]&lt;&gt;"",TEXT(表格3[[#This Row],[日期]],"mm/dd;;")&amp;" "&amp;表格3[[#This Row],[項目]]&amp;表格3[[#This Row],[項目2]],"")</f>
        <v>03/25 寢具送洗費用(03月)</v>
      </c>
      <c r="H254" s="332">
        <v>1</v>
      </c>
      <c r="I254" s="332">
        <v>200</v>
      </c>
      <c r="J254" s="336">
        <f>表格3[[#This Row],[數量]]*表格3[[#This Row],[單價]]</f>
        <v>200</v>
      </c>
    </row>
    <row r="255" spans="1:10">
      <c r="A255" s="334" t="str">
        <f>IFERROR((INDEX(名冊[#All],MATCH(表格3[[#This Row],[姓名]],名冊[[#All],[姓名]],0),COLUMN(名冊[[#Headers],[字號]]))),"")</f>
        <v>1-402</v>
      </c>
      <c r="B255" s="155" t="s">
        <v>628</v>
      </c>
      <c r="C255" s="9">
        <v>45741</v>
      </c>
      <c r="D255" s="9" t="str">
        <f>IF(表格3[[#This Row],[姓名]]&lt;&gt;"","其他","")</f>
        <v>其他</v>
      </c>
      <c r="E255" s="33" t="s">
        <v>3369</v>
      </c>
      <c r="F255" s="88"/>
      <c r="G255" s="335" t="str">
        <f>IF(表格3[[#This Row],[姓名]]&lt;&gt;"",TEXT(表格3[[#This Row],[日期]],"mm/dd;;")&amp;" "&amp;表格3[[#This Row],[項目]]&amp;表格3[[#This Row],[項目2]],"")</f>
        <v>03/25 寢具送洗費用(03月)</v>
      </c>
      <c r="H255" s="332">
        <v>1</v>
      </c>
      <c r="I255" s="332">
        <v>200</v>
      </c>
      <c r="J255" s="336">
        <f>表格3[[#This Row],[數量]]*表格3[[#This Row],[單價]]</f>
        <v>200</v>
      </c>
    </row>
    <row r="256" spans="1:10">
      <c r="A256" s="334" t="str">
        <f>IFERROR((INDEX(名冊[#All],MATCH(表格3[[#This Row],[姓名]],名冊[[#All],[姓名]],0),COLUMN(名冊[[#Headers],[字號]]))),"")</f>
        <v>1-452</v>
      </c>
      <c r="B256" s="155" t="s">
        <v>536</v>
      </c>
      <c r="C256" s="9">
        <v>45741</v>
      </c>
      <c r="D256" s="9" t="str">
        <f>IF(表格3[[#This Row],[姓名]]&lt;&gt;"","其他","")</f>
        <v>其他</v>
      </c>
      <c r="E256" s="33" t="s">
        <v>3382</v>
      </c>
      <c r="F256" s="88"/>
      <c r="G256" s="335" t="str">
        <f>IF(表格3[[#This Row],[姓名]]&lt;&gt;"",TEXT(表格3[[#This Row],[日期]],"mm/dd;;")&amp;" "&amp;表格3[[#This Row],[項目]]&amp;表格3[[#This Row],[項目2]],"")</f>
        <v>03/25 3月份驗血糖</v>
      </c>
      <c r="H256" s="332">
        <v>4</v>
      </c>
      <c r="I256" s="332">
        <v>50</v>
      </c>
      <c r="J256" s="336">
        <f>表格3[[#This Row],[數量]]*表格3[[#This Row],[單價]]</f>
        <v>200</v>
      </c>
    </row>
    <row r="257" spans="1:10">
      <c r="A257" s="334" t="str">
        <f>IFERROR((INDEX(名冊[#All],MATCH(表格3[[#This Row],[姓名]],名冊[[#All],[姓名]],0),COLUMN(名冊[[#Headers],[字號]]))),"")</f>
        <v>1-452</v>
      </c>
      <c r="B257" s="155" t="s">
        <v>536</v>
      </c>
      <c r="C257" s="9">
        <v>45741</v>
      </c>
      <c r="D257" s="9" t="str">
        <f>IF(表格3[[#This Row],[姓名]]&lt;&gt;"","其他","")</f>
        <v>其他</v>
      </c>
      <c r="E257" s="33" t="s">
        <v>3369</v>
      </c>
      <c r="F257" s="88"/>
      <c r="G257" s="335" t="str">
        <f>IF(表格3[[#This Row],[姓名]]&lt;&gt;"",TEXT(表格3[[#This Row],[日期]],"mm/dd;;")&amp;" "&amp;表格3[[#This Row],[項目]]&amp;表格3[[#This Row],[項目2]],"")</f>
        <v>03/25 寢具送洗費用(03月)</v>
      </c>
      <c r="H257" s="332">
        <v>1</v>
      </c>
      <c r="I257" s="332">
        <v>200</v>
      </c>
      <c r="J257" s="336">
        <f>表格3[[#This Row],[數量]]*表格3[[#This Row],[單價]]</f>
        <v>200</v>
      </c>
    </row>
    <row r="258" spans="1:10">
      <c r="A258" s="334" t="str">
        <f>IFERROR((INDEX(名冊[#All],MATCH(表格3[[#This Row],[姓名]],名冊[[#All],[姓名]],0),COLUMN(名冊[[#Headers],[字號]]))),"")</f>
        <v>1-730</v>
      </c>
      <c r="B258" s="155" t="s">
        <v>1865</v>
      </c>
      <c r="C258" s="9">
        <v>45741</v>
      </c>
      <c r="D258" s="9" t="str">
        <f>IF(表格3[[#This Row],[姓名]]&lt;&gt;"","其他","")</f>
        <v>其他</v>
      </c>
      <c r="E258" s="33" t="s">
        <v>3369</v>
      </c>
      <c r="F258" s="88"/>
      <c r="G258" s="335" t="str">
        <f>IF(表格3[[#This Row],[姓名]]&lt;&gt;"",TEXT(表格3[[#This Row],[日期]],"mm/dd;;")&amp;" "&amp;表格3[[#This Row],[項目]]&amp;表格3[[#This Row],[項目2]],"")</f>
        <v>03/25 寢具送洗費用(03月)</v>
      </c>
      <c r="H258" s="332">
        <v>1</v>
      </c>
      <c r="I258" s="332">
        <v>200</v>
      </c>
      <c r="J258" s="336">
        <f>表格3[[#This Row],[數量]]*表格3[[#This Row],[單價]]</f>
        <v>200</v>
      </c>
    </row>
    <row r="259" spans="1:10">
      <c r="A259" s="334" t="str">
        <f>IFERROR((INDEX(名冊[#All],MATCH(表格3[[#This Row],[姓名]],名冊[[#All],[姓名]],0),COLUMN(名冊[[#Headers],[字號]]))),"")</f>
        <v>1-525</v>
      </c>
      <c r="B259" s="155" t="s">
        <v>632</v>
      </c>
      <c r="C259" s="9">
        <v>45741</v>
      </c>
      <c r="D259" s="9" t="str">
        <f>IF(表格3[[#This Row],[姓名]]&lt;&gt;"","其他","")</f>
        <v>其他</v>
      </c>
      <c r="E259" s="33" t="s">
        <v>3369</v>
      </c>
      <c r="F259" s="88"/>
      <c r="G259" s="335" t="str">
        <f>IF(表格3[[#This Row],[姓名]]&lt;&gt;"",TEXT(表格3[[#This Row],[日期]],"mm/dd;;")&amp;" "&amp;表格3[[#This Row],[項目]]&amp;表格3[[#This Row],[項目2]],"")</f>
        <v>03/25 寢具送洗費用(03月)</v>
      </c>
      <c r="H259" s="332">
        <v>1</v>
      </c>
      <c r="I259" s="332">
        <v>200</v>
      </c>
      <c r="J259" s="336">
        <f>表格3[[#This Row],[數量]]*表格3[[#This Row],[單價]]</f>
        <v>200</v>
      </c>
    </row>
    <row r="260" spans="1:10">
      <c r="A260" s="334" t="str">
        <f>IFERROR((INDEX(名冊[#All],MATCH(表格3[[#This Row],[姓名]],名冊[[#All],[姓名]],0),COLUMN(名冊[[#Headers],[字號]]))),"")</f>
        <v>1-439</v>
      </c>
      <c r="B260" s="155" t="s">
        <v>625</v>
      </c>
      <c r="C260" s="9">
        <v>45741</v>
      </c>
      <c r="D260" s="9" t="str">
        <f>IF(表格3[[#This Row],[姓名]]&lt;&gt;"","其他","")</f>
        <v>其他</v>
      </c>
      <c r="E260" s="33" t="s">
        <v>3369</v>
      </c>
      <c r="F260" s="88"/>
      <c r="G260" s="335" t="str">
        <f>IF(表格3[[#This Row],[姓名]]&lt;&gt;"",TEXT(表格3[[#This Row],[日期]],"mm/dd;;")&amp;" "&amp;表格3[[#This Row],[項目]]&amp;表格3[[#This Row],[項目2]],"")</f>
        <v>03/25 寢具送洗費用(03月)</v>
      </c>
      <c r="H260" s="332">
        <v>1</v>
      </c>
      <c r="I260" s="332">
        <v>200</v>
      </c>
      <c r="J260" s="336">
        <f>表格3[[#This Row],[數量]]*表格3[[#This Row],[單價]]</f>
        <v>200</v>
      </c>
    </row>
    <row r="261" spans="1:10">
      <c r="A261" s="334" t="str">
        <f>IFERROR((INDEX(名冊[#All],MATCH(表格3[[#This Row],[姓名]],名冊[[#All],[姓名]],0),COLUMN(名冊[[#Headers],[字號]]))),"")</f>
        <v>2-182</v>
      </c>
      <c r="B261" s="155" t="s">
        <v>1004</v>
      </c>
      <c r="C261" s="9">
        <v>45741</v>
      </c>
      <c r="D261" s="9" t="str">
        <f>IF(表格3[[#This Row],[姓名]]&lt;&gt;"","其他","")</f>
        <v>其他</v>
      </c>
      <c r="E261" s="33" t="s">
        <v>3568</v>
      </c>
      <c r="F261" s="88"/>
      <c r="G261" s="335" t="str">
        <f>IF(表格3[[#This Row],[姓名]]&lt;&gt;"",TEXT(表格3[[#This Row],[日期]],"mm/dd;;")&amp;" "&amp;表格3[[#This Row],[項目]]&amp;表格3[[#This Row],[項目2]],"")</f>
        <v>03/25 3月化痰照護費</v>
      </c>
      <c r="H261" s="332">
        <v>1</v>
      </c>
      <c r="I261" s="332">
        <v>2800</v>
      </c>
      <c r="J261" s="336">
        <f>表格3[[#This Row],[數量]]*表格3[[#This Row],[單價]]</f>
        <v>2800</v>
      </c>
    </row>
    <row r="262" spans="1:10">
      <c r="A262" s="334" t="str">
        <f>IFERROR((INDEX(名冊[#All],MATCH(表格3[[#This Row],[姓名]],名冊[[#All],[姓名]],0),COLUMN(名冊[[#Headers],[字號]]))),"")</f>
        <v>2-182</v>
      </c>
      <c r="B262" s="155" t="s">
        <v>1004</v>
      </c>
      <c r="C262" s="9">
        <v>45741</v>
      </c>
      <c r="D262" s="9" t="str">
        <f>IF(表格3[[#This Row],[姓名]]&lt;&gt;"","其他","")</f>
        <v>其他</v>
      </c>
      <c r="E262" s="33" t="s">
        <v>3562</v>
      </c>
      <c r="F262" s="88"/>
      <c r="G262" s="335" t="str">
        <f>IF(表格3[[#This Row],[姓名]]&lt;&gt;"",TEXT(表格3[[#This Row],[日期]],"mm/dd;;")&amp;" "&amp;表格3[[#This Row],[項目]]&amp;表格3[[#This Row],[項目2]],"")</f>
        <v>03/25 3月鼻胃管照護費</v>
      </c>
      <c r="H262" s="332">
        <v>1</v>
      </c>
      <c r="I262" s="332">
        <v>1500</v>
      </c>
      <c r="J262" s="336">
        <f>表格3[[#This Row],[數量]]*表格3[[#This Row],[單價]]</f>
        <v>1500</v>
      </c>
    </row>
    <row r="263" spans="1:10">
      <c r="A263" s="334" t="str">
        <f>IFERROR((INDEX(名冊[#All],MATCH(表格3[[#This Row],[姓名]],名冊[[#All],[姓名]],0),COLUMN(名冊[[#Headers],[字號]]))),"")</f>
        <v>2-182</v>
      </c>
      <c r="B263" s="155" t="s">
        <v>1004</v>
      </c>
      <c r="C263" s="9">
        <v>45741</v>
      </c>
      <c r="D263" s="9" t="str">
        <f>IF(表格3[[#This Row],[姓名]]&lt;&gt;"","其他","")</f>
        <v>其他</v>
      </c>
      <c r="E263" s="33" t="s">
        <v>3369</v>
      </c>
      <c r="F263" s="88"/>
      <c r="G263" s="335" t="str">
        <f>IF(表格3[[#This Row],[姓名]]&lt;&gt;"",TEXT(表格3[[#This Row],[日期]],"mm/dd;;")&amp;" "&amp;表格3[[#This Row],[項目]]&amp;表格3[[#This Row],[項目2]],"")</f>
        <v>03/25 寢具送洗費用(03月)</v>
      </c>
      <c r="H263" s="332">
        <v>1</v>
      </c>
      <c r="I263" s="332">
        <v>200</v>
      </c>
      <c r="J263" s="336">
        <f>表格3[[#This Row],[數量]]*表格3[[#This Row],[單價]]</f>
        <v>200</v>
      </c>
    </row>
    <row r="264" spans="1:10">
      <c r="A264" s="334" t="str">
        <f>IFERROR((INDEX(名冊[#All],MATCH(表格3[[#This Row],[姓名]],名冊[[#All],[姓名]],0),COLUMN(名冊[[#Headers],[字號]]))),"")</f>
        <v>1-585</v>
      </c>
      <c r="B264" s="155" t="s">
        <v>985</v>
      </c>
      <c r="C264" s="9">
        <v>45741</v>
      </c>
      <c r="D264" s="9" t="str">
        <f>IF(表格3[[#This Row],[姓名]]&lt;&gt;"","其他","")</f>
        <v>其他</v>
      </c>
      <c r="E264" s="33" t="s">
        <v>3563</v>
      </c>
      <c r="F264" s="88"/>
      <c r="G264" s="335" t="str">
        <f>IF(表格3[[#This Row],[姓名]]&lt;&gt;"",TEXT(表格3[[#This Row],[日期]],"mm/dd;;")&amp;" "&amp;表格3[[#This Row],[項目]]&amp;表格3[[#This Row],[項目2]],"")</f>
        <v>03/25 3月尿管照護費</v>
      </c>
      <c r="H264" s="332">
        <v>1</v>
      </c>
      <c r="I264" s="332">
        <v>1500</v>
      </c>
      <c r="J264" s="336">
        <f>表格3[[#This Row],[數量]]*表格3[[#This Row],[單價]]</f>
        <v>1500</v>
      </c>
    </row>
    <row r="265" spans="1:10">
      <c r="A265" s="334" t="str">
        <f>IFERROR((INDEX(名冊[#All],MATCH(表格3[[#This Row],[姓名]],名冊[[#All],[姓名]],0),COLUMN(名冊[[#Headers],[字號]]))),"")</f>
        <v>1-585</v>
      </c>
      <c r="B265" s="155" t="s">
        <v>985</v>
      </c>
      <c r="C265" s="9">
        <v>45741</v>
      </c>
      <c r="D265" s="9" t="str">
        <f>IF(表格3[[#This Row],[姓名]]&lt;&gt;"","其他","")</f>
        <v>其他</v>
      </c>
      <c r="E265" s="33" t="s">
        <v>3369</v>
      </c>
      <c r="F265" s="88"/>
      <c r="G265" s="335" t="str">
        <f>IF(表格3[[#This Row],[姓名]]&lt;&gt;"",TEXT(表格3[[#This Row],[日期]],"mm/dd;;")&amp;" "&amp;表格3[[#This Row],[項目]]&amp;表格3[[#This Row],[項目2]],"")</f>
        <v>03/25 寢具送洗費用(03月)</v>
      </c>
      <c r="H265" s="332">
        <v>1</v>
      </c>
      <c r="I265" s="332">
        <v>200</v>
      </c>
      <c r="J265" s="336">
        <f>表格3[[#This Row],[數量]]*表格3[[#This Row],[單價]]</f>
        <v>200</v>
      </c>
    </row>
    <row r="266" spans="1:10">
      <c r="A266" s="334" t="str">
        <f>IFERROR((INDEX(名冊[#All],MATCH(表格3[[#This Row],[姓名]],名冊[[#All],[姓名]],0),COLUMN(名冊[[#Headers],[字號]]))),"")</f>
        <v>1-612</v>
      </c>
      <c r="B266" s="155" t="s">
        <v>785</v>
      </c>
      <c r="C266" s="9">
        <v>45741</v>
      </c>
      <c r="D266" s="9" t="str">
        <f>IF(表格3[[#This Row],[姓名]]&lt;&gt;"","其他","")</f>
        <v>其他</v>
      </c>
      <c r="E266" s="33" t="s">
        <v>3369</v>
      </c>
      <c r="F266" s="88"/>
      <c r="G266" s="335" t="str">
        <f>IF(表格3[[#This Row],[姓名]]&lt;&gt;"",TEXT(表格3[[#This Row],[日期]],"mm/dd;;")&amp;" "&amp;表格3[[#This Row],[項目]]&amp;表格3[[#This Row],[項目2]],"")</f>
        <v>03/25 寢具送洗費用(03月)</v>
      </c>
      <c r="H266" s="332">
        <v>1</v>
      </c>
      <c r="I266" s="332">
        <v>200</v>
      </c>
      <c r="J266" s="336">
        <f>表格3[[#This Row],[數量]]*表格3[[#This Row],[單價]]</f>
        <v>200</v>
      </c>
    </row>
    <row r="267" spans="1:10">
      <c r="A267" s="334" t="str">
        <f>IFERROR((INDEX(名冊[#All],MATCH(表格3[[#This Row],[姓名]],名冊[[#All],[姓名]],0),COLUMN(名冊[[#Headers],[字號]]))),"")</f>
        <v>1-530</v>
      </c>
      <c r="B267" s="155" t="s">
        <v>531</v>
      </c>
      <c r="C267" s="9">
        <v>45741</v>
      </c>
      <c r="D267" s="9" t="str">
        <f>IF(表格3[[#This Row],[姓名]]&lt;&gt;"","其他","")</f>
        <v>其他</v>
      </c>
      <c r="E267" s="33" t="s">
        <v>3563</v>
      </c>
      <c r="F267" s="88"/>
      <c r="G267" s="335" t="str">
        <f>IF(表格3[[#This Row],[姓名]]&lt;&gt;"",TEXT(表格3[[#This Row],[日期]],"mm/dd;;")&amp;" "&amp;表格3[[#This Row],[項目]]&amp;表格3[[#This Row],[項目2]],"")</f>
        <v>03/25 3月尿管照護費</v>
      </c>
      <c r="H267" s="332">
        <v>1</v>
      </c>
      <c r="I267" s="332">
        <v>1500</v>
      </c>
      <c r="J267" s="336">
        <f>表格3[[#This Row],[數量]]*表格3[[#This Row],[單價]]</f>
        <v>1500</v>
      </c>
    </row>
    <row r="268" spans="1:10">
      <c r="A268" s="334" t="str">
        <f>IFERROR((INDEX(名冊[#All],MATCH(表格3[[#This Row],[姓名]],名冊[[#All],[姓名]],0),COLUMN(名冊[[#Headers],[字號]]))),"")</f>
        <v>1-530</v>
      </c>
      <c r="B268" s="155" t="s">
        <v>531</v>
      </c>
      <c r="C268" s="9">
        <v>45741</v>
      </c>
      <c r="D268" s="9" t="str">
        <f>IF(表格3[[#This Row],[姓名]]&lt;&gt;"","其他","")</f>
        <v>其他</v>
      </c>
      <c r="E268" s="33" t="s">
        <v>3369</v>
      </c>
      <c r="F268" s="88"/>
      <c r="G268" s="335" t="str">
        <f>IF(表格3[[#This Row],[姓名]]&lt;&gt;"",TEXT(表格3[[#This Row],[日期]],"mm/dd;;")&amp;" "&amp;表格3[[#This Row],[項目]]&amp;表格3[[#This Row],[項目2]],"")</f>
        <v>03/25 寢具送洗費用(03月)</v>
      </c>
      <c r="H268" s="332">
        <v>1</v>
      </c>
      <c r="I268" s="332">
        <v>200</v>
      </c>
      <c r="J268" s="336">
        <f>表格3[[#This Row],[數量]]*表格3[[#This Row],[單價]]</f>
        <v>200</v>
      </c>
    </row>
    <row r="269" spans="1:10">
      <c r="A269" s="334" t="str">
        <f>IFERROR((INDEX(名冊[#All],MATCH(表格3[[#This Row],[姓名]],名冊[[#All],[姓名]],0),COLUMN(名冊[[#Headers],[字號]]))),"")</f>
        <v>3-519</v>
      </c>
      <c r="B269" s="155" t="s">
        <v>1513</v>
      </c>
      <c r="C269" s="9">
        <v>45741</v>
      </c>
      <c r="D269" s="9" t="str">
        <f>IF(表格3[[#This Row],[姓名]]&lt;&gt;"","其他","")</f>
        <v>其他</v>
      </c>
      <c r="E269" s="33" t="s">
        <v>3382</v>
      </c>
      <c r="F269" s="88"/>
      <c r="G269" s="335" t="str">
        <f>IF(表格3[[#This Row],[姓名]]&lt;&gt;"",TEXT(表格3[[#This Row],[日期]],"mm/dd;;")&amp;" "&amp;表格3[[#This Row],[項目]]&amp;表格3[[#This Row],[項目2]],"")</f>
        <v>03/25 3月份驗血糖</v>
      </c>
      <c r="H269" s="332">
        <v>4</v>
      </c>
      <c r="I269" s="332">
        <v>50</v>
      </c>
      <c r="J269" s="336">
        <f>表格3[[#This Row],[數量]]*表格3[[#This Row],[單價]]</f>
        <v>200</v>
      </c>
    </row>
    <row r="270" spans="1:10">
      <c r="A270" s="334" t="str">
        <f>IFERROR((INDEX(名冊[#All],MATCH(表格3[[#This Row],[姓名]],名冊[[#All],[姓名]],0),COLUMN(名冊[[#Headers],[字號]]))),"")</f>
        <v>3-519</v>
      </c>
      <c r="B270" s="155" t="s">
        <v>1513</v>
      </c>
      <c r="C270" s="9">
        <v>45741</v>
      </c>
      <c r="D270" s="9" t="str">
        <f>IF(表格3[[#This Row],[姓名]]&lt;&gt;"","其他","")</f>
        <v>其他</v>
      </c>
      <c r="E270" s="33" t="s">
        <v>3561</v>
      </c>
      <c r="F270" s="88"/>
      <c r="G270" s="335" t="str">
        <f>IF(表格3[[#This Row],[姓名]]&lt;&gt;"",TEXT(表格3[[#This Row],[日期]],"mm/dd;;")&amp;" "&amp;表格3[[#This Row],[項目]]&amp;表格3[[#This Row],[項目2]],"")</f>
        <v>03/25 3月鼻胃管照護費</v>
      </c>
      <c r="H270" s="332">
        <v>1</v>
      </c>
      <c r="I270" s="332">
        <v>1500</v>
      </c>
      <c r="J270" s="336">
        <f>表格3[[#This Row],[數量]]*表格3[[#This Row],[單價]]</f>
        <v>1500</v>
      </c>
    </row>
    <row r="271" spans="1:10">
      <c r="A271" s="334" t="str">
        <f>IFERROR((INDEX(名冊[#All],MATCH(表格3[[#This Row],[姓名]],名冊[[#All],[姓名]],0),COLUMN(名冊[[#Headers],[字號]]))),"")</f>
        <v>3-519</v>
      </c>
      <c r="B271" s="155" t="s">
        <v>1513</v>
      </c>
      <c r="C271" s="9">
        <v>45741</v>
      </c>
      <c r="D271" s="9" t="str">
        <f>IF(表格3[[#This Row],[姓名]]&lt;&gt;"","其他","")</f>
        <v>其他</v>
      </c>
      <c r="E271" s="33" t="s">
        <v>3369</v>
      </c>
      <c r="F271" s="88"/>
      <c r="G271" s="335" t="str">
        <f>IF(表格3[[#This Row],[姓名]]&lt;&gt;"",TEXT(表格3[[#This Row],[日期]],"mm/dd;;")&amp;" "&amp;表格3[[#This Row],[項目]]&amp;表格3[[#This Row],[項目2]],"")</f>
        <v>03/25 寢具送洗費用(03月)</v>
      </c>
      <c r="H271" s="332">
        <v>1</v>
      </c>
      <c r="I271" s="332">
        <v>200</v>
      </c>
      <c r="J271" s="336">
        <f>表格3[[#This Row],[數量]]*表格3[[#This Row],[單價]]</f>
        <v>200</v>
      </c>
    </row>
    <row r="272" spans="1:10">
      <c r="A272" s="334" t="str">
        <f>IFERROR((INDEX(名冊[#All],MATCH(表格3[[#This Row],[姓名]],名冊[[#All],[姓名]],0),COLUMN(名冊[[#Headers],[字號]]))),"")</f>
        <v>3-537</v>
      </c>
      <c r="B272" s="155" t="s">
        <v>1809</v>
      </c>
      <c r="C272" s="9">
        <v>45741</v>
      </c>
      <c r="D272" s="9" t="str">
        <f>IF(表格3[[#This Row],[姓名]]&lt;&gt;"","其他","")</f>
        <v>其他</v>
      </c>
      <c r="E272" s="33" t="s">
        <v>3382</v>
      </c>
      <c r="F272" s="88"/>
      <c r="G272" s="335" t="str">
        <f>IF(表格3[[#This Row],[姓名]]&lt;&gt;"",TEXT(表格3[[#This Row],[日期]],"mm/dd;;")&amp;" "&amp;表格3[[#This Row],[項目]]&amp;表格3[[#This Row],[項目2]],"")</f>
        <v>03/25 3月份驗血糖</v>
      </c>
      <c r="H272" s="332">
        <v>3</v>
      </c>
      <c r="I272" s="332">
        <v>50</v>
      </c>
      <c r="J272" s="336">
        <f>表格3[[#This Row],[數量]]*表格3[[#This Row],[單價]]</f>
        <v>150</v>
      </c>
    </row>
    <row r="273" spans="1:10">
      <c r="A273" s="334" t="str">
        <f>IFERROR((INDEX(名冊[#All],MATCH(表格3[[#This Row],[姓名]],名冊[[#All],[姓名]],0),COLUMN(名冊[[#Headers],[字號]]))),"")</f>
        <v>3-537</v>
      </c>
      <c r="B273" s="155" t="s">
        <v>1809</v>
      </c>
      <c r="C273" s="9">
        <v>45741</v>
      </c>
      <c r="D273" s="9" t="str">
        <f>IF(表格3[[#This Row],[姓名]]&lt;&gt;"","其他","")</f>
        <v>其他</v>
      </c>
      <c r="E273" s="33" t="s">
        <v>3369</v>
      </c>
      <c r="F273" s="88"/>
      <c r="G273" s="335" t="str">
        <f>IF(表格3[[#This Row],[姓名]]&lt;&gt;"",TEXT(表格3[[#This Row],[日期]],"mm/dd;;")&amp;" "&amp;表格3[[#This Row],[項目]]&amp;表格3[[#This Row],[項目2]],"")</f>
        <v>03/25 寢具送洗費用(03月)</v>
      </c>
      <c r="H273" s="332">
        <v>1</v>
      </c>
      <c r="I273" s="332">
        <v>200</v>
      </c>
      <c r="J273" s="336">
        <f>表格3[[#This Row],[數量]]*表格3[[#This Row],[單價]]</f>
        <v>200</v>
      </c>
    </row>
    <row r="274" spans="1:10">
      <c r="A274" s="334" t="str">
        <f>IFERROR((INDEX(名冊[#All],MATCH(表格3[[#This Row],[姓名]],名冊[[#All],[姓名]],0),COLUMN(名冊[[#Headers],[字號]]))),"")</f>
        <v>1-607</v>
      </c>
      <c r="B274" s="155" t="s">
        <v>750</v>
      </c>
      <c r="C274" s="9">
        <v>45741</v>
      </c>
      <c r="D274" s="9" t="str">
        <f>IF(表格3[[#This Row],[姓名]]&lt;&gt;"","其他","")</f>
        <v>其他</v>
      </c>
      <c r="E274" s="33" t="s">
        <v>3565</v>
      </c>
      <c r="F274" s="88"/>
      <c r="G274" s="335" t="str">
        <f>IF(表格3[[#This Row],[姓名]]&lt;&gt;"",TEXT(表格3[[#This Row],[日期]],"mm/dd;;")&amp;" "&amp;表格3[[#This Row],[項目]]&amp;表格3[[#This Row],[項目2]],"")</f>
        <v>03/25 3月化痰照護費</v>
      </c>
      <c r="H274" s="332">
        <v>28</v>
      </c>
      <c r="I274" s="332">
        <v>50</v>
      </c>
      <c r="J274" s="336">
        <f>表格3[[#This Row],[數量]]*表格3[[#This Row],[單價]]</f>
        <v>1400</v>
      </c>
    </row>
    <row r="275" spans="1:10">
      <c r="A275" s="334" t="str">
        <f>IFERROR((INDEX(名冊[#All],MATCH(表格3[[#This Row],[姓名]],名冊[[#All],[姓名]],0),COLUMN(名冊[[#Headers],[字號]]))),"")</f>
        <v>1-607</v>
      </c>
      <c r="B275" s="155" t="s">
        <v>750</v>
      </c>
      <c r="C275" s="9">
        <v>45741</v>
      </c>
      <c r="D275" s="9" t="str">
        <f>IF(表格3[[#This Row],[姓名]]&lt;&gt;"","其他","")</f>
        <v>其他</v>
      </c>
      <c r="E275" s="33" t="s">
        <v>3369</v>
      </c>
      <c r="F275" s="88"/>
      <c r="G275" s="335" t="str">
        <f>IF(表格3[[#This Row],[姓名]]&lt;&gt;"",TEXT(表格3[[#This Row],[日期]],"mm/dd;;")&amp;" "&amp;表格3[[#This Row],[項目]]&amp;表格3[[#This Row],[項目2]],"")</f>
        <v>03/25 寢具送洗費用(03月)</v>
      </c>
      <c r="H275" s="332">
        <v>1</v>
      </c>
      <c r="I275" s="332">
        <v>200</v>
      </c>
      <c r="J275" s="336">
        <f>表格3[[#This Row],[數量]]*表格3[[#This Row],[單價]]</f>
        <v>200</v>
      </c>
    </row>
    <row r="276" spans="1:10">
      <c r="A276" s="334" t="str">
        <f>IFERROR((INDEX(名冊[#All],MATCH(表格3[[#This Row],[姓名]],名冊[[#All],[姓名]],0),COLUMN(名冊[[#Headers],[字號]]))),"")</f>
        <v>1-038</v>
      </c>
      <c r="B276" s="155" t="s">
        <v>2284</v>
      </c>
      <c r="C276" s="9">
        <v>45741</v>
      </c>
      <c r="D276" s="9" t="str">
        <f>IF(表格3[[#This Row],[姓名]]&lt;&gt;"","其他","")</f>
        <v>其他</v>
      </c>
      <c r="E276" s="33" t="s">
        <v>3369</v>
      </c>
      <c r="F276" s="88"/>
      <c r="G276" s="335" t="str">
        <f>IF(表格3[[#This Row],[姓名]]&lt;&gt;"",TEXT(表格3[[#This Row],[日期]],"mm/dd;;")&amp;" "&amp;表格3[[#This Row],[項目]]&amp;表格3[[#This Row],[項目2]],"")</f>
        <v>03/25 寢具送洗費用(03月)</v>
      </c>
      <c r="H276" s="332">
        <v>1</v>
      </c>
      <c r="I276" s="332">
        <v>200</v>
      </c>
      <c r="J276" s="336">
        <f>表格3[[#This Row],[數量]]*表格3[[#This Row],[單價]]</f>
        <v>200</v>
      </c>
    </row>
    <row r="277" spans="1:10">
      <c r="A277" s="334" t="str">
        <f>IFERROR((INDEX(名冊[#All],MATCH(表格3[[#This Row],[姓名]],名冊[[#All],[姓名]],0),COLUMN(名冊[[#Headers],[字號]]))),"")</f>
        <v>1-685</v>
      </c>
      <c r="B277" s="155" t="s">
        <v>1451</v>
      </c>
      <c r="C277" s="9">
        <v>45741</v>
      </c>
      <c r="D277" s="9" t="str">
        <f>IF(表格3[[#This Row],[姓名]]&lt;&gt;"","其他","")</f>
        <v>其他</v>
      </c>
      <c r="E277" s="33" t="s">
        <v>3369</v>
      </c>
      <c r="F277" s="88"/>
      <c r="G277" s="335" t="str">
        <f>IF(表格3[[#This Row],[姓名]]&lt;&gt;"",TEXT(表格3[[#This Row],[日期]],"mm/dd;;")&amp;" "&amp;表格3[[#This Row],[項目]]&amp;表格3[[#This Row],[項目2]],"")</f>
        <v>03/25 寢具送洗費用(03月)</v>
      </c>
      <c r="H277" s="332">
        <v>1</v>
      </c>
      <c r="I277" s="332">
        <v>200</v>
      </c>
      <c r="J277" s="336">
        <f>表格3[[#This Row],[數量]]*表格3[[#This Row],[單價]]</f>
        <v>200</v>
      </c>
    </row>
    <row r="278" spans="1:10">
      <c r="A278" s="334" t="str">
        <f>IFERROR((INDEX(名冊[#All],MATCH(表格3[[#This Row],[姓名]],名冊[[#All],[姓名]],0),COLUMN(名冊[[#Headers],[字號]]))),"")</f>
        <v>1-766</v>
      </c>
      <c r="B278" s="155" t="s">
        <v>2257</v>
      </c>
      <c r="C278" s="9">
        <v>45741</v>
      </c>
      <c r="D278" s="9" t="str">
        <f>IF(表格3[[#This Row],[姓名]]&lt;&gt;"","其他","")</f>
        <v>其他</v>
      </c>
      <c r="E278" s="33" t="s">
        <v>3369</v>
      </c>
      <c r="F278" s="88"/>
      <c r="G278" s="335" t="str">
        <f>IF(表格3[[#This Row],[姓名]]&lt;&gt;"",TEXT(表格3[[#This Row],[日期]],"mm/dd;;")&amp;" "&amp;表格3[[#This Row],[項目]]&amp;表格3[[#This Row],[項目2]],"")</f>
        <v>03/25 寢具送洗費用(03月)</v>
      </c>
      <c r="H278" s="332">
        <v>1</v>
      </c>
      <c r="I278" s="332">
        <v>200</v>
      </c>
      <c r="J278" s="336">
        <f>表格3[[#This Row],[數量]]*表格3[[#This Row],[單價]]</f>
        <v>200</v>
      </c>
    </row>
    <row r="279" spans="1:10">
      <c r="A279" s="102" t="str">
        <f>IFERROR((INDEX(名冊[#All],MATCH(表格3[[#This Row],[姓名]],名冊[[#All],[姓名]],0),COLUMN(名冊[[#Headers],[字號]]))),"")</f>
        <v>1-200</v>
      </c>
      <c r="B279" s="155" t="s">
        <v>2847</v>
      </c>
      <c r="C279" s="9">
        <v>45741</v>
      </c>
      <c r="D279" s="9" t="str">
        <f>IF(表格3[[#This Row],[姓名]]&lt;&gt;"","其他","")</f>
        <v>其他</v>
      </c>
      <c r="E279" s="33" t="s">
        <v>2848</v>
      </c>
      <c r="F279" s="88"/>
      <c r="G279" s="89" t="str">
        <f>IF(表格3[[#This Row],[姓名]]&lt;&gt;"",TEXT(表格3[[#This Row],[日期]],"mm/dd;;")&amp;" "&amp;表格3[[#This Row],[項目]]&amp;表格3[[#This Row],[項目2]],"")</f>
        <v>03/25 114年2月26龍敏復健*1</v>
      </c>
      <c r="H279" s="6">
        <v>1</v>
      </c>
      <c r="I279" s="6">
        <v>50</v>
      </c>
      <c r="J279" s="103">
        <f>表格3[[#This Row],[數量]]*表格3[[#This Row],[單價]]</f>
        <v>50</v>
      </c>
    </row>
    <row r="280" spans="1:10">
      <c r="A280" s="334" t="str">
        <f>IFERROR((INDEX(名冊[#All],MATCH(表格3[[#This Row],[姓名]],名冊[[#All],[姓名]],0),COLUMN(名冊[[#Headers],[字號]]))),"")</f>
        <v>1-200</v>
      </c>
      <c r="B280" s="155" t="s">
        <v>434</v>
      </c>
      <c r="C280" s="9">
        <v>45741</v>
      </c>
      <c r="D280" s="9" t="str">
        <f>IF(表格3[[#This Row],[姓名]]&lt;&gt;"","其他","")</f>
        <v>其他</v>
      </c>
      <c r="E280" s="33" t="s">
        <v>3369</v>
      </c>
      <c r="F280" s="88"/>
      <c r="G280" s="335" t="str">
        <f>IF(表格3[[#This Row],[姓名]]&lt;&gt;"",TEXT(表格3[[#This Row],[日期]],"mm/dd;;")&amp;" "&amp;表格3[[#This Row],[項目]]&amp;表格3[[#This Row],[項目2]],"")</f>
        <v>03/25 寢具送洗費用(03月)</v>
      </c>
      <c r="H280" s="332">
        <v>1</v>
      </c>
      <c r="I280" s="332">
        <v>200</v>
      </c>
      <c r="J280" s="336">
        <f>表格3[[#This Row],[數量]]*表格3[[#This Row],[單價]]</f>
        <v>200</v>
      </c>
    </row>
    <row r="281" spans="1:10">
      <c r="A281" s="334" t="str">
        <f>IFERROR((INDEX(名冊[#All],MATCH(表格3[[#This Row],[姓名]],名冊[[#All],[姓名]],0),COLUMN(名冊[[#Headers],[字號]]))),"")</f>
        <v>1-230</v>
      </c>
      <c r="B281" s="155" t="s">
        <v>611</v>
      </c>
      <c r="C281" s="9">
        <v>45741</v>
      </c>
      <c r="D281" s="9" t="str">
        <f>IF(表格3[[#This Row],[姓名]]&lt;&gt;"","其他","")</f>
        <v>其他</v>
      </c>
      <c r="E281" s="33" t="s">
        <v>3369</v>
      </c>
      <c r="F281" s="88"/>
      <c r="G281" s="335" t="str">
        <f>IF(表格3[[#This Row],[姓名]]&lt;&gt;"",TEXT(表格3[[#This Row],[日期]],"mm/dd;;")&amp;" "&amp;表格3[[#This Row],[項目]]&amp;表格3[[#This Row],[項目2]],"")</f>
        <v>03/25 寢具送洗費用(03月)</v>
      </c>
      <c r="H281" s="332">
        <v>1</v>
      </c>
      <c r="I281" s="332">
        <v>200</v>
      </c>
      <c r="J281" s="336">
        <f>表格3[[#This Row],[數量]]*表格3[[#This Row],[單價]]</f>
        <v>200</v>
      </c>
    </row>
    <row r="282" spans="1:10">
      <c r="A282" s="334" t="str">
        <f>IFERROR((INDEX(名冊[#All],MATCH(表格3[[#This Row],[姓名]],名冊[[#All],[姓名]],0),COLUMN(名冊[[#Headers],[字號]]))),"")</f>
        <v>1-751</v>
      </c>
      <c r="B282" s="155" t="s">
        <v>2035</v>
      </c>
      <c r="C282" s="9">
        <v>45741</v>
      </c>
      <c r="D282" s="9" t="str">
        <f>IF(表格3[[#This Row],[姓名]]&lt;&gt;"","其他","")</f>
        <v>其他</v>
      </c>
      <c r="E282" s="33" t="s">
        <v>3369</v>
      </c>
      <c r="F282" s="88"/>
      <c r="G282" s="335" t="str">
        <f>IF(表格3[[#This Row],[姓名]]&lt;&gt;"",TEXT(表格3[[#This Row],[日期]],"mm/dd;;")&amp;" "&amp;表格3[[#This Row],[項目]]&amp;表格3[[#This Row],[項目2]],"")</f>
        <v>03/25 寢具送洗費用(03月)</v>
      </c>
      <c r="H282" s="332">
        <v>1</v>
      </c>
      <c r="I282" s="332">
        <v>200</v>
      </c>
      <c r="J282" s="336">
        <f>表格3[[#This Row],[數量]]*表格3[[#This Row],[單價]]</f>
        <v>200</v>
      </c>
    </row>
    <row r="283" spans="1:10">
      <c r="A283" s="334" t="str">
        <f>IFERROR((INDEX(名冊[#All],MATCH(表格3[[#This Row],[姓名]],名冊[[#All],[姓名]],0),COLUMN(名冊[[#Headers],[字號]]))),"")</f>
        <v>1-546</v>
      </c>
      <c r="B283" s="155" t="s">
        <v>514</v>
      </c>
      <c r="C283" s="9">
        <v>45741</v>
      </c>
      <c r="D283" s="9" t="str">
        <f>IF(表格3[[#This Row],[姓名]]&lt;&gt;"","其他","")</f>
        <v>其他</v>
      </c>
      <c r="E283" s="33" t="s">
        <v>3369</v>
      </c>
      <c r="F283" s="88"/>
      <c r="G283" s="335" t="str">
        <f>IF(表格3[[#This Row],[姓名]]&lt;&gt;"",TEXT(表格3[[#This Row],[日期]],"mm/dd;;")&amp;" "&amp;表格3[[#This Row],[項目]]&amp;表格3[[#This Row],[項目2]],"")</f>
        <v>03/25 寢具送洗費用(03月)</v>
      </c>
      <c r="H283" s="332">
        <v>1</v>
      </c>
      <c r="I283" s="332">
        <v>200</v>
      </c>
      <c r="J283" s="336">
        <f>表格3[[#This Row],[數量]]*表格3[[#This Row],[單價]]</f>
        <v>200</v>
      </c>
    </row>
    <row r="284" spans="1:10">
      <c r="A284" s="334" t="str">
        <f>IFERROR((INDEX(名冊[#All],MATCH(表格3[[#This Row],[姓名]],名冊[[#All],[姓名]],0),COLUMN(名冊[[#Headers],[字號]]))),"")</f>
        <v>1-211</v>
      </c>
      <c r="B284" s="155" t="s">
        <v>1001</v>
      </c>
      <c r="C284" s="9">
        <v>45741</v>
      </c>
      <c r="D284" s="9" t="str">
        <f>IF(表格3[[#This Row],[姓名]]&lt;&gt;"","其他","")</f>
        <v>其他</v>
      </c>
      <c r="E284" s="33" t="s">
        <v>3561</v>
      </c>
      <c r="F284" s="88"/>
      <c r="G284" s="335" t="str">
        <f>IF(表格3[[#This Row],[姓名]]&lt;&gt;"",TEXT(表格3[[#This Row],[日期]],"mm/dd;;")&amp;" "&amp;表格3[[#This Row],[項目]]&amp;表格3[[#This Row],[項目2]],"")</f>
        <v>03/25 3月鼻胃管照護費</v>
      </c>
      <c r="H284" s="332">
        <v>1</v>
      </c>
      <c r="I284" s="332">
        <v>1500</v>
      </c>
      <c r="J284" s="336">
        <f>表格3[[#This Row],[數量]]*表格3[[#This Row],[單價]]</f>
        <v>1500</v>
      </c>
    </row>
    <row r="285" spans="1:10">
      <c r="A285" s="334" t="str">
        <f>IFERROR((INDEX(名冊[#All],MATCH(表格3[[#This Row],[姓名]],名冊[[#All],[姓名]],0),COLUMN(名冊[[#Headers],[字號]]))),"")</f>
        <v>1-211</v>
      </c>
      <c r="B285" s="155" t="s">
        <v>1001</v>
      </c>
      <c r="C285" s="9">
        <v>45741</v>
      </c>
      <c r="D285" s="9" t="str">
        <f>IF(表格3[[#This Row],[姓名]]&lt;&gt;"","其他","")</f>
        <v>其他</v>
      </c>
      <c r="E285" s="33" t="s">
        <v>3369</v>
      </c>
      <c r="F285" s="88"/>
      <c r="G285" s="335" t="str">
        <f>IF(表格3[[#This Row],[姓名]]&lt;&gt;"",TEXT(表格3[[#This Row],[日期]],"mm/dd;;")&amp;" "&amp;表格3[[#This Row],[項目]]&amp;表格3[[#This Row],[項目2]],"")</f>
        <v>03/25 寢具送洗費用(03月)</v>
      </c>
      <c r="H285" s="332">
        <v>1</v>
      </c>
      <c r="I285" s="332">
        <v>200</v>
      </c>
      <c r="J285" s="336">
        <f>表格3[[#This Row],[數量]]*表格3[[#This Row],[單價]]</f>
        <v>200</v>
      </c>
    </row>
    <row r="286" spans="1:10">
      <c r="A286" s="334" t="str">
        <f>IFERROR((INDEX(名冊[#All],MATCH(表格3[[#This Row],[姓名]],名冊[[#All],[姓名]],0),COLUMN(名冊[[#Headers],[字號]]))),"")</f>
        <v>1-522</v>
      </c>
      <c r="B286" s="155" t="s">
        <v>616</v>
      </c>
      <c r="C286" s="9">
        <v>45741</v>
      </c>
      <c r="D286" s="9" t="str">
        <f>IF(表格3[[#This Row],[姓名]]&lt;&gt;"","其他","")</f>
        <v>其他</v>
      </c>
      <c r="E286" s="33" t="s">
        <v>3369</v>
      </c>
      <c r="F286" s="88"/>
      <c r="G286" s="335" t="str">
        <f>IF(表格3[[#This Row],[姓名]]&lt;&gt;"",TEXT(表格3[[#This Row],[日期]],"mm/dd;;")&amp;" "&amp;表格3[[#This Row],[項目]]&amp;表格3[[#This Row],[項目2]],"")</f>
        <v>03/25 寢具送洗費用(03月)</v>
      </c>
      <c r="H286" s="332">
        <v>1</v>
      </c>
      <c r="I286" s="332">
        <v>200</v>
      </c>
      <c r="J286" s="336">
        <f>表格3[[#This Row],[數量]]*表格3[[#This Row],[單價]]</f>
        <v>200</v>
      </c>
    </row>
    <row r="287" spans="1:10">
      <c r="A287" s="334" t="str">
        <f>IFERROR((INDEX(名冊[#All],MATCH(表格3[[#This Row],[姓名]],名冊[[#All],[姓名]],0),COLUMN(名冊[[#Headers],[字號]]))),"")</f>
        <v>3-495</v>
      </c>
      <c r="B287" s="155" t="s">
        <v>539</v>
      </c>
      <c r="C287" s="9">
        <v>45741</v>
      </c>
      <c r="D287" s="9" t="str">
        <f>IF(表格3[[#This Row],[姓名]]&lt;&gt;"","其他","")</f>
        <v>其他</v>
      </c>
      <c r="E287" s="33" t="s">
        <v>3382</v>
      </c>
      <c r="F287" s="88"/>
      <c r="G287" s="335" t="str">
        <f>IF(表格3[[#This Row],[姓名]]&lt;&gt;"",TEXT(表格3[[#This Row],[日期]],"mm/dd;;")&amp;" "&amp;表格3[[#This Row],[項目]]&amp;表格3[[#This Row],[項目2]],"")</f>
        <v>03/25 3月份驗血糖</v>
      </c>
      <c r="H287" s="332">
        <v>4</v>
      </c>
      <c r="I287" s="332">
        <v>50</v>
      </c>
      <c r="J287" s="336">
        <f>表格3[[#This Row],[數量]]*表格3[[#This Row],[單價]]</f>
        <v>200</v>
      </c>
    </row>
    <row r="288" spans="1:10">
      <c r="A288" s="334" t="str">
        <f>IFERROR((INDEX(名冊[#All],MATCH(表格3[[#This Row],[姓名]],名冊[[#All],[姓名]],0),COLUMN(名冊[[#Headers],[字號]]))),"")</f>
        <v>3-495</v>
      </c>
      <c r="B288" s="155" t="s">
        <v>539</v>
      </c>
      <c r="C288" s="9">
        <v>45741</v>
      </c>
      <c r="D288" s="9" t="str">
        <f>IF(表格3[[#This Row],[姓名]]&lt;&gt;"","其他","")</f>
        <v>其他</v>
      </c>
      <c r="E288" s="33" t="s">
        <v>3561</v>
      </c>
      <c r="F288" s="88"/>
      <c r="G288" s="335" t="str">
        <f>IF(表格3[[#This Row],[姓名]]&lt;&gt;"",TEXT(表格3[[#This Row],[日期]],"mm/dd;;")&amp;" "&amp;表格3[[#This Row],[項目]]&amp;表格3[[#This Row],[項目2]],"")</f>
        <v>03/25 3月鼻胃管照護費</v>
      </c>
      <c r="H288" s="332">
        <v>1</v>
      </c>
      <c r="I288" s="332">
        <v>1500</v>
      </c>
      <c r="J288" s="336">
        <f>表格3[[#This Row],[數量]]*表格3[[#This Row],[單價]]</f>
        <v>1500</v>
      </c>
    </row>
    <row r="289" spans="1:10">
      <c r="A289" s="334" t="str">
        <f>IFERROR((INDEX(名冊[#All],MATCH(表格3[[#This Row],[姓名]],名冊[[#All],[姓名]],0),COLUMN(名冊[[#Headers],[字號]]))),"")</f>
        <v>3-495</v>
      </c>
      <c r="B289" s="155" t="s">
        <v>539</v>
      </c>
      <c r="C289" s="9">
        <v>45741</v>
      </c>
      <c r="D289" s="9" t="str">
        <f>IF(表格3[[#This Row],[姓名]]&lt;&gt;"","其他","")</f>
        <v>其他</v>
      </c>
      <c r="E289" s="33" t="s">
        <v>3369</v>
      </c>
      <c r="F289" s="88"/>
      <c r="G289" s="335" t="str">
        <f>IF(表格3[[#This Row],[姓名]]&lt;&gt;"",TEXT(表格3[[#This Row],[日期]],"mm/dd;;")&amp;" "&amp;表格3[[#This Row],[項目]]&amp;表格3[[#This Row],[項目2]],"")</f>
        <v>03/25 寢具送洗費用(03月)</v>
      </c>
      <c r="H289" s="332">
        <v>1</v>
      </c>
      <c r="I289" s="332">
        <v>200</v>
      </c>
      <c r="J289" s="336">
        <f>表格3[[#This Row],[數量]]*表格3[[#This Row],[單價]]</f>
        <v>200</v>
      </c>
    </row>
    <row r="290" spans="1:10">
      <c r="A290" s="334" t="str">
        <f>IFERROR((INDEX(名冊[#All],MATCH(表格3[[#This Row],[姓名]],名冊[[#All],[姓名]],0),COLUMN(名冊[[#Headers],[字號]]))),"")</f>
        <v>3-532</v>
      </c>
      <c r="B290" s="155" t="s">
        <v>1764</v>
      </c>
      <c r="C290" s="9">
        <v>45741</v>
      </c>
      <c r="D290" s="9" t="str">
        <f>IF(表格3[[#This Row],[姓名]]&lt;&gt;"","其他","")</f>
        <v>其他</v>
      </c>
      <c r="E290" s="33" t="s">
        <v>3561</v>
      </c>
      <c r="F290" s="88"/>
      <c r="G290" s="335" t="str">
        <f>IF(表格3[[#This Row],[姓名]]&lt;&gt;"",TEXT(表格3[[#This Row],[日期]],"mm/dd;;")&amp;" "&amp;表格3[[#This Row],[項目]]&amp;表格3[[#This Row],[項目2]],"")</f>
        <v>03/25 3月鼻胃管照護費</v>
      </c>
      <c r="H290" s="332">
        <v>1</v>
      </c>
      <c r="I290" s="332">
        <v>1500</v>
      </c>
      <c r="J290" s="336">
        <f>表格3[[#This Row],[數量]]*表格3[[#This Row],[單價]]</f>
        <v>1500</v>
      </c>
    </row>
    <row r="291" spans="1:10">
      <c r="A291" s="334" t="str">
        <f>IFERROR((INDEX(名冊[#All],MATCH(表格3[[#This Row],[姓名]],名冊[[#All],[姓名]],0),COLUMN(名冊[[#Headers],[字號]]))),"")</f>
        <v>3-532</v>
      </c>
      <c r="B291" s="155" t="s">
        <v>1764</v>
      </c>
      <c r="C291" s="9">
        <v>45741</v>
      </c>
      <c r="D291" s="9" t="str">
        <f>IF(表格3[[#This Row],[姓名]]&lt;&gt;"","其他","")</f>
        <v>其他</v>
      </c>
      <c r="E291" s="33" t="s">
        <v>3369</v>
      </c>
      <c r="F291" s="88"/>
      <c r="G291" s="335" t="str">
        <f>IF(表格3[[#This Row],[姓名]]&lt;&gt;"",TEXT(表格3[[#This Row],[日期]],"mm/dd;;")&amp;" "&amp;表格3[[#This Row],[項目]]&amp;表格3[[#This Row],[項目2]],"")</f>
        <v>03/25 寢具送洗費用(03月)</v>
      </c>
      <c r="H291" s="332">
        <v>1</v>
      </c>
      <c r="I291" s="332">
        <v>200</v>
      </c>
      <c r="J291" s="336">
        <f>表格3[[#This Row],[數量]]*表格3[[#This Row],[單價]]</f>
        <v>200</v>
      </c>
    </row>
    <row r="292" spans="1:10">
      <c r="A292" s="334" t="str">
        <f>IFERROR((INDEX(名冊[#All],MATCH(表格3[[#This Row],[姓名]],名冊[[#All],[姓名]],0),COLUMN(名冊[[#Headers],[字號]]))),"")</f>
        <v>2-158</v>
      </c>
      <c r="B292" s="155" t="s">
        <v>602</v>
      </c>
      <c r="C292" s="9">
        <v>45741</v>
      </c>
      <c r="D292" s="9" t="str">
        <f>IF(表格3[[#This Row],[姓名]]&lt;&gt;"","其他","")</f>
        <v>其他</v>
      </c>
      <c r="E292" s="33" t="s">
        <v>3369</v>
      </c>
      <c r="F292" s="88"/>
      <c r="G292" s="335" t="str">
        <f>IF(表格3[[#This Row],[姓名]]&lt;&gt;"",TEXT(表格3[[#This Row],[日期]],"mm/dd;;")&amp;" "&amp;表格3[[#This Row],[項目]]&amp;表格3[[#This Row],[項目2]],"")</f>
        <v>03/25 寢具送洗費用(03月)</v>
      </c>
      <c r="H292" s="332">
        <v>1</v>
      </c>
      <c r="I292" s="332">
        <v>200</v>
      </c>
      <c r="J292" s="336">
        <f>表格3[[#This Row],[數量]]*表格3[[#This Row],[單價]]</f>
        <v>200</v>
      </c>
    </row>
    <row r="293" spans="1:10">
      <c r="A293" s="334" t="str">
        <f>IFERROR((INDEX(名冊[#All],MATCH(表格3[[#This Row],[姓名]],名冊[[#All],[姓名]],0),COLUMN(名冊[[#Headers],[字號]]))),"")</f>
        <v>1-333</v>
      </c>
      <c r="B293" s="155" t="s">
        <v>506</v>
      </c>
      <c r="C293" s="9">
        <v>45741</v>
      </c>
      <c r="D293" s="9" t="str">
        <f>IF(表格3[[#This Row],[姓名]]&lt;&gt;"","其他","")</f>
        <v>其他</v>
      </c>
      <c r="E293" s="33" t="s">
        <v>3561</v>
      </c>
      <c r="F293" s="88"/>
      <c r="G293" s="335" t="str">
        <f>IF(表格3[[#This Row],[姓名]]&lt;&gt;"",TEXT(表格3[[#This Row],[日期]],"mm/dd;;")&amp;" "&amp;表格3[[#This Row],[項目]]&amp;表格3[[#This Row],[項目2]],"")</f>
        <v>03/25 3月鼻胃管照護費</v>
      </c>
      <c r="H293" s="332">
        <v>1</v>
      </c>
      <c r="I293" s="332">
        <v>1500</v>
      </c>
      <c r="J293" s="336">
        <f>表格3[[#This Row],[數量]]*表格3[[#This Row],[單價]]</f>
        <v>1500</v>
      </c>
    </row>
    <row r="294" spans="1:10">
      <c r="A294" s="334" t="str">
        <f>IFERROR((INDEX(名冊[#All],MATCH(表格3[[#This Row],[姓名]],名冊[[#All],[姓名]],0),COLUMN(名冊[[#Headers],[字號]]))),"")</f>
        <v>1-333</v>
      </c>
      <c r="B294" s="155" t="s">
        <v>506</v>
      </c>
      <c r="C294" s="9">
        <v>45741</v>
      </c>
      <c r="D294" s="9" t="str">
        <f>IF(表格3[[#This Row],[姓名]]&lt;&gt;"","其他","")</f>
        <v>其他</v>
      </c>
      <c r="E294" s="33" t="s">
        <v>3369</v>
      </c>
      <c r="F294" s="88"/>
      <c r="G294" s="335" t="str">
        <f>IF(表格3[[#This Row],[姓名]]&lt;&gt;"",TEXT(表格3[[#This Row],[日期]],"mm/dd;;")&amp;" "&amp;表格3[[#This Row],[項目]]&amp;表格3[[#This Row],[項目2]],"")</f>
        <v>03/25 寢具送洗費用(03月)</v>
      </c>
      <c r="H294" s="332">
        <v>1</v>
      </c>
      <c r="I294" s="332">
        <v>200</v>
      </c>
      <c r="J294" s="336">
        <f>表格3[[#This Row],[數量]]*表格3[[#This Row],[單價]]</f>
        <v>200</v>
      </c>
    </row>
    <row r="295" spans="1:10">
      <c r="A295" s="334" t="str">
        <f>IFERROR((INDEX(名冊[#All],MATCH(表格3[[#This Row],[姓名]],名冊[[#All],[姓名]],0),COLUMN(名冊[[#Headers],[字號]]))),"")</f>
        <v>1-742</v>
      </c>
      <c r="B295" s="155" t="s">
        <v>1943</v>
      </c>
      <c r="C295" s="9">
        <v>45741</v>
      </c>
      <c r="D295" s="9" t="str">
        <f>IF(表格3[[#This Row],[姓名]]&lt;&gt;"","其他","")</f>
        <v>其他</v>
      </c>
      <c r="E295" s="33" t="s">
        <v>3369</v>
      </c>
      <c r="F295" s="88"/>
      <c r="G295" s="335" t="str">
        <f>IF(表格3[[#This Row],[姓名]]&lt;&gt;"",TEXT(表格3[[#This Row],[日期]],"mm/dd;;")&amp;" "&amp;表格3[[#This Row],[項目]]&amp;表格3[[#This Row],[項目2]],"")</f>
        <v>03/25 寢具送洗費用(03月)</v>
      </c>
      <c r="H295" s="332">
        <v>1</v>
      </c>
      <c r="I295" s="332">
        <v>200</v>
      </c>
      <c r="J295" s="336">
        <f>表格3[[#This Row],[數量]]*表格3[[#This Row],[單價]]</f>
        <v>200</v>
      </c>
    </row>
    <row r="296" spans="1:10">
      <c r="A296" s="334" t="str">
        <f>IFERROR((INDEX(名冊[#All],MATCH(表格3[[#This Row],[姓名]],名冊[[#All],[姓名]],0),COLUMN(名冊[[#Headers],[字號]]))),"")</f>
        <v>1-500</v>
      </c>
      <c r="B296" s="155" t="s">
        <v>525</v>
      </c>
      <c r="C296" s="9">
        <v>45741</v>
      </c>
      <c r="D296" s="9" t="str">
        <f>IF(表格3[[#This Row],[姓名]]&lt;&gt;"","其他","")</f>
        <v>其他</v>
      </c>
      <c r="E296" s="33" t="s">
        <v>3369</v>
      </c>
      <c r="F296" s="88"/>
      <c r="G296" s="335" t="str">
        <f>IF(表格3[[#This Row],[姓名]]&lt;&gt;"",TEXT(表格3[[#This Row],[日期]],"mm/dd;;")&amp;" "&amp;表格3[[#This Row],[項目]]&amp;表格3[[#This Row],[項目2]],"")</f>
        <v>03/25 寢具送洗費用(03月)</v>
      </c>
      <c r="H296" s="332">
        <v>1</v>
      </c>
      <c r="I296" s="332">
        <v>200</v>
      </c>
      <c r="J296" s="336">
        <f>表格3[[#This Row],[數量]]*表格3[[#This Row],[單價]]</f>
        <v>200</v>
      </c>
    </row>
    <row r="297" spans="1:10">
      <c r="A297" s="334" t="str">
        <f>IFERROR((INDEX(名冊[#All],MATCH(表格3[[#This Row],[姓名]],名冊[[#All],[姓名]],0),COLUMN(名冊[[#Headers],[字號]]))),"")</f>
        <v>1-270</v>
      </c>
      <c r="B297" s="155" t="s">
        <v>612</v>
      </c>
      <c r="C297" s="9">
        <v>45741</v>
      </c>
      <c r="D297" s="9" t="str">
        <f>IF(表格3[[#This Row],[姓名]]&lt;&gt;"","其他","")</f>
        <v>其他</v>
      </c>
      <c r="E297" s="33" t="s">
        <v>3369</v>
      </c>
      <c r="F297" s="88"/>
      <c r="G297" s="335" t="str">
        <f>IF(表格3[[#This Row],[姓名]]&lt;&gt;"",TEXT(表格3[[#This Row],[日期]],"mm/dd;;")&amp;" "&amp;表格3[[#This Row],[項目]]&amp;表格3[[#This Row],[項目2]],"")</f>
        <v>03/25 寢具送洗費用(03月)</v>
      </c>
      <c r="H297" s="332">
        <v>1</v>
      </c>
      <c r="I297" s="332">
        <v>200</v>
      </c>
      <c r="J297" s="336">
        <f>表格3[[#This Row],[數量]]*表格3[[#This Row],[單價]]</f>
        <v>200</v>
      </c>
    </row>
    <row r="298" spans="1:10">
      <c r="A298" s="334" t="str">
        <f>IFERROR((INDEX(名冊[#All],MATCH(表格3[[#This Row],[姓名]],名冊[[#All],[姓名]],0),COLUMN(名冊[[#Headers],[字號]]))),"")</f>
        <v>1-764</v>
      </c>
      <c r="B298" s="155" t="s">
        <v>2170</v>
      </c>
      <c r="C298" s="9">
        <v>45741</v>
      </c>
      <c r="D298" s="9" t="str">
        <f>IF(表格3[[#This Row],[姓名]]&lt;&gt;"","其他","")</f>
        <v>其他</v>
      </c>
      <c r="E298" s="33" t="s">
        <v>3369</v>
      </c>
      <c r="F298" s="88"/>
      <c r="G298" s="335" t="str">
        <f>IF(表格3[[#This Row],[姓名]]&lt;&gt;"",TEXT(表格3[[#This Row],[日期]],"mm/dd;;")&amp;" "&amp;表格3[[#This Row],[項目]]&amp;表格3[[#This Row],[項目2]],"")</f>
        <v>03/25 寢具送洗費用(03月)</v>
      </c>
      <c r="H298" s="332">
        <v>1</v>
      </c>
      <c r="I298" s="332">
        <v>200</v>
      </c>
      <c r="J298" s="336">
        <f>表格3[[#This Row],[數量]]*表格3[[#This Row],[單價]]</f>
        <v>200</v>
      </c>
    </row>
    <row r="299" spans="1:10">
      <c r="A299" s="334" t="str">
        <f>IFERROR((INDEX(名冊[#All],MATCH(表格3[[#This Row],[姓名]],名冊[[#All],[姓名]],0),COLUMN(名冊[[#Headers],[字號]]))),"")</f>
        <v>1-595</v>
      </c>
      <c r="B299" s="155" t="s">
        <v>676</v>
      </c>
      <c r="C299" s="9">
        <v>45741</v>
      </c>
      <c r="D299" s="9" t="str">
        <f>IF(表格3[[#This Row],[姓名]]&lt;&gt;"","其他","")</f>
        <v>其他</v>
      </c>
      <c r="E299" s="33" t="s">
        <v>3369</v>
      </c>
      <c r="F299" s="88"/>
      <c r="G299" s="335" t="str">
        <f>IF(表格3[[#This Row],[姓名]]&lt;&gt;"",TEXT(表格3[[#This Row],[日期]],"mm/dd;;")&amp;" "&amp;表格3[[#This Row],[項目]]&amp;表格3[[#This Row],[項目2]],"")</f>
        <v>03/25 寢具送洗費用(03月)</v>
      </c>
      <c r="H299" s="332">
        <v>1</v>
      </c>
      <c r="I299" s="332">
        <v>200</v>
      </c>
      <c r="J299" s="336">
        <f>表格3[[#This Row],[數量]]*表格3[[#This Row],[單價]]</f>
        <v>200</v>
      </c>
    </row>
    <row r="300" spans="1:10">
      <c r="A300" s="334" t="str">
        <f>IFERROR((INDEX(名冊[#All],MATCH(表格3[[#This Row],[姓名]],名冊[[#All],[姓名]],0),COLUMN(名冊[[#Headers],[字號]]))),"")</f>
        <v>3-505</v>
      </c>
      <c r="B300" s="155" t="s">
        <v>577</v>
      </c>
      <c r="C300" s="9">
        <v>45741</v>
      </c>
      <c r="D300" s="9" t="str">
        <f>IF(表格3[[#This Row],[姓名]]&lt;&gt;"","其他","")</f>
        <v>其他</v>
      </c>
      <c r="E300" s="33" t="s">
        <v>3382</v>
      </c>
      <c r="F300" s="88"/>
      <c r="G300" s="335" t="str">
        <f>IF(表格3[[#This Row],[姓名]]&lt;&gt;"",TEXT(表格3[[#This Row],[日期]],"mm/dd;;")&amp;" "&amp;表格3[[#This Row],[項目]]&amp;表格3[[#This Row],[項目2]],"")</f>
        <v>03/25 3月份驗血糖</v>
      </c>
      <c r="H300" s="332">
        <v>4</v>
      </c>
      <c r="I300" s="332">
        <v>50</v>
      </c>
      <c r="J300" s="336">
        <f>表格3[[#This Row],[數量]]*表格3[[#This Row],[單價]]</f>
        <v>200</v>
      </c>
    </row>
    <row r="301" spans="1:10">
      <c r="A301" s="334" t="str">
        <f>IFERROR((INDEX(名冊[#All],MATCH(表格3[[#This Row],[姓名]],名冊[[#All],[姓名]],0),COLUMN(名冊[[#Headers],[字號]]))),"")</f>
        <v>3-505</v>
      </c>
      <c r="B301" s="155" t="s">
        <v>577</v>
      </c>
      <c r="C301" s="9">
        <v>45741</v>
      </c>
      <c r="D301" s="9" t="str">
        <f>IF(表格3[[#This Row],[姓名]]&lt;&gt;"","其他","")</f>
        <v>其他</v>
      </c>
      <c r="E301" s="33" t="s">
        <v>3369</v>
      </c>
      <c r="F301" s="88"/>
      <c r="G301" s="335" t="str">
        <f>IF(表格3[[#This Row],[姓名]]&lt;&gt;"",TEXT(表格3[[#This Row],[日期]],"mm/dd;;")&amp;" "&amp;表格3[[#This Row],[項目]]&amp;表格3[[#This Row],[項目2]],"")</f>
        <v>03/25 寢具送洗費用(03月)</v>
      </c>
      <c r="H301" s="332">
        <v>1</v>
      </c>
      <c r="I301" s="332">
        <v>200</v>
      </c>
      <c r="J301" s="336">
        <f>表格3[[#This Row],[數量]]*表格3[[#This Row],[單價]]</f>
        <v>200</v>
      </c>
    </row>
    <row r="302" spans="1:10">
      <c r="A302" s="334" t="str">
        <f>IFERROR((INDEX(名冊[#All],MATCH(表格3[[#This Row],[姓名]],名冊[[#All],[姓名]],0),COLUMN(名冊[[#Headers],[字號]]))),"")</f>
        <v>3-461</v>
      </c>
      <c r="B302" s="155" t="s">
        <v>581</v>
      </c>
      <c r="C302" s="9">
        <v>45741</v>
      </c>
      <c r="D302" s="9" t="str">
        <f>IF(表格3[[#This Row],[姓名]]&lt;&gt;"","其他","")</f>
        <v>其他</v>
      </c>
      <c r="E302" s="33" t="s">
        <v>3382</v>
      </c>
      <c r="F302" s="88"/>
      <c r="G302" s="335" t="str">
        <f>IF(表格3[[#This Row],[姓名]]&lt;&gt;"",TEXT(表格3[[#This Row],[日期]],"mm/dd;;")&amp;" "&amp;表格3[[#This Row],[項目]]&amp;表格3[[#This Row],[項目2]],"")</f>
        <v>03/25 3月份驗血糖</v>
      </c>
      <c r="H302" s="332">
        <v>4</v>
      </c>
      <c r="I302" s="332">
        <v>50</v>
      </c>
      <c r="J302" s="336">
        <f>表格3[[#This Row],[數量]]*表格3[[#This Row],[單價]]</f>
        <v>200</v>
      </c>
    </row>
    <row r="303" spans="1:10">
      <c r="A303" s="334" t="str">
        <f>IFERROR((INDEX(名冊[#All],MATCH(表格3[[#This Row],[姓名]],名冊[[#All],[姓名]],0),COLUMN(名冊[[#Headers],[字號]]))),"")</f>
        <v>3-461</v>
      </c>
      <c r="B303" s="155" t="s">
        <v>581</v>
      </c>
      <c r="C303" s="9">
        <v>45741</v>
      </c>
      <c r="D303" s="9" t="str">
        <f>IF(表格3[[#This Row],[姓名]]&lt;&gt;"","其他","")</f>
        <v>其他</v>
      </c>
      <c r="E303" s="33" t="s">
        <v>3369</v>
      </c>
      <c r="F303" s="88"/>
      <c r="G303" s="335" t="str">
        <f>IF(表格3[[#This Row],[姓名]]&lt;&gt;"",TEXT(表格3[[#This Row],[日期]],"mm/dd;;")&amp;" "&amp;表格3[[#This Row],[項目]]&amp;表格3[[#This Row],[項目2]],"")</f>
        <v>03/25 寢具送洗費用(03月)</v>
      </c>
      <c r="H303" s="332">
        <v>1</v>
      </c>
      <c r="I303" s="332">
        <v>200</v>
      </c>
      <c r="J303" s="336">
        <f>表格3[[#This Row],[數量]]*表格3[[#This Row],[單價]]</f>
        <v>200</v>
      </c>
    </row>
    <row r="304" spans="1:10">
      <c r="A304" s="334" t="str">
        <f>IFERROR((INDEX(名冊[#All],MATCH(表格3[[#This Row],[姓名]],名冊[[#All],[姓名]],0),COLUMN(名冊[[#Headers],[字號]]))),"")</f>
        <v>2-196</v>
      </c>
      <c r="B304" s="155" t="s">
        <v>2045</v>
      </c>
      <c r="C304" s="9">
        <v>45741</v>
      </c>
      <c r="D304" s="9" t="str">
        <f>IF(表格3[[#This Row],[姓名]]&lt;&gt;"","其他","")</f>
        <v>其他</v>
      </c>
      <c r="E304" s="33" t="s">
        <v>3369</v>
      </c>
      <c r="F304" s="88"/>
      <c r="G304" s="335" t="str">
        <f>IF(表格3[[#This Row],[姓名]]&lt;&gt;"",TEXT(表格3[[#This Row],[日期]],"mm/dd;;")&amp;" "&amp;表格3[[#This Row],[項目]]&amp;表格3[[#This Row],[項目2]],"")</f>
        <v>03/25 寢具送洗費用(03月)</v>
      </c>
      <c r="H304" s="332">
        <v>1</v>
      </c>
      <c r="I304" s="332">
        <v>200</v>
      </c>
      <c r="J304" s="336">
        <f>表格3[[#This Row],[數量]]*表格3[[#This Row],[單價]]</f>
        <v>200</v>
      </c>
    </row>
    <row r="305" spans="1:10">
      <c r="A305" s="334" t="str">
        <f>IFERROR((INDEX(名冊[#All],MATCH(表格3[[#This Row],[姓名]],名冊[[#All],[姓名]],0),COLUMN(名冊[[#Headers],[字號]]))),"")</f>
        <v>2-160</v>
      </c>
      <c r="B305" s="155" t="s">
        <v>490</v>
      </c>
      <c r="C305" s="9">
        <v>45741</v>
      </c>
      <c r="D305" s="9" t="str">
        <f>IF(表格3[[#This Row],[姓名]]&lt;&gt;"","其他","")</f>
        <v>其他</v>
      </c>
      <c r="E305" s="33" t="s">
        <v>3369</v>
      </c>
      <c r="F305" s="88"/>
      <c r="G305" s="335" t="str">
        <f>IF(表格3[[#This Row],[姓名]]&lt;&gt;"",TEXT(表格3[[#This Row],[日期]],"mm/dd;;")&amp;" "&amp;表格3[[#This Row],[項目]]&amp;表格3[[#This Row],[項目2]],"")</f>
        <v>03/25 寢具送洗費用(03月)</v>
      </c>
      <c r="H305" s="332">
        <v>1</v>
      </c>
      <c r="I305" s="332">
        <v>200</v>
      </c>
      <c r="J305" s="336">
        <f>表格3[[#This Row],[數量]]*表格3[[#This Row],[單價]]</f>
        <v>200</v>
      </c>
    </row>
    <row r="306" spans="1:10">
      <c r="A306" s="334" t="str">
        <f>IFERROR((INDEX(名冊[#All],MATCH(表格3[[#This Row],[姓名]],名冊[[#All],[姓名]],0),COLUMN(名冊[[#Headers],[字號]]))),"")</f>
        <v>1-759</v>
      </c>
      <c r="B306" s="155" t="s">
        <v>2153</v>
      </c>
      <c r="C306" s="9">
        <v>45741</v>
      </c>
      <c r="D306" s="9" t="str">
        <f>IF(表格3[[#This Row],[姓名]]&lt;&gt;"","其他","")</f>
        <v>其他</v>
      </c>
      <c r="E306" s="33" t="s">
        <v>3369</v>
      </c>
      <c r="F306" s="88"/>
      <c r="G306" s="335" t="str">
        <f>IF(表格3[[#This Row],[姓名]]&lt;&gt;"",TEXT(表格3[[#This Row],[日期]],"mm/dd;;")&amp;" "&amp;表格3[[#This Row],[項目]]&amp;表格3[[#This Row],[項目2]],"")</f>
        <v>03/25 寢具送洗費用(03月)</v>
      </c>
      <c r="H306" s="332">
        <v>1</v>
      </c>
      <c r="I306" s="332">
        <v>200</v>
      </c>
      <c r="J306" s="336">
        <f>表格3[[#This Row],[數量]]*表格3[[#This Row],[單價]]</f>
        <v>200</v>
      </c>
    </row>
    <row r="307" spans="1:10">
      <c r="A307" s="334" t="str">
        <f>IFERROR((INDEX(名冊[#All],MATCH(表格3[[#This Row],[姓名]],名冊[[#All],[姓名]],0),COLUMN(名冊[[#Headers],[字號]]))),"")</f>
        <v>1-672</v>
      </c>
      <c r="B307" s="155" t="s">
        <v>1340</v>
      </c>
      <c r="C307" s="9">
        <v>45741</v>
      </c>
      <c r="D307" s="9" t="str">
        <f>IF(表格3[[#This Row],[姓名]]&lt;&gt;"","其他","")</f>
        <v>其他</v>
      </c>
      <c r="E307" s="33" t="s">
        <v>3369</v>
      </c>
      <c r="F307" s="88"/>
      <c r="G307" s="335" t="str">
        <f>IF(表格3[[#This Row],[姓名]]&lt;&gt;"",TEXT(表格3[[#This Row],[日期]],"mm/dd;;")&amp;" "&amp;表格3[[#This Row],[項目]]&amp;表格3[[#This Row],[項目2]],"")</f>
        <v>03/25 寢具送洗費用(03月)</v>
      </c>
      <c r="H307" s="332">
        <v>1</v>
      </c>
      <c r="I307" s="332">
        <v>200</v>
      </c>
      <c r="J307" s="336">
        <f>表格3[[#This Row],[數量]]*表格3[[#This Row],[單價]]</f>
        <v>200</v>
      </c>
    </row>
    <row r="308" spans="1:10">
      <c r="A308" s="334" t="str">
        <f>IFERROR((INDEX(名冊[#All],MATCH(表格3[[#This Row],[姓名]],名冊[[#All],[姓名]],0),COLUMN(名冊[[#Headers],[字號]]))),"")</f>
        <v>1-671</v>
      </c>
      <c r="B308" s="155" t="s">
        <v>1349</v>
      </c>
      <c r="C308" s="9">
        <v>45741</v>
      </c>
      <c r="D308" s="9" t="str">
        <f>IF(表格3[[#This Row],[姓名]]&lt;&gt;"","其他","")</f>
        <v>其他</v>
      </c>
      <c r="E308" s="33" t="s">
        <v>3369</v>
      </c>
      <c r="F308" s="88"/>
      <c r="G308" s="335" t="str">
        <f>IF(表格3[[#This Row],[姓名]]&lt;&gt;"",TEXT(表格3[[#This Row],[日期]],"mm/dd;;")&amp;" "&amp;表格3[[#This Row],[項目]]&amp;表格3[[#This Row],[項目2]],"")</f>
        <v>03/25 寢具送洗費用(03月)</v>
      </c>
      <c r="H308" s="332">
        <v>1</v>
      </c>
      <c r="I308" s="332">
        <v>200</v>
      </c>
      <c r="J308" s="336">
        <f>表格3[[#This Row],[數量]]*表格3[[#This Row],[單價]]</f>
        <v>200</v>
      </c>
    </row>
    <row r="309" spans="1:10">
      <c r="A309" s="334" t="str">
        <f>IFERROR((INDEX(名冊[#All],MATCH(表格3[[#This Row],[姓名]],名冊[[#All],[姓名]],0),COLUMN(名冊[[#Headers],[字號]]))),"")</f>
        <v>1-757</v>
      </c>
      <c r="B309" s="155" t="s">
        <v>2096</v>
      </c>
      <c r="C309" s="9">
        <v>45741</v>
      </c>
      <c r="D309" s="9" t="str">
        <f>IF(表格3[[#This Row],[姓名]]&lt;&gt;"","其他","")</f>
        <v>其他</v>
      </c>
      <c r="E309" s="33" t="s">
        <v>3369</v>
      </c>
      <c r="F309" s="88"/>
      <c r="G309" s="335" t="str">
        <f>IF(表格3[[#This Row],[姓名]]&lt;&gt;"",TEXT(表格3[[#This Row],[日期]],"mm/dd;;")&amp;" "&amp;表格3[[#This Row],[項目]]&amp;表格3[[#This Row],[項目2]],"")</f>
        <v>03/25 寢具送洗費用(03月)</v>
      </c>
      <c r="H309" s="332">
        <v>1</v>
      </c>
      <c r="I309" s="332">
        <v>200</v>
      </c>
      <c r="J309" s="336">
        <f>表格3[[#This Row],[數量]]*表格3[[#This Row],[單價]]</f>
        <v>200</v>
      </c>
    </row>
    <row r="310" spans="1:10">
      <c r="A310" s="334" t="str">
        <f>IFERROR((INDEX(名冊[#All],MATCH(表格3[[#This Row],[姓名]],名冊[[#All],[姓名]],0),COLUMN(名冊[[#Headers],[字號]]))),"")</f>
        <v>1-515</v>
      </c>
      <c r="B310" s="155" t="s">
        <v>508</v>
      </c>
      <c r="C310" s="9">
        <v>45741</v>
      </c>
      <c r="D310" s="9" t="str">
        <f>IF(表格3[[#This Row],[姓名]]&lt;&gt;"","其他","")</f>
        <v>其他</v>
      </c>
      <c r="E310" s="33" t="s">
        <v>3369</v>
      </c>
      <c r="F310" s="88"/>
      <c r="G310" s="335" t="str">
        <f>IF(表格3[[#This Row],[姓名]]&lt;&gt;"",TEXT(表格3[[#This Row],[日期]],"mm/dd;;")&amp;" "&amp;表格3[[#This Row],[項目]]&amp;表格3[[#This Row],[項目2]],"")</f>
        <v>03/25 寢具送洗費用(03月)</v>
      </c>
      <c r="H310" s="332">
        <v>1</v>
      </c>
      <c r="I310" s="332">
        <v>200</v>
      </c>
      <c r="J310" s="336">
        <f>表格3[[#This Row],[數量]]*表格3[[#This Row],[單價]]</f>
        <v>200</v>
      </c>
    </row>
    <row r="311" spans="1:10">
      <c r="A311" s="334" t="str">
        <f>IFERROR((INDEX(名冊[#All],MATCH(表格3[[#This Row],[姓名]],名冊[[#All],[姓名]],0),COLUMN(名冊[[#Headers],[字號]]))),"")</f>
        <v>2-188</v>
      </c>
      <c r="B311" s="155" t="s">
        <v>1808</v>
      </c>
      <c r="C311" s="9">
        <v>45741</v>
      </c>
      <c r="D311" s="9" t="str">
        <f>IF(表格3[[#This Row],[姓名]]&lt;&gt;"","其他","")</f>
        <v>其他</v>
      </c>
      <c r="E311" s="33" t="s">
        <v>3568</v>
      </c>
      <c r="F311" s="88"/>
      <c r="G311" s="335" t="str">
        <f>IF(表格3[[#This Row],[姓名]]&lt;&gt;"",TEXT(表格3[[#This Row],[日期]],"mm/dd;;")&amp;" "&amp;表格3[[#This Row],[項目]]&amp;表格3[[#This Row],[項目2]],"")</f>
        <v>03/25 3月化痰照護費</v>
      </c>
      <c r="H311" s="332">
        <v>1</v>
      </c>
      <c r="I311" s="332">
        <v>2800</v>
      </c>
      <c r="J311" s="336">
        <f>表格3[[#This Row],[數量]]*表格3[[#This Row],[單價]]</f>
        <v>2800</v>
      </c>
    </row>
    <row r="312" spans="1:10">
      <c r="A312" s="334" t="str">
        <f>IFERROR((INDEX(名冊[#All],MATCH(表格3[[#This Row],[姓名]],名冊[[#All],[姓名]],0),COLUMN(名冊[[#Headers],[字號]]))),"")</f>
        <v>2-188</v>
      </c>
      <c r="B312" s="155" t="s">
        <v>1808</v>
      </c>
      <c r="C312" s="9">
        <v>45741</v>
      </c>
      <c r="D312" s="9" t="str">
        <f>IF(表格3[[#This Row],[姓名]]&lt;&gt;"","其他","")</f>
        <v>其他</v>
      </c>
      <c r="E312" s="33" t="s">
        <v>3382</v>
      </c>
      <c r="F312" s="88"/>
      <c r="G312" s="335" t="str">
        <f>IF(表格3[[#This Row],[姓名]]&lt;&gt;"",TEXT(表格3[[#This Row],[日期]],"mm/dd;;")&amp;" "&amp;表格3[[#This Row],[項目]]&amp;表格3[[#This Row],[項目2]],"")</f>
        <v>03/25 3月份驗血糖</v>
      </c>
      <c r="H312" s="332">
        <v>4</v>
      </c>
      <c r="I312" s="332">
        <v>50</v>
      </c>
      <c r="J312" s="336">
        <f>表格3[[#This Row],[數量]]*表格3[[#This Row],[單價]]</f>
        <v>200</v>
      </c>
    </row>
    <row r="313" spans="1:10">
      <c r="A313" s="334" t="str">
        <f>IFERROR((INDEX(名冊[#All],MATCH(表格3[[#This Row],[姓名]],名冊[[#All],[姓名]],0),COLUMN(名冊[[#Headers],[字號]]))),"")</f>
        <v>2-188</v>
      </c>
      <c r="B313" s="155" t="s">
        <v>1808</v>
      </c>
      <c r="C313" s="9">
        <v>45741</v>
      </c>
      <c r="D313" s="9" t="str">
        <f>IF(表格3[[#This Row],[姓名]]&lt;&gt;"","其他","")</f>
        <v>其他</v>
      </c>
      <c r="E313" s="33" t="s">
        <v>3564</v>
      </c>
      <c r="F313" s="88"/>
      <c r="G313" s="335" t="str">
        <f>IF(表格3[[#This Row],[姓名]]&lt;&gt;"",TEXT(表格3[[#This Row],[日期]],"mm/dd;;")&amp;" "&amp;表格3[[#This Row],[項目]]&amp;表格3[[#This Row],[項目2]],"")</f>
        <v>03/25 3月尿管照護費</v>
      </c>
      <c r="H313" s="332">
        <v>1</v>
      </c>
      <c r="I313" s="332">
        <v>1500</v>
      </c>
      <c r="J313" s="336">
        <f>表格3[[#This Row],[數量]]*表格3[[#This Row],[單價]]</f>
        <v>1500</v>
      </c>
    </row>
    <row r="314" spans="1:10">
      <c r="A314" s="334" t="str">
        <f>IFERROR((INDEX(名冊[#All],MATCH(表格3[[#This Row],[姓名]],名冊[[#All],[姓名]],0),COLUMN(名冊[[#Headers],[字號]]))),"")</f>
        <v>2-188</v>
      </c>
      <c r="B314" s="155" t="s">
        <v>1808</v>
      </c>
      <c r="C314" s="9">
        <v>45741</v>
      </c>
      <c r="D314" s="9" t="str">
        <f>IF(表格3[[#This Row],[姓名]]&lt;&gt;"","其他","")</f>
        <v>其他</v>
      </c>
      <c r="E314" s="33" t="s">
        <v>3570</v>
      </c>
      <c r="F314" s="88"/>
      <c r="G314" s="335" t="str">
        <f>IF(表格3[[#This Row],[姓名]]&lt;&gt;"",TEXT(表格3[[#This Row],[日期]],"mm/dd;;")&amp;" "&amp;表格3[[#This Row],[項目]]&amp;表格3[[#This Row],[項目2]],"")</f>
        <v>03/25 3月氧氣費用</v>
      </c>
      <c r="H314" s="332">
        <v>1</v>
      </c>
      <c r="I314" s="332">
        <v>3000</v>
      </c>
      <c r="J314" s="336">
        <f>表格3[[#This Row],[數量]]*表格3[[#This Row],[單價]]</f>
        <v>3000</v>
      </c>
    </row>
    <row r="315" spans="1:10">
      <c r="A315" s="334" t="str">
        <f>IFERROR((INDEX(名冊[#All],MATCH(表格3[[#This Row],[姓名]],名冊[[#All],[姓名]],0),COLUMN(名冊[[#Headers],[字號]]))),"")</f>
        <v>2-188</v>
      </c>
      <c r="B315" s="155" t="s">
        <v>1808</v>
      </c>
      <c r="C315" s="9">
        <v>45741</v>
      </c>
      <c r="D315" s="9" t="str">
        <f>IF(表格3[[#This Row],[姓名]]&lt;&gt;"","其他","")</f>
        <v>其他</v>
      </c>
      <c r="E315" s="33" t="s">
        <v>3562</v>
      </c>
      <c r="F315" s="88"/>
      <c r="G315" s="335" t="str">
        <f>IF(表格3[[#This Row],[姓名]]&lt;&gt;"",TEXT(表格3[[#This Row],[日期]],"mm/dd;;")&amp;" "&amp;表格3[[#This Row],[項目]]&amp;表格3[[#This Row],[項目2]],"")</f>
        <v>03/25 3月鼻胃管照護費</v>
      </c>
      <c r="H315" s="332">
        <v>1</v>
      </c>
      <c r="I315" s="332">
        <v>1500</v>
      </c>
      <c r="J315" s="336">
        <f>表格3[[#This Row],[數量]]*表格3[[#This Row],[單價]]</f>
        <v>1500</v>
      </c>
    </row>
    <row r="316" spans="1:10">
      <c r="A316" s="334" t="str">
        <f>IFERROR((INDEX(名冊[#All],MATCH(表格3[[#This Row],[姓名]],名冊[[#All],[姓名]],0),COLUMN(名冊[[#Headers],[字號]]))),"")</f>
        <v>2-188</v>
      </c>
      <c r="B316" s="155" t="s">
        <v>1808</v>
      </c>
      <c r="C316" s="9">
        <v>45741</v>
      </c>
      <c r="D316" s="9" t="str">
        <f>IF(表格3[[#This Row],[姓名]]&lt;&gt;"","其他","")</f>
        <v>其他</v>
      </c>
      <c r="E316" s="33" t="s">
        <v>3369</v>
      </c>
      <c r="F316" s="88"/>
      <c r="G316" s="335" t="str">
        <f>IF(表格3[[#This Row],[姓名]]&lt;&gt;"",TEXT(表格3[[#This Row],[日期]],"mm/dd;;")&amp;" "&amp;表格3[[#This Row],[項目]]&amp;表格3[[#This Row],[項目2]],"")</f>
        <v>03/25 寢具送洗費用(03月)</v>
      </c>
      <c r="H316" s="332">
        <v>1</v>
      </c>
      <c r="I316" s="332">
        <v>200</v>
      </c>
      <c r="J316" s="336">
        <f>表格3[[#This Row],[數量]]*表格3[[#This Row],[單價]]</f>
        <v>200</v>
      </c>
    </row>
    <row r="317" spans="1:10">
      <c r="A317" s="334" t="str">
        <f>IFERROR((INDEX(名冊[#All],MATCH(表格3[[#This Row],[姓名]],名冊[[#All],[姓名]],0),COLUMN(名冊[[#Headers],[字號]]))),"")</f>
        <v>3-549</v>
      </c>
      <c r="B317" s="155" t="s">
        <v>1636</v>
      </c>
      <c r="C317" s="9">
        <v>45741</v>
      </c>
      <c r="D317" s="9" t="str">
        <f>IF(表格3[[#This Row],[姓名]]&lt;&gt;"","其他","")</f>
        <v>其他</v>
      </c>
      <c r="E317" s="33" t="s">
        <v>3369</v>
      </c>
      <c r="F317" s="88"/>
      <c r="G317" s="335" t="str">
        <f>IF(表格3[[#This Row],[姓名]]&lt;&gt;"",TEXT(表格3[[#This Row],[日期]],"mm/dd;;")&amp;" "&amp;表格3[[#This Row],[項目]]&amp;表格3[[#This Row],[項目2]],"")</f>
        <v>03/25 寢具送洗費用(03月)</v>
      </c>
      <c r="H317" s="332">
        <v>1</v>
      </c>
      <c r="I317" s="332">
        <v>200</v>
      </c>
      <c r="J317" s="336">
        <f>表格3[[#This Row],[數量]]*表格3[[#This Row],[單價]]</f>
        <v>200</v>
      </c>
    </row>
    <row r="318" spans="1:10">
      <c r="A318" s="334" t="str">
        <f>IFERROR((INDEX(名冊[#All],MATCH(表格3[[#This Row],[姓名]],名冊[[#All],[姓名]],0),COLUMN(名冊[[#Headers],[字號]]))),"")</f>
        <v>1-291</v>
      </c>
      <c r="B318" s="155" t="s">
        <v>588</v>
      </c>
      <c r="C318" s="9">
        <v>45741</v>
      </c>
      <c r="D318" s="9" t="str">
        <f>IF(表格3[[#This Row],[姓名]]&lt;&gt;"","其他","")</f>
        <v>其他</v>
      </c>
      <c r="E318" s="33" t="s">
        <v>3369</v>
      </c>
      <c r="F318" s="88"/>
      <c r="G318" s="335" t="str">
        <f>IF(表格3[[#This Row],[姓名]]&lt;&gt;"",TEXT(表格3[[#This Row],[日期]],"mm/dd;;")&amp;" "&amp;表格3[[#This Row],[項目]]&amp;表格3[[#This Row],[項目2]],"")</f>
        <v>03/25 寢具送洗費用(03月)</v>
      </c>
      <c r="H318" s="332">
        <v>1</v>
      </c>
      <c r="I318" s="332">
        <v>200</v>
      </c>
      <c r="J318" s="336">
        <f>表格3[[#This Row],[數量]]*表格3[[#This Row],[單價]]</f>
        <v>200</v>
      </c>
    </row>
    <row r="319" spans="1:10">
      <c r="A319" s="334" t="str">
        <f>IFERROR((INDEX(名冊[#All],MATCH(表格3[[#This Row],[姓名]],名冊[[#All],[姓名]],0),COLUMN(名冊[[#Headers],[字號]]))),"")</f>
        <v>1-675</v>
      </c>
      <c r="B319" s="155" t="s">
        <v>1377</v>
      </c>
      <c r="C319" s="9">
        <v>45741</v>
      </c>
      <c r="D319" s="9" t="str">
        <f>IF(表格3[[#This Row],[姓名]]&lt;&gt;"","其他","")</f>
        <v>其他</v>
      </c>
      <c r="E319" s="33" t="s">
        <v>3369</v>
      </c>
      <c r="F319" s="88"/>
      <c r="G319" s="335" t="str">
        <f>IF(表格3[[#This Row],[姓名]]&lt;&gt;"",TEXT(表格3[[#This Row],[日期]],"mm/dd;;")&amp;" "&amp;表格3[[#This Row],[項目]]&amp;表格3[[#This Row],[項目2]],"")</f>
        <v>03/25 寢具送洗費用(03月)</v>
      </c>
      <c r="H319" s="332">
        <v>1</v>
      </c>
      <c r="I319" s="332">
        <v>200</v>
      </c>
      <c r="J319" s="336">
        <f>表格3[[#This Row],[數量]]*表格3[[#This Row],[單價]]</f>
        <v>200</v>
      </c>
    </row>
    <row r="320" spans="1:10">
      <c r="A320" s="334" t="str">
        <f>IFERROR((INDEX(名冊[#All],MATCH(表格3[[#This Row],[姓名]],名冊[[#All],[姓名]],0),COLUMN(名冊[[#Headers],[字號]]))),"")</f>
        <v>1-562</v>
      </c>
      <c r="B320" s="155" t="s">
        <v>504</v>
      </c>
      <c r="C320" s="9">
        <v>45741</v>
      </c>
      <c r="D320" s="9" t="str">
        <f>IF(表格3[[#This Row],[姓名]]&lt;&gt;"","其他","")</f>
        <v>其他</v>
      </c>
      <c r="E320" s="33" t="s">
        <v>3562</v>
      </c>
      <c r="F320" s="88"/>
      <c r="G320" s="335" t="str">
        <f>IF(表格3[[#This Row],[姓名]]&lt;&gt;"",TEXT(表格3[[#This Row],[日期]],"mm/dd;;")&amp;" "&amp;表格3[[#This Row],[項目]]&amp;表格3[[#This Row],[項目2]],"")</f>
        <v>03/25 3月鼻胃管照護費</v>
      </c>
      <c r="H320" s="332">
        <v>1</v>
      </c>
      <c r="I320" s="332">
        <v>1500</v>
      </c>
      <c r="J320" s="336">
        <f>表格3[[#This Row],[數量]]*表格3[[#This Row],[單價]]</f>
        <v>1500</v>
      </c>
    </row>
    <row r="321" spans="1:10">
      <c r="A321" s="334" t="str">
        <f>IFERROR((INDEX(名冊[#All],MATCH(表格3[[#This Row],[姓名]],名冊[[#All],[姓名]],0),COLUMN(名冊[[#Headers],[字號]]))),"")</f>
        <v>1-562</v>
      </c>
      <c r="B321" s="155" t="s">
        <v>504</v>
      </c>
      <c r="C321" s="9">
        <v>45741</v>
      </c>
      <c r="D321" s="9" t="str">
        <f>IF(表格3[[#This Row],[姓名]]&lt;&gt;"","其他","")</f>
        <v>其他</v>
      </c>
      <c r="E321" s="33" t="s">
        <v>3369</v>
      </c>
      <c r="F321" s="88"/>
      <c r="G321" s="335" t="str">
        <f>IF(表格3[[#This Row],[姓名]]&lt;&gt;"",TEXT(表格3[[#This Row],[日期]],"mm/dd;;")&amp;" "&amp;表格3[[#This Row],[項目]]&amp;表格3[[#This Row],[項目2]],"")</f>
        <v>03/25 寢具送洗費用(03月)</v>
      </c>
      <c r="H321" s="332">
        <v>1</v>
      </c>
      <c r="I321" s="332">
        <v>200</v>
      </c>
      <c r="J321" s="336">
        <f>表格3[[#This Row],[數量]]*表格3[[#This Row],[單價]]</f>
        <v>200</v>
      </c>
    </row>
    <row r="322" spans="1:10">
      <c r="A322" s="334" t="str">
        <f>IFERROR((INDEX(名冊[#All],MATCH(表格3[[#This Row],[姓名]],名冊[[#All],[姓名]],0),COLUMN(名冊[[#Headers],[字號]]))),"")</f>
        <v>1-720</v>
      </c>
      <c r="B322" s="155" t="s">
        <v>1742</v>
      </c>
      <c r="C322" s="9">
        <v>45741</v>
      </c>
      <c r="D322" s="9" t="str">
        <f>IF(表格3[[#This Row],[姓名]]&lt;&gt;"","其他","")</f>
        <v>其他</v>
      </c>
      <c r="E322" s="33" t="s">
        <v>3382</v>
      </c>
      <c r="F322" s="88"/>
      <c r="G322" s="335" t="str">
        <f>IF(表格3[[#This Row],[姓名]]&lt;&gt;"",TEXT(表格3[[#This Row],[日期]],"mm/dd;;")&amp;" "&amp;表格3[[#This Row],[項目]]&amp;表格3[[#This Row],[項目2]],"")</f>
        <v>03/25 3月份驗血糖</v>
      </c>
      <c r="H322" s="332">
        <v>4</v>
      </c>
      <c r="I322" s="332">
        <v>50</v>
      </c>
      <c r="J322" s="336">
        <f>表格3[[#This Row],[數量]]*表格3[[#This Row],[單價]]</f>
        <v>200</v>
      </c>
    </row>
    <row r="323" spans="1:10">
      <c r="A323" s="334" t="str">
        <f>IFERROR((INDEX(名冊[#All],MATCH(表格3[[#This Row],[姓名]],名冊[[#All],[姓名]],0),COLUMN(名冊[[#Headers],[字號]]))),"")</f>
        <v>1-720</v>
      </c>
      <c r="B323" s="155" t="s">
        <v>1742</v>
      </c>
      <c r="C323" s="9">
        <v>45741</v>
      </c>
      <c r="D323" s="9" t="str">
        <f>IF(表格3[[#This Row],[姓名]]&lt;&gt;"","其他","")</f>
        <v>其他</v>
      </c>
      <c r="E323" s="33" t="s">
        <v>3369</v>
      </c>
      <c r="F323" s="88"/>
      <c r="G323" s="335" t="str">
        <f>IF(表格3[[#This Row],[姓名]]&lt;&gt;"",TEXT(表格3[[#This Row],[日期]],"mm/dd;;")&amp;" "&amp;表格3[[#This Row],[項目]]&amp;表格3[[#This Row],[項目2]],"")</f>
        <v>03/25 寢具送洗費用(03月)</v>
      </c>
      <c r="H323" s="332">
        <v>1</v>
      </c>
      <c r="I323" s="332">
        <v>200</v>
      </c>
      <c r="J323" s="336">
        <f>表格3[[#This Row],[數量]]*表格3[[#This Row],[單價]]</f>
        <v>200</v>
      </c>
    </row>
    <row r="324" spans="1:10">
      <c r="A324" s="334" t="str">
        <f>IFERROR((INDEX(名冊[#All],MATCH(表格3[[#This Row],[姓名]],名冊[[#All],[姓名]],0),COLUMN(名冊[[#Headers],[字號]]))),"")</f>
        <v>2-086</v>
      </c>
      <c r="B324" s="155" t="s">
        <v>275</v>
      </c>
      <c r="C324" s="9">
        <v>45741</v>
      </c>
      <c r="D324" s="9" t="str">
        <f>IF(表格3[[#This Row],[姓名]]&lt;&gt;"","其他","")</f>
        <v>其他</v>
      </c>
      <c r="E324" s="33" t="s">
        <v>3564</v>
      </c>
      <c r="F324" s="88"/>
      <c r="G324" s="335" t="str">
        <f>IF(表格3[[#This Row],[姓名]]&lt;&gt;"",TEXT(表格3[[#This Row],[日期]],"mm/dd;;")&amp;" "&amp;表格3[[#This Row],[項目]]&amp;表格3[[#This Row],[項目2]],"")</f>
        <v>03/25 3月尿管照護費</v>
      </c>
      <c r="H324" s="332">
        <v>1</v>
      </c>
      <c r="I324" s="332">
        <v>1500</v>
      </c>
      <c r="J324" s="336">
        <f>表格3[[#This Row],[數量]]*表格3[[#This Row],[單價]]</f>
        <v>1500</v>
      </c>
    </row>
    <row r="325" spans="1:10">
      <c r="A325" s="334" t="str">
        <f>IFERROR((INDEX(名冊[#All],MATCH(表格3[[#This Row],[姓名]],名冊[[#All],[姓名]],0),COLUMN(名冊[[#Headers],[字號]]))),"")</f>
        <v>2-086</v>
      </c>
      <c r="B325" s="155" t="s">
        <v>275</v>
      </c>
      <c r="C325" s="9">
        <v>45741</v>
      </c>
      <c r="D325" s="9" t="str">
        <f>IF(表格3[[#This Row],[姓名]]&lt;&gt;"","其他","")</f>
        <v>其他</v>
      </c>
      <c r="E325" s="33" t="s">
        <v>3562</v>
      </c>
      <c r="F325" s="88"/>
      <c r="G325" s="335" t="str">
        <f>IF(表格3[[#This Row],[姓名]]&lt;&gt;"",TEXT(表格3[[#This Row],[日期]],"mm/dd;;")&amp;" "&amp;表格3[[#This Row],[項目]]&amp;表格3[[#This Row],[項目2]],"")</f>
        <v>03/25 3月鼻胃管照護費</v>
      </c>
      <c r="H325" s="332">
        <v>1</v>
      </c>
      <c r="I325" s="332">
        <v>1500</v>
      </c>
      <c r="J325" s="336">
        <f>表格3[[#This Row],[數量]]*表格3[[#This Row],[單價]]</f>
        <v>1500</v>
      </c>
    </row>
    <row r="326" spans="1:10">
      <c r="A326" s="334" t="str">
        <f>IFERROR((INDEX(名冊[#All],MATCH(表格3[[#This Row],[姓名]],名冊[[#All],[姓名]],0),COLUMN(名冊[[#Headers],[字號]]))),"")</f>
        <v>2-086</v>
      </c>
      <c r="B326" s="155" t="s">
        <v>275</v>
      </c>
      <c r="C326" s="9">
        <v>45741</v>
      </c>
      <c r="D326" s="9" t="str">
        <f>IF(表格3[[#This Row],[姓名]]&lt;&gt;"","其他","")</f>
        <v>其他</v>
      </c>
      <c r="E326" s="33" t="s">
        <v>3369</v>
      </c>
      <c r="F326" s="88"/>
      <c r="G326" s="335" t="str">
        <f>IF(表格3[[#This Row],[姓名]]&lt;&gt;"",TEXT(表格3[[#This Row],[日期]],"mm/dd;;")&amp;" "&amp;表格3[[#This Row],[項目]]&amp;表格3[[#This Row],[項目2]],"")</f>
        <v>03/25 寢具送洗費用(03月)</v>
      </c>
      <c r="H326" s="332">
        <v>1</v>
      </c>
      <c r="I326" s="332">
        <v>200</v>
      </c>
      <c r="J326" s="336">
        <f>表格3[[#This Row],[數量]]*表格3[[#This Row],[單價]]</f>
        <v>200</v>
      </c>
    </row>
    <row r="327" spans="1:10">
      <c r="A327" s="334" t="str">
        <f>IFERROR((INDEX(名冊[#All],MATCH(表格3[[#This Row],[姓名]],名冊[[#All],[姓名]],0),COLUMN(名冊[[#Headers],[字號]]))),"")</f>
        <v>2-165</v>
      </c>
      <c r="B327" s="155" t="s">
        <v>1076</v>
      </c>
      <c r="C327" s="9">
        <v>45741</v>
      </c>
      <c r="D327" s="9" t="str">
        <f>IF(表格3[[#This Row],[姓名]]&lt;&gt;"","其他","")</f>
        <v>其他</v>
      </c>
      <c r="E327" s="33" t="s">
        <v>3568</v>
      </c>
      <c r="F327" s="88"/>
      <c r="G327" s="335" t="str">
        <f>IF(表格3[[#This Row],[姓名]]&lt;&gt;"",TEXT(表格3[[#This Row],[日期]],"mm/dd;;")&amp;" "&amp;表格3[[#This Row],[項目]]&amp;表格3[[#This Row],[項目2]],"")</f>
        <v>03/25 3月化痰照護費</v>
      </c>
      <c r="H327" s="332">
        <v>1</v>
      </c>
      <c r="I327" s="332">
        <v>1100</v>
      </c>
      <c r="J327" s="336">
        <f>表格3[[#This Row],[數量]]*表格3[[#This Row],[單價]]</f>
        <v>1100</v>
      </c>
    </row>
    <row r="328" spans="1:10">
      <c r="A328" s="334" t="str">
        <f>IFERROR((INDEX(名冊[#All],MATCH(表格3[[#This Row],[姓名]],名冊[[#All],[姓名]],0),COLUMN(名冊[[#Headers],[字號]]))),"")</f>
        <v>2-165</v>
      </c>
      <c r="B328" s="155" t="s">
        <v>1076</v>
      </c>
      <c r="C328" s="9">
        <v>45741</v>
      </c>
      <c r="D328" s="9" t="str">
        <f>IF(表格3[[#This Row],[姓名]]&lt;&gt;"","其他","")</f>
        <v>其他</v>
      </c>
      <c r="E328" s="33" t="s">
        <v>3563</v>
      </c>
      <c r="F328" s="88"/>
      <c r="G328" s="335" t="str">
        <f>IF(表格3[[#This Row],[姓名]]&lt;&gt;"",TEXT(表格3[[#This Row],[日期]],"mm/dd;;")&amp;" "&amp;表格3[[#This Row],[項目]]&amp;表格3[[#This Row],[項目2]],"")</f>
        <v>03/25 3月尿管照護費</v>
      </c>
      <c r="H328" s="332">
        <v>1</v>
      </c>
      <c r="I328" s="332">
        <v>550</v>
      </c>
      <c r="J328" s="336">
        <f>表格3[[#This Row],[數量]]*表格3[[#This Row],[單價]]</f>
        <v>550</v>
      </c>
    </row>
    <row r="329" spans="1:10">
      <c r="A329" s="334" t="str">
        <f>IFERROR((INDEX(名冊[#All],MATCH(表格3[[#This Row],[姓名]],名冊[[#All],[姓名]],0),COLUMN(名冊[[#Headers],[字號]]))),"")</f>
        <v>2-165</v>
      </c>
      <c r="B329" s="155" t="s">
        <v>1076</v>
      </c>
      <c r="C329" s="9">
        <v>45741</v>
      </c>
      <c r="D329" s="9" t="str">
        <f>IF(表格3[[#This Row],[姓名]]&lt;&gt;"","其他","")</f>
        <v>其他</v>
      </c>
      <c r="E329" s="33" t="s">
        <v>3569</v>
      </c>
      <c r="F329" s="88"/>
      <c r="G329" s="335" t="str">
        <f>IF(表格3[[#This Row],[姓名]]&lt;&gt;"",TEXT(表格3[[#This Row],[日期]],"mm/dd;;")&amp;" "&amp;表格3[[#This Row],[項目]]&amp;表格3[[#This Row],[項目2]],"")</f>
        <v>03/25 3月氧氣費用</v>
      </c>
      <c r="H329" s="332">
        <v>1</v>
      </c>
      <c r="I329" s="332">
        <v>1100</v>
      </c>
      <c r="J329" s="336">
        <f>表格3[[#This Row],[數量]]*表格3[[#This Row],[單價]]</f>
        <v>1100</v>
      </c>
    </row>
    <row r="330" spans="1:10">
      <c r="A330" s="334" t="str">
        <f>IFERROR((INDEX(名冊[#All],MATCH(表格3[[#This Row],[姓名]],名冊[[#All],[姓名]],0),COLUMN(名冊[[#Headers],[字號]]))),"")</f>
        <v>2-165</v>
      </c>
      <c r="B330" s="155" t="s">
        <v>1076</v>
      </c>
      <c r="C330" s="9">
        <v>45741</v>
      </c>
      <c r="D330" s="9" t="str">
        <f>IF(表格3[[#This Row],[姓名]]&lt;&gt;"","其他","")</f>
        <v>其他</v>
      </c>
      <c r="E330" s="33" t="s">
        <v>3562</v>
      </c>
      <c r="F330" s="88"/>
      <c r="G330" s="335" t="str">
        <f>IF(表格3[[#This Row],[姓名]]&lt;&gt;"",TEXT(表格3[[#This Row],[日期]],"mm/dd;;")&amp;" "&amp;表格3[[#This Row],[項目]]&amp;表格3[[#This Row],[項目2]],"")</f>
        <v>03/25 3月鼻胃管照護費</v>
      </c>
      <c r="H330" s="332">
        <v>1</v>
      </c>
      <c r="I330" s="332">
        <v>550</v>
      </c>
      <c r="J330" s="336">
        <f>表格3[[#This Row],[數量]]*表格3[[#This Row],[單價]]</f>
        <v>550</v>
      </c>
    </row>
    <row r="331" spans="1:10">
      <c r="A331" s="334" t="str">
        <f>IFERROR((INDEX(名冊[#All],MATCH(表格3[[#This Row],[姓名]],名冊[[#All],[姓名]],0),COLUMN(名冊[[#Headers],[字號]]))),"")</f>
        <v>2-165</v>
      </c>
      <c r="B331" s="155" t="s">
        <v>1076</v>
      </c>
      <c r="C331" s="9">
        <v>45741</v>
      </c>
      <c r="D331" s="9" t="str">
        <f>IF(表格3[[#This Row],[姓名]]&lt;&gt;"","其他","")</f>
        <v>其他</v>
      </c>
      <c r="E331" s="33" t="s">
        <v>3369</v>
      </c>
      <c r="F331" s="88"/>
      <c r="G331" s="335" t="str">
        <f>IF(表格3[[#This Row],[姓名]]&lt;&gt;"",TEXT(表格3[[#This Row],[日期]],"mm/dd;;")&amp;" "&amp;表格3[[#This Row],[項目]]&amp;表格3[[#This Row],[項目2]],"")</f>
        <v>03/25 寢具送洗費用(03月)</v>
      </c>
      <c r="H331" s="332">
        <v>1</v>
      </c>
      <c r="I331" s="332">
        <v>200</v>
      </c>
      <c r="J331" s="336">
        <f>表格3[[#This Row],[數量]]*表格3[[#This Row],[單價]]</f>
        <v>200</v>
      </c>
    </row>
    <row r="332" spans="1:10">
      <c r="A332" s="334" t="str">
        <f>IFERROR((INDEX(名冊[#All],MATCH(表格3[[#This Row],[姓名]],名冊[[#All],[姓名]],0),COLUMN(名冊[[#Headers],[字號]]))),"")</f>
        <v>2-105</v>
      </c>
      <c r="B332" s="155" t="s">
        <v>596</v>
      </c>
      <c r="C332" s="9">
        <v>45741</v>
      </c>
      <c r="D332" s="9" t="str">
        <f>IF(表格3[[#This Row],[姓名]]&lt;&gt;"","其他","")</f>
        <v>其他</v>
      </c>
      <c r="E332" s="33" t="s">
        <v>3568</v>
      </c>
      <c r="F332" s="88"/>
      <c r="G332" s="335" t="str">
        <f>IF(表格3[[#This Row],[姓名]]&lt;&gt;"",TEXT(表格3[[#This Row],[日期]],"mm/dd;;")&amp;" "&amp;表格3[[#This Row],[項目]]&amp;表格3[[#This Row],[項目2]],"")</f>
        <v>03/25 3月化痰照護費</v>
      </c>
      <c r="H332" s="332">
        <v>1</v>
      </c>
      <c r="I332" s="332">
        <v>2100</v>
      </c>
      <c r="J332" s="336">
        <f>表格3[[#This Row],[數量]]*表格3[[#This Row],[單價]]</f>
        <v>2100</v>
      </c>
    </row>
    <row r="333" spans="1:10">
      <c r="A333" s="334" t="str">
        <f>IFERROR((INDEX(名冊[#All],MATCH(表格3[[#This Row],[姓名]],名冊[[#All],[姓名]],0),COLUMN(名冊[[#Headers],[字號]]))),"")</f>
        <v>2-105</v>
      </c>
      <c r="B333" s="155" t="s">
        <v>596</v>
      </c>
      <c r="C333" s="9">
        <v>45741</v>
      </c>
      <c r="D333" s="9" t="str">
        <f>IF(表格3[[#This Row],[姓名]]&lt;&gt;"","其他","")</f>
        <v>其他</v>
      </c>
      <c r="E333" s="33" t="s">
        <v>3562</v>
      </c>
      <c r="F333" s="88"/>
      <c r="G333" s="335" t="str">
        <f>IF(表格3[[#This Row],[姓名]]&lt;&gt;"",TEXT(表格3[[#This Row],[日期]],"mm/dd;;")&amp;" "&amp;表格3[[#This Row],[項目]]&amp;表格3[[#This Row],[項目2]],"")</f>
        <v>03/25 3月鼻胃管照護費</v>
      </c>
      <c r="H333" s="332">
        <v>1</v>
      </c>
      <c r="I333" s="332">
        <v>1500</v>
      </c>
      <c r="J333" s="336">
        <f>表格3[[#This Row],[數量]]*表格3[[#This Row],[單價]]</f>
        <v>1500</v>
      </c>
    </row>
    <row r="334" spans="1:10">
      <c r="A334" s="334" t="str">
        <f>IFERROR((INDEX(名冊[#All],MATCH(表格3[[#This Row],[姓名]],名冊[[#All],[姓名]],0),COLUMN(名冊[[#Headers],[字號]]))),"")</f>
        <v>2-105</v>
      </c>
      <c r="B334" s="155" t="s">
        <v>596</v>
      </c>
      <c r="C334" s="9">
        <v>45741</v>
      </c>
      <c r="D334" s="9" t="str">
        <f>IF(表格3[[#This Row],[姓名]]&lt;&gt;"","其他","")</f>
        <v>其他</v>
      </c>
      <c r="E334" s="33" t="s">
        <v>3369</v>
      </c>
      <c r="F334" s="88"/>
      <c r="G334" s="335" t="str">
        <f>IF(表格3[[#This Row],[姓名]]&lt;&gt;"",TEXT(表格3[[#This Row],[日期]],"mm/dd;;")&amp;" "&amp;表格3[[#This Row],[項目]]&amp;表格3[[#This Row],[項目2]],"")</f>
        <v>03/25 寢具送洗費用(03月)</v>
      </c>
      <c r="H334" s="332">
        <v>1</v>
      </c>
      <c r="I334" s="332">
        <v>200</v>
      </c>
      <c r="J334" s="336">
        <f>表格3[[#This Row],[數量]]*表格3[[#This Row],[單價]]</f>
        <v>200</v>
      </c>
    </row>
    <row r="335" spans="1:10">
      <c r="A335" s="334" t="str">
        <f>IFERROR((INDEX(名冊[#All],MATCH(表格3[[#This Row],[姓名]],名冊[[#All],[姓名]],0),COLUMN(名冊[[#Headers],[字號]]))),"")</f>
        <v>2-081</v>
      </c>
      <c r="B335" s="155" t="s">
        <v>603</v>
      </c>
      <c r="C335" s="9">
        <v>45741</v>
      </c>
      <c r="D335" s="9" t="str">
        <f>IF(表格3[[#This Row],[姓名]]&lt;&gt;"","其他","")</f>
        <v>其他</v>
      </c>
      <c r="E335" s="33" t="s">
        <v>3565</v>
      </c>
      <c r="F335" s="88"/>
      <c r="G335" s="335" t="str">
        <f>IF(表格3[[#This Row],[姓名]]&lt;&gt;"",TEXT(表格3[[#This Row],[日期]],"mm/dd;;")&amp;" "&amp;表格3[[#This Row],[項目]]&amp;表格3[[#This Row],[項目2]],"")</f>
        <v>03/25 3月化痰照護費</v>
      </c>
      <c r="H335" s="332">
        <v>1</v>
      </c>
      <c r="I335" s="332">
        <v>2800</v>
      </c>
      <c r="J335" s="336">
        <f>表格3[[#This Row],[數量]]*表格3[[#This Row],[單價]]</f>
        <v>2800</v>
      </c>
    </row>
    <row r="336" spans="1:10">
      <c r="A336" s="334" t="str">
        <f>IFERROR((INDEX(名冊[#All],MATCH(表格3[[#This Row],[姓名]],名冊[[#All],[姓名]],0),COLUMN(名冊[[#Headers],[字號]]))),"")</f>
        <v>2-081</v>
      </c>
      <c r="B336" s="155" t="s">
        <v>603</v>
      </c>
      <c r="C336" s="9">
        <v>45741</v>
      </c>
      <c r="D336" s="9" t="str">
        <f>IF(表格3[[#This Row],[姓名]]&lt;&gt;"","其他","")</f>
        <v>其他</v>
      </c>
      <c r="E336" s="33" t="s">
        <v>3563</v>
      </c>
      <c r="F336" s="88"/>
      <c r="G336" s="335" t="str">
        <f>IF(表格3[[#This Row],[姓名]]&lt;&gt;"",TEXT(表格3[[#This Row],[日期]],"mm/dd;;")&amp;" "&amp;表格3[[#This Row],[項目]]&amp;表格3[[#This Row],[項目2]],"")</f>
        <v>03/25 3月尿管照護費</v>
      </c>
      <c r="H336" s="332">
        <v>1</v>
      </c>
      <c r="I336" s="332">
        <v>1500</v>
      </c>
      <c r="J336" s="336">
        <f>表格3[[#This Row],[數量]]*表格3[[#This Row],[單價]]</f>
        <v>1500</v>
      </c>
    </row>
    <row r="337" spans="1:10">
      <c r="A337" s="334" t="str">
        <f>IFERROR((INDEX(名冊[#All],MATCH(表格3[[#This Row],[姓名]],名冊[[#All],[姓名]],0),COLUMN(名冊[[#Headers],[字號]]))),"")</f>
        <v>2-081</v>
      </c>
      <c r="B337" s="155" t="s">
        <v>603</v>
      </c>
      <c r="C337" s="9">
        <v>45741</v>
      </c>
      <c r="D337" s="9" t="str">
        <f>IF(表格3[[#This Row],[姓名]]&lt;&gt;"","其他","")</f>
        <v>其他</v>
      </c>
      <c r="E337" s="33" t="s">
        <v>3569</v>
      </c>
      <c r="F337" s="88"/>
      <c r="G337" s="335" t="str">
        <f>IF(表格3[[#This Row],[姓名]]&lt;&gt;"",TEXT(表格3[[#This Row],[日期]],"mm/dd;;")&amp;" "&amp;表格3[[#This Row],[項目]]&amp;表格3[[#This Row],[項目2]],"")</f>
        <v>03/25 3月氧氣費用</v>
      </c>
      <c r="H337" s="332">
        <v>1</v>
      </c>
      <c r="I337" s="332">
        <v>3000</v>
      </c>
      <c r="J337" s="336">
        <f>表格3[[#This Row],[數量]]*表格3[[#This Row],[單價]]</f>
        <v>3000</v>
      </c>
    </row>
    <row r="338" spans="1:10">
      <c r="A338" s="334" t="str">
        <f>IFERROR((INDEX(名冊[#All],MATCH(表格3[[#This Row],[姓名]],名冊[[#All],[姓名]],0),COLUMN(名冊[[#Headers],[字號]]))),"")</f>
        <v>2-081</v>
      </c>
      <c r="B338" s="155" t="s">
        <v>603</v>
      </c>
      <c r="C338" s="9">
        <v>45741</v>
      </c>
      <c r="D338" s="9" t="str">
        <f>IF(表格3[[#This Row],[姓名]]&lt;&gt;"","其他","")</f>
        <v>其他</v>
      </c>
      <c r="E338" s="33" t="s">
        <v>3566</v>
      </c>
      <c r="F338" s="88"/>
      <c r="G338" s="335" t="str">
        <f>IF(表格3[[#This Row],[姓名]]&lt;&gt;"",TEXT(表格3[[#This Row],[日期]],"mm/dd;;")&amp;" "&amp;表格3[[#This Row],[項目]]&amp;表格3[[#This Row],[項目2]],"")</f>
        <v>03/25 3月傷口照護費</v>
      </c>
      <c r="H338" s="332">
        <v>1</v>
      </c>
      <c r="I338" s="332">
        <v>2800</v>
      </c>
      <c r="J338" s="336">
        <f>表格3[[#This Row],[數量]]*表格3[[#This Row],[單價]]</f>
        <v>2800</v>
      </c>
    </row>
    <row r="339" spans="1:10">
      <c r="A339" s="334" t="str">
        <f>IFERROR((INDEX(名冊[#All],MATCH(表格3[[#This Row],[姓名]],名冊[[#All],[姓名]],0),COLUMN(名冊[[#Headers],[字號]]))),"")</f>
        <v>2-081</v>
      </c>
      <c r="B339" s="155" t="s">
        <v>603</v>
      </c>
      <c r="C339" s="9">
        <v>45741</v>
      </c>
      <c r="D339" s="9" t="str">
        <f>IF(表格3[[#This Row],[姓名]]&lt;&gt;"","其他","")</f>
        <v>其他</v>
      </c>
      <c r="E339" s="33" t="s">
        <v>3561</v>
      </c>
      <c r="F339" s="88"/>
      <c r="G339" s="335" t="str">
        <f>IF(表格3[[#This Row],[姓名]]&lt;&gt;"",TEXT(表格3[[#This Row],[日期]],"mm/dd;;")&amp;" "&amp;表格3[[#This Row],[項目]]&amp;表格3[[#This Row],[項目2]],"")</f>
        <v>03/25 3月鼻胃管照護費</v>
      </c>
      <c r="H339" s="332">
        <v>1</v>
      </c>
      <c r="I339" s="332">
        <v>1500</v>
      </c>
      <c r="J339" s="336">
        <f>表格3[[#This Row],[數量]]*表格3[[#This Row],[單價]]</f>
        <v>1500</v>
      </c>
    </row>
    <row r="340" spans="1:10">
      <c r="A340" s="334" t="str">
        <f>IFERROR((INDEX(名冊[#All],MATCH(表格3[[#This Row],[姓名]],名冊[[#All],[姓名]],0),COLUMN(名冊[[#Headers],[字號]]))),"")</f>
        <v>2-081</v>
      </c>
      <c r="B340" s="155" t="s">
        <v>603</v>
      </c>
      <c r="C340" s="9">
        <v>45741</v>
      </c>
      <c r="D340" s="9" t="str">
        <f>IF(表格3[[#This Row],[姓名]]&lt;&gt;"","其他","")</f>
        <v>其他</v>
      </c>
      <c r="E340" s="33" t="s">
        <v>3369</v>
      </c>
      <c r="F340" s="88"/>
      <c r="G340" s="335" t="str">
        <f>IF(表格3[[#This Row],[姓名]]&lt;&gt;"",TEXT(表格3[[#This Row],[日期]],"mm/dd;;")&amp;" "&amp;表格3[[#This Row],[項目]]&amp;表格3[[#This Row],[項目2]],"")</f>
        <v>03/25 寢具送洗費用(03月)</v>
      </c>
      <c r="H340" s="332">
        <v>1</v>
      </c>
      <c r="I340" s="332">
        <v>200</v>
      </c>
      <c r="J340" s="336">
        <f>表格3[[#This Row],[數量]]*表格3[[#This Row],[單價]]</f>
        <v>200</v>
      </c>
    </row>
    <row r="341" spans="1:10">
      <c r="A341" s="334" t="str">
        <f>IFERROR((INDEX(名冊[#All],MATCH(表格3[[#This Row],[姓名]],名冊[[#All],[姓名]],0),COLUMN(名冊[[#Headers],[字號]]))),"")</f>
        <v>1-524</v>
      </c>
      <c r="B341" s="155" t="s">
        <v>575</v>
      </c>
      <c r="C341" s="9">
        <v>45741</v>
      </c>
      <c r="D341" s="9" t="str">
        <f>IF(表格3[[#This Row],[姓名]]&lt;&gt;"","其他","")</f>
        <v>其他</v>
      </c>
      <c r="E341" s="33" t="s">
        <v>3369</v>
      </c>
      <c r="F341" s="88"/>
      <c r="G341" s="335" t="str">
        <f>IF(表格3[[#This Row],[姓名]]&lt;&gt;"",TEXT(表格3[[#This Row],[日期]],"mm/dd;;")&amp;" "&amp;表格3[[#This Row],[項目]]&amp;表格3[[#This Row],[項目2]],"")</f>
        <v>03/25 寢具送洗費用(03月)</v>
      </c>
      <c r="H341" s="332">
        <v>1</v>
      </c>
      <c r="I341" s="332">
        <v>200</v>
      </c>
      <c r="J341" s="336">
        <f>表格3[[#This Row],[數量]]*表格3[[#This Row],[單價]]</f>
        <v>200</v>
      </c>
    </row>
    <row r="342" spans="1:10">
      <c r="A342" s="334" t="str">
        <f>IFERROR((INDEX(名冊[#All],MATCH(表格3[[#This Row],[姓名]],名冊[[#All],[姓名]],0),COLUMN(名冊[[#Headers],[字號]]))),"")</f>
        <v>1-380</v>
      </c>
      <c r="B342" s="155" t="s">
        <v>587</v>
      </c>
      <c r="C342" s="9">
        <v>45741</v>
      </c>
      <c r="D342" s="9" t="str">
        <f>IF(表格3[[#This Row],[姓名]]&lt;&gt;"","其他","")</f>
        <v>其他</v>
      </c>
      <c r="E342" s="33" t="s">
        <v>3369</v>
      </c>
      <c r="F342" s="88"/>
      <c r="G342" s="335" t="str">
        <f>IF(表格3[[#This Row],[姓名]]&lt;&gt;"",TEXT(表格3[[#This Row],[日期]],"mm/dd;;")&amp;" "&amp;表格3[[#This Row],[項目]]&amp;表格3[[#This Row],[項目2]],"")</f>
        <v>03/25 寢具送洗費用(03月)</v>
      </c>
      <c r="H342" s="332">
        <v>1</v>
      </c>
      <c r="I342" s="332">
        <v>200</v>
      </c>
      <c r="J342" s="336">
        <f>表格3[[#This Row],[數量]]*表格3[[#This Row],[單價]]</f>
        <v>200</v>
      </c>
    </row>
    <row r="343" spans="1:10">
      <c r="A343" s="334" t="str">
        <f>IFERROR((INDEX(名冊[#All],MATCH(表格3[[#This Row],[姓名]],名冊[[#All],[姓名]],0),COLUMN(名冊[[#Headers],[字號]]))),"")</f>
        <v>1-097</v>
      </c>
      <c r="B343" s="155" t="s">
        <v>618</v>
      </c>
      <c r="C343" s="9">
        <v>45741</v>
      </c>
      <c r="D343" s="9" t="str">
        <f>IF(表格3[[#This Row],[姓名]]&lt;&gt;"","其他","")</f>
        <v>其他</v>
      </c>
      <c r="E343" s="33" t="s">
        <v>3369</v>
      </c>
      <c r="F343" s="88"/>
      <c r="G343" s="335" t="str">
        <f>IF(表格3[[#This Row],[姓名]]&lt;&gt;"",TEXT(表格3[[#This Row],[日期]],"mm/dd;;")&amp;" "&amp;表格3[[#This Row],[項目]]&amp;表格3[[#This Row],[項目2]],"")</f>
        <v>03/25 寢具送洗費用(03月)</v>
      </c>
      <c r="H343" s="332">
        <v>1</v>
      </c>
      <c r="I343" s="332">
        <v>200</v>
      </c>
      <c r="J343" s="336">
        <f>表格3[[#This Row],[數量]]*表格3[[#This Row],[單價]]</f>
        <v>200</v>
      </c>
    </row>
    <row r="344" spans="1:10">
      <c r="A344" s="334" t="str">
        <f>IFERROR((INDEX(名冊[#All],MATCH(表格3[[#This Row],[姓名]],名冊[[#All],[姓名]],0),COLUMN(名冊[[#Headers],[字號]]))),"")</f>
        <v>1-534</v>
      </c>
      <c r="B344" s="155" t="s">
        <v>497</v>
      </c>
      <c r="C344" s="9">
        <v>45741</v>
      </c>
      <c r="D344" s="9" t="str">
        <f>IF(表格3[[#This Row],[姓名]]&lt;&gt;"","其他","")</f>
        <v>其他</v>
      </c>
      <c r="E344" s="33" t="s">
        <v>3369</v>
      </c>
      <c r="F344" s="88"/>
      <c r="G344" s="335" t="str">
        <f>IF(表格3[[#This Row],[姓名]]&lt;&gt;"",TEXT(表格3[[#This Row],[日期]],"mm/dd;;")&amp;" "&amp;表格3[[#This Row],[項目]]&amp;表格3[[#This Row],[項目2]],"")</f>
        <v>03/25 寢具送洗費用(03月)</v>
      </c>
      <c r="H344" s="332">
        <v>1</v>
      </c>
      <c r="I344" s="332">
        <v>200</v>
      </c>
      <c r="J344" s="336">
        <f>表格3[[#This Row],[數量]]*表格3[[#This Row],[單價]]</f>
        <v>200</v>
      </c>
    </row>
    <row r="345" spans="1:10">
      <c r="A345" s="334" t="str">
        <f>IFERROR((INDEX(名冊[#All],MATCH(表格3[[#This Row],[姓名]],名冊[[#All],[姓名]],0),COLUMN(名冊[[#Headers],[字號]]))),"")</f>
        <v>1-632</v>
      </c>
      <c r="B345" s="155" t="s">
        <v>935</v>
      </c>
      <c r="C345" s="9">
        <v>45741</v>
      </c>
      <c r="D345" s="9" t="str">
        <f>IF(表格3[[#This Row],[姓名]]&lt;&gt;"","其他","")</f>
        <v>其他</v>
      </c>
      <c r="E345" s="33" t="s">
        <v>3369</v>
      </c>
      <c r="F345" s="88"/>
      <c r="G345" s="335" t="str">
        <f>IF(表格3[[#This Row],[姓名]]&lt;&gt;"",TEXT(表格3[[#This Row],[日期]],"mm/dd;;")&amp;" "&amp;表格3[[#This Row],[項目]]&amp;表格3[[#This Row],[項目2]],"")</f>
        <v>03/25 寢具送洗費用(03月)</v>
      </c>
      <c r="H345" s="332">
        <v>1</v>
      </c>
      <c r="I345" s="332">
        <v>200</v>
      </c>
      <c r="J345" s="336">
        <f>表格3[[#This Row],[數量]]*表格3[[#This Row],[單價]]</f>
        <v>200</v>
      </c>
    </row>
    <row r="346" spans="1:10">
      <c r="A346" s="334" t="str">
        <f>IFERROR((INDEX(名冊[#All],MATCH(表格3[[#This Row],[姓名]],名冊[[#All],[姓名]],0),COLUMN(名冊[[#Headers],[字號]]))),"")</f>
        <v>1-693</v>
      </c>
      <c r="B346" s="155" t="s">
        <v>1485</v>
      </c>
      <c r="C346" s="9">
        <v>45741</v>
      </c>
      <c r="D346" s="9" t="str">
        <f>IF(表格3[[#This Row],[姓名]]&lt;&gt;"","其他","")</f>
        <v>其他</v>
      </c>
      <c r="E346" s="33" t="s">
        <v>3369</v>
      </c>
      <c r="F346" s="88"/>
      <c r="G346" s="335" t="str">
        <f>IF(表格3[[#This Row],[姓名]]&lt;&gt;"",TEXT(表格3[[#This Row],[日期]],"mm/dd;;")&amp;" "&amp;表格3[[#This Row],[項目]]&amp;表格3[[#This Row],[項目2]],"")</f>
        <v>03/25 寢具送洗費用(03月)</v>
      </c>
      <c r="H346" s="332">
        <v>1</v>
      </c>
      <c r="I346" s="332">
        <v>200</v>
      </c>
      <c r="J346" s="336">
        <f>表格3[[#This Row],[數量]]*表格3[[#This Row],[單價]]</f>
        <v>200</v>
      </c>
    </row>
    <row r="347" spans="1:10">
      <c r="A347" s="334" t="str">
        <f>IFERROR((INDEX(名冊[#All],MATCH(表格3[[#This Row],[姓名]],名冊[[#All],[姓名]],0),COLUMN(名冊[[#Headers],[字號]]))),"")</f>
        <v>1-760</v>
      </c>
      <c r="B347" s="155" t="s">
        <v>3567</v>
      </c>
      <c r="C347" s="9">
        <v>45741</v>
      </c>
      <c r="D347" s="9" t="str">
        <f>IF(表格3[[#This Row],[姓名]]&lt;&gt;"","其他","")</f>
        <v>其他</v>
      </c>
      <c r="E347" s="33" t="s">
        <v>3566</v>
      </c>
      <c r="F347" s="88"/>
      <c r="G347" s="335" t="str">
        <f>IF(表格3[[#This Row],[姓名]]&lt;&gt;"",TEXT(表格3[[#This Row],[日期]],"mm/dd;;")&amp;" "&amp;表格3[[#This Row],[項目]]&amp;表格3[[#This Row],[項目2]],"")</f>
        <v>03/25 3月傷口照護費</v>
      </c>
      <c r="H347" s="332">
        <v>1</v>
      </c>
      <c r="I347" s="332">
        <v>1680</v>
      </c>
      <c r="J347" s="336">
        <f>表格3[[#This Row],[數量]]*表格3[[#This Row],[單價]]</f>
        <v>1680</v>
      </c>
    </row>
    <row r="348" spans="1:10">
      <c r="A348" s="334" t="str">
        <f>IFERROR((INDEX(名冊[#All],MATCH(表格3[[#This Row],[姓名]],名冊[[#All],[姓名]],0),COLUMN(名冊[[#Headers],[字號]]))),"")</f>
        <v>1-760</v>
      </c>
      <c r="B348" s="155" t="s">
        <v>2148</v>
      </c>
      <c r="C348" s="9">
        <v>45741</v>
      </c>
      <c r="D348" s="9" t="str">
        <f>IF(表格3[[#This Row],[姓名]]&lt;&gt;"","其他","")</f>
        <v>其他</v>
      </c>
      <c r="E348" s="33" t="s">
        <v>3369</v>
      </c>
      <c r="F348" s="88"/>
      <c r="G348" s="335" t="str">
        <f>IF(表格3[[#This Row],[姓名]]&lt;&gt;"",TEXT(表格3[[#This Row],[日期]],"mm/dd;;")&amp;" "&amp;表格3[[#This Row],[項目]]&amp;表格3[[#This Row],[項目2]],"")</f>
        <v>03/25 寢具送洗費用(03月)</v>
      </c>
      <c r="H348" s="332">
        <v>1</v>
      </c>
      <c r="I348" s="332">
        <v>200</v>
      </c>
      <c r="J348" s="336">
        <f>表格3[[#This Row],[數量]]*表格3[[#This Row],[單價]]</f>
        <v>200</v>
      </c>
    </row>
    <row r="349" spans="1:10">
      <c r="A349" s="334" t="str">
        <f>IFERROR((INDEX(名冊[#All],MATCH(表格3[[#This Row],[姓名]],名冊[[#All],[姓名]],0),COLUMN(名冊[[#Headers],[字號]]))),"")</f>
        <v>1-342</v>
      </c>
      <c r="B349" s="155" t="s">
        <v>279</v>
      </c>
      <c r="C349" s="9">
        <v>45741</v>
      </c>
      <c r="D349" s="9" t="str">
        <f>IF(表格3[[#This Row],[姓名]]&lt;&gt;"","其他","")</f>
        <v>其他</v>
      </c>
      <c r="E349" s="33" t="s">
        <v>3369</v>
      </c>
      <c r="F349" s="88"/>
      <c r="G349" s="335" t="str">
        <f>IF(表格3[[#This Row],[姓名]]&lt;&gt;"",TEXT(表格3[[#This Row],[日期]],"mm/dd;;")&amp;" "&amp;表格3[[#This Row],[項目]]&amp;表格3[[#This Row],[項目2]],"")</f>
        <v>03/25 寢具送洗費用(03月)</v>
      </c>
      <c r="H349" s="332">
        <v>1</v>
      </c>
      <c r="I349" s="332">
        <v>200</v>
      </c>
      <c r="J349" s="336">
        <f>表格3[[#This Row],[數量]]*表格3[[#This Row],[單價]]</f>
        <v>200</v>
      </c>
    </row>
    <row r="350" spans="1:10">
      <c r="A350" s="334" t="str">
        <f>IFERROR((INDEX(名冊[#All],MATCH(表格3[[#This Row],[姓名]],名冊[[#All],[姓名]],0),COLUMN(名冊[[#Headers],[字號]]))),"")</f>
        <v>1-473</v>
      </c>
      <c r="B350" s="155" t="s">
        <v>545</v>
      </c>
      <c r="C350" s="9">
        <v>45741</v>
      </c>
      <c r="D350" s="9" t="str">
        <f>IF(表格3[[#This Row],[姓名]]&lt;&gt;"","其他","")</f>
        <v>其他</v>
      </c>
      <c r="E350" s="33" t="s">
        <v>3562</v>
      </c>
      <c r="F350" s="88"/>
      <c r="G350" s="335" t="str">
        <f>IF(表格3[[#This Row],[姓名]]&lt;&gt;"",TEXT(表格3[[#This Row],[日期]],"mm/dd;;")&amp;" "&amp;表格3[[#This Row],[項目]]&amp;表格3[[#This Row],[項目2]],"")</f>
        <v>03/25 3月鼻胃管照護費</v>
      </c>
      <c r="H350" s="332">
        <v>1</v>
      </c>
      <c r="I350" s="332">
        <v>1500</v>
      </c>
      <c r="J350" s="336">
        <f>表格3[[#This Row],[數量]]*表格3[[#This Row],[單價]]</f>
        <v>1500</v>
      </c>
    </row>
    <row r="351" spans="1:10">
      <c r="A351" s="334" t="str">
        <f>IFERROR((INDEX(名冊[#All],MATCH(表格3[[#This Row],[姓名]],名冊[[#All],[姓名]],0),COLUMN(名冊[[#Headers],[字號]]))),"")</f>
        <v>1-473</v>
      </c>
      <c r="B351" s="155" t="s">
        <v>545</v>
      </c>
      <c r="C351" s="9">
        <v>45741</v>
      </c>
      <c r="D351" s="9" t="str">
        <f>IF(表格3[[#This Row],[姓名]]&lt;&gt;"","其他","")</f>
        <v>其他</v>
      </c>
      <c r="E351" s="33" t="s">
        <v>3369</v>
      </c>
      <c r="F351" s="88"/>
      <c r="G351" s="335" t="str">
        <f>IF(表格3[[#This Row],[姓名]]&lt;&gt;"",TEXT(表格3[[#This Row],[日期]],"mm/dd;;")&amp;" "&amp;表格3[[#This Row],[項目]]&amp;表格3[[#This Row],[項目2]],"")</f>
        <v>03/25 寢具送洗費用(03月)</v>
      </c>
      <c r="H351" s="332">
        <v>1</v>
      </c>
      <c r="I351" s="332">
        <v>200</v>
      </c>
      <c r="J351" s="336">
        <f>表格3[[#This Row],[數量]]*表格3[[#This Row],[單價]]</f>
        <v>200</v>
      </c>
    </row>
    <row r="352" spans="1:10">
      <c r="A352" s="334" t="str">
        <f>IFERROR((INDEX(名冊[#All],MATCH(表格3[[#This Row],[姓名]],名冊[[#All],[姓名]],0),COLUMN(名冊[[#Headers],[字號]]))),"")</f>
        <v>1-280</v>
      </c>
      <c r="B352" s="155" t="s">
        <v>510</v>
      </c>
      <c r="C352" s="9">
        <v>45741</v>
      </c>
      <c r="D352" s="9" t="str">
        <f>IF(表格3[[#This Row],[姓名]]&lt;&gt;"","其他","")</f>
        <v>其他</v>
      </c>
      <c r="E352" s="33" t="s">
        <v>3369</v>
      </c>
      <c r="F352" s="88"/>
      <c r="G352" s="335" t="str">
        <f>IF(表格3[[#This Row],[姓名]]&lt;&gt;"",TEXT(表格3[[#This Row],[日期]],"mm/dd;;")&amp;" "&amp;表格3[[#This Row],[項目]]&amp;表格3[[#This Row],[項目2]],"")</f>
        <v>03/25 寢具送洗費用(03月)</v>
      </c>
      <c r="H352" s="332">
        <v>1</v>
      </c>
      <c r="I352" s="332">
        <v>200</v>
      </c>
      <c r="J352" s="336">
        <f>表格3[[#This Row],[數量]]*表格3[[#This Row],[單價]]</f>
        <v>200</v>
      </c>
    </row>
    <row r="353" spans="1:10">
      <c r="A353" s="334" t="str">
        <f>IFERROR((INDEX(名冊[#All],MATCH(表格3[[#This Row],[姓名]],名冊[[#All],[姓名]],0),COLUMN(名冊[[#Headers],[字號]]))),"")</f>
        <v>1-441</v>
      </c>
      <c r="B353" s="155" t="s">
        <v>493</v>
      </c>
      <c r="C353" s="9">
        <v>45741</v>
      </c>
      <c r="D353" s="9" t="str">
        <f>IF(表格3[[#This Row],[姓名]]&lt;&gt;"","其他","")</f>
        <v>其他</v>
      </c>
      <c r="E353" s="33" t="s">
        <v>3369</v>
      </c>
      <c r="F353" s="88"/>
      <c r="G353" s="335" t="str">
        <f>IF(表格3[[#This Row],[姓名]]&lt;&gt;"",TEXT(表格3[[#This Row],[日期]],"mm/dd;;")&amp;" "&amp;表格3[[#This Row],[項目]]&amp;表格3[[#This Row],[項目2]],"")</f>
        <v>03/25 寢具送洗費用(03月)</v>
      </c>
      <c r="H353" s="332">
        <v>1</v>
      </c>
      <c r="I353" s="332">
        <v>200</v>
      </c>
      <c r="J353" s="336">
        <f>表格3[[#This Row],[數量]]*表格3[[#This Row],[單價]]</f>
        <v>200</v>
      </c>
    </row>
    <row r="354" spans="1:10">
      <c r="A354" s="334" t="str">
        <f>IFERROR((INDEX(名冊[#All],MATCH(表格3[[#This Row],[姓名]],名冊[[#All],[姓名]],0),COLUMN(名冊[[#Headers],[字號]]))),"")</f>
        <v>1-603</v>
      </c>
      <c r="B354" s="155" t="s">
        <v>735</v>
      </c>
      <c r="C354" s="9">
        <v>45741</v>
      </c>
      <c r="D354" s="9" t="str">
        <f>IF(表格3[[#This Row],[姓名]]&lt;&gt;"","其他","")</f>
        <v>其他</v>
      </c>
      <c r="E354" s="33" t="s">
        <v>3369</v>
      </c>
      <c r="F354" s="88"/>
      <c r="G354" s="335" t="str">
        <f>IF(表格3[[#This Row],[姓名]]&lt;&gt;"",TEXT(表格3[[#This Row],[日期]],"mm/dd;;")&amp;" "&amp;表格3[[#This Row],[項目]]&amp;表格3[[#This Row],[項目2]],"")</f>
        <v>03/25 寢具送洗費用(03月)</v>
      </c>
      <c r="H354" s="332">
        <v>1</v>
      </c>
      <c r="I354" s="332">
        <v>200</v>
      </c>
      <c r="J354" s="336">
        <f>表格3[[#This Row],[數量]]*表格3[[#This Row],[單價]]</f>
        <v>200</v>
      </c>
    </row>
    <row r="355" spans="1:10">
      <c r="A355" s="334" t="str">
        <f>IFERROR((INDEX(名冊[#All],MATCH(表格3[[#This Row],[姓名]],名冊[[#All],[姓名]],0),COLUMN(名冊[[#Headers],[字號]]))),"")</f>
        <v>3-535</v>
      </c>
      <c r="B355" s="155" t="s">
        <v>1800</v>
      </c>
      <c r="C355" s="9">
        <v>45741</v>
      </c>
      <c r="D355" s="9" t="str">
        <f>IF(表格3[[#This Row],[姓名]]&lt;&gt;"","其他","")</f>
        <v>其他</v>
      </c>
      <c r="E355" s="33" t="s">
        <v>3369</v>
      </c>
      <c r="F355" s="88"/>
      <c r="G355" s="335" t="str">
        <f>IF(表格3[[#This Row],[姓名]]&lt;&gt;"",TEXT(表格3[[#This Row],[日期]],"mm/dd;;")&amp;" "&amp;表格3[[#This Row],[項目]]&amp;表格3[[#This Row],[項目2]],"")</f>
        <v>03/25 寢具送洗費用(03月)</v>
      </c>
      <c r="H355" s="332">
        <v>1</v>
      </c>
      <c r="I355" s="332">
        <v>200</v>
      </c>
      <c r="J355" s="336">
        <f>表格3[[#This Row],[數量]]*表格3[[#This Row],[單價]]</f>
        <v>200</v>
      </c>
    </row>
    <row r="356" spans="1:10">
      <c r="A356" s="334" t="str">
        <f>IFERROR((INDEX(名冊[#All],MATCH(表格3[[#This Row],[姓名]],名冊[[#All],[姓名]],0),COLUMN(名冊[[#Headers],[字號]]))),"")</f>
        <v>3-462</v>
      </c>
      <c r="B356" s="155" t="s">
        <v>630</v>
      </c>
      <c r="C356" s="9">
        <v>45741</v>
      </c>
      <c r="D356" s="9" t="str">
        <f>IF(表格3[[#This Row],[姓名]]&lt;&gt;"","其他","")</f>
        <v>其他</v>
      </c>
      <c r="E356" s="33" t="s">
        <v>3572</v>
      </c>
      <c r="F356" s="88"/>
      <c r="G356" s="335" t="str">
        <f>IF(表格3[[#This Row],[姓名]]&lt;&gt;"",TEXT(表格3[[#This Row],[日期]],"mm/dd;;")&amp;" "&amp;表格3[[#This Row],[項目]]&amp;表格3[[#This Row],[項目2]],"")</f>
        <v>03/25 3月化痰照顧費</v>
      </c>
      <c r="H356" s="332">
        <v>1</v>
      </c>
      <c r="I356" s="332">
        <v>3000</v>
      </c>
      <c r="J356" s="336">
        <f>表格3[[#This Row],[數量]]*表格3[[#This Row],[單價]]</f>
        <v>3000</v>
      </c>
    </row>
    <row r="357" spans="1:10">
      <c r="A357" s="334" t="str">
        <f>IFERROR((INDEX(名冊[#All],MATCH(表格3[[#This Row],[姓名]],名冊[[#All],[姓名]],0),COLUMN(名冊[[#Headers],[字號]]))),"")</f>
        <v>3-462</v>
      </c>
      <c r="B357" s="155" t="s">
        <v>630</v>
      </c>
      <c r="C357" s="9">
        <v>45741</v>
      </c>
      <c r="D357" s="9" t="str">
        <f>IF(表格3[[#This Row],[姓名]]&lt;&gt;"","其他","")</f>
        <v>其他</v>
      </c>
      <c r="E357" s="33" t="s">
        <v>3563</v>
      </c>
      <c r="F357" s="88"/>
      <c r="G357" s="335" t="str">
        <f>IF(表格3[[#This Row],[姓名]]&lt;&gt;"",TEXT(表格3[[#This Row],[日期]],"mm/dd;;")&amp;" "&amp;表格3[[#This Row],[項目]]&amp;表格3[[#This Row],[項目2]],"")</f>
        <v>03/25 3月尿管照護費</v>
      </c>
      <c r="H357" s="332">
        <v>1</v>
      </c>
      <c r="I357" s="332">
        <v>1500</v>
      </c>
      <c r="J357" s="336">
        <f>表格3[[#This Row],[數量]]*表格3[[#This Row],[單價]]</f>
        <v>1500</v>
      </c>
    </row>
    <row r="358" spans="1:10">
      <c r="A358" s="334" t="str">
        <f>IFERROR((INDEX(名冊[#All],MATCH(表格3[[#This Row],[姓名]],名冊[[#All],[姓名]],0),COLUMN(名冊[[#Headers],[字號]]))),"")</f>
        <v>3-462</v>
      </c>
      <c r="B358" s="155" t="s">
        <v>630</v>
      </c>
      <c r="C358" s="9">
        <v>45741</v>
      </c>
      <c r="D358" s="9" t="str">
        <f>IF(表格3[[#This Row],[姓名]]&lt;&gt;"","其他","")</f>
        <v>其他</v>
      </c>
      <c r="E358" s="33" t="s">
        <v>3561</v>
      </c>
      <c r="F358" s="88"/>
      <c r="G358" s="335" t="str">
        <f>IF(表格3[[#This Row],[姓名]]&lt;&gt;"",TEXT(表格3[[#This Row],[日期]],"mm/dd;;")&amp;" "&amp;表格3[[#This Row],[項目]]&amp;表格3[[#This Row],[項目2]],"")</f>
        <v>03/25 3月鼻胃管照護費</v>
      </c>
      <c r="H358" s="332">
        <v>1</v>
      </c>
      <c r="I358" s="332">
        <v>1500</v>
      </c>
      <c r="J358" s="336">
        <f>表格3[[#This Row],[數量]]*表格3[[#This Row],[單價]]</f>
        <v>1500</v>
      </c>
    </row>
    <row r="359" spans="1:10">
      <c r="A359" s="334" t="str">
        <f>IFERROR((INDEX(名冊[#All],MATCH(表格3[[#This Row],[姓名]],名冊[[#All],[姓名]],0),COLUMN(名冊[[#Headers],[字號]]))),"")</f>
        <v>3-462</v>
      </c>
      <c r="B359" s="155" t="s">
        <v>630</v>
      </c>
      <c r="C359" s="9">
        <v>45741</v>
      </c>
      <c r="D359" s="9" t="str">
        <f>IF(表格3[[#This Row],[姓名]]&lt;&gt;"","其他","")</f>
        <v>其他</v>
      </c>
      <c r="E359" s="33" t="s">
        <v>3369</v>
      </c>
      <c r="F359" s="88"/>
      <c r="G359" s="335" t="str">
        <f>IF(表格3[[#This Row],[姓名]]&lt;&gt;"",TEXT(表格3[[#This Row],[日期]],"mm/dd;;")&amp;" "&amp;表格3[[#This Row],[項目]]&amp;表格3[[#This Row],[項目2]],"")</f>
        <v>03/25 寢具送洗費用(03月)</v>
      </c>
      <c r="H359" s="332">
        <v>1</v>
      </c>
      <c r="I359" s="332">
        <v>200</v>
      </c>
      <c r="J359" s="336">
        <f>表格3[[#This Row],[數量]]*表格3[[#This Row],[單價]]</f>
        <v>200</v>
      </c>
    </row>
    <row r="360" spans="1:10">
      <c r="A360" s="334" t="str">
        <f>IFERROR((INDEX(名冊[#All],MATCH(表格3[[#This Row],[姓名]],名冊[[#All],[姓名]],0),COLUMN(名冊[[#Headers],[字號]]))),"")</f>
        <v>1-662</v>
      </c>
      <c r="B360" s="155" t="s">
        <v>1283</v>
      </c>
      <c r="C360" s="9">
        <v>45741</v>
      </c>
      <c r="D360" s="9" t="str">
        <f>IF(表格3[[#This Row],[姓名]]&lt;&gt;"","其他","")</f>
        <v>其他</v>
      </c>
      <c r="E360" s="33" t="s">
        <v>3369</v>
      </c>
      <c r="F360" s="88"/>
      <c r="G360" s="335" t="str">
        <f>IF(表格3[[#This Row],[姓名]]&lt;&gt;"",TEXT(表格3[[#This Row],[日期]],"mm/dd;;")&amp;" "&amp;表格3[[#This Row],[項目]]&amp;表格3[[#This Row],[項目2]],"")</f>
        <v>03/25 寢具送洗費用(03月)</v>
      </c>
      <c r="H360" s="332">
        <v>1</v>
      </c>
      <c r="I360" s="332">
        <v>200</v>
      </c>
      <c r="J360" s="336">
        <f>表格3[[#This Row],[數量]]*表格3[[#This Row],[單價]]</f>
        <v>200</v>
      </c>
    </row>
    <row r="361" spans="1:10">
      <c r="A361" s="334" t="str">
        <f>IFERROR((INDEX(名冊[#All],MATCH(表格3[[#This Row],[姓名]],名冊[[#All],[姓名]],0),COLUMN(名冊[[#Headers],[字號]]))),"")</f>
        <v>1-731</v>
      </c>
      <c r="B361" s="155" t="s">
        <v>1812</v>
      </c>
      <c r="C361" s="9">
        <v>45741</v>
      </c>
      <c r="D361" s="9" t="str">
        <f>IF(表格3[[#This Row],[姓名]]&lt;&gt;"","其他","")</f>
        <v>其他</v>
      </c>
      <c r="E361" s="33" t="s">
        <v>3369</v>
      </c>
      <c r="F361" s="88"/>
      <c r="G361" s="335" t="str">
        <f>IF(表格3[[#This Row],[姓名]]&lt;&gt;"",TEXT(表格3[[#This Row],[日期]],"mm/dd;;")&amp;" "&amp;表格3[[#This Row],[項目]]&amp;表格3[[#This Row],[項目2]],"")</f>
        <v>03/25 寢具送洗費用(03月)</v>
      </c>
      <c r="H361" s="332">
        <v>1</v>
      </c>
      <c r="I361" s="332">
        <v>200</v>
      </c>
      <c r="J361" s="336">
        <f>表格3[[#This Row],[數量]]*表格3[[#This Row],[單價]]</f>
        <v>200</v>
      </c>
    </row>
    <row r="362" spans="1:10">
      <c r="A362" s="334" t="str">
        <f>IFERROR((INDEX(名冊[#All],MATCH(表格3[[#This Row],[姓名]],名冊[[#All],[姓名]],0),COLUMN(名冊[[#Headers],[字號]]))),"")</f>
        <v>1-058</v>
      </c>
      <c r="B362" s="155" t="s">
        <v>608</v>
      </c>
      <c r="C362" s="9">
        <v>45741</v>
      </c>
      <c r="D362" s="9" t="str">
        <f>IF(表格3[[#This Row],[姓名]]&lt;&gt;"","其他","")</f>
        <v>其他</v>
      </c>
      <c r="E362" s="33" t="s">
        <v>3563</v>
      </c>
      <c r="F362" s="88"/>
      <c r="G362" s="335" t="str">
        <f>IF(表格3[[#This Row],[姓名]]&lt;&gt;"",TEXT(表格3[[#This Row],[日期]],"mm/dd;;")&amp;" "&amp;表格3[[#This Row],[項目]]&amp;表格3[[#This Row],[項目2]],"")</f>
        <v>03/25 3月尿管照護費</v>
      </c>
      <c r="H362" s="332">
        <v>1</v>
      </c>
      <c r="I362" s="332">
        <v>1500</v>
      </c>
      <c r="J362" s="336">
        <f>表格3[[#This Row],[數量]]*表格3[[#This Row],[單價]]</f>
        <v>1500</v>
      </c>
    </row>
    <row r="363" spans="1:10">
      <c r="A363" s="334" t="str">
        <f>IFERROR((INDEX(名冊[#All],MATCH(表格3[[#This Row],[姓名]],名冊[[#All],[姓名]],0),COLUMN(名冊[[#Headers],[字號]]))),"")</f>
        <v>1-058</v>
      </c>
      <c r="B363" s="155" t="s">
        <v>608</v>
      </c>
      <c r="C363" s="9">
        <v>45741</v>
      </c>
      <c r="D363" s="9" t="str">
        <f>IF(表格3[[#This Row],[姓名]]&lt;&gt;"","其他","")</f>
        <v>其他</v>
      </c>
      <c r="E363" s="33" t="s">
        <v>3369</v>
      </c>
      <c r="F363" s="88"/>
      <c r="G363" s="335" t="str">
        <f>IF(表格3[[#This Row],[姓名]]&lt;&gt;"",TEXT(表格3[[#This Row],[日期]],"mm/dd;;")&amp;" "&amp;表格3[[#This Row],[項目]]&amp;表格3[[#This Row],[項目2]],"")</f>
        <v>03/25 寢具送洗費用(03月)</v>
      </c>
      <c r="H363" s="332">
        <v>1</v>
      </c>
      <c r="I363" s="332">
        <v>200</v>
      </c>
      <c r="J363" s="336">
        <f>表格3[[#This Row],[數量]]*表格3[[#This Row],[單價]]</f>
        <v>200</v>
      </c>
    </row>
    <row r="364" spans="1:10">
      <c r="A364" s="334" t="str">
        <f>IFERROR((INDEX(名冊[#All],MATCH(表格3[[#This Row],[姓名]],名冊[[#All],[姓名]],0),COLUMN(名冊[[#Headers],[字號]]))),"")</f>
        <v>1-450</v>
      </c>
      <c r="B364" s="155" t="s">
        <v>516</v>
      </c>
      <c r="C364" s="9">
        <v>45741</v>
      </c>
      <c r="D364" s="9" t="str">
        <f>IF(表格3[[#This Row],[姓名]]&lt;&gt;"","其他","")</f>
        <v>其他</v>
      </c>
      <c r="E364" s="33" t="s">
        <v>3562</v>
      </c>
      <c r="F364" s="88"/>
      <c r="G364" s="335" t="str">
        <f>IF(表格3[[#This Row],[姓名]]&lt;&gt;"",TEXT(表格3[[#This Row],[日期]],"mm/dd;;")&amp;" "&amp;表格3[[#This Row],[項目]]&amp;表格3[[#This Row],[項目2]],"")</f>
        <v>03/25 3月鼻胃管照護費</v>
      </c>
      <c r="H364" s="332">
        <v>1</v>
      </c>
      <c r="I364" s="332">
        <v>1500</v>
      </c>
      <c r="J364" s="336">
        <f>表格3[[#This Row],[數量]]*表格3[[#This Row],[單價]]</f>
        <v>1500</v>
      </c>
    </row>
    <row r="365" spans="1:10">
      <c r="A365" s="334" t="str">
        <f>IFERROR((INDEX(名冊[#All],MATCH(表格3[[#This Row],[姓名]],名冊[[#All],[姓名]],0),COLUMN(名冊[[#Headers],[字號]]))),"")</f>
        <v>1-450</v>
      </c>
      <c r="B365" s="155" t="s">
        <v>516</v>
      </c>
      <c r="C365" s="9">
        <v>45741</v>
      </c>
      <c r="D365" s="9" t="str">
        <f>IF(表格3[[#This Row],[姓名]]&lt;&gt;"","其他","")</f>
        <v>其他</v>
      </c>
      <c r="E365" s="33" t="s">
        <v>3369</v>
      </c>
      <c r="F365" s="88"/>
      <c r="G365" s="335" t="str">
        <f>IF(表格3[[#This Row],[姓名]]&lt;&gt;"",TEXT(表格3[[#This Row],[日期]],"mm/dd;;")&amp;" "&amp;表格3[[#This Row],[項目]]&amp;表格3[[#This Row],[項目2]],"")</f>
        <v>03/25 寢具送洗費用(03月)</v>
      </c>
      <c r="H365" s="332">
        <v>1</v>
      </c>
      <c r="I365" s="332">
        <v>200</v>
      </c>
      <c r="J365" s="336">
        <f>表格3[[#This Row],[數量]]*表格3[[#This Row],[單價]]</f>
        <v>200</v>
      </c>
    </row>
    <row r="366" spans="1:10">
      <c r="A366" s="334" t="str">
        <f>IFERROR((INDEX(名冊[#All],MATCH(表格3[[#This Row],[姓名]],名冊[[#All],[姓名]],0),COLUMN(名冊[[#Headers],[字號]]))),"")</f>
        <v>2-183</v>
      </c>
      <c r="B366" s="155" t="s">
        <v>501</v>
      </c>
      <c r="C366" s="9">
        <v>45741</v>
      </c>
      <c r="D366" s="9" t="str">
        <f>IF(表格3[[#This Row],[姓名]]&lt;&gt;"","其他","")</f>
        <v>其他</v>
      </c>
      <c r="E366" s="33" t="s">
        <v>3568</v>
      </c>
      <c r="F366" s="88"/>
      <c r="G366" s="335" t="str">
        <f>IF(表格3[[#This Row],[姓名]]&lt;&gt;"",TEXT(表格3[[#This Row],[日期]],"mm/dd;;")&amp;" "&amp;表格3[[#This Row],[項目]]&amp;表格3[[#This Row],[項目2]],"")</f>
        <v>03/25 3月化痰照護費</v>
      </c>
      <c r="H366" s="332">
        <v>1</v>
      </c>
      <c r="I366" s="332">
        <v>1400</v>
      </c>
      <c r="J366" s="336">
        <f>表格3[[#This Row],[數量]]*表格3[[#This Row],[單價]]</f>
        <v>1400</v>
      </c>
    </row>
    <row r="367" spans="1:10">
      <c r="A367" s="334" t="str">
        <f>IFERROR((INDEX(名冊[#All],MATCH(表格3[[#This Row],[姓名]],名冊[[#All],[姓名]],0),COLUMN(名冊[[#Headers],[字號]]))),"")</f>
        <v>2-183</v>
      </c>
      <c r="B367" s="155" t="s">
        <v>501</v>
      </c>
      <c r="C367" s="9">
        <v>45741</v>
      </c>
      <c r="D367" s="9" t="str">
        <f>IF(表格3[[#This Row],[姓名]]&lt;&gt;"","其他","")</f>
        <v>其他</v>
      </c>
      <c r="E367" s="33" t="s">
        <v>3382</v>
      </c>
      <c r="F367" s="88"/>
      <c r="G367" s="335" t="str">
        <f>IF(表格3[[#This Row],[姓名]]&lt;&gt;"",TEXT(表格3[[#This Row],[日期]],"mm/dd;;")&amp;" "&amp;表格3[[#This Row],[項目]]&amp;表格3[[#This Row],[項目2]],"")</f>
        <v>03/25 3月份驗血糖</v>
      </c>
      <c r="H367" s="332">
        <v>4</v>
      </c>
      <c r="I367" s="332">
        <v>50</v>
      </c>
      <c r="J367" s="336">
        <f>表格3[[#This Row],[數量]]*表格3[[#This Row],[單價]]</f>
        <v>200</v>
      </c>
    </row>
    <row r="368" spans="1:10">
      <c r="A368" s="334" t="str">
        <f>IFERROR((INDEX(名冊[#All],MATCH(表格3[[#This Row],[姓名]],名冊[[#All],[姓名]],0),COLUMN(名冊[[#Headers],[字號]]))),"")</f>
        <v>2-183</v>
      </c>
      <c r="B368" s="155" t="s">
        <v>501</v>
      </c>
      <c r="C368" s="9">
        <v>45741</v>
      </c>
      <c r="D368" s="9" t="str">
        <f>IF(表格3[[#This Row],[姓名]]&lt;&gt;"","其他","")</f>
        <v>其他</v>
      </c>
      <c r="E368" s="33" t="s">
        <v>3564</v>
      </c>
      <c r="F368" s="88"/>
      <c r="G368" s="335" t="str">
        <f>IF(表格3[[#This Row],[姓名]]&lt;&gt;"",TEXT(表格3[[#This Row],[日期]],"mm/dd;;")&amp;" "&amp;表格3[[#This Row],[項目]]&amp;表格3[[#This Row],[項目2]],"")</f>
        <v>03/25 3月尿管照護費</v>
      </c>
      <c r="H368" s="332">
        <v>1</v>
      </c>
      <c r="I368" s="332">
        <v>1500</v>
      </c>
      <c r="J368" s="336">
        <f>表格3[[#This Row],[數量]]*表格3[[#This Row],[單價]]</f>
        <v>1500</v>
      </c>
    </row>
    <row r="369" spans="1:10">
      <c r="A369" s="334" t="str">
        <f>IFERROR((INDEX(名冊[#All],MATCH(表格3[[#This Row],[姓名]],名冊[[#All],[姓名]],0),COLUMN(名冊[[#Headers],[字號]]))),"")</f>
        <v>2-183</v>
      </c>
      <c r="B369" s="155" t="s">
        <v>501</v>
      </c>
      <c r="C369" s="9">
        <v>45741</v>
      </c>
      <c r="D369" s="9" t="str">
        <f>IF(表格3[[#This Row],[姓名]]&lt;&gt;"","其他","")</f>
        <v>其他</v>
      </c>
      <c r="E369" s="33" t="s">
        <v>3562</v>
      </c>
      <c r="F369" s="88"/>
      <c r="G369" s="335" t="str">
        <f>IF(表格3[[#This Row],[姓名]]&lt;&gt;"",TEXT(表格3[[#This Row],[日期]],"mm/dd;;")&amp;" "&amp;表格3[[#This Row],[項目]]&amp;表格3[[#This Row],[項目2]],"")</f>
        <v>03/25 3月鼻胃管照護費</v>
      </c>
      <c r="H369" s="332">
        <v>1</v>
      </c>
      <c r="I369" s="332">
        <v>1500</v>
      </c>
      <c r="J369" s="336">
        <f>表格3[[#This Row],[數量]]*表格3[[#This Row],[單價]]</f>
        <v>1500</v>
      </c>
    </row>
    <row r="370" spans="1:10">
      <c r="A370" s="334" t="str">
        <f>IFERROR((INDEX(名冊[#All],MATCH(表格3[[#This Row],[姓名]],名冊[[#All],[姓名]],0),COLUMN(名冊[[#Headers],[字號]]))),"")</f>
        <v>2-183</v>
      </c>
      <c r="B370" s="155" t="s">
        <v>501</v>
      </c>
      <c r="C370" s="9">
        <v>45741</v>
      </c>
      <c r="D370" s="9" t="str">
        <f>IF(表格3[[#This Row],[姓名]]&lt;&gt;"","其他","")</f>
        <v>其他</v>
      </c>
      <c r="E370" s="33" t="s">
        <v>3369</v>
      </c>
      <c r="F370" s="88"/>
      <c r="G370" s="335" t="str">
        <f>IF(表格3[[#This Row],[姓名]]&lt;&gt;"",TEXT(表格3[[#This Row],[日期]],"mm/dd;;")&amp;" "&amp;表格3[[#This Row],[項目]]&amp;表格3[[#This Row],[項目2]],"")</f>
        <v>03/25 寢具送洗費用(03月)</v>
      </c>
      <c r="H370" s="332">
        <v>1</v>
      </c>
      <c r="I370" s="332">
        <v>200</v>
      </c>
      <c r="J370" s="336">
        <f>表格3[[#This Row],[數量]]*表格3[[#This Row],[單價]]</f>
        <v>200</v>
      </c>
    </row>
    <row r="371" spans="1:10">
      <c r="A371" s="334" t="str">
        <f>IFERROR((INDEX(名冊[#All],MATCH(表格3[[#This Row],[姓名]],名冊[[#All],[姓名]],0),COLUMN(名冊[[#Headers],[字號]]))),"")</f>
        <v>1-043</v>
      </c>
      <c r="B371" s="155" t="s">
        <v>518</v>
      </c>
      <c r="C371" s="9">
        <v>45741</v>
      </c>
      <c r="D371" s="9" t="str">
        <f>IF(表格3[[#This Row],[姓名]]&lt;&gt;"","其他","")</f>
        <v>其他</v>
      </c>
      <c r="E371" s="33" t="s">
        <v>3369</v>
      </c>
      <c r="F371" s="88"/>
      <c r="G371" s="335" t="str">
        <f>IF(表格3[[#This Row],[姓名]]&lt;&gt;"",TEXT(表格3[[#This Row],[日期]],"mm/dd;;")&amp;" "&amp;表格3[[#This Row],[項目]]&amp;表格3[[#This Row],[項目2]],"")</f>
        <v>03/25 寢具送洗費用(03月)</v>
      </c>
      <c r="H371" s="332">
        <v>1</v>
      </c>
      <c r="I371" s="332">
        <v>200</v>
      </c>
      <c r="J371" s="336">
        <f>表格3[[#This Row],[數量]]*表格3[[#This Row],[單價]]</f>
        <v>200</v>
      </c>
    </row>
    <row r="372" spans="1:10">
      <c r="A372" s="334" t="str">
        <f>IFERROR((INDEX(名冊[#All],MATCH(表格3[[#This Row],[姓名]],名冊[[#All],[姓名]],0),COLUMN(名冊[[#Headers],[字號]]))),"")</f>
        <v>1-770</v>
      </c>
      <c r="B372" s="155" t="s">
        <v>2424</v>
      </c>
      <c r="C372" s="9">
        <v>45741</v>
      </c>
      <c r="D372" s="9" t="str">
        <f>IF(表格3[[#This Row],[姓名]]&lt;&gt;"","其他","")</f>
        <v>其他</v>
      </c>
      <c r="E372" s="33" t="s">
        <v>3369</v>
      </c>
      <c r="F372" s="88"/>
      <c r="G372" s="335" t="str">
        <f>IF(表格3[[#This Row],[姓名]]&lt;&gt;"",TEXT(表格3[[#This Row],[日期]],"mm/dd;;")&amp;" "&amp;表格3[[#This Row],[項目]]&amp;表格3[[#This Row],[項目2]],"")</f>
        <v>03/25 寢具送洗費用(03月)</v>
      </c>
      <c r="H372" s="332">
        <v>1</v>
      </c>
      <c r="I372" s="332">
        <v>200</v>
      </c>
      <c r="J372" s="336">
        <f>表格3[[#This Row],[數量]]*表格3[[#This Row],[單價]]</f>
        <v>200</v>
      </c>
    </row>
    <row r="373" spans="1:10">
      <c r="A373" s="334" t="str">
        <f>IFERROR((INDEX(名冊[#All],MATCH(表格3[[#This Row],[姓名]],名冊[[#All],[姓名]],0),COLUMN(名冊[[#Headers],[字號]]))),"")</f>
        <v>1-409</v>
      </c>
      <c r="B373" s="155" t="s">
        <v>2360</v>
      </c>
      <c r="C373" s="9">
        <v>45741</v>
      </c>
      <c r="D373" s="9" t="str">
        <f>IF(表格3[[#This Row],[姓名]]&lt;&gt;"","其他","")</f>
        <v>其他</v>
      </c>
      <c r="E373" s="33" t="s">
        <v>3369</v>
      </c>
      <c r="F373" s="88"/>
      <c r="G373" s="335" t="str">
        <f>IF(表格3[[#This Row],[姓名]]&lt;&gt;"",TEXT(表格3[[#This Row],[日期]],"mm/dd;;")&amp;" "&amp;表格3[[#This Row],[項目]]&amp;表格3[[#This Row],[項目2]],"")</f>
        <v>03/25 寢具送洗費用(03月)</v>
      </c>
      <c r="H373" s="332">
        <v>1</v>
      </c>
      <c r="I373" s="332">
        <v>200</v>
      </c>
      <c r="J373" s="336">
        <f>表格3[[#This Row],[數量]]*表格3[[#This Row],[單價]]</f>
        <v>200</v>
      </c>
    </row>
    <row r="374" spans="1:10">
      <c r="A374" s="334" t="str">
        <f>IFERROR((INDEX(名冊[#All],MATCH(表格3[[#This Row],[姓名]],名冊[[#All],[姓名]],0),COLUMN(名冊[[#Headers],[字號]]))),"")</f>
        <v>1-276</v>
      </c>
      <c r="B374" s="155" t="s">
        <v>622</v>
      </c>
      <c r="C374" s="9">
        <v>45741</v>
      </c>
      <c r="D374" s="9" t="str">
        <f>IF(表格3[[#This Row],[姓名]]&lt;&gt;"","其他","")</f>
        <v>其他</v>
      </c>
      <c r="E374" s="33" t="s">
        <v>3369</v>
      </c>
      <c r="F374" s="88"/>
      <c r="G374" s="335" t="str">
        <f>IF(表格3[[#This Row],[姓名]]&lt;&gt;"",TEXT(表格3[[#This Row],[日期]],"mm/dd;;")&amp;" "&amp;表格3[[#This Row],[項目]]&amp;表格3[[#This Row],[項目2]],"")</f>
        <v>03/25 寢具送洗費用(03月)</v>
      </c>
      <c r="H374" s="332">
        <v>1</v>
      </c>
      <c r="I374" s="332">
        <v>200</v>
      </c>
      <c r="J374" s="336">
        <f>表格3[[#This Row],[數量]]*表格3[[#This Row],[單價]]</f>
        <v>200</v>
      </c>
    </row>
    <row r="375" spans="1:10">
      <c r="A375" s="334" t="str">
        <f>IFERROR((INDEX(名冊[#All],MATCH(表格3[[#This Row],[姓名]],名冊[[#All],[姓名]],0),COLUMN(名冊[[#Headers],[字號]]))),"")</f>
        <v>1-596</v>
      </c>
      <c r="B375" s="155" t="s">
        <v>696</v>
      </c>
      <c r="C375" s="9">
        <v>45741</v>
      </c>
      <c r="D375" s="9" t="str">
        <f>IF(表格3[[#This Row],[姓名]]&lt;&gt;"","其他","")</f>
        <v>其他</v>
      </c>
      <c r="E375" s="33" t="s">
        <v>3369</v>
      </c>
      <c r="F375" s="88"/>
      <c r="G375" s="335" t="str">
        <f>IF(表格3[[#This Row],[姓名]]&lt;&gt;"",TEXT(表格3[[#This Row],[日期]],"mm/dd;;")&amp;" "&amp;表格3[[#This Row],[項目]]&amp;表格3[[#This Row],[項目2]],"")</f>
        <v>03/25 寢具送洗費用(03月)</v>
      </c>
      <c r="H375" s="332">
        <v>1</v>
      </c>
      <c r="I375" s="332">
        <v>200</v>
      </c>
      <c r="J375" s="336">
        <f>表格3[[#This Row],[數量]]*表格3[[#This Row],[單價]]</f>
        <v>200</v>
      </c>
    </row>
    <row r="376" spans="1:10">
      <c r="A376" s="334" t="str">
        <f>IFERROR((INDEX(名冊[#All],MATCH(表格3[[#This Row],[姓名]],名冊[[#All],[姓名]],0),COLUMN(名冊[[#Headers],[字號]]))),"")</f>
        <v>1-676</v>
      </c>
      <c r="B376" s="155" t="s">
        <v>1368</v>
      </c>
      <c r="C376" s="9">
        <v>45741</v>
      </c>
      <c r="D376" s="9" t="str">
        <f>IF(表格3[[#This Row],[姓名]]&lt;&gt;"","其他","")</f>
        <v>其他</v>
      </c>
      <c r="E376" s="33" t="s">
        <v>3369</v>
      </c>
      <c r="F376" s="88"/>
      <c r="G376" s="335" t="str">
        <f>IF(表格3[[#This Row],[姓名]]&lt;&gt;"",TEXT(表格3[[#This Row],[日期]],"mm/dd;;")&amp;" "&amp;表格3[[#This Row],[項目]]&amp;表格3[[#This Row],[項目2]],"")</f>
        <v>03/25 寢具送洗費用(03月)</v>
      </c>
      <c r="H376" s="332">
        <v>1</v>
      </c>
      <c r="I376" s="332">
        <v>200</v>
      </c>
      <c r="J376" s="336">
        <f>表格3[[#This Row],[數量]]*表格3[[#This Row],[單價]]</f>
        <v>200</v>
      </c>
    </row>
    <row r="377" spans="1:10">
      <c r="A377" s="334" t="str">
        <f>IFERROR((INDEX(名冊[#All],MATCH(表格3[[#This Row],[姓名]],名冊[[#All],[姓名]],0),COLUMN(名冊[[#Headers],[字號]]))),"")</f>
        <v>1-556</v>
      </c>
      <c r="B377" s="155" t="s">
        <v>540</v>
      </c>
      <c r="C377" s="9">
        <v>45741</v>
      </c>
      <c r="D377" s="9" t="str">
        <f>IF(表格3[[#This Row],[姓名]]&lt;&gt;"","其他","")</f>
        <v>其他</v>
      </c>
      <c r="E377" s="33" t="s">
        <v>3369</v>
      </c>
      <c r="F377" s="88"/>
      <c r="G377" s="335" t="str">
        <f>IF(表格3[[#This Row],[姓名]]&lt;&gt;"",TEXT(表格3[[#This Row],[日期]],"mm/dd;;")&amp;" "&amp;表格3[[#This Row],[項目]]&amp;表格3[[#This Row],[項目2]],"")</f>
        <v>03/25 寢具送洗費用(03月)</v>
      </c>
      <c r="H377" s="332">
        <v>1</v>
      </c>
      <c r="I377" s="332">
        <v>200</v>
      </c>
      <c r="J377" s="336">
        <f>表格3[[#This Row],[數量]]*表格3[[#This Row],[單價]]</f>
        <v>200</v>
      </c>
    </row>
    <row r="378" spans="1:10">
      <c r="A378" s="334" t="str">
        <f>IFERROR((INDEX(名冊[#All],MATCH(表格3[[#This Row],[姓名]],名冊[[#All],[姓名]],0),COLUMN(名冊[[#Headers],[字號]]))),"")</f>
        <v>3-527</v>
      </c>
      <c r="B378" s="155" t="s">
        <v>1652</v>
      </c>
      <c r="C378" s="9">
        <v>45741</v>
      </c>
      <c r="D378" s="9" t="str">
        <f>IF(表格3[[#This Row],[姓名]]&lt;&gt;"","其他","")</f>
        <v>其他</v>
      </c>
      <c r="E378" s="33" t="s">
        <v>3369</v>
      </c>
      <c r="F378" s="88"/>
      <c r="G378" s="335" t="str">
        <f>IF(表格3[[#This Row],[姓名]]&lt;&gt;"",TEXT(表格3[[#This Row],[日期]],"mm/dd;;")&amp;" "&amp;表格3[[#This Row],[項目]]&amp;表格3[[#This Row],[項目2]],"")</f>
        <v>03/25 寢具送洗費用(03月)</v>
      </c>
      <c r="H378" s="332">
        <v>1</v>
      </c>
      <c r="I378" s="332">
        <v>200</v>
      </c>
      <c r="J378" s="336">
        <f>表格3[[#This Row],[數量]]*表格3[[#This Row],[單價]]</f>
        <v>200</v>
      </c>
    </row>
    <row r="379" spans="1:10">
      <c r="A379" s="334" t="str">
        <f>IFERROR((INDEX(名冊[#All],MATCH(表格3[[#This Row],[姓名]],名冊[[#All],[姓名]],0),COLUMN(名冊[[#Headers],[字號]]))),"")</f>
        <v>1-715</v>
      </c>
      <c r="B379" s="155" t="s">
        <v>1653</v>
      </c>
      <c r="C379" s="9">
        <v>45741</v>
      </c>
      <c r="D379" s="9" t="str">
        <f>IF(表格3[[#This Row],[姓名]]&lt;&gt;"","其他","")</f>
        <v>其他</v>
      </c>
      <c r="E379" s="33" t="s">
        <v>3369</v>
      </c>
      <c r="F379" s="88"/>
      <c r="G379" s="335" t="str">
        <f>IF(表格3[[#This Row],[姓名]]&lt;&gt;"",TEXT(表格3[[#This Row],[日期]],"mm/dd;;")&amp;" "&amp;表格3[[#This Row],[項目]]&amp;表格3[[#This Row],[項目2]],"")</f>
        <v>03/25 寢具送洗費用(03月)</v>
      </c>
      <c r="H379" s="332">
        <v>1</v>
      </c>
      <c r="I379" s="332">
        <v>200</v>
      </c>
      <c r="J379" s="336">
        <f>表格3[[#This Row],[數量]]*表格3[[#This Row],[單價]]</f>
        <v>200</v>
      </c>
    </row>
    <row r="380" spans="1:10">
      <c r="A380" s="334" t="str">
        <f>IFERROR((INDEX(名冊[#All],MATCH(表格3[[#This Row],[姓名]],名冊[[#All],[姓名]],0),COLUMN(名冊[[#Headers],[字號]]))),"")</f>
        <v>1-701</v>
      </c>
      <c r="B380" s="155" t="s">
        <v>1514</v>
      </c>
      <c r="C380" s="9">
        <v>45741</v>
      </c>
      <c r="D380" s="9" t="str">
        <f>IF(表格3[[#This Row],[姓名]]&lt;&gt;"","其他","")</f>
        <v>其他</v>
      </c>
      <c r="E380" s="33" t="s">
        <v>3369</v>
      </c>
      <c r="F380" s="88"/>
      <c r="G380" s="335" t="str">
        <f>IF(表格3[[#This Row],[姓名]]&lt;&gt;"",TEXT(表格3[[#This Row],[日期]],"mm/dd;;")&amp;" "&amp;表格3[[#This Row],[項目]]&amp;表格3[[#This Row],[項目2]],"")</f>
        <v>03/25 寢具送洗費用(03月)</v>
      </c>
      <c r="H380" s="332">
        <v>1</v>
      </c>
      <c r="I380" s="332">
        <v>200</v>
      </c>
      <c r="J380" s="336">
        <f>表格3[[#This Row],[數量]]*表格3[[#This Row],[單價]]</f>
        <v>200</v>
      </c>
    </row>
    <row r="381" spans="1:10">
      <c r="A381" s="334" t="str">
        <f>IFERROR((INDEX(名冊[#All],MATCH(表格3[[#This Row],[姓名]],名冊[[#All],[姓名]],0),COLUMN(名冊[[#Headers],[字號]]))),"")</f>
        <v>1-109</v>
      </c>
      <c r="B381" s="155" t="s">
        <v>609</v>
      </c>
      <c r="C381" s="9">
        <v>45741</v>
      </c>
      <c r="D381" s="9" t="str">
        <f>IF(表格3[[#This Row],[姓名]]&lt;&gt;"","其他","")</f>
        <v>其他</v>
      </c>
      <c r="E381" s="33" t="s">
        <v>3369</v>
      </c>
      <c r="F381" s="88"/>
      <c r="G381" s="335" t="str">
        <f>IF(表格3[[#This Row],[姓名]]&lt;&gt;"",TEXT(表格3[[#This Row],[日期]],"mm/dd;;")&amp;" "&amp;表格3[[#This Row],[項目]]&amp;表格3[[#This Row],[項目2]],"")</f>
        <v>03/25 寢具送洗費用(03月)</v>
      </c>
      <c r="H381" s="332">
        <v>1</v>
      </c>
      <c r="I381" s="332">
        <v>200</v>
      </c>
      <c r="J381" s="336">
        <f>表格3[[#This Row],[數量]]*表格3[[#This Row],[單價]]</f>
        <v>200</v>
      </c>
    </row>
    <row r="382" spans="1:10">
      <c r="A382" s="334" t="str">
        <f>IFERROR((INDEX(名冊[#All],MATCH(表格3[[#This Row],[姓名]],名冊[[#All],[姓名]],0),COLUMN(名冊[[#Headers],[字號]]))),"")</f>
        <v>3-533</v>
      </c>
      <c r="B382" s="155" t="s">
        <v>2072</v>
      </c>
      <c r="C382" s="9">
        <v>45741</v>
      </c>
      <c r="D382" s="9" t="str">
        <f>IF(表格3[[#This Row],[姓名]]&lt;&gt;"","其他","")</f>
        <v>其他</v>
      </c>
      <c r="E382" s="33" t="s">
        <v>3369</v>
      </c>
      <c r="F382" s="88"/>
      <c r="G382" s="335" t="str">
        <f>IF(表格3[[#This Row],[姓名]]&lt;&gt;"",TEXT(表格3[[#This Row],[日期]],"mm/dd;;")&amp;" "&amp;表格3[[#This Row],[項目]]&amp;表格3[[#This Row],[項目2]],"")</f>
        <v>03/25 寢具送洗費用(03月)</v>
      </c>
      <c r="H382" s="332">
        <v>1</v>
      </c>
      <c r="I382" s="332">
        <v>200</v>
      </c>
      <c r="J382" s="336">
        <f>表格3[[#This Row],[數量]]*表格3[[#This Row],[單價]]</f>
        <v>200</v>
      </c>
    </row>
    <row r="383" spans="1:10">
      <c r="A383" s="334" t="str">
        <f>IFERROR((INDEX(名冊[#All],MATCH(表格3[[#This Row],[姓名]],名冊[[#All],[姓名]],0),COLUMN(名冊[[#Headers],[字號]]))),"")</f>
        <v>1-606</v>
      </c>
      <c r="B383" s="155" t="s">
        <v>2285</v>
      </c>
      <c r="C383" s="9">
        <v>45741</v>
      </c>
      <c r="D383" s="9" t="str">
        <f>IF(表格3[[#This Row],[姓名]]&lt;&gt;"","其他","")</f>
        <v>其他</v>
      </c>
      <c r="E383" s="33" t="s">
        <v>3369</v>
      </c>
      <c r="F383" s="88"/>
      <c r="G383" s="335" t="str">
        <f>IF(表格3[[#This Row],[姓名]]&lt;&gt;"",TEXT(表格3[[#This Row],[日期]],"mm/dd;;")&amp;" "&amp;表格3[[#This Row],[項目]]&amp;表格3[[#This Row],[項目2]],"")</f>
        <v>03/25 寢具送洗費用(03月)</v>
      </c>
      <c r="H383" s="332">
        <v>1</v>
      </c>
      <c r="I383" s="332">
        <v>200</v>
      </c>
      <c r="J383" s="336">
        <f>表格3[[#This Row],[數量]]*表格3[[#This Row],[單價]]</f>
        <v>200</v>
      </c>
    </row>
    <row r="384" spans="1:10">
      <c r="A384" s="334" t="str">
        <f>IFERROR((INDEX(名冊[#All],MATCH(表格3[[#This Row],[姓名]],名冊[[#All],[姓名]],0),COLUMN(名冊[[#Headers],[字號]]))),"")</f>
        <v>1-774</v>
      </c>
      <c r="B384" s="155" t="s">
        <v>3620</v>
      </c>
      <c r="C384" s="9">
        <v>45741</v>
      </c>
      <c r="D384" s="9" t="str">
        <f>IF(表格3[[#This Row],[姓名]]&lt;&gt;"","其他","")</f>
        <v>其他</v>
      </c>
      <c r="E384" s="33" t="s">
        <v>3621</v>
      </c>
      <c r="F384" s="88"/>
      <c r="G384" s="335" t="str">
        <f>IF(表格3[[#This Row],[姓名]]&lt;&gt;"",TEXT(表格3[[#This Row],[日期]],"mm/dd;;")&amp;" "&amp;表格3[[#This Row],[項目]]&amp;表格3[[#This Row],[項目2]],"")</f>
        <v>03/25 入住疥瘡投藥</v>
      </c>
      <c r="H384" s="332">
        <v>3</v>
      </c>
      <c r="I384" s="332">
        <v>100</v>
      </c>
      <c r="J384" s="336">
        <f>表格3[[#This Row],[數量]]*表格3[[#This Row],[單價]]</f>
        <v>300</v>
      </c>
    </row>
    <row r="385" spans="1:10">
      <c r="A385" s="334" t="str">
        <f>IFERROR((INDEX(名冊[#All],MATCH(表格3[[#This Row],[姓名]],名冊[[#All],[姓名]],0),COLUMN(名冊[[#Headers],[字號]]))),"")</f>
        <v>1-774</v>
      </c>
      <c r="B385" s="155" t="s">
        <v>3618</v>
      </c>
      <c r="C385" s="9">
        <v>45741</v>
      </c>
      <c r="D385" s="9" t="str">
        <f>IF(表格3[[#This Row],[姓名]]&lt;&gt;"","其他","")</f>
        <v>其他</v>
      </c>
      <c r="E385" s="33" t="s">
        <v>3619</v>
      </c>
      <c r="F385" s="88"/>
      <c r="G385" s="335" t="str">
        <f>IF(表格3[[#This Row],[姓名]]&lt;&gt;"",TEXT(表格3[[#This Row],[日期]],"mm/dd;;")&amp;" "&amp;表格3[[#This Row],[項目]]&amp;表格3[[#This Row],[項目2]],"")</f>
        <v>03/25 衣服洗標*15</v>
      </c>
      <c r="H385" s="332">
        <v>15</v>
      </c>
      <c r="I385" s="332">
        <v>25</v>
      </c>
      <c r="J385" s="336">
        <f>表格3[[#This Row],[數量]]*表格3[[#This Row],[單價]]</f>
        <v>375</v>
      </c>
    </row>
    <row r="386" spans="1:10">
      <c r="A386" s="334" t="str">
        <f>IFERROR((INDEX(名冊[#All],MATCH(表格3[[#This Row],[姓名]],名冊[[#All],[姓名]],0),COLUMN(名冊[[#Headers],[字號]]))),"")</f>
        <v>1-722</v>
      </c>
      <c r="B386" s="155" t="s">
        <v>1751</v>
      </c>
      <c r="C386" s="9">
        <v>45741</v>
      </c>
      <c r="D386" s="9" t="str">
        <f>IF(表格3[[#This Row],[姓名]]&lt;&gt;"","其他","")</f>
        <v>其他</v>
      </c>
      <c r="E386" s="33" t="s">
        <v>3369</v>
      </c>
      <c r="F386" s="88"/>
      <c r="G386" s="335" t="str">
        <f>IF(表格3[[#This Row],[姓名]]&lt;&gt;"",TEXT(表格3[[#This Row],[日期]],"mm/dd;;")&amp;" "&amp;表格3[[#This Row],[項目]]&amp;表格3[[#This Row],[項目2]],"")</f>
        <v>03/25 寢具送洗費用(03月)</v>
      </c>
      <c r="H386" s="332">
        <v>1</v>
      </c>
      <c r="I386" s="332">
        <v>200</v>
      </c>
      <c r="J386" s="336">
        <f>表格3[[#This Row],[數量]]*表格3[[#This Row],[單價]]</f>
        <v>200</v>
      </c>
    </row>
    <row r="387" spans="1:10">
      <c r="A387" s="334" t="str">
        <f>IFERROR((INDEX(名冊[#All],MATCH(表格3[[#This Row],[姓名]],名冊[[#All],[姓名]],0),COLUMN(名冊[[#Headers],[字號]]))),"")</f>
        <v>2-147</v>
      </c>
      <c r="B387" s="155" t="s">
        <v>831</v>
      </c>
      <c r="C387" s="9">
        <v>45741</v>
      </c>
      <c r="D387" s="9" t="str">
        <f>IF(表格3[[#This Row],[姓名]]&lt;&gt;"","其他","")</f>
        <v>其他</v>
      </c>
      <c r="E387" s="33" t="s">
        <v>3568</v>
      </c>
      <c r="F387" s="88"/>
      <c r="G387" s="335" t="str">
        <f>IF(表格3[[#This Row],[姓名]]&lt;&gt;"",TEXT(表格3[[#This Row],[日期]],"mm/dd;;")&amp;" "&amp;表格3[[#This Row],[項目]]&amp;表格3[[#This Row],[項目2]],"")</f>
        <v>03/25 3月化痰照護費</v>
      </c>
      <c r="H387" s="332">
        <v>1</v>
      </c>
      <c r="I387" s="332">
        <v>2800</v>
      </c>
      <c r="J387" s="336">
        <f>表格3[[#This Row],[數量]]*表格3[[#This Row],[單價]]</f>
        <v>2800</v>
      </c>
    </row>
    <row r="388" spans="1:10">
      <c r="A388" s="334" t="str">
        <f>IFERROR((INDEX(名冊[#All],MATCH(表格3[[#This Row],[姓名]],名冊[[#All],[姓名]],0),COLUMN(名冊[[#Headers],[字號]]))),"")</f>
        <v>2-147</v>
      </c>
      <c r="B388" s="155" t="s">
        <v>831</v>
      </c>
      <c r="C388" s="9">
        <v>45741</v>
      </c>
      <c r="D388" s="9" t="str">
        <f>IF(表格3[[#This Row],[姓名]]&lt;&gt;"","其他","")</f>
        <v>其他</v>
      </c>
      <c r="E388" s="33" t="s">
        <v>3562</v>
      </c>
      <c r="F388" s="88"/>
      <c r="G388" s="335" t="str">
        <f>IF(表格3[[#This Row],[姓名]]&lt;&gt;"",TEXT(表格3[[#This Row],[日期]],"mm/dd;;")&amp;" "&amp;表格3[[#This Row],[項目]]&amp;表格3[[#This Row],[項目2]],"")</f>
        <v>03/25 3月鼻胃管照護費</v>
      </c>
      <c r="H388" s="332">
        <v>1</v>
      </c>
      <c r="I388" s="332">
        <v>1500</v>
      </c>
      <c r="J388" s="336">
        <f>表格3[[#This Row],[數量]]*表格3[[#This Row],[單價]]</f>
        <v>1500</v>
      </c>
    </row>
    <row r="389" spans="1:10">
      <c r="A389" s="334" t="str">
        <f>IFERROR((INDEX(名冊[#All],MATCH(表格3[[#This Row],[姓名]],名冊[[#All],[姓名]],0),COLUMN(名冊[[#Headers],[字號]]))),"")</f>
        <v>2-147</v>
      </c>
      <c r="B389" s="155" t="s">
        <v>831</v>
      </c>
      <c r="C389" s="9">
        <v>45741</v>
      </c>
      <c r="D389" s="9" t="str">
        <f>IF(表格3[[#This Row],[姓名]]&lt;&gt;"","其他","")</f>
        <v>其他</v>
      </c>
      <c r="E389" s="33" t="s">
        <v>3369</v>
      </c>
      <c r="F389" s="88"/>
      <c r="G389" s="335" t="str">
        <f>IF(表格3[[#This Row],[姓名]]&lt;&gt;"",TEXT(表格3[[#This Row],[日期]],"mm/dd;;")&amp;" "&amp;表格3[[#This Row],[項目]]&amp;表格3[[#This Row],[項目2]],"")</f>
        <v>03/25 寢具送洗費用(03月)</v>
      </c>
      <c r="H389" s="332">
        <v>1</v>
      </c>
      <c r="I389" s="332">
        <v>200</v>
      </c>
      <c r="J389" s="336">
        <f>表格3[[#This Row],[數量]]*表格3[[#This Row],[單價]]</f>
        <v>200</v>
      </c>
    </row>
    <row r="390" spans="1:10">
      <c r="A390" s="334" t="str">
        <f>IFERROR((INDEX(名冊[#All],MATCH(表格3[[#This Row],[姓名]],名冊[[#All],[姓名]],0),COLUMN(名冊[[#Headers],[字號]]))),"")</f>
        <v>1-160</v>
      </c>
      <c r="B390" s="155" t="s">
        <v>2287</v>
      </c>
      <c r="C390" s="9">
        <v>45741</v>
      </c>
      <c r="D390" s="9" t="str">
        <f>IF(表格3[[#This Row],[姓名]]&lt;&gt;"","其他","")</f>
        <v>其他</v>
      </c>
      <c r="E390" s="33" t="s">
        <v>3369</v>
      </c>
      <c r="F390" s="88"/>
      <c r="G390" s="335" t="str">
        <f>IF(表格3[[#This Row],[姓名]]&lt;&gt;"",TEXT(表格3[[#This Row],[日期]],"mm/dd;;")&amp;" "&amp;表格3[[#This Row],[項目]]&amp;表格3[[#This Row],[項目2]],"")</f>
        <v>03/25 寢具送洗費用(03月)</v>
      </c>
      <c r="H390" s="332">
        <v>1</v>
      </c>
      <c r="I390" s="332">
        <v>200</v>
      </c>
      <c r="J390" s="336">
        <f>表格3[[#This Row],[數量]]*表格3[[#This Row],[單價]]</f>
        <v>200</v>
      </c>
    </row>
    <row r="391" spans="1:10">
      <c r="A391" s="334" t="str">
        <f>IFERROR((INDEX(名冊[#All],MATCH(表格3[[#This Row],[姓名]],名冊[[#All],[姓名]],0),COLUMN(名冊[[#Headers],[字號]]))),"")</f>
        <v>1-670</v>
      </c>
      <c r="B391" s="155" t="s">
        <v>1339</v>
      </c>
      <c r="C391" s="9">
        <v>45741</v>
      </c>
      <c r="D391" s="9" t="str">
        <f>IF(表格3[[#This Row],[姓名]]&lt;&gt;"","其他","")</f>
        <v>其他</v>
      </c>
      <c r="E391" s="33" t="s">
        <v>3369</v>
      </c>
      <c r="F391" s="88"/>
      <c r="G391" s="335" t="str">
        <f>IF(表格3[[#This Row],[姓名]]&lt;&gt;"",TEXT(表格3[[#This Row],[日期]],"mm/dd;;")&amp;" "&amp;表格3[[#This Row],[項目]]&amp;表格3[[#This Row],[項目2]],"")</f>
        <v>03/25 寢具送洗費用(03月)</v>
      </c>
      <c r="H391" s="332">
        <v>1</v>
      </c>
      <c r="I391" s="332">
        <v>200</v>
      </c>
      <c r="J391" s="336">
        <f>表格3[[#This Row],[數量]]*表格3[[#This Row],[單價]]</f>
        <v>200</v>
      </c>
    </row>
    <row r="392" spans="1:10">
      <c r="A392" s="334" t="str">
        <f>IFERROR((INDEX(名冊[#All],MATCH(表格3[[#This Row],[姓名]],名冊[[#All],[姓名]],0),COLUMN(名冊[[#Headers],[字號]]))),"")</f>
        <v>1-647</v>
      </c>
      <c r="B392" s="155" t="s">
        <v>1052</v>
      </c>
      <c r="C392" s="9">
        <v>45741</v>
      </c>
      <c r="D392" s="9" t="str">
        <f>IF(表格3[[#This Row],[姓名]]&lt;&gt;"","其他","")</f>
        <v>其他</v>
      </c>
      <c r="E392" s="33" t="s">
        <v>3369</v>
      </c>
      <c r="F392" s="88"/>
      <c r="G392" s="335" t="str">
        <f>IF(表格3[[#This Row],[姓名]]&lt;&gt;"",TEXT(表格3[[#This Row],[日期]],"mm/dd;;")&amp;" "&amp;表格3[[#This Row],[項目]]&amp;表格3[[#This Row],[項目2]],"")</f>
        <v>03/25 寢具送洗費用(03月)</v>
      </c>
      <c r="H392" s="332">
        <v>1</v>
      </c>
      <c r="I392" s="332">
        <v>200</v>
      </c>
      <c r="J392" s="336">
        <f>表格3[[#This Row],[數量]]*表格3[[#This Row],[單價]]</f>
        <v>200</v>
      </c>
    </row>
    <row r="393" spans="1:10">
      <c r="A393" s="334" t="str">
        <f>IFERROR((INDEX(名冊[#All],MATCH(表格3[[#This Row],[姓名]],名冊[[#All],[姓名]],0),COLUMN(名冊[[#Headers],[字號]]))),"")</f>
        <v>1-541</v>
      </c>
      <c r="B393" s="155" t="s">
        <v>323</v>
      </c>
      <c r="C393" s="9">
        <v>45741</v>
      </c>
      <c r="D393" s="9" t="str">
        <f>IF(表格3[[#This Row],[姓名]]&lt;&gt;"","其他","")</f>
        <v>其他</v>
      </c>
      <c r="E393" s="33" t="s">
        <v>3562</v>
      </c>
      <c r="F393" s="88"/>
      <c r="G393" s="335" t="str">
        <f>IF(表格3[[#This Row],[姓名]]&lt;&gt;"",TEXT(表格3[[#This Row],[日期]],"mm/dd;;")&amp;" "&amp;表格3[[#This Row],[項目]]&amp;表格3[[#This Row],[項目2]],"")</f>
        <v>03/25 3月鼻胃管照護費</v>
      </c>
      <c r="H393" s="332">
        <v>1</v>
      </c>
      <c r="I393" s="332">
        <v>1500</v>
      </c>
      <c r="J393" s="336">
        <f>表格3[[#This Row],[數量]]*表格3[[#This Row],[單價]]</f>
        <v>1500</v>
      </c>
    </row>
    <row r="394" spans="1:10">
      <c r="A394" s="334" t="str">
        <f>IFERROR((INDEX(名冊[#All],MATCH(表格3[[#This Row],[姓名]],名冊[[#All],[姓名]],0),COLUMN(名冊[[#Headers],[字號]]))),"")</f>
        <v>1-541</v>
      </c>
      <c r="B394" s="155" t="s">
        <v>323</v>
      </c>
      <c r="C394" s="9">
        <v>45741</v>
      </c>
      <c r="D394" s="9" t="str">
        <f>IF(表格3[[#This Row],[姓名]]&lt;&gt;"","其他","")</f>
        <v>其他</v>
      </c>
      <c r="E394" s="33" t="s">
        <v>3369</v>
      </c>
      <c r="F394" s="88"/>
      <c r="G394" s="335" t="str">
        <f>IF(表格3[[#This Row],[姓名]]&lt;&gt;"",TEXT(表格3[[#This Row],[日期]],"mm/dd;;")&amp;" "&amp;表格3[[#This Row],[項目]]&amp;表格3[[#This Row],[項目2]],"")</f>
        <v>03/25 寢具送洗費用(03月)</v>
      </c>
      <c r="H394" s="332">
        <v>1</v>
      </c>
      <c r="I394" s="332">
        <v>200</v>
      </c>
      <c r="J394" s="336">
        <f>表格3[[#This Row],[數量]]*表格3[[#This Row],[單價]]</f>
        <v>200</v>
      </c>
    </row>
    <row r="395" spans="1:10">
      <c r="A395" s="334" t="str">
        <f>IFERROR((INDEX(名冊[#All],MATCH(表格3[[#This Row],[姓名]],名冊[[#All],[姓名]],0),COLUMN(名冊[[#Headers],[字號]]))),"")</f>
        <v>1-370</v>
      </c>
      <c r="B395" s="155" t="s">
        <v>517</v>
      </c>
      <c r="C395" s="9">
        <v>45741</v>
      </c>
      <c r="D395" s="9" t="str">
        <f>IF(表格3[[#This Row],[姓名]]&lt;&gt;"","其他","")</f>
        <v>其他</v>
      </c>
      <c r="E395" s="33" t="s">
        <v>3369</v>
      </c>
      <c r="F395" s="88"/>
      <c r="G395" s="335" t="str">
        <f>IF(表格3[[#This Row],[姓名]]&lt;&gt;"",TEXT(表格3[[#This Row],[日期]],"mm/dd;;")&amp;" "&amp;表格3[[#This Row],[項目]]&amp;表格3[[#This Row],[項目2]],"")</f>
        <v>03/25 寢具送洗費用(03月)</v>
      </c>
      <c r="H395" s="332">
        <v>1</v>
      </c>
      <c r="I395" s="332">
        <v>200</v>
      </c>
      <c r="J395" s="336">
        <f>表格3[[#This Row],[數量]]*表格3[[#This Row],[單價]]</f>
        <v>200</v>
      </c>
    </row>
    <row r="396" spans="1:10">
      <c r="A396" s="334" t="str">
        <f>IFERROR((INDEX(名冊[#All],MATCH(表格3[[#This Row],[姓名]],名冊[[#All],[姓名]],0),COLUMN(名冊[[#Headers],[字號]]))),"")</f>
        <v>1-682</v>
      </c>
      <c r="B396" s="155" t="s">
        <v>1434</v>
      </c>
      <c r="C396" s="9">
        <v>45741</v>
      </c>
      <c r="D396" s="9" t="str">
        <f>IF(表格3[[#This Row],[姓名]]&lt;&gt;"","其他","")</f>
        <v>其他</v>
      </c>
      <c r="E396" s="33" t="s">
        <v>3369</v>
      </c>
      <c r="F396" s="88"/>
      <c r="G396" s="335" t="str">
        <f>IF(表格3[[#This Row],[姓名]]&lt;&gt;"",TEXT(表格3[[#This Row],[日期]],"mm/dd;;")&amp;" "&amp;表格3[[#This Row],[項目]]&amp;表格3[[#This Row],[項目2]],"")</f>
        <v>03/25 寢具送洗費用(03月)</v>
      </c>
      <c r="H396" s="332">
        <v>1</v>
      </c>
      <c r="I396" s="332">
        <v>200</v>
      </c>
      <c r="J396" s="336">
        <f>表格3[[#This Row],[數量]]*表格3[[#This Row],[單價]]</f>
        <v>200</v>
      </c>
    </row>
    <row r="397" spans="1:10">
      <c r="A397" s="334" t="str">
        <f>IFERROR((INDEX(名冊[#All],MATCH(表格3[[#This Row],[姓名]],名冊[[#All],[姓名]],0),COLUMN(名冊[[#Headers],[字號]]))),"")</f>
        <v/>
      </c>
      <c r="B397" s="155" t="s">
        <v>3571</v>
      </c>
      <c r="C397" s="9">
        <v>45741</v>
      </c>
      <c r="D397" s="9" t="str">
        <f>IF(表格3[[#This Row],[姓名]]&lt;&gt;"","其他","")</f>
        <v>其他</v>
      </c>
      <c r="E397" s="33" t="s">
        <v>3561</v>
      </c>
      <c r="F397" s="88"/>
      <c r="G397" s="335" t="str">
        <f>IF(表格3[[#This Row],[姓名]]&lt;&gt;"",TEXT(表格3[[#This Row],[日期]],"mm/dd;;")&amp;" "&amp;表格3[[#This Row],[項目]]&amp;表格3[[#This Row],[項目2]],"")</f>
        <v>03/25 3月鼻胃管照護費</v>
      </c>
      <c r="H397" s="332">
        <v>1</v>
      </c>
      <c r="I397" s="332">
        <v>375</v>
      </c>
      <c r="J397" s="336">
        <f>表格3[[#This Row],[數量]]*表格3[[#This Row],[單價]]</f>
        <v>375</v>
      </c>
    </row>
    <row r="398" spans="1:10">
      <c r="A398" s="102" t="str">
        <f>IFERROR((INDEX(名冊[#All],MATCH(表格3[[#This Row],[姓名]],名冊[[#All],[姓名]],0),COLUMN(名冊[[#Headers],[字號]]))),"")</f>
        <v>1-724</v>
      </c>
      <c r="B398" s="155" t="s">
        <v>2866</v>
      </c>
      <c r="C398" s="9">
        <v>45741</v>
      </c>
      <c r="D398" s="9" t="str">
        <f>IF(表格3[[#This Row],[姓名]]&lt;&gt;"","其他","")</f>
        <v>其他</v>
      </c>
      <c r="E398" s="33" t="s">
        <v>2861</v>
      </c>
      <c r="F398" s="88"/>
      <c r="G398" s="89" t="str">
        <f>IF(表格3[[#This Row],[姓名]]&lt;&gt;"",TEXT(表格3[[#This Row],[日期]],"mm/dd;;")&amp;" "&amp;表格3[[#This Row],[項目]]&amp;表格3[[#This Row],[項目2]],"")</f>
        <v>03/25 114年2月14.21.28龍敏復健*3</v>
      </c>
      <c r="H398" s="6">
        <v>3</v>
      </c>
      <c r="I398" s="6">
        <v>50</v>
      </c>
      <c r="J398" s="103">
        <f>表格3[[#This Row],[數量]]*表格3[[#This Row],[單價]]</f>
        <v>150</v>
      </c>
    </row>
    <row r="399" spans="1:10">
      <c r="A399" s="334" t="str">
        <f>IFERROR((INDEX(名冊[#All],MATCH(表格3[[#This Row],[姓名]],名冊[[#All],[姓名]],0),COLUMN(名冊[[#Headers],[字號]]))),"")</f>
        <v>1-724</v>
      </c>
      <c r="B399" s="155" t="s">
        <v>1766</v>
      </c>
      <c r="C399" s="9">
        <v>45741</v>
      </c>
      <c r="D399" s="9" t="str">
        <f>IF(表格3[[#This Row],[姓名]]&lt;&gt;"","其他","")</f>
        <v>其他</v>
      </c>
      <c r="E399" s="33" t="s">
        <v>3369</v>
      </c>
      <c r="F399" s="88"/>
      <c r="G399" s="335" t="str">
        <f>IF(表格3[[#This Row],[姓名]]&lt;&gt;"",TEXT(表格3[[#This Row],[日期]],"mm/dd;;")&amp;" "&amp;表格3[[#This Row],[項目]]&amp;表格3[[#This Row],[項目2]],"")</f>
        <v>03/25 寢具送洗費用(03月)</v>
      </c>
      <c r="H399" s="332">
        <v>1</v>
      </c>
      <c r="I399" s="332">
        <v>200</v>
      </c>
      <c r="J399" s="336">
        <f>表格3[[#This Row],[數量]]*表格3[[#This Row],[單價]]</f>
        <v>200</v>
      </c>
    </row>
    <row r="400" spans="1:10">
      <c r="A400" s="334" t="str">
        <f>IFERROR((INDEX(名冊[#All],MATCH(表格3[[#This Row],[姓名]],名冊[[#All],[姓名]],0),COLUMN(名冊[[#Headers],[字號]]))),"")</f>
        <v>1-465</v>
      </c>
      <c r="B400" s="155" t="s">
        <v>1457</v>
      </c>
      <c r="C400" s="9">
        <v>45741</v>
      </c>
      <c r="D400" s="9" t="str">
        <f>IF(表格3[[#This Row],[姓名]]&lt;&gt;"","其他","")</f>
        <v>其他</v>
      </c>
      <c r="E400" s="33" t="s">
        <v>3369</v>
      </c>
      <c r="F400" s="88"/>
      <c r="G400" s="335" t="str">
        <f>IF(表格3[[#This Row],[姓名]]&lt;&gt;"",TEXT(表格3[[#This Row],[日期]],"mm/dd;;")&amp;" "&amp;表格3[[#This Row],[項目]]&amp;表格3[[#This Row],[項目2]],"")</f>
        <v>03/25 寢具送洗費用(03月)</v>
      </c>
      <c r="H400" s="332">
        <v>1</v>
      </c>
      <c r="I400" s="332">
        <v>200</v>
      </c>
      <c r="J400" s="336">
        <f>表格3[[#This Row],[數量]]*表格3[[#This Row],[單價]]</f>
        <v>200</v>
      </c>
    </row>
    <row r="401" spans="1:10">
      <c r="A401" s="334" t="str">
        <f>IFERROR((INDEX(名冊[#All],MATCH(表格3[[#This Row],[姓名]],名冊[[#All],[姓名]],0),COLUMN(名冊[[#Headers],[字號]]))),"")</f>
        <v>1-354</v>
      </c>
      <c r="B401" s="155" t="s">
        <v>583</v>
      </c>
      <c r="C401" s="9">
        <v>45741</v>
      </c>
      <c r="D401" s="9" t="str">
        <f>IF(表格3[[#This Row],[姓名]]&lt;&gt;"","其他","")</f>
        <v>其他</v>
      </c>
      <c r="E401" s="33" t="s">
        <v>3561</v>
      </c>
      <c r="F401" s="88"/>
      <c r="G401" s="335" t="str">
        <f>IF(表格3[[#This Row],[姓名]]&lt;&gt;"",TEXT(表格3[[#This Row],[日期]],"mm/dd;;")&amp;" "&amp;表格3[[#This Row],[項目]]&amp;表格3[[#This Row],[項目2]],"")</f>
        <v>03/25 3月鼻胃管照護費</v>
      </c>
      <c r="H401" s="332">
        <v>1</v>
      </c>
      <c r="I401" s="332">
        <v>1500</v>
      </c>
      <c r="J401" s="336">
        <f>表格3[[#This Row],[數量]]*表格3[[#This Row],[單價]]</f>
        <v>1500</v>
      </c>
    </row>
    <row r="402" spans="1:10">
      <c r="A402" s="334" t="str">
        <f>IFERROR((INDEX(名冊[#All],MATCH(表格3[[#This Row],[姓名]],名冊[[#All],[姓名]],0),COLUMN(名冊[[#Headers],[字號]]))),"")</f>
        <v>1-354</v>
      </c>
      <c r="B402" s="155" t="s">
        <v>583</v>
      </c>
      <c r="C402" s="9">
        <v>45741</v>
      </c>
      <c r="D402" s="9" t="str">
        <f>IF(表格3[[#This Row],[姓名]]&lt;&gt;"","其他","")</f>
        <v>其他</v>
      </c>
      <c r="E402" s="33" t="s">
        <v>3369</v>
      </c>
      <c r="F402" s="88"/>
      <c r="G402" s="335" t="str">
        <f>IF(表格3[[#This Row],[姓名]]&lt;&gt;"",TEXT(表格3[[#This Row],[日期]],"mm/dd;;")&amp;" "&amp;表格3[[#This Row],[項目]]&amp;表格3[[#This Row],[項目2]],"")</f>
        <v>03/25 寢具送洗費用(03月)</v>
      </c>
      <c r="H402" s="332">
        <v>1</v>
      </c>
      <c r="I402" s="332">
        <v>200</v>
      </c>
      <c r="J402" s="336">
        <f>表格3[[#This Row],[數量]]*表格3[[#This Row],[單價]]</f>
        <v>200</v>
      </c>
    </row>
    <row r="403" spans="1:10">
      <c r="A403" s="334" t="str">
        <f>IFERROR((INDEX(名冊[#All],MATCH(表格3[[#This Row],[姓名]],名冊[[#All],[姓名]],0),COLUMN(名冊[[#Headers],[字號]]))),"")</f>
        <v>2-066</v>
      </c>
      <c r="B403" s="155" t="s">
        <v>355</v>
      </c>
      <c r="C403" s="9">
        <v>45741</v>
      </c>
      <c r="D403" s="9" t="str">
        <f>IF(表格3[[#This Row],[姓名]]&lt;&gt;"","其他","")</f>
        <v>其他</v>
      </c>
      <c r="E403" s="33" t="s">
        <v>3568</v>
      </c>
      <c r="F403" s="88"/>
      <c r="G403" s="335" t="str">
        <f>IF(表格3[[#This Row],[姓名]]&lt;&gt;"",TEXT(表格3[[#This Row],[日期]],"mm/dd;;")&amp;" "&amp;表格3[[#This Row],[項目]]&amp;表格3[[#This Row],[項目2]],"")</f>
        <v>03/25 3月化痰照護費</v>
      </c>
      <c r="H403" s="332">
        <v>1</v>
      </c>
      <c r="I403" s="332">
        <v>2800</v>
      </c>
      <c r="J403" s="336">
        <f>表格3[[#This Row],[數量]]*表格3[[#This Row],[單價]]</f>
        <v>2800</v>
      </c>
    </row>
    <row r="404" spans="1:10">
      <c r="A404" s="334" t="str">
        <f>IFERROR((INDEX(名冊[#All],MATCH(表格3[[#This Row],[姓名]],名冊[[#All],[姓名]],0),COLUMN(名冊[[#Headers],[字號]]))),"")</f>
        <v>2-066</v>
      </c>
      <c r="B404" s="155" t="s">
        <v>355</v>
      </c>
      <c r="C404" s="9">
        <v>45741</v>
      </c>
      <c r="D404" s="9" t="str">
        <f>IF(表格3[[#This Row],[姓名]]&lt;&gt;"","其他","")</f>
        <v>其他</v>
      </c>
      <c r="E404" s="33" t="s">
        <v>3570</v>
      </c>
      <c r="F404" s="88"/>
      <c r="G404" s="335" t="str">
        <f>IF(表格3[[#This Row],[姓名]]&lt;&gt;"",TEXT(表格3[[#This Row],[日期]],"mm/dd;;")&amp;" "&amp;表格3[[#This Row],[項目]]&amp;表格3[[#This Row],[項目2]],"")</f>
        <v>03/25 3月氧氣費用</v>
      </c>
      <c r="H404" s="332">
        <v>1</v>
      </c>
      <c r="I404" s="332">
        <v>3000</v>
      </c>
      <c r="J404" s="336">
        <f>表格3[[#This Row],[數量]]*表格3[[#This Row],[單價]]</f>
        <v>3000</v>
      </c>
    </row>
    <row r="405" spans="1:10">
      <c r="A405" s="334" t="str">
        <f>IFERROR((INDEX(名冊[#All],MATCH(表格3[[#This Row],[姓名]],名冊[[#All],[姓名]],0),COLUMN(名冊[[#Headers],[字號]]))),"")</f>
        <v>2-066</v>
      </c>
      <c r="B405" s="155" t="s">
        <v>355</v>
      </c>
      <c r="C405" s="9">
        <v>45741</v>
      </c>
      <c r="D405" s="9" t="str">
        <f>IF(表格3[[#This Row],[姓名]]&lt;&gt;"","其他","")</f>
        <v>其他</v>
      </c>
      <c r="E405" s="33" t="s">
        <v>3562</v>
      </c>
      <c r="F405" s="88"/>
      <c r="G405" s="335" t="str">
        <f>IF(表格3[[#This Row],[姓名]]&lt;&gt;"",TEXT(表格3[[#This Row],[日期]],"mm/dd;;")&amp;" "&amp;表格3[[#This Row],[項目]]&amp;表格3[[#This Row],[項目2]],"")</f>
        <v>03/25 3月鼻胃管照護費</v>
      </c>
      <c r="H405" s="332">
        <v>1</v>
      </c>
      <c r="I405" s="332">
        <v>1500</v>
      </c>
      <c r="J405" s="336">
        <f>表格3[[#This Row],[數量]]*表格3[[#This Row],[單價]]</f>
        <v>1500</v>
      </c>
    </row>
    <row r="406" spans="1:10">
      <c r="A406" s="334" t="str">
        <f>IFERROR((INDEX(名冊[#All],MATCH(表格3[[#This Row],[姓名]],名冊[[#All],[姓名]],0),COLUMN(名冊[[#Headers],[字號]]))),"")</f>
        <v>2-066</v>
      </c>
      <c r="B406" s="155" t="s">
        <v>355</v>
      </c>
      <c r="C406" s="9">
        <v>45741</v>
      </c>
      <c r="D406" s="9" t="str">
        <f>IF(表格3[[#This Row],[姓名]]&lt;&gt;"","其他","")</f>
        <v>其他</v>
      </c>
      <c r="E406" s="33" t="s">
        <v>3369</v>
      </c>
      <c r="F406" s="88"/>
      <c r="G406" s="335" t="str">
        <f>IF(表格3[[#This Row],[姓名]]&lt;&gt;"",TEXT(表格3[[#This Row],[日期]],"mm/dd;;")&amp;" "&amp;表格3[[#This Row],[項目]]&amp;表格3[[#This Row],[項目2]],"")</f>
        <v>03/25 寢具送洗費用(03月)</v>
      </c>
      <c r="H406" s="332">
        <v>1</v>
      </c>
      <c r="I406" s="332">
        <v>200</v>
      </c>
      <c r="J406" s="336">
        <f>表格3[[#This Row],[數量]]*表格3[[#This Row],[單價]]</f>
        <v>200</v>
      </c>
    </row>
    <row r="407" spans="1:10">
      <c r="A407" s="334" t="str">
        <f>IFERROR((INDEX(名冊[#All],MATCH(表格3[[#This Row],[姓名]],名冊[[#All],[姓名]],0),COLUMN(名冊[[#Headers],[字號]]))),"")</f>
        <v>1-727</v>
      </c>
      <c r="B407" s="155" t="s">
        <v>1792</v>
      </c>
      <c r="C407" s="9">
        <v>45741</v>
      </c>
      <c r="D407" s="9" t="str">
        <f>IF(表格3[[#This Row],[姓名]]&lt;&gt;"","其他","")</f>
        <v>其他</v>
      </c>
      <c r="E407" s="33" t="s">
        <v>3369</v>
      </c>
      <c r="F407" s="88"/>
      <c r="G407" s="335" t="str">
        <f>IF(表格3[[#This Row],[姓名]]&lt;&gt;"",TEXT(表格3[[#This Row],[日期]],"mm/dd;;")&amp;" "&amp;表格3[[#This Row],[項目]]&amp;表格3[[#This Row],[項目2]],"")</f>
        <v>03/25 寢具送洗費用(03月)</v>
      </c>
      <c r="H407" s="332">
        <v>1</v>
      </c>
      <c r="I407" s="332">
        <v>200</v>
      </c>
      <c r="J407" s="336">
        <f>表格3[[#This Row],[數量]]*表格3[[#This Row],[單價]]</f>
        <v>200</v>
      </c>
    </row>
    <row r="408" spans="1:10">
      <c r="A408" s="334" t="str">
        <f>IFERROR((INDEX(名冊[#All],MATCH(表格3[[#This Row],[姓名]],名冊[[#All],[姓名]],0),COLUMN(名冊[[#Headers],[字號]]))),"")</f>
        <v>1-684</v>
      </c>
      <c r="B408" s="155" t="s">
        <v>1449</v>
      </c>
      <c r="C408" s="9">
        <v>45741</v>
      </c>
      <c r="D408" s="9" t="str">
        <f>IF(表格3[[#This Row],[姓名]]&lt;&gt;"","其他","")</f>
        <v>其他</v>
      </c>
      <c r="E408" s="33" t="s">
        <v>3369</v>
      </c>
      <c r="F408" s="88"/>
      <c r="G408" s="335" t="str">
        <f>IF(表格3[[#This Row],[姓名]]&lt;&gt;"",TEXT(表格3[[#This Row],[日期]],"mm/dd;;")&amp;" "&amp;表格3[[#This Row],[項目]]&amp;表格3[[#This Row],[項目2]],"")</f>
        <v>03/25 寢具送洗費用(03月)</v>
      </c>
      <c r="H408" s="332">
        <v>1</v>
      </c>
      <c r="I408" s="332">
        <v>200</v>
      </c>
      <c r="J408" s="336">
        <f>表格3[[#This Row],[數量]]*表格3[[#This Row],[單價]]</f>
        <v>200</v>
      </c>
    </row>
    <row r="409" spans="1:10">
      <c r="A409" s="334" t="str">
        <f>IFERROR((INDEX(名冊[#All],MATCH(表格3[[#This Row],[姓名]],名冊[[#All],[姓名]],0),COLUMN(名冊[[#Headers],[字號]]))),"")</f>
        <v>2-190</v>
      </c>
      <c r="B409" s="155" t="s">
        <v>1403</v>
      </c>
      <c r="C409" s="9">
        <v>45741</v>
      </c>
      <c r="D409" s="9" t="str">
        <f>IF(表格3[[#This Row],[姓名]]&lt;&gt;"","其他","")</f>
        <v>其他</v>
      </c>
      <c r="E409" s="33" t="s">
        <v>3568</v>
      </c>
      <c r="F409" s="88"/>
      <c r="G409" s="335" t="str">
        <f>IF(表格3[[#This Row],[姓名]]&lt;&gt;"",TEXT(表格3[[#This Row],[日期]],"mm/dd;;")&amp;" "&amp;表格3[[#This Row],[項目]]&amp;表格3[[#This Row],[項目2]],"")</f>
        <v>03/25 3月化痰照護費</v>
      </c>
      <c r="H409" s="332">
        <v>1</v>
      </c>
      <c r="I409" s="332">
        <v>1200</v>
      </c>
      <c r="J409" s="336">
        <f>表格3[[#This Row],[數量]]*表格3[[#This Row],[單價]]</f>
        <v>1200</v>
      </c>
    </row>
    <row r="410" spans="1:10">
      <c r="A410" s="334" t="str">
        <f>IFERROR((INDEX(名冊[#All],MATCH(表格3[[#This Row],[姓名]],名冊[[#All],[姓名]],0),COLUMN(名冊[[#Headers],[字號]]))),"")</f>
        <v>2-190</v>
      </c>
      <c r="B410" s="155" t="s">
        <v>1403</v>
      </c>
      <c r="C410" s="9">
        <v>45741</v>
      </c>
      <c r="D410" s="9" t="str">
        <f>IF(表格3[[#This Row],[姓名]]&lt;&gt;"","其他","")</f>
        <v>其他</v>
      </c>
      <c r="E410" s="33" t="s">
        <v>3382</v>
      </c>
      <c r="F410" s="88"/>
      <c r="G410" s="335" t="str">
        <f>IF(表格3[[#This Row],[姓名]]&lt;&gt;"",TEXT(表格3[[#This Row],[日期]],"mm/dd;;")&amp;" "&amp;表格3[[#This Row],[項目]]&amp;表格3[[#This Row],[項目2]],"")</f>
        <v>03/25 3月份驗血糖</v>
      </c>
      <c r="H410" s="332">
        <v>4</v>
      </c>
      <c r="I410" s="332">
        <v>50</v>
      </c>
      <c r="J410" s="336">
        <f>表格3[[#This Row],[數量]]*表格3[[#This Row],[單價]]</f>
        <v>200</v>
      </c>
    </row>
    <row r="411" spans="1:10">
      <c r="A411" s="334" t="str">
        <f>IFERROR((INDEX(名冊[#All],MATCH(表格3[[#This Row],[姓名]],名冊[[#All],[姓名]],0),COLUMN(名冊[[#Headers],[字號]]))),"")</f>
        <v>2-190</v>
      </c>
      <c r="B411" s="155" t="s">
        <v>1403</v>
      </c>
      <c r="C411" s="9">
        <v>45741</v>
      </c>
      <c r="D411" s="9" t="str">
        <f>IF(表格3[[#This Row],[姓名]]&lt;&gt;"","其他","")</f>
        <v>其他</v>
      </c>
      <c r="E411" s="33" t="s">
        <v>3562</v>
      </c>
      <c r="F411" s="88"/>
      <c r="G411" s="335" t="str">
        <f>IF(表格3[[#This Row],[姓名]]&lt;&gt;"",TEXT(表格3[[#This Row],[日期]],"mm/dd;;")&amp;" "&amp;表格3[[#This Row],[項目]]&amp;表格3[[#This Row],[項目2]],"")</f>
        <v>03/25 3月鼻胃管照護費</v>
      </c>
      <c r="H411" s="332">
        <v>1</v>
      </c>
      <c r="I411" s="332">
        <v>600</v>
      </c>
      <c r="J411" s="336">
        <f>表格3[[#This Row],[數量]]*表格3[[#This Row],[單價]]</f>
        <v>600</v>
      </c>
    </row>
    <row r="412" spans="1:10">
      <c r="A412" s="334" t="str">
        <f>IFERROR((INDEX(名冊[#All],MATCH(表格3[[#This Row],[姓名]],名冊[[#All],[姓名]],0),COLUMN(名冊[[#Headers],[字號]]))),"")</f>
        <v>2-190</v>
      </c>
      <c r="B412" s="155" t="s">
        <v>1403</v>
      </c>
      <c r="C412" s="9">
        <v>45741</v>
      </c>
      <c r="D412" s="9" t="str">
        <f>IF(表格3[[#This Row],[姓名]]&lt;&gt;"","其他","")</f>
        <v>其他</v>
      </c>
      <c r="E412" s="33" t="s">
        <v>3369</v>
      </c>
      <c r="F412" s="88"/>
      <c r="G412" s="335" t="str">
        <f>IF(表格3[[#This Row],[姓名]]&lt;&gt;"",TEXT(表格3[[#This Row],[日期]],"mm/dd;;")&amp;" "&amp;表格3[[#This Row],[項目]]&amp;表格3[[#This Row],[項目2]],"")</f>
        <v>03/25 寢具送洗費用(03月)</v>
      </c>
      <c r="H412" s="332">
        <v>1</v>
      </c>
      <c r="I412" s="332">
        <v>200</v>
      </c>
      <c r="J412" s="336">
        <f>表格3[[#This Row],[數量]]*表格3[[#This Row],[單價]]</f>
        <v>200</v>
      </c>
    </row>
    <row r="413" spans="1:10">
      <c r="A413" s="102" t="str">
        <f>IFERROR((INDEX(名冊[#All],MATCH(表格3[[#This Row],[姓名]],名冊[[#All],[姓名]],0),COLUMN(名冊[[#Headers],[字號]]))),"")</f>
        <v>1-637</v>
      </c>
      <c r="B413" s="155" t="s">
        <v>2849</v>
      </c>
      <c r="C413" s="9">
        <v>45741</v>
      </c>
      <c r="D413" s="9" t="str">
        <f>IF(表格3[[#This Row],[姓名]]&lt;&gt;"","其他","")</f>
        <v>其他</v>
      </c>
      <c r="E413" s="33" t="s">
        <v>2851</v>
      </c>
      <c r="F413" s="88"/>
      <c r="G413" s="89" t="str">
        <f>IF(表格3[[#This Row],[姓名]]&lt;&gt;"",TEXT(表格3[[#This Row],[日期]],"mm/dd;;")&amp;" "&amp;表格3[[#This Row],[項目]]&amp;表格3[[#This Row],[項目2]],"")</f>
        <v>03/25 114年2月19.26龍敏復健*2</v>
      </c>
      <c r="H413" s="6">
        <v>2</v>
      </c>
      <c r="I413" s="6">
        <v>50</v>
      </c>
      <c r="J413" s="103">
        <f>表格3[[#This Row],[數量]]*表格3[[#This Row],[單價]]</f>
        <v>100</v>
      </c>
    </row>
    <row r="414" spans="1:10">
      <c r="A414" s="334" t="str">
        <f>IFERROR((INDEX(名冊[#All],MATCH(表格3[[#This Row],[姓名]],名冊[[#All],[姓名]],0),COLUMN(名冊[[#Headers],[字號]]))),"")</f>
        <v>1-637</v>
      </c>
      <c r="B414" s="155" t="s">
        <v>990</v>
      </c>
      <c r="C414" s="9">
        <v>45741</v>
      </c>
      <c r="D414" s="9" t="str">
        <f>IF(表格3[[#This Row],[姓名]]&lt;&gt;"","其他","")</f>
        <v>其他</v>
      </c>
      <c r="E414" s="33" t="s">
        <v>3369</v>
      </c>
      <c r="F414" s="88"/>
      <c r="G414" s="335" t="str">
        <f>IF(表格3[[#This Row],[姓名]]&lt;&gt;"",TEXT(表格3[[#This Row],[日期]],"mm/dd;;")&amp;" "&amp;表格3[[#This Row],[項目]]&amp;表格3[[#This Row],[項目2]],"")</f>
        <v>03/25 寢具送洗費用(03月)</v>
      </c>
      <c r="H414" s="332">
        <v>1</v>
      </c>
      <c r="I414" s="332">
        <v>200</v>
      </c>
      <c r="J414" s="336">
        <f>表格3[[#This Row],[數量]]*表格3[[#This Row],[單價]]</f>
        <v>200</v>
      </c>
    </row>
    <row r="415" spans="1:10">
      <c r="A415" s="334" t="str">
        <f>IFERROR((INDEX(名冊[#All],MATCH(表格3[[#This Row],[姓名]],名冊[[#All],[姓名]],0),COLUMN(名冊[[#Headers],[字號]]))),"")</f>
        <v>1-718</v>
      </c>
      <c r="B415" s="155" t="s">
        <v>1679</v>
      </c>
      <c r="C415" s="9">
        <v>45741</v>
      </c>
      <c r="D415" s="9" t="str">
        <f>IF(表格3[[#This Row],[姓名]]&lt;&gt;"","其他","")</f>
        <v>其他</v>
      </c>
      <c r="E415" s="33" t="s">
        <v>3369</v>
      </c>
      <c r="F415" s="88"/>
      <c r="G415" s="335" t="str">
        <f>IF(表格3[[#This Row],[姓名]]&lt;&gt;"",TEXT(表格3[[#This Row],[日期]],"mm/dd;;")&amp;" "&amp;表格3[[#This Row],[項目]]&amp;表格3[[#This Row],[項目2]],"")</f>
        <v>03/25 寢具送洗費用(03月)</v>
      </c>
      <c r="H415" s="332">
        <v>1</v>
      </c>
      <c r="I415" s="332">
        <v>200</v>
      </c>
      <c r="J415" s="336">
        <f>表格3[[#This Row],[數量]]*表格3[[#This Row],[單價]]</f>
        <v>200</v>
      </c>
    </row>
    <row r="416" spans="1:10">
      <c r="A416" s="334" t="str">
        <f>IFERROR((INDEX(名冊[#All],MATCH(表格3[[#This Row],[姓名]],名冊[[#All],[姓名]],0),COLUMN(名冊[[#Headers],[字號]]))),"")</f>
        <v>1-263</v>
      </c>
      <c r="B416" s="155" t="s">
        <v>505</v>
      </c>
      <c r="C416" s="9">
        <v>45741</v>
      </c>
      <c r="D416" s="9" t="str">
        <f>IF(表格3[[#This Row],[姓名]]&lt;&gt;"","其他","")</f>
        <v>其他</v>
      </c>
      <c r="E416" s="33" t="s">
        <v>3369</v>
      </c>
      <c r="F416" s="88"/>
      <c r="G416" s="335" t="str">
        <f>IF(表格3[[#This Row],[姓名]]&lt;&gt;"",TEXT(表格3[[#This Row],[日期]],"mm/dd;;")&amp;" "&amp;表格3[[#This Row],[項目]]&amp;表格3[[#This Row],[項目2]],"")</f>
        <v>03/25 寢具送洗費用(03月)</v>
      </c>
      <c r="H416" s="332">
        <v>1</v>
      </c>
      <c r="I416" s="332">
        <v>200</v>
      </c>
      <c r="J416" s="336">
        <f>表格3[[#This Row],[數量]]*表格3[[#This Row],[單價]]</f>
        <v>200</v>
      </c>
    </row>
    <row r="417" spans="1:10">
      <c r="A417" s="334" t="str">
        <f>IFERROR((INDEX(名冊[#All],MATCH(表格3[[#This Row],[姓名]],名冊[[#All],[姓名]],0),COLUMN(名冊[[#Headers],[字號]]))),"")</f>
        <v>1-510</v>
      </c>
      <c r="B417" s="155" t="s">
        <v>520</v>
      </c>
      <c r="C417" s="9">
        <v>45741</v>
      </c>
      <c r="D417" s="9" t="str">
        <f>IF(表格3[[#This Row],[姓名]]&lt;&gt;"","其他","")</f>
        <v>其他</v>
      </c>
      <c r="E417" s="33" t="s">
        <v>3369</v>
      </c>
      <c r="F417" s="88"/>
      <c r="G417" s="335" t="str">
        <f>IF(表格3[[#This Row],[姓名]]&lt;&gt;"",TEXT(表格3[[#This Row],[日期]],"mm/dd;;")&amp;" "&amp;表格3[[#This Row],[項目]]&amp;表格3[[#This Row],[項目2]],"")</f>
        <v>03/25 寢具送洗費用(03月)</v>
      </c>
      <c r="H417" s="332">
        <v>1</v>
      </c>
      <c r="I417" s="332">
        <v>200</v>
      </c>
      <c r="J417" s="336">
        <f>表格3[[#This Row],[數量]]*表格3[[#This Row],[單價]]</f>
        <v>200</v>
      </c>
    </row>
    <row r="418" spans="1:10">
      <c r="A418" s="334" t="str">
        <f>IFERROR((INDEX(名冊[#All],MATCH(表格3[[#This Row],[姓名]],名冊[[#All],[姓名]],0),COLUMN(名冊[[#Headers],[字號]]))),"")</f>
        <v>3-529</v>
      </c>
      <c r="B418" s="155" t="s">
        <v>502</v>
      </c>
      <c r="C418" s="9">
        <v>45741</v>
      </c>
      <c r="D418" s="9" t="str">
        <f>IF(表格3[[#This Row],[姓名]]&lt;&gt;"","其他","")</f>
        <v>其他</v>
      </c>
      <c r="E418" s="33" t="s">
        <v>3382</v>
      </c>
      <c r="F418" s="88"/>
      <c r="G418" s="335" t="str">
        <f>IF(表格3[[#This Row],[姓名]]&lt;&gt;"",TEXT(表格3[[#This Row],[日期]],"mm/dd;;")&amp;" "&amp;表格3[[#This Row],[項目]]&amp;表格3[[#This Row],[項目2]],"")</f>
        <v>03/25 3月份驗血糖</v>
      </c>
      <c r="H418" s="332">
        <v>4</v>
      </c>
      <c r="I418" s="332">
        <v>50</v>
      </c>
      <c r="J418" s="336">
        <f>表格3[[#This Row],[數量]]*表格3[[#This Row],[單價]]</f>
        <v>200</v>
      </c>
    </row>
    <row r="419" spans="1:10">
      <c r="A419" s="334" t="str">
        <f>IFERROR((INDEX(名冊[#All],MATCH(表格3[[#This Row],[姓名]],名冊[[#All],[姓名]],0),COLUMN(名冊[[#Headers],[字號]]))),"")</f>
        <v>3-529</v>
      </c>
      <c r="B419" s="155" t="s">
        <v>502</v>
      </c>
      <c r="C419" s="9">
        <v>45741</v>
      </c>
      <c r="D419" s="9" t="str">
        <f>IF(表格3[[#This Row],[姓名]]&lt;&gt;"","其他","")</f>
        <v>其他</v>
      </c>
      <c r="E419" s="33" t="s">
        <v>3561</v>
      </c>
      <c r="F419" s="88"/>
      <c r="G419" s="335" t="str">
        <f>IF(表格3[[#This Row],[姓名]]&lt;&gt;"",TEXT(表格3[[#This Row],[日期]],"mm/dd;;")&amp;" "&amp;表格3[[#This Row],[項目]]&amp;表格3[[#This Row],[項目2]],"")</f>
        <v>03/25 3月鼻胃管照護費</v>
      </c>
      <c r="H419" s="332">
        <v>1</v>
      </c>
      <c r="I419" s="332">
        <v>1500</v>
      </c>
      <c r="J419" s="336">
        <f>表格3[[#This Row],[數量]]*表格3[[#This Row],[單價]]</f>
        <v>1500</v>
      </c>
    </row>
    <row r="420" spans="1:10">
      <c r="A420" s="334" t="str">
        <f>IFERROR((INDEX(名冊[#All],MATCH(表格3[[#This Row],[姓名]],名冊[[#All],[姓名]],0),COLUMN(名冊[[#Headers],[字號]]))),"")</f>
        <v>3-529</v>
      </c>
      <c r="B420" s="155" t="s">
        <v>502</v>
      </c>
      <c r="C420" s="9">
        <v>45741</v>
      </c>
      <c r="D420" s="9" t="str">
        <f>IF(表格3[[#This Row],[姓名]]&lt;&gt;"","其他","")</f>
        <v>其他</v>
      </c>
      <c r="E420" s="33" t="s">
        <v>3369</v>
      </c>
      <c r="F420" s="88"/>
      <c r="G420" s="335" t="str">
        <f>IF(表格3[[#This Row],[姓名]]&lt;&gt;"",TEXT(表格3[[#This Row],[日期]],"mm/dd;;")&amp;" "&amp;表格3[[#This Row],[項目]]&amp;表格3[[#This Row],[項目2]],"")</f>
        <v>03/25 寢具送洗費用(03月)</v>
      </c>
      <c r="H420" s="332">
        <v>1</v>
      </c>
      <c r="I420" s="332">
        <v>200</v>
      </c>
      <c r="J420" s="336">
        <f>表格3[[#This Row],[數量]]*表格3[[#This Row],[單價]]</f>
        <v>200</v>
      </c>
    </row>
    <row r="421" spans="1:10">
      <c r="A421" s="102" t="str">
        <f>IFERROR((INDEX(名冊[#All],MATCH(表格3[[#This Row],[姓名]],名冊[[#All],[姓名]],0),COLUMN(名冊[[#Headers],[字號]]))),"")</f>
        <v>1-667</v>
      </c>
      <c r="B421" s="155" t="s">
        <v>2864</v>
      </c>
      <c r="C421" s="9">
        <v>45741</v>
      </c>
      <c r="D421" s="9" t="str">
        <f>IF(表格3[[#This Row],[姓名]]&lt;&gt;"","其他","")</f>
        <v>其他</v>
      </c>
      <c r="E421" s="33" t="s">
        <v>2865</v>
      </c>
      <c r="F421" s="88"/>
      <c r="G421" s="89" t="str">
        <f>IF(表格3[[#This Row],[姓名]]&lt;&gt;"",TEXT(表格3[[#This Row],[日期]],"mm/dd;;")&amp;" "&amp;表格3[[#This Row],[項目]]&amp;表格3[[#This Row],[項目2]],"")</f>
        <v>03/25 114年2月21.28龍敏復健*2</v>
      </c>
      <c r="H421" s="6">
        <v>2</v>
      </c>
      <c r="I421" s="6">
        <v>50</v>
      </c>
      <c r="J421" s="103">
        <f>表格3[[#This Row],[數量]]*表格3[[#This Row],[單價]]</f>
        <v>100</v>
      </c>
    </row>
    <row r="422" spans="1:10">
      <c r="A422" s="334" t="str">
        <f>IFERROR((INDEX(名冊[#All],MATCH(表格3[[#This Row],[姓名]],名冊[[#All],[姓名]],0),COLUMN(名冊[[#Headers],[字號]]))),"")</f>
        <v>1-667</v>
      </c>
      <c r="B422" s="155" t="s">
        <v>1298</v>
      </c>
      <c r="C422" s="9">
        <v>45741</v>
      </c>
      <c r="D422" s="9" t="str">
        <f>IF(表格3[[#This Row],[姓名]]&lt;&gt;"","其他","")</f>
        <v>其他</v>
      </c>
      <c r="E422" s="33" t="s">
        <v>3369</v>
      </c>
      <c r="F422" s="88"/>
      <c r="G422" s="335" t="str">
        <f>IF(表格3[[#This Row],[姓名]]&lt;&gt;"",TEXT(表格3[[#This Row],[日期]],"mm/dd;;")&amp;" "&amp;表格3[[#This Row],[項目]]&amp;表格3[[#This Row],[項目2]],"")</f>
        <v>03/25 寢具送洗費用(03月)</v>
      </c>
      <c r="H422" s="332">
        <v>1</v>
      </c>
      <c r="I422" s="332">
        <v>200</v>
      </c>
      <c r="J422" s="336">
        <f>表格3[[#This Row],[數量]]*表格3[[#This Row],[單價]]</f>
        <v>200</v>
      </c>
    </row>
    <row r="423" spans="1:10">
      <c r="A423" s="334" t="str">
        <f>IFERROR((INDEX(名冊[#All],MATCH(表格3[[#This Row],[姓名]],名冊[[#All],[姓名]],0),COLUMN(名冊[[#Headers],[字號]]))),"")</f>
        <v>1-667</v>
      </c>
      <c r="B423" s="155" t="s">
        <v>3492</v>
      </c>
      <c r="C423" s="9">
        <v>45741</v>
      </c>
      <c r="D423" s="9" t="str">
        <f>IF(表格3[[#This Row],[姓名]]&lt;&gt;"","其他","")</f>
        <v>其他</v>
      </c>
      <c r="E423" s="33" t="s">
        <v>3490</v>
      </c>
      <c r="F423" s="88"/>
      <c r="G423" s="335" t="str">
        <f>IF(表格3[[#This Row],[姓名]]&lt;&gt;"",TEXT(表格3[[#This Row],[日期]],"mm/dd;;")&amp;" "&amp;表格3[[#This Row],[項目]]&amp;表格3[[#This Row],[項目2]],"")</f>
        <v>03/25 藥品乙批</v>
      </c>
      <c r="H423" s="332">
        <v>1</v>
      </c>
      <c r="I423" s="332">
        <v>112</v>
      </c>
      <c r="J423" s="336">
        <f>表格3[[#This Row],[數量]]*表格3[[#This Row],[單價]]</f>
        <v>112</v>
      </c>
    </row>
    <row r="424" spans="1:10">
      <c r="A424" s="334" t="str">
        <f>IFERROR((INDEX(名冊[#All],MATCH(表格3[[#This Row],[姓名]],名冊[[#All],[姓名]],0),COLUMN(名冊[[#Headers],[字號]]))),"")</f>
        <v>1-767</v>
      </c>
      <c r="B424" s="155" t="s">
        <v>2351</v>
      </c>
      <c r="C424" s="9">
        <v>45741</v>
      </c>
      <c r="D424" s="9" t="str">
        <f>IF(表格3[[#This Row],[姓名]]&lt;&gt;"","其他","")</f>
        <v>其他</v>
      </c>
      <c r="E424" s="33" t="s">
        <v>3369</v>
      </c>
      <c r="F424" s="88"/>
      <c r="G424" s="335" t="str">
        <f>IF(表格3[[#This Row],[姓名]]&lt;&gt;"",TEXT(表格3[[#This Row],[日期]],"mm/dd;;")&amp;" "&amp;表格3[[#This Row],[項目]]&amp;表格3[[#This Row],[項目2]],"")</f>
        <v>03/25 寢具送洗費用(03月)</v>
      </c>
      <c r="H424" s="332">
        <v>1</v>
      </c>
      <c r="I424" s="332">
        <v>200</v>
      </c>
      <c r="J424" s="336">
        <f>表格3[[#This Row],[數量]]*表格3[[#This Row],[單價]]</f>
        <v>200</v>
      </c>
    </row>
    <row r="425" spans="1:10">
      <c r="A425" s="334" t="str">
        <f>IFERROR((INDEX(名冊[#All],MATCH(表格3[[#This Row],[姓名]],名冊[[#All],[姓名]],0),COLUMN(名冊[[#Headers],[字號]]))),"")</f>
        <v>2-195</v>
      </c>
      <c r="B425" s="155" t="s">
        <v>2027</v>
      </c>
      <c r="C425" s="9">
        <v>45741</v>
      </c>
      <c r="D425" s="9" t="str">
        <f>IF(表格3[[#This Row],[姓名]]&lt;&gt;"","其他","")</f>
        <v>其他</v>
      </c>
      <c r="E425" s="33" t="s">
        <v>3369</v>
      </c>
      <c r="F425" s="88"/>
      <c r="G425" s="335" t="str">
        <f>IF(表格3[[#This Row],[姓名]]&lt;&gt;"",TEXT(表格3[[#This Row],[日期]],"mm/dd;;")&amp;" "&amp;表格3[[#This Row],[項目]]&amp;表格3[[#This Row],[項目2]],"")</f>
        <v>03/25 寢具送洗費用(03月)</v>
      </c>
      <c r="H425" s="332">
        <v>1</v>
      </c>
      <c r="I425" s="332">
        <v>200</v>
      </c>
      <c r="J425" s="336">
        <f>表格3[[#This Row],[數量]]*表格3[[#This Row],[單價]]</f>
        <v>200</v>
      </c>
    </row>
    <row r="426" spans="1:10">
      <c r="A426" s="334" t="str">
        <f>IFERROR((INDEX(名冊[#All],MATCH(表格3[[#This Row],[姓名]],名冊[[#All],[姓名]],0),COLUMN(名冊[[#Headers],[字號]]))),"")</f>
        <v>3-528</v>
      </c>
      <c r="B426" s="155" t="s">
        <v>1075</v>
      </c>
      <c r="C426" s="9">
        <v>45741</v>
      </c>
      <c r="D426" s="9" t="str">
        <f>IF(表格3[[#This Row],[姓名]]&lt;&gt;"","其他","")</f>
        <v>其他</v>
      </c>
      <c r="E426" s="33" t="s">
        <v>3561</v>
      </c>
      <c r="F426" s="88"/>
      <c r="G426" s="335" t="str">
        <f>IF(表格3[[#This Row],[姓名]]&lt;&gt;"",TEXT(表格3[[#This Row],[日期]],"mm/dd;;")&amp;" "&amp;表格3[[#This Row],[項目]]&amp;表格3[[#This Row],[項目2]],"")</f>
        <v>03/25 3月鼻胃管照護費</v>
      </c>
      <c r="H426" s="332">
        <v>1</v>
      </c>
      <c r="I426" s="332">
        <v>1500</v>
      </c>
      <c r="J426" s="336">
        <f>表格3[[#This Row],[數量]]*表格3[[#This Row],[單價]]</f>
        <v>1500</v>
      </c>
    </row>
    <row r="427" spans="1:10">
      <c r="A427" s="334" t="str">
        <f>IFERROR((INDEX(名冊[#All],MATCH(表格3[[#This Row],[姓名]],名冊[[#All],[姓名]],0),COLUMN(名冊[[#Headers],[字號]]))),"")</f>
        <v>3-528</v>
      </c>
      <c r="B427" s="155" t="s">
        <v>1075</v>
      </c>
      <c r="C427" s="9">
        <v>45741</v>
      </c>
      <c r="D427" s="9" t="str">
        <f>IF(表格3[[#This Row],[姓名]]&lt;&gt;"","其他","")</f>
        <v>其他</v>
      </c>
      <c r="E427" s="33" t="s">
        <v>3369</v>
      </c>
      <c r="F427" s="88"/>
      <c r="G427" s="335" t="str">
        <f>IF(表格3[[#This Row],[姓名]]&lt;&gt;"",TEXT(表格3[[#This Row],[日期]],"mm/dd;;")&amp;" "&amp;表格3[[#This Row],[項目]]&amp;表格3[[#This Row],[項目2]],"")</f>
        <v>03/25 寢具送洗費用(03月)</v>
      </c>
      <c r="H427" s="332">
        <v>1</v>
      </c>
      <c r="I427" s="332">
        <v>200</v>
      </c>
      <c r="J427" s="336">
        <f>表格3[[#This Row],[數量]]*表格3[[#This Row],[單價]]</f>
        <v>200</v>
      </c>
    </row>
    <row r="428" spans="1:10">
      <c r="A428" s="334" t="str">
        <f>IFERROR((INDEX(名冊[#All],MATCH(表格3[[#This Row],[姓名]],名冊[[#All],[姓名]],0),COLUMN(名冊[[#Headers],[字號]]))),"")</f>
        <v>3-525</v>
      </c>
      <c r="B428" s="155" t="s">
        <v>3371</v>
      </c>
      <c r="C428" s="9">
        <v>45741</v>
      </c>
      <c r="D428" s="9" t="str">
        <f>IF(表格3[[#This Row],[姓名]]&lt;&gt;"","其他","")</f>
        <v>其他</v>
      </c>
      <c r="E428" s="33" t="s">
        <v>3382</v>
      </c>
      <c r="F428" s="88"/>
      <c r="G428" s="335" t="str">
        <f>IF(表格3[[#This Row],[姓名]]&lt;&gt;"",TEXT(表格3[[#This Row],[日期]],"mm/dd;;")&amp;" "&amp;表格3[[#This Row],[項目]]&amp;表格3[[#This Row],[項目2]],"")</f>
        <v>03/25 3月份驗血糖</v>
      </c>
      <c r="H428" s="332">
        <v>4</v>
      </c>
      <c r="I428" s="332">
        <v>50</v>
      </c>
      <c r="J428" s="336">
        <f>表格3[[#This Row],[數量]]*表格3[[#This Row],[單價]]</f>
        <v>200</v>
      </c>
    </row>
    <row r="429" spans="1:10">
      <c r="A429" s="334" t="str">
        <f>IFERROR((INDEX(名冊[#All],MATCH(表格3[[#This Row],[姓名]],名冊[[#All],[姓名]],0),COLUMN(名冊[[#Headers],[字號]]))),"")</f>
        <v>3-525</v>
      </c>
      <c r="B429" s="155" t="s">
        <v>3371</v>
      </c>
      <c r="C429" s="9">
        <v>45741</v>
      </c>
      <c r="D429" s="9" t="str">
        <f>IF(表格3[[#This Row],[姓名]]&lt;&gt;"","其他","")</f>
        <v>其他</v>
      </c>
      <c r="E429" s="33" t="s">
        <v>3369</v>
      </c>
      <c r="F429" s="88"/>
      <c r="G429" s="335" t="str">
        <f>IF(表格3[[#This Row],[姓名]]&lt;&gt;"",TEXT(表格3[[#This Row],[日期]],"mm/dd;;")&amp;" "&amp;表格3[[#This Row],[項目]]&amp;表格3[[#This Row],[項目2]],"")</f>
        <v>03/25 寢具送洗費用(03月)</v>
      </c>
      <c r="H429" s="332">
        <v>1</v>
      </c>
      <c r="I429" s="332">
        <v>200</v>
      </c>
      <c r="J429" s="336">
        <f>表格3[[#This Row],[數量]]*表格3[[#This Row],[單價]]</f>
        <v>200</v>
      </c>
    </row>
    <row r="430" spans="1:10">
      <c r="A430" s="334" t="str">
        <f>IFERROR((INDEX(名冊[#All],MATCH(表格3[[#This Row],[姓名]],名冊[[#All],[姓名]],0),COLUMN(名冊[[#Headers],[字號]]))),"")</f>
        <v>3-525</v>
      </c>
      <c r="B430" s="155" t="s">
        <v>3489</v>
      </c>
      <c r="C430" s="9">
        <v>45741</v>
      </c>
      <c r="D430" s="9" t="str">
        <f>IF(表格3[[#This Row],[姓名]]&lt;&gt;"","其他","")</f>
        <v>其他</v>
      </c>
      <c r="E430" s="33" t="s">
        <v>3491</v>
      </c>
      <c r="F430" s="88"/>
      <c r="G430" s="335" t="str">
        <f>IF(表格3[[#This Row],[姓名]]&lt;&gt;"",TEXT(表格3[[#This Row],[日期]],"mm/dd;;")&amp;" "&amp;表格3[[#This Row],[項目]]&amp;表格3[[#This Row],[項目2]],"")</f>
        <v>03/25 藥品乙批</v>
      </c>
      <c r="H430" s="332">
        <v>1</v>
      </c>
      <c r="I430" s="332">
        <v>56</v>
      </c>
      <c r="J430" s="336">
        <f>表格3[[#This Row],[數量]]*表格3[[#This Row],[單價]]</f>
        <v>56</v>
      </c>
    </row>
    <row r="431" spans="1:10">
      <c r="A431" s="334" t="str">
        <f>IFERROR((INDEX(名冊[#All],MATCH(表格3[[#This Row],[姓名]],名冊[[#All],[姓名]],0),COLUMN(名冊[[#Headers],[字號]]))),"")</f>
        <v>1-486</v>
      </c>
      <c r="B431" s="155" t="s">
        <v>530</v>
      </c>
      <c r="C431" s="9">
        <v>45741</v>
      </c>
      <c r="D431" s="9" t="str">
        <f>IF(表格3[[#This Row],[姓名]]&lt;&gt;"","其他","")</f>
        <v>其他</v>
      </c>
      <c r="E431" s="33" t="s">
        <v>3369</v>
      </c>
      <c r="F431" s="88"/>
      <c r="G431" s="335" t="str">
        <f>IF(表格3[[#This Row],[姓名]]&lt;&gt;"",TEXT(表格3[[#This Row],[日期]],"mm/dd;;")&amp;" "&amp;表格3[[#This Row],[項目]]&amp;表格3[[#This Row],[項目2]],"")</f>
        <v>03/25 寢具送洗費用(03月)</v>
      </c>
      <c r="H431" s="332">
        <v>1</v>
      </c>
      <c r="I431" s="332">
        <v>200</v>
      </c>
      <c r="J431" s="336">
        <f>表格3[[#This Row],[數量]]*表格3[[#This Row],[單價]]</f>
        <v>200</v>
      </c>
    </row>
    <row r="432" spans="1:10">
      <c r="A432" s="334" t="str">
        <f>IFERROR((INDEX(名冊[#All],MATCH(表格3[[#This Row],[姓名]],名冊[[#All],[姓名]],0),COLUMN(名冊[[#Headers],[字號]]))),"")</f>
        <v>1-508</v>
      </c>
      <c r="B432" s="155" t="s">
        <v>1065</v>
      </c>
      <c r="C432" s="9">
        <v>45741</v>
      </c>
      <c r="D432" s="9" t="str">
        <f>IF(表格3[[#This Row],[姓名]]&lt;&gt;"","其他","")</f>
        <v>其他</v>
      </c>
      <c r="E432" s="33" t="s">
        <v>3369</v>
      </c>
      <c r="F432" s="88"/>
      <c r="G432" s="335" t="str">
        <f>IF(表格3[[#This Row],[姓名]]&lt;&gt;"",TEXT(表格3[[#This Row],[日期]],"mm/dd;;")&amp;" "&amp;表格3[[#This Row],[項目]]&amp;表格3[[#This Row],[項目2]],"")</f>
        <v>03/25 寢具送洗費用(03月)</v>
      </c>
      <c r="H432" s="332">
        <v>1</v>
      </c>
      <c r="I432" s="332">
        <v>200</v>
      </c>
      <c r="J432" s="336">
        <f>表格3[[#This Row],[數量]]*表格3[[#This Row],[單價]]</f>
        <v>200</v>
      </c>
    </row>
    <row r="433" spans="1:10">
      <c r="A433" s="334" t="str">
        <f>IFERROR((INDEX(名冊[#All],MATCH(表格3[[#This Row],[姓名]],名冊[[#All],[姓名]],0),COLUMN(名冊[[#Headers],[字號]]))),"")</f>
        <v>1-712</v>
      </c>
      <c r="B433" s="155" t="s">
        <v>1645</v>
      </c>
      <c r="C433" s="9">
        <v>45741</v>
      </c>
      <c r="D433" s="9" t="str">
        <f>IF(表格3[[#This Row],[姓名]]&lt;&gt;"","其他","")</f>
        <v>其他</v>
      </c>
      <c r="E433" s="33" t="s">
        <v>3369</v>
      </c>
      <c r="F433" s="88"/>
      <c r="G433" s="335" t="str">
        <f>IF(表格3[[#This Row],[姓名]]&lt;&gt;"",TEXT(表格3[[#This Row],[日期]],"mm/dd;;")&amp;" "&amp;表格3[[#This Row],[項目]]&amp;表格3[[#This Row],[項目2]],"")</f>
        <v>03/25 寢具送洗費用(03月)</v>
      </c>
      <c r="H433" s="332">
        <v>1</v>
      </c>
      <c r="I433" s="332">
        <v>200</v>
      </c>
      <c r="J433" s="336">
        <f>表格3[[#This Row],[數量]]*表格3[[#This Row],[單價]]</f>
        <v>200</v>
      </c>
    </row>
    <row r="434" spans="1:10">
      <c r="A434" s="334" t="str">
        <f>IFERROR((INDEX(名冊[#All],MATCH(表格3[[#This Row],[姓名]],名冊[[#All],[姓名]],0),COLUMN(名冊[[#Headers],[字號]]))),"")</f>
        <v>1-531</v>
      </c>
      <c r="B434" s="155" t="s">
        <v>519</v>
      </c>
      <c r="C434" s="9">
        <v>45741</v>
      </c>
      <c r="D434" s="9" t="str">
        <f>IF(表格3[[#This Row],[姓名]]&lt;&gt;"","其他","")</f>
        <v>其他</v>
      </c>
      <c r="E434" s="33" t="s">
        <v>3369</v>
      </c>
      <c r="F434" s="88"/>
      <c r="G434" s="335" t="str">
        <f>IF(表格3[[#This Row],[姓名]]&lt;&gt;"",TEXT(表格3[[#This Row],[日期]],"mm/dd;;")&amp;" "&amp;表格3[[#This Row],[項目]]&amp;表格3[[#This Row],[項目2]],"")</f>
        <v>03/25 寢具送洗費用(03月)</v>
      </c>
      <c r="H434" s="332">
        <v>1</v>
      </c>
      <c r="I434" s="332">
        <v>200</v>
      </c>
      <c r="J434" s="336">
        <f>表格3[[#This Row],[數量]]*表格3[[#This Row],[單價]]</f>
        <v>200</v>
      </c>
    </row>
    <row r="435" spans="1:10">
      <c r="A435" s="334" t="str">
        <f>IFERROR((INDEX(名冊[#All],MATCH(表格3[[#This Row],[姓名]],名冊[[#All],[姓名]],0),COLUMN(名冊[[#Headers],[字號]]))),"")</f>
        <v>1-762</v>
      </c>
      <c r="B435" s="155" t="s">
        <v>2166</v>
      </c>
      <c r="C435" s="9">
        <v>45741</v>
      </c>
      <c r="D435" s="9" t="str">
        <f>IF(表格3[[#This Row],[姓名]]&lt;&gt;"","其他","")</f>
        <v>其他</v>
      </c>
      <c r="E435" s="33" t="s">
        <v>3369</v>
      </c>
      <c r="F435" s="88"/>
      <c r="G435" s="335" t="str">
        <f>IF(表格3[[#This Row],[姓名]]&lt;&gt;"",TEXT(表格3[[#This Row],[日期]],"mm/dd;;")&amp;" "&amp;表格3[[#This Row],[項目]]&amp;表格3[[#This Row],[項目2]],"")</f>
        <v>03/25 寢具送洗費用(03月)</v>
      </c>
      <c r="H435" s="332">
        <v>1</v>
      </c>
      <c r="I435" s="332">
        <v>200</v>
      </c>
      <c r="J435" s="336">
        <f>表格3[[#This Row],[數量]]*表格3[[#This Row],[單價]]</f>
        <v>200</v>
      </c>
    </row>
    <row r="436" spans="1:10">
      <c r="A436" s="334" t="str">
        <f>IFERROR((INDEX(名冊[#All],MATCH(表格3[[#This Row],[姓名]],名冊[[#All],[姓名]],0),COLUMN(名冊[[#Headers],[字號]]))),"")</f>
        <v>1-582</v>
      </c>
      <c r="B436" s="155" t="s">
        <v>2282</v>
      </c>
      <c r="C436" s="9">
        <v>45741</v>
      </c>
      <c r="D436" s="9" t="str">
        <f>IF(表格3[[#This Row],[姓名]]&lt;&gt;"","其他","")</f>
        <v>其他</v>
      </c>
      <c r="E436" s="33" t="s">
        <v>3369</v>
      </c>
      <c r="F436" s="88"/>
      <c r="G436" s="335" t="str">
        <f>IF(表格3[[#This Row],[姓名]]&lt;&gt;"",TEXT(表格3[[#This Row],[日期]],"mm/dd;;")&amp;" "&amp;表格3[[#This Row],[項目]]&amp;表格3[[#This Row],[項目2]],"")</f>
        <v>03/25 寢具送洗費用(03月)</v>
      </c>
      <c r="H436" s="332">
        <v>1</v>
      </c>
      <c r="I436" s="332">
        <v>200</v>
      </c>
      <c r="J436" s="336">
        <f>表格3[[#This Row],[數量]]*表格3[[#This Row],[單價]]</f>
        <v>200</v>
      </c>
    </row>
    <row r="437" spans="1:10">
      <c r="A437" s="334" t="str">
        <f>IFERROR((INDEX(名冊[#All],MATCH(表格3[[#This Row],[姓名]],名冊[[#All],[姓名]],0),COLUMN(名冊[[#Headers],[字號]]))),"")</f>
        <v>3-554</v>
      </c>
      <c r="B437" s="155" t="s">
        <v>1276</v>
      </c>
      <c r="C437" s="9">
        <v>45741</v>
      </c>
      <c r="D437" s="9" t="str">
        <f>IF(表格3[[#This Row],[姓名]]&lt;&gt;"","其他","")</f>
        <v>其他</v>
      </c>
      <c r="E437" s="33" t="s">
        <v>3369</v>
      </c>
      <c r="F437" s="88"/>
      <c r="G437" s="335" t="str">
        <f>IF(表格3[[#This Row],[姓名]]&lt;&gt;"",TEXT(表格3[[#This Row],[日期]],"mm/dd;;")&amp;" "&amp;表格3[[#This Row],[項目]]&amp;表格3[[#This Row],[項目2]],"")</f>
        <v>03/25 寢具送洗費用(03月)</v>
      </c>
      <c r="H437" s="332">
        <v>1</v>
      </c>
      <c r="I437" s="332">
        <v>200</v>
      </c>
      <c r="J437" s="336">
        <f>表格3[[#This Row],[數量]]*表格3[[#This Row],[單價]]</f>
        <v>200</v>
      </c>
    </row>
    <row r="438" spans="1:10">
      <c r="A438" s="334" t="str">
        <f>IFERROR((INDEX(名冊[#All],MATCH(表格3[[#This Row],[姓名]],名冊[[#All],[姓名]],0),COLUMN(名冊[[#Headers],[字號]]))),"")</f>
        <v>2-200</v>
      </c>
      <c r="B438" s="155" t="s">
        <v>3374</v>
      </c>
      <c r="C438" s="9">
        <v>45741</v>
      </c>
      <c r="D438" s="9" t="str">
        <f>IF(表格3[[#This Row],[姓名]]&lt;&gt;"","其他","")</f>
        <v>其他</v>
      </c>
      <c r="E438" s="33" t="s">
        <v>3375</v>
      </c>
      <c r="F438" s="88"/>
      <c r="G438" s="335" t="str">
        <f>IF(表格3[[#This Row],[姓名]]&lt;&gt;"",TEXT(表格3[[#This Row],[日期]],"mm/dd;;")&amp;" "&amp;表格3[[#This Row],[項目]]&amp;表格3[[#This Row],[項目2]],"")</f>
        <v>03/25 3/1開始調整月費</v>
      </c>
      <c r="H438" s="332">
        <v>1</v>
      </c>
      <c r="I438" s="332">
        <v>10000</v>
      </c>
      <c r="J438" s="336">
        <f>表格3[[#This Row],[數量]]*表格3[[#This Row],[單價]]</f>
        <v>10000</v>
      </c>
    </row>
    <row r="439" spans="1:10">
      <c r="A439" s="334" t="str">
        <f>IFERROR((INDEX(名冊[#All],MATCH(表格3[[#This Row],[姓名]],名冊[[#All],[姓名]],0),COLUMN(名冊[[#Headers],[字號]]))),"")</f>
        <v>2-200</v>
      </c>
      <c r="B439" s="155" t="s">
        <v>557</v>
      </c>
      <c r="C439" s="9">
        <v>45741</v>
      </c>
      <c r="D439" s="9" t="str">
        <f>IF(表格3[[#This Row],[姓名]]&lt;&gt;"","其他","")</f>
        <v>其他</v>
      </c>
      <c r="E439" s="33" t="s">
        <v>3369</v>
      </c>
      <c r="F439" s="88"/>
      <c r="G439" s="335" t="str">
        <f>IF(表格3[[#This Row],[姓名]]&lt;&gt;"",TEXT(表格3[[#This Row],[日期]],"mm/dd;;")&amp;" "&amp;表格3[[#This Row],[項目]]&amp;表格3[[#This Row],[項目2]],"")</f>
        <v>03/25 寢具送洗費用(03月)</v>
      </c>
      <c r="H439" s="332">
        <v>1</v>
      </c>
      <c r="I439" s="332">
        <v>200</v>
      </c>
      <c r="J439" s="336">
        <f>表格3[[#This Row],[數量]]*表格3[[#This Row],[單價]]</f>
        <v>200</v>
      </c>
    </row>
    <row r="440" spans="1:10">
      <c r="A440" s="334" t="str">
        <f>IFERROR((INDEX(名冊[#All],MATCH(表格3[[#This Row],[姓名]],名冊[[#All],[姓名]],0),COLUMN(名冊[[#Headers],[字號]]))),"")</f>
        <v>1-197</v>
      </c>
      <c r="B440" s="155" t="s">
        <v>619</v>
      </c>
      <c r="C440" s="9">
        <v>45741</v>
      </c>
      <c r="D440" s="9" t="str">
        <f>IF(表格3[[#This Row],[姓名]]&lt;&gt;"","其他","")</f>
        <v>其他</v>
      </c>
      <c r="E440" s="33" t="s">
        <v>3369</v>
      </c>
      <c r="F440" s="88"/>
      <c r="G440" s="335" t="str">
        <f>IF(表格3[[#This Row],[姓名]]&lt;&gt;"",TEXT(表格3[[#This Row],[日期]],"mm/dd;;")&amp;" "&amp;表格3[[#This Row],[項目]]&amp;表格3[[#This Row],[項目2]],"")</f>
        <v>03/25 寢具送洗費用(03月)</v>
      </c>
      <c r="H440" s="332">
        <v>1</v>
      </c>
      <c r="I440" s="332">
        <v>200</v>
      </c>
      <c r="J440" s="336">
        <f>表格3[[#This Row],[數量]]*表格3[[#This Row],[單價]]</f>
        <v>200</v>
      </c>
    </row>
    <row r="441" spans="1:10">
      <c r="A441" s="334" t="str">
        <f>IFERROR((INDEX(名冊[#All],MATCH(表格3[[#This Row],[姓名]],名冊[[#All],[姓名]],0),COLUMN(名冊[[#Headers],[字號]]))),"")</f>
        <v>1-754</v>
      </c>
      <c r="B441" s="155" t="s">
        <v>2080</v>
      </c>
      <c r="C441" s="9">
        <v>45741</v>
      </c>
      <c r="D441" s="9" t="str">
        <f>IF(表格3[[#This Row],[姓名]]&lt;&gt;"","其他","")</f>
        <v>其他</v>
      </c>
      <c r="E441" s="33" t="s">
        <v>3369</v>
      </c>
      <c r="F441" s="88"/>
      <c r="G441" s="335" t="str">
        <f>IF(表格3[[#This Row],[姓名]]&lt;&gt;"",TEXT(表格3[[#This Row],[日期]],"mm/dd;;")&amp;" "&amp;表格3[[#This Row],[項目]]&amp;表格3[[#This Row],[項目2]],"")</f>
        <v>03/25 寢具送洗費用(03月)</v>
      </c>
      <c r="H441" s="332">
        <v>1</v>
      </c>
      <c r="I441" s="332">
        <v>200</v>
      </c>
      <c r="J441" s="336">
        <f>表格3[[#This Row],[數量]]*表格3[[#This Row],[單價]]</f>
        <v>200</v>
      </c>
    </row>
    <row r="442" spans="1:10">
      <c r="A442" s="102" t="str">
        <f>IFERROR((INDEX(名冊[#All],MATCH(表格3[[#This Row],[姓名]],名冊[[#All],[姓名]],0),COLUMN(名冊[[#Headers],[字號]]))),"")</f>
        <v>1-550</v>
      </c>
      <c r="B442" s="155" t="s">
        <v>2863</v>
      </c>
      <c r="C442" s="9">
        <v>45741</v>
      </c>
      <c r="D442" s="9" t="str">
        <f>IF(表格3[[#This Row],[姓名]]&lt;&gt;"","其他","")</f>
        <v>其他</v>
      </c>
      <c r="E442" s="33" t="s">
        <v>2857</v>
      </c>
      <c r="F442" s="88"/>
      <c r="G442" s="89" t="str">
        <f>IF(表格3[[#This Row],[姓名]]&lt;&gt;"",TEXT(表格3[[#This Row],[日期]],"mm/dd;;")&amp;" "&amp;表格3[[#This Row],[項目]]&amp;表格3[[#This Row],[項目2]],"")</f>
        <v>03/25 114年2月14龍敏復健*1</v>
      </c>
      <c r="H442" s="6">
        <v>1</v>
      </c>
      <c r="I442" s="6">
        <v>50</v>
      </c>
      <c r="J442" s="103">
        <f>表格3[[#This Row],[數量]]*表格3[[#This Row],[單價]]</f>
        <v>50</v>
      </c>
    </row>
    <row r="443" spans="1:10">
      <c r="A443" s="334" t="str">
        <f>IFERROR((INDEX(名冊[#All],MATCH(表格3[[#This Row],[姓名]],名冊[[#All],[姓名]],0),COLUMN(名冊[[#Headers],[字號]]))),"")</f>
        <v>1-550</v>
      </c>
      <c r="B443" s="155" t="s">
        <v>491</v>
      </c>
      <c r="C443" s="9">
        <v>45741</v>
      </c>
      <c r="D443" s="9" t="str">
        <f>IF(表格3[[#This Row],[姓名]]&lt;&gt;"","其他","")</f>
        <v>其他</v>
      </c>
      <c r="E443" s="33" t="s">
        <v>3566</v>
      </c>
      <c r="F443" s="88"/>
      <c r="G443" s="335" t="str">
        <f>IF(表格3[[#This Row],[姓名]]&lt;&gt;"",TEXT(表格3[[#This Row],[日期]],"mm/dd;;")&amp;" "&amp;表格3[[#This Row],[項目]]&amp;表格3[[#This Row],[項目2]],"")</f>
        <v>03/25 3月傷口照護費</v>
      </c>
      <c r="H443" s="332">
        <v>1</v>
      </c>
      <c r="I443" s="332">
        <v>210</v>
      </c>
      <c r="J443" s="336">
        <f>表格3[[#This Row],[數量]]*表格3[[#This Row],[單價]]</f>
        <v>210</v>
      </c>
    </row>
    <row r="444" spans="1:10">
      <c r="A444" s="334" t="str">
        <f>IFERROR((INDEX(名冊[#All],MATCH(表格3[[#This Row],[姓名]],名冊[[#All],[姓名]],0),COLUMN(名冊[[#Headers],[字號]]))),"")</f>
        <v>1-550</v>
      </c>
      <c r="B444" s="155" t="s">
        <v>491</v>
      </c>
      <c r="C444" s="9">
        <v>45741</v>
      </c>
      <c r="D444" s="9" t="str">
        <f>IF(表格3[[#This Row],[姓名]]&lt;&gt;"","其他","")</f>
        <v>其他</v>
      </c>
      <c r="E444" s="33" t="s">
        <v>3369</v>
      </c>
      <c r="F444" s="88"/>
      <c r="G444" s="335" t="str">
        <f>IF(表格3[[#This Row],[姓名]]&lt;&gt;"",TEXT(表格3[[#This Row],[日期]],"mm/dd;;")&amp;" "&amp;表格3[[#This Row],[項目]]&amp;表格3[[#This Row],[項目2]],"")</f>
        <v>03/25 寢具送洗費用(03月)</v>
      </c>
      <c r="H444" s="332">
        <v>1</v>
      </c>
      <c r="I444" s="332">
        <v>200</v>
      </c>
      <c r="J444" s="336">
        <f>表格3[[#This Row],[數量]]*表格3[[#This Row],[單價]]</f>
        <v>200</v>
      </c>
    </row>
    <row r="445" spans="1:10">
      <c r="A445" s="334" t="str">
        <f>IFERROR((INDEX(名冊[#All],MATCH(表格3[[#This Row],[姓名]],名冊[[#All],[姓名]],0),COLUMN(名冊[[#Headers],[字號]]))),"")</f>
        <v>1-438</v>
      </c>
      <c r="B445" s="155" t="s">
        <v>624</v>
      </c>
      <c r="C445" s="9">
        <v>45741</v>
      </c>
      <c r="D445" s="9" t="str">
        <f>IF(表格3[[#This Row],[姓名]]&lt;&gt;"","其他","")</f>
        <v>其他</v>
      </c>
      <c r="E445" s="33" t="s">
        <v>3369</v>
      </c>
      <c r="F445" s="88"/>
      <c r="G445" s="335" t="str">
        <f>IF(表格3[[#This Row],[姓名]]&lt;&gt;"",TEXT(表格3[[#This Row],[日期]],"mm/dd;;")&amp;" "&amp;表格3[[#This Row],[項目]]&amp;表格3[[#This Row],[項目2]],"")</f>
        <v>03/25 寢具送洗費用(03月)</v>
      </c>
      <c r="H445" s="332">
        <v>1</v>
      </c>
      <c r="I445" s="332">
        <v>200</v>
      </c>
      <c r="J445" s="336">
        <f>表格3[[#This Row],[數量]]*表格3[[#This Row],[單價]]</f>
        <v>200</v>
      </c>
    </row>
    <row r="446" spans="1:10">
      <c r="A446" s="334" t="str">
        <f>IFERROR((INDEX(名冊[#All],MATCH(表格3[[#This Row],[姓名]],名冊[[#All],[姓名]],0),COLUMN(名冊[[#Headers],[字號]]))),"")</f>
        <v>1-651</v>
      </c>
      <c r="B446" s="155" t="s">
        <v>1059</v>
      </c>
      <c r="C446" s="9">
        <v>45741</v>
      </c>
      <c r="D446" s="9" t="str">
        <f>IF(表格3[[#This Row],[姓名]]&lt;&gt;"","其他","")</f>
        <v>其他</v>
      </c>
      <c r="E446" s="33" t="s">
        <v>3369</v>
      </c>
      <c r="F446" s="88"/>
      <c r="G446" s="335" t="str">
        <f>IF(表格3[[#This Row],[姓名]]&lt;&gt;"",TEXT(表格3[[#This Row],[日期]],"mm/dd;;")&amp;" "&amp;表格3[[#This Row],[項目]]&amp;表格3[[#This Row],[項目2]],"")</f>
        <v>03/25 寢具送洗費用(03月)</v>
      </c>
      <c r="H446" s="332">
        <v>1</v>
      </c>
      <c r="I446" s="332">
        <v>200</v>
      </c>
      <c r="J446" s="336">
        <f>表格3[[#This Row],[數量]]*表格3[[#This Row],[單價]]</f>
        <v>200</v>
      </c>
    </row>
    <row r="447" spans="1:10">
      <c r="A447" s="102" t="str">
        <f>IFERROR((INDEX(名冊[#All],MATCH(表格3[[#This Row],[姓名]],名冊[[#All],[姓名]],0),COLUMN(名冊[[#Headers],[字號]]))),"")</f>
        <v>2-175</v>
      </c>
      <c r="B447" s="155" t="s">
        <v>2853</v>
      </c>
      <c r="C447" s="9">
        <v>45741</v>
      </c>
      <c r="D447" s="9" t="str">
        <f>IF(表格3[[#This Row],[姓名]]&lt;&gt;"","其他","")</f>
        <v>其他</v>
      </c>
      <c r="E447" s="33" t="s">
        <v>2850</v>
      </c>
      <c r="F447" s="88"/>
      <c r="G447" s="89" t="str">
        <f>IF(表格3[[#This Row],[姓名]]&lt;&gt;"",TEXT(表格3[[#This Row],[日期]],"mm/dd;;")&amp;" "&amp;表格3[[#This Row],[項目]]&amp;表格3[[#This Row],[項目2]],"")</f>
        <v>03/25 114年2月19.26龍敏復健*2</v>
      </c>
      <c r="H447" s="6">
        <v>2</v>
      </c>
      <c r="I447" s="6">
        <v>50</v>
      </c>
      <c r="J447" s="103">
        <f>表格3[[#This Row],[數量]]*表格3[[#This Row],[單價]]</f>
        <v>100</v>
      </c>
    </row>
    <row r="448" spans="1:10">
      <c r="A448" s="334" t="str">
        <f>IFERROR((INDEX(名冊[#All],MATCH(表格3[[#This Row],[姓名]],名冊[[#All],[姓名]],0),COLUMN(名冊[[#Headers],[字號]]))),"")</f>
        <v>2-175</v>
      </c>
      <c r="B448" s="155" t="s">
        <v>3384</v>
      </c>
      <c r="C448" s="9">
        <v>45741</v>
      </c>
      <c r="D448" s="9" t="str">
        <f>IF(表格3[[#This Row],[姓名]]&lt;&gt;"","其他","")</f>
        <v>其他</v>
      </c>
      <c r="E448" s="33" t="s">
        <v>3382</v>
      </c>
      <c r="F448" s="88"/>
      <c r="G448" s="335" t="str">
        <f>IF(表格3[[#This Row],[姓名]]&lt;&gt;"",TEXT(表格3[[#This Row],[日期]],"mm/dd;;")&amp;" "&amp;表格3[[#This Row],[項目]]&amp;表格3[[#This Row],[項目2]],"")</f>
        <v>03/25 3月份驗血糖</v>
      </c>
      <c r="H448" s="332">
        <v>5</v>
      </c>
      <c r="I448" s="332">
        <v>50</v>
      </c>
      <c r="J448" s="336">
        <f>表格3[[#This Row],[數量]]*表格3[[#This Row],[單價]]</f>
        <v>250</v>
      </c>
    </row>
    <row r="449" spans="1:10">
      <c r="A449" s="334" t="str">
        <f>IFERROR((INDEX(名冊[#All],MATCH(表格3[[#This Row],[姓名]],名冊[[#All],[姓名]],0),COLUMN(名冊[[#Headers],[字號]]))),"")</f>
        <v>2-175</v>
      </c>
      <c r="B449" s="155" t="s">
        <v>3441</v>
      </c>
      <c r="C449" s="9">
        <v>45741</v>
      </c>
      <c r="D449" s="9" t="str">
        <f>IF(表格3[[#This Row],[姓名]]&lt;&gt;"","其他","")</f>
        <v>其他</v>
      </c>
      <c r="E449" s="33" t="s">
        <v>4353</v>
      </c>
      <c r="F449" s="88"/>
      <c r="G449" s="335" t="str">
        <f>IF(表格3[[#This Row],[姓名]]&lt;&gt;"",TEXT(表格3[[#This Row],[日期]],"mm/dd;;")&amp;" "&amp;表格3[[#This Row],[項目]]&amp;表格3[[#This Row],[項目2]],"")</f>
        <v>03/25 補助款差額113年(01-03月-925*3)+(04月~114年02月4324*11)</v>
      </c>
      <c r="H449" s="332">
        <v>1</v>
      </c>
      <c r="I449" s="332">
        <v>44789</v>
      </c>
      <c r="J449" s="336">
        <f>表格3[[#This Row],[數量]]*表格3[[#This Row],[單價]]</f>
        <v>44789</v>
      </c>
    </row>
    <row r="450" spans="1:10">
      <c r="A450" s="334" t="str">
        <f>IFERROR((INDEX(名冊[#All],MATCH(表格3[[#This Row],[姓名]],名冊[[#All],[姓名]],0),COLUMN(名冊[[#Headers],[字號]]))),"")</f>
        <v>2-175</v>
      </c>
      <c r="B450" s="155" t="s">
        <v>970</v>
      </c>
      <c r="C450" s="9">
        <v>45741</v>
      </c>
      <c r="D450" s="9" t="str">
        <f>IF(表格3[[#This Row],[姓名]]&lt;&gt;"","其他","")</f>
        <v>其他</v>
      </c>
      <c r="E450" s="33" t="s">
        <v>3369</v>
      </c>
      <c r="F450" s="88"/>
      <c r="G450" s="335" t="str">
        <f>IF(表格3[[#This Row],[姓名]]&lt;&gt;"",TEXT(表格3[[#This Row],[日期]],"mm/dd;;")&amp;" "&amp;表格3[[#This Row],[項目]]&amp;表格3[[#This Row],[項目2]],"")</f>
        <v>03/25 寢具送洗費用(03月)</v>
      </c>
      <c r="H450" s="332">
        <v>1</v>
      </c>
      <c r="I450" s="332">
        <v>200</v>
      </c>
      <c r="J450" s="336">
        <f>表格3[[#This Row],[數量]]*表格3[[#This Row],[單價]]</f>
        <v>200</v>
      </c>
    </row>
    <row r="451" spans="1:10">
      <c r="A451" s="334" t="str">
        <f>IFERROR((INDEX(名冊[#All],MATCH(表格3[[#This Row],[姓名]],名冊[[#All],[姓名]],0),COLUMN(名冊[[#Headers],[字號]]))),"")</f>
        <v>1-023</v>
      </c>
      <c r="B451" s="155" t="s">
        <v>607</v>
      </c>
      <c r="C451" s="9">
        <v>45741</v>
      </c>
      <c r="D451" s="9" t="str">
        <f>IF(表格3[[#This Row],[姓名]]&lt;&gt;"","其他","")</f>
        <v>其他</v>
      </c>
      <c r="E451" s="33" t="s">
        <v>3370</v>
      </c>
      <c r="F451" s="88"/>
      <c r="G451" s="335" t="str">
        <f>IF(表格3[[#This Row],[姓名]]&lt;&gt;"",TEXT(表格3[[#This Row],[日期]],"mm/dd;;")&amp;" "&amp;表格3[[#This Row],[項目]]&amp;表格3[[#This Row],[項目2]],"")</f>
        <v>03/25 寢具送洗費用(03月)</v>
      </c>
      <c r="H451" s="332">
        <v>1</v>
      </c>
      <c r="I451" s="332">
        <v>200</v>
      </c>
      <c r="J451" s="336">
        <f>表格3[[#This Row],[數量]]*表格3[[#This Row],[單價]]</f>
        <v>200</v>
      </c>
    </row>
    <row r="452" spans="1:10">
      <c r="A452" s="102" t="str">
        <f>IFERROR((INDEX(名冊[#All],MATCH(表格3[[#This Row],[姓名]],名冊[[#All],[姓名]],0),COLUMN(名冊[[#Headers],[字號]]))),"")</f>
        <v>2-194</v>
      </c>
      <c r="B452" s="155" t="s">
        <v>2854</v>
      </c>
      <c r="C452" s="9">
        <v>45741</v>
      </c>
      <c r="D452" s="9" t="str">
        <f>IF(表格3[[#This Row],[姓名]]&lt;&gt;"","其他","")</f>
        <v>其他</v>
      </c>
      <c r="E452" s="33" t="s">
        <v>2855</v>
      </c>
      <c r="F452" s="88"/>
      <c r="G452" s="89" t="str">
        <f>IF(表格3[[#This Row],[姓名]]&lt;&gt;"",TEXT(表格3[[#This Row],[日期]],"mm/dd;;")&amp;" "&amp;表格3[[#This Row],[項目]]&amp;表格3[[#This Row],[項目2]],"")</f>
        <v>03/25 114年2月19.21.26.28龍敏復健*4</v>
      </c>
      <c r="H452" s="6">
        <v>4</v>
      </c>
      <c r="I452" s="6">
        <v>50</v>
      </c>
      <c r="J452" s="103">
        <f>表格3[[#This Row],[數量]]*表格3[[#This Row],[單價]]</f>
        <v>200</v>
      </c>
    </row>
    <row r="453" spans="1:10">
      <c r="A453" s="334" t="str">
        <f>IFERROR((INDEX(名冊[#All],MATCH(表格3[[#This Row],[姓名]],名冊[[#All],[姓名]],0),COLUMN(名冊[[#Headers],[字號]]))),"")</f>
        <v>2-194</v>
      </c>
      <c r="B453" s="155" t="s">
        <v>1998</v>
      </c>
      <c r="C453" s="9">
        <v>45741</v>
      </c>
      <c r="D453" s="9" t="str">
        <f>IF(表格3[[#This Row],[姓名]]&lt;&gt;"","其他","")</f>
        <v>其他</v>
      </c>
      <c r="E453" s="33" t="s">
        <v>3369</v>
      </c>
      <c r="F453" s="88"/>
      <c r="G453" s="335" t="str">
        <f>IF(表格3[[#This Row],[姓名]]&lt;&gt;"",TEXT(表格3[[#This Row],[日期]],"mm/dd;;")&amp;" "&amp;表格3[[#This Row],[項目]]&amp;表格3[[#This Row],[項目2]],"")</f>
        <v>03/25 寢具送洗費用(03月)</v>
      </c>
      <c r="H453" s="332">
        <v>1</v>
      </c>
      <c r="I453" s="332">
        <v>200</v>
      </c>
      <c r="J453" s="336">
        <f>表格3[[#This Row],[數量]]*表格3[[#This Row],[單價]]</f>
        <v>200</v>
      </c>
    </row>
    <row r="454" spans="1:10">
      <c r="A454" s="334" t="str">
        <f>IFERROR((INDEX(名冊[#All],MATCH(表格3[[#This Row],[姓名]],名冊[[#All],[姓名]],0),COLUMN(名冊[[#Headers],[字號]]))),"")</f>
        <v>3-523</v>
      </c>
      <c r="B454" s="155" t="s">
        <v>1475</v>
      </c>
      <c r="C454" s="9">
        <v>45741</v>
      </c>
      <c r="D454" s="9" t="str">
        <f>IF(表格3[[#This Row],[姓名]]&lt;&gt;"","其他","")</f>
        <v>其他</v>
      </c>
      <c r="E454" s="33" t="s">
        <v>3561</v>
      </c>
      <c r="F454" s="88"/>
      <c r="G454" s="335" t="str">
        <f>IF(表格3[[#This Row],[姓名]]&lt;&gt;"",TEXT(表格3[[#This Row],[日期]],"mm/dd;;")&amp;" "&amp;表格3[[#This Row],[項目]]&amp;表格3[[#This Row],[項目2]],"")</f>
        <v>03/25 3月鼻胃管照護費</v>
      </c>
      <c r="H454" s="332">
        <v>1</v>
      </c>
      <c r="I454" s="332">
        <v>1500</v>
      </c>
      <c r="J454" s="336">
        <f>表格3[[#This Row],[數量]]*表格3[[#This Row],[單價]]</f>
        <v>1500</v>
      </c>
    </row>
    <row r="455" spans="1:10">
      <c r="A455" s="334" t="str">
        <f>IFERROR((INDEX(名冊[#All],MATCH(表格3[[#This Row],[姓名]],名冊[[#All],[姓名]],0),COLUMN(名冊[[#Headers],[字號]]))),"")</f>
        <v>3-523</v>
      </c>
      <c r="B455" s="155" t="s">
        <v>1475</v>
      </c>
      <c r="C455" s="9">
        <v>45741</v>
      </c>
      <c r="D455" s="9" t="str">
        <f>IF(表格3[[#This Row],[姓名]]&lt;&gt;"","其他","")</f>
        <v>其他</v>
      </c>
      <c r="E455" s="33" t="s">
        <v>3369</v>
      </c>
      <c r="F455" s="88"/>
      <c r="G455" s="335" t="str">
        <f>IF(表格3[[#This Row],[姓名]]&lt;&gt;"",TEXT(表格3[[#This Row],[日期]],"mm/dd;;")&amp;" "&amp;表格3[[#This Row],[項目]]&amp;表格3[[#This Row],[項目2]],"")</f>
        <v>03/25 寢具送洗費用(03月)</v>
      </c>
      <c r="H455" s="332">
        <v>1</v>
      </c>
      <c r="I455" s="332">
        <v>200</v>
      </c>
      <c r="J455" s="336">
        <f>表格3[[#This Row],[數量]]*表格3[[#This Row],[單價]]</f>
        <v>200</v>
      </c>
    </row>
    <row r="456" spans="1:10">
      <c r="A456" s="334" t="str">
        <f>IFERROR((INDEX(名冊[#All],MATCH(表格3[[#This Row],[姓名]],名冊[[#All],[姓名]],0),COLUMN(名冊[[#Headers],[字號]]))),"")</f>
        <v>1-634</v>
      </c>
      <c r="B456" s="155" t="s">
        <v>967</v>
      </c>
      <c r="C456" s="9">
        <v>45741</v>
      </c>
      <c r="D456" s="9" t="str">
        <f>IF(表格3[[#This Row],[姓名]]&lt;&gt;"","其他","")</f>
        <v>其他</v>
      </c>
      <c r="E456" s="33" t="s">
        <v>3369</v>
      </c>
      <c r="F456" s="88"/>
      <c r="G456" s="335" t="str">
        <f>IF(表格3[[#This Row],[姓名]]&lt;&gt;"",TEXT(表格3[[#This Row],[日期]],"mm/dd;;")&amp;" "&amp;表格3[[#This Row],[項目]]&amp;表格3[[#This Row],[項目2]],"")</f>
        <v>03/25 寢具送洗費用(03月)</v>
      </c>
      <c r="H456" s="332">
        <v>1</v>
      </c>
      <c r="I456" s="332">
        <v>200</v>
      </c>
      <c r="J456" s="336">
        <f>表格3[[#This Row],[數量]]*表格3[[#This Row],[單價]]</f>
        <v>200</v>
      </c>
    </row>
    <row r="457" spans="1:10">
      <c r="A457" s="102" t="str">
        <f>IFERROR((INDEX(名冊[#All],MATCH(表格3[[#This Row],[姓名]],名冊[[#All],[姓名]],0),COLUMN(名冊[[#Headers],[字號]]))),"")</f>
        <v>1-740</v>
      </c>
      <c r="B457" s="155" t="s">
        <v>2852</v>
      </c>
      <c r="C457" s="9">
        <v>45741</v>
      </c>
      <c r="D457" s="9" t="str">
        <f>IF(表格3[[#This Row],[姓名]]&lt;&gt;"","其他","")</f>
        <v>其他</v>
      </c>
      <c r="E457" s="33" t="s">
        <v>2850</v>
      </c>
      <c r="F457" s="88"/>
      <c r="G457" s="89" t="str">
        <f>IF(表格3[[#This Row],[姓名]]&lt;&gt;"",TEXT(表格3[[#This Row],[日期]],"mm/dd;;")&amp;" "&amp;表格3[[#This Row],[項目]]&amp;表格3[[#This Row],[項目2]],"")</f>
        <v>03/25 114年2月19.26龍敏復健*2</v>
      </c>
      <c r="H457" s="6">
        <v>2</v>
      </c>
      <c r="I457" s="6">
        <v>50</v>
      </c>
      <c r="J457" s="103">
        <f>表格3[[#This Row],[數量]]*表格3[[#This Row],[單價]]</f>
        <v>100</v>
      </c>
    </row>
    <row r="458" spans="1:10">
      <c r="A458" s="334" t="str">
        <f>IFERROR((INDEX(名冊[#All],MATCH(表格3[[#This Row],[姓名]],名冊[[#All],[姓名]],0),COLUMN(名冊[[#Headers],[字號]]))),"")</f>
        <v>1-740</v>
      </c>
      <c r="B458" s="155" t="s">
        <v>1907</v>
      </c>
      <c r="C458" s="9">
        <v>45741</v>
      </c>
      <c r="D458" s="9" t="str">
        <f>IF(表格3[[#This Row],[姓名]]&lt;&gt;"","其他","")</f>
        <v>其他</v>
      </c>
      <c r="E458" s="33" t="s">
        <v>3369</v>
      </c>
      <c r="F458" s="88"/>
      <c r="G458" s="335" t="str">
        <f>IF(表格3[[#This Row],[姓名]]&lt;&gt;"",TEXT(表格3[[#This Row],[日期]],"mm/dd;;")&amp;" "&amp;表格3[[#This Row],[項目]]&amp;表格3[[#This Row],[項目2]],"")</f>
        <v>03/25 寢具送洗費用(03月)</v>
      </c>
      <c r="H458" s="332">
        <v>1</v>
      </c>
      <c r="I458" s="332">
        <v>200</v>
      </c>
      <c r="J458" s="336">
        <f>表格3[[#This Row],[數量]]*表格3[[#This Row],[單價]]</f>
        <v>200</v>
      </c>
    </row>
    <row r="459" spans="1:10">
      <c r="A459" s="334" t="str">
        <f>IFERROR((INDEX(名冊[#All],MATCH(表格3[[#This Row],[姓名]],名冊[[#All],[姓名]],0),COLUMN(名冊[[#Headers],[字號]]))),"")</f>
        <v>1-031</v>
      </c>
      <c r="B459" s="155" t="s">
        <v>507</v>
      </c>
      <c r="C459" s="9">
        <v>45741</v>
      </c>
      <c r="D459" s="9" t="str">
        <f>IF(表格3[[#This Row],[姓名]]&lt;&gt;"","其他","")</f>
        <v>其他</v>
      </c>
      <c r="E459" s="33" t="s">
        <v>3369</v>
      </c>
      <c r="F459" s="88"/>
      <c r="G459" s="335" t="str">
        <f>IF(表格3[[#This Row],[姓名]]&lt;&gt;"",TEXT(表格3[[#This Row],[日期]],"mm/dd;;")&amp;" "&amp;表格3[[#This Row],[項目]]&amp;表格3[[#This Row],[項目2]],"")</f>
        <v>03/25 寢具送洗費用(03月)</v>
      </c>
      <c r="H459" s="332">
        <v>1</v>
      </c>
      <c r="I459" s="332">
        <v>200</v>
      </c>
      <c r="J459" s="336">
        <f>表格3[[#This Row],[數量]]*表格3[[#This Row],[單價]]</f>
        <v>200</v>
      </c>
    </row>
    <row r="460" spans="1:10">
      <c r="A460" s="334" t="str">
        <f>IFERROR((INDEX(名冊[#All],MATCH(表格3[[#This Row],[姓名]],名冊[[#All],[姓名]],0),COLUMN(名冊[[#Headers],[字號]]))),"")</f>
        <v>3-538</v>
      </c>
      <c r="B460" s="155" t="s">
        <v>1039</v>
      </c>
      <c r="C460" s="9">
        <v>45741</v>
      </c>
      <c r="D460" s="9" t="str">
        <f>IF(表格3[[#This Row],[姓名]]&lt;&gt;"","其他","")</f>
        <v>其他</v>
      </c>
      <c r="E460" s="33" t="s">
        <v>3561</v>
      </c>
      <c r="F460" s="88"/>
      <c r="G460" s="335" t="str">
        <f>IF(表格3[[#This Row],[姓名]]&lt;&gt;"",TEXT(表格3[[#This Row],[日期]],"mm/dd;;")&amp;" "&amp;表格3[[#This Row],[項目]]&amp;表格3[[#This Row],[項目2]],"")</f>
        <v>03/25 3月鼻胃管照護費</v>
      </c>
      <c r="H460" s="332">
        <v>1</v>
      </c>
      <c r="I460" s="332">
        <v>1500</v>
      </c>
      <c r="J460" s="336">
        <f>表格3[[#This Row],[數量]]*表格3[[#This Row],[單價]]</f>
        <v>1500</v>
      </c>
    </row>
    <row r="461" spans="1:10">
      <c r="A461" s="334" t="str">
        <f>IFERROR((INDEX(名冊[#All],MATCH(表格3[[#This Row],[姓名]],名冊[[#All],[姓名]],0),COLUMN(名冊[[#Headers],[字號]]))),"")</f>
        <v>3-538</v>
      </c>
      <c r="B461" s="155" t="s">
        <v>1039</v>
      </c>
      <c r="C461" s="9">
        <v>45741</v>
      </c>
      <c r="D461" s="9" t="str">
        <f>IF(表格3[[#This Row],[姓名]]&lt;&gt;"","其他","")</f>
        <v>其他</v>
      </c>
      <c r="E461" s="33" t="s">
        <v>3369</v>
      </c>
      <c r="F461" s="88"/>
      <c r="G461" s="335" t="str">
        <f>IF(表格3[[#This Row],[姓名]]&lt;&gt;"",TEXT(表格3[[#This Row],[日期]],"mm/dd;;")&amp;" "&amp;表格3[[#This Row],[項目]]&amp;表格3[[#This Row],[項目2]],"")</f>
        <v>03/25 寢具送洗費用(03月)</v>
      </c>
      <c r="H461" s="332">
        <v>1</v>
      </c>
      <c r="I461" s="332">
        <v>200</v>
      </c>
      <c r="J461" s="336">
        <f>表格3[[#This Row],[數量]]*表格3[[#This Row],[單價]]</f>
        <v>200</v>
      </c>
    </row>
    <row r="462" spans="1:10">
      <c r="A462" s="334" t="str">
        <f>IFERROR((INDEX(名冊[#All],MATCH(表格3[[#This Row],[姓名]],名冊[[#All],[姓名]],0),COLUMN(名冊[[#Headers],[字號]]))),"")</f>
        <v>1-765</v>
      </c>
      <c r="B462" s="155" t="s">
        <v>2423</v>
      </c>
      <c r="C462" s="9">
        <v>45741</v>
      </c>
      <c r="D462" s="9" t="str">
        <f>IF(表格3[[#This Row],[姓名]]&lt;&gt;"","其他","")</f>
        <v>其他</v>
      </c>
      <c r="E462" s="33" t="s">
        <v>3369</v>
      </c>
      <c r="F462" s="88"/>
      <c r="G462" s="335" t="str">
        <f>IF(表格3[[#This Row],[姓名]]&lt;&gt;"",TEXT(表格3[[#This Row],[日期]],"mm/dd;;")&amp;" "&amp;表格3[[#This Row],[項目]]&amp;表格3[[#This Row],[項目2]],"")</f>
        <v>03/25 寢具送洗費用(03月)</v>
      </c>
      <c r="H462" s="332">
        <v>1</v>
      </c>
      <c r="I462" s="332">
        <v>200</v>
      </c>
      <c r="J462" s="336">
        <f>表格3[[#This Row],[數量]]*表格3[[#This Row],[單價]]</f>
        <v>200</v>
      </c>
    </row>
    <row r="463" spans="1:10">
      <c r="A463" s="334" t="str">
        <f>IFERROR((INDEX(名冊[#All],MATCH(表格3[[#This Row],[姓名]],名冊[[#All],[姓名]],0),COLUMN(名冊[[#Headers],[字號]]))),"")</f>
        <v>1-728</v>
      </c>
      <c r="B463" s="155" t="s">
        <v>1796</v>
      </c>
      <c r="C463" s="9">
        <v>45741</v>
      </c>
      <c r="D463" s="9" t="str">
        <f>IF(表格3[[#This Row],[姓名]]&lt;&gt;"","其他","")</f>
        <v>其他</v>
      </c>
      <c r="E463" s="33" t="s">
        <v>3562</v>
      </c>
      <c r="F463" s="88"/>
      <c r="G463" s="335" t="str">
        <f>IF(表格3[[#This Row],[姓名]]&lt;&gt;"",TEXT(表格3[[#This Row],[日期]],"mm/dd;;")&amp;" "&amp;表格3[[#This Row],[項目]]&amp;表格3[[#This Row],[項目2]],"")</f>
        <v>03/25 3月鼻胃管照護費</v>
      </c>
      <c r="H463" s="332">
        <v>1</v>
      </c>
      <c r="I463" s="332">
        <v>1500</v>
      </c>
      <c r="J463" s="336">
        <f>表格3[[#This Row],[數量]]*表格3[[#This Row],[單價]]</f>
        <v>1500</v>
      </c>
    </row>
    <row r="464" spans="1:10">
      <c r="A464" s="334" t="str">
        <f>IFERROR((INDEX(名冊[#All],MATCH(表格3[[#This Row],[姓名]],名冊[[#All],[姓名]],0),COLUMN(名冊[[#Headers],[字號]]))),"")</f>
        <v>1-728</v>
      </c>
      <c r="B464" s="155" t="s">
        <v>1796</v>
      </c>
      <c r="C464" s="9">
        <v>45741</v>
      </c>
      <c r="D464" s="9" t="str">
        <f>IF(表格3[[#This Row],[姓名]]&lt;&gt;"","其他","")</f>
        <v>其他</v>
      </c>
      <c r="E464" s="33" t="s">
        <v>3369</v>
      </c>
      <c r="F464" s="88"/>
      <c r="G464" s="335" t="str">
        <f>IF(表格3[[#This Row],[姓名]]&lt;&gt;"",TEXT(表格3[[#This Row],[日期]],"mm/dd;;")&amp;" "&amp;表格3[[#This Row],[項目]]&amp;表格3[[#This Row],[項目2]],"")</f>
        <v>03/25 寢具送洗費用(03月)</v>
      </c>
      <c r="H464" s="332">
        <v>1</v>
      </c>
      <c r="I464" s="332">
        <v>200</v>
      </c>
      <c r="J464" s="336">
        <f>表格3[[#This Row],[數量]]*表格3[[#This Row],[單價]]</f>
        <v>200</v>
      </c>
    </row>
    <row r="465" spans="1:10">
      <c r="A465" s="334" t="str">
        <f>IFERROR((INDEX(名冊[#All],MATCH(表格3[[#This Row],[姓名]],名冊[[#All],[姓名]],0),COLUMN(名冊[[#Headers],[字號]]))),"")</f>
        <v>3-540</v>
      </c>
      <c r="B465" s="155" t="s">
        <v>1914</v>
      </c>
      <c r="C465" s="9">
        <v>45741</v>
      </c>
      <c r="D465" s="9" t="str">
        <f>IF(表格3[[#This Row],[姓名]]&lt;&gt;"","其他","")</f>
        <v>其他</v>
      </c>
      <c r="E465" s="33" t="s">
        <v>3563</v>
      </c>
      <c r="F465" s="88"/>
      <c r="G465" s="335" t="str">
        <f>IF(表格3[[#This Row],[姓名]]&lt;&gt;"",TEXT(表格3[[#This Row],[日期]],"mm/dd;;")&amp;" "&amp;表格3[[#This Row],[項目]]&amp;表格3[[#This Row],[項目2]],"")</f>
        <v>03/25 3月尿管照護費</v>
      </c>
      <c r="H465" s="332">
        <v>1</v>
      </c>
      <c r="I465" s="332">
        <v>1500</v>
      </c>
      <c r="J465" s="336">
        <f>表格3[[#This Row],[數量]]*表格3[[#This Row],[單價]]</f>
        <v>1500</v>
      </c>
    </row>
    <row r="466" spans="1:10">
      <c r="A466" s="334" t="str">
        <f>IFERROR((INDEX(名冊[#All],MATCH(表格3[[#This Row],[姓名]],名冊[[#All],[姓名]],0),COLUMN(名冊[[#Headers],[字號]]))),"")</f>
        <v>3-540</v>
      </c>
      <c r="B466" s="155" t="s">
        <v>1914</v>
      </c>
      <c r="C466" s="9">
        <v>45741</v>
      </c>
      <c r="D466" s="9" t="str">
        <f>IF(表格3[[#This Row],[姓名]]&lt;&gt;"","其他","")</f>
        <v>其他</v>
      </c>
      <c r="E466" s="33" t="s">
        <v>3561</v>
      </c>
      <c r="F466" s="88"/>
      <c r="G466" s="335" t="str">
        <f>IF(表格3[[#This Row],[姓名]]&lt;&gt;"",TEXT(表格3[[#This Row],[日期]],"mm/dd;;")&amp;" "&amp;表格3[[#This Row],[項目]]&amp;表格3[[#This Row],[項目2]],"")</f>
        <v>03/25 3月鼻胃管照護費</v>
      </c>
      <c r="H466" s="332">
        <v>1</v>
      </c>
      <c r="I466" s="332">
        <v>1500</v>
      </c>
      <c r="J466" s="336">
        <f>表格3[[#This Row],[數量]]*表格3[[#This Row],[單價]]</f>
        <v>1500</v>
      </c>
    </row>
    <row r="467" spans="1:10">
      <c r="A467" s="334" t="str">
        <f>IFERROR((INDEX(名冊[#All],MATCH(表格3[[#This Row],[姓名]],名冊[[#All],[姓名]],0),COLUMN(名冊[[#Headers],[字號]]))),"")</f>
        <v>3-540</v>
      </c>
      <c r="B467" s="155" t="s">
        <v>1914</v>
      </c>
      <c r="C467" s="9">
        <v>45741</v>
      </c>
      <c r="D467" s="9" t="str">
        <f>IF(表格3[[#This Row],[姓名]]&lt;&gt;"","其他","")</f>
        <v>其他</v>
      </c>
      <c r="E467" s="33" t="s">
        <v>3369</v>
      </c>
      <c r="F467" s="88"/>
      <c r="G467" s="335" t="str">
        <f>IF(表格3[[#This Row],[姓名]]&lt;&gt;"",TEXT(表格3[[#This Row],[日期]],"mm/dd;;")&amp;" "&amp;表格3[[#This Row],[項目]]&amp;表格3[[#This Row],[項目2]],"")</f>
        <v>03/25 寢具送洗費用(03月)</v>
      </c>
      <c r="H467" s="332">
        <v>1</v>
      </c>
      <c r="I467" s="332">
        <v>200</v>
      </c>
      <c r="J467" s="336">
        <f>表格3[[#This Row],[數量]]*表格3[[#This Row],[單價]]</f>
        <v>200</v>
      </c>
    </row>
    <row r="468" spans="1:10">
      <c r="A468" s="334" t="str">
        <f>IFERROR((INDEX(名冊[#All],MATCH(表格3[[#This Row],[姓名]],名冊[[#All],[姓名]],0),COLUMN(名冊[[#Headers],[字號]]))),"")</f>
        <v>3-557</v>
      </c>
      <c r="B468" s="155" t="s">
        <v>2219</v>
      </c>
      <c r="C468" s="9">
        <v>45741</v>
      </c>
      <c r="D468" s="9" t="str">
        <f>IF(表格3[[#This Row],[姓名]]&lt;&gt;"","其他","")</f>
        <v>其他</v>
      </c>
      <c r="E468" s="33" t="s">
        <v>3382</v>
      </c>
      <c r="F468" s="88"/>
      <c r="G468" s="335" t="str">
        <f>IF(表格3[[#This Row],[姓名]]&lt;&gt;"",TEXT(表格3[[#This Row],[日期]],"mm/dd;;")&amp;" "&amp;表格3[[#This Row],[項目]]&amp;表格3[[#This Row],[項目2]],"")</f>
        <v>03/25 3月份驗血糖</v>
      </c>
      <c r="H468" s="332">
        <v>4</v>
      </c>
      <c r="I468" s="332">
        <v>50</v>
      </c>
      <c r="J468" s="336">
        <f>表格3[[#This Row],[數量]]*表格3[[#This Row],[單價]]</f>
        <v>200</v>
      </c>
    </row>
    <row r="469" spans="1:10">
      <c r="A469" s="334" t="str">
        <f>IFERROR((INDEX(名冊[#All],MATCH(表格3[[#This Row],[姓名]],名冊[[#All],[姓名]],0),COLUMN(名冊[[#Headers],[字號]]))),"")</f>
        <v>3-557</v>
      </c>
      <c r="B469" s="155" t="s">
        <v>2219</v>
      </c>
      <c r="C469" s="9">
        <v>45741</v>
      </c>
      <c r="D469" s="9" t="str">
        <f>IF(表格3[[#This Row],[姓名]]&lt;&gt;"","其他","")</f>
        <v>其他</v>
      </c>
      <c r="E469" s="33" t="s">
        <v>3369</v>
      </c>
      <c r="F469" s="88"/>
      <c r="G469" s="335" t="str">
        <f>IF(表格3[[#This Row],[姓名]]&lt;&gt;"",TEXT(表格3[[#This Row],[日期]],"mm/dd;;")&amp;" "&amp;表格3[[#This Row],[項目]]&amp;表格3[[#This Row],[項目2]],"")</f>
        <v>03/25 寢具送洗費用(03月)</v>
      </c>
      <c r="H469" s="332">
        <v>1</v>
      </c>
      <c r="I469" s="332">
        <v>200</v>
      </c>
      <c r="J469" s="336">
        <f>表格3[[#This Row],[數量]]*表格3[[#This Row],[單價]]</f>
        <v>200</v>
      </c>
    </row>
    <row r="470" spans="1:10">
      <c r="A470" s="334" t="str">
        <f>IFERROR((INDEX(名冊[#All],MATCH(表格3[[#This Row],[姓名]],名冊[[#All],[姓名]],0),COLUMN(名冊[[#Headers],[字號]]))),"")</f>
        <v>3-324</v>
      </c>
      <c r="B470" s="155" t="s">
        <v>551</v>
      </c>
      <c r="C470" s="9">
        <v>45741</v>
      </c>
      <c r="D470" s="9" t="str">
        <f>IF(表格3[[#This Row],[姓名]]&lt;&gt;"","其他","")</f>
        <v>其他</v>
      </c>
      <c r="E470" s="33" t="s">
        <v>3369</v>
      </c>
      <c r="F470" s="88"/>
      <c r="G470" s="335" t="str">
        <f>IF(表格3[[#This Row],[姓名]]&lt;&gt;"",TEXT(表格3[[#This Row],[日期]],"mm/dd;;")&amp;" "&amp;表格3[[#This Row],[項目]]&amp;表格3[[#This Row],[項目2]],"")</f>
        <v>03/25 寢具送洗費用(03月)</v>
      </c>
      <c r="H470" s="332">
        <v>1</v>
      </c>
      <c r="I470" s="332">
        <v>200</v>
      </c>
      <c r="J470" s="336">
        <f>表格3[[#This Row],[數量]]*表格3[[#This Row],[單價]]</f>
        <v>200</v>
      </c>
    </row>
    <row r="471" spans="1:10">
      <c r="A471" s="334" t="str">
        <f>IFERROR((INDEX(名冊[#All],MATCH(表格3[[#This Row],[姓名]],名冊[[#All],[姓名]],0),COLUMN(名冊[[#Headers],[字號]]))),"")</f>
        <v>1-737</v>
      </c>
      <c r="B471" s="155" t="s">
        <v>1873</v>
      </c>
      <c r="C471" s="9">
        <v>45741</v>
      </c>
      <c r="D471" s="9" t="str">
        <f>IF(表格3[[#This Row],[姓名]]&lt;&gt;"","其他","")</f>
        <v>其他</v>
      </c>
      <c r="E471" s="33" t="s">
        <v>3369</v>
      </c>
      <c r="F471" s="88"/>
      <c r="G471" s="335" t="str">
        <f>IF(表格3[[#This Row],[姓名]]&lt;&gt;"",TEXT(表格3[[#This Row],[日期]],"mm/dd;;")&amp;" "&amp;表格3[[#This Row],[項目]]&amp;表格3[[#This Row],[項目2]],"")</f>
        <v>03/25 寢具送洗費用(03月)</v>
      </c>
      <c r="H471" s="332">
        <v>1</v>
      </c>
      <c r="I471" s="332">
        <v>200</v>
      </c>
      <c r="J471" s="336">
        <f>表格3[[#This Row],[數量]]*表格3[[#This Row],[單價]]</f>
        <v>200</v>
      </c>
    </row>
    <row r="472" spans="1:10">
      <c r="A472" s="334" t="str">
        <f>IFERROR((INDEX(名冊[#All],MATCH(表格3[[#This Row],[姓名]],名冊[[#All],[姓名]],0),COLUMN(名冊[[#Headers],[字號]]))),"")</f>
        <v>1-738</v>
      </c>
      <c r="B472" s="155" t="s">
        <v>1877</v>
      </c>
      <c r="C472" s="9">
        <v>45741</v>
      </c>
      <c r="D472" s="9" t="str">
        <f>IF(表格3[[#This Row],[姓名]]&lt;&gt;"","其他","")</f>
        <v>其他</v>
      </c>
      <c r="E472" s="33" t="s">
        <v>3369</v>
      </c>
      <c r="F472" s="88"/>
      <c r="G472" s="335" t="str">
        <f>IF(表格3[[#This Row],[姓名]]&lt;&gt;"",TEXT(表格3[[#This Row],[日期]],"mm/dd;;")&amp;" "&amp;表格3[[#This Row],[項目]]&amp;表格3[[#This Row],[項目2]],"")</f>
        <v>03/25 寢具送洗費用(03月)</v>
      </c>
      <c r="H472" s="332">
        <v>1</v>
      </c>
      <c r="I472" s="332">
        <v>200</v>
      </c>
      <c r="J472" s="336">
        <f>表格3[[#This Row],[數量]]*表格3[[#This Row],[單價]]</f>
        <v>200</v>
      </c>
    </row>
    <row r="473" spans="1:10">
      <c r="A473" s="334" t="str">
        <f>IFERROR((INDEX(名冊[#All],MATCH(表格3[[#This Row],[姓名]],名冊[[#All],[姓名]],0),COLUMN(名冊[[#Headers],[字號]]))),"")</f>
        <v>2-067</v>
      </c>
      <c r="B473" s="155" t="s">
        <v>280</v>
      </c>
      <c r="C473" s="9">
        <v>45741</v>
      </c>
      <c r="D473" s="9" t="str">
        <f>IF(表格3[[#This Row],[姓名]]&lt;&gt;"","其他","")</f>
        <v>其他</v>
      </c>
      <c r="E473" s="33" t="s">
        <v>3369</v>
      </c>
      <c r="F473" s="88"/>
      <c r="G473" s="335" t="str">
        <f>IF(表格3[[#This Row],[姓名]]&lt;&gt;"",TEXT(表格3[[#This Row],[日期]],"mm/dd;;")&amp;" "&amp;表格3[[#This Row],[項目]]&amp;表格3[[#This Row],[項目2]],"")</f>
        <v>03/25 寢具送洗費用(03月)</v>
      </c>
      <c r="H473" s="332">
        <v>1</v>
      </c>
      <c r="I473" s="332">
        <v>200</v>
      </c>
      <c r="J473" s="336">
        <f>表格3[[#This Row],[數量]]*表格3[[#This Row],[單價]]</f>
        <v>200</v>
      </c>
    </row>
    <row r="474" spans="1:10">
      <c r="A474" s="334" t="str">
        <f>IFERROR((INDEX(名冊[#All],MATCH(表格3[[#This Row],[姓名]],名冊[[#All],[姓名]],0),COLUMN(名冊[[#Headers],[字號]]))),"")</f>
        <v>1-296</v>
      </c>
      <c r="B474" s="155" t="s">
        <v>524</v>
      </c>
      <c r="C474" s="9">
        <v>45741</v>
      </c>
      <c r="D474" s="9" t="str">
        <f>IF(表格3[[#This Row],[姓名]]&lt;&gt;"","其他","")</f>
        <v>其他</v>
      </c>
      <c r="E474" s="33" t="s">
        <v>3562</v>
      </c>
      <c r="F474" s="88"/>
      <c r="G474" s="335" t="str">
        <f>IF(表格3[[#This Row],[姓名]]&lt;&gt;"",TEXT(表格3[[#This Row],[日期]],"mm/dd;;")&amp;" "&amp;表格3[[#This Row],[項目]]&amp;表格3[[#This Row],[項目2]],"")</f>
        <v>03/25 3月鼻胃管照護費</v>
      </c>
      <c r="H474" s="332">
        <v>1</v>
      </c>
      <c r="I474" s="332">
        <v>1500</v>
      </c>
      <c r="J474" s="336">
        <f>表格3[[#This Row],[數量]]*表格3[[#This Row],[單價]]</f>
        <v>1500</v>
      </c>
    </row>
    <row r="475" spans="1:10">
      <c r="A475" s="334" t="str">
        <f>IFERROR((INDEX(名冊[#All],MATCH(表格3[[#This Row],[姓名]],名冊[[#All],[姓名]],0),COLUMN(名冊[[#Headers],[字號]]))),"")</f>
        <v>1-296</v>
      </c>
      <c r="B475" s="155" t="s">
        <v>524</v>
      </c>
      <c r="C475" s="9">
        <v>45741</v>
      </c>
      <c r="D475" s="9" t="str">
        <f>IF(表格3[[#This Row],[姓名]]&lt;&gt;"","其他","")</f>
        <v>其他</v>
      </c>
      <c r="E475" s="33" t="s">
        <v>3369</v>
      </c>
      <c r="F475" s="88"/>
      <c r="G475" s="335" t="str">
        <f>IF(表格3[[#This Row],[姓名]]&lt;&gt;"",TEXT(表格3[[#This Row],[日期]],"mm/dd;;")&amp;" "&amp;表格3[[#This Row],[項目]]&amp;表格3[[#This Row],[項目2]],"")</f>
        <v>03/25 寢具送洗費用(03月)</v>
      </c>
      <c r="H475" s="332">
        <v>1</v>
      </c>
      <c r="I475" s="332">
        <v>200</v>
      </c>
      <c r="J475" s="336">
        <f>表格3[[#This Row],[數量]]*表格3[[#This Row],[單價]]</f>
        <v>200</v>
      </c>
    </row>
    <row r="476" spans="1:10">
      <c r="A476" s="334" t="str">
        <f>IFERROR((INDEX(名冊[#All],MATCH(表格3[[#This Row],[姓名]],名冊[[#All],[姓名]],0),COLUMN(名冊[[#Headers],[字號]]))),"")</f>
        <v>1-700</v>
      </c>
      <c r="B476" s="155" t="s">
        <v>1510</v>
      </c>
      <c r="C476" s="9">
        <v>45741</v>
      </c>
      <c r="D476" s="9" t="str">
        <f>IF(表格3[[#This Row],[姓名]]&lt;&gt;"","其他","")</f>
        <v>其他</v>
      </c>
      <c r="E476" s="33" t="s">
        <v>3369</v>
      </c>
      <c r="F476" s="88"/>
      <c r="G476" s="335" t="str">
        <f>IF(表格3[[#This Row],[姓名]]&lt;&gt;"",TEXT(表格3[[#This Row],[日期]],"mm/dd;;")&amp;" "&amp;表格3[[#This Row],[項目]]&amp;表格3[[#This Row],[項目2]],"")</f>
        <v>03/25 寢具送洗費用(03月)</v>
      </c>
      <c r="H476" s="332">
        <v>1</v>
      </c>
      <c r="I476" s="332">
        <v>200</v>
      </c>
      <c r="J476" s="336">
        <f>表格3[[#This Row],[數量]]*表格3[[#This Row],[單價]]</f>
        <v>200</v>
      </c>
    </row>
    <row r="477" spans="1:10">
      <c r="A477" s="334" t="str">
        <f>IFERROR((INDEX(名冊[#All],MATCH(表格3[[#This Row],[姓名]],名冊[[#All],[姓名]],0),COLUMN(名冊[[#Headers],[字號]]))),"")</f>
        <v>1-580</v>
      </c>
      <c r="B477" s="155" t="s">
        <v>535</v>
      </c>
      <c r="C477" s="9">
        <v>45741</v>
      </c>
      <c r="D477" s="9" t="str">
        <f>IF(表格3[[#This Row],[姓名]]&lt;&gt;"","其他","")</f>
        <v>其他</v>
      </c>
      <c r="E477" s="33" t="s">
        <v>3369</v>
      </c>
      <c r="F477" s="88"/>
      <c r="G477" s="335" t="str">
        <f>IF(表格3[[#This Row],[姓名]]&lt;&gt;"",TEXT(表格3[[#This Row],[日期]],"mm/dd;;")&amp;" "&amp;表格3[[#This Row],[項目]]&amp;表格3[[#This Row],[項目2]],"")</f>
        <v>03/25 寢具送洗費用(03月)</v>
      </c>
      <c r="H477" s="332">
        <v>1</v>
      </c>
      <c r="I477" s="332">
        <v>200</v>
      </c>
      <c r="J477" s="336">
        <f>表格3[[#This Row],[數量]]*表格3[[#This Row],[單價]]</f>
        <v>200</v>
      </c>
    </row>
    <row r="478" spans="1:10">
      <c r="A478" s="334" t="str">
        <f>IFERROR((INDEX(名冊[#All],MATCH(表格3[[#This Row],[姓名]],名冊[[#All],[姓名]],0),COLUMN(名冊[[#Headers],[字號]]))),"")</f>
        <v>3-553</v>
      </c>
      <c r="B478" s="155" t="s">
        <v>1696</v>
      </c>
      <c r="C478" s="9">
        <v>45741</v>
      </c>
      <c r="D478" s="9" t="str">
        <f>IF(表格3[[#This Row],[姓名]]&lt;&gt;"","其他","")</f>
        <v>其他</v>
      </c>
      <c r="E478" s="33" t="s">
        <v>3369</v>
      </c>
      <c r="F478" s="88"/>
      <c r="G478" s="335" t="str">
        <f>IF(表格3[[#This Row],[姓名]]&lt;&gt;"",TEXT(表格3[[#This Row],[日期]],"mm/dd;;")&amp;" "&amp;表格3[[#This Row],[項目]]&amp;表格3[[#This Row],[項目2]],"")</f>
        <v>03/25 寢具送洗費用(03月)</v>
      </c>
      <c r="H478" s="332">
        <v>1</v>
      </c>
      <c r="I478" s="332">
        <v>200</v>
      </c>
      <c r="J478" s="336">
        <f>表格3[[#This Row],[數量]]*表格3[[#This Row],[單價]]</f>
        <v>200</v>
      </c>
    </row>
    <row r="479" spans="1:10">
      <c r="A479" s="334" t="str">
        <f>IFERROR((INDEX(名冊[#All],MATCH(表格3[[#This Row],[姓名]],名冊[[#All],[姓名]],0),COLUMN(名冊[[#Headers],[字號]]))),"")</f>
        <v>2-199</v>
      </c>
      <c r="B479" s="155" t="s">
        <v>550</v>
      </c>
      <c r="C479" s="9">
        <v>45741</v>
      </c>
      <c r="D479" s="9" t="str">
        <f>IF(表格3[[#This Row],[姓名]]&lt;&gt;"","其他","")</f>
        <v>其他</v>
      </c>
      <c r="E479" s="33" t="s">
        <v>3382</v>
      </c>
      <c r="F479" s="88"/>
      <c r="G479" s="335" t="str">
        <f>IF(表格3[[#This Row],[姓名]]&lt;&gt;"",TEXT(表格3[[#This Row],[日期]],"mm/dd;;")&amp;" "&amp;表格3[[#This Row],[項目]]&amp;表格3[[#This Row],[項目2]],"")</f>
        <v>03/25 3月份驗血糖</v>
      </c>
      <c r="H479" s="332">
        <v>4</v>
      </c>
      <c r="I479" s="332">
        <v>50</v>
      </c>
      <c r="J479" s="336">
        <f>表格3[[#This Row],[數量]]*表格3[[#This Row],[單價]]</f>
        <v>200</v>
      </c>
    </row>
    <row r="480" spans="1:10">
      <c r="A480" s="334" t="str">
        <f>IFERROR((INDEX(名冊[#All],MATCH(表格3[[#This Row],[姓名]],名冊[[#All],[姓名]],0),COLUMN(名冊[[#Headers],[字號]]))),"")</f>
        <v>2-199</v>
      </c>
      <c r="B480" s="155" t="s">
        <v>550</v>
      </c>
      <c r="C480" s="9">
        <v>45741</v>
      </c>
      <c r="D480" s="9" t="str">
        <f>IF(表格3[[#This Row],[姓名]]&lt;&gt;"","其他","")</f>
        <v>其他</v>
      </c>
      <c r="E480" s="33" t="s">
        <v>3562</v>
      </c>
      <c r="F480" s="88"/>
      <c r="G480" s="335" t="str">
        <f>IF(表格3[[#This Row],[姓名]]&lt;&gt;"",TEXT(表格3[[#This Row],[日期]],"mm/dd;;")&amp;" "&amp;表格3[[#This Row],[項目]]&amp;表格3[[#This Row],[項目2]],"")</f>
        <v>03/25 3月鼻胃管照護費</v>
      </c>
      <c r="H480" s="332">
        <v>1</v>
      </c>
      <c r="I480" s="332">
        <v>1500</v>
      </c>
      <c r="J480" s="336">
        <f>表格3[[#This Row],[數量]]*表格3[[#This Row],[單價]]</f>
        <v>1500</v>
      </c>
    </row>
    <row r="481" spans="1:10">
      <c r="A481" s="334" t="str">
        <f>IFERROR((INDEX(名冊[#All],MATCH(表格3[[#This Row],[姓名]],名冊[[#All],[姓名]],0),COLUMN(名冊[[#Headers],[字號]]))),"")</f>
        <v>2-199</v>
      </c>
      <c r="B481" s="155" t="s">
        <v>550</v>
      </c>
      <c r="C481" s="9">
        <v>45741</v>
      </c>
      <c r="D481" s="9" t="str">
        <f>IF(表格3[[#This Row],[姓名]]&lt;&gt;"","其他","")</f>
        <v>其他</v>
      </c>
      <c r="E481" s="33" t="s">
        <v>3369</v>
      </c>
      <c r="F481" s="88"/>
      <c r="G481" s="335" t="str">
        <f>IF(表格3[[#This Row],[姓名]]&lt;&gt;"",TEXT(表格3[[#This Row],[日期]],"mm/dd;;")&amp;" "&amp;表格3[[#This Row],[項目]]&amp;表格3[[#This Row],[項目2]],"")</f>
        <v>03/25 寢具送洗費用(03月)</v>
      </c>
      <c r="H481" s="332">
        <v>1</v>
      </c>
      <c r="I481" s="332">
        <v>200</v>
      </c>
      <c r="J481" s="336">
        <f>表格3[[#This Row],[數量]]*表格3[[#This Row],[單價]]</f>
        <v>200</v>
      </c>
    </row>
    <row r="482" spans="1:10">
      <c r="A482" s="334" t="str">
        <f>IFERROR((INDEX(名冊[#All],MATCH(表格3[[#This Row],[姓名]],名冊[[#All],[姓名]],0),COLUMN(名冊[[#Headers],[字號]]))),"")</f>
        <v>1-752</v>
      </c>
      <c r="B482" s="155" t="s">
        <v>2030</v>
      </c>
      <c r="C482" s="9">
        <v>45741</v>
      </c>
      <c r="D482" s="9" t="str">
        <f>IF(表格3[[#This Row],[姓名]]&lt;&gt;"","其他","")</f>
        <v>其他</v>
      </c>
      <c r="E482" s="33" t="s">
        <v>3369</v>
      </c>
      <c r="F482" s="88"/>
      <c r="G482" s="335" t="str">
        <f>IF(表格3[[#This Row],[姓名]]&lt;&gt;"",TEXT(表格3[[#This Row],[日期]],"mm/dd;;")&amp;" "&amp;表格3[[#This Row],[項目]]&amp;表格3[[#This Row],[項目2]],"")</f>
        <v>03/25 寢具送洗費用(03月)</v>
      </c>
      <c r="H482" s="332">
        <v>1</v>
      </c>
      <c r="I482" s="332">
        <v>200</v>
      </c>
      <c r="J482" s="336">
        <f>表格3[[#This Row],[數量]]*表格3[[#This Row],[單價]]</f>
        <v>200</v>
      </c>
    </row>
    <row r="483" spans="1:10">
      <c r="A483" s="102" t="str">
        <f>IFERROR((INDEX(名冊[#All],MATCH(表格3[[#This Row],[姓名]],名冊[[#All],[姓名]],0),COLUMN(名冊[[#Headers],[字號]]))),"")</f>
        <v>1-706</v>
      </c>
      <c r="B483" s="155" t="s">
        <v>2867</v>
      </c>
      <c r="C483" s="9">
        <v>45741</v>
      </c>
      <c r="D483" s="9" t="str">
        <f>IF(表格3[[#This Row],[姓名]]&lt;&gt;"","其他","")</f>
        <v>其他</v>
      </c>
      <c r="E483" s="33" t="s">
        <v>2861</v>
      </c>
      <c r="F483" s="88"/>
      <c r="G483" s="89" t="str">
        <f>IF(表格3[[#This Row],[姓名]]&lt;&gt;"",TEXT(表格3[[#This Row],[日期]],"mm/dd;;")&amp;" "&amp;表格3[[#This Row],[項目]]&amp;表格3[[#This Row],[項目2]],"")</f>
        <v>03/25 114年2月14.21.28龍敏復健*3</v>
      </c>
      <c r="H483" s="6">
        <v>3</v>
      </c>
      <c r="I483" s="6">
        <v>50</v>
      </c>
      <c r="J483" s="103">
        <f>表格3[[#This Row],[數量]]*表格3[[#This Row],[單價]]</f>
        <v>150</v>
      </c>
    </row>
    <row r="484" spans="1:10">
      <c r="A484" s="334" t="str">
        <f>IFERROR((INDEX(名冊[#All],MATCH(表格3[[#This Row],[姓名]],名冊[[#All],[姓名]],0),COLUMN(名冊[[#Headers],[字號]]))),"")</f>
        <v>1-706</v>
      </c>
      <c r="B484" s="155" t="s">
        <v>1580</v>
      </c>
      <c r="C484" s="9">
        <v>45741</v>
      </c>
      <c r="D484" s="9" t="str">
        <f>IF(表格3[[#This Row],[姓名]]&lt;&gt;"","其他","")</f>
        <v>其他</v>
      </c>
      <c r="E484" s="33" t="s">
        <v>3369</v>
      </c>
      <c r="F484" s="88"/>
      <c r="G484" s="335" t="str">
        <f>IF(表格3[[#This Row],[姓名]]&lt;&gt;"",TEXT(表格3[[#This Row],[日期]],"mm/dd;;")&amp;" "&amp;表格3[[#This Row],[項目]]&amp;表格3[[#This Row],[項目2]],"")</f>
        <v>03/25 寢具送洗費用(03月)</v>
      </c>
      <c r="H484" s="332">
        <v>1</v>
      </c>
      <c r="I484" s="332">
        <v>200</v>
      </c>
      <c r="J484" s="336">
        <f>表格3[[#This Row],[數量]]*表格3[[#This Row],[單價]]</f>
        <v>200</v>
      </c>
    </row>
    <row r="485" spans="1:10">
      <c r="A485" s="334" t="str">
        <f>IFERROR((INDEX(名冊[#All],MATCH(表格3[[#This Row],[姓名]],名冊[[#All],[姓名]],0),COLUMN(名冊[[#Headers],[字號]]))),"")</f>
        <v>1-274</v>
      </c>
      <c r="B485" s="155" t="s">
        <v>621</v>
      </c>
      <c r="C485" s="9">
        <v>45741</v>
      </c>
      <c r="D485" s="9" t="str">
        <f>IF(表格3[[#This Row],[姓名]]&lt;&gt;"","其他","")</f>
        <v>其他</v>
      </c>
      <c r="E485" s="33" t="s">
        <v>3369</v>
      </c>
      <c r="F485" s="88"/>
      <c r="G485" s="335" t="str">
        <f>IF(表格3[[#This Row],[姓名]]&lt;&gt;"",TEXT(表格3[[#This Row],[日期]],"mm/dd;;")&amp;" "&amp;表格3[[#This Row],[項目]]&amp;表格3[[#This Row],[項目2]],"")</f>
        <v>03/25 寢具送洗費用(03月)</v>
      </c>
      <c r="H485" s="332">
        <v>1</v>
      </c>
      <c r="I485" s="332">
        <v>200</v>
      </c>
      <c r="J485" s="336">
        <f>表格3[[#This Row],[數量]]*表格3[[#This Row],[單價]]</f>
        <v>200</v>
      </c>
    </row>
    <row r="486" spans="1:10">
      <c r="A486" s="334" t="str">
        <f>IFERROR((INDEX(名冊[#All],MATCH(表格3[[#This Row],[姓名]],名冊[[#All],[姓名]],0),COLUMN(名冊[[#Headers],[字號]]))),"")</f>
        <v>1-656</v>
      </c>
      <c r="B486" s="155" t="s">
        <v>1089</v>
      </c>
      <c r="C486" s="9">
        <v>45741</v>
      </c>
      <c r="D486" s="9" t="str">
        <f>IF(表格3[[#This Row],[姓名]]&lt;&gt;"","其他","")</f>
        <v>其他</v>
      </c>
      <c r="E486" s="33" t="s">
        <v>3369</v>
      </c>
      <c r="F486" s="88"/>
      <c r="G486" s="335" t="str">
        <f>IF(表格3[[#This Row],[姓名]]&lt;&gt;"",TEXT(表格3[[#This Row],[日期]],"mm/dd;;")&amp;" "&amp;表格3[[#This Row],[項目]]&amp;表格3[[#This Row],[項目2]],"")</f>
        <v>03/25 寢具送洗費用(03月)</v>
      </c>
      <c r="H486" s="332">
        <v>1</v>
      </c>
      <c r="I486" s="332">
        <v>200</v>
      </c>
      <c r="J486" s="336">
        <f>表格3[[#This Row],[數量]]*表格3[[#This Row],[單價]]</f>
        <v>200</v>
      </c>
    </row>
    <row r="487" spans="1:10">
      <c r="A487" s="334" t="str">
        <f>IFERROR((INDEX(名冊[#All],MATCH(表格3[[#This Row],[姓名]],名冊[[#All],[姓名]],0),COLUMN(名冊[[#Headers],[字號]]))),"")</f>
        <v>1-769</v>
      </c>
      <c r="B487" s="155" t="s">
        <v>2507</v>
      </c>
      <c r="C487" s="9">
        <v>45741</v>
      </c>
      <c r="D487" s="9" t="str">
        <f>IF(表格3[[#This Row],[姓名]]&lt;&gt;"","其他","")</f>
        <v>其他</v>
      </c>
      <c r="E487" s="33" t="s">
        <v>3382</v>
      </c>
      <c r="F487" s="88"/>
      <c r="G487" s="335" t="str">
        <f>IF(表格3[[#This Row],[姓名]]&lt;&gt;"",TEXT(表格3[[#This Row],[日期]],"mm/dd;;")&amp;" "&amp;表格3[[#This Row],[項目]]&amp;表格3[[#This Row],[項目2]],"")</f>
        <v>03/25 3月份驗血糖</v>
      </c>
      <c r="H487" s="332">
        <v>4</v>
      </c>
      <c r="I487" s="332">
        <v>50</v>
      </c>
      <c r="J487" s="336">
        <f>表格3[[#This Row],[數量]]*表格3[[#This Row],[單價]]</f>
        <v>200</v>
      </c>
    </row>
    <row r="488" spans="1:10">
      <c r="A488" s="334" t="str">
        <f>IFERROR((INDEX(名冊[#All],MATCH(表格3[[#This Row],[姓名]],名冊[[#All],[姓名]],0),COLUMN(名冊[[#Headers],[字號]]))),"")</f>
        <v>1-769</v>
      </c>
      <c r="B488" s="155" t="s">
        <v>2507</v>
      </c>
      <c r="C488" s="9">
        <v>45741</v>
      </c>
      <c r="D488" s="9" t="str">
        <f>IF(表格3[[#This Row],[姓名]]&lt;&gt;"","其他","")</f>
        <v>其他</v>
      </c>
      <c r="E488" s="33" t="s">
        <v>3369</v>
      </c>
      <c r="F488" s="88"/>
      <c r="G488" s="335" t="str">
        <f>IF(表格3[[#This Row],[姓名]]&lt;&gt;"",TEXT(表格3[[#This Row],[日期]],"mm/dd;;")&amp;" "&amp;表格3[[#This Row],[項目]]&amp;表格3[[#This Row],[項目2]],"")</f>
        <v>03/25 寢具送洗費用(03月)</v>
      </c>
      <c r="H488" s="332">
        <v>1</v>
      </c>
      <c r="I488" s="332">
        <v>200</v>
      </c>
      <c r="J488" s="336">
        <f>表格3[[#This Row],[數量]]*表格3[[#This Row],[單價]]</f>
        <v>200</v>
      </c>
    </row>
    <row r="489" spans="1:10">
      <c r="A489" s="334" t="str">
        <f>IFERROR((INDEX(名冊[#All],MATCH(表格3[[#This Row],[姓名]],名冊[[#All],[姓名]],0),COLUMN(名冊[[#Headers],[字號]]))),"")</f>
        <v>1-726</v>
      </c>
      <c r="B489" s="155" t="s">
        <v>1789</v>
      </c>
      <c r="C489" s="9">
        <v>45741</v>
      </c>
      <c r="D489" s="9" t="str">
        <f>IF(表格3[[#This Row],[姓名]]&lt;&gt;"","其他","")</f>
        <v>其他</v>
      </c>
      <c r="E489" s="33" t="s">
        <v>3561</v>
      </c>
      <c r="F489" s="88"/>
      <c r="G489" s="335" t="str">
        <f>IF(表格3[[#This Row],[姓名]]&lt;&gt;"",TEXT(表格3[[#This Row],[日期]],"mm/dd;;")&amp;" "&amp;表格3[[#This Row],[項目]]&amp;表格3[[#This Row],[項目2]],"")</f>
        <v>03/25 3月鼻胃管照護費</v>
      </c>
      <c r="H489" s="332">
        <v>1</v>
      </c>
      <c r="I489" s="332">
        <v>1500</v>
      </c>
      <c r="J489" s="336">
        <f>表格3[[#This Row],[數量]]*表格3[[#This Row],[單價]]</f>
        <v>1500</v>
      </c>
    </row>
    <row r="490" spans="1:10">
      <c r="A490" s="334" t="str">
        <f>IFERROR((INDEX(名冊[#All],MATCH(表格3[[#This Row],[姓名]],名冊[[#All],[姓名]],0),COLUMN(名冊[[#Headers],[字號]]))),"")</f>
        <v>1-726</v>
      </c>
      <c r="B490" s="155" t="s">
        <v>1789</v>
      </c>
      <c r="C490" s="9">
        <v>45741</v>
      </c>
      <c r="D490" s="9" t="str">
        <f>IF(表格3[[#This Row],[姓名]]&lt;&gt;"","其他","")</f>
        <v>其他</v>
      </c>
      <c r="E490" s="33" t="s">
        <v>3369</v>
      </c>
      <c r="F490" s="88"/>
      <c r="G490" s="335" t="str">
        <f>IF(表格3[[#This Row],[姓名]]&lt;&gt;"",TEXT(表格3[[#This Row],[日期]],"mm/dd;;")&amp;" "&amp;表格3[[#This Row],[項目]]&amp;表格3[[#This Row],[項目2]],"")</f>
        <v>03/25 寢具送洗費用(03月)</v>
      </c>
      <c r="H490" s="332">
        <v>1</v>
      </c>
      <c r="I490" s="332">
        <v>200</v>
      </c>
      <c r="J490" s="336">
        <f>表格3[[#This Row],[數量]]*表格3[[#This Row],[單價]]</f>
        <v>200</v>
      </c>
    </row>
    <row r="491" spans="1:10">
      <c r="A491" s="334" t="str">
        <f>IFERROR((INDEX(名冊[#All],MATCH(表格3[[#This Row],[姓名]],名冊[[#All],[姓名]],0),COLUMN(名冊[[#Headers],[字號]]))),"")</f>
        <v>1-708</v>
      </c>
      <c r="B491" s="155" t="s">
        <v>2194</v>
      </c>
      <c r="C491" s="9">
        <v>45741</v>
      </c>
      <c r="D491" s="9" t="str">
        <f>IF(表格3[[#This Row],[姓名]]&lt;&gt;"","其他","")</f>
        <v>其他</v>
      </c>
      <c r="E491" s="33" t="s">
        <v>3382</v>
      </c>
      <c r="F491" s="88"/>
      <c r="G491" s="335" t="str">
        <f>IF(表格3[[#This Row],[姓名]]&lt;&gt;"",TEXT(表格3[[#This Row],[日期]],"mm/dd;;")&amp;" "&amp;表格3[[#This Row],[項目]]&amp;表格3[[#This Row],[項目2]],"")</f>
        <v>03/25 3月份驗血糖</v>
      </c>
      <c r="H491" s="332">
        <v>2</v>
      </c>
      <c r="I491" s="332">
        <v>50</v>
      </c>
      <c r="J491" s="336">
        <f>表格3[[#This Row],[數量]]*表格3[[#This Row],[單價]]</f>
        <v>100</v>
      </c>
    </row>
    <row r="492" spans="1:10">
      <c r="A492" s="334" t="str">
        <f>IFERROR((INDEX(名冊[#All],MATCH(表格3[[#This Row],[姓名]],名冊[[#All],[姓名]],0),COLUMN(名冊[[#Headers],[字號]]))),"")</f>
        <v>1-708</v>
      </c>
      <c r="B492" s="155" t="s">
        <v>2194</v>
      </c>
      <c r="C492" s="9">
        <v>45741</v>
      </c>
      <c r="D492" s="9" t="str">
        <f>IF(表格3[[#This Row],[姓名]]&lt;&gt;"","其他","")</f>
        <v>其他</v>
      </c>
      <c r="E492" s="33" t="s">
        <v>3563</v>
      </c>
      <c r="F492" s="88"/>
      <c r="G492" s="335" t="str">
        <f>IF(表格3[[#This Row],[姓名]]&lt;&gt;"",TEXT(表格3[[#This Row],[日期]],"mm/dd;;")&amp;" "&amp;表格3[[#This Row],[項目]]&amp;表格3[[#This Row],[項目2]],"")</f>
        <v>03/25 3月尿管照護費</v>
      </c>
      <c r="H492" s="332">
        <v>1</v>
      </c>
      <c r="I492" s="332">
        <v>1500</v>
      </c>
      <c r="J492" s="336">
        <f>表格3[[#This Row],[數量]]*表格3[[#This Row],[單價]]</f>
        <v>1500</v>
      </c>
    </row>
    <row r="493" spans="1:10">
      <c r="A493" s="334" t="str">
        <f>IFERROR((INDEX(名冊[#All],MATCH(表格3[[#This Row],[姓名]],名冊[[#All],[姓名]],0),COLUMN(名冊[[#Headers],[字號]]))),"")</f>
        <v>1-708</v>
      </c>
      <c r="B493" s="155" t="s">
        <v>2194</v>
      </c>
      <c r="C493" s="9">
        <v>45741</v>
      </c>
      <c r="D493" s="9" t="str">
        <f>IF(表格3[[#This Row],[姓名]]&lt;&gt;"","其他","")</f>
        <v>其他</v>
      </c>
      <c r="E493" s="33" t="s">
        <v>3369</v>
      </c>
      <c r="F493" s="88"/>
      <c r="G493" s="335" t="str">
        <f>IF(表格3[[#This Row],[姓名]]&lt;&gt;"",TEXT(表格3[[#This Row],[日期]],"mm/dd;;")&amp;" "&amp;表格3[[#This Row],[項目]]&amp;表格3[[#This Row],[項目2]],"")</f>
        <v>03/25 寢具送洗費用(03月)</v>
      </c>
      <c r="H493" s="332">
        <v>1</v>
      </c>
      <c r="I493" s="332">
        <v>200</v>
      </c>
      <c r="J493" s="336">
        <f>表格3[[#This Row],[數量]]*表格3[[#This Row],[單價]]</f>
        <v>200</v>
      </c>
    </row>
    <row r="494" spans="1:10">
      <c r="A494" s="334" t="str">
        <f>IFERROR((INDEX(名冊[#All],MATCH(表格3[[#This Row],[姓名]],名冊[[#All],[姓名]],0),COLUMN(名冊[[#Headers],[字號]]))),"")</f>
        <v>1-167</v>
      </c>
      <c r="B494" s="155" t="s">
        <v>271</v>
      </c>
      <c r="C494" s="9">
        <v>45741</v>
      </c>
      <c r="D494" s="9" t="str">
        <f>IF(表格3[[#This Row],[姓名]]&lt;&gt;"","其他","")</f>
        <v>其他</v>
      </c>
      <c r="E494" s="33" t="s">
        <v>3369</v>
      </c>
      <c r="F494" s="88"/>
      <c r="G494" s="335" t="str">
        <f>IF(表格3[[#This Row],[姓名]]&lt;&gt;"",TEXT(表格3[[#This Row],[日期]],"mm/dd;;")&amp;" "&amp;表格3[[#This Row],[項目]]&amp;表格3[[#This Row],[項目2]],"")</f>
        <v>03/25 寢具送洗費用(03月)</v>
      </c>
      <c r="H494" s="332">
        <v>1</v>
      </c>
      <c r="I494" s="332">
        <v>200</v>
      </c>
      <c r="J494" s="336">
        <f>表格3[[#This Row],[數量]]*表格3[[#This Row],[單價]]</f>
        <v>200</v>
      </c>
    </row>
    <row r="495" spans="1:10">
      <c r="A495" s="102" t="str">
        <f>IFERROR((INDEX(名冊[#All],MATCH(表格3[[#This Row],[姓名]],名冊[[#All],[姓名]],0),COLUMN(名冊[[#Headers],[字號]]))),"")</f>
        <v>1-250</v>
      </c>
      <c r="B495" s="155" t="s">
        <v>2856</v>
      </c>
      <c r="C495" s="9">
        <v>45741</v>
      </c>
      <c r="D495" s="9" t="str">
        <f>IF(表格3[[#This Row],[姓名]]&lt;&gt;"","其他","")</f>
        <v>其他</v>
      </c>
      <c r="E495" s="33" t="s">
        <v>2858</v>
      </c>
      <c r="F495" s="88"/>
      <c r="G495" s="89" t="str">
        <f>IF(表格3[[#This Row],[姓名]]&lt;&gt;"",TEXT(表格3[[#This Row],[日期]],"mm/dd;;")&amp;" "&amp;表格3[[#This Row],[項目]]&amp;表格3[[#This Row],[項目2]],"")</f>
        <v>03/25 114年2月14龍敏復健*1</v>
      </c>
      <c r="H495" s="6">
        <v>1</v>
      </c>
      <c r="I495" s="6">
        <v>50</v>
      </c>
      <c r="J495" s="103">
        <f>表格3[[#This Row],[數量]]*表格3[[#This Row],[單價]]</f>
        <v>50</v>
      </c>
    </row>
    <row r="496" spans="1:10">
      <c r="A496" s="334" t="str">
        <f>IFERROR((INDEX(名冊[#All],MATCH(表格3[[#This Row],[姓名]],名冊[[#All],[姓名]],0),COLUMN(名冊[[#Headers],[字號]]))),"")</f>
        <v>1-250</v>
      </c>
      <c r="B496" s="155" t="s">
        <v>499</v>
      </c>
      <c r="C496" s="9">
        <v>45741</v>
      </c>
      <c r="D496" s="9" t="str">
        <f>IF(表格3[[#This Row],[姓名]]&lt;&gt;"","其他","")</f>
        <v>其他</v>
      </c>
      <c r="E496" s="33" t="s">
        <v>3369</v>
      </c>
      <c r="F496" s="88"/>
      <c r="G496" s="335" t="str">
        <f>IF(表格3[[#This Row],[姓名]]&lt;&gt;"",TEXT(表格3[[#This Row],[日期]],"mm/dd;;")&amp;" "&amp;表格3[[#This Row],[項目]]&amp;表格3[[#This Row],[項目2]],"")</f>
        <v>03/25 寢具送洗費用(03月)</v>
      </c>
      <c r="H496" s="332">
        <v>1</v>
      </c>
      <c r="I496" s="332">
        <v>200</v>
      </c>
      <c r="J496" s="336">
        <f>表格3[[#This Row],[數量]]*表格3[[#This Row],[單價]]</f>
        <v>200</v>
      </c>
    </row>
    <row r="497" spans="1:10">
      <c r="A497" s="334" t="str">
        <f>IFERROR((INDEX(名冊[#All],MATCH(表格3[[#This Row],[姓名]],名冊[[#All],[姓名]],0),COLUMN(名冊[[#Headers],[字號]]))),"")</f>
        <v>1-142</v>
      </c>
      <c r="B497" s="155" t="s">
        <v>8</v>
      </c>
      <c r="C497" s="9">
        <v>45741</v>
      </c>
      <c r="D497" s="9" t="str">
        <f>IF(表格3[[#This Row],[姓名]]&lt;&gt;"","其他","")</f>
        <v>其他</v>
      </c>
      <c r="E497" s="33" t="s">
        <v>3562</v>
      </c>
      <c r="F497" s="88"/>
      <c r="G497" s="335" t="str">
        <f>IF(表格3[[#This Row],[姓名]]&lt;&gt;"",TEXT(表格3[[#This Row],[日期]],"mm/dd;;")&amp;" "&amp;表格3[[#This Row],[項目]]&amp;表格3[[#This Row],[項目2]],"")</f>
        <v>03/25 3月鼻胃管照護費</v>
      </c>
      <c r="H497" s="332">
        <v>1</v>
      </c>
      <c r="I497" s="332">
        <v>1500</v>
      </c>
      <c r="J497" s="336">
        <f>表格3[[#This Row],[數量]]*表格3[[#This Row],[單價]]</f>
        <v>1500</v>
      </c>
    </row>
    <row r="498" spans="1:10">
      <c r="A498" s="334" t="str">
        <f>IFERROR((INDEX(名冊[#All],MATCH(表格3[[#This Row],[姓名]],名冊[[#All],[姓名]],0),COLUMN(名冊[[#Headers],[字號]]))),"")</f>
        <v>1-142</v>
      </c>
      <c r="B498" s="155" t="s">
        <v>8</v>
      </c>
      <c r="C498" s="9">
        <v>45741</v>
      </c>
      <c r="D498" s="9" t="str">
        <f>IF(表格3[[#This Row],[姓名]]&lt;&gt;"","其他","")</f>
        <v>其他</v>
      </c>
      <c r="E498" s="33" t="s">
        <v>3369</v>
      </c>
      <c r="F498" s="88"/>
      <c r="G498" s="335" t="str">
        <f>IF(表格3[[#This Row],[姓名]]&lt;&gt;"",TEXT(表格3[[#This Row],[日期]],"mm/dd;;")&amp;" "&amp;表格3[[#This Row],[項目]]&amp;表格3[[#This Row],[項目2]],"")</f>
        <v>03/25 寢具送洗費用(03月)</v>
      </c>
      <c r="H498" s="332">
        <v>1</v>
      </c>
      <c r="I498" s="332">
        <v>200</v>
      </c>
      <c r="J498" s="336">
        <f>表格3[[#This Row],[數量]]*表格3[[#This Row],[單價]]</f>
        <v>200</v>
      </c>
    </row>
    <row r="499" spans="1:10">
      <c r="A499" s="334" t="str">
        <f>IFERROR((INDEX(名冊[#All],MATCH(表格3[[#This Row],[姓名]],名冊[[#All],[姓名]],0),COLUMN(名冊[[#Headers],[字號]]))),"")</f>
        <v>3-507</v>
      </c>
      <c r="B499" s="155" t="s">
        <v>3528</v>
      </c>
      <c r="C499" s="9">
        <v>45741</v>
      </c>
      <c r="D499" s="9" t="str">
        <f>IF(表格3[[#This Row],[姓名]]&lt;&gt;"","其他","")</f>
        <v>其他</v>
      </c>
      <c r="E499" s="33" t="s">
        <v>3529</v>
      </c>
      <c r="F499" s="88"/>
      <c r="G499" s="335" t="str">
        <f>IF(表格3[[#This Row],[姓名]]&lt;&gt;"",TEXT(表格3[[#This Row],[日期]],"mm/dd;;")&amp;" "&amp;表格3[[#This Row],[項目]]&amp;表格3[[#This Row],[項目2]],"")</f>
        <v>03/25 113年5/10月費調整(5月:1000/31*22+113年6月~114年03月1000*10)</v>
      </c>
      <c r="H499" s="332">
        <v>1</v>
      </c>
      <c r="I499" s="332">
        <v>10710</v>
      </c>
      <c r="J499" s="336">
        <f>表格3[[#This Row],[數量]]*表格3[[#This Row],[單價]]</f>
        <v>10710</v>
      </c>
    </row>
    <row r="500" spans="1:10">
      <c r="A500" s="334" t="str">
        <f>IFERROR((INDEX(名冊[#All],MATCH(表格3[[#This Row],[姓名]],名冊[[#All],[姓名]],0),COLUMN(名冊[[#Headers],[字號]]))),"")</f>
        <v>3-507</v>
      </c>
      <c r="B500" s="155" t="s">
        <v>966</v>
      </c>
      <c r="C500" s="9">
        <v>45741</v>
      </c>
      <c r="D500" s="9" t="str">
        <f>IF(表格3[[#This Row],[姓名]]&lt;&gt;"","其他","")</f>
        <v>其他</v>
      </c>
      <c r="E500" s="33" t="s">
        <v>3369</v>
      </c>
      <c r="F500" s="88"/>
      <c r="G500" s="335" t="str">
        <f>IF(表格3[[#This Row],[姓名]]&lt;&gt;"",TEXT(表格3[[#This Row],[日期]],"mm/dd;;")&amp;" "&amp;表格3[[#This Row],[項目]]&amp;表格3[[#This Row],[項目2]],"")</f>
        <v>03/25 寢具送洗費用(03月)</v>
      </c>
      <c r="H500" s="332">
        <v>1</v>
      </c>
      <c r="I500" s="332">
        <v>200</v>
      </c>
      <c r="J500" s="336">
        <f>表格3[[#This Row],[數量]]*表格3[[#This Row],[單價]]</f>
        <v>200</v>
      </c>
    </row>
    <row r="501" spans="1:10">
      <c r="A501" s="334" t="str">
        <f>IFERROR((INDEX(名冊[#All],MATCH(表格3[[#This Row],[姓名]],名冊[[#All],[姓名]],0),COLUMN(名冊[[#Headers],[字號]]))),"")</f>
        <v>1-366</v>
      </c>
      <c r="B501" s="155" t="s">
        <v>2288</v>
      </c>
      <c r="C501" s="9">
        <v>45741</v>
      </c>
      <c r="D501" s="9" t="str">
        <f>IF(表格3[[#This Row],[姓名]]&lt;&gt;"","其他","")</f>
        <v>其他</v>
      </c>
      <c r="E501" s="33" t="s">
        <v>3369</v>
      </c>
      <c r="F501" s="88"/>
      <c r="G501" s="335" t="str">
        <f>IF(表格3[[#This Row],[姓名]]&lt;&gt;"",TEXT(表格3[[#This Row],[日期]],"mm/dd;;")&amp;" "&amp;表格3[[#This Row],[項目]]&amp;表格3[[#This Row],[項目2]],"")</f>
        <v>03/25 寢具送洗費用(03月)</v>
      </c>
      <c r="H501" s="332">
        <v>1</v>
      </c>
      <c r="I501" s="332">
        <v>200</v>
      </c>
      <c r="J501" s="336">
        <f>表格3[[#This Row],[數量]]*表格3[[#This Row],[單價]]</f>
        <v>200</v>
      </c>
    </row>
    <row r="502" spans="1:10">
      <c r="A502" s="334" t="str">
        <f>IFERROR((INDEX(名冊[#All],MATCH(表格3[[#This Row],[姓名]],名冊[[#All],[姓名]],0),COLUMN(名冊[[#Headers],[字號]]))),"")</f>
        <v>1-756</v>
      </c>
      <c r="B502" s="155" t="s">
        <v>2084</v>
      </c>
      <c r="C502" s="9">
        <v>45741</v>
      </c>
      <c r="D502" s="9" t="str">
        <f>IF(表格3[[#This Row],[姓名]]&lt;&gt;"","其他","")</f>
        <v>其他</v>
      </c>
      <c r="E502" s="33" t="s">
        <v>3369</v>
      </c>
      <c r="F502" s="88"/>
      <c r="G502" s="335" t="str">
        <f>IF(表格3[[#This Row],[姓名]]&lt;&gt;"",TEXT(表格3[[#This Row],[日期]],"mm/dd;;")&amp;" "&amp;表格3[[#This Row],[項目]]&amp;表格3[[#This Row],[項目2]],"")</f>
        <v>03/25 寢具送洗費用(03月)</v>
      </c>
      <c r="H502" s="332">
        <v>1</v>
      </c>
      <c r="I502" s="332">
        <v>200</v>
      </c>
      <c r="J502" s="336">
        <f>表格3[[#This Row],[數量]]*表格3[[#This Row],[單價]]</f>
        <v>200</v>
      </c>
    </row>
    <row r="503" spans="1:10">
      <c r="A503" s="334" t="str">
        <f>IFERROR((INDEX(名冊[#All],MATCH(表格3[[#This Row],[姓名]],名冊[[#All],[姓名]],0),COLUMN(名冊[[#Headers],[字號]]))),"")</f>
        <v>3-552</v>
      </c>
      <c r="B503" s="155" t="s">
        <v>2134</v>
      </c>
      <c r="C503" s="9">
        <v>45741</v>
      </c>
      <c r="D503" s="9" t="str">
        <f>IF(表格3[[#This Row],[姓名]]&lt;&gt;"","其他","")</f>
        <v>其他</v>
      </c>
      <c r="E503" s="33" t="s">
        <v>3369</v>
      </c>
      <c r="F503" s="88"/>
      <c r="G503" s="335" t="str">
        <f>IF(表格3[[#This Row],[姓名]]&lt;&gt;"",TEXT(表格3[[#This Row],[日期]],"mm/dd;;")&amp;" "&amp;表格3[[#This Row],[項目]]&amp;表格3[[#This Row],[項目2]],"")</f>
        <v>03/25 寢具送洗費用(03月)</v>
      </c>
      <c r="H503" s="332">
        <v>1</v>
      </c>
      <c r="I503" s="332">
        <v>200</v>
      </c>
      <c r="J503" s="336">
        <f>表格3[[#This Row],[數量]]*表格3[[#This Row],[單價]]</f>
        <v>200</v>
      </c>
    </row>
    <row r="504" spans="1:10">
      <c r="A504" s="334" t="str">
        <f>IFERROR((INDEX(名冊[#All],MATCH(表格3[[#This Row],[姓名]],名冊[[#All],[姓名]],0),COLUMN(名冊[[#Headers],[字號]]))),"")</f>
        <v>3-547</v>
      </c>
      <c r="B504" s="155" t="s">
        <v>2644</v>
      </c>
      <c r="C504" s="9">
        <v>45741</v>
      </c>
      <c r="D504" s="9" t="str">
        <f>IF(表格3[[#This Row],[姓名]]&lt;&gt;"","其他","")</f>
        <v>其他</v>
      </c>
      <c r="E504" s="33" t="s">
        <v>3561</v>
      </c>
      <c r="F504" s="88"/>
      <c r="G504" s="335" t="str">
        <f>IF(表格3[[#This Row],[姓名]]&lt;&gt;"",TEXT(表格3[[#This Row],[日期]],"mm/dd;;")&amp;" "&amp;表格3[[#This Row],[項目]]&amp;表格3[[#This Row],[項目2]],"")</f>
        <v>03/25 3月鼻胃管照護費</v>
      </c>
      <c r="H504" s="332">
        <v>1</v>
      </c>
      <c r="I504" s="332">
        <v>1500</v>
      </c>
      <c r="J504" s="336">
        <f>表格3[[#This Row],[數量]]*表格3[[#This Row],[單價]]</f>
        <v>1500</v>
      </c>
    </row>
    <row r="505" spans="1:10">
      <c r="A505" s="334" t="str">
        <f>IFERROR((INDEX(名冊[#All],MATCH(表格3[[#This Row],[姓名]],名冊[[#All],[姓名]],0),COLUMN(名冊[[#Headers],[字號]]))),"")</f>
        <v>3-547</v>
      </c>
      <c r="B505" s="155" t="s">
        <v>2644</v>
      </c>
      <c r="C505" s="9">
        <v>45741</v>
      </c>
      <c r="D505" s="9" t="str">
        <f>IF(表格3[[#This Row],[姓名]]&lt;&gt;"","其他","")</f>
        <v>其他</v>
      </c>
      <c r="E505" s="33" t="s">
        <v>3369</v>
      </c>
      <c r="F505" s="88"/>
      <c r="G505" s="335" t="str">
        <f>IF(表格3[[#This Row],[姓名]]&lt;&gt;"",TEXT(表格3[[#This Row],[日期]],"mm/dd;;")&amp;" "&amp;表格3[[#This Row],[項目]]&amp;表格3[[#This Row],[項目2]],"")</f>
        <v>03/25 寢具送洗費用(03月)</v>
      </c>
      <c r="H505" s="332">
        <v>1</v>
      </c>
      <c r="I505" s="332">
        <v>200</v>
      </c>
      <c r="J505" s="336">
        <f>表格3[[#This Row],[數量]]*表格3[[#This Row],[單價]]</f>
        <v>200</v>
      </c>
    </row>
    <row r="506" spans="1:10">
      <c r="A506" s="102" t="str">
        <f>IFERROR((INDEX(名冊[#All],MATCH(表格3[[#This Row],[姓名]],名冊[[#All],[姓名]],0),COLUMN(名冊[[#Headers],[字號]]))),"")</f>
        <v>1-707</v>
      </c>
      <c r="B506" s="155" t="s">
        <v>2868</v>
      </c>
      <c r="C506" s="9">
        <v>45741</v>
      </c>
      <c r="D506" s="9" t="str">
        <f>IF(表格3[[#This Row],[姓名]]&lt;&gt;"","其他","")</f>
        <v>其他</v>
      </c>
      <c r="E506" s="33" t="s">
        <v>2869</v>
      </c>
      <c r="F506" s="88"/>
      <c r="G506" s="89" t="str">
        <f>IF(表格3[[#This Row],[姓名]]&lt;&gt;"",TEXT(表格3[[#This Row],[日期]],"mm/dd;;")&amp;" "&amp;表格3[[#This Row],[項目]]&amp;表格3[[#This Row],[項目2]],"")</f>
        <v>03/25 114年2月14.21龍敏復健*2</v>
      </c>
      <c r="H506" s="6">
        <v>2</v>
      </c>
      <c r="I506" s="6">
        <v>50</v>
      </c>
      <c r="J506" s="103">
        <f>表格3[[#This Row],[數量]]*表格3[[#This Row],[單價]]</f>
        <v>100</v>
      </c>
    </row>
    <row r="507" spans="1:10">
      <c r="A507" s="334" t="str">
        <f>IFERROR((INDEX(名冊[#All],MATCH(表格3[[#This Row],[姓名]],名冊[[#All],[姓名]],0),COLUMN(名冊[[#Headers],[字號]]))),"")</f>
        <v>1-707</v>
      </c>
      <c r="B507" s="155" t="s">
        <v>1605</v>
      </c>
      <c r="C507" s="9">
        <v>45741</v>
      </c>
      <c r="D507" s="9" t="str">
        <f>IF(表格3[[#This Row],[姓名]]&lt;&gt;"","其他","")</f>
        <v>其他</v>
      </c>
      <c r="E507" s="33" t="s">
        <v>3369</v>
      </c>
      <c r="F507" s="88"/>
      <c r="G507" s="335" t="str">
        <f>IF(表格3[[#This Row],[姓名]]&lt;&gt;"",TEXT(表格3[[#This Row],[日期]],"mm/dd;;")&amp;" "&amp;表格3[[#This Row],[項目]]&amp;表格3[[#This Row],[項目2]],"")</f>
        <v>03/25 寢具送洗費用(03月)</v>
      </c>
      <c r="H507" s="332">
        <v>1</v>
      </c>
      <c r="I507" s="332">
        <v>200</v>
      </c>
      <c r="J507" s="336">
        <f>表格3[[#This Row],[數量]]*表格3[[#This Row],[單價]]</f>
        <v>200</v>
      </c>
    </row>
    <row r="508" spans="1:10">
      <c r="A508" s="334" t="str">
        <f>IFERROR((INDEX(名冊[#All],MATCH(表格3[[#This Row],[姓名]],名冊[[#All],[姓名]],0),COLUMN(名冊[[#Headers],[字號]]))),"")</f>
        <v>1-477</v>
      </c>
      <c r="B508" s="155" t="s">
        <v>521</v>
      </c>
      <c r="C508" s="9">
        <v>45741</v>
      </c>
      <c r="D508" s="9" t="str">
        <f>IF(表格3[[#This Row],[姓名]]&lt;&gt;"","其他","")</f>
        <v>其他</v>
      </c>
      <c r="E508" s="33" t="s">
        <v>3369</v>
      </c>
      <c r="F508" s="88"/>
      <c r="G508" s="335" t="str">
        <f>IF(表格3[[#This Row],[姓名]]&lt;&gt;"",TEXT(表格3[[#This Row],[日期]],"mm/dd;;")&amp;" "&amp;表格3[[#This Row],[項目]]&amp;表格3[[#This Row],[項目2]],"")</f>
        <v>03/25 寢具送洗費用(03月)</v>
      </c>
      <c r="H508" s="332">
        <v>1</v>
      </c>
      <c r="I508" s="332">
        <v>200</v>
      </c>
      <c r="J508" s="336">
        <f>表格3[[#This Row],[數量]]*表格3[[#This Row],[單價]]</f>
        <v>200</v>
      </c>
    </row>
    <row r="509" spans="1:10">
      <c r="A509" s="334" t="str">
        <f>IFERROR((INDEX(名冊[#All],MATCH(表格3[[#This Row],[姓名]],名冊[[#All],[姓名]],0),COLUMN(名冊[[#Headers],[字號]]))),"")</f>
        <v>1-755</v>
      </c>
      <c r="B509" s="155" t="s">
        <v>2088</v>
      </c>
      <c r="C509" s="9">
        <v>45741</v>
      </c>
      <c r="D509" s="9" t="str">
        <f>IF(表格3[[#This Row],[姓名]]&lt;&gt;"","其他","")</f>
        <v>其他</v>
      </c>
      <c r="E509" s="33" t="s">
        <v>3382</v>
      </c>
      <c r="F509" s="88"/>
      <c r="G509" s="335" t="str">
        <f>IF(表格3[[#This Row],[姓名]]&lt;&gt;"",TEXT(表格3[[#This Row],[日期]],"mm/dd;;")&amp;" "&amp;表格3[[#This Row],[項目]]&amp;表格3[[#This Row],[項目2]],"")</f>
        <v>03/25 3月份驗血糖</v>
      </c>
      <c r="H509" s="332">
        <v>4</v>
      </c>
      <c r="I509" s="332">
        <v>50</v>
      </c>
      <c r="J509" s="336">
        <f>表格3[[#This Row],[數量]]*表格3[[#This Row],[單價]]</f>
        <v>200</v>
      </c>
    </row>
    <row r="510" spans="1:10">
      <c r="A510" s="334" t="str">
        <f>IFERROR((INDEX(名冊[#All],MATCH(表格3[[#This Row],[姓名]],名冊[[#All],[姓名]],0),COLUMN(名冊[[#Headers],[字號]]))),"")</f>
        <v>1-755</v>
      </c>
      <c r="B510" s="155" t="s">
        <v>2088</v>
      </c>
      <c r="C510" s="9">
        <v>45741</v>
      </c>
      <c r="D510" s="9" t="str">
        <f>IF(表格3[[#This Row],[姓名]]&lt;&gt;"","其他","")</f>
        <v>其他</v>
      </c>
      <c r="E510" s="33" t="s">
        <v>3369</v>
      </c>
      <c r="F510" s="88"/>
      <c r="G510" s="335" t="str">
        <f>IF(表格3[[#This Row],[姓名]]&lt;&gt;"",TEXT(表格3[[#This Row],[日期]],"mm/dd;;")&amp;" "&amp;表格3[[#This Row],[項目]]&amp;表格3[[#This Row],[項目2]],"")</f>
        <v>03/25 寢具送洗費用(03月)</v>
      </c>
      <c r="H510" s="332">
        <v>1</v>
      </c>
      <c r="I510" s="332">
        <v>200</v>
      </c>
      <c r="J510" s="336">
        <f>表格3[[#This Row],[數量]]*表格3[[#This Row],[單價]]</f>
        <v>200</v>
      </c>
    </row>
    <row r="511" spans="1:10">
      <c r="A511" s="334" t="str">
        <f>IFERROR((INDEX(名冊[#All],MATCH(表格3[[#This Row],[姓名]],名冊[[#All],[姓名]],0),COLUMN(名冊[[#Headers],[字號]]))),"")</f>
        <v>1-053</v>
      </c>
      <c r="B511" s="155" t="s">
        <v>526</v>
      </c>
      <c r="C511" s="9">
        <v>45741</v>
      </c>
      <c r="D511" s="9" t="str">
        <f>IF(表格3[[#This Row],[姓名]]&lt;&gt;"","其他","")</f>
        <v>其他</v>
      </c>
      <c r="E511" s="33" t="s">
        <v>3564</v>
      </c>
      <c r="F511" s="88"/>
      <c r="G511" s="335" t="str">
        <f>IF(表格3[[#This Row],[姓名]]&lt;&gt;"",TEXT(表格3[[#This Row],[日期]],"mm/dd;;")&amp;" "&amp;表格3[[#This Row],[項目]]&amp;表格3[[#This Row],[項目2]],"")</f>
        <v>03/25 3月尿管照護費</v>
      </c>
      <c r="H511" s="332">
        <v>1</v>
      </c>
      <c r="I511" s="332">
        <v>1500</v>
      </c>
      <c r="J511" s="336">
        <f>表格3[[#This Row],[數量]]*表格3[[#This Row],[單價]]</f>
        <v>1500</v>
      </c>
    </row>
    <row r="512" spans="1:10">
      <c r="A512" s="334" t="str">
        <f>IFERROR((INDEX(名冊[#All],MATCH(表格3[[#This Row],[姓名]],名冊[[#All],[姓名]],0),COLUMN(名冊[[#Headers],[字號]]))),"")</f>
        <v>1-053</v>
      </c>
      <c r="B512" s="155" t="s">
        <v>526</v>
      </c>
      <c r="C512" s="9">
        <v>45741</v>
      </c>
      <c r="D512" s="9" t="str">
        <f>IF(表格3[[#This Row],[姓名]]&lt;&gt;"","其他","")</f>
        <v>其他</v>
      </c>
      <c r="E512" s="33" t="s">
        <v>3369</v>
      </c>
      <c r="F512" s="88"/>
      <c r="G512" s="335" t="str">
        <f>IF(表格3[[#This Row],[姓名]]&lt;&gt;"",TEXT(表格3[[#This Row],[日期]],"mm/dd;;")&amp;" "&amp;表格3[[#This Row],[項目]]&amp;表格3[[#This Row],[項目2]],"")</f>
        <v>03/25 寢具送洗費用(03月)</v>
      </c>
      <c r="H512" s="332">
        <v>1</v>
      </c>
      <c r="I512" s="332">
        <v>200</v>
      </c>
      <c r="J512" s="336">
        <f>表格3[[#This Row],[數量]]*表格3[[#This Row],[單價]]</f>
        <v>200</v>
      </c>
    </row>
    <row r="513" spans="1:10">
      <c r="A513" s="102" t="str">
        <f>IFERROR((INDEX(名冊[#All],MATCH(表格3[[#This Row],[姓名]],名冊[[#All],[姓名]],0),COLUMN(名冊[[#Headers],[字號]]))),"")</f>
        <v>1-709</v>
      </c>
      <c r="B513" s="155" t="s">
        <v>2870</v>
      </c>
      <c r="C513" s="9">
        <v>45741</v>
      </c>
      <c r="D513" s="9" t="str">
        <f>IF(表格3[[#This Row],[姓名]]&lt;&gt;"","其他","")</f>
        <v>其他</v>
      </c>
      <c r="E513" s="33" t="s">
        <v>2861</v>
      </c>
      <c r="F513" s="88"/>
      <c r="G513" s="89" t="str">
        <f>IF(表格3[[#This Row],[姓名]]&lt;&gt;"",TEXT(表格3[[#This Row],[日期]],"mm/dd;;")&amp;" "&amp;表格3[[#This Row],[項目]]&amp;表格3[[#This Row],[項目2]],"")</f>
        <v>03/25 114年2月14.21.28龍敏復健*3</v>
      </c>
      <c r="H513" s="6">
        <v>3</v>
      </c>
      <c r="I513" s="6">
        <v>50</v>
      </c>
      <c r="J513" s="103">
        <f>表格3[[#This Row],[數量]]*表格3[[#This Row],[單價]]</f>
        <v>150</v>
      </c>
    </row>
    <row r="514" spans="1:10">
      <c r="A514" s="334" t="str">
        <f>IFERROR((INDEX(名冊[#All],MATCH(表格3[[#This Row],[姓名]],名冊[[#All],[姓名]],0),COLUMN(名冊[[#Headers],[字號]]))),"")</f>
        <v>1-709</v>
      </c>
      <c r="B514" s="155" t="s">
        <v>1612</v>
      </c>
      <c r="C514" s="9">
        <v>45741</v>
      </c>
      <c r="D514" s="9" t="str">
        <f>IF(表格3[[#This Row],[姓名]]&lt;&gt;"","其他","")</f>
        <v>其他</v>
      </c>
      <c r="E514" s="33" t="s">
        <v>3369</v>
      </c>
      <c r="F514" s="88"/>
      <c r="G514" s="335" t="str">
        <f>IF(表格3[[#This Row],[姓名]]&lt;&gt;"",TEXT(表格3[[#This Row],[日期]],"mm/dd;;")&amp;" "&amp;表格3[[#This Row],[項目]]&amp;表格3[[#This Row],[項目2]],"")</f>
        <v>03/25 寢具送洗費用(03月)</v>
      </c>
      <c r="H514" s="332">
        <v>1</v>
      </c>
      <c r="I514" s="332">
        <v>200</v>
      </c>
      <c r="J514" s="336">
        <f>表格3[[#This Row],[數量]]*表格3[[#This Row],[單價]]</f>
        <v>200</v>
      </c>
    </row>
    <row r="515" spans="1:10">
      <c r="A515" s="102" t="str">
        <f>IFERROR((INDEX(名冊[#All],MATCH(表格3[[#This Row],[姓名]],名冊[[#All],[姓名]],0),COLUMN(名冊[[#Headers],[字號]]))),"")</f>
        <v>1-706</v>
      </c>
      <c r="B515" s="155" t="s">
        <v>2389</v>
      </c>
      <c r="C515" s="9">
        <v>45968</v>
      </c>
      <c r="D515" s="9" t="str">
        <f>IF(表格3[[#This Row],[姓名]]&lt;&gt;"","其他","")</f>
        <v>其他</v>
      </c>
      <c r="E515" s="33" t="s">
        <v>2390</v>
      </c>
      <c r="F515" s="88"/>
      <c r="G515" s="89" t="str">
        <f>IF(表格3[[#This Row],[姓名]]&lt;&gt;"",TEXT(表格3[[#This Row],[日期]],"mm/dd;;")&amp;" "&amp;表格3[[#This Row],[項目]]&amp;表格3[[#This Row],[項目2]],"")</f>
        <v>11/07 1131107國軍桃園總醫院居家照護科</v>
      </c>
      <c r="H515" s="6">
        <v>1</v>
      </c>
      <c r="I515" s="6">
        <v>1849</v>
      </c>
      <c r="J515" s="103">
        <f>表格3[[#This Row],[數量]]*表格3[[#This Row],[單價]]</f>
        <v>1849</v>
      </c>
    </row>
  </sheetData>
  <phoneticPr fontId="36" type="noConversion"/>
  <conditionalFormatting sqref="A1:A1048576">
    <cfRule type="expression" dxfId="1034" priority="38">
      <formula>AND($B1&lt;&gt;"",$A1="")</formula>
    </cfRule>
  </conditionalFormatting>
  <conditionalFormatting sqref="B5">
    <cfRule type="expression" dxfId="1033" priority="17144">
      <formula>(SUMPRODUCT(($B$1:$B$859=$B5)*($C$1:$C$859=$C5)*($E$1:$E$859=$E5)))&gt;1</formula>
    </cfRule>
  </conditionalFormatting>
  <conditionalFormatting sqref="B391:B507">
    <cfRule type="expression" dxfId="1032" priority="17145">
      <formula>(SUMPRODUCT(($B$1:$B$890=$B391)*($C$1:$C$890=$C391)*($E$1:$E$890=$E391)))&gt;1</formula>
    </cfRule>
  </conditionalFormatting>
  <conditionalFormatting sqref="B1:B1048576">
    <cfRule type="expression" dxfId="1031" priority="17148">
      <formula>(SUMPRODUCT(($B$1:$B$515=$B1)*($C$1:$C$515=$C1)*($E$1:$E$515=$E1)))&gt;1</formula>
    </cfRule>
  </conditionalFormatting>
  <pageMargins left="0.7" right="0.7" top="0.75" bottom="0.75" header="0.3" footer="0.3"/>
  <pageSetup paperSize="9" orientation="portrait" verticalDpi="300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09">
    <pageSetUpPr fitToPage="1"/>
  </sheetPr>
  <dimension ref="A1:H97"/>
  <sheetViews>
    <sheetView view="pageBreakPreview" zoomScale="70" zoomScaleNormal="100" zoomScaleSheetLayoutView="70" workbookViewId="0">
      <selection activeCell="A42" sqref="A42"/>
    </sheetView>
  </sheetViews>
  <sheetFormatPr defaultRowHeight="16.3"/>
  <cols>
    <col min="1" max="1" width="40.33203125" customWidth="1"/>
    <col min="2" max="2" width="10.88671875" customWidth="1"/>
    <col min="3" max="3" width="10" customWidth="1"/>
    <col min="4" max="4" width="7.88671875" customWidth="1"/>
    <col min="5" max="5" width="3.109375" customWidth="1"/>
    <col min="6" max="7" width="10.88671875" customWidth="1"/>
    <col min="8" max="8" width="1.88671875" customWidth="1"/>
  </cols>
  <sheetData>
    <row r="1" spans="1:8" ht="17.55">
      <c r="A1" s="15" t="s">
        <v>84</v>
      </c>
      <c r="B1" t="s">
        <v>272</v>
      </c>
      <c r="C1" s="29" t="s">
        <v>103</v>
      </c>
      <c r="D1" s="30" t="str">
        <f>IFERROR(VLOOKUP(B1,名冊!$B:$E,2,0),"")</f>
        <v/>
      </c>
      <c r="E1" s="19"/>
      <c r="H1" s="20"/>
    </row>
    <row r="2" spans="1:8">
      <c r="E2" s="1"/>
      <c r="H2" s="22"/>
    </row>
    <row r="3" spans="1:8" ht="16.899999999999999" thickBot="1">
      <c r="A3" s="14" t="s">
        <v>87</v>
      </c>
      <c r="B3" s="14" t="s">
        <v>92</v>
      </c>
      <c r="C3" s="14" t="s">
        <v>93</v>
      </c>
      <c r="D3" s="14" t="s">
        <v>94</v>
      </c>
      <c r="E3" s="1"/>
      <c r="H3" s="22"/>
    </row>
    <row r="4" spans="1:8">
      <c r="A4" s="10" t="s">
        <v>684</v>
      </c>
      <c r="B4">
        <v>4800</v>
      </c>
      <c r="E4" s="1"/>
      <c r="F4" s="420" t="s">
        <v>127</v>
      </c>
      <c r="G4" s="421"/>
      <c r="H4" s="22"/>
    </row>
    <row r="5" spans="1:8" ht="16.899999999999999" thickBot="1">
      <c r="A5" s="31" t="s">
        <v>685</v>
      </c>
      <c r="B5">
        <v>2100</v>
      </c>
      <c r="E5" s="1"/>
      <c r="F5" s="11" t="s">
        <v>115</v>
      </c>
      <c r="G5" s="12" t="s">
        <v>116</v>
      </c>
      <c r="H5" s="22"/>
    </row>
    <row r="6" spans="1:8">
      <c r="A6" s="31" t="s">
        <v>686</v>
      </c>
      <c r="B6">
        <v>240</v>
      </c>
      <c r="E6" s="1"/>
      <c r="F6" s="4" t="s">
        <v>117</v>
      </c>
      <c r="G6" s="5">
        <f>IFERROR(GETPIVOTDATA(" 費用 ",$A$3,"類別","醫療"),0)</f>
        <v>0</v>
      </c>
      <c r="H6" s="22"/>
    </row>
    <row r="7" spans="1:8">
      <c r="A7" s="31" t="s">
        <v>687</v>
      </c>
      <c r="B7">
        <v>1100</v>
      </c>
      <c r="E7" s="1"/>
      <c r="F7" s="2" t="s">
        <v>118</v>
      </c>
      <c r="G7" s="3">
        <f>IFERROR(GETPIVOTDATA(" 看護費 ",$A$3,"類別","醫療"),0)</f>
        <v>0</v>
      </c>
      <c r="H7" s="22"/>
    </row>
    <row r="8" spans="1:8">
      <c r="A8" s="31" t="s">
        <v>688</v>
      </c>
      <c r="B8">
        <v>1360</v>
      </c>
      <c r="E8" s="1"/>
      <c r="F8" s="2" t="s">
        <v>119</v>
      </c>
      <c r="G8" s="3">
        <f>IFERROR(GETPIVOTDATA(" 車資 ",$A$3,"類別","醫療"),0)</f>
        <v>0</v>
      </c>
      <c r="H8" s="22"/>
    </row>
    <row r="9" spans="1:8">
      <c r="A9" s="10" t="s">
        <v>689</v>
      </c>
      <c r="B9">
        <v>200</v>
      </c>
      <c r="E9" s="1"/>
      <c r="F9" s="2" t="s">
        <v>120</v>
      </c>
      <c r="G9" s="3">
        <f>IFERROR(GETPIVOTDATA(" 費用 ",$A$3,"類別","耗材"),0)</f>
        <v>4800</v>
      </c>
      <c r="H9" s="22"/>
    </row>
    <row r="10" spans="1:8">
      <c r="A10" s="31" t="s">
        <v>690</v>
      </c>
      <c r="B10">
        <v>200</v>
      </c>
      <c r="E10" s="1"/>
      <c r="F10" s="2" t="s">
        <v>121</v>
      </c>
      <c r="G10" s="3">
        <f>IFERROR(GETPIVOTDATA(" 費用 ",$A$3,"類別","其他"),0)</f>
        <v>200</v>
      </c>
      <c r="H10" s="22"/>
    </row>
    <row r="11" spans="1:8">
      <c r="A11" s="10" t="s">
        <v>464</v>
      </c>
      <c r="B11">
        <v>0</v>
      </c>
      <c r="E11" s="1"/>
      <c r="F11" s="2" t="s">
        <v>122</v>
      </c>
      <c r="G11" s="3">
        <f>IFERROR(GETPIVOTDATA(" 費用 ",$A$3,"類別","農會"),0)</f>
        <v>0</v>
      </c>
      <c r="H11" s="22"/>
    </row>
    <row r="12" spans="1:8" ht="16.899999999999999" thickBot="1">
      <c r="A12" s="31" t="s">
        <v>673</v>
      </c>
      <c r="B12">
        <v>0</v>
      </c>
      <c r="E12" s="1"/>
      <c r="F12" s="13" t="s">
        <v>123</v>
      </c>
      <c r="G12" s="16">
        <f>IFERROR(GETPIVOTDATA(" 費用 ",$A$3,"類別","沖銷"),0)</f>
        <v>0</v>
      </c>
      <c r="H12" s="22"/>
    </row>
    <row r="13" spans="1:8">
      <c r="A13" s="10" t="s">
        <v>114</v>
      </c>
      <c r="B13">
        <v>5000</v>
      </c>
      <c r="E13" s="1"/>
      <c r="F13" s="422">
        <f>SUM(G6:G12)</f>
        <v>5000</v>
      </c>
      <c r="G13" s="423"/>
      <c r="H13" s="22"/>
    </row>
    <row r="14" spans="1:8" ht="16.899999999999999" thickBot="1">
      <c r="E14" s="1"/>
      <c r="F14" s="424"/>
      <c r="G14" s="425"/>
      <c r="H14" s="22"/>
    </row>
    <row r="15" spans="1:8">
      <c r="E15" s="1"/>
      <c r="H15" s="22"/>
    </row>
    <row r="16" spans="1:8">
      <c r="E16" s="1"/>
      <c r="H16" s="22"/>
    </row>
    <row r="17" spans="1:8">
      <c r="E17" s="1"/>
      <c r="H17" s="22"/>
    </row>
    <row r="18" spans="1:8">
      <c r="E18" s="1"/>
      <c r="H18" s="22"/>
    </row>
    <row r="19" spans="1:8">
      <c r="E19" s="1"/>
      <c r="H19" s="22"/>
    </row>
    <row r="20" spans="1:8">
      <c r="E20" s="1"/>
      <c r="H20" s="22"/>
    </row>
    <row r="21" spans="1:8">
      <c r="E21" s="1"/>
      <c r="H21" s="22"/>
    </row>
    <row r="22" spans="1:8">
      <c r="E22" s="1"/>
      <c r="H22" s="22"/>
    </row>
    <row r="23" spans="1:8">
      <c r="E23" s="1"/>
      <c r="H23" s="22"/>
    </row>
    <row r="24" spans="1:8">
      <c r="E24" s="1"/>
      <c r="H24" s="22"/>
    </row>
    <row r="25" spans="1:8">
      <c r="E25" s="1"/>
      <c r="H25" s="22"/>
    </row>
    <row r="26" spans="1:8">
      <c r="A26" s="21"/>
      <c r="E26" s="1"/>
      <c r="F26" s="32"/>
      <c r="G26" s="32"/>
      <c r="H26" s="22"/>
    </row>
    <row r="27" spans="1:8">
      <c r="A27" s="21"/>
      <c r="E27" s="1"/>
      <c r="H27" s="22"/>
    </row>
    <row r="28" spans="1:8" ht="3.8" customHeight="1">
      <c r="A28" s="23"/>
      <c r="B28" s="17"/>
      <c r="C28" s="17"/>
      <c r="D28" s="17"/>
      <c r="E28" s="18"/>
      <c r="F28" s="17"/>
      <c r="G28" s="17"/>
      <c r="H28" s="24"/>
    </row>
    <row r="29" spans="1:8">
      <c r="A29" s="21"/>
      <c r="E29" s="1"/>
      <c r="H29" s="22"/>
    </row>
    <row r="30" spans="1:8">
      <c r="A30" s="21"/>
      <c r="E30" s="1"/>
      <c r="H30" s="22"/>
    </row>
    <row r="31" spans="1:8" ht="17.55">
      <c r="A31" s="15" t="s">
        <v>84</v>
      </c>
      <c r="B31" t="s">
        <v>272</v>
      </c>
      <c r="C31" s="29" t="s">
        <v>103</v>
      </c>
      <c r="D31" s="30" t="str">
        <f>IFERROR(VLOOKUP(B31,名冊!$B:$E,2,0),"")</f>
        <v/>
      </c>
      <c r="E31" s="1"/>
      <c r="H31" s="22"/>
    </row>
    <row r="32" spans="1:8">
      <c r="E32" s="1"/>
      <c r="H32" s="22"/>
    </row>
    <row r="33" spans="1:8" ht="16.899999999999999" thickBot="1">
      <c r="A33" s="14" t="s">
        <v>87</v>
      </c>
      <c r="B33" s="14" t="s">
        <v>92</v>
      </c>
      <c r="C33" s="14" t="s">
        <v>93</v>
      </c>
      <c r="D33" s="14" t="s">
        <v>94</v>
      </c>
      <c r="E33" s="1"/>
      <c r="H33" s="22"/>
    </row>
    <row r="34" spans="1:8">
      <c r="A34" s="10" t="s">
        <v>684</v>
      </c>
      <c r="B34">
        <v>4800</v>
      </c>
      <c r="E34" s="1"/>
      <c r="F34" s="420" t="s">
        <v>128</v>
      </c>
      <c r="G34" s="421"/>
      <c r="H34" s="22"/>
    </row>
    <row r="35" spans="1:8" ht="16.899999999999999" thickBot="1">
      <c r="A35" s="31" t="s">
        <v>685</v>
      </c>
      <c r="B35">
        <v>2100</v>
      </c>
      <c r="E35" s="1"/>
      <c r="F35" s="11" t="s">
        <v>115</v>
      </c>
      <c r="G35" s="12" t="s">
        <v>116</v>
      </c>
      <c r="H35" s="22"/>
    </row>
    <row r="36" spans="1:8">
      <c r="A36" s="31" t="s">
        <v>686</v>
      </c>
      <c r="B36">
        <v>240</v>
      </c>
      <c r="E36" s="1"/>
      <c r="F36" s="4" t="s">
        <v>117</v>
      </c>
      <c r="G36" s="5">
        <f>IFERROR(GETPIVOTDATA(" 費用 ",$A$33,"類別","醫療"),0)</f>
        <v>0</v>
      </c>
      <c r="H36" s="22"/>
    </row>
    <row r="37" spans="1:8">
      <c r="A37" s="31" t="s">
        <v>687</v>
      </c>
      <c r="B37">
        <v>1100</v>
      </c>
      <c r="E37" s="1"/>
      <c r="F37" s="2" t="s">
        <v>118</v>
      </c>
      <c r="G37" s="3">
        <f>IFERROR(GETPIVOTDATA(" 看護費 ",$A$33,"類別","醫療"),0)</f>
        <v>0</v>
      </c>
      <c r="H37" s="22"/>
    </row>
    <row r="38" spans="1:8">
      <c r="A38" s="31" t="s">
        <v>688</v>
      </c>
      <c r="B38">
        <v>1360</v>
      </c>
      <c r="E38" s="1"/>
      <c r="F38" s="2" t="s">
        <v>119</v>
      </c>
      <c r="G38" s="3">
        <f>IFERROR(GETPIVOTDATA(" 車資 ",$A$33,"類別","醫療"),0)</f>
        <v>0</v>
      </c>
      <c r="H38" s="22"/>
    </row>
    <row r="39" spans="1:8">
      <c r="A39" s="10" t="s">
        <v>689</v>
      </c>
      <c r="B39">
        <v>200</v>
      </c>
      <c r="E39" s="1"/>
      <c r="F39" s="2" t="s">
        <v>120</v>
      </c>
      <c r="G39" s="3">
        <f>IFERROR(GETPIVOTDATA(" 費用 ",$A$33,"類別","耗材"),0)</f>
        <v>4800</v>
      </c>
      <c r="H39" s="22"/>
    </row>
    <row r="40" spans="1:8">
      <c r="A40" s="31" t="s">
        <v>690</v>
      </c>
      <c r="B40">
        <v>200</v>
      </c>
      <c r="E40" s="1"/>
      <c r="F40" s="2" t="s">
        <v>124</v>
      </c>
      <c r="G40" s="3">
        <f>IFERROR(GETPIVOTDATA(" 費用 ",$A$33,"類別","其他"),0)</f>
        <v>200</v>
      </c>
      <c r="H40" s="22"/>
    </row>
    <row r="41" spans="1:8">
      <c r="A41" s="10" t="s">
        <v>464</v>
      </c>
      <c r="B41">
        <v>0</v>
      </c>
      <c r="E41" s="1"/>
      <c r="F41" s="2" t="s">
        <v>125</v>
      </c>
      <c r="G41" s="3">
        <f>IFERROR(GETPIVOTDATA(" 費用 ",$A$33,"類別","農會"),0)</f>
        <v>0</v>
      </c>
      <c r="H41" s="22"/>
    </row>
    <row r="42" spans="1:8" ht="16.899999999999999" thickBot="1">
      <c r="A42" s="31" t="s">
        <v>673</v>
      </c>
      <c r="B42">
        <v>0</v>
      </c>
      <c r="E42" s="1"/>
      <c r="F42" s="13" t="s">
        <v>126</v>
      </c>
      <c r="G42" s="16">
        <f>IFERROR(GETPIVOTDATA(" 費用 ",$A$33,"類別","沖銷"),0)</f>
        <v>0</v>
      </c>
      <c r="H42" s="22"/>
    </row>
    <row r="43" spans="1:8">
      <c r="A43" s="10" t="s">
        <v>114</v>
      </c>
      <c r="B43">
        <v>5000</v>
      </c>
      <c r="E43" s="1"/>
      <c r="F43" s="422">
        <f>SUM(G36:G42)</f>
        <v>5000</v>
      </c>
      <c r="G43" s="423"/>
      <c r="H43" s="22"/>
    </row>
    <row r="44" spans="1:8" ht="16.899999999999999" thickBot="1">
      <c r="E44" s="1"/>
      <c r="F44" s="424"/>
      <c r="G44" s="425"/>
      <c r="H44" s="22"/>
    </row>
    <row r="45" spans="1:8">
      <c r="E45" s="1"/>
      <c r="H45" s="22"/>
    </row>
    <row r="46" spans="1:8">
      <c r="E46" s="1"/>
      <c r="H46" s="22"/>
    </row>
    <row r="47" spans="1:8">
      <c r="E47" s="1"/>
      <c r="H47" s="22"/>
    </row>
    <row r="48" spans="1:8">
      <c r="E48" s="1"/>
      <c r="H48" s="22"/>
    </row>
    <row r="49" spans="1:8">
      <c r="E49" s="1"/>
      <c r="H49" s="22"/>
    </row>
    <row r="50" spans="1:8">
      <c r="E50" s="1"/>
      <c r="H50" s="22"/>
    </row>
    <row r="51" spans="1:8">
      <c r="E51" s="1"/>
      <c r="H51" s="22"/>
    </row>
    <row r="52" spans="1:8">
      <c r="E52" s="1"/>
      <c r="H52" s="22"/>
    </row>
    <row r="53" spans="1:8">
      <c r="E53" s="1"/>
      <c r="H53" s="22"/>
    </row>
    <row r="54" spans="1:8">
      <c r="E54" s="1"/>
      <c r="H54" s="22"/>
    </row>
    <row r="55" spans="1:8">
      <c r="E55" s="1"/>
      <c r="H55" s="22"/>
    </row>
    <row r="56" spans="1:8">
      <c r="A56" s="21"/>
      <c r="E56" s="1"/>
      <c r="F56" s="32"/>
      <c r="G56" s="32"/>
      <c r="H56" s="22"/>
    </row>
    <row r="57" spans="1:8" ht="16.899999999999999" thickBot="1">
      <c r="A57" s="25"/>
      <c r="B57" s="26"/>
      <c r="C57" s="26"/>
      <c r="D57" s="26"/>
      <c r="E57" s="27"/>
      <c r="F57" s="26"/>
      <c r="G57" s="26"/>
      <c r="H57" s="28"/>
    </row>
    <row r="58" spans="1:8">
      <c r="E58" s="1"/>
    </row>
    <row r="59" spans="1:8">
      <c r="E59" s="1"/>
    </row>
    <row r="60" spans="1:8">
      <c r="E60" s="1"/>
    </row>
    <row r="61" spans="1:8">
      <c r="E61" s="1"/>
    </row>
    <row r="62" spans="1:8">
      <c r="E62" s="1"/>
    </row>
    <row r="63" spans="1:8">
      <c r="E63" s="1"/>
    </row>
    <row r="64" spans="1:8">
      <c r="E64" s="1"/>
    </row>
    <row r="65" spans="5:5">
      <c r="E65" s="1"/>
    </row>
    <row r="66" spans="5:5">
      <c r="E66" s="1"/>
    </row>
    <row r="67" spans="5:5">
      <c r="E67" s="1"/>
    </row>
    <row r="68" spans="5:5">
      <c r="E68" s="1"/>
    </row>
    <row r="69" spans="5:5">
      <c r="E69" s="1"/>
    </row>
    <row r="70" spans="5:5">
      <c r="E70" s="1"/>
    </row>
    <row r="71" spans="5:5">
      <c r="E71" s="1"/>
    </row>
    <row r="72" spans="5:5">
      <c r="E72" s="1"/>
    </row>
    <row r="73" spans="5:5">
      <c r="E73" s="1"/>
    </row>
    <row r="74" spans="5:5">
      <c r="E74" s="1"/>
    </row>
    <row r="75" spans="5:5">
      <c r="E75" s="1"/>
    </row>
    <row r="76" spans="5:5">
      <c r="E76" s="1"/>
    </row>
    <row r="77" spans="5:5">
      <c r="E77" s="1"/>
    </row>
    <row r="78" spans="5:5">
      <c r="E78" s="1"/>
    </row>
    <row r="79" spans="5:5">
      <c r="E79" s="1"/>
    </row>
    <row r="80" spans="5:5">
      <c r="E80" s="1"/>
    </row>
    <row r="81" spans="5:5">
      <c r="E81" s="1"/>
    </row>
    <row r="82" spans="5:5">
      <c r="E82" s="1"/>
    </row>
    <row r="83" spans="5:5">
      <c r="E83" s="1"/>
    </row>
    <row r="84" spans="5:5">
      <c r="E84" s="1"/>
    </row>
    <row r="85" spans="5:5">
      <c r="E85" s="1"/>
    </row>
    <row r="86" spans="5:5">
      <c r="E86" s="1"/>
    </row>
    <row r="87" spans="5:5">
      <c r="E87" s="1"/>
    </row>
    <row r="88" spans="5:5">
      <c r="E88" s="1"/>
    </row>
    <row r="89" spans="5:5">
      <c r="E89" s="1"/>
    </row>
    <row r="90" spans="5:5">
      <c r="E90" s="1"/>
    </row>
    <row r="91" spans="5:5">
      <c r="E91" s="1"/>
    </row>
    <row r="92" spans="5:5">
      <c r="E92" s="1"/>
    </row>
    <row r="93" spans="5:5">
      <c r="E93" s="1"/>
    </row>
    <row r="94" spans="5:5">
      <c r="E94" s="1"/>
    </row>
    <row r="95" spans="5:5">
      <c r="E95" s="1"/>
    </row>
    <row r="96" spans="5:5">
      <c r="E96" s="1"/>
    </row>
    <row r="97" spans="5:5">
      <c r="E97" s="1"/>
    </row>
  </sheetData>
  <mergeCells count="4">
    <mergeCell ref="F4:G4"/>
    <mergeCell ref="F13:G14"/>
    <mergeCell ref="F34:G34"/>
    <mergeCell ref="F43:G44"/>
  </mergeCells>
  <phoneticPr fontId="36" type="noConversion"/>
  <printOptions horizontalCentered="1" verticalCentered="1"/>
  <pageMargins left="0.19685039370078741" right="0.19685039370078741" top="0.19685039370078741" bottom="0" header="3.937007874015748E-2" footer="0"/>
  <pageSetup paperSize="9" scale="91" orientation="portrait"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1">
    <tabColor rgb="FFFFFF00"/>
  </sheetPr>
  <dimension ref="A1:E112"/>
  <sheetViews>
    <sheetView zoomScaleNormal="100" workbookViewId="0">
      <pane ySplit="1" topLeftCell="A20" activePane="bottomLeft" state="frozen"/>
      <selection pane="bottomLeft" activeCell="D11" sqref="D11"/>
    </sheetView>
  </sheetViews>
  <sheetFormatPr defaultRowHeight="16.3"/>
  <cols>
    <col min="1" max="1" width="29.109375" style="8" customWidth="1"/>
    <col min="2" max="2" width="19.88671875" style="8" customWidth="1"/>
    <col min="3" max="3" width="11.88671875" style="87" customWidth="1"/>
    <col min="4" max="4" width="67.109375" style="33" customWidth="1"/>
    <col min="5" max="5" width="18.6640625" style="33" customWidth="1"/>
  </cols>
  <sheetData>
    <row r="1" spans="1:5">
      <c r="A1" s="8" t="s">
        <v>255</v>
      </c>
      <c r="B1" s="8" t="s">
        <v>256</v>
      </c>
      <c r="C1" s="87" t="s">
        <v>1031</v>
      </c>
      <c r="D1" s="8" t="s">
        <v>1032</v>
      </c>
      <c r="E1" s="8" t="s">
        <v>316</v>
      </c>
    </row>
    <row r="2" spans="1:5">
      <c r="A2" s="8" t="s">
        <v>2650</v>
      </c>
      <c r="B2" s="151">
        <v>900</v>
      </c>
      <c r="C2" s="68">
        <v>600</v>
      </c>
      <c r="D2" s="8">
        <v>600</v>
      </c>
      <c r="E2" s="8" t="s">
        <v>410</v>
      </c>
    </row>
    <row r="3" spans="1:5">
      <c r="A3" s="8" t="s">
        <v>2652</v>
      </c>
      <c r="B3" s="151">
        <v>800</v>
      </c>
      <c r="C3" s="68">
        <v>520</v>
      </c>
      <c r="D3" s="8">
        <v>520</v>
      </c>
      <c r="E3" s="8"/>
    </row>
    <row r="4" spans="1:5">
      <c r="A4" s="8" t="s">
        <v>1055</v>
      </c>
      <c r="B4" s="151">
        <v>600</v>
      </c>
      <c r="C4" s="68">
        <v>350</v>
      </c>
      <c r="D4" s="8">
        <v>350</v>
      </c>
      <c r="E4" s="8"/>
    </row>
    <row r="5" spans="1:5">
      <c r="A5" s="8" t="s">
        <v>257</v>
      </c>
      <c r="B5" s="151">
        <v>150</v>
      </c>
      <c r="C5" s="68">
        <v>100</v>
      </c>
      <c r="D5" s="8">
        <v>100</v>
      </c>
      <c r="E5" s="8"/>
    </row>
    <row r="6" spans="1:5">
      <c r="A6" s="8" t="s">
        <v>2044</v>
      </c>
      <c r="B6" s="151">
        <v>1950</v>
      </c>
      <c r="C6" s="68">
        <v>1152</v>
      </c>
      <c r="D6" s="8"/>
      <c r="E6" s="8"/>
    </row>
    <row r="7" spans="1:5">
      <c r="A7" s="8" t="s">
        <v>1938</v>
      </c>
      <c r="B7" s="151">
        <v>900</v>
      </c>
      <c r="C7" s="68">
        <v>680</v>
      </c>
      <c r="D7" s="8" t="s">
        <v>1933</v>
      </c>
      <c r="E7" s="8"/>
    </row>
    <row r="8" spans="1:5">
      <c r="A8" s="8" t="s">
        <v>3209</v>
      </c>
      <c r="B8" s="151">
        <v>320</v>
      </c>
      <c r="C8" s="68">
        <v>227</v>
      </c>
      <c r="D8" s="8" t="s">
        <v>4329</v>
      </c>
      <c r="E8" s="8"/>
    </row>
    <row r="9" spans="1:5">
      <c r="A9" s="8" t="s">
        <v>2147</v>
      </c>
      <c r="B9" s="151">
        <v>1500</v>
      </c>
      <c r="C9" s="68">
        <v>750</v>
      </c>
      <c r="D9" s="8"/>
      <c r="E9" s="8"/>
    </row>
    <row r="10" spans="1:5">
      <c r="A10" s="8" t="s">
        <v>2214</v>
      </c>
      <c r="B10" s="151">
        <v>1100</v>
      </c>
      <c r="C10" s="68">
        <v>667</v>
      </c>
      <c r="D10" s="8">
        <v>667</v>
      </c>
      <c r="E10" s="8"/>
    </row>
    <row r="11" spans="1:5">
      <c r="A11" s="8" t="s">
        <v>1261</v>
      </c>
      <c r="B11" s="151">
        <v>900</v>
      </c>
      <c r="C11" s="68"/>
      <c r="D11" s="8"/>
      <c r="E11" s="8"/>
    </row>
    <row r="12" spans="1:5">
      <c r="A12" s="8" t="s">
        <v>964</v>
      </c>
      <c r="B12" s="151">
        <v>400</v>
      </c>
      <c r="C12" s="68"/>
      <c r="D12" s="8"/>
      <c r="E12" s="8"/>
    </row>
    <row r="13" spans="1:5">
      <c r="A13" s="8" t="s">
        <v>1871</v>
      </c>
      <c r="B13" s="151">
        <v>2150</v>
      </c>
      <c r="C13" s="68">
        <v>1680</v>
      </c>
      <c r="D13" s="8" t="s">
        <v>1427</v>
      </c>
      <c r="E13" s="8"/>
    </row>
    <row r="14" spans="1:5">
      <c r="A14" s="8" t="s">
        <v>1579</v>
      </c>
      <c r="B14" s="151">
        <v>1950</v>
      </c>
      <c r="C14" s="68">
        <v>1368</v>
      </c>
      <c r="D14" s="8" t="s">
        <v>1426</v>
      </c>
      <c r="E14" s="8"/>
    </row>
    <row r="15" spans="1:5">
      <c r="A15" s="8" t="s">
        <v>1093</v>
      </c>
      <c r="B15" s="151">
        <v>2250</v>
      </c>
      <c r="C15" s="68">
        <v>1800</v>
      </c>
      <c r="D15" s="8"/>
      <c r="E15" s="8"/>
    </row>
    <row r="16" spans="1:5">
      <c r="A16" s="8" t="s">
        <v>2071</v>
      </c>
      <c r="B16" s="151">
        <v>1000</v>
      </c>
      <c r="C16" s="68">
        <v>300</v>
      </c>
      <c r="D16" s="8">
        <v>240</v>
      </c>
      <c r="E16" s="8"/>
    </row>
    <row r="17" spans="1:5">
      <c r="A17" s="8" t="s">
        <v>245</v>
      </c>
      <c r="B17" s="151">
        <v>150</v>
      </c>
      <c r="C17" s="68">
        <v>128</v>
      </c>
      <c r="D17" s="8"/>
      <c r="E17" s="8"/>
    </row>
    <row r="18" spans="1:5">
      <c r="A18" s="8" t="s">
        <v>2014</v>
      </c>
      <c r="B18" s="151">
        <v>220</v>
      </c>
      <c r="C18" s="68">
        <v>110</v>
      </c>
      <c r="D18" s="240" t="s">
        <v>1399</v>
      </c>
      <c r="E18" s="8"/>
    </row>
    <row r="19" spans="1:5">
      <c r="A19" s="8" t="s">
        <v>2013</v>
      </c>
      <c r="B19" s="151">
        <v>210</v>
      </c>
      <c r="C19" s="68">
        <v>99</v>
      </c>
      <c r="D19" s="241" t="s">
        <v>2048</v>
      </c>
      <c r="E19" s="8"/>
    </row>
    <row r="20" spans="1:5">
      <c r="A20" s="8" t="s">
        <v>2070</v>
      </c>
      <c r="B20" s="151">
        <v>300</v>
      </c>
      <c r="C20" s="68">
        <v>159</v>
      </c>
      <c r="D20" s="241" t="s">
        <v>2047</v>
      </c>
      <c r="E20" s="8"/>
    </row>
    <row r="21" spans="1:5">
      <c r="A21" s="8" t="s">
        <v>2012</v>
      </c>
      <c r="B21" s="151">
        <v>272</v>
      </c>
      <c r="C21" s="68">
        <v>159</v>
      </c>
      <c r="D21" s="241" t="s">
        <v>2046</v>
      </c>
      <c r="E21" s="8"/>
    </row>
    <row r="22" spans="1:5">
      <c r="A22" s="8" t="s">
        <v>362</v>
      </c>
      <c r="B22" s="151">
        <v>60</v>
      </c>
      <c r="C22" s="68">
        <v>35</v>
      </c>
      <c r="D22" s="8" t="s">
        <v>2216</v>
      </c>
      <c r="E22" s="8"/>
    </row>
    <row r="23" spans="1:5">
      <c r="A23" s="8" t="s">
        <v>1036</v>
      </c>
      <c r="B23" s="151">
        <v>80</v>
      </c>
      <c r="C23" s="68"/>
      <c r="D23" s="8"/>
      <c r="E23" s="8"/>
    </row>
    <row r="24" spans="1:5">
      <c r="A24" s="8" t="s">
        <v>1037</v>
      </c>
      <c r="B24" s="151">
        <v>100</v>
      </c>
      <c r="C24" s="68"/>
      <c r="D24" s="8"/>
      <c r="E24" s="8"/>
    </row>
    <row r="25" spans="1:5">
      <c r="A25" s="8" t="s">
        <v>2029</v>
      </c>
      <c r="B25" s="151">
        <v>35</v>
      </c>
      <c r="C25" s="68">
        <v>30</v>
      </c>
      <c r="D25" s="8"/>
      <c r="E25" s="8"/>
    </row>
    <row r="26" spans="1:5">
      <c r="A26" s="8" t="s">
        <v>2658</v>
      </c>
      <c r="B26" s="151">
        <v>200</v>
      </c>
      <c r="C26" s="68"/>
      <c r="D26" s="8"/>
      <c r="E26" s="8"/>
    </row>
    <row r="27" spans="1:5">
      <c r="A27" s="8" t="s">
        <v>2028</v>
      </c>
      <c r="B27" s="151">
        <v>200</v>
      </c>
      <c r="C27" s="68"/>
      <c r="D27" s="8"/>
      <c r="E27" s="8"/>
    </row>
    <row r="28" spans="1:5">
      <c r="A28" s="8" t="s">
        <v>361</v>
      </c>
      <c r="B28" s="151">
        <v>13</v>
      </c>
      <c r="C28" s="68">
        <v>11</v>
      </c>
      <c r="D28" s="8">
        <v>11</v>
      </c>
      <c r="E28" s="8"/>
    </row>
    <row r="29" spans="1:5">
      <c r="A29" s="8" t="s">
        <v>2108</v>
      </c>
      <c r="B29" s="151">
        <v>4</v>
      </c>
      <c r="C29" s="68">
        <v>3</v>
      </c>
      <c r="D29" s="8">
        <v>2.9</v>
      </c>
      <c r="E29" s="8"/>
    </row>
    <row r="30" spans="1:5">
      <c r="A30" s="8" t="s">
        <v>723</v>
      </c>
      <c r="B30" s="151">
        <v>20</v>
      </c>
      <c r="C30" s="68">
        <v>18</v>
      </c>
      <c r="D30" s="8">
        <v>18</v>
      </c>
      <c r="E30" s="8"/>
    </row>
    <row r="31" spans="1:5">
      <c r="A31" s="87" t="s">
        <v>3312</v>
      </c>
      <c r="B31" s="151">
        <v>175</v>
      </c>
      <c r="C31" s="68">
        <v>152</v>
      </c>
      <c r="D31" s="68">
        <v>152</v>
      </c>
      <c r="E31" s="8"/>
    </row>
    <row r="32" spans="1:5">
      <c r="A32" s="68" t="s">
        <v>1047</v>
      </c>
      <c r="B32" s="151">
        <v>105</v>
      </c>
      <c r="C32" s="68">
        <v>90</v>
      </c>
      <c r="D32" s="68">
        <v>90</v>
      </c>
      <c r="E32" s="8"/>
    </row>
    <row r="33" spans="1:5">
      <c r="A33" s="68" t="s">
        <v>796</v>
      </c>
      <c r="B33" s="151">
        <v>105</v>
      </c>
      <c r="C33" s="68">
        <v>90</v>
      </c>
      <c r="D33" s="68">
        <v>90</v>
      </c>
      <c r="E33" s="8"/>
    </row>
    <row r="34" spans="1:5">
      <c r="A34" s="8" t="s">
        <v>2043</v>
      </c>
      <c r="B34" s="151">
        <v>110</v>
      </c>
      <c r="C34" s="68">
        <v>90</v>
      </c>
      <c r="D34" s="8">
        <v>90</v>
      </c>
      <c r="E34" s="157" t="s">
        <v>1547</v>
      </c>
    </row>
    <row r="35" spans="1:5">
      <c r="A35" s="8" t="s">
        <v>460</v>
      </c>
      <c r="B35" s="151">
        <v>120</v>
      </c>
      <c r="C35" s="68">
        <v>100</v>
      </c>
      <c r="D35" s="8" t="s">
        <v>461</v>
      </c>
      <c r="E35" s="8"/>
    </row>
    <row r="36" spans="1:5">
      <c r="A36" s="8" t="s">
        <v>1085</v>
      </c>
      <c r="B36" s="151">
        <v>15</v>
      </c>
      <c r="C36" s="68">
        <v>12.5</v>
      </c>
      <c r="D36" s="8"/>
      <c r="E36" s="8"/>
    </row>
    <row r="37" spans="1:5">
      <c r="A37" s="8" t="s">
        <v>462</v>
      </c>
      <c r="B37" s="151">
        <v>30</v>
      </c>
      <c r="C37" s="68"/>
      <c r="D37" s="8"/>
      <c r="E37" s="8"/>
    </row>
    <row r="38" spans="1:5">
      <c r="A38" s="8" t="s">
        <v>258</v>
      </c>
      <c r="B38" s="151">
        <v>30</v>
      </c>
      <c r="C38" s="68"/>
      <c r="D38" s="8"/>
      <c r="E38" s="8"/>
    </row>
    <row r="39" spans="1:5">
      <c r="A39" s="8" t="s">
        <v>354</v>
      </c>
      <c r="B39" s="151">
        <v>75</v>
      </c>
      <c r="C39" s="68"/>
      <c r="D39" s="8"/>
      <c r="E39" s="8"/>
    </row>
    <row r="40" spans="1:5">
      <c r="A40" s="8" t="s">
        <v>1402</v>
      </c>
      <c r="B40" s="151">
        <v>60</v>
      </c>
      <c r="C40" s="68">
        <v>50</v>
      </c>
      <c r="D40" s="8" t="s">
        <v>1066</v>
      </c>
      <c r="E40" s="8"/>
    </row>
    <row r="41" spans="1:5">
      <c r="A41" s="8" t="s">
        <v>2161</v>
      </c>
      <c r="B41" s="151">
        <v>150</v>
      </c>
      <c r="C41" s="68">
        <v>130</v>
      </c>
      <c r="D41" s="8" t="s">
        <v>1015</v>
      </c>
      <c r="E41" s="8"/>
    </row>
    <row r="42" spans="1:5">
      <c r="A42" s="8" t="s">
        <v>2079</v>
      </c>
      <c r="B42" s="151">
        <v>1255</v>
      </c>
      <c r="C42" s="68">
        <v>1155</v>
      </c>
      <c r="D42" s="8" t="s">
        <v>2050</v>
      </c>
      <c r="E42" s="8"/>
    </row>
    <row r="43" spans="1:5">
      <c r="A43" s="8" t="s">
        <v>1895</v>
      </c>
      <c r="B43" s="151">
        <v>1255</v>
      </c>
      <c r="C43" s="68">
        <v>1155</v>
      </c>
      <c r="D43" s="8" t="s">
        <v>2049</v>
      </c>
      <c r="E43" s="8"/>
    </row>
    <row r="44" spans="1:5">
      <c r="A44" s="8" t="s">
        <v>2187</v>
      </c>
      <c r="B44" s="151">
        <v>209</v>
      </c>
      <c r="C44" s="68">
        <v>193</v>
      </c>
      <c r="D44" s="8" t="s">
        <v>2051</v>
      </c>
      <c r="E44" s="8"/>
    </row>
    <row r="45" spans="1:5">
      <c r="A45" s="8" t="s">
        <v>3261</v>
      </c>
      <c r="B45" s="151">
        <v>209</v>
      </c>
      <c r="C45" s="68">
        <v>193</v>
      </c>
      <c r="D45" s="8" t="s">
        <v>2052</v>
      </c>
      <c r="E45" s="8"/>
    </row>
    <row r="46" spans="1:5">
      <c r="A46" s="8" t="s">
        <v>411</v>
      </c>
      <c r="B46" s="151">
        <v>2000</v>
      </c>
      <c r="C46" s="68"/>
      <c r="D46" s="8"/>
      <c r="E46" s="8"/>
    </row>
    <row r="47" spans="1:5">
      <c r="A47" s="8" t="s">
        <v>428</v>
      </c>
      <c r="B47" s="151">
        <v>150</v>
      </c>
      <c r="C47" s="68">
        <v>50</v>
      </c>
      <c r="D47" s="8">
        <v>50</v>
      </c>
      <c r="E47" s="8"/>
    </row>
    <row r="48" spans="1:5">
      <c r="A48" s="8" t="s">
        <v>1925</v>
      </c>
      <c r="B48" s="151">
        <v>5</v>
      </c>
      <c r="C48" s="68">
        <v>0</v>
      </c>
      <c r="D48" s="8"/>
      <c r="E48" s="8"/>
    </row>
    <row r="49" spans="1:5">
      <c r="A49" s="8" t="s">
        <v>360</v>
      </c>
      <c r="B49" s="151">
        <v>150</v>
      </c>
      <c r="C49" s="68">
        <v>135</v>
      </c>
      <c r="D49" s="8" t="s">
        <v>357</v>
      </c>
      <c r="E49" s="8"/>
    </row>
    <row r="50" spans="1:5">
      <c r="A50" s="8" t="s">
        <v>358</v>
      </c>
      <c r="B50" s="151">
        <v>20</v>
      </c>
      <c r="C50" s="68">
        <v>14</v>
      </c>
      <c r="D50" s="8"/>
      <c r="E50" s="8"/>
    </row>
    <row r="51" spans="1:5">
      <c r="A51" s="8" t="s">
        <v>2690</v>
      </c>
      <c r="B51" s="151">
        <v>500</v>
      </c>
      <c r="C51" s="68"/>
      <c r="D51" s="8" t="s">
        <v>675</v>
      </c>
      <c r="E51" s="8"/>
    </row>
    <row r="52" spans="1:5">
      <c r="A52" s="8" t="s">
        <v>747</v>
      </c>
      <c r="B52" s="151">
        <v>250</v>
      </c>
      <c r="C52" s="68"/>
      <c r="D52" s="8"/>
      <c r="E52" s="8"/>
    </row>
    <row r="53" spans="1:5">
      <c r="A53" s="8" t="s">
        <v>724</v>
      </c>
      <c r="B53" s="151">
        <v>450</v>
      </c>
      <c r="C53" s="68">
        <v>380</v>
      </c>
      <c r="D53" s="8" t="s">
        <v>413</v>
      </c>
      <c r="E53" s="8"/>
    </row>
    <row r="54" spans="1:5">
      <c r="A54" s="8" t="s">
        <v>1401</v>
      </c>
      <c r="B54" s="151">
        <v>200</v>
      </c>
      <c r="C54" s="68">
        <v>150</v>
      </c>
      <c r="D54" s="8">
        <v>150</v>
      </c>
      <c r="E54" s="8"/>
    </row>
    <row r="55" spans="1:5">
      <c r="A55" s="8" t="s">
        <v>1400</v>
      </c>
      <c r="B55" s="151">
        <v>300</v>
      </c>
      <c r="C55" s="68"/>
      <c r="D55" s="8"/>
      <c r="E55" s="8"/>
    </row>
    <row r="56" spans="1:5">
      <c r="A56" s="8" t="s">
        <v>798</v>
      </c>
      <c r="B56" s="151">
        <v>425</v>
      </c>
      <c r="C56" s="68">
        <v>350</v>
      </c>
      <c r="D56" s="8" t="s">
        <v>414</v>
      </c>
      <c r="E56" s="8"/>
    </row>
    <row r="57" spans="1:5">
      <c r="A57" s="150" t="s">
        <v>702</v>
      </c>
      <c r="B57" s="151">
        <v>16</v>
      </c>
      <c r="C57" s="68">
        <v>14</v>
      </c>
      <c r="D57" s="8">
        <v>14</v>
      </c>
      <c r="E57" s="8"/>
    </row>
    <row r="58" spans="1:5">
      <c r="A58" s="8" t="s">
        <v>2011</v>
      </c>
      <c r="B58" s="151">
        <v>900</v>
      </c>
      <c r="C58" s="68">
        <v>540</v>
      </c>
      <c r="D58" s="8" t="s">
        <v>1346</v>
      </c>
      <c r="E58" s="8"/>
    </row>
    <row r="59" spans="1:5">
      <c r="A59" s="8" t="s">
        <v>427</v>
      </c>
      <c r="B59" s="151">
        <v>900</v>
      </c>
      <c r="C59" s="68"/>
      <c r="D59" s="8" t="s">
        <v>292</v>
      </c>
      <c r="E59" s="8"/>
    </row>
    <row r="60" spans="1:5">
      <c r="A60" s="8" t="s">
        <v>1651</v>
      </c>
      <c r="B60" s="151">
        <v>25</v>
      </c>
      <c r="C60" s="68"/>
      <c r="D60" s="8"/>
      <c r="E60" s="8"/>
    </row>
    <row r="61" spans="1:5">
      <c r="A61" s="8" t="s">
        <v>421</v>
      </c>
      <c r="B61" s="151">
        <v>25</v>
      </c>
      <c r="C61" s="68"/>
      <c r="D61" s="8"/>
      <c r="E61" s="8"/>
    </row>
    <row r="62" spans="1:5">
      <c r="A62" s="8" t="s">
        <v>2159</v>
      </c>
      <c r="B62" s="151">
        <v>5</v>
      </c>
      <c r="C62" s="68"/>
      <c r="D62" s="8"/>
      <c r="E62" s="8"/>
    </row>
    <row r="63" spans="1:5">
      <c r="A63" s="8" t="s">
        <v>296</v>
      </c>
      <c r="B63" s="151">
        <v>4</v>
      </c>
      <c r="C63" s="68"/>
      <c r="D63" s="8"/>
      <c r="E63" s="8"/>
    </row>
    <row r="64" spans="1:5">
      <c r="A64" s="8" t="s">
        <v>399</v>
      </c>
      <c r="B64" s="151">
        <v>4</v>
      </c>
      <c r="C64" s="68"/>
      <c r="D64" s="8"/>
      <c r="E64" s="8"/>
    </row>
    <row r="65" spans="1:5">
      <c r="A65" s="8" t="s">
        <v>485</v>
      </c>
      <c r="B65" s="151">
        <v>35</v>
      </c>
      <c r="C65" s="68"/>
      <c r="D65" s="8"/>
      <c r="E65" s="8"/>
    </row>
    <row r="66" spans="1:5">
      <c r="A66" s="8" t="s">
        <v>486</v>
      </c>
      <c r="B66" s="151">
        <v>20</v>
      </c>
      <c r="C66" s="68"/>
      <c r="D66" s="8"/>
      <c r="E66" s="8"/>
    </row>
    <row r="67" spans="1:5">
      <c r="A67" s="8" t="s">
        <v>1872</v>
      </c>
      <c r="B67" s="151">
        <v>110</v>
      </c>
      <c r="C67" s="68"/>
      <c r="D67" s="8" t="s">
        <v>739</v>
      </c>
      <c r="E67" s="8"/>
    </row>
    <row r="68" spans="1:5">
      <c r="A68" s="8" t="s">
        <v>722</v>
      </c>
      <c r="B68" s="151">
        <v>100</v>
      </c>
      <c r="C68" s="68"/>
      <c r="D68" s="8"/>
      <c r="E68" s="8"/>
    </row>
    <row r="69" spans="1:5">
      <c r="A69" s="150" t="s">
        <v>2188</v>
      </c>
      <c r="B69" s="151">
        <v>40</v>
      </c>
      <c r="C69" s="68">
        <v>35</v>
      </c>
      <c r="D69" s="8">
        <v>35</v>
      </c>
      <c r="E69" s="8"/>
    </row>
    <row r="70" spans="1:5">
      <c r="A70" s="152" t="s">
        <v>2215</v>
      </c>
      <c r="B70" s="151">
        <v>22</v>
      </c>
      <c r="C70" s="68">
        <v>19</v>
      </c>
      <c r="D70" s="8">
        <v>19</v>
      </c>
      <c r="E70" s="8"/>
    </row>
    <row r="71" spans="1:5">
      <c r="A71" s="8" t="s">
        <v>871</v>
      </c>
      <c r="B71" s="151">
        <v>1100</v>
      </c>
      <c r="C71" s="68">
        <v>1100</v>
      </c>
      <c r="D71" s="8" t="s">
        <v>1006</v>
      </c>
      <c r="E71" s="8"/>
    </row>
    <row r="72" spans="1:5">
      <c r="A72" s="8" t="s">
        <v>395</v>
      </c>
      <c r="B72" s="151">
        <v>200</v>
      </c>
      <c r="C72" s="68"/>
      <c r="D72" s="8"/>
      <c r="E72" s="8"/>
    </row>
    <row r="73" spans="1:5">
      <c r="A73" s="8" t="s">
        <v>321</v>
      </c>
      <c r="B73" s="151">
        <v>180</v>
      </c>
      <c r="C73" s="68"/>
      <c r="D73" s="8" t="s">
        <v>322</v>
      </c>
      <c r="E73" s="8"/>
    </row>
    <row r="74" spans="1:5">
      <c r="A74" s="8" t="s">
        <v>320</v>
      </c>
      <c r="B74" s="151">
        <v>6600</v>
      </c>
      <c r="C74" s="68"/>
      <c r="D74" s="8"/>
      <c r="E74" s="8"/>
    </row>
    <row r="75" spans="1:5">
      <c r="A75" s="150" t="s">
        <v>3226</v>
      </c>
      <c r="B75" s="151">
        <v>80</v>
      </c>
      <c r="C75" s="68">
        <v>75</v>
      </c>
      <c r="D75" s="152" t="s">
        <v>2106</v>
      </c>
      <c r="E75" s="8"/>
    </row>
    <row r="76" spans="1:5">
      <c r="A76" s="8" t="s">
        <v>1777</v>
      </c>
      <c r="B76" s="151">
        <v>125</v>
      </c>
      <c r="C76" s="68">
        <v>110</v>
      </c>
      <c r="D76" s="150" t="s">
        <v>334</v>
      </c>
      <c r="E76" s="8"/>
    </row>
    <row r="77" spans="1:5">
      <c r="A77" s="8" t="s">
        <v>1500</v>
      </c>
      <c r="B77" s="151">
        <v>600</v>
      </c>
      <c r="C77" s="68">
        <v>390</v>
      </c>
      <c r="D77" s="8" t="s">
        <v>368</v>
      </c>
      <c r="E77" s="8"/>
    </row>
    <row r="78" spans="1:5">
      <c r="A78" s="8" t="s">
        <v>1546</v>
      </c>
      <c r="B78" s="151">
        <v>500</v>
      </c>
      <c r="C78" s="68">
        <v>300</v>
      </c>
      <c r="D78" s="8" t="s">
        <v>351</v>
      </c>
      <c r="E78" s="8"/>
    </row>
    <row r="79" spans="1:5">
      <c r="A79" s="8" t="s">
        <v>995</v>
      </c>
      <c r="B79" s="151">
        <v>15</v>
      </c>
      <c r="C79" s="68">
        <v>13</v>
      </c>
      <c r="D79" s="8" t="s">
        <v>996</v>
      </c>
      <c r="E79" s="8"/>
    </row>
    <row r="80" spans="1:5">
      <c r="A80" s="8" t="s">
        <v>1484</v>
      </c>
      <c r="B80" s="151">
        <v>200</v>
      </c>
      <c r="C80" s="68">
        <v>180</v>
      </c>
      <c r="D80" s="8"/>
      <c r="E80" s="8"/>
    </row>
    <row r="81" spans="1:5">
      <c r="A81" s="8" t="s">
        <v>353</v>
      </c>
      <c r="B81" s="151">
        <v>180</v>
      </c>
      <c r="C81" s="68">
        <v>160</v>
      </c>
      <c r="D81" s="8" t="s">
        <v>352</v>
      </c>
      <c r="E81" s="8"/>
    </row>
    <row r="82" spans="1:5">
      <c r="A82" s="8" t="s">
        <v>868</v>
      </c>
      <c r="B82" s="151">
        <v>70</v>
      </c>
      <c r="C82" s="68">
        <v>60</v>
      </c>
      <c r="D82" s="8" t="s">
        <v>363</v>
      </c>
      <c r="E82" s="8"/>
    </row>
    <row r="83" spans="1:5">
      <c r="A83" s="8" t="s">
        <v>374</v>
      </c>
      <c r="B83" s="151">
        <v>7500</v>
      </c>
      <c r="C83" s="68"/>
      <c r="D83" s="8" t="s">
        <v>376</v>
      </c>
      <c r="E83" s="8"/>
    </row>
    <row r="84" spans="1:5">
      <c r="A84" s="8" t="s">
        <v>375</v>
      </c>
      <c r="B84" s="151">
        <v>11000</v>
      </c>
      <c r="C84" s="68"/>
      <c r="D84" s="8" t="s">
        <v>377</v>
      </c>
      <c r="E84" s="8"/>
    </row>
    <row r="85" spans="1:5">
      <c r="A85" s="8" t="s">
        <v>412</v>
      </c>
      <c r="B85" s="151">
        <v>1200</v>
      </c>
      <c r="C85" s="68"/>
      <c r="D85" s="8"/>
      <c r="E85" s="8"/>
    </row>
    <row r="86" spans="1:5">
      <c r="A86" s="150" t="s">
        <v>415</v>
      </c>
      <c r="B86" s="151">
        <v>33</v>
      </c>
      <c r="C86" s="68">
        <v>29</v>
      </c>
      <c r="D86" s="150">
        <v>29</v>
      </c>
      <c r="E86" s="8"/>
    </row>
    <row r="87" spans="1:5">
      <c r="A87" s="8" t="s">
        <v>418</v>
      </c>
      <c r="B87" s="151">
        <v>200</v>
      </c>
      <c r="C87" s="68"/>
      <c r="D87" s="8"/>
      <c r="E87" s="8"/>
    </row>
    <row r="88" spans="1:5">
      <c r="A88" s="8" t="s">
        <v>1911</v>
      </c>
      <c r="B88" s="151">
        <v>150</v>
      </c>
      <c r="C88" s="68"/>
      <c r="D88" s="8"/>
      <c r="E88" s="8"/>
    </row>
    <row r="89" spans="1:5">
      <c r="A89" s="8" t="s">
        <v>426</v>
      </c>
      <c r="B89" s="151">
        <v>30</v>
      </c>
      <c r="C89" s="68"/>
      <c r="D89" s="8"/>
      <c r="E89" s="8"/>
    </row>
    <row r="90" spans="1:5">
      <c r="A90" s="8" t="s">
        <v>639</v>
      </c>
      <c r="B90" s="151">
        <v>5</v>
      </c>
      <c r="C90" s="68"/>
      <c r="D90" s="8"/>
      <c r="E90" s="8"/>
    </row>
    <row r="91" spans="1:5">
      <c r="A91" s="8" t="s">
        <v>1092</v>
      </c>
      <c r="B91" s="151">
        <v>5</v>
      </c>
      <c r="C91" s="68"/>
      <c r="D91" s="8"/>
      <c r="E91" s="8"/>
    </row>
    <row r="92" spans="1:5">
      <c r="A92" s="8" t="s">
        <v>439</v>
      </c>
      <c r="B92" s="151">
        <v>30</v>
      </c>
      <c r="C92" s="68"/>
      <c r="D92" s="8" t="s">
        <v>741</v>
      </c>
      <c r="E92" s="8"/>
    </row>
    <row r="93" spans="1:5">
      <c r="A93" s="8" t="s">
        <v>440</v>
      </c>
      <c r="B93" s="151">
        <v>50</v>
      </c>
      <c r="C93" s="68"/>
      <c r="D93" s="8" t="s">
        <v>742</v>
      </c>
      <c r="E93" s="8"/>
    </row>
    <row r="94" spans="1:5">
      <c r="A94" s="8" t="s">
        <v>441</v>
      </c>
      <c r="B94" s="151">
        <v>100</v>
      </c>
      <c r="C94" s="68"/>
      <c r="D94" s="8" t="s">
        <v>743</v>
      </c>
      <c r="E94" s="8"/>
    </row>
    <row r="95" spans="1:5">
      <c r="A95" s="8" t="s">
        <v>445</v>
      </c>
      <c r="B95" s="151">
        <v>1100</v>
      </c>
      <c r="C95" s="68"/>
      <c r="D95" s="8"/>
      <c r="E95" s="8"/>
    </row>
    <row r="96" spans="1:5">
      <c r="A96" s="8" t="s">
        <v>797</v>
      </c>
      <c r="B96" s="151">
        <v>200</v>
      </c>
      <c r="C96" s="68"/>
      <c r="D96" s="8" t="s">
        <v>2132</v>
      </c>
      <c r="E96" s="8"/>
    </row>
    <row r="97" spans="1:5">
      <c r="A97" s="8" t="s">
        <v>463</v>
      </c>
      <c r="B97" s="151">
        <v>400</v>
      </c>
      <c r="C97" s="68"/>
      <c r="D97" s="8"/>
      <c r="E97" s="8"/>
    </row>
    <row r="98" spans="1:5">
      <c r="A98" s="8" t="s">
        <v>827</v>
      </c>
      <c r="B98" s="151">
        <v>400</v>
      </c>
      <c r="C98" s="68"/>
      <c r="D98" s="8"/>
      <c r="E98" s="8">
        <v>390</v>
      </c>
    </row>
    <row r="99" spans="1:5">
      <c r="A99" s="8" t="s">
        <v>830</v>
      </c>
      <c r="B99" s="151">
        <v>90</v>
      </c>
      <c r="C99" s="68"/>
      <c r="D99" s="8" t="s">
        <v>829</v>
      </c>
      <c r="E99" s="8"/>
    </row>
    <row r="100" spans="1:5">
      <c r="A100" s="8" t="s">
        <v>958</v>
      </c>
      <c r="B100" s="151">
        <v>450</v>
      </c>
      <c r="C100" s="68">
        <v>375</v>
      </c>
      <c r="D100" s="8" t="s">
        <v>959</v>
      </c>
      <c r="E100" s="8"/>
    </row>
    <row r="101" spans="1:5">
      <c r="A101" s="8" t="s">
        <v>1033</v>
      </c>
      <c r="B101" s="151">
        <v>20</v>
      </c>
      <c r="C101" s="68"/>
      <c r="D101" s="8"/>
      <c r="E101" s="8"/>
    </row>
    <row r="102" spans="1:5">
      <c r="A102" s="8" t="s">
        <v>1034</v>
      </c>
      <c r="B102" s="151">
        <v>380</v>
      </c>
      <c r="C102" s="68"/>
      <c r="D102" s="8"/>
      <c r="E102" s="8"/>
    </row>
    <row r="103" spans="1:5">
      <c r="A103" s="8" t="s">
        <v>1551</v>
      </c>
      <c r="B103" s="151">
        <v>45</v>
      </c>
      <c r="C103" s="68"/>
      <c r="D103" s="8"/>
      <c r="E103" s="8"/>
    </row>
    <row r="104" spans="1:5">
      <c r="A104" s="8" t="s">
        <v>1035</v>
      </c>
      <c r="B104" s="151">
        <v>200</v>
      </c>
      <c r="C104" s="68"/>
      <c r="D104" s="8"/>
      <c r="E104" s="8"/>
    </row>
    <row r="105" spans="1:5">
      <c r="A105" s="8" t="s">
        <v>1393</v>
      </c>
      <c r="B105" s="151">
        <v>100</v>
      </c>
      <c r="C105" s="68"/>
      <c r="D105" s="8"/>
      <c r="E105" s="8"/>
    </row>
    <row r="106" spans="1:5">
      <c r="A106" s="8" t="s">
        <v>1897</v>
      </c>
      <c r="B106" s="151">
        <v>320</v>
      </c>
      <c r="C106" s="68">
        <v>270</v>
      </c>
      <c r="D106" s="8" t="s">
        <v>1896</v>
      </c>
      <c r="E106" s="8"/>
    </row>
    <row r="107" spans="1:5">
      <c r="A107" s="8" t="s">
        <v>2075</v>
      </c>
      <c r="B107" s="151">
        <v>405</v>
      </c>
      <c r="C107" s="68"/>
      <c r="D107" s="8" t="s">
        <v>2074</v>
      </c>
      <c r="E107" s="8"/>
    </row>
    <row r="108" spans="1:5">
      <c r="A108" s="8" t="s">
        <v>2076</v>
      </c>
      <c r="B108" s="151">
        <v>630</v>
      </c>
      <c r="C108" s="68"/>
      <c r="D108" s="8" t="s">
        <v>2073</v>
      </c>
      <c r="E108" s="8"/>
    </row>
    <row r="109" spans="1:5">
      <c r="A109" s="8" t="s">
        <v>2078</v>
      </c>
      <c r="B109" s="151">
        <v>750</v>
      </c>
      <c r="C109" s="68"/>
      <c r="D109" s="8" t="s">
        <v>2077</v>
      </c>
      <c r="E109" s="8"/>
    </row>
    <row r="110" spans="1:5">
      <c r="A110" s="8" t="s">
        <v>2160</v>
      </c>
      <c r="B110" s="151">
        <v>500</v>
      </c>
      <c r="C110" s="68">
        <v>150</v>
      </c>
      <c r="D110" s="8" t="s">
        <v>2133</v>
      </c>
      <c r="E110" s="8"/>
    </row>
    <row r="111" spans="1:5">
      <c r="B111" s="151"/>
      <c r="C111" s="68"/>
      <c r="D111" s="8"/>
      <c r="E111" s="8"/>
    </row>
    <row r="112" spans="1:5">
      <c r="B112" s="151"/>
      <c r="C112" s="68"/>
      <c r="D112" s="8"/>
      <c r="E112" s="8"/>
    </row>
  </sheetData>
  <phoneticPr fontId="36" type="noConversion"/>
  <conditionalFormatting sqref="A1:A1048576">
    <cfRule type="duplicateValues" dxfId="988" priority="1"/>
  </conditionalFormatting>
  <pageMargins left="0.25" right="0.25" top="0.75" bottom="0.75" header="0.3" footer="0.3"/>
  <pageSetup paperSize="9" orientation="landscape"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3"/>
  <dimension ref="A1:R1002"/>
  <sheetViews>
    <sheetView topLeftCell="A949" workbookViewId="0">
      <pane xSplit="4" topLeftCell="E1" activePane="topRight" state="frozen"/>
      <selection pane="topRight" activeCell="B982" sqref="B982"/>
    </sheetView>
  </sheetViews>
  <sheetFormatPr defaultRowHeight="16.3"/>
  <cols>
    <col min="1" max="1" width="7.6640625" customWidth="1"/>
    <col min="2" max="2" width="9" customWidth="1"/>
    <col min="3" max="3" width="7.33203125" hidden="1" customWidth="1"/>
    <col min="4" max="4" width="9" hidden="1" customWidth="1"/>
    <col min="5" max="6" width="18.33203125" style="136" customWidth="1"/>
    <col min="7" max="7" width="11.44140625" style="168" customWidth="1"/>
    <col min="8" max="10" width="8.88671875" style="166" customWidth="1"/>
    <col min="11" max="11" width="16.6640625" customWidth="1"/>
    <col min="12" max="12" width="27.88671875" style="1" customWidth="1"/>
    <col min="13" max="13" width="11.44140625" customWidth="1"/>
    <col min="18" max="18" width="16.109375" customWidth="1"/>
  </cols>
  <sheetData>
    <row r="1" spans="1:18" ht="30.05">
      <c r="A1" s="67" t="s">
        <v>306</v>
      </c>
      <c r="B1" s="65" t="s">
        <v>307</v>
      </c>
      <c r="C1" s="66" t="s">
        <v>308</v>
      </c>
      <c r="D1" s="66" t="s">
        <v>309</v>
      </c>
      <c r="E1" s="135" t="s">
        <v>310</v>
      </c>
      <c r="F1" s="135" t="s">
        <v>311</v>
      </c>
      <c r="G1" s="167" t="s">
        <v>973</v>
      </c>
      <c r="H1" s="164" t="s">
        <v>312</v>
      </c>
      <c r="I1" s="164" t="s">
        <v>315</v>
      </c>
      <c r="J1" s="164" t="s">
        <v>313</v>
      </c>
      <c r="K1" s="67" t="s">
        <v>314</v>
      </c>
      <c r="L1" s="68" t="s">
        <v>974</v>
      </c>
      <c r="M1" s="171" t="s">
        <v>976</v>
      </c>
      <c r="N1" s="68" t="s">
        <v>975</v>
      </c>
      <c r="O1" s="173" t="s">
        <v>977</v>
      </c>
      <c r="P1" s="173" t="s">
        <v>978</v>
      </c>
      <c r="R1" s="8" t="s">
        <v>979</v>
      </c>
    </row>
    <row r="2" spans="1:18" hidden="1">
      <c r="A2" s="161" t="str">
        <f t="array" ref="A2">IFERROR((INDEX(名冊[#All],MATCH(表格8[[#This Row],[姓名]],名冊[[#All],[姓名]],0),COLUMN(名冊[[#Headers],[字號]]))),"")</f>
        <v>2-066</v>
      </c>
      <c r="B2" s="160" t="s">
        <v>355</v>
      </c>
      <c r="C2" s="162"/>
      <c r="D2" s="160" t="str">
        <f t="shared" ref="D2:D65" si="0">"住院退費"</f>
        <v>住院退費</v>
      </c>
      <c r="E2" s="163">
        <v>43423</v>
      </c>
      <c r="F2" s="163">
        <v>43430</v>
      </c>
      <c r="G2" s="168">
        <f>IF(AND(表格8[[#This Row],[住院日]]&lt;&gt;"",表格8[[#This Row],[出院日]]&lt;&gt;""),(IF(表格8[姓名]="",0,(表格8[出院日]-表格8[住院日])+1)),0)</f>
        <v>8</v>
      </c>
      <c r="H2" s="165">
        <f>IFERROR((INDEX(名冊[#All],MATCH(表格8[[#This Row],[姓名]],名冊[[#All],[姓名]],0),COLUMN(名冊[[#Headers],[月費]]))),"")</f>
        <v>36000</v>
      </c>
      <c r="I2" s="165">
        <f t="array" ref="I2">IFERROR((INDEX(名冊[#All],MATCH(表格8[[#This Row],[姓名]],名冊[[#All],[姓名]],0),COLUMN(名冊[[#Headers],[包月]]))),"")</f>
        <v>0</v>
      </c>
      <c r="J2" s="165">
        <f>600</f>
        <v>600</v>
      </c>
      <c r="K2" s="174">
        <f>-(ROUND(IF(表格8[姓名]="",0,(((表格8[月費]+表格8[[#This Row],[包月]])/30)-表格8[佔床費])*表格8[住院天數(含前後日)]),0))</f>
        <v>-4800</v>
      </c>
      <c r="L2" s="169" t="str">
        <f>"住院退費 "&amp;TEXT(表格8[[#This Row],[住院日]],"mm/dd;;")&amp;"-"&amp;TEXT(表格8[[#This Row],[出院日]],"mm/dd;;")&amp;" 共"&amp;表格8[[#This Row],[住院天數(含前後日)]]&amp;"日"</f>
        <v>住院退費 11/19-11/26 共8日</v>
      </c>
      <c r="M2" s="167">
        <f>-(ROUNDDOWN(表格8[[#This Row],[住院天數(含前後日)]]/7,0)*50)</f>
        <v>-50</v>
      </c>
      <c r="N2" s="70"/>
      <c r="O2" s="172"/>
      <c r="P2" s="174">
        <f>-(ROUND(表格8[[#This Row],[冷氣使用
天數]]*(500/30),0))</f>
        <v>0</v>
      </c>
      <c r="R2" s="1" t="s">
        <v>590</v>
      </c>
    </row>
    <row r="3" spans="1:18" hidden="1">
      <c r="A3" s="160" t="str">
        <f t="array" ref="A3">IFERROR((INDEX(名冊[#All],MATCH(表格8[[#This Row],[姓名]],名冊[[#All],[姓名]],0),COLUMN(名冊[[#Headers],[字號]]))),"")</f>
        <v/>
      </c>
      <c r="B3" s="160" t="s">
        <v>465</v>
      </c>
      <c r="C3" s="162"/>
      <c r="D3" s="160" t="str">
        <f t="shared" si="0"/>
        <v>住院退費</v>
      </c>
      <c r="E3" s="163">
        <v>43901</v>
      </c>
      <c r="F3" s="163"/>
      <c r="G3" s="168">
        <f>IF(AND(表格8[[#This Row],[住院日]]&lt;&gt;"",表格8[[#This Row],[出院日]]&lt;&gt;""),(IF(表格8[姓名]="",0,(表格8[出院日]-表格8[住院日])+1)),0)</f>
        <v>0</v>
      </c>
      <c r="H3" s="165" t="str">
        <f>IFERROR((INDEX(名冊[#All],MATCH(表格8[[#This Row],[姓名]],名冊[[#All],[姓名]],0),COLUMN(名冊[[#Headers],[月費]]))),"")</f>
        <v/>
      </c>
      <c r="I3" s="165" t="str">
        <f t="array" ref="I3">IFERROR((INDEX(名冊[#All],MATCH(表格8[[#This Row],[姓名]],名冊[[#All],[姓名]],0),COLUMN(名冊[[#Headers],[包月]]))),"")</f>
        <v/>
      </c>
      <c r="J3" s="165">
        <f>600</f>
        <v>600</v>
      </c>
      <c r="K3" s="174" t="e">
        <f>-(ROUND(IF(表格8[姓名]="",0,(((表格8[月費]+表格8[[#This Row],[包月]])/30)-表格8[佔床費])*表格8[住院天數(含前後日)]),0))</f>
        <v>#VALUE!</v>
      </c>
      <c r="L3" s="169" t="str">
        <f>"住院退費 "&amp;TEXT(表格8[[#This Row],[住院日]],"mm/dd;;")&amp;"-"&amp;TEXT(表格8[[#This Row],[出院日]],"mm/dd;;")&amp;" 共"&amp;表格8[[#This Row],[住院天數(含前後日)]]&amp;"日"</f>
        <v>住院退費 03/11- 共0日</v>
      </c>
      <c r="M3" s="167">
        <f>-(ROUNDDOWN(表格8[[#This Row],[住院天數(含前後日)]]/7,0)*50)</f>
        <v>0</v>
      </c>
      <c r="N3" s="70"/>
      <c r="O3" s="172"/>
      <c r="P3" s="174">
        <f>-(ROUND(表格8[[#This Row],[冷氣使用
天數]]*(500/30),0))</f>
        <v>0</v>
      </c>
      <c r="R3" s="1" t="s">
        <v>522</v>
      </c>
    </row>
    <row r="4" spans="1:18" hidden="1">
      <c r="A4" s="160" t="str">
        <f t="array" ref="A4">IFERROR((INDEX(名冊[#All],MATCH(表格8[[#This Row],[姓名]],名冊[[#All],[姓名]],0),COLUMN(名冊[[#Headers],[字號]]))),"")</f>
        <v>3-478</v>
      </c>
      <c r="B4" s="160" t="s">
        <v>468</v>
      </c>
      <c r="C4" s="162"/>
      <c r="D4" s="160" t="str">
        <f t="shared" si="0"/>
        <v>住院退費</v>
      </c>
      <c r="E4" s="163">
        <v>43882</v>
      </c>
      <c r="F4" s="163">
        <v>43889</v>
      </c>
      <c r="G4" s="168">
        <f>IF(AND(表格8[[#This Row],[住院日]]&lt;&gt;"",表格8[[#This Row],[出院日]]&lt;&gt;""),(IF(表格8[姓名]="",0,(表格8[出院日]-表格8[住院日])+1)),0)</f>
        <v>8</v>
      </c>
      <c r="H4" s="165">
        <f>IFERROR((INDEX(名冊[#All],MATCH(表格8[[#This Row],[姓名]],名冊[[#All],[姓名]],0),COLUMN(名冊[[#Headers],[月費]]))),"")</f>
        <v>33000</v>
      </c>
      <c r="I4" s="165">
        <f t="array" ref="I4">IFERROR((INDEX(名冊[#All],MATCH(表格8[[#This Row],[姓名]],名冊[[#All],[姓名]],0),COLUMN(名冊[[#Headers],[包月]]))),"")</f>
        <v>0</v>
      </c>
      <c r="J4" s="165">
        <f>600</f>
        <v>600</v>
      </c>
      <c r="K4" s="174">
        <f>-(ROUND(IF(表格8[姓名]="",0,(((表格8[月費]+表格8[[#This Row],[包月]])/30)-表格8[佔床費])*表格8[住院天數(含前後日)]),0))</f>
        <v>-4000</v>
      </c>
      <c r="L4" s="169" t="str">
        <f>"住院退費 "&amp;TEXT(表格8[[#This Row],[住院日]],"mm/dd;;")&amp;"-"&amp;TEXT(表格8[[#This Row],[出院日]],"mm/dd;;")&amp;" 共"&amp;表格8[[#This Row],[住院天數(含前後日)]]&amp;"日"</f>
        <v>住院退費 02/21-02/28 共8日</v>
      </c>
      <c r="M4" s="167">
        <f>-(ROUNDDOWN(表格8[[#This Row],[住院天數(含前後日)]]/7,0)*50)</f>
        <v>-50</v>
      </c>
      <c r="N4" s="70"/>
      <c r="O4" s="172"/>
      <c r="P4" s="174">
        <f>-(ROUND(表格8[[#This Row],[冷氣使用
天數]]*(500/30),0))</f>
        <v>0</v>
      </c>
      <c r="R4" s="1" t="s">
        <v>272</v>
      </c>
    </row>
    <row r="5" spans="1:18" hidden="1">
      <c r="A5" s="160" t="str">
        <f t="array" ref="A5">IFERROR((INDEX(名冊[#All],MATCH(表格8[[#This Row],[姓名]],名冊[[#All],[姓名]],0),COLUMN(名冊[[#Headers],[字號]]))),"")</f>
        <v>3-478</v>
      </c>
      <c r="B5" s="160" t="s">
        <v>468</v>
      </c>
      <c r="C5" s="162"/>
      <c r="D5" s="160" t="str">
        <f t="shared" si="0"/>
        <v>住院退費</v>
      </c>
      <c r="E5" s="163">
        <v>43898</v>
      </c>
      <c r="F5" s="163">
        <v>43906</v>
      </c>
      <c r="G5" s="168">
        <f>IF(AND(表格8[[#This Row],[住院日]]&lt;&gt;"",表格8[[#This Row],[出院日]]&lt;&gt;""),(IF(表格8[姓名]="",0,(表格8[出院日]-表格8[住院日])+1)),0)</f>
        <v>9</v>
      </c>
      <c r="H5" s="165">
        <f>IFERROR((INDEX(名冊[#All],MATCH(表格8[[#This Row],[姓名]],名冊[[#All],[姓名]],0),COLUMN(名冊[[#Headers],[月費]]))),"")</f>
        <v>33000</v>
      </c>
      <c r="I5" s="165">
        <f t="array" ref="I5">IFERROR((INDEX(名冊[#All],MATCH(表格8[[#This Row],[姓名]],名冊[[#All],[姓名]],0),COLUMN(名冊[[#Headers],[包月]]))),"")</f>
        <v>0</v>
      </c>
      <c r="J5" s="165">
        <f>600</f>
        <v>600</v>
      </c>
      <c r="K5" s="174">
        <f>-(ROUND(IF(表格8[姓名]="",0,(((表格8[月費]+表格8[[#This Row],[包月]])/30)-表格8[佔床費])*表格8[住院天數(含前後日)]),0))</f>
        <v>-4500</v>
      </c>
      <c r="L5" s="169" t="str">
        <f>"住院退費 "&amp;TEXT(表格8[[#This Row],[住院日]],"mm/dd;;")&amp;"-"&amp;TEXT(表格8[[#This Row],[出院日]],"mm/dd;;")&amp;" 共"&amp;表格8[[#This Row],[住院天數(含前後日)]]&amp;"日"</f>
        <v>住院退費 03/08-03/16 共9日</v>
      </c>
      <c r="M5" s="167">
        <f>-(ROUNDDOWN(表格8[[#This Row],[住院天數(含前後日)]]/7,0)*50)</f>
        <v>-50</v>
      </c>
      <c r="N5" s="70"/>
      <c r="O5" s="172"/>
      <c r="P5" s="174">
        <f>-(ROUND(表格8[[#This Row],[冷氣使用
天數]]*(500/30),0))</f>
        <v>0</v>
      </c>
      <c r="R5" s="1" t="s">
        <v>404</v>
      </c>
    </row>
    <row r="6" spans="1:18" hidden="1">
      <c r="A6" s="160" t="str">
        <f t="array" ref="A6">IFERROR((INDEX(名冊[#All],MATCH(表格8[[#This Row],[姓名]],名冊[[#All],[姓名]],0),COLUMN(名冊[[#Headers],[字號]]))),"")</f>
        <v/>
      </c>
      <c r="B6" s="160" t="s">
        <v>469</v>
      </c>
      <c r="C6" s="162"/>
      <c r="D6" s="160" t="str">
        <f t="shared" si="0"/>
        <v>住院退費</v>
      </c>
      <c r="E6" s="163">
        <v>43886</v>
      </c>
      <c r="F6" s="163">
        <v>43894</v>
      </c>
      <c r="G6" s="168">
        <f>IF(AND(表格8[[#This Row],[住院日]]&lt;&gt;"",表格8[[#This Row],[出院日]]&lt;&gt;""),(IF(表格8[姓名]="",0,(表格8[出院日]-表格8[住院日])+1)),0)</f>
        <v>9</v>
      </c>
      <c r="H6" s="165" t="str">
        <f>IFERROR((INDEX(名冊[#All],MATCH(表格8[[#This Row],[姓名]],名冊[[#All],[姓名]],0),COLUMN(名冊[[#Headers],[月費]]))),"")</f>
        <v/>
      </c>
      <c r="I6" s="165" t="str">
        <f t="array" ref="I6">IFERROR((INDEX(名冊[#All],MATCH(表格8[[#This Row],[姓名]],名冊[[#All],[姓名]],0),COLUMN(名冊[[#Headers],[包月]]))),"")</f>
        <v/>
      </c>
      <c r="J6" s="165">
        <f>600</f>
        <v>600</v>
      </c>
      <c r="K6" s="174" t="e">
        <f>-(ROUND(IF(表格8[姓名]="",0,(((表格8[月費]+表格8[[#This Row],[包月]])/30)-表格8[佔床費])*表格8[住院天數(含前後日)]),0))</f>
        <v>#VALUE!</v>
      </c>
      <c r="L6" s="169" t="str">
        <f>"住院退費 "&amp;TEXT(表格8[[#This Row],[住院日]],"mm/dd;;")&amp;"-"&amp;TEXT(表格8[[#This Row],[出院日]],"mm/dd;;")&amp;" 共"&amp;表格8[[#This Row],[住院天數(含前後日)]]&amp;"日"</f>
        <v>住院退費 02/25-03/04 共9日</v>
      </c>
      <c r="M6" s="167">
        <f>-(ROUNDDOWN(表格8[[#This Row],[住院天數(含前後日)]]/7,0)*50)</f>
        <v>-50</v>
      </c>
      <c r="N6" s="70"/>
      <c r="O6" s="172"/>
      <c r="P6" s="174">
        <f>-(ROUND(表格8[[#This Row],[冷氣使用
天數]]*(500/30),0))</f>
        <v>0</v>
      </c>
      <c r="R6" s="1" t="s">
        <v>562</v>
      </c>
    </row>
    <row r="7" spans="1:18" hidden="1">
      <c r="A7" s="160" t="str">
        <f t="array" ref="A7">IFERROR((INDEX(名冊[#All],MATCH(表格8[[#This Row],[姓名]],名冊[[#All],[姓名]],0),COLUMN(名冊[[#Headers],[字號]]))),"")</f>
        <v/>
      </c>
      <c r="B7" s="160" t="s">
        <v>470</v>
      </c>
      <c r="C7" s="162"/>
      <c r="D7" s="160" t="str">
        <f t="shared" si="0"/>
        <v>住院退費</v>
      </c>
      <c r="E7" s="163">
        <v>43895</v>
      </c>
      <c r="F7" s="163">
        <v>43896</v>
      </c>
      <c r="G7" s="168">
        <f>IF(AND(表格8[[#This Row],[住院日]]&lt;&gt;"",表格8[[#This Row],[出院日]]&lt;&gt;""),(IF(表格8[姓名]="",0,(表格8[出院日]-表格8[住院日])+1)),0)</f>
        <v>2</v>
      </c>
      <c r="H7" s="165" t="str">
        <f>IFERROR((INDEX(名冊[#All],MATCH(表格8[[#This Row],[姓名]],名冊[[#All],[姓名]],0),COLUMN(名冊[[#Headers],[月費]]))),"")</f>
        <v/>
      </c>
      <c r="I7" s="165" t="str">
        <f t="array" ref="I7">IFERROR((INDEX(名冊[#All],MATCH(表格8[[#This Row],[姓名]],名冊[[#All],[姓名]],0),COLUMN(名冊[[#Headers],[包月]]))),"")</f>
        <v/>
      </c>
      <c r="J7" s="165">
        <f>600</f>
        <v>600</v>
      </c>
      <c r="K7" s="174" t="e">
        <f>-(ROUND(IF(表格8[姓名]="",0,(((表格8[月費]+表格8[[#This Row],[包月]])/30)-表格8[佔床費])*表格8[住院天數(含前後日)]),0))</f>
        <v>#VALUE!</v>
      </c>
      <c r="L7" s="169" t="str">
        <f>"住院退費 "&amp;TEXT(表格8[[#This Row],[住院日]],"mm/dd;;")&amp;"-"&amp;TEXT(表格8[[#This Row],[出院日]],"mm/dd;;")&amp;" 共"&amp;表格8[[#This Row],[住院天數(含前後日)]]&amp;"日"</f>
        <v>住院退費 03/05-03/06 共2日</v>
      </c>
      <c r="M7" s="167">
        <f>-(ROUNDDOWN(表格8[[#This Row],[住院天數(含前後日)]]/7,0)*50)</f>
        <v>0</v>
      </c>
      <c r="N7" s="70"/>
      <c r="O7" s="172"/>
      <c r="P7" s="174">
        <f>-(ROUND(表格8[[#This Row],[冷氣使用
天數]]*(500/30),0))</f>
        <v>0</v>
      </c>
      <c r="R7" s="1" t="s">
        <v>600</v>
      </c>
    </row>
    <row r="8" spans="1:18" hidden="1">
      <c r="A8" s="160" t="str">
        <f t="array" ref="A8">IFERROR((INDEX(名冊[#All],MATCH(表格8[[#This Row],[姓名]],名冊[[#All],[姓名]],0),COLUMN(名冊[[#Headers],[字號]]))),"")</f>
        <v>2-154</v>
      </c>
      <c r="B8" s="160" t="s">
        <v>471</v>
      </c>
      <c r="C8" s="162"/>
      <c r="D8" s="160" t="str">
        <f t="shared" si="0"/>
        <v>住院退費</v>
      </c>
      <c r="E8" s="163">
        <v>43868</v>
      </c>
      <c r="F8" s="163">
        <v>43875</v>
      </c>
      <c r="G8" s="168">
        <f>IF(AND(表格8[[#This Row],[住院日]]&lt;&gt;"",表格8[[#This Row],[出院日]]&lt;&gt;""),(IF(表格8[姓名]="",0,(表格8[出院日]-表格8[住院日])+1)),0)</f>
        <v>8</v>
      </c>
      <c r="H8" s="165">
        <f>IFERROR((INDEX(名冊[#All],MATCH(表格8[[#This Row],[姓名]],名冊[[#All],[姓名]],0),COLUMN(名冊[[#Headers],[月費]]))),"")</f>
        <v>37000</v>
      </c>
      <c r="I8" s="165">
        <f t="array" ref="I8">IFERROR((INDEX(名冊[#All],MATCH(表格8[[#This Row],[姓名]],名冊[[#All],[姓名]],0),COLUMN(名冊[[#Headers],[包月]]))),"")</f>
        <v>0</v>
      </c>
      <c r="J8" s="165">
        <f>600</f>
        <v>600</v>
      </c>
      <c r="K8" s="174">
        <f>-(ROUND(IF(表格8[姓名]="",0,(((表格8[月費]+表格8[[#This Row],[包月]])/30)-表格8[佔床費])*表格8[住院天數(含前後日)]),0))</f>
        <v>-5067</v>
      </c>
      <c r="L8" s="169" t="str">
        <f>"住院退費 "&amp;TEXT(表格8[[#This Row],[住院日]],"mm/dd;;")&amp;"-"&amp;TEXT(表格8[[#This Row],[出院日]],"mm/dd;;")&amp;" 共"&amp;表格8[[#This Row],[住院天數(含前後日)]]&amp;"日"</f>
        <v>住院退費 02/07-02/14 共8日</v>
      </c>
      <c r="M8" s="167">
        <f>-(ROUNDDOWN(表格8[[#This Row],[住院天數(含前後日)]]/7,0)*50)</f>
        <v>-50</v>
      </c>
      <c r="N8" s="70"/>
      <c r="O8" s="172"/>
      <c r="P8" s="174">
        <f>-(ROUND(表格8[[#This Row],[冷氣使用
天數]]*(500/30),0))</f>
        <v>0</v>
      </c>
      <c r="R8" s="1" t="s">
        <v>546</v>
      </c>
    </row>
    <row r="9" spans="1:18" hidden="1">
      <c r="A9" s="160" t="str">
        <f t="array" ref="A9">IFERROR((INDEX(名冊[#All],MATCH(表格8[[#This Row],[姓名]],名冊[[#All],[姓名]],0),COLUMN(名冊[[#Headers],[字號]]))),"")</f>
        <v/>
      </c>
      <c r="B9" s="160" t="s">
        <v>472</v>
      </c>
      <c r="C9" s="162"/>
      <c r="D9" s="160" t="str">
        <f t="shared" si="0"/>
        <v>住院退費</v>
      </c>
      <c r="E9" s="163">
        <v>43887</v>
      </c>
      <c r="F9" s="163">
        <v>43902</v>
      </c>
      <c r="G9" s="168">
        <f>IF(AND(表格8[[#This Row],[住院日]]&lt;&gt;"",表格8[[#This Row],[出院日]]&lt;&gt;""),(IF(表格8[姓名]="",0,(表格8[出院日]-表格8[住院日])+1)),0)</f>
        <v>16</v>
      </c>
      <c r="H9" s="165" t="str">
        <f>IFERROR((INDEX(名冊[#All],MATCH(表格8[[#This Row],[姓名]],名冊[[#All],[姓名]],0),COLUMN(名冊[[#Headers],[月費]]))),"")</f>
        <v/>
      </c>
      <c r="I9" s="165" t="str">
        <f t="array" ref="I9">IFERROR((INDEX(名冊[#All],MATCH(表格8[[#This Row],[姓名]],名冊[[#All],[姓名]],0),COLUMN(名冊[[#Headers],[包月]]))),"")</f>
        <v/>
      </c>
      <c r="J9" s="165">
        <f>600</f>
        <v>600</v>
      </c>
      <c r="K9" s="174" t="e">
        <f>-(ROUND(IF(表格8[姓名]="",0,(((表格8[月費]+表格8[[#This Row],[包月]])/30)-表格8[佔床費])*表格8[住院天數(含前後日)]),0))</f>
        <v>#VALUE!</v>
      </c>
      <c r="L9" s="169" t="str">
        <f>"住院退費 "&amp;TEXT(表格8[[#This Row],[住院日]],"mm/dd;;")&amp;"-"&amp;TEXT(表格8[[#This Row],[出院日]],"mm/dd;;")&amp;" 共"&amp;表格8[[#This Row],[住院天數(含前後日)]]&amp;"日"</f>
        <v>住院退費 02/26-03/12 共16日</v>
      </c>
      <c r="M9" s="167">
        <f>-(ROUNDDOWN(表格8[[#This Row],[住院天數(含前後日)]]/7,0)*50)</f>
        <v>-100</v>
      </c>
      <c r="N9" s="70"/>
      <c r="O9" s="172"/>
      <c r="P9" s="174">
        <f>-(ROUND(表格8[[#This Row],[冷氣使用
天數]]*(500/30),0))</f>
        <v>0</v>
      </c>
      <c r="R9" s="1" t="s">
        <v>560</v>
      </c>
    </row>
    <row r="10" spans="1:18" hidden="1">
      <c r="A10" s="160" t="str">
        <f t="array" ref="A10">IFERROR((INDEX(名冊[#All],MATCH(表格8[[#This Row],[姓名]],名冊[[#All],[姓名]],0),COLUMN(名冊[[#Headers],[字號]]))),"")</f>
        <v/>
      </c>
      <c r="B10" s="160" t="s">
        <v>473</v>
      </c>
      <c r="C10" s="162"/>
      <c r="D10" s="160" t="str">
        <f t="shared" si="0"/>
        <v>住院退費</v>
      </c>
      <c r="E10" s="163">
        <v>43873</v>
      </c>
      <c r="F10" s="163">
        <v>43896</v>
      </c>
      <c r="G10" s="168">
        <f>IF(AND(表格8[[#This Row],[住院日]]&lt;&gt;"",表格8[[#This Row],[出院日]]&lt;&gt;""),(IF(表格8[姓名]="",0,(表格8[出院日]-表格8[住院日])+1)),0)</f>
        <v>24</v>
      </c>
      <c r="H10" s="165" t="str">
        <f>IFERROR((INDEX(名冊[#All],MATCH(表格8[[#This Row],[姓名]],名冊[[#All],[姓名]],0),COLUMN(名冊[[#Headers],[月費]]))),"")</f>
        <v/>
      </c>
      <c r="I10" s="165" t="str">
        <f t="array" ref="I10">IFERROR((INDEX(名冊[#All],MATCH(表格8[[#This Row],[姓名]],名冊[[#All],[姓名]],0),COLUMN(名冊[[#Headers],[包月]]))),"")</f>
        <v/>
      </c>
      <c r="J10" s="165">
        <f>600</f>
        <v>600</v>
      </c>
      <c r="K10" s="174" t="e">
        <f>-(ROUND(IF(表格8[姓名]="",0,(((表格8[月費]+表格8[[#This Row],[包月]])/30)-表格8[佔床費])*表格8[住院天數(含前後日)]),0))</f>
        <v>#VALUE!</v>
      </c>
      <c r="L10" s="169" t="str">
        <f>"住院退費 "&amp;TEXT(表格8[[#This Row],[住院日]],"mm/dd;;")&amp;"-"&amp;TEXT(表格8[[#This Row],[出院日]],"mm/dd;;")&amp;" 共"&amp;表格8[[#This Row],[住院天數(含前後日)]]&amp;"日"</f>
        <v>住院退費 02/12-03/06 共24日</v>
      </c>
      <c r="M10" s="167">
        <f>-(ROUNDDOWN(表格8[[#This Row],[住院天數(含前後日)]]/7,0)*50)</f>
        <v>-150</v>
      </c>
      <c r="N10" s="70"/>
      <c r="O10" s="172"/>
      <c r="P10" s="174">
        <f>-(ROUND(表格8[[#This Row],[冷氣使用
天數]]*(500/30),0))</f>
        <v>0</v>
      </c>
      <c r="R10" s="1" t="s">
        <v>564</v>
      </c>
    </row>
    <row r="11" spans="1:18" hidden="1">
      <c r="A11" s="160" t="str">
        <f t="array" ref="A11">IFERROR((INDEX(名冊[#All],MATCH(表格8[[#This Row],[姓名]],名冊[[#All],[姓名]],0),COLUMN(名冊[[#Headers],[字號]]))),"")</f>
        <v/>
      </c>
      <c r="B11" s="160" t="s">
        <v>470</v>
      </c>
      <c r="C11" s="162"/>
      <c r="D11" s="160" t="str">
        <f t="shared" si="0"/>
        <v>住院退費</v>
      </c>
      <c r="E11" s="163">
        <v>43896</v>
      </c>
      <c r="F11" s="163">
        <v>43908</v>
      </c>
      <c r="G11" s="168">
        <f>IF(AND(表格8[[#This Row],[住院日]]&lt;&gt;"",表格8[[#This Row],[出院日]]&lt;&gt;""),(IF(表格8[姓名]="",0,(表格8[出院日]-表格8[住院日])+1)),0)</f>
        <v>13</v>
      </c>
      <c r="H11" s="165" t="str">
        <f>IFERROR((INDEX(名冊[#All],MATCH(表格8[[#This Row],[姓名]],名冊[[#All],[姓名]],0),COLUMN(名冊[[#Headers],[月費]]))),"")</f>
        <v/>
      </c>
      <c r="I11" s="165" t="str">
        <f t="array" ref="I11">IFERROR((INDEX(名冊[#All],MATCH(表格8[[#This Row],[姓名]],名冊[[#All],[姓名]],0),COLUMN(名冊[[#Headers],[包月]]))),"")</f>
        <v/>
      </c>
      <c r="J11" s="165">
        <f>600</f>
        <v>600</v>
      </c>
      <c r="K11" s="174" t="e">
        <f>-(ROUND(IF(表格8[姓名]="",0,(((表格8[月費]+表格8[[#This Row],[包月]])/30)-表格8[佔床費])*表格8[住院天數(含前後日)]),0))</f>
        <v>#VALUE!</v>
      </c>
      <c r="L11" s="169" t="str">
        <f>"住院退費 "&amp;TEXT(表格8[[#This Row],[住院日]],"mm/dd;;")&amp;"-"&amp;TEXT(表格8[[#This Row],[出院日]],"mm/dd;;")&amp;" 共"&amp;表格8[[#This Row],[住院天數(含前後日)]]&amp;"日"</f>
        <v>住院退費 03/06-03/18 共13日</v>
      </c>
      <c r="M11" s="167">
        <f>-(ROUNDDOWN(表格8[[#This Row],[住院天數(含前後日)]]/7,0)*50)</f>
        <v>-50</v>
      </c>
      <c r="N11" s="70"/>
      <c r="O11" s="172"/>
      <c r="P11" s="174">
        <f>-(ROUND(表格8[[#This Row],[冷氣使用
天數]]*(500/30),0))</f>
        <v>0</v>
      </c>
      <c r="R11" s="1" t="s">
        <v>552</v>
      </c>
    </row>
    <row r="12" spans="1:18" hidden="1">
      <c r="A12" s="160" t="str">
        <f t="array" ref="A12">IFERROR((INDEX(名冊[#All],MATCH(表格8[[#This Row],[姓名]],名冊[[#All],[姓名]],0),COLUMN(名冊[[#Headers],[字號]]))),"")</f>
        <v/>
      </c>
      <c r="B12" s="160" t="s">
        <v>474</v>
      </c>
      <c r="C12" s="162"/>
      <c r="D12" s="160" t="str">
        <f t="shared" si="0"/>
        <v>住院退費</v>
      </c>
      <c r="E12" s="163">
        <v>43894</v>
      </c>
      <c r="F12" s="163">
        <v>43902</v>
      </c>
      <c r="G12" s="168">
        <f>IF(AND(表格8[[#This Row],[住院日]]&lt;&gt;"",表格8[[#This Row],[出院日]]&lt;&gt;""),(IF(表格8[姓名]="",0,(表格8[出院日]-表格8[住院日])+1)),0)</f>
        <v>9</v>
      </c>
      <c r="H12" s="165" t="str">
        <f>IFERROR((INDEX(名冊[#All],MATCH(表格8[[#This Row],[姓名]],名冊[[#All],[姓名]],0),COLUMN(名冊[[#Headers],[月費]]))),"")</f>
        <v/>
      </c>
      <c r="I12" s="165" t="str">
        <f t="array" ref="I12">IFERROR((INDEX(名冊[#All],MATCH(表格8[[#This Row],[姓名]],名冊[[#All],[姓名]],0),COLUMN(名冊[[#Headers],[包月]]))),"")</f>
        <v/>
      </c>
      <c r="J12" s="165">
        <f>600</f>
        <v>600</v>
      </c>
      <c r="K12" s="174" t="e">
        <f>-(ROUND(IF(表格8[姓名]="",0,(((表格8[月費]+表格8[[#This Row],[包月]])/30)-表格8[佔床費])*表格8[住院天數(含前後日)]),0))</f>
        <v>#VALUE!</v>
      </c>
      <c r="L12" s="169" t="str">
        <f>"住院退費 "&amp;TEXT(表格8[[#This Row],[住院日]],"mm/dd;;")&amp;"-"&amp;TEXT(表格8[[#This Row],[出院日]],"mm/dd;;")&amp;" 共"&amp;表格8[[#This Row],[住院天數(含前後日)]]&amp;"日"</f>
        <v>住院退費 03/04-03/12 共9日</v>
      </c>
      <c r="M12" s="167">
        <f>-(ROUNDDOWN(表格8[[#This Row],[住院天數(含前後日)]]/7,0)*50)</f>
        <v>-50</v>
      </c>
      <c r="N12" s="70"/>
      <c r="O12" s="172"/>
      <c r="P12" s="174">
        <f>-(ROUND(表格8[[#This Row],[冷氣使用
天數]]*(500/30),0))</f>
        <v>0</v>
      </c>
      <c r="R12" s="1" t="s">
        <v>538</v>
      </c>
    </row>
    <row r="13" spans="1:18" hidden="1">
      <c r="A13" s="160" t="str">
        <f t="array" ref="A13">IFERROR((INDEX(名冊[#All],MATCH(表格8[[#This Row],[姓名]],名冊[[#All],[姓名]],0),COLUMN(名冊[[#Headers],[字號]]))),"")</f>
        <v>1-450</v>
      </c>
      <c r="B13" s="160" t="s">
        <v>475</v>
      </c>
      <c r="C13" s="162"/>
      <c r="D13" s="160" t="str">
        <f t="shared" si="0"/>
        <v>住院退費</v>
      </c>
      <c r="E13" s="163">
        <v>43899</v>
      </c>
      <c r="F13" s="163">
        <v>43907</v>
      </c>
      <c r="G13" s="168">
        <f>IF(AND(表格8[[#This Row],[住院日]]&lt;&gt;"",表格8[[#This Row],[出院日]]&lt;&gt;""),(IF(表格8[姓名]="",0,(表格8[出院日]-表格8[住院日])+1)),0)</f>
        <v>9</v>
      </c>
      <c r="H13" s="165">
        <f>IFERROR((INDEX(名冊[#All],MATCH(表格8[[#This Row],[姓名]],名冊[[#All],[姓名]],0),COLUMN(名冊[[#Headers],[月費]]))),"")</f>
        <v>30000</v>
      </c>
      <c r="I13" s="165">
        <f t="array" ref="I13">IFERROR((INDEX(名冊[#All],MATCH(表格8[[#This Row],[姓名]],名冊[[#All],[姓名]],0),COLUMN(名冊[[#Headers],[包月]]))),"")</f>
        <v>0</v>
      </c>
      <c r="J13" s="165">
        <f>600</f>
        <v>600</v>
      </c>
      <c r="K13" s="174">
        <f>-(ROUND(IF(表格8[姓名]="",0,(((表格8[月費]+表格8[[#This Row],[包月]])/30)-表格8[佔床費])*表格8[住院天數(含前後日)]),0))</f>
        <v>-3600</v>
      </c>
      <c r="L13" s="169" t="str">
        <f>"住院退費 "&amp;TEXT(表格8[[#This Row],[住院日]],"mm/dd;;")&amp;"-"&amp;TEXT(表格8[[#This Row],[出院日]],"mm/dd;;")&amp;" 共"&amp;表格8[[#This Row],[住院天數(含前後日)]]&amp;"日"</f>
        <v>住院退費 03/09-03/17 共9日</v>
      </c>
      <c r="M13" s="167">
        <f>-(ROUNDDOWN(表格8[[#This Row],[住院天數(含前後日)]]/7,0)*50)</f>
        <v>-50</v>
      </c>
      <c r="N13" s="70"/>
      <c r="O13" s="172"/>
      <c r="P13" s="174">
        <f>-(ROUND(表格8[[#This Row],[冷氣使用
天數]]*(500/30),0))</f>
        <v>0</v>
      </c>
      <c r="R13" s="1" t="s">
        <v>595</v>
      </c>
    </row>
    <row r="14" spans="1:18" hidden="1">
      <c r="A14" s="160" t="str">
        <f t="array" ref="A14">IFERROR((INDEX(名冊[#All],MATCH(表格8[[#This Row],[姓名]],名冊[[#All],[姓名]],0),COLUMN(名冊[[#Headers],[字號]]))),"")</f>
        <v>3-507</v>
      </c>
      <c r="B14" s="160" t="s">
        <v>476</v>
      </c>
      <c r="C14" s="162"/>
      <c r="D14" s="160" t="str">
        <f t="shared" si="0"/>
        <v>住院退費</v>
      </c>
      <c r="E14" s="163">
        <v>43847</v>
      </c>
      <c r="F14" s="163">
        <v>43897</v>
      </c>
      <c r="G14" s="168">
        <f>IF(AND(表格8[[#This Row],[住院日]]&lt;&gt;"",表格8[[#This Row],[出院日]]&lt;&gt;""),(IF(表格8[姓名]="",0,(表格8[出院日]-表格8[住院日])+1)),0)</f>
        <v>51</v>
      </c>
      <c r="H14" s="165">
        <f>IFERROR((INDEX(名冊[#All],MATCH(表格8[[#This Row],[姓名]],名冊[[#All],[姓名]],0),COLUMN(名冊[[#Headers],[月費]]))),"")</f>
        <v>31000</v>
      </c>
      <c r="I14" s="165">
        <f t="array" ref="I14">IFERROR((INDEX(名冊[#All],MATCH(表格8[[#This Row],[姓名]],名冊[[#All],[姓名]],0),COLUMN(名冊[[#Headers],[包月]]))),"")</f>
        <v>0</v>
      </c>
      <c r="J14" s="165">
        <f>600</f>
        <v>600</v>
      </c>
      <c r="K14" s="174">
        <f>-(ROUND(IF(表格8[姓名]="",0,(((表格8[月費]+表格8[[#This Row],[包月]])/30)-表格8[佔床費])*表格8[住院天數(含前後日)]),0))</f>
        <v>-22100</v>
      </c>
      <c r="L14" s="169" t="str">
        <f>"住院退費 "&amp;TEXT(表格8[[#This Row],[住院日]],"mm/dd;;")&amp;"-"&amp;TEXT(表格8[[#This Row],[出院日]],"mm/dd;;")&amp;" 共"&amp;表格8[[#This Row],[住院天數(含前後日)]]&amp;"日"</f>
        <v>住院退費 01/17-03/07 共51日</v>
      </c>
      <c r="M14" s="167">
        <f>-(ROUNDDOWN(表格8[[#This Row],[住院天數(含前後日)]]/7,0)*50)</f>
        <v>-350</v>
      </c>
      <c r="N14" s="70"/>
      <c r="O14" s="172"/>
      <c r="P14" s="174">
        <f>-(ROUND(表格8[[#This Row],[冷氣使用
天數]]*(500/30),0))</f>
        <v>0</v>
      </c>
      <c r="R14" s="1" t="s">
        <v>570</v>
      </c>
    </row>
    <row r="15" spans="1:18" hidden="1">
      <c r="A15" s="160" t="str">
        <f t="array" ref="A15">IFERROR((INDEX(名冊[#All],MATCH(表格8[[#This Row],[姓名]],名冊[[#All],[姓名]],0),COLUMN(名冊[[#Headers],[字號]]))),"")</f>
        <v/>
      </c>
      <c r="B15" s="160" t="s">
        <v>477</v>
      </c>
      <c r="C15" s="162"/>
      <c r="D15" s="160" t="str">
        <f t="shared" si="0"/>
        <v>住院退費</v>
      </c>
      <c r="E15" s="163">
        <v>43891</v>
      </c>
      <c r="F15" s="163">
        <v>43896</v>
      </c>
      <c r="G15" s="168">
        <f>IF(AND(表格8[[#This Row],[住院日]]&lt;&gt;"",表格8[[#This Row],[出院日]]&lt;&gt;""),(IF(表格8[姓名]="",0,(表格8[出院日]-表格8[住院日])+1)),0)</f>
        <v>6</v>
      </c>
      <c r="H15" s="165" t="str">
        <f>IFERROR((INDEX(名冊[#All],MATCH(表格8[[#This Row],[姓名]],名冊[[#All],[姓名]],0),COLUMN(名冊[[#Headers],[月費]]))),"")</f>
        <v/>
      </c>
      <c r="I15" s="165" t="str">
        <f t="array" ref="I15">IFERROR((INDEX(名冊[#All],MATCH(表格8[[#This Row],[姓名]],名冊[[#All],[姓名]],0),COLUMN(名冊[[#Headers],[包月]]))),"")</f>
        <v/>
      </c>
      <c r="J15" s="165">
        <f>600</f>
        <v>600</v>
      </c>
      <c r="K15" s="174" t="e">
        <f>-(ROUND(IF(表格8[姓名]="",0,(((表格8[月費]+表格8[[#This Row],[包月]])/30)-表格8[佔床費])*表格8[住院天數(含前後日)]),0))</f>
        <v>#VALUE!</v>
      </c>
      <c r="L15" s="169" t="str">
        <f>"住院退費 "&amp;TEXT(表格8[[#This Row],[住院日]],"mm/dd;;")&amp;"-"&amp;TEXT(表格8[[#This Row],[出院日]],"mm/dd;;")&amp;" 共"&amp;表格8[[#This Row],[住院天數(含前後日)]]&amp;"日"</f>
        <v>住院退費 03/01-03/06 共6日</v>
      </c>
      <c r="M15" s="167">
        <f>-(ROUNDDOWN(表格8[[#This Row],[住院天數(含前後日)]]/7,0)*50)</f>
        <v>0</v>
      </c>
      <c r="N15" s="70"/>
      <c r="O15" s="172"/>
      <c r="P15" s="174">
        <f>-(ROUND(表格8[[#This Row],[冷氣使用
天數]]*(500/30),0))</f>
        <v>0</v>
      </c>
      <c r="R15" s="1" t="s">
        <v>458</v>
      </c>
    </row>
    <row r="16" spans="1:18" hidden="1">
      <c r="A16" s="160" t="str">
        <f t="array" ref="A16">IFERROR((INDEX(名冊[#All],MATCH(表格8[[#This Row],[姓名]],名冊[[#All],[姓名]],0),COLUMN(名冊[[#Headers],[字號]]))),"")</f>
        <v>1-565</v>
      </c>
      <c r="B16" s="160" t="s">
        <v>478</v>
      </c>
      <c r="C16" s="162"/>
      <c r="D16" s="160" t="str">
        <f t="shared" si="0"/>
        <v>住院退費</v>
      </c>
      <c r="E16" s="163">
        <v>43905</v>
      </c>
      <c r="F16" s="163">
        <v>43909</v>
      </c>
      <c r="G16" s="168">
        <f>IF(AND(表格8[[#This Row],[住院日]]&lt;&gt;"",表格8[[#This Row],[出院日]]&lt;&gt;""),(IF(表格8[姓名]="",0,(表格8[出院日]-表格8[住院日])+1)),0)</f>
        <v>5</v>
      </c>
      <c r="H16" s="165">
        <f>IFERROR((INDEX(名冊[#All],MATCH(表格8[[#This Row],[姓名]],名冊[[#All],[姓名]],0),COLUMN(名冊[[#Headers],[月費]]))),"")</f>
        <v>27000</v>
      </c>
      <c r="I16" s="165">
        <f t="array" ref="I16">IFERROR((INDEX(名冊[#All],MATCH(表格8[[#This Row],[姓名]],名冊[[#All],[姓名]],0),COLUMN(名冊[[#Headers],[包月]]))),"")</f>
        <v>0</v>
      </c>
      <c r="J16" s="165">
        <f>600</f>
        <v>600</v>
      </c>
      <c r="K16" s="174">
        <f>-(ROUND(IF(表格8[姓名]="",0,(((表格8[月費]+表格8[[#This Row],[包月]])/30)-表格8[佔床費])*表格8[住院天數(含前後日)]),0))</f>
        <v>-1500</v>
      </c>
      <c r="L16" s="169" t="str">
        <f>"住院退費 "&amp;TEXT(表格8[[#This Row],[住院日]],"mm/dd;;")&amp;"-"&amp;TEXT(表格8[[#This Row],[出院日]],"mm/dd;;")&amp;" 共"&amp;表格8[[#This Row],[住院天數(含前後日)]]&amp;"日"</f>
        <v>住院退費 03/15-03/19 共5日</v>
      </c>
      <c r="M16" s="167">
        <f>-(ROUNDDOWN(表格8[[#This Row],[住院天數(含前後日)]]/7,0)*50)</f>
        <v>0</v>
      </c>
      <c r="N16" s="70"/>
      <c r="O16" s="172"/>
      <c r="P16" s="174">
        <f>-(ROUND(表格8[[#This Row],[冷氣使用
天數]]*(500/30),0))</f>
        <v>0</v>
      </c>
      <c r="R16" s="1" t="s">
        <v>537</v>
      </c>
    </row>
    <row r="17" spans="1:18" hidden="1">
      <c r="A17" s="160" t="str">
        <f t="array" ref="A17">IFERROR((INDEX(名冊[#All],MATCH(表格8[[#This Row],[姓名]],名冊[[#All],[姓名]],0),COLUMN(名冊[[#Headers],[字號]]))),"")</f>
        <v/>
      </c>
      <c r="B17" s="160" t="s">
        <v>479</v>
      </c>
      <c r="C17" s="162"/>
      <c r="D17" s="160" t="str">
        <f t="shared" si="0"/>
        <v>住院退費</v>
      </c>
      <c r="E17" s="163">
        <v>43881</v>
      </c>
      <c r="F17" s="163">
        <v>43892</v>
      </c>
      <c r="G17" s="168">
        <f>IF(AND(表格8[[#This Row],[住院日]]&lt;&gt;"",表格8[[#This Row],[出院日]]&lt;&gt;""),(IF(表格8[姓名]="",0,(表格8[出院日]-表格8[住院日])+1)),0)</f>
        <v>12</v>
      </c>
      <c r="H17" s="165" t="str">
        <f>IFERROR((INDEX(名冊[#All],MATCH(表格8[[#This Row],[姓名]],名冊[[#All],[姓名]],0),COLUMN(名冊[[#Headers],[月費]]))),"")</f>
        <v/>
      </c>
      <c r="I17" s="165" t="str">
        <f t="array" ref="I17">IFERROR((INDEX(名冊[#All],MATCH(表格8[[#This Row],[姓名]],名冊[[#All],[姓名]],0),COLUMN(名冊[[#Headers],[包月]]))),"")</f>
        <v/>
      </c>
      <c r="J17" s="165">
        <f>600</f>
        <v>600</v>
      </c>
      <c r="K17" s="174" t="e">
        <f>-(ROUND(IF(表格8[姓名]="",0,(((表格8[月費]+表格8[[#This Row],[包月]])/30)-表格8[佔床費])*表格8[住院天數(含前後日)]),0))</f>
        <v>#VALUE!</v>
      </c>
      <c r="L17" s="169" t="str">
        <f>"住院退費 "&amp;TEXT(表格8[[#This Row],[住院日]],"mm/dd;;")&amp;"-"&amp;TEXT(表格8[[#This Row],[出院日]],"mm/dd;;")&amp;" 共"&amp;表格8[[#This Row],[住院天數(含前後日)]]&amp;"日"</f>
        <v>住院退費 02/20-03/02 共12日</v>
      </c>
      <c r="M17" s="167">
        <f>-(ROUNDDOWN(表格8[[#This Row],[住院天數(含前後日)]]/7,0)*50)</f>
        <v>-50</v>
      </c>
      <c r="N17" s="70"/>
      <c r="O17" s="172"/>
      <c r="P17" s="174">
        <f>-(ROUND(表格8[[#This Row],[冷氣使用
天數]]*(500/30),0))</f>
        <v>0</v>
      </c>
      <c r="R17" s="1" t="s">
        <v>693</v>
      </c>
    </row>
    <row r="18" spans="1:18" hidden="1">
      <c r="A18" s="160" t="str">
        <f t="array" ref="A18">IFERROR((INDEX(名冊[#All],MATCH(表格8[[#This Row],[姓名]],名冊[[#All],[姓名]],0),COLUMN(名冊[[#Headers],[字號]]))),"")</f>
        <v>1-580</v>
      </c>
      <c r="B18" s="160" t="s">
        <v>480</v>
      </c>
      <c r="C18" s="162"/>
      <c r="D18" s="160" t="str">
        <f t="shared" si="0"/>
        <v>住院退費</v>
      </c>
      <c r="E18" s="163">
        <v>43885</v>
      </c>
      <c r="F18" s="163">
        <v>43897</v>
      </c>
      <c r="G18" s="168">
        <f>IF(AND(表格8[[#This Row],[住院日]]&lt;&gt;"",表格8[[#This Row],[出院日]]&lt;&gt;""),(IF(表格8[姓名]="",0,(表格8[出院日]-表格8[住院日])+1)),0)</f>
        <v>13</v>
      </c>
      <c r="H18" s="165">
        <f>IFERROR((INDEX(名冊[#All],MATCH(表格8[[#This Row],[姓名]],名冊[[#All],[姓名]],0),COLUMN(名冊[[#Headers],[月費]]))),"")</f>
        <v>30000</v>
      </c>
      <c r="I18" s="165">
        <f t="array" ref="I18">IFERROR((INDEX(名冊[#All],MATCH(表格8[[#This Row],[姓名]],名冊[[#All],[姓名]],0),COLUMN(名冊[[#Headers],[包月]]))),"")</f>
        <v>0</v>
      </c>
      <c r="J18" s="165">
        <f>600</f>
        <v>600</v>
      </c>
      <c r="K18" s="174">
        <f>-(ROUND(IF(表格8[姓名]="",0,(((表格8[月費]+表格8[[#This Row],[包月]])/30)-表格8[佔床費])*表格8[住院天數(含前後日)]),0))</f>
        <v>-5200</v>
      </c>
      <c r="L18" s="169" t="str">
        <f>"住院退費 "&amp;TEXT(表格8[[#This Row],[住院日]],"mm/dd;;")&amp;"-"&amp;TEXT(表格8[[#This Row],[出院日]],"mm/dd;;")&amp;" 共"&amp;表格8[[#This Row],[住院天數(含前後日)]]&amp;"日"</f>
        <v>住院退費 02/24-03/07 共13日</v>
      </c>
      <c r="M18" s="167">
        <f>-(ROUNDDOWN(表格8[[#This Row],[住院天數(含前後日)]]/7,0)*50)</f>
        <v>-50</v>
      </c>
      <c r="N18" s="70"/>
      <c r="O18" s="172"/>
      <c r="P18" s="174">
        <f>-(ROUND(表格8[[#This Row],[冷氣使用
天數]]*(500/30),0))</f>
        <v>0</v>
      </c>
      <c r="R18" s="1" t="s">
        <v>680</v>
      </c>
    </row>
    <row r="19" spans="1:18" hidden="1">
      <c r="A19" s="160" t="str">
        <f t="array" ref="A19">IFERROR((INDEX(名冊[#All],MATCH(表格8[[#This Row],[姓名]],名冊[[#All],[姓名]],0),COLUMN(名冊[[#Headers],[字號]]))),"")</f>
        <v/>
      </c>
      <c r="B19" s="160" t="s">
        <v>481</v>
      </c>
      <c r="C19" s="162"/>
      <c r="D19" s="160" t="str">
        <f t="shared" si="0"/>
        <v>住院退費</v>
      </c>
      <c r="E19" s="163">
        <v>43872</v>
      </c>
      <c r="F19" s="163">
        <v>43903</v>
      </c>
      <c r="G19" s="168">
        <f>IF(AND(表格8[[#This Row],[住院日]]&lt;&gt;"",表格8[[#This Row],[出院日]]&lt;&gt;""),(IF(表格8[姓名]="",0,(表格8[出院日]-表格8[住院日])+1)),0)</f>
        <v>32</v>
      </c>
      <c r="H19" s="165" t="str">
        <f>IFERROR((INDEX(名冊[#All],MATCH(表格8[[#This Row],[姓名]],名冊[[#All],[姓名]],0),COLUMN(名冊[[#Headers],[月費]]))),"")</f>
        <v/>
      </c>
      <c r="I19" s="165" t="str">
        <f t="array" ref="I19">IFERROR((INDEX(名冊[#All],MATCH(表格8[[#This Row],[姓名]],名冊[[#All],[姓名]],0),COLUMN(名冊[[#Headers],[包月]]))),"")</f>
        <v/>
      </c>
      <c r="J19" s="165">
        <f>600</f>
        <v>600</v>
      </c>
      <c r="K19" s="174" t="e">
        <f>-(ROUND(IF(表格8[姓名]="",0,(((表格8[月費]+表格8[[#This Row],[包月]])/30)-表格8[佔床費])*表格8[住院天數(含前後日)]),0))</f>
        <v>#VALUE!</v>
      </c>
      <c r="L19" s="169" t="str">
        <f>"住院退費 "&amp;TEXT(表格8[[#This Row],[住院日]],"mm/dd;;")&amp;"-"&amp;TEXT(表格8[[#This Row],[出院日]],"mm/dd;;")&amp;" 共"&amp;表格8[[#This Row],[住院天數(含前後日)]]&amp;"日"</f>
        <v>住院退費 02/11-03/13 共32日</v>
      </c>
      <c r="M19" s="167">
        <f>-(ROUNDDOWN(表格8[[#This Row],[住院天數(含前後日)]]/7,0)*50)</f>
        <v>-200</v>
      </c>
      <c r="N19" s="70"/>
      <c r="O19" s="172"/>
      <c r="P19" s="174">
        <f>-(ROUND(表格8[[#This Row],[冷氣使用
天數]]*(500/30),0))</f>
        <v>0</v>
      </c>
      <c r="R19" s="1" t="s">
        <v>584</v>
      </c>
    </row>
    <row r="20" spans="1:18">
      <c r="A20" s="160" t="str">
        <f t="array" ref="A20">IFERROR((INDEX(名冊[#All],MATCH(表格8[[#This Row],[姓名]],名冊[[#All],[姓名]],0),COLUMN(名冊[[#Headers],[字號]]))),"")</f>
        <v/>
      </c>
      <c r="B20" s="160" t="s">
        <v>482</v>
      </c>
      <c r="C20" s="162"/>
      <c r="D20" s="160" t="str">
        <f t="shared" si="0"/>
        <v>住院退費</v>
      </c>
      <c r="E20" s="163">
        <v>43881</v>
      </c>
      <c r="F20" s="163">
        <v>43907</v>
      </c>
      <c r="G20" s="168">
        <f>IF(AND(表格8[[#This Row],[住院日]]&lt;&gt;"",表格8[[#This Row],[出院日]]&lt;&gt;""),(IF(表格8[姓名]="",0,(表格8[出院日]-表格8[住院日])+1)),0)</f>
        <v>27</v>
      </c>
      <c r="H20" s="165" t="str">
        <f>IFERROR((INDEX(名冊[#All],MATCH(表格8[[#This Row],[姓名]],名冊[[#All],[姓名]],0),COLUMN(名冊[[#Headers],[月費]]))),"")</f>
        <v/>
      </c>
      <c r="I20" s="165" t="str">
        <f t="array" ref="I20">IFERROR((INDEX(名冊[#All],MATCH(表格8[[#This Row],[姓名]],名冊[[#All],[姓名]],0),COLUMN(名冊[[#Headers],[包月]]))),"")</f>
        <v/>
      </c>
      <c r="J20" s="165">
        <f>600</f>
        <v>600</v>
      </c>
      <c r="K20" s="174" t="e">
        <f>-(ROUND(IF(表格8[姓名]="",0,(((表格8[月費]+表格8[[#This Row],[包月]])/30)-表格8[佔床費])*表格8[住院天數(含前後日)]),0))</f>
        <v>#VALUE!</v>
      </c>
      <c r="L20" s="169" t="str">
        <f>"住院退費 "&amp;TEXT(表格8[[#This Row],[住院日]],"mm/dd;;")&amp;"-"&amp;TEXT(表格8[[#This Row],[出院日]],"mm/dd;;")&amp;" 共"&amp;表格8[[#This Row],[住院天數(含前後日)]]&amp;"日"</f>
        <v>住院退費 02/20-03/17 共27日</v>
      </c>
      <c r="M20" s="167">
        <f>-(ROUNDDOWN(表格8[[#This Row],[住院天數(含前後日)]]/7,0)*50)</f>
        <v>-150</v>
      </c>
      <c r="N20" s="70"/>
      <c r="O20" s="172"/>
      <c r="P20" s="174">
        <f>-(ROUND(表格8[[#This Row],[冷氣使用
天數]]*(500/30),0))</f>
        <v>0</v>
      </c>
      <c r="R20" s="1" t="s">
        <v>569</v>
      </c>
    </row>
    <row r="21" spans="1:18" hidden="1">
      <c r="A21" s="160" t="str">
        <f t="array" ref="A21">IFERROR((INDEX(名冊[#All],MATCH(表格8[[#This Row],[姓名]],名冊[[#All],[姓名]],0),COLUMN(名冊[[#Headers],[字號]]))),"")</f>
        <v/>
      </c>
      <c r="B21" s="160" t="s">
        <v>483</v>
      </c>
      <c r="C21" s="162"/>
      <c r="D21" s="160" t="str">
        <f t="shared" si="0"/>
        <v>住院退費</v>
      </c>
      <c r="E21" s="163">
        <v>43886</v>
      </c>
      <c r="F21" s="163">
        <v>43909</v>
      </c>
      <c r="G21" s="168">
        <f>IF(AND(表格8[[#This Row],[住院日]]&lt;&gt;"",表格8[[#This Row],[出院日]]&lt;&gt;""),(IF(表格8[姓名]="",0,(表格8[出院日]-表格8[住院日])+1)),0)</f>
        <v>24</v>
      </c>
      <c r="H21" s="165" t="str">
        <f>IFERROR((INDEX(名冊[#All],MATCH(表格8[[#This Row],[姓名]],名冊[[#All],[姓名]],0),COLUMN(名冊[[#Headers],[月費]]))),"")</f>
        <v/>
      </c>
      <c r="I21" s="165" t="str">
        <f t="array" ref="I21">IFERROR((INDEX(名冊[#All],MATCH(表格8[[#This Row],[姓名]],名冊[[#All],[姓名]],0),COLUMN(名冊[[#Headers],[包月]]))),"")</f>
        <v/>
      </c>
      <c r="J21" s="165">
        <f>600</f>
        <v>600</v>
      </c>
      <c r="K21" s="174" t="e">
        <f>-(ROUND(IF(表格8[姓名]="",0,(((表格8[月費]+表格8[[#This Row],[包月]])/30)-表格8[佔床費])*表格8[住院天數(含前後日)]),0))</f>
        <v>#VALUE!</v>
      </c>
      <c r="L21" s="169" t="str">
        <f>"住院退費 "&amp;TEXT(表格8[[#This Row],[住院日]],"mm/dd;;")&amp;"-"&amp;TEXT(表格8[[#This Row],[出院日]],"mm/dd;;")&amp;" 共"&amp;表格8[[#This Row],[住院天數(含前後日)]]&amp;"日"</f>
        <v>住院退費 02/25-03/19 共24日</v>
      </c>
      <c r="M21" s="167">
        <f>-(ROUNDDOWN(表格8[[#This Row],[住院天數(含前後日)]]/7,0)*50)</f>
        <v>-150</v>
      </c>
      <c r="N21" s="70"/>
      <c r="O21" s="172"/>
      <c r="P21" s="174">
        <f>-(ROUND(表格8[[#This Row],[冷氣使用
天數]]*(500/30),0))</f>
        <v>0</v>
      </c>
      <c r="R21" s="1" t="s">
        <v>629</v>
      </c>
    </row>
    <row r="22" spans="1:18" hidden="1">
      <c r="A22" s="160" t="str">
        <f t="array" ref="A22">IFERROR((INDEX(名冊[#All],MATCH(表格8[[#This Row],[姓名]],名冊[[#All],[姓名]],0),COLUMN(名冊[[#Headers],[字號]]))),"")</f>
        <v/>
      </c>
      <c r="B22" s="160" t="s">
        <v>484</v>
      </c>
      <c r="C22" s="162"/>
      <c r="D22" s="160" t="str">
        <f t="shared" si="0"/>
        <v>住院退費</v>
      </c>
      <c r="E22" s="163">
        <v>43867</v>
      </c>
      <c r="F22" s="163">
        <v>43894</v>
      </c>
      <c r="G22" s="168">
        <f>IF(AND(表格8[[#This Row],[住院日]]&lt;&gt;"",表格8[[#This Row],[出院日]]&lt;&gt;""),(IF(表格8[姓名]="",0,(表格8[出院日]-表格8[住院日])+1)),0)</f>
        <v>28</v>
      </c>
      <c r="H22" s="165" t="str">
        <f>IFERROR((INDEX(名冊[#All],MATCH(表格8[[#This Row],[姓名]],名冊[[#All],[姓名]],0),COLUMN(名冊[[#Headers],[月費]]))),"")</f>
        <v/>
      </c>
      <c r="I22" s="165" t="str">
        <f t="array" ref="I22">IFERROR((INDEX(名冊[#All],MATCH(表格8[[#This Row],[姓名]],名冊[[#All],[姓名]],0),COLUMN(名冊[[#Headers],[包月]]))),"")</f>
        <v/>
      </c>
      <c r="J22" s="165">
        <f>600</f>
        <v>600</v>
      </c>
      <c r="K22" s="174" t="e">
        <f>-(ROUND(IF(表格8[姓名]="",0,(((表格8[月費]+表格8[[#This Row],[包月]])/30)-表格8[佔床費])*表格8[住院天數(含前後日)]),0))</f>
        <v>#VALUE!</v>
      </c>
      <c r="L22" s="169" t="str">
        <f>"住院退費 "&amp;TEXT(表格8[[#This Row],[住院日]],"mm/dd;;")&amp;"-"&amp;TEXT(表格8[[#This Row],[出院日]],"mm/dd;;")&amp;" 共"&amp;表格8[[#This Row],[住院天數(含前後日)]]&amp;"日"</f>
        <v>住院退費 02/06-03/04 共28日</v>
      </c>
      <c r="M22" s="167">
        <f>-(ROUNDDOWN(表格8[[#This Row],[住院天數(含前後日)]]/7,0)*50)</f>
        <v>-200</v>
      </c>
      <c r="N22" s="70"/>
      <c r="O22" s="172"/>
      <c r="P22" s="174">
        <f>-(ROUND(表格8[[#This Row],[冷氣使用
天數]]*(500/30),0))</f>
        <v>0</v>
      </c>
      <c r="R22" s="1" t="s">
        <v>650</v>
      </c>
    </row>
    <row r="23" spans="1:18" hidden="1">
      <c r="A23" s="160" t="str">
        <f t="array" ref="A23">IFERROR((INDEX(名冊[#All],MATCH(表格8[[#This Row],[姓名]],名冊[[#All],[姓名]],0),COLUMN(名冊[[#Headers],[字號]]))),"")</f>
        <v/>
      </c>
      <c r="B23" s="160" t="s">
        <v>547</v>
      </c>
      <c r="C23" s="162"/>
      <c r="D23" s="160" t="str">
        <f t="shared" si="0"/>
        <v>住院退費</v>
      </c>
      <c r="E23" s="163">
        <v>43917</v>
      </c>
      <c r="F23" s="163">
        <v>43937</v>
      </c>
      <c r="G23" s="168">
        <f>IF(AND(表格8[[#This Row],[住院日]]&lt;&gt;"",表格8[[#This Row],[出院日]]&lt;&gt;""),(IF(表格8[姓名]="",0,(表格8[出院日]-表格8[住院日])+1)),0)</f>
        <v>21</v>
      </c>
      <c r="H23" s="165" t="str">
        <f>IFERROR((INDEX(名冊[#All],MATCH(表格8[[#This Row],[姓名]],名冊[[#All],[姓名]],0),COLUMN(名冊[[#Headers],[月費]]))),"")</f>
        <v/>
      </c>
      <c r="I23" s="165" t="str">
        <f t="array" ref="I23">IFERROR((INDEX(名冊[#All],MATCH(表格8[[#This Row],[姓名]],名冊[[#All],[姓名]],0),COLUMN(名冊[[#Headers],[包月]]))),"")</f>
        <v/>
      </c>
      <c r="J23" s="165">
        <f>600</f>
        <v>600</v>
      </c>
      <c r="K23" s="174" t="e">
        <f>-(ROUND(IF(表格8[姓名]="",0,(((表格8[月費]+表格8[[#This Row],[包月]])/30)-表格8[佔床費])*表格8[住院天數(含前後日)]),0))</f>
        <v>#VALUE!</v>
      </c>
      <c r="L23" s="169" t="str">
        <f>"住院退費 "&amp;TEXT(表格8[[#This Row],[住院日]],"mm/dd;;")&amp;"-"&amp;TEXT(表格8[[#This Row],[出院日]],"mm/dd;;")&amp;" 共"&amp;表格8[[#This Row],[住院天數(含前後日)]]&amp;"日"</f>
        <v>住院退費 03/27-04/16 共21日</v>
      </c>
      <c r="M23" s="167">
        <f>-(ROUNDDOWN(表格8[[#This Row],[住院天數(含前後日)]]/7,0)*50)</f>
        <v>-150</v>
      </c>
      <c r="N23" s="70"/>
      <c r="O23" s="172"/>
      <c r="P23" s="174">
        <f>-(ROUND(表格8[[#This Row],[冷氣使用
天數]]*(500/30),0))</f>
        <v>0</v>
      </c>
      <c r="R23" s="1" t="s">
        <v>547</v>
      </c>
    </row>
    <row r="24" spans="1:18" hidden="1">
      <c r="A24" s="160" t="str">
        <f t="array" ref="A24">IFERROR((INDEX(名冊[#All],MATCH(表格8[[#This Row],[姓名]],名冊[[#All],[姓名]],0),COLUMN(名冊[[#Headers],[字號]]))),"")</f>
        <v/>
      </c>
      <c r="B24" s="160" t="s">
        <v>556</v>
      </c>
      <c r="C24" s="162"/>
      <c r="D24" s="160" t="str">
        <f t="shared" si="0"/>
        <v>住院退費</v>
      </c>
      <c r="E24" s="163">
        <v>43915</v>
      </c>
      <c r="F24" s="163">
        <v>43931</v>
      </c>
      <c r="G24" s="168">
        <f>IF(AND(表格8[[#This Row],[住院日]]&lt;&gt;"",表格8[[#This Row],[出院日]]&lt;&gt;""),(IF(表格8[姓名]="",0,(表格8[出院日]-表格8[住院日])+1)),0)</f>
        <v>17</v>
      </c>
      <c r="H24" s="165" t="str">
        <f>IFERROR((INDEX(名冊[#All],MATCH(表格8[[#This Row],[姓名]],名冊[[#All],[姓名]],0),COLUMN(名冊[[#Headers],[月費]]))),"")</f>
        <v/>
      </c>
      <c r="I24" s="165" t="str">
        <f t="array" ref="I24">IFERROR((INDEX(名冊[#All],MATCH(表格8[[#This Row],[姓名]],名冊[[#All],[姓名]],0),COLUMN(名冊[[#Headers],[包月]]))),"")</f>
        <v/>
      </c>
      <c r="J24" s="165">
        <f>600</f>
        <v>600</v>
      </c>
      <c r="K24" s="174" t="e">
        <f>-(ROUND(IF(表格8[姓名]="",0,(((表格8[月費]+表格8[[#This Row],[包月]])/30)-表格8[佔床費])*表格8[住院天數(含前後日)]),0))</f>
        <v>#VALUE!</v>
      </c>
      <c r="L24" s="169" t="str">
        <f>"住院退費 "&amp;TEXT(表格8[[#This Row],[住院日]],"mm/dd;;")&amp;"-"&amp;TEXT(表格8[[#This Row],[出院日]],"mm/dd;;")&amp;" 共"&amp;表格8[[#This Row],[住院天數(含前後日)]]&amp;"日"</f>
        <v>住院退費 03/25-04/10 共17日</v>
      </c>
      <c r="M24" s="167">
        <f>-(ROUNDDOWN(表格8[[#This Row],[住院天數(含前後日)]]/7,0)*50)</f>
        <v>-100</v>
      </c>
      <c r="N24" s="70"/>
      <c r="O24" s="172"/>
      <c r="P24" s="174">
        <f>-(ROUND(表格8[[#This Row],[冷氣使用
天數]]*(500/30),0))</f>
        <v>0</v>
      </c>
      <c r="R24" s="1" t="s">
        <v>536</v>
      </c>
    </row>
    <row r="25" spans="1:18" hidden="1">
      <c r="A25" s="160" t="str">
        <f t="array" ref="A25">IFERROR((INDEX(名冊[#All],MATCH(表格8[[#This Row],[姓名]],名冊[[#All],[姓名]],0),COLUMN(名冊[[#Headers],[字號]]))),"")</f>
        <v/>
      </c>
      <c r="B25" s="160" t="s">
        <v>554</v>
      </c>
      <c r="C25" s="162"/>
      <c r="D25" s="160" t="str">
        <f t="shared" si="0"/>
        <v>住院退費</v>
      </c>
      <c r="E25" s="163">
        <v>43922</v>
      </c>
      <c r="F25" s="163">
        <v>43934</v>
      </c>
      <c r="G25" s="168">
        <f>IF(AND(表格8[[#This Row],[住院日]]&lt;&gt;"",表格8[[#This Row],[出院日]]&lt;&gt;""),(IF(表格8[姓名]="",0,(表格8[出院日]-表格8[住院日])+1)),0)</f>
        <v>13</v>
      </c>
      <c r="H25" s="165" t="str">
        <f>IFERROR((INDEX(名冊[#All],MATCH(表格8[[#This Row],[姓名]],名冊[[#All],[姓名]],0),COLUMN(名冊[[#Headers],[月費]]))),"")</f>
        <v/>
      </c>
      <c r="I25" s="165" t="str">
        <f t="array" ref="I25">IFERROR((INDEX(名冊[#All],MATCH(表格8[[#This Row],[姓名]],名冊[[#All],[姓名]],0),COLUMN(名冊[[#Headers],[包月]]))),"")</f>
        <v/>
      </c>
      <c r="J25" s="165">
        <f>600</f>
        <v>600</v>
      </c>
      <c r="K25" s="174" t="e">
        <f>-(ROUND(IF(表格8[姓名]="",0,(((表格8[月費]+表格8[[#This Row],[包月]])/30)-表格8[佔床費])*表格8[住院天數(含前後日)]),0))</f>
        <v>#VALUE!</v>
      </c>
      <c r="L25" s="169" t="str">
        <f>"住院退費 "&amp;TEXT(表格8[[#This Row],[住院日]],"mm/dd;;")&amp;"-"&amp;TEXT(表格8[[#This Row],[出院日]],"mm/dd;;")&amp;" 共"&amp;表格8[[#This Row],[住院天數(含前後日)]]&amp;"日"</f>
        <v>住院退費 04/01-04/13 共13日</v>
      </c>
      <c r="M25" s="167">
        <f>-(ROUNDDOWN(表格8[[#This Row],[住院天數(含前後日)]]/7,0)*50)</f>
        <v>-50</v>
      </c>
      <c r="N25" s="70"/>
      <c r="O25" s="172"/>
      <c r="P25" s="174">
        <f>-(ROUND(表格8[[#This Row],[冷氣使用
天數]]*(500/30),0))</f>
        <v>0</v>
      </c>
      <c r="R25" s="1" t="s">
        <v>642</v>
      </c>
    </row>
    <row r="26" spans="1:18" hidden="1">
      <c r="A26" s="160" t="str">
        <f t="array" ref="A26">IFERROR((INDEX(名冊[#All],MATCH(表格8[[#This Row],[姓名]],名冊[[#All],[姓名]],0),COLUMN(名冊[[#Headers],[字號]]))),"")</f>
        <v/>
      </c>
      <c r="B26" s="160" t="s">
        <v>283</v>
      </c>
      <c r="C26" s="162"/>
      <c r="D26" s="160" t="str">
        <f t="shared" si="0"/>
        <v>住院退費</v>
      </c>
      <c r="E26" s="163">
        <v>43907</v>
      </c>
      <c r="F26" s="163">
        <v>43921</v>
      </c>
      <c r="G26" s="168">
        <f>IF(AND(表格8[[#This Row],[住院日]]&lt;&gt;"",表格8[[#This Row],[出院日]]&lt;&gt;""),(IF(表格8[姓名]="",0,(表格8[出院日]-表格8[住院日])+1)),0)</f>
        <v>15</v>
      </c>
      <c r="H26" s="165" t="str">
        <f>IFERROR((INDEX(名冊[#All],MATCH(表格8[[#This Row],[姓名]],名冊[[#All],[姓名]],0),COLUMN(名冊[[#Headers],[月費]]))),"")</f>
        <v/>
      </c>
      <c r="I26" s="165" t="str">
        <f t="array" ref="I26">IFERROR((INDEX(名冊[#All],MATCH(表格8[[#This Row],[姓名]],名冊[[#All],[姓名]],0),COLUMN(名冊[[#Headers],[包月]]))),"")</f>
        <v/>
      </c>
      <c r="J26" s="165">
        <f>600</f>
        <v>600</v>
      </c>
      <c r="K26" s="174" t="e">
        <f>-(ROUND(IF(表格8[姓名]="",0,(((表格8[月費]+表格8[[#This Row],[包月]])/30)-表格8[佔床費])*表格8[住院天數(含前後日)]),0))</f>
        <v>#VALUE!</v>
      </c>
      <c r="L26" s="169" t="str">
        <f>"住院退費 "&amp;TEXT(表格8[[#This Row],[住院日]],"mm/dd;;")&amp;"-"&amp;TEXT(表格8[[#This Row],[出院日]],"mm/dd;;")&amp;" 共"&amp;表格8[[#This Row],[住院天數(含前後日)]]&amp;"日"</f>
        <v>住院退費 03/17-03/31 共15日</v>
      </c>
      <c r="M26" s="167">
        <f>-(ROUNDDOWN(表格8[[#This Row],[住院天數(含前後日)]]/7,0)*50)</f>
        <v>-100</v>
      </c>
      <c r="N26" s="70"/>
      <c r="O26" s="172"/>
      <c r="P26" s="174">
        <f>-(ROUND(表格8[[#This Row],[冷氣使用
天數]]*(500/30),0))</f>
        <v>0</v>
      </c>
      <c r="R26" s="1" t="s">
        <v>568</v>
      </c>
    </row>
    <row r="27" spans="1:18" hidden="1">
      <c r="A27" s="160" t="str">
        <f t="array" ref="A27">IFERROR((INDEX(名冊[#All],MATCH(表格8[[#This Row],[姓名]],名冊[[#All],[姓名]],0),COLUMN(名冊[[#Headers],[字號]]))),"")</f>
        <v>2-066</v>
      </c>
      <c r="B27" s="160" t="s">
        <v>355</v>
      </c>
      <c r="C27" s="162"/>
      <c r="D27" s="160" t="str">
        <f t="shared" si="0"/>
        <v>住院退費</v>
      </c>
      <c r="E27" s="163">
        <v>43916</v>
      </c>
      <c r="F27" s="163">
        <v>43923</v>
      </c>
      <c r="G27" s="168">
        <f>IF(AND(表格8[[#This Row],[住院日]]&lt;&gt;"",表格8[[#This Row],[出院日]]&lt;&gt;""),(IF(表格8[姓名]="",0,(表格8[出院日]-表格8[住院日])+1)),0)</f>
        <v>8</v>
      </c>
      <c r="H27" s="165">
        <f>IFERROR((INDEX(名冊[#All],MATCH(表格8[[#This Row],[姓名]],名冊[[#All],[姓名]],0),COLUMN(名冊[[#Headers],[月費]]))),"")</f>
        <v>36000</v>
      </c>
      <c r="I27" s="165">
        <f t="array" ref="I27">IFERROR((INDEX(名冊[#All],MATCH(表格8[[#This Row],[姓名]],名冊[[#All],[姓名]],0),COLUMN(名冊[[#Headers],[包月]]))),"")</f>
        <v>0</v>
      </c>
      <c r="J27" s="165">
        <f>600</f>
        <v>600</v>
      </c>
      <c r="K27" s="174">
        <f>-(ROUND(IF(表格8[姓名]="",0,(((表格8[月費]+表格8[[#This Row],[包月]])/30)-表格8[佔床費])*表格8[住院天數(含前後日)]),0))</f>
        <v>-4800</v>
      </c>
      <c r="L27" s="169" t="str">
        <f>"住院退費 "&amp;TEXT(表格8[[#This Row],[住院日]],"mm/dd;;")&amp;"-"&amp;TEXT(表格8[[#This Row],[出院日]],"mm/dd;;")&amp;" 共"&amp;表格8[[#This Row],[住院天數(含前後日)]]&amp;"日"</f>
        <v>住院退費 03/26-04/02 共8日</v>
      </c>
      <c r="M27" s="167">
        <f>-(ROUNDDOWN(表格8[[#This Row],[住院天數(含前後日)]]/7,0)*50)</f>
        <v>-50</v>
      </c>
      <c r="N27" s="70"/>
      <c r="O27" s="172"/>
      <c r="P27" s="174">
        <f>-(ROUND(表格8[[#This Row],[冷氣使用
天數]]*(500/30),0))</f>
        <v>0</v>
      </c>
      <c r="R27" s="1" t="s">
        <v>539</v>
      </c>
    </row>
    <row r="28" spans="1:18" hidden="1">
      <c r="A28" s="160" t="str">
        <f t="array" ref="A28">IFERROR((INDEX(名冊[#All],MATCH(表格8[[#This Row],[姓名]],名冊[[#All],[姓名]],0),COLUMN(名冊[[#Headers],[字號]]))),"")</f>
        <v/>
      </c>
      <c r="B28" s="160" t="s">
        <v>574</v>
      </c>
      <c r="C28" s="162"/>
      <c r="D28" s="160" t="str">
        <f t="shared" si="0"/>
        <v>住院退費</v>
      </c>
      <c r="E28" s="163">
        <v>43895</v>
      </c>
      <c r="F28" s="163">
        <v>43922</v>
      </c>
      <c r="G28" s="168">
        <f>IF(AND(表格8[[#This Row],[住院日]]&lt;&gt;"",表格8[[#This Row],[出院日]]&lt;&gt;""),(IF(表格8[姓名]="",0,(表格8[出院日]-表格8[住院日])+1)),0)</f>
        <v>28</v>
      </c>
      <c r="H28" s="165" t="str">
        <f>IFERROR((INDEX(名冊[#All],MATCH(表格8[[#This Row],[姓名]],名冊[[#All],[姓名]],0),COLUMN(名冊[[#Headers],[月費]]))),"")</f>
        <v/>
      </c>
      <c r="I28" s="165" t="str">
        <f t="array" ref="I28">IFERROR((INDEX(名冊[#All],MATCH(表格8[[#This Row],[姓名]],名冊[[#All],[姓名]],0),COLUMN(名冊[[#Headers],[包月]]))),"")</f>
        <v/>
      </c>
      <c r="J28" s="165">
        <f>600</f>
        <v>600</v>
      </c>
      <c r="K28" s="174" t="e">
        <f>-(ROUND(IF(表格8[姓名]="",0,(((表格8[月費]+表格8[[#This Row],[包月]])/30)-表格8[佔床費])*表格8[住院天數(含前後日)]),0))</f>
        <v>#VALUE!</v>
      </c>
      <c r="L28" s="169" t="str">
        <f>"住院退費 "&amp;TEXT(表格8[[#This Row],[住院日]],"mm/dd;;")&amp;"-"&amp;TEXT(表格8[[#This Row],[出院日]],"mm/dd;;")&amp;" 共"&amp;表格8[[#This Row],[住院天數(含前後日)]]&amp;"日"</f>
        <v>住院退費 03/05-04/01 共28日</v>
      </c>
      <c r="M28" s="167">
        <f>-(ROUNDDOWN(表格8[[#This Row],[住院天數(含前後日)]]/7,0)*50)</f>
        <v>-200</v>
      </c>
      <c r="N28" s="70"/>
      <c r="O28" s="172"/>
      <c r="P28" s="174">
        <f>-(ROUND(表格8[[#This Row],[冷氣使用
天數]]*(500/30),0))</f>
        <v>0</v>
      </c>
      <c r="R28" s="1" t="s">
        <v>394</v>
      </c>
    </row>
    <row r="29" spans="1:18" hidden="1">
      <c r="A29" s="160" t="str">
        <f t="array" ref="A29">IFERROR((INDEX(名冊[#All],MATCH(表格8[[#This Row],[姓名]],名冊[[#All],[姓名]],0),COLUMN(名冊[[#Headers],[字號]]))),"")</f>
        <v>3-512</v>
      </c>
      <c r="B29" s="160" t="s">
        <v>573</v>
      </c>
      <c r="C29" s="162"/>
      <c r="D29" s="160" t="str">
        <f t="shared" si="0"/>
        <v>住院退費</v>
      </c>
      <c r="E29" s="163">
        <v>43925</v>
      </c>
      <c r="F29" s="163">
        <v>43932</v>
      </c>
      <c r="G29" s="168">
        <f>IF(AND(表格8[[#This Row],[住院日]]&lt;&gt;"",表格8[[#This Row],[出院日]]&lt;&gt;""),(IF(表格8[姓名]="",0,(表格8[出院日]-表格8[住院日])+1)),0)</f>
        <v>8</v>
      </c>
      <c r="H29" s="165">
        <f>IFERROR((INDEX(名冊[#All],MATCH(表格8[[#This Row],[姓名]],名冊[[#All],[姓名]],0),COLUMN(名冊[[#Headers],[月費]]))),"")</f>
        <v>31000</v>
      </c>
      <c r="I29" s="165">
        <f t="array" ref="I29">IFERROR((INDEX(名冊[#All],MATCH(表格8[[#This Row],[姓名]],名冊[[#All],[姓名]],0),COLUMN(名冊[[#Headers],[包月]]))),"")</f>
        <v>0</v>
      </c>
      <c r="J29" s="165">
        <f>600</f>
        <v>600</v>
      </c>
      <c r="K29" s="174">
        <f>-(ROUND(IF(表格8[姓名]="",0,(((表格8[月費]+表格8[[#This Row],[包月]])/30)-表格8[佔床費])*表格8[住院天數(含前後日)]),0))</f>
        <v>-3467</v>
      </c>
      <c r="L29" s="169" t="str">
        <f>"住院退費 "&amp;TEXT(表格8[[#This Row],[住院日]],"mm/dd;;")&amp;"-"&amp;TEXT(表格8[[#This Row],[出院日]],"mm/dd;;")&amp;" 共"&amp;表格8[[#This Row],[住院天數(含前後日)]]&amp;"日"</f>
        <v>住院退費 04/04-04/11 共8日</v>
      </c>
      <c r="M29" s="167">
        <f>-(ROUNDDOWN(表格8[[#This Row],[住院天數(含前後日)]]/7,0)*50)</f>
        <v>-50</v>
      </c>
      <c r="N29" s="70"/>
      <c r="O29" s="172"/>
      <c r="P29" s="174">
        <f>-(ROUND(表格8[[#This Row],[冷氣使用
天數]]*(500/30),0))</f>
        <v>0</v>
      </c>
      <c r="R29" s="1" t="s">
        <v>525</v>
      </c>
    </row>
    <row r="30" spans="1:18" hidden="1">
      <c r="A30" s="160" t="str">
        <f t="array" ref="A30">IFERROR((INDEX(名冊[#All],MATCH(表格8[[#This Row],[姓名]],名冊[[#All],[姓名]],0),COLUMN(名冊[[#Headers],[字號]]))),"")</f>
        <v>1-556</v>
      </c>
      <c r="B30" s="160" t="s">
        <v>540</v>
      </c>
      <c r="C30" s="162"/>
      <c r="D30" s="160" t="str">
        <f t="shared" si="0"/>
        <v>住院退費</v>
      </c>
      <c r="E30" s="163">
        <v>43927</v>
      </c>
      <c r="F30" s="163">
        <v>43930</v>
      </c>
      <c r="G30" s="168">
        <f>IF(AND(表格8[[#This Row],[住院日]]&lt;&gt;"",表格8[[#This Row],[出院日]]&lt;&gt;""),(IF(表格8[姓名]="",0,(表格8[出院日]-表格8[住院日])+1)),0)</f>
        <v>4</v>
      </c>
      <c r="H30" s="165">
        <f>IFERROR((INDEX(名冊[#All],MATCH(表格8[[#This Row],[姓名]],名冊[[#All],[姓名]],0),COLUMN(名冊[[#Headers],[月費]]))),"")</f>
        <v>25000</v>
      </c>
      <c r="I30" s="165">
        <f t="array" ref="I30">IFERROR((INDEX(名冊[#All],MATCH(表格8[[#This Row],[姓名]],名冊[[#All],[姓名]],0),COLUMN(名冊[[#Headers],[包月]]))),"")</f>
        <v>0</v>
      </c>
      <c r="J30" s="165">
        <f>600</f>
        <v>600</v>
      </c>
      <c r="K30" s="174">
        <f>-(ROUND(IF(表格8[姓名]="",0,(((表格8[月費]+表格8[[#This Row],[包月]])/30)-表格8[佔床費])*表格8[住院天數(含前後日)]),0))</f>
        <v>-933</v>
      </c>
      <c r="L30" s="169" t="str">
        <f>"住院退費 "&amp;TEXT(表格8[[#This Row],[住院日]],"mm/dd;;")&amp;"-"&amp;TEXT(表格8[[#This Row],[出院日]],"mm/dd;;")&amp;" 共"&amp;表格8[[#This Row],[住院天數(含前後日)]]&amp;"日"</f>
        <v>住院退費 04/06-04/09 共4日</v>
      </c>
      <c r="M30" s="167">
        <f>-(ROUNDDOWN(表格8[[#This Row],[住院天數(含前後日)]]/7,0)*50)</f>
        <v>0</v>
      </c>
      <c r="N30" s="70"/>
      <c r="O30" s="172"/>
      <c r="P30" s="174">
        <f>-(ROUND(表格8[[#This Row],[冷氣使用
天數]]*(500/30),0))</f>
        <v>0</v>
      </c>
      <c r="R30" s="1" t="s">
        <v>553</v>
      </c>
    </row>
    <row r="31" spans="1:18" hidden="1">
      <c r="A31" s="160" t="str">
        <f t="array" ref="A31">IFERROR((INDEX(名冊[#All],MATCH(表格8[[#This Row],[姓名]],名冊[[#All],[姓名]],0),COLUMN(名冊[[#Headers],[字號]]))),"")</f>
        <v/>
      </c>
      <c r="B31" s="160" t="s">
        <v>246</v>
      </c>
      <c r="C31" s="162"/>
      <c r="D31" s="160" t="str">
        <f t="shared" si="0"/>
        <v>住院退費</v>
      </c>
      <c r="E31" s="163">
        <v>43896</v>
      </c>
      <c r="F31" s="163">
        <v>43908</v>
      </c>
      <c r="G31" s="168">
        <f>IF(AND(表格8[[#This Row],[住院日]]&lt;&gt;"",表格8[[#This Row],[出院日]]&lt;&gt;""),(IF(表格8[姓名]="",0,(表格8[出院日]-表格8[住院日])+1)),0)</f>
        <v>13</v>
      </c>
      <c r="H31" s="165" t="str">
        <f>IFERROR((INDEX(名冊[#All],MATCH(表格8[[#This Row],[姓名]],名冊[[#All],[姓名]],0),COLUMN(名冊[[#Headers],[月費]]))),"")</f>
        <v/>
      </c>
      <c r="I31" s="165" t="str">
        <f t="array" ref="I31">IFERROR((INDEX(名冊[#All],MATCH(表格8[[#This Row],[姓名]],名冊[[#All],[姓名]],0),COLUMN(名冊[[#Headers],[包月]]))),"")</f>
        <v/>
      </c>
      <c r="J31" s="165">
        <f>600</f>
        <v>600</v>
      </c>
      <c r="K31" s="174" t="e">
        <f>-(ROUND(IF(表格8[姓名]="",0,(((表格8[月費]+表格8[[#This Row],[包月]])/30)-表格8[佔床費])*表格8[住院天數(含前後日)]),0))</f>
        <v>#VALUE!</v>
      </c>
      <c r="L31" s="169" t="str">
        <f>"住院退費 "&amp;TEXT(表格8[[#This Row],[住院日]],"mm/dd;;")&amp;"-"&amp;TEXT(表格8[[#This Row],[出院日]],"mm/dd;;")&amp;" 共"&amp;表格8[[#This Row],[住院天數(含前後日)]]&amp;"日"</f>
        <v>住院退費 03/06-03/18 共13日</v>
      </c>
      <c r="M31" s="167">
        <f>-(ROUNDDOWN(表格8[[#This Row],[住院天數(含前後日)]]/7,0)*50)</f>
        <v>-50</v>
      </c>
      <c r="N31" s="70"/>
      <c r="O31" s="172"/>
      <c r="P31" s="174">
        <f>-(ROUND(表格8[[#This Row],[冷氣使用
天數]]*(500/30),0))</f>
        <v>0</v>
      </c>
      <c r="R31" s="1" t="s">
        <v>577</v>
      </c>
    </row>
    <row r="32" spans="1:18" hidden="1">
      <c r="A32" s="160" t="str">
        <f t="array" ref="A32">IFERROR((INDEX(名冊[#All],MATCH(表格8[[#This Row],[姓名]],名冊[[#All],[姓名]],0),COLUMN(名冊[[#Headers],[字號]]))),"")</f>
        <v>1-175</v>
      </c>
      <c r="B32" s="160" t="s">
        <v>537</v>
      </c>
      <c r="C32" s="162"/>
      <c r="D32" s="160" t="str">
        <f t="shared" si="0"/>
        <v>住院退費</v>
      </c>
      <c r="E32" s="163">
        <v>43918</v>
      </c>
      <c r="F32" s="163">
        <v>43928</v>
      </c>
      <c r="G32" s="168">
        <f>IF(AND(表格8[[#This Row],[住院日]]&lt;&gt;"",表格8[[#This Row],[出院日]]&lt;&gt;""),(IF(表格8[姓名]="",0,(表格8[出院日]-表格8[住院日])+1)),0)</f>
        <v>11</v>
      </c>
      <c r="H32" s="165">
        <f>IFERROR((INDEX(名冊[#All],MATCH(表格8[[#This Row],[姓名]],名冊[[#All],[姓名]],0),COLUMN(名冊[[#Headers],[月費]]))),"")</f>
        <v>0</v>
      </c>
      <c r="I32" s="165">
        <f t="array" ref="I32">IFERROR((INDEX(名冊[#All],MATCH(表格8[[#This Row],[姓名]],名冊[[#All],[姓名]],0),COLUMN(名冊[[#Headers],[包月]]))),"")</f>
        <v>0</v>
      </c>
      <c r="J32" s="165">
        <f>600</f>
        <v>600</v>
      </c>
      <c r="K32" s="174">
        <f>-(ROUND(IF(表格8[姓名]="",0,(((表格8[月費]+表格8[[#This Row],[包月]])/30)-表格8[佔床費])*表格8[住院天數(含前後日)]),0))</f>
        <v>6600</v>
      </c>
      <c r="L32" s="169" t="str">
        <f>"住院退費 "&amp;TEXT(表格8[[#This Row],[住院日]],"mm/dd;;")&amp;"-"&amp;TEXT(表格8[[#This Row],[出院日]],"mm/dd;;")&amp;" 共"&amp;表格8[[#This Row],[住院天數(含前後日)]]&amp;"日"</f>
        <v>住院退費 03/28-04/07 共11日</v>
      </c>
      <c r="M32" s="167">
        <f>-(ROUNDDOWN(表格8[[#This Row],[住院天數(含前後日)]]/7,0)*50)</f>
        <v>-50</v>
      </c>
      <c r="N32" s="70"/>
      <c r="O32" s="172"/>
      <c r="P32" s="174">
        <f>-(ROUND(表格8[[#This Row],[冷氣使用
天數]]*(500/30),0))</f>
        <v>0</v>
      </c>
      <c r="R32" s="1" t="s">
        <v>581</v>
      </c>
    </row>
    <row r="33" spans="1:18" hidden="1">
      <c r="A33" s="160" t="str">
        <f t="array" ref="A33">IFERROR((INDEX(名冊[#All],MATCH(表格8[[#This Row],[姓名]],名冊[[#All],[姓名]],0),COLUMN(名冊[[#Headers],[字號]]))),"")</f>
        <v/>
      </c>
      <c r="B33" s="160" t="s">
        <v>555</v>
      </c>
      <c r="C33" s="162"/>
      <c r="D33" s="160" t="str">
        <f t="shared" si="0"/>
        <v>住院退費</v>
      </c>
      <c r="E33" s="163">
        <v>43935</v>
      </c>
      <c r="F33" s="163">
        <v>43942</v>
      </c>
      <c r="G33" s="168">
        <f>IF(AND(表格8[[#This Row],[住院日]]&lt;&gt;"",表格8[[#This Row],[出院日]]&lt;&gt;""),(IF(表格8[姓名]="",0,(表格8[出院日]-表格8[住院日])+1)),0)</f>
        <v>8</v>
      </c>
      <c r="H33" s="165" t="str">
        <f>IFERROR((INDEX(名冊[#All],MATCH(表格8[[#This Row],[姓名]],名冊[[#All],[姓名]],0),COLUMN(名冊[[#Headers],[月費]]))),"")</f>
        <v/>
      </c>
      <c r="I33" s="165" t="str">
        <f t="array" ref="I33">IFERROR((INDEX(名冊[#All],MATCH(表格8[[#This Row],[姓名]],名冊[[#All],[姓名]],0),COLUMN(名冊[[#Headers],[包月]]))),"")</f>
        <v/>
      </c>
      <c r="J33" s="165">
        <f>600</f>
        <v>600</v>
      </c>
      <c r="K33" s="174" t="e">
        <f>-(ROUND(IF(表格8[姓名]="",0,(((表格8[月費]+表格8[[#This Row],[包月]])/30)-表格8[佔床費])*表格8[住院天數(含前後日)]),0))</f>
        <v>#VALUE!</v>
      </c>
      <c r="L33" s="169" t="str">
        <f>"住院退費 "&amp;TEXT(表格8[[#This Row],[住院日]],"mm/dd;;")&amp;"-"&amp;TEXT(表格8[[#This Row],[出院日]],"mm/dd;;")&amp;" 共"&amp;表格8[[#This Row],[住院天數(含前後日)]]&amp;"日"</f>
        <v>住院退費 04/14-04/21 共8日</v>
      </c>
      <c r="M33" s="167">
        <f>-(ROUNDDOWN(表格8[[#This Row],[住院天數(含前後日)]]/7,0)*50)</f>
        <v>-50</v>
      </c>
      <c r="N33" s="70"/>
      <c r="O33" s="172"/>
      <c r="P33" s="174">
        <f>-(ROUND(表格8[[#This Row],[冷氣使用
天數]]*(500/30),0))</f>
        <v>0</v>
      </c>
      <c r="R33" s="1" t="s">
        <v>589</v>
      </c>
    </row>
    <row r="34" spans="1:18">
      <c r="A34" s="160" t="str">
        <f t="array" ref="A34">IFERROR((INDEX(名冊[#All],MATCH(表格8[[#This Row],[姓名]],名冊[[#All],[姓名]],0),COLUMN(名冊[[#Headers],[字號]]))),"")</f>
        <v/>
      </c>
      <c r="B34" s="160" t="s">
        <v>571</v>
      </c>
      <c r="C34" s="162"/>
      <c r="D34" s="160" t="str">
        <f t="shared" si="0"/>
        <v>住院退費</v>
      </c>
      <c r="E34" s="163">
        <v>43922</v>
      </c>
      <c r="F34" s="163">
        <v>43935</v>
      </c>
      <c r="G34" s="168">
        <f>IF(AND(表格8[[#This Row],[住院日]]&lt;&gt;"",表格8[[#This Row],[出院日]]&lt;&gt;""),(IF(表格8[姓名]="",0,(表格8[出院日]-表格8[住院日])+1)),0)</f>
        <v>14</v>
      </c>
      <c r="H34" s="165" t="str">
        <f>IFERROR((INDEX(名冊[#All],MATCH(表格8[[#This Row],[姓名]],名冊[[#All],[姓名]],0),COLUMN(名冊[[#Headers],[月費]]))),"")</f>
        <v/>
      </c>
      <c r="I34" s="165" t="str">
        <f t="array" ref="I34">IFERROR((INDEX(名冊[#All],MATCH(表格8[[#This Row],[姓名]],名冊[[#All],[姓名]],0),COLUMN(名冊[[#Headers],[包月]]))),"")</f>
        <v/>
      </c>
      <c r="J34" s="165">
        <f>600</f>
        <v>600</v>
      </c>
      <c r="K34" s="174" t="e">
        <f>-(ROUND(IF(表格8[姓名]="",0,(((表格8[月費]+表格8[[#This Row],[包月]])/30)-表格8[佔床費])*表格8[住院天數(含前後日)]),0))</f>
        <v>#VALUE!</v>
      </c>
      <c r="L34" s="169" t="str">
        <f>"住院退費 "&amp;TEXT(表格8[[#This Row],[住院日]],"mm/dd;;")&amp;"-"&amp;TEXT(表格8[[#This Row],[出院日]],"mm/dd;;")&amp;" 共"&amp;表格8[[#This Row],[住院天數(含前後日)]]&amp;"日"</f>
        <v>住院退費 04/01-04/14 共14日</v>
      </c>
      <c r="M34" s="167">
        <f>-(ROUNDDOWN(表格8[[#This Row],[住院天數(含前後日)]]/7,0)*50)</f>
        <v>-100</v>
      </c>
      <c r="N34" s="70"/>
      <c r="O34" s="172"/>
      <c r="P34" s="174">
        <f>-(ROUND(表格8[[#This Row],[冷氣使用
天數]]*(500/30),0))</f>
        <v>0</v>
      </c>
      <c r="R34" s="1" t="s">
        <v>582</v>
      </c>
    </row>
    <row r="35" spans="1:18" hidden="1">
      <c r="A35" s="160" t="str">
        <f t="array" ref="A35">IFERROR((INDEX(名冊[#All],MATCH(表格8[[#This Row],[姓名]],名冊[[#All],[姓名]],0),COLUMN(名冊[[#Headers],[字號]]))),"")</f>
        <v/>
      </c>
      <c r="B35" s="160" t="s">
        <v>634</v>
      </c>
      <c r="C35" s="162"/>
      <c r="D35" s="160" t="str">
        <f t="shared" si="0"/>
        <v>住院退費</v>
      </c>
      <c r="E35" s="163">
        <v>43886</v>
      </c>
      <c r="F35" s="163">
        <v>43943</v>
      </c>
      <c r="G35" s="168">
        <f>IF(AND(表格8[[#This Row],[住院日]]&lt;&gt;"",表格8[[#This Row],[出院日]]&lt;&gt;""),(IF(表格8[姓名]="",0,(表格8[出院日]-表格8[住院日])+1)),0)</f>
        <v>58</v>
      </c>
      <c r="H35" s="165" t="str">
        <f>IFERROR((INDEX(名冊[#All],MATCH(表格8[[#This Row],[姓名]],名冊[[#All],[姓名]],0),COLUMN(名冊[[#Headers],[月費]]))),"")</f>
        <v/>
      </c>
      <c r="I35" s="165" t="str">
        <f t="array" ref="I35">IFERROR((INDEX(名冊[#All],MATCH(表格8[[#This Row],[姓名]],名冊[[#All],[姓名]],0),COLUMN(名冊[[#Headers],[包月]]))),"")</f>
        <v/>
      </c>
      <c r="J35" s="165">
        <f>600</f>
        <v>600</v>
      </c>
      <c r="K35" s="174" t="e">
        <f>-(ROUND(IF(表格8[姓名]="",0,(((表格8[月費]+表格8[[#This Row],[包月]])/30)-表格8[佔床費])*表格8[住院天數(含前後日)]),0))</f>
        <v>#VALUE!</v>
      </c>
      <c r="L35" s="169" t="str">
        <f>"住院退費 "&amp;TEXT(表格8[[#This Row],[住院日]],"mm/dd;;")&amp;"-"&amp;TEXT(表格8[[#This Row],[出院日]],"mm/dd;;")&amp;" 共"&amp;表格8[[#This Row],[住院天數(含前後日)]]&amp;"日"</f>
        <v>住院退費 02/25-04/22 共58日</v>
      </c>
      <c r="M35" s="167">
        <f>-(ROUNDDOWN(表格8[[#This Row],[住院天數(含前後日)]]/7,0)*50)</f>
        <v>-400</v>
      </c>
      <c r="N35" s="70"/>
      <c r="O35" s="172"/>
      <c r="P35" s="174">
        <f>-(ROUND(表格8[[#This Row],[冷氣使用
天數]]*(500/30),0))</f>
        <v>0</v>
      </c>
      <c r="R35" s="1" t="s">
        <v>596</v>
      </c>
    </row>
    <row r="36" spans="1:18" hidden="1">
      <c r="A36" s="160" t="str">
        <f t="array" ref="A36">IFERROR((INDEX(名冊[#All],MATCH(表格8[[#This Row],[姓名]],名冊[[#All],[姓名]],0),COLUMN(名冊[[#Headers],[字號]]))),"")</f>
        <v>3-495</v>
      </c>
      <c r="B36" s="160" t="s">
        <v>539</v>
      </c>
      <c r="C36" s="162"/>
      <c r="D36" s="160" t="str">
        <f t="shared" si="0"/>
        <v>住院退費</v>
      </c>
      <c r="E36" s="163">
        <v>43933</v>
      </c>
      <c r="F36" s="163">
        <v>43941</v>
      </c>
      <c r="G36" s="168">
        <f>IF(AND(表格8[[#This Row],[住院日]]&lt;&gt;"",表格8[[#This Row],[出院日]]&lt;&gt;""),(IF(表格8[姓名]="",0,(表格8[出院日]-表格8[住院日])+1)),0)</f>
        <v>9</v>
      </c>
      <c r="H36" s="165">
        <f>IFERROR((INDEX(名冊[#All],MATCH(表格8[[#This Row],[姓名]],名冊[[#All],[姓名]],0),COLUMN(名冊[[#Headers],[月費]]))),"")</f>
        <v>32000</v>
      </c>
      <c r="I36" s="165">
        <f t="array" ref="I36">IFERROR((INDEX(名冊[#All],MATCH(表格8[[#This Row],[姓名]],名冊[[#All],[姓名]],0),COLUMN(名冊[[#Headers],[包月]]))),"")</f>
        <v>0</v>
      </c>
      <c r="J36" s="165">
        <f>600</f>
        <v>600</v>
      </c>
      <c r="K36" s="174">
        <f>-(ROUND(IF(表格8[姓名]="",0,(((表格8[月費]+表格8[[#This Row],[包月]])/30)-表格8[佔床費])*表格8[住院天數(含前後日)]),0))</f>
        <v>-4200</v>
      </c>
      <c r="L36" s="169" t="str">
        <f>"住院退費 "&amp;TEXT(表格8[[#This Row],[住院日]],"mm/dd;;")&amp;"-"&amp;TEXT(表格8[[#This Row],[出院日]],"mm/dd;;")&amp;" 共"&amp;表格8[[#This Row],[住院天數(含前後日)]]&amp;"日"</f>
        <v>住院退費 04/12-04/20 共9日</v>
      </c>
      <c r="M36" s="167">
        <f>-(ROUNDDOWN(表格8[[#This Row],[住院天數(含前後日)]]/7,0)*50)</f>
        <v>-50</v>
      </c>
      <c r="N36" s="70"/>
      <c r="O36" s="172"/>
      <c r="P36" s="174">
        <f>-(ROUND(表格8[[#This Row],[冷氣使用
天數]]*(500/30),0))</f>
        <v>0</v>
      </c>
      <c r="R36" s="1" t="s">
        <v>274</v>
      </c>
    </row>
    <row r="37" spans="1:18" hidden="1">
      <c r="A37" s="160" t="str">
        <f t="array" ref="A37">IFERROR((INDEX(名冊[#All],MATCH(表格8[[#This Row],[姓名]],名冊[[#All],[姓名]],0),COLUMN(名冊[[#Headers],[字號]]))),"")</f>
        <v/>
      </c>
      <c r="B37" s="160" t="s">
        <v>638</v>
      </c>
      <c r="C37" s="162"/>
      <c r="D37" s="160" t="str">
        <f t="shared" si="0"/>
        <v>住院退費</v>
      </c>
      <c r="E37" s="163">
        <v>43938</v>
      </c>
      <c r="F37" s="163">
        <v>43945</v>
      </c>
      <c r="G37" s="168">
        <f>IF(AND(表格8[[#This Row],[住院日]]&lt;&gt;"",表格8[[#This Row],[出院日]]&lt;&gt;""),(IF(表格8[姓名]="",0,(表格8[出院日]-表格8[住院日])+1)),0)</f>
        <v>8</v>
      </c>
      <c r="H37" s="165" t="str">
        <f>IFERROR((INDEX(名冊[#All],MATCH(表格8[[#This Row],[姓名]],名冊[[#All],[姓名]],0),COLUMN(名冊[[#Headers],[月費]]))),"")</f>
        <v/>
      </c>
      <c r="I37" s="165" t="str">
        <f t="array" ref="I37">IFERROR((INDEX(名冊[#All],MATCH(表格8[[#This Row],[姓名]],名冊[[#All],[姓名]],0),COLUMN(名冊[[#Headers],[包月]]))),"")</f>
        <v/>
      </c>
      <c r="J37" s="165">
        <f>600</f>
        <v>600</v>
      </c>
      <c r="K37" s="174" t="e">
        <f>-(ROUND(IF(表格8[姓名]="",0,(((表格8[月費]+表格8[[#This Row],[包月]])/30)-表格8[佔床費])*表格8[住院天數(含前後日)]),0))</f>
        <v>#VALUE!</v>
      </c>
      <c r="L37" s="169" t="str">
        <f>"住院退費 "&amp;TEXT(表格8[[#This Row],[住院日]],"mm/dd;;")&amp;"-"&amp;TEXT(表格8[[#This Row],[出院日]],"mm/dd;;")&amp;" 共"&amp;表格8[[#This Row],[住院天數(含前後日)]]&amp;"日"</f>
        <v>住院退費 04/17-04/24 共8日</v>
      </c>
      <c r="M37" s="167">
        <f>-(ROUNDDOWN(表格8[[#This Row],[住院天數(含前後日)]]/7,0)*50)</f>
        <v>-50</v>
      </c>
      <c r="N37" s="70"/>
      <c r="O37" s="172"/>
      <c r="P37" s="174">
        <f>-(ROUND(表格8[[#This Row],[冷氣使用
天數]]*(500/30),0))</f>
        <v>0</v>
      </c>
      <c r="R37" s="1" t="s">
        <v>545</v>
      </c>
    </row>
    <row r="38" spans="1:18" hidden="1">
      <c r="A38" s="160" t="str">
        <f t="array" ref="A38">IFERROR((INDEX(名冊[#All],MATCH(表格8[[#This Row],[姓名]],名冊[[#All],[姓名]],0),COLUMN(名冊[[#Headers],[字號]]))),"")</f>
        <v/>
      </c>
      <c r="B38" s="160" t="s">
        <v>644</v>
      </c>
      <c r="C38" s="162"/>
      <c r="D38" s="160" t="str">
        <f t="shared" si="0"/>
        <v>住院退費</v>
      </c>
      <c r="E38" s="163">
        <v>43918</v>
      </c>
      <c r="F38" s="163">
        <v>43945</v>
      </c>
      <c r="G38" s="168">
        <f>IF(AND(表格8[[#This Row],[住院日]]&lt;&gt;"",表格8[[#This Row],[出院日]]&lt;&gt;""),(IF(表格8[姓名]="",0,(表格8[出院日]-表格8[住院日])+1)),0)</f>
        <v>28</v>
      </c>
      <c r="H38" s="165" t="str">
        <f>IFERROR((INDEX(名冊[#All],MATCH(表格8[[#This Row],[姓名]],名冊[[#All],[姓名]],0),COLUMN(名冊[[#Headers],[月費]]))),"")</f>
        <v/>
      </c>
      <c r="I38" s="165" t="str">
        <f t="array" ref="I38">IFERROR((INDEX(名冊[#All],MATCH(表格8[[#This Row],[姓名]],名冊[[#All],[姓名]],0),COLUMN(名冊[[#Headers],[包月]]))),"")</f>
        <v/>
      </c>
      <c r="J38" s="165">
        <f>600</f>
        <v>600</v>
      </c>
      <c r="K38" s="174" t="e">
        <f>-(ROUND(IF(表格8[姓名]="",0,(((表格8[月費]+表格8[[#This Row],[包月]])/30)-表格8[佔床費])*表格8[住院天數(含前後日)]),0))</f>
        <v>#VALUE!</v>
      </c>
      <c r="L38" s="169" t="str">
        <f>"住院退費 "&amp;TEXT(表格8[[#This Row],[住院日]],"mm/dd;;")&amp;"-"&amp;TEXT(表格8[[#This Row],[出院日]],"mm/dd;;")&amp;" 共"&amp;表格8[[#This Row],[住院天數(含前後日)]]&amp;"日"</f>
        <v>住院退費 03/28-04/24 共28日</v>
      </c>
      <c r="M38" s="167">
        <f>-(ROUNDDOWN(表格8[[#This Row],[住院天數(含前後日)]]/7,0)*50)</f>
        <v>-200</v>
      </c>
      <c r="N38" s="70"/>
      <c r="O38" s="172"/>
      <c r="P38" s="174">
        <f>-(ROUND(表格8[[#This Row],[冷氣使用
天數]]*(500/30),0))</f>
        <v>0</v>
      </c>
      <c r="R38" s="1" t="s">
        <v>594</v>
      </c>
    </row>
    <row r="39" spans="1:18" hidden="1">
      <c r="A39" s="160" t="str">
        <f t="array" ref="A39">IFERROR((INDEX(名冊[#All],MATCH(表格8[[#This Row],[姓名]],名冊[[#All],[姓名]],0),COLUMN(名冊[[#Headers],[字號]]))),"")</f>
        <v/>
      </c>
      <c r="B39" s="160" t="s">
        <v>652</v>
      </c>
      <c r="C39" s="162"/>
      <c r="D39" s="160" t="str">
        <f t="shared" si="0"/>
        <v>住院退費</v>
      </c>
      <c r="E39" s="163">
        <v>43949</v>
      </c>
      <c r="F39" s="163">
        <v>43964</v>
      </c>
      <c r="G39" s="168">
        <f>IF(AND(表格8[[#This Row],[住院日]]&lt;&gt;"",表格8[[#This Row],[出院日]]&lt;&gt;""),(IF(表格8[姓名]="",0,(表格8[出院日]-表格8[住院日])+1)),0)</f>
        <v>16</v>
      </c>
      <c r="H39" s="165" t="str">
        <f>IFERROR((INDEX(名冊[#All],MATCH(表格8[[#This Row],[姓名]],名冊[[#All],[姓名]],0),COLUMN(名冊[[#Headers],[月費]]))),"")</f>
        <v/>
      </c>
      <c r="I39" s="165" t="str">
        <f t="array" ref="I39">IFERROR((INDEX(名冊[#All],MATCH(表格8[[#This Row],[姓名]],名冊[[#All],[姓名]],0),COLUMN(名冊[[#Headers],[包月]]))),"")</f>
        <v/>
      </c>
      <c r="J39" s="165">
        <f>600</f>
        <v>600</v>
      </c>
      <c r="K39" s="174" t="e">
        <f>-(ROUND(IF(表格8[姓名]="",0,(((表格8[月費]+表格8[[#This Row],[包月]])/30)-表格8[佔床費])*表格8[住院天數(含前後日)]),0))</f>
        <v>#VALUE!</v>
      </c>
      <c r="L39" s="169" t="str">
        <f>"住院退費 "&amp;TEXT(表格8[[#This Row],[住院日]],"mm/dd;;")&amp;"-"&amp;TEXT(表格8[[#This Row],[出院日]],"mm/dd;;")&amp;" 共"&amp;表格8[[#This Row],[住院天數(含前後日)]]&amp;"日"</f>
        <v>住院退費 04/28-05/13 共16日</v>
      </c>
      <c r="M39" s="167">
        <f>-(ROUNDDOWN(表格8[[#This Row],[住院天數(含前後日)]]/7,0)*50)</f>
        <v>-100</v>
      </c>
      <c r="N39" s="70"/>
      <c r="O39" s="172"/>
      <c r="P39" s="174">
        <f>-(ROUND(表格8[[#This Row],[冷氣使用
天數]]*(500/30),0))</f>
        <v>0</v>
      </c>
      <c r="R39" s="1" t="s">
        <v>735</v>
      </c>
    </row>
    <row r="40" spans="1:18" hidden="1">
      <c r="A40" s="160" t="str">
        <f t="array" ref="A40">IFERROR((INDEX(名冊[#All],MATCH(表格8[[#This Row],[姓名]],名冊[[#All],[姓名]],0),COLUMN(名冊[[#Headers],[字號]]))),"")</f>
        <v/>
      </c>
      <c r="B40" s="160" t="s">
        <v>653</v>
      </c>
      <c r="C40" s="162"/>
      <c r="D40" s="160" t="str">
        <f t="shared" si="0"/>
        <v>住院退費</v>
      </c>
      <c r="E40" s="163">
        <v>43949</v>
      </c>
      <c r="F40" s="163">
        <v>43967</v>
      </c>
      <c r="G40" s="168">
        <f>IF(AND(表格8[[#This Row],[住院日]]&lt;&gt;"",表格8[[#This Row],[出院日]]&lt;&gt;""),(IF(表格8[姓名]="",0,(表格8[出院日]-表格8[住院日])+1)),0)</f>
        <v>19</v>
      </c>
      <c r="H40" s="165" t="str">
        <f>IFERROR((INDEX(名冊[#All],MATCH(表格8[[#This Row],[姓名]],名冊[[#All],[姓名]],0),COLUMN(名冊[[#Headers],[月費]]))),"")</f>
        <v/>
      </c>
      <c r="I40" s="165" t="str">
        <f t="array" ref="I40">IFERROR((INDEX(名冊[#All],MATCH(表格8[[#This Row],[姓名]],名冊[[#All],[姓名]],0),COLUMN(名冊[[#Headers],[包月]]))),"")</f>
        <v/>
      </c>
      <c r="J40" s="165">
        <f>600</f>
        <v>600</v>
      </c>
      <c r="K40" s="174" t="e">
        <f>-(ROUND(IF(表格8[姓名]="",0,(((表格8[月費]+表格8[[#This Row],[包月]])/30)-表格8[佔床費])*表格8[住院天數(含前後日)]),0))</f>
        <v>#VALUE!</v>
      </c>
      <c r="L40" s="169" t="str">
        <f>"住院退費 "&amp;TEXT(表格8[[#This Row],[住院日]],"mm/dd;;")&amp;"-"&amp;TEXT(表格8[[#This Row],[出院日]],"mm/dd;;")&amp;" 共"&amp;表格8[[#This Row],[住院天數(含前後日)]]&amp;"日"</f>
        <v>住院退費 04/28-05/16 共19日</v>
      </c>
      <c r="M40" s="167">
        <f>-(ROUNDDOWN(表格8[[#This Row],[住院天數(含前後日)]]/7,0)*50)</f>
        <v>-100</v>
      </c>
      <c r="N40" s="70"/>
      <c r="O40" s="172"/>
      <c r="P40" s="174">
        <f>-(ROUND(表格8[[#This Row],[冷氣使用
天數]]*(500/30),0))</f>
        <v>0</v>
      </c>
      <c r="R40" s="1" t="s">
        <v>637</v>
      </c>
    </row>
    <row r="41" spans="1:18" hidden="1">
      <c r="A41" s="160" t="str">
        <f t="array" ref="A41">IFERROR((INDEX(名冊[#All],MATCH(表格8[[#This Row],[姓名]],名冊[[#All],[姓名]],0),COLUMN(名冊[[#Headers],[字號]]))),"")</f>
        <v/>
      </c>
      <c r="B41" s="160" t="s">
        <v>654</v>
      </c>
      <c r="C41" s="162"/>
      <c r="D41" s="160" t="str">
        <f t="shared" si="0"/>
        <v>住院退費</v>
      </c>
      <c r="E41" s="163">
        <v>43939</v>
      </c>
      <c r="F41" s="163">
        <v>43949</v>
      </c>
      <c r="G41" s="168">
        <f>IF(AND(表格8[[#This Row],[住院日]]&lt;&gt;"",表格8[[#This Row],[出院日]]&lt;&gt;""),(IF(表格8[姓名]="",0,(表格8[出院日]-表格8[住院日])+1)),0)</f>
        <v>11</v>
      </c>
      <c r="H41" s="165" t="str">
        <f>IFERROR((INDEX(名冊[#All],MATCH(表格8[[#This Row],[姓名]],名冊[[#All],[姓名]],0),COLUMN(名冊[[#Headers],[月費]]))),"")</f>
        <v/>
      </c>
      <c r="I41" s="165" t="str">
        <f t="array" ref="I41">IFERROR((INDEX(名冊[#All],MATCH(表格8[[#This Row],[姓名]],名冊[[#All],[姓名]],0),COLUMN(名冊[[#Headers],[包月]]))),"")</f>
        <v/>
      </c>
      <c r="J41" s="165">
        <f>600</f>
        <v>600</v>
      </c>
      <c r="K41" s="174" t="e">
        <f>-(ROUND(IF(表格8[姓名]="",0,(((表格8[月費]+表格8[[#This Row],[包月]])/30)-表格8[佔床費])*表格8[住院天數(含前後日)]),0))</f>
        <v>#VALUE!</v>
      </c>
      <c r="L41" s="169" t="str">
        <f>"住院退費 "&amp;TEXT(表格8[[#This Row],[住院日]],"mm/dd;;")&amp;"-"&amp;TEXT(表格8[[#This Row],[出院日]],"mm/dd;;")&amp;" 共"&amp;表格8[[#This Row],[住院天數(含前後日)]]&amp;"日"</f>
        <v>住院退費 04/18-04/28 共11日</v>
      </c>
      <c r="M41" s="167">
        <f>-(ROUNDDOWN(表格8[[#This Row],[住院天數(含前後日)]]/7,0)*50)</f>
        <v>-50</v>
      </c>
      <c r="N41" s="70"/>
      <c r="O41" s="172"/>
      <c r="P41" s="174">
        <f>-(ROUND(表格8[[#This Row],[冷氣使用
天數]]*(500/30),0))</f>
        <v>0</v>
      </c>
      <c r="R41" s="1" t="s">
        <v>565</v>
      </c>
    </row>
    <row r="42" spans="1:18" hidden="1">
      <c r="A42" s="160" t="str">
        <f t="array" ref="A42">IFERROR((INDEX(名冊[#All],MATCH(表格8[[#This Row],[姓名]],名冊[[#All],[姓名]],0),COLUMN(名冊[[#Headers],[字號]]))),"")</f>
        <v/>
      </c>
      <c r="B42" s="160" t="s">
        <v>655</v>
      </c>
      <c r="C42" s="162"/>
      <c r="D42" s="160" t="str">
        <f t="shared" si="0"/>
        <v>住院退費</v>
      </c>
      <c r="E42" s="163">
        <v>43940</v>
      </c>
      <c r="F42" s="163">
        <v>43951</v>
      </c>
      <c r="G42" s="168">
        <f>IF(AND(表格8[[#This Row],[住院日]]&lt;&gt;"",表格8[[#This Row],[出院日]]&lt;&gt;""),(IF(表格8[姓名]="",0,(表格8[出院日]-表格8[住院日])+1)),0)</f>
        <v>12</v>
      </c>
      <c r="H42" s="165" t="str">
        <f>IFERROR((INDEX(名冊[#All],MATCH(表格8[[#This Row],[姓名]],名冊[[#All],[姓名]],0),COLUMN(名冊[[#Headers],[月費]]))),"")</f>
        <v/>
      </c>
      <c r="I42" s="165" t="str">
        <f t="array" ref="I42">IFERROR((INDEX(名冊[#All],MATCH(表格8[[#This Row],[姓名]],名冊[[#All],[姓名]],0),COLUMN(名冊[[#Headers],[包月]]))),"")</f>
        <v/>
      </c>
      <c r="J42" s="165">
        <f>600</f>
        <v>600</v>
      </c>
      <c r="K42" s="174" t="e">
        <f>-(ROUND(IF(表格8[姓名]="",0,(((表格8[月費]+表格8[[#This Row],[包月]])/30)-表格8[佔床費])*表格8[住院天數(含前後日)]),0))</f>
        <v>#VALUE!</v>
      </c>
      <c r="L42" s="169" t="str">
        <f>"住院退費 "&amp;TEXT(表格8[[#This Row],[住院日]],"mm/dd;;")&amp;"-"&amp;TEXT(表格8[[#This Row],[出院日]],"mm/dd;;")&amp;" 共"&amp;表格8[[#This Row],[住院天數(含前後日)]]&amp;"日"</f>
        <v>住院退費 04/19-04/30 共12日</v>
      </c>
      <c r="M42" s="167">
        <f>-(ROUNDDOWN(表格8[[#This Row],[住院天數(含前後日)]]/7,0)*50)</f>
        <v>-50</v>
      </c>
      <c r="N42" s="70"/>
      <c r="O42" s="172"/>
      <c r="P42" s="174">
        <f>-(ROUND(表格8[[#This Row],[冷氣使用
天數]]*(500/30),0))</f>
        <v>0</v>
      </c>
      <c r="R42" s="1" t="s">
        <v>601</v>
      </c>
    </row>
    <row r="43" spans="1:18" hidden="1">
      <c r="A43" s="160" t="str">
        <f t="array" ref="A43">IFERROR((INDEX(名冊[#All],MATCH(表格8[[#This Row],[姓名]],名冊[[#All],[姓名]],0),COLUMN(名冊[[#Headers],[字號]]))),"")</f>
        <v>1-296</v>
      </c>
      <c r="B43" s="160" t="s">
        <v>656</v>
      </c>
      <c r="C43" s="162"/>
      <c r="D43" s="160" t="str">
        <f t="shared" si="0"/>
        <v>住院退費</v>
      </c>
      <c r="E43" s="163">
        <v>43922</v>
      </c>
      <c r="F43" s="163">
        <v>43951</v>
      </c>
      <c r="G43" s="168">
        <f>IF(AND(表格8[[#This Row],[住院日]]&lt;&gt;"",表格8[[#This Row],[出院日]]&lt;&gt;""),(IF(表格8[姓名]="",0,(表格8[出院日]-表格8[住院日])+1)),0)</f>
        <v>30</v>
      </c>
      <c r="H43" s="165">
        <f>IFERROR((INDEX(名冊[#All],MATCH(表格8[[#This Row],[姓名]],名冊[[#All],[姓名]],0),COLUMN(名冊[[#Headers],[月費]]))),"")</f>
        <v>30000</v>
      </c>
      <c r="I43" s="165">
        <f t="array" ref="I43">IFERROR((INDEX(名冊[#All],MATCH(表格8[[#This Row],[姓名]],名冊[[#All],[姓名]],0),COLUMN(名冊[[#Headers],[包月]]))),"")</f>
        <v>0</v>
      </c>
      <c r="J43" s="165">
        <f>600</f>
        <v>600</v>
      </c>
      <c r="K43" s="174">
        <f>-(ROUND(IF(表格8[姓名]="",0,(((表格8[月費]+表格8[[#This Row],[包月]])/30)-表格8[佔床費])*表格8[住院天數(含前後日)]),0))</f>
        <v>-12000</v>
      </c>
      <c r="L43" s="169" t="str">
        <f>"住院退費 "&amp;TEXT(表格8[[#This Row],[住院日]],"mm/dd;;")&amp;"-"&amp;TEXT(表格8[[#This Row],[出院日]],"mm/dd;;")&amp;" 共"&amp;表格8[[#This Row],[住院天數(含前後日)]]&amp;"日"</f>
        <v>住院退費 04/01-04/30 共30日</v>
      </c>
      <c r="M43" s="167">
        <f>-(ROUNDDOWN(表格8[[#This Row],[住院天數(含前後日)]]/7,0)*50)</f>
        <v>-200</v>
      </c>
      <c r="N43" s="70"/>
      <c r="O43" s="172"/>
      <c r="P43" s="174">
        <f>-(ROUND(表格8[[#This Row],[冷氣使用
天數]]*(500/30),0))</f>
        <v>0</v>
      </c>
      <c r="R43" s="1" t="s">
        <v>580</v>
      </c>
    </row>
    <row r="44" spans="1:18" hidden="1">
      <c r="A44" s="160" t="str">
        <f t="array" ref="A44">IFERROR((INDEX(名冊[#All],MATCH(表格8[[#This Row],[姓名]],名冊[[#All],[姓名]],0),COLUMN(名冊[[#Headers],[字號]]))),"")</f>
        <v/>
      </c>
      <c r="B44" s="160" t="s">
        <v>657</v>
      </c>
      <c r="C44" s="162"/>
      <c r="D44" s="160" t="str">
        <f t="shared" si="0"/>
        <v>住院退費</v>
      </c>
      <c r="E44" s="163">
        <v>43954</v>
      </c>
      <c r="F44" s="163">
        <v>43966</v>
      </c>
      <c r="G44" s="168">
        <f>IF(AND(表格8[[#This Row],[住院日]]&lt;&gt;"",表格8[[#This Row],[出院日]]&lt;&gt;""),(IF(表格8[姓名]="",0,(表格8[出院日]-表格8[住院日])+1)),0)</f>
        <v>13</v>
      </c>
      <c r="H44" s="165" t="str">
        <f>IFERROR((INDEX(名冊[#All],MATCH(表格8[[#This Row],[姓名]],名冊[[#All],[姓名]],0),COLUMN(名冊[[#Headers],[月費]]))),"")</f>
        <v/>
      </c>
      <c r="I44" s="165" t="str">
        <f t="array" ref="I44">IFERROR((INDEX(名冊[#All],MATCH(表格8[[#This Row],[姓名]],名冊[[#All],[姓名]],0),COLUMN(名冊[[#Headers],[包月]]))),"")</f>
        <v/>
      </c>
      <c r="J44" s="165">
        <f>600</f>
        <v>600</v>
      </c>
      <c r="K44" s="174" t="e">
        <f>-(ROUND(IF(表格8[姓名]="",0,(((表格8[月費]+表格8[[#This Row],[包月]])/30)-表格8[佔床費])*表格8[住院天數(含前後日)]),0))</f>
        <v>#VALUE!</v>
      </c>
      <c r="L44" s="169" t="str">
        <f>"住院退費 "&amp;TEXT(表格8[[#This Row],[住院日]],"mm/dd;;")&amp;"-"&amp;TEXT(表格8[[#This Row],[出院日]],"mm/dd;;")&amp;" 共"&amp;表格8[[#This Row],[住院天數(含前後日)]]&amp;"日"</f>
        <v>住院退費 05/03-05/15 共13日</v>
      </c>
      <c r="M44" s="167">
        <f>-(ROUNDDOWN(表格8[[#This Row],[住院天數(含前後日)]]/7,0)*50)</f>
        <v>-50</v>
      </c>
      <c r="N44" s="70"/>
      <c r="O44" s="172"/>
      <c r="P44" s="174">
        <f>-(ROUND(表格8[[#This Row],[冷氣使用
天數]]*(500/30),0))</f>
        <v>0</v>
      </c>
      <c r="R44" s="1" t="s">
        <v>563</v>
      </c>
    </row>
    <row r="45" spans="1:18" hidden="1">
      <c r="A45" s="160" t="str">
        <f t="array" ref="A45">IFERROR((INDEX(名冊[#All],MATCH(表格8[[#This Row],[姓名]],名冊[[#All],[姓名]],0),COLUMN(名冊[[#Headers],[字號]]))),"")</f>
        <v/>
      </c>
      <c r="B45" s="160" t="s">
        <v>658</v>
      </c>
      <c r="C45" s="162"/>
      <c r="D45" s="160" t="str">
        <f t="shared" si="0"/>
        <v>住院退費</v>
      </c>
      <c r="E45" s="163">
        <v>43936</v>
      </c>
      <c r="F45" s="163">
        <v>43956</v>
      </c>
      <c r="G45" s="168">
        <f>IF(AND(表格8[[#This Row],[住院日]]&lt;&gt;"",表格8[[#This Row],[出院日]]&lt;&gt;""),(IF(表格8[姓名]="",0,(表格8[出院日]-表格8[住院日])+1)),0)</f>
        <v>21</v>
      </c>
      <c r="H45" s="165" t="str">
        <f>IFERROR((INDEX(名冊[#All],MATCH(表格8[[#This Row],[姓名]],名冊[[#All],[姓名]],0),COLUMN(名冊[[#Headers],[月費]]))),"")</f>
        <v/>
      </c>
      <c r="I45" s="165" t="str">
        <f t="array" ref="I45">IFERROR((INDEX(名冊[#All],MATCH(表格8[[#This Row],[姓名]],名冊[[#All],[姓名]],0),COLUMN(名冊[[#Headers],[包月]]))),"")</f>
        <v/>
      </c>
      <c r="J45" s="165">
        <f>600</f>
        <v>600</v>
      </c>
      <c r="K45" s="174" t="e">
        <f>-(ROUND(IF(表格8[姓名]="",0,(((表格8[月費]+表格8[[#This Row],[包月]])/30)-表格8[佔床費])*表格8[住院天數(含前後日)]),0))</f>
        <v>#VALUE!</v>
      </c>
      <c r="L45" s="169" t="str">
        <f>"住院退費 "&amp;TEXT(表格8[[#This Row],[住院日]],"mm/dd;;")&amp;"-"&amp;TEXT(表格8[[#This Row],[出院日]],"mm/dd;;")&amp;" 共"&amp;表格8[[#This Row],[住院天數(含前後日)]]&amp;"日"</f>
        <v>住院退費 04/15-05/05 共21日</v>
      </c>
      <c r="M45" s="167">
        <f>-(ROUNDDOWN(表格8[[#This Row],[住院天數(含前後日)]]/7,0)*50)</f>
        <v>-150</v>
      </c>
      <c r="N45" s="70"/>
      <c r="O45" s="172"/>
      <c r="P45" s="174">
        <f>-(ROUND(表格8[[#This Row],[冷氣使用
天數]]*(500/30),0))</f>
        <v>0</v>
      </c>
      <c r="R45" s="1" t="s">
        <v>323</v>
      </c>
    </row>
    <row r="46" spans="1:18" hidden="1">
      <c r="A46" s="160" t="str">
        <f t="array" ref="A46">IFERROR((INDEX(名冊[#All],MATCH(表格8[[#This Row],[姓名]],名冊[[#All],[姓名]],0),COLUMN(名冊[[#Headers],[字號]]))),"")</f>
        <v>1-585</v>
      </c>
      <c r="B46" s="160" t="s">
        <v>659</v>
      </c>
      <c r="C46" s="162"/>
      <c r="D46" s="160" t="str">
        <f t="shared" si="0"/>
        <v>住院退費</v>
      </c>
      <c r="E46" s="163">
        <v>43948</v>
      </c>
      <c r="F46" s="163">
        <v>43957</v>
      </c>
      <c r="G46" s="168">
        <f>IF(AND(表格8[[#This Row],[住院日]]&lt;&gt;"",表格8[[#This Row],[出院日]]&lt;&gt;""),(IF(表格8[姓名]="",0,(表格8[出院日]-表格8[住院日])+1)),0)</f>
        <v>10</v>
      </c>
      <c r="H46" s="165">
        <f>IFERROR((INDEX(名冊[#All],MATCH(表格8[[#This Row],[姓名]],名冊[[#All],[姓名]],0),COLUMN(名冊[[#Headers],[月費]]))),"")</f>
        <v>30000</v>
      </c>
      <c r="I46" s="165">
        <f t="array" ref="I46">IFERROR((INDEX(名冊[#All],MATCH(表格8[[#This Row],[姓名]],名冊[[#All],[姓名]],0),COLUMN(名冊[[#Headers],[包月]]))),"")</f>
        <v>0</v>
      </c>
      <c r="J46" s="165">
        <f>600</f>
        <v>600</v>
      </c>
      <c r="K46" s="174">
        <f>-(ROUND(IF(表格8[姓名]="",0,(((表格8[月費]+表格8[[#This Row],[包月]])/30)-表格8[佔床費])*表格8[住院天數(含前後日)]),0))</f>
        <v>-4000</v>
      </c>
      <c r="L46" s="169" t="str">
        <f>"住院退費 "&amp;TEXT(表格8[[#This Row],[住院日]],"mm/dd;;")&amp;"-"&amp;TEXT(表格8[[#This Row],[出院日]],"mm/dd;;")&amp;" 共"&amp;表格8[[#This Row],[住院天數(含前後日)]]&amp;"日"</f>
        <v>住院退費 04/27-05/06 共10日</v>
      </c>
      <c r="M46" s="167">
        <f>-(ROUNDDOWN(表格8[[#This Row],[住院天數(含前後日)]]/7,0)*50)</f>
        <v>-50</v>
      </c>
      <c r="N46" s="70"/>
      <c r="O46" s="172"/>
      <c r="P46" s="174">
        <f>-(ROUND(表格8[[#This Row],[冷氣使用
天數]]*(500/30),0))</f>
        <v>0</v>
      </c>
      <c r="R46" s="1" t="s">
        <v>620</v>
      </c>
    </row>
    <row r="47" spans="1:18" hidden="1">
      <c r="A47" s="160" t="str">
        <f t="array" ref="A47">IFERROR((INDEX(名冊[#All],MATCH(表格8[[#This Row],[姓名]],名冊[[#All],[姓名]],0),COLUMN(名冊[[#Headers],[字號]]))),"")</f>
        <v>2-086</v>
      </c>
      <c r="B47" s="160" t="s">
        <v>660</v>
      </c>
      <c r="C47" s="162"/>
      <c r="D47" s="160" t="str">
        <f t="shared" si="0"/>
        <v>住院退費</v>
      </c>
      <c r="E47" s="163">
        <v>43960</v>
      </c>
      <c r="F47" s="163">
        <v>43966</v>
      </c>
      <c r="G47" s="168">
        <f>IF(AND(表格8[[#This Row],[住院日]]&lt;&gt;"",表格8[[#This Row],[出院日]]&lt;&gt;""),(IF(表格8[姓名]="",0,(表格8[出院日]-表格8[住院日])+1)),0)</f>
        <v>7</v>
      </c>
      <c r="H47" s="165">
        <f>IFERROR((INDEX(名冊[#All],MATCH(表格8[[#This Row],[姓名]],名冊[[#All],[姓名]],0),COLUMN(名冊[[#Headers],[月費]]))),"")</f>
        <v>37000</v>
      </c>
      <c r="I47" s="165">
        <f t="array" ref="I47">IFERROR((INDEX(名冊[#All],MATCH(表格8[[#This Row],[姓名]],名冊[[#All],[姓名]],0),COLUMN(名冊[[#Headers],[包月]]))),"")</f>
        <v>0</v>
      </c>
      <c r="J47" s="165">
        <f>600</f>
        <v>600</v>
      </c>
      <c r="K47" s="174">
        <f>-(ROUND(IF(表格8[姓名]="",0,(((表格8[月費]+表格8[[#This Row],[包月]])/30)-表格8[佔床費])*表格8[住院天數(含前後日)]),0))</f>
        <v>-4433</v>
      </c>
      <c r="L47" s="169" t="str">
        <f>"住院退費 "&amp;TEXT(表格8[[#This Row],[住院日]],"mm/dd;;")&amp;"-"&amp;TEXT(表格8[[#This Row],[出院日]],"mm/dd;;")&amp;" 共"&amp;表格8[[#This Row],[住院天數(含前後日)]]&amp;"日"</f>
        <v>住院退費 05/09-05/15 共7日</v>
      </c>
      <c r="M47" s="167">
        <f>-(ROUNDDOWN(表格8[[#This Row],[住院天數(含前後日)]]/7,0)*50)</f>
        <v>-50</v>
      </c>
      <c r="N47" s="70"/>
      <c r="O47" s="172"/>
      <c r="P47" s="174">
        <f>-(ROUND(表格8[[#This Row],[冷氣使用
天數]]*(500/30),0))</f>
        <v>0</v>
      </c>
      <c r="R47" s="1" t="s">
        <v>355</v>
      </c>
    </row>
    <row r="48" spans="1:18" hidden="1">
      <c r="A48" s="160" t="str">
        <f t="array" ref="A48">IFERROR((INDEX(名冊[#All],MATCH(表格8[[#This Row],[姓名]],名冊[[#All],[姓名]],0),COLUMN(名冊[[#Headers],[字號]]))),"")</f>
        <v/>
      </c>
      <c r="B48" s="160" t="s">
        <v>661</v>
      </c>
      <c r="C48" s="162"/>
      <c r="D48" s="160" t="str">
        <f t="shared" si="0"/>
        <v>住院退費</v>
      </c>
      <c r="E48" s="163">
        <v>43950</v>
      </c>
      <c r="F48" s="163">
        <v>43960</v>
      </c>
      <c r="G48" s="168">
        <f>IF(AND(表格8[[#This Row],[住院日]]&lt;&gt;"",表格8[[#This Row],[出院日]]&lt;&gt;""),(IF(表格8[姓名]="",0,(表格8[出院日]-表格8[住院日])+1)),0)</f>
        <v>11</v>
      </c>
      <c r="H48" s="165" t="str">
        <f>IFERROR((INDEX(名冊[#All],MATCH(表格8[[#This Row],[姓名]],名冊[[#All],[姓名]],0),COLUMN(名冊[[#Headers],[月費]]))),"")</f>
        <v/>
      </c>
      <c r="I48" s="165" t="str">
        <f t="array" ref="I48">IFERROR((INDEX(名冊[#All],MATCH(表格8[[#This Row],[姓名]],名冊[[#All],[姓名]],0),COLUMN(名冊[[#Headers],[包月]]))),"")</f>
        <v/>
      </c>
      <c r="J48" s="165">
        <f>600</f>
        <v>600</v>
      </c>
      <c r="K48" s="174" t="e">
        <f>-(ROUND(IF(表格8[姓名]="",0,(((表格8[月費]+表格8[[#This Row],[包月]])/30)-表格8[佔床費])*表格8[住院天數(含前後日)]),0))</f>
        <v>#VALUE!</v>
      </c>
      <c r="L48" s="169" t="str">
        <f>"住院退費 "&amp;TEXT(表格8[[#This Row],[住院日]],"mm/dd;;")&amp;"-"&amp;TEXT(表格8[[#This Row],[出院日]],"mm/dd;;")&amp;" 共"&amp;表格8[[#This Row],[住院天數(含前後日)]]&amp;"日"</f>
        <v>住院退費 04/29-05/09 共11日</v>
      </c>
      <c r="M48" s="167">
        <f>-(ROUNDDOWN(表格8[[#This Row],[住院天數(含前後日)]]/7,0)*50)</f>
        <v>-50</v>
      </c>
      <c r="N48" s="70"/>
      <c r="O48" s="172"/>
      <c r="P48" s="174">
        <f>-(ROUND(表格8[[#This Row],[冷氣使用
天數]]*(500/30),0))</f>
        <v>0</v>
      </c>
      <c r="R48" s="1" t="s">
        <v>599</v>
      </c>
    </row>
    <row r="49" spans="1:18" hidden="1">
      <c r="A49" s="160" t="str">
        <f t="array" ref="A49">IFERROR((INDEX(名冊[#All],MATCH(表格8[[#This Row],[姓名]],名冊[[#All],[姓名]],0),COLUMN(名冊[[#Headers],[字號]]))),"")</f>
        <v/>
      </c>
      <c r="B49" s="160" t="s">
        <v>662</v>
      </c>
      <c r="C49" s="162"/>
      <c r="D49" s="160" t="str">
        <f t="shared" si="0"/>
        <v>住院退費</v>
      </c>
      <c r="E49" s="163">
        <v>43964</v>
      </c>
      <c r="F49" s="163">
        <v>43972</v>
      </c>
      <c r="G49" s="168">
        <f>IF(AND(表格8[[#This Row],[住院日]]&lt;&gt;"",表格8[[#This Row],[出院日]]&lt;&gt;""),(IF(表格8[姓名]="",0,(表格8[出院日]-表格8[住院日])+1)),0)</f>
        <v>9</v>
      </c>
      <c r="H49" s="165" t="str">
        <f>IFERROR((INDEX(名冊[#All],MATCH(表格8[[#This Row],[姓名]],名冊[[#All],[姓名]],0),COLUMN(名冊[[#Headers],[月費]]))),"")</f>
        <v/>
      </c>
      <c r="I49" s="165" t="str">
        <f t="array" ref="I49">IFERROR((INDEX(名冊[#All],MATCH(表格8[[#This Row],[姓名]],名冊[[#All],[姓名]],0),COLUMN(名冊[[#Headers],[包月]]))),"")</f>
        <v/>
      </c>
      <c r="J49" s="165">
        <f>600</f>
        <v>600</v>
      </c>
      <c r="K49" s="174" t="e">
        <f>-(ROUND(IF(表格8[姓名]="",0,(((表格8[月費]+表格8[[#This Row],[包月]])/30)-表格8[佔床費])*表格8[住院天數(含前後日)]),0))</f>
        <v>#VALUE!</v>
      </c>
      <c r="L49" s="169" t="str">
        <f>"住院退費 "&amp;TEXT(表格8[[#This Row],[住院日]],"mm/dd;;")&amp;"-"&amp;TEXT(表格8[[#This Row],[出院日]],"mm/dd;;")&amp;" 共"&amp;表格8[[#This Row],[住院天數(含前後日)]]&amp;"日"</f>
        <v>住院退費 05/13-05/21 共9日</v>
      </c>
      <c r="M49" s="167">
        <f>-(ROUNDDOWN(表格8[[#This Row],[住院天數(含前後日)]]/7,0)*50)</f>
        <v>-50</v>
      </c>
      <c r="N49" s="70"/>
      <c r="O49" s="172"/>
      <c r="P49" s="174">
        <f>-(ROUND(表格8[[#This Row],[冷氣使用
天數]]*(500/30),0))</f>
        <v>0</v>
      </c>
      <c r="R49" s="1" t="s">
        <v>920</v>
      </c>
    </row>
    <row r="50" spans="1:18" hidden="1">
      <c r="A50" s="160" t="str">
        <f t="array" ref="A50">IFERROR((INDEX(名冊[#All],MATCH(表格8[[#This Row],[姓名]],名冊[[#All],[姓名]],0),COLUMN(名冊[[#Headers],[字號]]))),"")</f>
        <v>1-296</v>
      </c>
      <c r="B50" s="160" t="s">
        <v>656</v>
      </c>
      <c r="C50" s="162"/>
      <c r="D50" s="160" t="str">
        <f t="shared" si="0"/>
        <v>住院退費</v>
      </c>
      <c r="E50" s="163">
        <v>43952</v>
      </c>
      <c r="F50" s="163">
        <v>43972</v>
      </c>
      <c r="G50" s="168">
        <f>IF(AND(表格8[[#This Row],[住院日]]&lt;&gt;"",表格8[[#This Row],[出院日]]&lt;&gt;""),(IF(表格8[姓名]="",0,(表格8[出院日]-表格8[住院日])+1)),0)</f>
        <v>21</v>
      </c>
      <c r="H50" s="165">
        <f>IFERROR((INDEX(名冊[#All],MATCH(表格8[[#This Row],[姓名]],名冊[[#All],[姓名]],0),COLUMN(名冊[[#Headers],[月費]]))),"")</f>
        <v>30000</v>
      </c>
      <c r="I50" s="165">
        <f t="array" ref="I50">IFERROR((INDEX(名冊[#All],MATCH(表格8[[#This Row],[姓名]],名冊[[#All],[姓名]],0),COLUMN(名冊[[#Headers],[包月]]))),"")</f>
        <v>0</v>
      </c>
      <c r="J50" s="165">
        <f>600</f>
        <v>600</v>
      </c>
      <c r="K50" s="174">
        <f>-(ROUND(IF(表格8[姓名]="",0,(((表格8[月費]+表格8[[#This Row],[包月]])/30)-表格8[佔床費])*表格8[住院天數(含前後日)]),0))</f>
        <v>-8400</v>
      </c>
      <c r="L50" s="169" t="str">
        <f>"住院退費 "&amp;TEXT(表格8[[#This Row],[住院日]],"mm/dd;;")&amp;"-"&amp;TEXT(表格8[[#This Row],[出院日]],"mm/dd;;")&amp;" 共"&amp;表格8[[#This Row],[住院天數(含前後日)]]&amp;"日"</f>
        <v>住院退費 05/01-05/21 共21日</v>
      </c>
      <c r="M50" s="167">
        <f>-(ROUNDDOWN(表格8[[#This Row],[住院天數(含前後日)]]/7,0)*50)</f>
        <v>-150</v>
      </c>
      <c r="N50" s="70"/>
      <c r="O50" s="172"/>
      <c r="P50" s="174">
        <f>-(ROUND(表格8[[#This Row],[冷氣使用
天數]]*(500/30),0))</f>
        <v>0</v>
      </c>
      <c r="R50" s="1" t="s">
        <v>551</v>
      </c>
    </row>
    <row r="51" spans="1:18" hidden="1">
      <c r="A51" s="160" t="str">
        <f t="array" ref="A51">IFERROR((INDEX(名冊[#All],MATCH(表格8[[#This Row],[姓名]],名冊[[#All],[姓名]],0),COLUMN(名冊[[#Headers],[字號]]))),"")</f>
        <v/>
      </c>
      <c r="B51" s="160" t="s">
        <v>663</v>
      </c>
      <c r="C51" s="162"/>
      <c r="D51" s="160" t="str">
        <f t="shared" si="0"/>
        <v>住院退費</v>
      </c>
      <c r="E51" s="163">
        <v>43907</v>
      </c>
      <c r="F51" s="163">
        <v>43956</v>
      </c>
      <c r="G51" s="168">
        <f>IF(AND(表格8[[#This Row],[住院日]]&lt;&gt;"",表格8[[#This Row],[出院日]]&lt;&gt;""),(IF(表格8[姓名]="",0,(表格8[出院日]-表格8[住院日])+1)),0)</f>
        <v>50</v>
      </c>
      <c r="H51" s="165" t="str">
        <f>IFERROR((INDEX(名冊[#All],MATCH(表格8[[#This Row],[姓名]],名冊[[#All],[姓名]],0),COLUMN(名冊[[#Headers],[月費]]))),"")</f>
        <v/>
      </c>
      <c r="I51" s="165" t="str">
        <f t="array" ref="I51">IFERROR((INDEX(名冊[#All],MATCH(表格8[[#This Row],[姓名]],名冊[[#All],[姓名]],0),COLUMN(名冊[[#Headers],[包月]]))),"")</f>
        <v/>
      </c>
      <c r="J51" s="165">
        <f>600</f>
        <v>600</v>
      </c>
      <c r="K51" s="174" t="e">
        <f>-(ROUND(IF(表格8[姓名]="",0,(((表格8[月費]+表格8[[#This Row],[包月]])/30)-表格8[佔床費])*表格8[住院天數(含前後日)]),0))</f>
        <v>#VALUE!</v>
      </c>
      <c r="L51" s="169" t="str">
        <f>"住院退費 "&amp;TEXT(表格8[[#This Row],[住院日]],"mm/dd;;")&amp;"-"&amp;TEXT(表格8[[#This Row],[出院日]],"mm/dd;;")&amp;" 共"&amp;表格8[[#This Row],[住院天數(含前後日)]]&amp;"日"</f>
        <v>住院退費 03/17-05/05 共50日</v>
      </c>
      <c r="M51" s="167">
        <f>-(ROUNDDOWN(表格8[[#This Row],[住院天數(含前後日)]]/7,0)*50)</f>
        <v>-350</v>
      </c>
      <c r="N51" s="70"/>
      <c r="O51" s="172"/>
      <c r="P51" s="174">
        <f>-(ROUND(表格8[[#This Row],[冷氣使用
天數]]*(500/30),0))</f>
        <v>0</v>
      </c>
      <c r="R51" s="1" t="s">
        <v>524</v>
      </c>
    </row>
    <row r="52" spans="1:18" hidden="1">
      <c r="A52" s="160" t="str">
        <f t="array" ref="A52">IFERROR((INDEX(名冊[#All],MATCH(表格8[[#This Row],[姓名]],名冊[[#All],[姓名]],0),COLUMN(名冊[[#Headers],[字號]]))),"")</f>
        <v/>
      </c>
      <c r="B52" s="160" t="s">
        <v>664</v>
      </c>
      <c r="C52" s="162"/>
      <c r="D52" s="160" t="str">
        <f t="shared" si="0"/>
        <v>住院退費</v>
      </c>
      <c r="E52" s="163">
        <v>43937</v>
      </c>
      <c r="F52" s="163">
        <v>43973</v>
      </c>
      <c r="G52" s="168">
        <f>IF(AND(表格8[[#This Row],[住院日]]&lt;&gt;"",表格8[[#This Row],[出院日]]&lt;&gt;""),(IF(表格8[姓名]="",0,(表格8[出院日]-表格8[住院日])+1)),0)</f>
        <v>37</v>
      </c>
      <c r="H52" s="165" t="str">
        <f>IFERROR((INDEX(名冊[#All],MATCH(表格8[[#This Row],[姓名]],名冊[[#All],[姓名]],0),COLUMN(名冊[[#Headers],[月費]]))),"")</f>
        <v/>
      </c>
      <c r="I52" s="165" t="str">
        <f t="array" ref="I52">IFERROR((INDEX(名冊[#All],MATCH(表格8[[#This Row],[姓名]],名冊[[#All],[姓名]],0),COLUMN(名冊[[#Headers],[包月]]))),"")</f>
        <v/>
      </c>
      <c r="J52" s="165">
        <f>600</f>
        <v>600</v>
      </c>
      <c r="K52" s="174" t="e">
        <f>-(ROUND(IF(表格8[姓名]="",0,(((表格8[月費]+表格8[[#This Row],[包月]])/30)-表格8[佔床費])*表格8[住院天數(含前後日)]),0))</f>
        <v>#VALUE!</v>
      </c>
      <c r="L52" s="169" t="str">
        <f>"住院退費 "&amp;TEXT(表格8[[#This Row],[住院日]],"mm/dd;;")&amp;"-"&amp;TEXT(表格8[[#This Row],[出院日]],"mm/dd;;")&amp;" 共"&amp;表格8[[#This Row],[住院天數(含前後日)]]&amp;"日"</f>
        <v>住院退費 04/16-05/22 共37日</v>
      </c>
      <c r="M52" s="167">
        <f>-(ROUNDDOWN(表格8[[#This Row],[住院天數(含前後日)]]/7,0)*50)</f>
        <v>-250</v>
      </c>
      <c r="N52" s="70"/>
      <c r="O52" s="172"/>
      <c r="P52" s="174">
        <f>-(ROUND(表格8[[#This Row],[冷氣使用
天數]]*(500/30),0))</f>
        <v>0</v>
      </c>
      <c r="R52" s="1" t="s">
        <v>966</v>
      </c>
    </row>
    <row r="53" spans="1:18" hidden="1">
      <c r="A53" s="160" t="str">
        <f t="array" ref="A53">IFERROR((INDEX(名冊[#All],MATCH(表格8[[#This Row],[姓名]],名冊[[#All],[姓名]],0),COLUMN(名冊[[#Headers],[字號]]))),"")</f>
        <v>2-185</v>
      </c>
      <c r="B53" s="160" t="s">
        <v>665</v>
      </c>
      <c r="C53" s="162"/>
      <c r="D53" s="160" t="str">
        <f t="shared" si="0"/>
        <v>住院退費</v>
      </c>
      <c r="E53" s="163">
        <v>43974</v>
      </c>
      <c r="F53" s="163">
        <v>43975</v>
      </c>
      <c r="G53" s="168">
        <f>IF(AND(表格8[[#This Row],[住院日]]&lt;&gt;"",表格8[[#This Row],[出院日]]&lt;&gt;""),(IF(表格8[姓名]="",0,(表格8[出院日]-表格8[住院日])+1)),0)</f>
        <v>2</v>
      </c>
      <c r="H53" s="165">
        <f>IFERROR((INDEX(名冊[#All],MATCH(表格8[[#This Row],[姓名]],名冊[[#All],[姓名]],0),COLUMN(名冊[[#Headers],[月費]]))),"")</f>
        <v>35000</v>
      </c>
      <c r="I53" s="165">
        <f t="array" ref="I53">IFERROR((INDEX(名冊[#All],MATCH(表格8[[#This Row],[姓名]],名冊[[#All],[姓名]],0),COLUMN(名冊[[#Headers],[包月]]))),"")</f>
        <v>0</v>
      </c>
      <c r="J53" s="165">
        <f>600</f>
        <v>600</v>
      </c>
      <c r="K53" s="174">
        <f>-(ROUND(IF(表格8[姓名]="",0,(((表格8[月費]+表格8[[#This Row],[包月]])/30)-表格8[佔床費])*表格8[住院天數(含前後日)]),0))</f>
        <v>-1133</v>
      </c>
      <c r="L53" s="169" t="str">
        <f>"住院退費 "&amp;TEXT(表格8[[#This Row],[住院日]],"mm/dd;;")&amp;"-"&amp;TEXT(表格8[[#This Row],[出院日]],"mm/dd;;")&amp;" 共"&amp;表格8[[#This Row],[住院天數(含前後日)]]&amp;"日"</f>
        <v>住院退費 05/23-05/24 共2日</v>
      </c>
      <c r="M53" s="167">
        <f>-(ROUNDDOWN(表格8[[#This Row],[住院天數(含前後日)]]/7,0)*50)</f>
        <v>0</v>
      </c>
      <c r="N53" s="70"/>
      <c r="O53" s="172"/>
      <c r="P53" s="174">
        <f>-(ROUND(表格8[[#This Row],[冷氣使用
天數]]*(500/30),0))</f>
        <v>0</v>
      </c>
      <c r="R53" s="1" t="s">
        <v>521</v>
      </c>
    </row>
    <row r="54" spans="1:18" hidden="1">
      <c r="A54" s="160" t="str">
        <f t="array" ref="A54">IFERROR((INDEX(名冊[#All],MATCH(表格8[[#This Row],[姓名]],名冊[[#All],[姓名]],0),COLUMN(名冊[[#Headers],[字號]]))),"")</f>
        <v/>
      </c>
      <c r="B54" s="160" t="s">
        <v>666</v>
      </c>
      <c r="C54" s="162"/>
      <c r="D54" s="160" t="str">
        <f t="shared" si="0"/>
        <v>住院退費</v>
      </c>
      <c r="E54" s="163">
        <v>43941</v>
      </c>
      <c r="F54" s="163">
        <v>43960</v>
      </c>
      <c r="G54" s="168">
        <f>IF(AND(表格8[[#This Row],[住院日]]&lt;&gt;"",表格8[[#This Row],[出院日]]&lt;&gt;""),(IF(表格8[姓名]="",0,(表格8[出院日]-表格8[住院日])+1)),0)</f>
        <v>20</v>
      </c>
      <c r="H54" s="165" t="str">
        <f>IFERROR((INDEX(名冊[#All],MATCH(表格8[[#This Row],[姓名]],名冊[[#All],[姓名]],0),COLUMN(名冊[[#Headers],[月費]]))),"")</f>
        <v/>
      </c>
      <c r="I54" s="165" t="str">
        <f t="array" ref="I54">IFERROR((INDEX(名冊[#All],MATCH(表格8[[#This Row],[姓名]],名冊[[#All],[姓名]],0),COLUMN(名冊[[#Headers],[包月]]))),"")</f>
        <v/>
      </c>
      <c r="J54" s="165">
        <f>600</f>
        <v>600</v>
      </c>
      <c r="K54" s="174" t="e">
        <f>-(ROUND(IF(表格8[姓名]="",0,(((表格8[月費]+表格8[[#This Row],[包月]])/30)-表格8[佔床費])*表格8[住院天數(含前後日)]),0))</f>
        <v>#VALUE!</v>
      </c>
      <c r="L54" s="169" t="str">
        <f>"住院退費 "&amp;TEXT(表格8[[#This Row],[住院日]],"mm/dd;;")&amp;"-"&amp;TEXT(表格8[[#This Row],[出院日]],"mm/dd;;")&amp;" 共"&amp;表格8[[#This Row],[住院天數(含前後日)]]&amp;"日"</f>
        <v>住院退費 04/20-05/09 共20日</v>
      </c>
      <c r="M54" s="167">
        <f>-(ROUNDDOWN(表格8[[#This Row],[住院天數(含前後日)]]/7,0)*50)</f>
        <v>-100</v>
      </c>
      <c r="N54" s="70"/>
      <c r="O54" s="172"/>
      <c r="P54" s="174">
        <f>-(ROUND(表格8[[#This Row],[冷氣使用
天數]]*(500/30),0))</f>
        <v>0</v>
      </c>
    </row>
    <row r="55" spans="1:18" hidden="1">
      <c r="A55" s="160" t="str">
        <f t="array" ref="A55">IFERROR((INDEX(名冊[#All],MATCH(表格8[[#This Row],[姓名]],名冊[[#All],[姓名]],0),COLUMN(名冊[[#Headers],[字號]]))),"")</f>
        <v/>
      </c>
      <c r="B55" s="160" t="s">
        <v>667</v>
      </c>
      <c r="C55" s="162"/>
      <c r="D55" s="160" t="str">
        <f t="shared" si="0"/>
        <v>住院退費</v>
      </c>
      <c r="E55" s="163">
        <v>43969</v>
      </c>
      <c r="F55" s="163">
        <v>43976</v>
      </c>
      <c r="G55" s="168">
        <f>IF(AND(表格8[[#This Row],[住院日]]&lt;&gt;"",表格8[[#This Row],[出院日]]&lt;&gt;""),(IF(表格8[姓名]="",0,(表格8[出院日]-表格8[住院日])+1)),0)</f>
        <v>8</v>
      </c>
      <c r="H55" s="165" t="str">
        <f>IFERROR((INDEX(名冊[#All],MATCH(表格8[[#This Row],[姓名]],名冊[[#All],[姓名]],0),COLUMN(名冊[[#Headers],[月費]]))),"")</f>
        <v/>
      </c>
      <c r="I55" s="165" t="str">
        <f t="array" ref="I55">IFERROR((INDEX(名冊[#All],MATCH(表格8[[#This Row],[姓名]],名冊[[#All],[姓名]],0),COLUMN(名冊[[#Headers],[包月]]))),"")</f>
        <v/>
      </c>
      <c r="J55" s="165">
        <f>600</f>
        <v>600</v>
      </c>
      <c r="K55" s="174" t="e">
        <f>-(ROUND(IF(表格8[姓名]="",0,(((表格8[月費]+表格8[[#This Row],[包月]])/30)-表格8[佔床費])*表格8[住院天數(含前後日)]),0))</f>
        <v>#VALUE!</v>
      </c>
      <c r="L55" s="169" t="str">
        <f>"住院退費 "&amp;TEXT(表格8[[#This Row],[住院日]],"mm/dd;;")&amp;"-"&amp;TEXT(表格8[[#This Row],[出院日]],"mm/dd;;")&amp;" 共"&amp;表格8[[#This Row],[住院天數(含前後日)]]&amp;"日"</f>
        <v>住院退費 05/18-05/25 共8日</v>
      </c>
      <c r="M55" s="167">
        <f>-(ROUNDDOWN(表格8[[#This Row],[住院天數(含前後日)]]/7,0)*50)</f>
        <v>-50</v>
      </c>
      <c r="N55" s="70"/>
      <c r="O55" s="172"/>
      <c r="P55" s="174">
        <f>-(ROUND(表格8[[#This Row],[冷氣使用
天數]]*(500/30),0))</f>
        <v>0</v>
      </c>
    </row>
    <row r="56" spans="1:18" hidden="1">
      <c r="A56" s="160" t="str">
        <f t="array" ref="A56">IFERROR((INDEX(名冊[#All],MATCH(表格8[[#This Row],[姓名]],名冊[[#All],[姓名]],0),COLUMN(名冊[[#Headers],[字號]]))),"")</f>
        <v/>
      </c>
      <c r="B56" s="160" t="s">
        <v>668</v>
      </c>
      <c r="C56" s="162"/>
      <c r="D56" s="160" t="str">
        <f t="shared" si="0"/>
        <v>住院退費</v>
      </c>
      <c r="E56" s="163">
        <v>43961</v>
      </c>
      <c r="F56" s="163">
        <v>43976</v>
      </c>
      <c r="G56" s="168">
        <f>IF(AND(表格8[[#This Row],[住院日]]&lt;&gt;"",表格8[[#This Row],[出院日]]&lt;&gt;""),(IF(表格8[姓名]="",0,(表格8[出院日]-表格8[住院日])+1)),0)</f>
        <v>16</v>
      </c>
      <c r="H56" s="165" t="str">
        <f>IFERROR((INDEX(名冊[#All],MATCH(表格8[[#This Row],[姓名]],名冊[[#All],[姓名]],0),COLUMN(名冊[[#Headers],[月費]]))),"")</f>
        <v/>
      </c>
      <c r="I56" s="165" t="str">
        <f t="array" ref="I56">IFERROR((INDEX(名冊[#All],MATCH(表格8[[#This Row],[姓名]],名冊[[#All],[姓名]],0),COLUMN(名冊[[#Headers],[包月]]))),"")</f>
        <v/>
      </c>
      <c r="J56" s="165">
        <f>600</f>
        <v>600</v>
      </c>
      <c r="K56" s="174" t="e">
        <f>-(ROUND(IF(表格8[姓名]="",0,(((表格8[月費]+表格8[[#This Row],[包月]])/30)-表格8[佔床費])*表格8[住院天數(含前後日)]),0))</f>
        <v>#VALUE!</v>
      </c>
      <c r="L56" s="169" t="str">
        <f>"住院退費 "&amp;TEXT(表格8[[#This Row],[住院日]],"mm/dd;;")&amp;"-"&amp;TEXT(表格8[[#This Row],[出院日]],"mm/dd;;")&amp;" 共"&amp;表格8[[#This Row],[住院天數(含前後日)]]&amp;"日"</f>
        <v>住院退費 05/10-05/25 共16日</v>
      </c>
      <c r="M56" s="167">
        <f>-(ROUNDDOWN(表格8[[#This Row],[住院天數(含前後日)]]/7,0)*50)</f>
        <v>-100</v>
      </c>
      <c r="N56" s="70"/>
      <c r="O56" s="172"/>
      <c r="P56" s="174">
        <f>-(ROUND(表格8[[#This Row],[冷氣使用
天數]]*(500/30),0))</f>
        <v>0</v>
      </c>
    </row>
    <row r="57" spans="1:18" hidden="1">
      <c r="A57" s="160" t="str">
        <f t="array" ref="A57">IFERROR((INDEX(名冊[#All],MATCH(表格8[[#This Row],[姓名]],名冊[[#All],[姓名]],0),COLUMN(名冊[[#Headers],[字號]]))),"")</f>
        <v/>
      </c>
      <c r="B57" s="160" t="s">
        <v>636</v>
      </c>
      <c r="C57" s="162"/>
      <c r="D57" s="160" t="str">
        <f t="shared" si="0"/>
        <v>住院退費</v>
      </c>
      <c r="E57" s="163">
        <v>43997</v>
      </c>
      <c r="F57" s="163">
        <v>44014</v>
      </c>
      <c r="G57" s="168">
        <f>IF(AND(表格8[[#This Row],[住院日]]&lt;&gt;"",表格8[[#This Row],[出院日]]&lt;&gt;""),(IF(表格8[姓名]="",0,(表格8[出院日]-表格8[住院日])+1)),0)</f>
        <v>18</v>
      </c>
      <c r="H57" s="165" t="str">
        <f>IFERROR((INDEX(名冊[#All],MATCH(表格8[[#This Row],[姓名]],名冊[[#All],[姓名]],0),COLUMN(名冊[[#Headers],[月費]]))),"")</f>
        <v/>
      </c>
      <c r="I57" s="165" t="str">
        <f t="array" ref="I57">IFERROR((INDEX(名冊[#All],MATCH(表格8[[#This Row],[姓名]],名冊[[#All],[姓名]],0),COLUMN(名冊[[#Headers],[包月]]))),"")</f>
        <v/>
      </c>
      <c r="J57" s="165">
        <f>600</f>
        <v>600</v>
      </c>
      <c r="K57" s="174" t="e">
        <f>-(ROUND(IF(表格8[姓名]="",0,(((表格8[月費]+表格8[[#This Row],[包月]])/30)-表格8[佔床費])*表格8[住院天數(含前後日)]),0))</f>
        <v>#VALUE!</v>
      </c>
      <c r="L57" s="169" t="str">
        <f>"住院退費 "&amp;TEXT(表格8[[#This Row],[住院日]],"mm/dd;;")&amp;"-"&amp;TEXT(表格8[[#This Row],[出院日]],"mm/dd;;")&amp;" 共"&amp;表格8[[#This Row],[住院天數(含前後日)]]&amp;"日"</f>
        <v>住院退費 06/15-07/02 共18日</v>
      </c>
      <c r="M57" s="167">
        <f>-(ROUNDDOWN(表格8[[#This Row],[住院天數(含前後日)]]/7,0)*50)</f>
        <v>-100</v>
      </c>
      <c r="N57" s="70"/>
      <c r="O57" s="172"/>
      <c r="P57" s="174">
        <f>-(ROUND(表格8[[#This Row],[冷氣使用
天數]]*(500/30),0))</f>
        <v>0</v>
      </c>
    </row>
    <row r="58" spans="1:18" hidden="1">
      <c r="A58" s="160" t="str">
        <f t="array" ref="A58">IFERROR((INDEX(名冊[#All],MATCH(表格8[[#This Row],[姓名]],名冊[[#All],[姓名]],0),COLUMN(名冊[[#Headers],[字號]]))),"")</f>
        <v>3-504</v>
      </c>
      <c r="B58" s="160" t="s">
        <v>680</v>
      </c>
      <c r="C58" s="162"/>
      <c r="D58" s="160" t="str">
        <f t="shared" si="0"/>
        <v>住院退費</v>
      </c>
      <c r="E58" s="163">
        <v>43992</v>
      </c>
      <c r="F58" s="163">
        <v>44000</v>
      </c>
      <c r="G58" s="168">
        <f>IF(AND(表格8[[#This Row],[住院日]]&lt;&gt;"",表格8[[#This Row],[出院日]]&lt;&gt;""),(IF(表格8[姓名]="",0,(表格8[出院日]-表格8[住院日])+1)),0)</f>
        <v>9</v>
      </c>
      <c r="H58" s="165">
        <f>IFERROR((INDEX(名冊[#All],MATCH(表格8[[#This Row],[姓名]],名冊[[#All],[姓名]],0),COLUMN(名冊[[#Headers],[月費]]))),"")</f>
        <v>25000</v>
      </c>
      <c r="I58" s="165">
        <f t="array" ref="I58">IFERROR((INDEX(名冊[#All],MATCH(表格8[[#This Row],[姓名]],名冊[[#All],[姓名]],0),COLUMN(名冊[[#Headers],[包月]]))),"")</f>
        <v>0</v>
      </c>
      <c r="J58" s="165">
        <f>600</f>
        <v>600</v>
      </c>
      <c r="K58" s="174">
        <f>-(ROUND(IF(表格8[姓名]="",0,(((表格8[月費]+表格8[[#This Row],[包月]])/30)-表格8[佔床費])*表格8[住院天數(含前後日)]),0))</f>
        <v>-2100</v>
      </c>
      <c r="L58" s="169" t="str">
        <f>"住院退費 "&amp;TEXT(表格8[[#This Row],[住院日]],"mm/dd;;")&amp;"-"&amp;TEXT(表格8[[#This Row],[出院日]],"mm/dd;;")&amp;" 共"&amp;表格8[[#This Row],[住院天數(含前後日)]]&amp;"日"</f>
        <v>住院退費 06/10-06/18 共9日</v>
      </c>
      <c r="M58" s="167">
        <f>-(ROUNDDOWN(表格8[[#This Row],[住院天數(含前後日)]]/7,0)*50)</f>
        <v>-50</v>
      </c>
      <c r="N58" s="70"/>
      <c r="O58" s="172"/>
      <c r="P58" s="174">
        <f>-(ROUND(表格8[[#This Row],[冷氣使用
天數]]*(500/30),0))</f>
        <v>0</v>
      </c>
    </row>
    <row r="59" spans="1:18" hidden="1">
      <c r="A59" s="160" t="str">
        <f t="array" ref="A59">IFERROR((INDEX(名冊[#All],MATCH(表格8[[#This Row],[姓名]],名冊[[#All],[姓名]],0),COLUMN(名冊[[#Headers],[字號]]))),"")</f>
        <v/>
      </c>
      <c r="B59" s="160" t="s">
        <v>527</v>
      </c>
      <c r="C59" s="162"/>
      <c r="D59" s="160" t="str">
        <f t="shared" si="0"/>
        <v>住院退費</v>
      </c>
      <c r="E59" s="163">
        <v>44001</v>
      </c>
      <c r="F59" s="163">
        <v>44014</v>
      </c>
      <c r="G59" s="168">
        <f>IF(AND(表格8[[#This Row],[住院日]]&lt;&gt;"",表格8[[#This Row],[出院日]]&lt;&gt;""),(IF(表格8[姓名]="",0,(表格8[出院日]-表格8[住院日])+1)),0)</f>
        <v>14</v>
      </c>
      <c r="H59" s="165" t="str">
        <f>IFERROR((INDEX(名冊[#All],MATCH(表格8[[#This Row],[姓名]],名冊[[#All],[姓名]],0),COLUMN(名冊[[#Headers],[月費]]))),"")</f>
        <v/>
      </c>
      <c r="I59" s="165" t="str">
        <f t="array" ref="I59">IFERROR((INDEX(名冊[#All],MATCH(表格8[[#This Row],[姓名]],名冊[[#All],[姓名]],0),COLUMN(名冊[[#Headers],[包月]]))),"")</f>
        <v/>
      </c>
      <c r="J59" s="165">
        <f>600</f>
        <v>600</v>
      </c>
      <c r="K59" s="174" t="e">
        <f>-(ROUND(IF(表格8[姓名]="",0,(((表格8[月費]+表格8[[#This Row],[包月]])/30)-表格8[佔床費])*表格8[住院天數(含前後日)]),0))</f>
        <v>#VALUE!</v>
      </c>
      <c r="L59" s="169" t="str">
        <f>"住院退費 "&amp;TEXT(表格8[[#This Row],[住院日]],"mm/dd;;")&amp;"-"&amp;TEXT(表格8[[#This Row],[出院日]],"mm/dd;;")&amp;" 共"&amp;表格8[[#This Row],[住院天數(含前後日)]]&amp;"日"</f>
        <v>住院退費 06/19-07/02 共14日</v>
      </c>
      <c r="M59" s="167">
        <f>-(ROUNDDOWN(表格8[[#This Row],[住院天數(含前後日)]]/7,0)*50)</f>
        <v>-100</v>
      </c>
      <c r="N59" s="70"/>
      <c r="O59" s="172"/>
      <c r="P59" s="174">
        <f>-(ROUND(表格8[[#This Row],[冷氣使用
天數]]*(500/30),0))</f>
        <v>0</v>
      </c>
    </row>
    <row r="60" spans="1:18" hidden="1">
      <c r="A60" s="160" t="str">
        <f t="array" ref="A60">IFERROR((INDEX(名冊[#All],MATCH(表格8[[#This Row],[姓名]],名冊[[#All],[姓名]],0),COLUMN(名冊[[#Headers],[字號]]))),"")</f>
        <v>1-500</v>
      </c>
      <c r="B60" s="160" t="s">
        <v>525</v>
      </c>
      <c r="C60" s="162"/>
      <c r="D60" s="160" t="str">
        <f t="shared" si="0"/>
        <v>住院退費</v>
      </c>
      <c r="E60" s="163">
        <v>43982</v>
      </c>
      <c r="F60" s="163">
        <v>44007</v>
      </c>
      <c r="G60" s="168">
        <f>IF(AND(表格8[[#This Row],[住院日]]&lt;&gt;"",表格8[[#This Row],[出院日]]&lt;&gt;""),(IF(表格8[姓名]="",0,(表格8[出院日]-表格8[住院日])+1)),0)</f>
        <v>26</v>
      </c>
      <c r="H60" s="165">
        <f>IFERROR((INDEX(名冊[#All],MATCH(表格8[[#This Row],[姓名]],名冊[[#All],[姓名]],0),COLUMN(名冊[[#Headers],[月費]]))),"")</f>
        <v>30000</v>
      </c>
      <c r="I60" s="165">
        <f t="array" ref="I60">IFERROR((INDEX(名冊[#All],MATCH(表格8[[#This Row],[姓名]],名冊[[#All],[姓名]],0),COLUMN(名冊[[#Headers],[包月]]))),"")</f>
        <v>0</v>
      </c>
      <c r="J60" s="165">
        <f>600</f>
        <v>600</v>
      </c>
      <c r="K60" s="174">
        <f>-(ROUND(IF(表格8[姓名]="",0,(((表格8[月費]+表格8[[#This Row],[包月]])/30)-表格8[佔床費])*表格8[住院天數(含前後日)]),0))</f>
        <v>-10400</v>
      </c>
      <c r="L60" s="169" t="str">
        <f>"住院退費 "&amp;TEXT(表格8[[#This Row],[住院日]],"mm/dd;;")&amp;"-"&amp;TEXT(表格8[[#This Row],[出院日]],"mm/dd;;")&amp;" 共"&amp;表格8[[#This Row],[住院天數(含前後日)]]&amp;"日"</f>
        <v>住院退費 05/31-06/25 共26日</v>
      </c>
      <c r="M60" s="167">
        <f>-(ROUNDDOWN(表格8[[#This Row],[住院天數(含前後日)]]/7,0)*50)</f>
        <v>-150</v>
      </c>
      <c r="N60" s="70"/>
      <c r="O60" s="172"/>
      <c r="P60" s="174">
        <f>-(ROUND(表格8[[#This Row],[冷氣使用
天數]]*(500/30),0))</f>
        <v>0</v>
      </c>
    </row>
    <row r="61" spans="1:18" hidden="1">
      <c r="A61" s="160" t="str">
        <f t="array" ref="A61">IFERROR((INDEX(名冊[#All],MATCH(表格8[[#This Row],[姓名]],名冊[[#All],[姓名]],0),COLUMN(名冊[[#Headers],[字號]]))),"")</f>
        <v/>
      </c>
      <c r="B61" s="160" t="s">
        <v>610</v>
      </c>
      <c r="C61" s="162"/>
      <c r="D61" s="160" t="str">
        <f t="shared" si="0"/>
        <v>住院退費</v>
      </c>
      <c r="E61" s="163">
        <v>44008</v>
      </c>
      <c r="F61" s="163">
        <v>44026</v>
      </c>
      <c r="G61" s="168">
        <f>IF(AND(表格8[[#This Row],[住院日]]&lt;&gt;"",表格8[[#This Row],[出院日]]&lt;&gt;""),(IF(表格8[姓名]="",0,(表格8[出院日]-表格8[住院日])+1)),0)</f>
        <v>19</v>
      </c>
      <c r="H61" s="165" t="str">
        <f>IFERROR((INDEX(名冊[#All],MATCH(表格8[[#This Row],[姓名]],名冊[[#All],[姓名]],0),COLUMN(名冊[[#Headers],[月費]]))),"")</f>
        <v/>
      </c>
      <c r="I61" s="165" t="str">
        <f t="array" ref="I61">IFERROR((INDEX(名冊[#All],MATCH(表格8[[#This Row],[姓名]],名冊[[#All],[姓名]],0),COLUMN(名冊[[#Headers],[包月]]))),"")</f>
        <v/>
      </c>
      <c r="J61" s="165">
        <f>600</f>
        <v>600</v>
      </c>
      <c r="K61" s="174" t="e">
        <f>-(ROUND(IF(表格8[姓名]="",0,(((表格8[月費]+表格8[[#This Row],[包月]])/30)-表格8[佔床費])*表格8[住院天數(含前後日)]),0))</f>
        <v>#VALUE!</v>
      </c>
      <c r="L61" s="169" t="str">
        <f>"住院退費 "&amp;TEXT(表格8[[#This Row],[住院日]],"mm/dd;;")&amp;"-"&amp;TEXT(表格8[[#This Row],[出院日]],"mm/dd;;")&amp;" 共"&amp;表格8[[#This Row],[住院天數(含前後日)]]&amp;"日"</f>
        <v>住院退費 06/26-07/14 共19日</v>
      </c>
      <c r="M61" s="167">
        <f>-(ROUNDDOWN(表格8[[#This Row],[住院天數(含前後日)]]/7,0)*50)</f>
        <v>-100</v>
      </c>
      <c r="N61" s="70"/>
      <c r="O61" s="172"/>
      <c r="P61" s="174">
        <f>-(ROUND(表格8[[#This Row],[冷氣使用
天數]]*(500/30),0))</f>
        <v>0</v>
      </c>
    </row>
    <row r="62" spans="1:18" hidden="1">
      <c r="A62" s="160" t="str">
        <f t="array" ref="A62">IFERROR((INDEX(名冊[#All],MATCH(表格8[[#This Row],[姓名]],名冊[[#All],[姓名]],0),COLUMN(名冊[[#Headers],[字號]]))),"")</f>
        <v>1-500</v>
      </c>
      <c r="B62" s="160" t="s">
        <v>525</v>
      </c>
      <c r="C62" s="162"/>
      <c r="D62" s="160" t="str">
        <f t="shared" si="0"/>
        <v>住院退費</v>
      </c>
      <c r="E62" s="163">
        <v>44011</v>
      </c>
      <c r="F62" s="163">
        <v>44019</v>
      </c>
      <c r="G62" s="168">
        <f>IF(AND(表格8[[#This Row],[住院日]]&lt;&gt;"",表格8[[#This Row],[出院日]]&lt;&gt;""),(IF(表格8[姓名]="",0,(表格8[出院日]-表格8[住院日])+1)),0)</f>
        <v>9</v>
      </c>
      <c r="H62" s="165">
        <f>IFERROR((INDEX(名冊[#All],MATCH(表格8[[#This Row],[姓名]],名冊[[#All],[姓名]],0),COLUMN(名冊[[#Headers],[月費]]))),"")</f>
        <v>30000</v>
      </c>
      <c r="I62" s="165">
        <f t="array" ref="I62">IFERROR((INDEX(名冊[#All],MATCH(表格8[[#This Row],[姓名]],名冊[[#All],[姓名]],0),COLUMN(名冊[[#Headers],[包月]]))),"")</f>
        <v>0</v>
      </c>
      <c r="J62" s="165">
        <f>600</f>
        <v>600</v>
      </c>
      <c r="K62" s="174">
        <f>-(ROUND(IF(表格8[姓名]="",0,(((表格8[月費]+表格8[[#This Row],[包月]])/30)-表格8[佔床費])*表格8[住院天數(含前後日)]),0))</f>
        <v>-3600</v>
      </c>
      <c r="L62" s="169" t="str">
        <f>"住院退費 "&amp;TEXT(表格8[[#This Row],[住院日]],"mm/dd;;")&amp;"-"&amp;TEXT(表格8[[#This Row],[出院日]],"mm/dd;;")&amp;" 共"&amp;表格8[[#This Row],[住院天數(含前後日)]]&amp;"日"</f>
        <v>住院退費 06/29-07/07 共9日</v>
      </c>
      <c r="M62" s="167">
        <f>-(ROUNDDOWN(表格8[[#This Row],[住院天數(含前後日)]]/7,0)*50)</f>
        <v>-50</v>
      </c>
      <c r="N62" s="70"/>
      <c r="O62" s="172"/>
      <c r="P62" s="174">
        <f>-(ROUND(表格8[[#This Row],[冷氣使用
天數]]*(500/30),0))</f>
        <v>0</v>
      </c>
    </row>
    <row r="63" spans="1:18" hidden="1">
      <c r="A63" s="160" t="str">
        <f t="array" ref="A63">IFERROR((INDEX(名冊[#All],MATCH(表格8[[#This Row],[姓名]],名冊[[#All],[姓名]],0),COLUMN(名冊[[#Headers],[字號]]))),"")</f>
        <v/>
      </c>
      <c r="B63" s="160" t="s">
        <v>513</v>
      </c>
      <c r="C63" s="162"/>
      <c r="D63" s="160" t="str">
        <f t="shared" si="0"/>
        <v>住院退費</v>
      </c>
      <c r="E63" s="163">
        <v>44013</v>
      </c>
      <c r="F63" s="163">
        <v>44014</v>
      </c>
      <c r="G63" s="168">
        <f>IF(AND(表格8[[#This Row],[住院日]]&lt;&gt;"",表格8[[#This Row],[出院日]]&lt;&gt;""),(IF(表格8[姓名]="",0,(表格8[出院日]-表格8[住院日])+1)),0)</f>
        <v>2</v>
      </c>
      <c r="H63" s="165" t="str">
        <f>IFERROR((INDEX(名冊[#All],MATCH(表格8[[#This Row],[姓名]],名冊[[#All],[姓名]],0),COLUMN(名冊[[#Headers],[月費]]))),"")</f>
        <v/>
      </c>
      <c r="I63" s="165" t="str">
        <f t="array" ref="I63">IFERROR((INDEX(名冊[#All],MATCH(表格8[[#This Row],[姓名]],名冊[[#All],[姓名]],0),COLUMN(名冊[[#Headers],[包月]]))),"")</f>
        <v/>
      </c>
      <c r="J63" s="165">
        <f>600</f>
        <v>600</v>
      </c>
      <c r="K63" s="174" t="e">
        <f>-(ROUND(IF(表格8[姓名]="",0,(((表格8[月費]+表格8[[#This Row],[包月]])/30)-表格8[佔床費])*表格8[住院天數(含前後日)]),0))</f>
        <v>#VALUE!</v>
      </c>
      <c r="L63" s="169" t="str">
        <f>"住院退費 "&amp;TEXT(表格8[[#This Row],[住院日]],"mm/dd;;")&amp;"-"&amp;TEXT(表格8[[#This Row],[出院日]],"mm/dd;;")&amp;" 共"&amp;表格8[[#This Row],[住院天數(含前後日)]]&amp;"日"</f>
        <v>住院退費 07/01-07/02 共2日</v>
      </c>
      <c r="M63" s="167">
        <f>-(ROUNDDOWN(表格8[[#This Row],[住院天數(含前後日)]]/7,0)*50)</f>
        <v>0</v>
      </c>
      <c r="N63" s="70"/>
      <c r="O63" s="172"/>
      <c r="P63" s="174">
        <f>-(ROUND(表格8[[#This Row],[冷氣使用
天數]]*(500/30),0))</f>
        <v>0</v>
      </c>
    </row>
    <row r="64" spans="1:18">
      <c r="A64" s="160" t="str">
        <f t="array" ref="A64">IFERROR((INDEX(名冊[#All],MATCH(表格8[[#This Row],[姓名]],名冊[[#All],[姓名]],0),COLUMN(名冊[[#Headers],[字號]]))),"")</f>
        <v/>
      </c>
      <c r="B64" s="160" t="s">
        <v>571</v>
      </c>
      <c r="C64" s="162"/>
      <c r="D64" s="160" t="str">
        <f t="shared" si="0"/>
        <v>住院退費</v>
      </c>
      <c r="E64" s="163">
        <v>44017</v>
      </c>
      <c r="F64" s="163">
        <v>44026</v>
      </c>
      <c r="G64" s="168">
        <f>IF(AND(表格8[[#This Row],[住院日]]&lt;&gt;"",表格8[[#This Row],[出院日]]&lt;&gt;""),(IF(表格8[姓名]="",0,(表格8[出院日]-表格8[住院日])+1)),0)</f>
        <v>10</v>
      </c>
      <c r="H64" s="165" t="str">
        <f>IFERROR((INDEX(名冊[#All],MATCH(表格8[[#This Row],[姓名]],名冊[[#All],[姓名]],0),COLUMN(名冊[[#Headers],[月費]]))),"")</f>
        <v/>
      </c>
      <c r="I64" s="165" t="str">
        <f t="array" ref="I64">IFERROR((INDEX(名冊[#All],MATCH(表格8[[#This Row],[姓名]],名冊[[#All],[姓名]],0),COLUMN(名冊[[#Headers],[包月]]))),"")</f>
        <v/>
      </c>
      <c r="J64" s="165">
        <f>600</f>
        <v>600</v>
      </c>
      <c r="K64" s="174" t="e">
        <f>-(ROUND(IF(表格8[姓名]="",0,(((表格8[月費]+表格8[[#This Row],[包月]])/30)-表格8[佔床費])*表格8[住院天數(含前後日)]),0))</f>
        <v>#VALUE!</v>
      </c>
      <c r="L64" s="169" t="str">
        <f>"住院退費 "&amp;TEXT(表格8[[#This Row],[住院日]],"mm/dd;;")&amp;"-"&amp;TEXT(表格8[[#This Row],[出院日]],"mm/dd;;")&amp;" 共"&amp;表格8[[#This Row],[住院天數(含前後日)]]&amp;"日"</f>
        <v>住院退費 07/05-07/14 共10日</v>
      </c>
      <c r="M64" s="167">
        <f>-(ROUNDDOWN(表格8[[#This Row],[住院天數(含前後日)]]/7,0)*50)</f>
        <v>-50</v>
      </c>
      <c r="N64" s="70"/>
      <c r="O64" s="172"/>
      <c r="P64" s="174">
        <f>-(ROUND(表格8[[#This Row],[冷氣使用
天數]]*(500/30),0))</f>
        <v>0</v>
      </c>
    </row>
    <row r="65" spans="1:16" hidden="1">
      <c r="A65" s="160" t="str">
        <f t="array" ref="A65">IFERROR((INDEX(名冊[#All],MATCH(表格8[[#This Row],[姓名]],名冊[[#All],[姓名]],0),COLUMN(名冊[[#Headers],[字號]]))),"")</f>
        <v/>
      </c>
      <c r="B65" s="160" t="s">
        <v>693</v>
      </c>
      <c r="C65" s="162"/>
      <c r="D65" s="160" t="str">
        <f t="shared" si="0"/>
        <v>住院退費</v>
      </c>
      <c r="E65" s="163">
        <v>44018</v>
      </c>
      <c r="F65" s="163">
        <v>44020</v>
      </c>
      <c r="G65" s="168">
        <f>IF(AND(表格8[[#This Row],[住院日]]&lt;&gt;"",表格8[[#This Row],[出院日]]&lt;&gt;""),(IF(表格8[姓名]="",0,(表格8[出院日]-表格8[住院日])+1)),0)</f>
        <v>3</v>
      </c>
      <c r="H65" s="165" t="str">
        <f>IFERROR((INDEX(名冊[#All],MATCH(表格8[[#This Row],[姓名]],名冊[[#All],[姓名]],0),COLUMN(名冊[[#Headers],[月費]]))),"")</f>
        <v/>
      </c>
      <c r="I65" s="165" t="str">
        <f t="array" ref="I65">IFERROR((INDEX(名冊[#All],MATCH(表格8[[#This Row],[姓名]],名冊[[#All],[姓名]],0),COLUMN(名冊[[#Headers],[包月]]))),"")</f>
        <v/>
      </c>
      <c r="J65" s="165">
        <f>600</f>
        <v>600</v>
      </c>
      <c r="K65" s="174" t="e">
        <f>-(ROUND(IF(表格8[姓名]="",0,(((表格8[月費]+表格8[[#This Row],[包月]])/30)-表格8[佔床費])*表格8[住院天數(含前後日)]),0))</f>
        <v>#VALUE!</v>
      </c>
      <c r="L65" s="169" t="str">
        <f>"住院退費 "&amp;TEXT(表格8[[#This Row],[住院日]],"mm/dd;;")&amp;"-"&amp;TEXT(表格8[[#This Row],[出院日]],"mm/dd;;")&amp;" 共"&amp;表格8[[#This Row],[住院天數(含前後日)]]&amp;"日"</f>
        <v>住院退費 07/06-07/08 共3日</v>
      </c>
      <c r="M65" s="167">
        <f>-(ROUNDDOWN(表格8[[#This Row],[住院天數(含前後日)]]/7,0)*50)</f>
        <v>0</v>
      </c>
      <c r="N65" s="70"/>
      <c r="O65" s="172"/>
      <c r="P65" s="174">
        <f>-(ROUND(表格8[[#This Row],[冷氣使用
天數]]*(500/30),0))</f>
        <v>0</v>
      </c>
    </row>
    <row r="66" spans="1:16" hidden="1">
      <c r="A66" s="160" t="str">
        <f t="array" ref="A66">IFERROR((INDEX(名冊[#All],MATCH(表格8[[#This Row],[姓名]],名冊[[#All],[姓名]],0),COLUMN(名冊[[#Headers],[字號]]))),"")</f>
        <v/>
      </c>
      <c r="B66" s="160" t="s">
        <v>369</v>
      </c>
      <c r="C66" s="162"/>
      <c r="D66" s="160" t="str">
        <f t="shared" ref="D66:D129" si="1">"住院退費"</f>
        <v>住院退費</v>
      </c>
      <c r="E66" s="163">
        <v>44022</v>
      </c>
      <c r="F66" s="163">
        <v>44025</v>
      </c>
      <c r="G66" s="168">
        <f>IF(AND(表格8[[#This Row],[住院日]]&lt;&gt;"",表格8[[#This Row],[出院日]]&lt;&gt;""),(IF(表格8[姓名]="",0,(表格8[出院日]-表格8[住院日])+1)),0)</f>
        <v>4</v>
      </c>
      <c r="H66" s="165" t="str">
        <f>IFERROR((INDEX(名冊[#All],MATCH(表格8[[#This Row],[姓名]],名冊[[#All],[姓名]],0),COLUMN(名冊[[#Headers],[月費]]))),"")</f>
        <v/>
      </c>
      <c r="I66" s="165" t="str">
        <f t="array" ref="I66">IFERROR((INDEX(名冊[#All],MATCH(表格8[[#This Row],[姓名]],名冊[[#All],[姓名]],0),COLUMN(名冊[[#Headers],[包月]]))),"")</f>
        <v/>
      </c>
      <c r="J66" s="165">
        <f>600</f>
        <v>600</v>
      </c>
      <c r="K66" s="174" t="e">
        <f>-(ROUND(IF(表格8[姓名]="",0,(((表格8[月費]+表格8[[#This Row],[包月]])/30)-表格8[佔床費])*表格8[住院天數(含前後日)]),0))</f>
        <v>#VALUE!</v>
      </c>
      <c r="L66" s="169" t="str">
        <f>"住院退費 "&amp;TEXT(表格8[[#This Row],[住院日]],"mm/dd;;")&amp;"-"&amp;TEXT(表格8[[#This Row],[出院日]],"mm/dd;;")&amp;" 共"&amp;表格8[[#This Row],[住院天數(含前後日)]]&amp;"日"</f>
        <v>住院退費 07/10-07/13 共4日</v>
      </c>
      <c r="M66" s="167">
        <f>-(ROUNDDOWN(表格8[[#This Row],[住院天數(含前後日)]]/7,0)*50)</f>
        <v>0</v>
      </c>
      <c r="N66" s="70"/>
      <c r="O66" s="172"/>
      <c r="P66" s="174">
        <f>-(ROUND(表格8[[#This Row],[冷氣使用
天數]]*(500/30),0))</f>
        <v>0</v>
      </c>
    </row>
    <row r="67" spans="1:16" hidden="1">
      <c r="A67" s="160" t="str">
        <f t="array" ref="A67">IFERROR((INDEX(名冊[#All],MATCH(表格8[[#This Row],[姓名]],名冊[[#All],[姓名]],0),COLUMN(名冊[[#Headers],[字號]]))),"")</f>
        <v>1-473</v>
      </c>
      <c r="B67" s="160" t="s">
        <v>545</v>
      </c>
      <c r="C67" s="162"/>
      <c r="D67" s="160" t="str">
        <f t="shared" si="1"/>
        <v>住院退費</v>
      </c>
      <c r="E67" s="163">
        <v>44021</v>
      </c>
      <c r="F67" s="163">
        <v>44024</v>
      </c>
      <c r="G67" s="168">
        <f>IF(AND(表格8[[#This Row],[住院日]]&lt;&gt;"",表格8[[#This Row],[出院日]]&lt;&gt;""),(IF(表格8[姓名]="",0,(表格8[出院日]-表格8[住院日])+1)),0)</f>
        <v>4</v>
      </c>
      <c r="H67" s="165">
        <f>IFERROR((INDEX(名冊[#All],MATCH(表格8[[#This Row],[姓名]],名冊[[#All],[姓名]],0),COLUMN(名冊[[#Headers],[月費]]))),"")</f>
        <v>30000</v>
      </c>
      <c r="I67" s="165">
        <f t="array" ref="I67">IFERROR((INDEX(名冊[#All],MATCH(表格8[[#This Row],[姓名]],名冊[[#All],[姓名]],0),COLUMN(名冊[[#Headers],[包月]]))),"")</f>
        <v>0</v>
      </c>
      <c r="J67" s="165">
        <f>600</f>
        <v>600</v>
      </c>
      <c r="K67" s="174">
        <f>-(ROUND(IF(表格8[姓名]="",0,(((表格8[月費]+表格8[[#This Row],[包月]])/30)-表格8[佔床費])*表格8[住院天數(含前後日)]),0))</f>
        <v>-1600</v>
      </c>
      <c r="L67" s="169" t="str">
        <f>"住院退費 "&amp;TEXT(表格8[[#This Row],[住院日]],"mm/dd;;")&amp;"-"&amp;TEXT(表格8[[#This Row],[出院日]],"mm/dd;;")&amp;" 共"&amp;表格8[[#This Row],[住院天數(含前後日)]]&amp;"日"</f>
        <v>住院退費 07/09-07/12 共4日</v>
      </c>
      <c r="M67" s="167">
        <f>-(ROUNDDOWN(表格8[[#This Row],[住院天數(含前後日)]]/7,0)*50)</f>
        <v>0</v>
      </c>
      <c r="N67" s="70"/>
      <c r="O67" s="172"/>
      <c r="P67" s="174">
        <f>-(ROUND(表格8[[#This Row],[冷氣使用
天數]]*(500/30),0))</f>
        <v>0</v>
      </c>
    </row>
    <row r="68" spans="1:16" hidden="1">
      <c r="A68" s="160" t="str">
        <f t="array" ref="A68">IFERROR((INDEX(名冊[#All],MATCH(表格8[[#This Row],[姓名]],名冊[[#All],[姓名]],0),COLUMN(名冊[[#Headers],[字號]]))),"")</f>
        <v/>
      </c>
      <c r="B68" s="160" t="s">
        <v>604</v>
      </c>
      <c r="C68" s="162"/>
      <c r="D68" s="160" t="str">
        <f t="shared" si="1"/>
        <v>住院退費</v>
      </c>
      <c r="E68" s="163">
        <v>43998</v>
      </c>
      <c r="F68" s="163">
        <v>44022</v>
      </c>
      <c r="G68" s="168">
        <f>IF(AND(表格8[[#This Row],[住院日]]&lt;&gt;"",表格8[[#This Row],[出院日]]&lt;&gt;""),(IF(表格8[姓名]="",0,(表格8[出院日]-表格8[住院日])+1)),0)</f>
        <v>25</v>
      </c>
      <c r="H68" s="165" t="str">
        <f>IFERROR((INDEX(名冊[#All],MATCH(表格8[[#This Row],[姓名]],名冊[[#All],[姓名]],0),COLUMN(名冊[[#Headers],[月費]]))),"")</f>
        <v/>
      </c>
      <c r="I68" s="165" t="str">
        <f t="array" ref="I68">IFERROR((INDEX(名冊[#All],MATCH(表格8[[#This Row],[姓名]],名冊[[#All],[姓名]],0),COLUMN(名冊[[#Headers],[包月]]))),"")</f>
        <v/>
      </c>
      <c r="J68" s="165">
        <f>600</f>
        <v>600</v>
      </c>
      <c r="K68" s="174" t="e">
        <f>-(ROUND(IF(表格8[姓名]="",0,(((表格8[月費]+表格8[[#This Row],[包月]])/30)-表格8[佔床費])*表格8[住院天數(含前後日)]),0))</f>
        <v>#VALUE!</v>
      </c>
      <c r="L68" s="169" t="str">
        <f>"住院退費 "&amp;TEXT(表格8[[#This Row],[住院日]],"mm/dd;;")&amp;"-"&amp;TEXT(表格8[[#This Row],[出院日]],"mm/dd;;")&amp;" 共"&amp;表格8[[#This Row],[住院天數(含前後日)]]&amp;"日"</f>
        <v>住院退費 06/16-07/10 共25日</v>
      </c>
      <c r="M68" s="167">
        <f>-(ROUNDDOWN(表格8[[#This Row],[住院天數(含前後日)]]/7,0)*50)</f>
        <v>-150</v>
      </c>
      <c r="N68" s="70"/>
      <c r="O68" s="172"/>
      <c r="P68" s="174">
        <f>-(ROUND(表格8[[#This Row],[冷氣使用
天數]]*(500/30),0))</f>
        <v>0</v>
      </c>
    </row>
    <row r="69" spans="1:16" hidden="1">
      <c r="A69" s="160" t="str">
        <f t="array" ref="A69">IFERROR((INDEX(名冊[#All],MATCH(表格8[[#This Row],[姓名]],名冊[[#All],[姓名]],0),COLUMN(名冊[[#Headers],[字號]]))),"")</f>
        <v/>
      </c>
      <c r="B69" s="160" t="s">
        <v>574</v>
      </c>
      <c r="C69" s="162"/>
      <c r="D69" s="160" t="str">
        <f t="shared" si="1"/>
        <v>住院退費</v>
      </c>
      <c r="E69" s="163">
        <v>44025</v>
      </c>
      <c r="F69" s="163">
        <v>44036</v>
      </c>
      <c r="G69" s="168">
        <f>IF(AND(表格8[[#This Row],[住院日]]&lt;&gt;"",表格8[[#This Row],[出院日]]&lt;&gt;""),(IF(表格8[姓名]="",0,(表格8[出院日]-表格8[住院日])+1)),0)</f>
        <v>12</v>
      </c>
      <c r="H69" s="165" t="str">
        <f>IFERROR((INDEX(名冊[#All],MATCH(表格8[[#This Row],[姓名]],名冊[[#All],[姓名]],0),COLUMN(名冊[[#Headers],[月費]]))),"")</f>
        <v/>
      </c>
      <c r="I69" s="165" t="str">
        <f t="array" ref="I69">IFERROR((INDEX(名冊[#All],MATCH(表格8[[#This Row],[姓名]],名冊[[#All],[姓名]],0),COLUMN(名冊[[#Headers],[包月]]))),"")</f>
        <v/>
      </c>
      <c r="J69" s="165">
        <f>600</f>
        <v>600</v>
      </c>
      <c r="K69" s="174" t="e">
        <f>-(ROUND(IF(表格8[姓名]="",0,(((表格8[月費]+表格8[[#This Row],[包月]])/30)-表格8[佔床費])*表格8[住院天數(含前後日)]),0))</f>
        <v>#VALUE!</v>
      </c>
      <c r="L69" s="169" t="str">
        <f>"住院退費 "&amp;TEXT(表格8[[#This Row],[住院日]],"mm/dd;;")&amp;"-"&amp;TEXT(表格8[[#This Row],[出院日]],"mm/dd;;")&amp;" 共"&amp;表格8[[#This Row],[住院天數(含前後日)]]&amp;"日"</f>
        <v>住院退費 07/13-07/24 共12日</v>
      </c>
      <c r="M69" s="167">
        <f>-(ROUNDDOWN(表格8[[#This Row],[住院天數(含前後日)]]/7,0)*50)</f>
        <v>-50</v>
      </c>
      <c r="N69" s="70"/>
      <c r="O69" s="172"/>
      <c r="P69" s="174">
        <f>-(ROUND(表格8[[#This Row],[冷氣使用
天數]]*(500/30),0))</f>
        <v>0</v>
      </c>
    </row>
    <row r="70" spans="1:16" hidden="1">
      <c r="A70" s="160" t="str">
        <f t="array" ref="A70">IFERROR((INDEX(名冊[#All],MATCH(表格8[[#This Row],[姓名]],名冊[[#All],[姓名]],0),COLUMN(名冊[[#Headers],[字號]]))),"")</f>
        <v/>
      </c>
      <c r="B70" s="160" t="s">
        <v>246</v>
      </c>
      <c r="C70" s="162"/>
      <c r="D70" s="160" t="str">
        <f t="shared" si="1"/>
        <v>住院退費</v>
      </c>
      <c r="E70" s="163">
        <v>44001</v>
      </c>
      <c r="F70" s="163">
        <v>44013</v>
      </c>
      <c r="G70" s="168">
        <f>IF(AND(表格8[[#This Row],[住院日]]&lt;&gt;"",表格8[[#This Row],[出院日]]&lt;&gt;""),(IF(表格8[姓名]="",0,(表格8[出院日]-表格8[住院日])+1)),0)</f>
        <v>13</v>
      </c>
      <c r="H70" s="165" t="str">
        <f>IFERROR((INDEX(名冊[#All],MATCH(表格8[[#This Row],[姓名]],名冊[[#All],[姓名]],0),COLUMN(名冊[[#Headers],[月費]]))),"")</f>
        <v/>
      </c>
      <c r="I70" s="165" t="str">
        <f t="array" ref="I70">IFERROR((INDEX(名冊[#All],MATCH(表格8[[#This Row],[姓名]],名冊[[#All],[姓名]],0),COLUMN(名冊[[#Headers],[包月]]))),"")</f>
        <v/>
      </c>
      <c r="J70" s="165">
        <f>600</f>
        <v>600</v>
      </c>
      <c r="K70" s="174" t="e">
        <f>-(ROUND(IF(表格8[姓名]="",0,(((表格8[月費]+表格8[[#This Row],[包月]])/30)-表格8[佔床費])*表格8[住院天數(含前後日)]),0))</f>
        <v>#VALUE!</v>
      </c>
      <c r="L70" s="169" t="str">
        <f>"住院退費 "&amp;TEXT(表格8[[#This Row],[住院日]],"mm/dd;;")&amp;"-"&amp;TEXT(表格8[[#This Row],[出院日]],"mm/dd;;")&amp;" 共"&amp;表格8[[#This Row],[住院天數(含前後日)]]&amp;"日"</f>
        <v>住院退費 06/19-07/01 共13日</v>
      </c>
      <c r="M70" s="167">
        <f>-(ROUNDDOWN(表格8[[#This Row],[住院天數(含前後日)]]/7,0)*50)</f>
        <v>-50</v>
      </c>
      <c r="N70" s="70"/>
      <c r="O70" s="172"/>
      <c r="P70" s="174">
        <f>-(ROUND(表格8[[#This Row],[冷氣使用
天數]]*(500/30),0))</f>
        <v>0</v>
      </c>
    </row>
    <row r="71" spans="1:16" hidden="1">
      <c r="A71" s="160" t="str">
        <f t="array" ref="A71">IFERROR((INDEX(名冊[#All],MATCH(表格8[[#This Row],[姓名]],名冊[[#All],[姓名]],0),COLUMN(名冊[[#Headers],[字號]]))),"")</f>
        <v/>
      </c>
      <c r="B71" s="160" t="s">
        <v>568</v>
      </c>
      <c r="C71" s="162"/>
      <c r="D71" s="160" t="str">
        <f t="shared" si="1"/>
        <v>住院退費</v>
      </c>
      <c r="E71" s="163">
        <v>43950</v>
      </c>
      <c r="F71" s="163">
        <v>43963</v>
      </c>
      <c r="G71" s="168">
        <f>IF(AND(表格8[[#This Row],[住院日]]&lt;&gt;"",表格8[[#This Row],[出院日]]&lt;&gt;""),(IF(表格8[姓名]="",0,(表格8[出院日]-表格8[住院日])+1)),0)</f>
        <v>14</v>
      </c>
      <c r="H71" s="165" t="str">
        <f>IFERROR((INDEX(名冊[#All],MATCH(表格8[[#This Row],[姓名]],名冊[[#All],[姓名]],0),COLUMN(名冊[[#Headers],[月費]]))),"")</f>
        <v/>
      </c>
      <c r="I71" s="165" t="str">
        <f t="array" ref="I71">IFERROR((INDEX(名冊[#All],MATCH(表格8[[#This Row],[姓名]],名冊[[#All],[姓名]],0),COLUMN(名冊[[#Headers],[包月]]))),"")</f>
        <v/>
      </c>
      <c r="J71" s="165">
        <f>600</f>
        <v>600</v>
      </c>
      <c r="K71" s="174" t="e">
        <f>-(ROUND(IF(表格8[姓名]="",0,(((表格8[月費]+表格8[[#This Row],[包月]])/30)-表格8[佔床費])*表格8[住院天數(含前後日)]),0))</f>
        <v>#VALUE!</v>
      </c>
      <c r="L71" s="169" t="str">
        <f>"住院退費 "&amp;TEXT(表格8[[#This Row],[住院日]],"mm/dd;;")&amp;"-"&amp;TEXT(表格8[[#This Row],[出院日]],"mm/dd;;")&amp;" 共"&amp;表格8[[#This Row],[住院天數(含前後日)]]&amp;"日"</f>
        <v>住院退費 04/29-05/12 共14日</v>
      </c>
      <c r="M71" s="167">
        <f>-(ROUNDDOWN(表格8[[#This Row],[住院天數(含前後日)]]/7,0)*50)</f>
        <v>-100</v>
      </c>
      <c r="N71" s="70"/>
      <c r="O71" s="172"/>
      <c r="P71" s="174">
        <f>-(ROUND(表格8[[#This Row],[冷氣使用
天數]]*(500/30),0))</f>
        <v>0</v>
      </c>
    </row>
    <row r="72" spans="1:16" hidden="1">
      <c r="A72" s="160" t="str">
        <f t="array" ref="A72">IFERROR((INDEX(名冊[#All],MATCH(表格8[[#This Row],[姓名]],名冊[[#All],[姓名]],0),COLUMN(名冊[[#Headers],[字號]]))),"")</f>
        <v/>
      </c>
      <c r="B72" s="160" t="s">
        <v>70</v>
      </c>
      <c r="C72" s="162"/>
      <c r="D72" s="160" t="str">
        <f t="shared" si="1"/>
        <v>住院退費</v>
      </c>
      <c r="E72" s="163">
        <v>44009</v>
      </c>
      <c r="F72" s="163">
        <v>44030</v>
      </c>
      <c r="G72" s="168">
        <f>IF(AND(表格8[[#This Row],[住院日]]&lt;&gt;"",表格8[[#This Row],[出院日]]&lt;&gt;""),(IF(表格8[姓名]="",0,(表格8[出院日]-表格8[住院日])+1)),0)</f>
        <v>22</v>
      </c>
      <c r="H72" s="165" t="str">
        <f>IFERROR((INDEX(名冊[#All],MATCH(表格8[[#This Row],[姓名]],名冊[[#All],[姓名]],0),COLUMN(名冊[[#Headers],[月費]]))),"")</f>
        <v/>
      </c>
      <c r="I72" s="165" t="str">
        <f t="array" ref="I72">IFERROR((INDEX(名冊[#All],MATCH(表格8[[#This Row],[姓名]],名冊[[#All],[姓名]],0),COLUMN(名冊[[#Headers],[包月]]))),"")</f>
        <v/>
      </c>
      <c r="J72" s="165">
        <f>600</f>
        <v>600</v>
      </c>
      <c r="K72" s="174" t="e">
        <f>-(ROUND(IF(表格8[姓名]="",0,(((表格8[月費]+表格8[[#This Row],[包月]])/30)-表格8[佔床費])*表格8[住院天數(含前後日)]),0))</f>
        <v>#VALUE!</v>
      </c>
      <c r="L72" s="169" t="str">
        <f>"住院退費 "&amp;TEXT(表格8[[#This Row],[住院日]],"mm/dd;;")&amp;"-"&amp;TEXT(表格8[[#This Row],[出院日]],"mm/dd;;")&amp;" 共"&amp;表格8[[#This Row],[住院天數(含前後日)]]&amp;"日"</f>
        <v>住院退費 06/27-07/18 共22日</v>
      </c>
      <c r="M72" s="167">
        <f>-(ROUNDDOWN(表格8[[#This Row],[住院天數(含前後日)]]/7,0)*50)</f>
        <v>-150</v>
      </c>
      <c r="N72" s="70"/>
      <c r="O72" s="172"/>
      <c r="P72" s="174">
        <f>-(ROUND(表格8[[#This Row],[冷氣使用
天數]]*(500/30),0))</f>
        <v>0</v>
      </c>
    </row>
    <row r="73" spans="1:16" hidden="1">
      <c r="A73" s="160" t="str">
        <f t="array" ref="A73">IFERROR((INDEX(名冊[#All],MATCH(表格8[[#This Row],[姓名]],名冊[[#All],[姓名]],0),COLUMN(名冊[[#Headers],[字號]]))),"")</f>
        <v/>
      </c>
      <c r="B73" s="160" t="s">
        <v>70</v>
      </c>
      <c r="C73" s="162"/>
      <c r="D73" s="160" t="str">
        <f t="shared" si="1"/>
        <v>住院退費</v>
      </c>
      <c r="E73" s="163">
        <v>43866</v>
      </c>
      <c r="F73" s="163">
        <v>43914</v>
      </c>
      <c r="G73" s="168">
        <f>IF(AND(表格8[[#This Row],[住院日]]&lt;&gt;"",表格8[[#This Row],[出院日]]&lt;&gt;""),(IF(表格8[姓名]="",0,(表格8[出院日]-表格8[住院日])+1)),0)</f>
        <v>49</v>
      </c>
      <c r="H73" s="165" t="str">
        <f>IFERROR((INDEX(名冊[#All],MATCH(表格8[[#This Row],[姓名]],名冊[[#All],[姓名]],0),COLUMN(名冊[[#Headers],[月費]]))),"")</f>
        <v/>
      </c>
      <c r="I73" s="165" t="str">
        <f t="array" ref="I73">IFERROR((INDEX(名冊[#All],MATCH(表格8[[#This Row],[姓名]],名冊[[#All],[姓名]],0),COLUMN(名冊[[#Headers],[包月]]))),"")</f>
        <v/>
      </c>
      <c r="J73" s="165">
        <f>600</f>
        <v>600</v>
      </c>
      <c r="K73" s="174" t="e">
        <f>-(ROUND(IF(表格8[姓名]="",0,(((表格8[月費]+表格8[[#This Row],[包月]])/30)-表格8[佔床費])*表格8[住院天數(含前後日)]),0))</f>
        <v>#VALUE!</v>
      </c>
      <c r="L73" s="169" t="str">
        <f>"住院退費 "&amp;TEXT(表格8[[#This Row],[住院日]],"mm/dd;;")&amp;"-"&amp;TEXT(表格8[[#This Row],[出院日]],"mm/dd;;")&amp;" 共"&amp;表格8[[#This Row],[住院天數(含前後日)]]&amp;"日"</f>
        <v>住院退費 02/05-03/24 共49日</v>
      </c>
      <c r="M73" s="167">
        <f>-(ROUNDDOWN(表格8[[#This Row],[住院天數(含前後日)]]/7,0)*50)</f>
        <v>-350</v>
      </c>
      <c r="N73" s="70"/>
      <c r="O73" s="172"/>
      <c r="P73" s="174">
        <f>-(ROUND(表格8[[#This Row],[冷氣使用
天數]]*(500/30),0))</f>
        <v>0</v>
      </c>
    </row>
    <row r="74" spans="1:16" hidden="1">
      <c r="A74" s="160" t="str">
        <f t="array" ref="A74">IFERROR((INDEX(名冊[#All],MATCH(表格8[[#This Row],[姓名]],名冊[[#All],[姓名]],0),COLUMN(名冊[[#Headers],[字號]]))),"")</f>
        <v/>
      </c>
      <c r="B74" s="160" t="s">
        <v>70</v>
      </c>
      <c r="C74" s="162"/>
      <c r="D74" s="160" t="str">
        <f t="shared" si="1"/>
        <v>住院退費</v>
      </c>
      <c r="E74" s="163">
        <v>43927</v>
      </c>
      <c r="F74" s="163">
        <v>43946</v>
      </c>
      <c r="G74" s="168">
        <f>IF(AND(表格8[[#This Row],[住院日]]&lt;&gt;"",表格8[[#This Row],[出院日]]&lt;&gt;""),(IF(表格8[姓名]="",0,(表格8[出院日]-表格8[住院日])+1)),0)</f>
        <v>20</v>
      </c>
      <c r="H74" s="165" t="str">
        <f>IFERROR((INDEX(名冊[#All],MATCH(表格8[[#This Row],[姓名]],名冊[[#All],[姓名]],0),COLUMN(名冊[[#Headers],[月費]]))),"")</f>
        <v/>
      </c>
      <c r="I74" s="165" t="str">
        <f t="array" ref="I74">IFERROR((INDEX(名冊[#All],MATCH(表格8[[#This Row],[姓名]],名冊[[#All],[姓名]],0),COLUMN(名冊[[#Headers],[包月]]))),"")</f>
        <v/>
      </c>
      <c r="J74" s="165">
        <f>600</f>
        <v>600</v>
      </c>
      <c r="K74" s="174" t="e">
        <f>-(ROUND(IF(表格8[姓名]="",0,(((表格8[月費]+表格8[[#This Row],[包月]])/30)-表格8[佔床費])*表格8[住院天數(含前後日)]),0))</f>
        <v>#VALUE!</v>
      </c>
      <c r="L74" s="169" t="str">
        <f>"住院退費 "&amp;TEXT(表格8[[#This Row],[住院日]],"mm/dd;;")&amp;"-"&amp;TEXT(表格8[[#This Row],[出院日]],"mm/dd;;")&amp;" 共"&amp;表格8[[#This Row],[住院天數(含前後日)]]&amp;"日"</f>
        <v>住院退費 04/06-04/25 共20日</v>
      </c>
      <c r="M74" s="167">
        <f>-(ROUNDDOWN(表格8[[#This Row],[住院天數(含前後日)]]/7,0)*50)</f>
        <v>-100</v>
      </c>
      <c r="N74" s="70"/>
      <c r="O74" s="172"/>
      <c r="P74" s="174">
        <f>-(ROUND(表格8[[#This Row],[冷氣使用
天數]]*(500/30),0))</f>
        <v>0</v>
      </c>
    </row>
    <row r="75" spans="1:16" hidden="1">
      <c r="A75" s="160" t="str">
        <f t="array" ref="A75">IFERROR((INDEX(名冊[#All],MATCH(表格8[[#This Row],[姓名]],名冊[[#All],[姓名]],0),COLUMN(名冊[[#Headers],[字號]]))),"")</f>
        <v>1-473</v>
      </c>
      <c r="B75" s="160" t="s">
        <v>705</v>
      </c>
      <c r="C75" s="162"/>
      <c r="D75" s="160" t="str">
        <f t="shared" si="1"/>
        <v>住院退費</v>
      </c>
      <c r="E75" s="163">
        <v>44032</v>
      </c>
      <c r="F75" s="163">
        <v>44040</v>
      </c>
      <c r="G75" s="168">
        <f>IF(AND(表格8[[#This Row],[住院日]]&lt;&gt;"",表格8[[#This Row],[出院日]]&lt;&gt;""),(IF(表格8[姓名]="",0,(表格8[出院日]-表格8[住院日])+1)),0)</f>
        <v>9</v>
      </c>
      <c r="H75" s="165">
        <f>IFERROR((INDEX(名冊[#All],MATCH(表格8[[#This Row],[姓名]],名冊[[#All],[姓名]],0),COLUMN(名冊[[#Headers],[月費]]))),"")</f>
        <v>30000</v>
      </c>
      <c r="I75" s="165">
        <f t="array" ref="I75">IFERROR((INDEX(名冊[#All],MATCH(表格8[[#This Row],[姓名]],名冊[[#All],[姓名]],0),COLUMN(名冊[[#Headers],[包月]]))),"")</f>
        <v>0</v>
      </c>
      <c r="J75" s="165">
        <f>600</f>
        <v>600</v>
      </c>
      <c r="K75" s="174">
        <f>-(ROUND(IF(表格8[姓名]="",0,(((表格8[月費]+表格8[[#This Row],[包月]])/30)-表格8[佔床費])*表格8[住院天數(含前後日)]),0))</f>
        <v>-3600</v>
      </c>
      <c r="L75" s="169" t="str">
        <f>"住院退費 "&amp;TEXT(表格8[[#This Row],[住院日]],"mm/dd;;")&amp;"-"&amp;TEXT(表格8[[#This Row],[出院日]],"mm/dd;;")&amp;" 共"&amp;表格8[[#This Row],[住院天數(含前後日)]]&amp;"日"</f>
        <v>住院退費 07/20-07/28 共9日</v>
      </c>
      <c r="M75" s="167">
        <f>-(ROUNDDOWN(表格8[[#This Row],[住院天數(含前後日)]]/7,0)*50)</f>
        <v>-50</v>
      </c>
      <c r="N75" s="70"/>
      <c r="O75" s="172"/>
      <c r="P75" s="174">
        <f>-(ROUND(表格8[[#This Row],[冷氣使用
天數]]*(500/30),0))</f>
        <v>0</v>
      </c>
    </row>
    <row r="76" spans="1:16" hidden="1">
      <c r="A76" s="160" t="str">
        <f t="array" ref="A76">IFERROR((INDEX(名冊[#All],MATCH(表格8[[#This Row],[姓名]],名冊[[#All],[姓名]],0),COLUMN(名冊[[#Headers],[字號]]))),"")</f>
        <v/>
      </c>
      <c r="B76" s="160" t="s">
        <v>703</v>
      </c>
      <c r="C76" s="162"/>
      <c r="D76" s="160" t="str">
        <f t="shared" si="1"/>
        <v>住院退費</v>
      </c>
      <c r="E76" s="163">
        <v>44036</v>
      </c>
      <c r="F76" s="163">
        <v>44042</v>
      </c>
      <c r="G76" s="168">
        <f>IF(AND(表格8[[#This Row],[住院日]]&lt;&gt;"",表格8[[#This Row],[出院日]]&lt;&gt;""),(IF(表格8[姓名]="",0,(表格8[出院日]-表格8[住院日])+1)),0)</f>
        <v>7</v>
      </c>
      <c r="H76" s="165" t="str">
        <f>IFERROR((INDEX(名冊[#All],MATCH(表格8[[#This Row],[姓名]],名冊[[#All],[姓名]],0),COLUMN(名冊[[#Headers],[月費]]))),"")</f>
        <v/>
      </c>
      <c r="I76" s="165" t="str">
        <f t="array" ref="I76">IFERROR((INDEX(名冊[#All],MATCH(表格8[[#This Row],[姓名]],名冊[[#All],[姓名]],0),COLUMN(名冊[[#Headers],[包月]]))),"")</f>
        <v/>
      </c>
      <c r="J76" s="165">
        <f>600</f>
        <v>600</v>
      </c>
      <c r="K76" s="174" t="e">
        <f>-(ROUND(IF(表格8[姓名]="",0,(((表格8[月費]+表格8[[#This Row],[包月]])/30)-表格8[佔床費])*表格8[住院天數(含前後日)]),0))</f>
        <v>#VALUE!</v>
      </c>
      <c r="L76" s="169" t="str">
        <f>"住院退費 "&amp;TEXT(表格8[[#This Row],[住院日]],"mm/dd;;")&amp;"-"&amp;TEXT(表格8[[#This Row],[出院日]],"mm/dd;;")&amp;" 共"&amp;表格8[[#This Row],[住院天數(含前後日)]]&amp;"日"</f>
        <v>住院退費 07/24-07/30 共7日</v>
      </c>
      <c r="M76" s="167">
        <f>-(ROUNDDOWN(表格8[[#This Row],[住院天數(含前後日)]]/7,0)*50)</f>
        <v>-50</v>
      </c>
      <c r="N76" s="70"/>
      <c r="O76" s="172"/>
      <c r="P76" s="174">
        <f>-(ROUND(表格8[[#This Row],[冷氣使用
天數]]*(500/30),0))</f>
        <v>0</v>
      </c>
    </row>
    <row r="77" spans="1:16" hidden="1">
      <c r="A77" s="160" t="str">
        <f t="array" ref="A77">IFERROR((INDEX(名冊[#All],MATCH(表格8[[#This Row],[姓名]],名冊[[#All],[姓名]],0),COLUMN(名冊[[#Headers],[字號]]))),"")</f>
        <v/>
      </c>
      <c r="B77" s="160" t="s">
        <v>701</v>
      </c>
      <c r="C77" s="162"/>
      <c r="D77" s="160" t="str">
        <f t="shared" si="1"/>
        <v>住院退費</v>
      </c>
      <c r="E77" s="163">
        <v>44035</v>
      </c>
      <c r="F77" s="163">
        <v>44042</v>
      </c>
      <c r="G77" s="168">
        <f>IF(AND(表格8[[#This Row],[住院日]]&lt;&gt;"",表格8[[#This Row],[出院日]]&lt;&gt;""),(IF(表格8[姓名]="",0,(表格8[出院日]-表格8[住院日])+1)),0)</f>
        <v>8</v>
      </c>
      <c r="H77" s="165" t="str">
        <f>IFERROR((INDEX(名冊[#All],MATCH(表格8[[#This Row],[姓名]],名冊[[#All],[姓名]],0),COLUMN(名冊[[#Headers],[月費]]))),"")</f>
        <v/>
      </c>
      <c r="I77" s="165" t="str">
        <f t="array" ref="I77">IFERROR((INDEX(名冊[#All],MATCH(表格8[[#This Row],[姓名]],名冊[[#All],[姓名]],0),COLUMN(名冊[[#Headers],[包月]]))),"")</f>
        <v/>
      </c>
      <c r="J77" s="165">
        <f>600</f>
        <v>600</v>
      </c>
      <c r="K77" s="174" t="e">
        <f>-(ROUND(IF(表格8[姓名]="",0,(((表格8[月費]+表格8[[#This Row],[包月]])/30)-表格8[佔床費])*表格8[住院天數(含前後日)]),0))</f>
        <v>#VALUE!</v>
      </c>
      <c r="L77" s="169" t="str">
        <f>"住院退費 "&amp;TEXT(表格8[[#This Row],[住院日]],"mm/dd;;")&amp;"-"&amp;TEXT(表格8[[#This Row],[出院日]],"mm/dd;;")&amp;" 共"&amp;表格8[[#This Row],[住院天數(含前後日)]]&amp;"日"</f>
        <v>住院退費 07/23-07/30 共8日</v>
      </c>
      <c r="M77" s="167">
        <f>-(ROUNDDOWN(表格8[[#This Row],[住院天數(含前後日)]]/7,0)*50)</f>
        <v>-50</v>
      </c>
      <c r="N77" s="70"/>
      <c r="O77" s="172"/>
      <c r="P77" s="174">
        <f>-(ROUND(表格8[[#This Row],[冷氣使用
天數]]*(500/30),0))</f>
        <v>0</v>
      </c>
    </row>
    <row r="78" spans="1:16" hidden="1">
      <c r="A78" s="160" t="str">
        <f t="array" ref="A78">IFERROR((INDEX(名冊[#All],MATCH(表格8[[#This Row],[姓名]],名冊[[#All],[姓名]],0),COLUMN(名冊[[#Headers],[字號]]))),"")</f>
        <v>1-585</v>
      </c>
      <c r="B78" s="160" t="s">
        <v>709</v>
      </c>
      <c r="C78" s="162"/>
      <c r="D78" s="160" t="str">
        <f t="shared" si="1"/>
        <v>住院退費</v>
      </c>
      <c r="E78" s="163">
        <v>44036</v>
      </c>
      <c r="F78" s="163">
        <v>44046</v>
      </c>
      <c r="G78" s="168">
        <f>IF(AND(表格8[[#This Row],[住院日]]&lt;&gt;"",表格8[[#This Row],[出院日]]&lt;&gt;""),(IF(表格8[姓名]="",0,(表格8[出院日]-表格8[住院日])+1)),0)</f>
        <v>11</v>
      </c>
      <c r="H78" s="165">
        <f>IFERROR((INDEX(名冊[#All],MATCH(表格8[[#This Row],[姓名]],名冊[[#All],[姓名]],0),COLUMN(名冊[[#Headers],[月費]]))),"")</f>
        <v>30000</v>
      </c>
      <c r="I78" s="165">
        <f t="array" ref="I78">IFERROR((INDEX(名冊[#All],MATCH(表格8[[#This Row],[姓名]],名冊[[#All],[姓名]],0),COLUMN(名冊[[#Headers],[包月]]))),"")</f>
        <v>0</v>
      </c>
      <c r="J78" s="165">
        <f>600</f>
        <v>600</v>
      </c>
      <c r="K78" s="174">
        <f>-(ROUND(IF(表格8[姓名]="",0,(((表格8[月費]+表格8[[#This Row],[包月]])/30)-表格8[佔床費])*表格8[住院天數(含前後日)]),0))</f>
        <v>-4400</v>
      </c>
      <c r="L78" s="169" t="str">
        <f>"住院退費 "&amp;TEXT(表格8[[#This Row],[住院日]],"mm/dd;;")&amp;"-"&amp;TEXT(表格8[[#This Row],[出院日]],"mm/dd;;")&amp;" 共"&amp;表格8[[#This Row],[住院天數(含前後日)]]&amp;"日"</f>
        <v>住院退費 07/24-08/03 共11日</v>
      </c>
      <c r="M78" s="167">
        <f>-(ROUNDDOWN(表格8[[#This Row],[住院天數(含前後日)]]/7,0)*50)</f>
        <v>-50</v>
      </c>
      <c r="N78" s="70"/>
      <c r="O78" s="172"/>
      <c r="P78" s="174">
        <f>-(ROUND(表格8[[#This Row],[冷氣使用
天數]]*(500/30),0))</f>
        <v>0</v>
      </c>
    </row>
    <row r="79" spans="1:16" hidden="1">
      <c r="A79" s="160" t="str">
        <f t="array" ref="A79">IFERROR((INDEX(名冊[#All],MATCH(表格8[[#This Row],[姓名]],名冊[[#All],[姓名]],0),COLUMN(名冊[[#Headers],[字號]]))),"")</f>
        <v>1-296</v>
      </c>
      <c r="B79" s="160" t="s">
        <v>710</v>
      </c>
      <c r="C79" s="162"/>
      <c r="D79" s="160" t="str">
        <f t="shared" si="1"/>
        <v>住院退費</v>
      </c>
      <c r="E79" s="163">
        <v>43977</v>
      </c>
      <c r="F79" s="163">
        <v>44049</v>
      </c>
      <c r="G79" s="168">
        <f>IF(AND(表格8[[#This Row],[住院日]]&lt;&gt;"",表格8[[#This Row],[出院日]]&lt;&gt;""),(IF(表格8[姓名]="",0,(表格8[出院日]-表格8[住院日])+1)),0)</f>
        <v>73</v>
      </c>
      <c r="H79" s="165">
        <f>IFERROR((INDEX(名冊[#All],MATCH(表格8[[#This Row],[姓名]],名冊[[#All],[姓名]],0),COLUMN(名冊[[#Headers],[月費]]))),"")</f>
        <v>30000</v>
      </c>
      <c r="I79" s="165">
        <f t="array" ref="I79">IFERROR((INDEX(名冊[#All],MATCH(表格8[[#This Row],[姓名]],名冊[[#All],[姓名]],0),COLUMN(名冊[[#Headers],[包月]]))),"")</f>
        <v>0</v>
      </c>
      <c r="J79" s="165">
        <f>600</f>
        <v>600</v>
      </c>
      <c r="K79" s="174">
        <f>-(ROUND(IF(表格8[姓名]="",0,(((表格8[月費]+表格8[[#This Row],[包月]])/30)-表格8[佔床費])*表格8[住院天數(含前後日)]),0))</f>
        <v>-29200</v>
      </c>
      <c r="L79" s="169" t="str">
        <f>"住院退費 "&amp;TEXT(表格8[[#This Row],[住院日]],"mm/dd;;")&amp;"-"&amp;TEXT(表格8[[#This Row],[出院日]],"mm/dd;;")&amp;" 共"&amp;表格8[[#This Row],[住院天數(含前後日)]]&amp;"日"</f>
        <v>住院退費 05/26-08/06 共73日</v>
      </c>
      <c r="M79" s="167">
        <f>-(ROUNDDOWN(表格8[[#This Row],[住院天數(含前後日)]]/7,0)*50)</f>
        <v>-500</v>
      </c>
      <c r="N79" s="70"/>
      <c r="O79" s="172"/>
      <c r="P79" s="174">
        <f>-(ROUND(表格8[[#This Row],[冷氣使用
天數]]*(500/30),0))</f>
        <v>0</v>
      </c>
    </row>
    <row r="80" spans="1:16" hidden="1">
      <c r="A80" s="160" t="str">
        <f t="array" ref="A80">IFERROR((INDEX(名冊[#All],MATCH(表格8[[#This Row],[姓名]],名冊[[#All],[姓名]],0),COLUMN(名冊[[#Headers],[字號]]))),"")</f>
        <v/>
      </c>
      <c r="B80" s="160" t="s">
        <v>711</v>
      </c>
      <c r="C80" s="162"/>
      <c r="D80" s="160" t="str">
        <f t="shared" si="1"/>
        <v>住院退費</v>
      </c>
      <c r="E80" s="163">
        <v>44037</v>
      </c>
      <c r="F80" s="163">
        <v>44050</v>
      </c>
      <c r="G80" s="168">
        <f>IF(AND(表格8[[#This Row],[住院日]]&lt;&gt;"",表格8[[#This Row],[出院日]]&lt;&gt;""),(IF(表格8[姓名]="",0,(表格8[出院日]-表格8[住院日])+1)),0)</f>
        <v>14</v>
      </c>
      <c r="H80" s="165" t="str">
        <f>IFERROR((INDEX(名冊[#All],MATCH(表格8[[#This Row],[姓名]],名冊[[#All],[姓名]],0),COLUMN(名冊[[#Headers],[月費]]))),"")</f>
        <v/>
      </c>
      <c r="I80" s="165" t="str">
        <f t="array" ref="I80">IFERROR((INDEX(名冊[#All],MATCH(表格8[[#This Row],[姓名]],名冊[[#All],[姓名]],0),COLUMN(名冊[[#Headers],[包月]]))),"")</f>
        <v/>
      </c>
      <c r="J80" s="165">
        <f>600</f>
        <v>600</v>
      </c>
      <c r="K80" s="174" t="e">
        <f>-(ROUND(IF(表格8[姓名]="",0,(((表格8[月費]+表格8[[#This Row],[包月]])/30)-表格8[佔床費])*表格8[住院天數(含前後日)]),0))</f>
        <v>#VALUE!</v>
      </c>
      <c r="L80" s="169" t="str">
        <f>"住院退費 "&amp;TEXT(表格8[[#This Row],[住院日]],"mm/dd;;")&amp;"-"&amp;TEXT(表格8[[#This Row],[出院日]],"mm/dd;;")&amp;" 共"&amp;表格8[[#This Row],[住院天數(含前後日)]]&amp;"日"</f>
        <v>住院退費 07/25-08/07 共14日</v>
      </c>
      <c r="M80" s="167">
        <f>-(ROUNDDOWN(表格8[[#This Row],[住院天數(含前後日)]]/7,0)*50)</f>
        <v>-100</v>
      </c>
      <c r="N80" s="70"/>
      <c r="O80" s="172"/>
      <c r="P80" s="174">
        <f>-(ROUND(表格8[[#This Row],[冷氣使用
天數]]*(500/30),0))</f>
        <v>0</v>
      </c>
    </row>
    <row r="81" spans="1:16" hidden="1">
      <c r="A81" s="160" t="str">
        <f t="array" ref="A81">IFERROR((INDEX(名冊[#All],MATCH(表格8[[#This Row],[姓名]],名冊[[#All],[姓名]],0),COLUMN(名冊[[#Headers],[字號]]))),"")</f>
        <v/>
      </c>
      <c r="B81" s="160" t="s">
        <v>712</v>
      </c>
      <c r="C81" s="162"/>
      <c r="D81" s="160" t="str">
        <f t="shared" si="1"/>
        <v>住院退費</v>
      </c>
      <c r="E81" s="163">
        <v>44043</v>
      </c>
      <c r="F81" s="163">
        <v>44055</v>
      </c>
      <c r="G81" s="168">
        <f>IF(AND(表格8[[#This Row],[住院日]]&lt;&gt;"",表格8[[#This Row],[出院日]]&lt;&gt;""),(IF(表格8[姓名]="",0,(表格8[出院日]-表格8[住院日])+1)),0)</f>
        <v>13</v>
      </c>
      <c r="H81" s="165" t="str">
        <f>IFERROR((INDEX(名冊[#All],MATCH(表格8[[#This Row],[姓名]],名冊[[#All],[姓名]],0),COLUMN(名冊[[#Headers],[月費]]))),"")</f>
        <v/>
      </c>
      <c r="I81" s="165" t="str">
        <f t="array" ref="I81">IFERROR((INDEX(名冊[#All],MATCH(表格8[[#This Row],[姓名]],名冊[[#All],[姓名]],0),COLUMN(名冊[[#Headers],[包月]]))),"")</f>
        <v/>
      </c>
      <c r="J81" s="165">
        <f>600</f>
        <v>600</v>
      </c>
      <c r="K81" s="174" t="e">
        <f>-(ROUND(IF(表格8[姓名]="",0,(((表格8[月費]+表格8[[#This Row],[包月]])/30)-表格8[佔床費])*表格8[住院天數(含前後日)]),0))</f>
        <v>#VALUE!</v>
      </c>
      <c r="L81" s="169" t="str">
        <f>"住院退費 "&amp;TEXT(表格8[[#This Row],[住院日]],"mm/dd;;")&amp;"-"&amp;TEXT(表格8[[#This Row],[出院日]],"mm/dd;;")&amp;" 共"&amp;表格8[[#This Row],[住院天數(含前後日)]]&amp;"日"</f>
        <v>住院退費 07/31-08/12 共13日</v>
      </c>
      <c r="M81" s="167">
        <f>-(ROUNDDOWN(表格8[[#This Row],[住院天數(含前後日)]]/7,0)*50)</f>
        <v>-50</v>
      </c>
      <c r="N81" s="70"/>
      <c r="O81" s="172"/>
      <c r="P81" s="174">
        <f>-(ROUND(表格8[[#This Row],[冷氣使用
天數]]*(500/30),0))</f>
        <v>0</v>
      </c>
    </row>
    <row r="82" spans="1:16" hidden="1">
      <c r="A82" s="160" t="str">
        <f t="array" ref="A82">IFERROR((INDEX(名冊[#All],MATCH(表格8[[#This Row],[姓名]],名冊[[#All],[姓名]],0),COLUMN(名冊[[#Headers],[字號]]))),"")</f>
        <v/>
      </c>
      <c r="B82" s="160" t="s">
        <v>713</v>
      </c>
      <c r="C82" s="162"/>
      <c r="D82" s="160" t="str">
        <f t="shared" si="1"/>
        <v>住院退費</v>
      </c>
      <c r="E82" s="163">
        <v>44047</v>
      </c>
      <c r="F82" s="163">
        <v>44056</v>
      </c>
      <c r="G82" s="168">
        <f>IF(AND(表格8[[#This Row],[住院日]]&lt;&gt;"",表格8[[#This Row],[出院日]]&lt;&gt;""),(IF(表格8[姓名]="",0,(表格8[出院日]-表格8[住院日])+1)),0)</f>
        <v>10</v>
      </c>
      <c r="H82" s="165" t="str">
        <f>IFERROR((INDEX(名冊[#All],MATCH(表格8[[#This Row],[姓名]],名冊[[#All],[姓名]],0),COLUMN(名冊[[#Headers],[月費]]))),"")</f>
        <v/>
      </c>
      <c r="I82" s="165" t="str">
        <f t="array" ref="I82">IFERROR((INDEX(名冊[#All],MATCH(表格8[[#This Row],[姓名]],名冊[[#All],[姓名]],0),COLUMN(名冊[[#Headers],[包月]]))),"")</f>
        <v/>
      </c>
      <c r="J82" s="165">
        <f>600</f>
        <v>600</v>
      </c>
      <c r="K82" s="174" t="e">
        <f>-(ROUND(IF(表格8[姓名]="",0,(((表格8[月費]+表格8[[#This Row],[包月]])/30)-表格8[佔床費])*表格8[住院天數(含前後日)]),0))</f>
        <v>#VALUE!</v>
      </c>
      <c r="L82" s="169" t="str">
        <f>"住院退費 "&amp;TEXT(表格8[[#This Row],[住院日]],"mm/dd;;")&amp;"-"&amp;TEXT(表格8[[#This Row],[出院日]],"mm/dd;;")&amp;" 共"&amp;表格8[[#This Row],[住院天數(含前後日)]]&amp;"日"</f>
        <v>住院退費 08/04-08/13 共10日</v>
      </c>
      <c r="M82" s="167">
        <f>-(ROUNDDOWN(表格8[[#This Row],[住院天數(含前後日)]]/7,0)*50)</f>
        <v>-50</v>
      </c>
      <c r="N82" s="70"/>
      <c r="O82" s="172"/>
      <c r="P82" s="174">
        <f>-(ROUND(表格8[[#This Row],[冷氣使用
天數]]*(500/30),0))</f>
        <v>0</v>
      </c>
    </row>
    <row r="83" spans="1:16" hidden="1">
      <c r="A83" s="160" t="str">
        <f t="array" ref="A83">IFERROR((INDEX(名冊[#All],MATCH(表格8[[#This Row],[姓名]],名冊[[#All],[姓名]],0),COLUMN(名冊[[#Headers],[字號]]))),"")</f>
        <v/>
      </c>
      <c r="B83" s="160" t="s">
        <v>714</v>
      </c>
      <c r="C83" s="162"/>
      <c r="D83" s="160" t="str">
        <f t="shared" si="1"/>
        <v>住院退費</v>
      </c>
      <c r="E83" s="163">
        <v>44046</v>
      </c>
      <c r="F83" s="163">
        <v>44057</v>
      </c>
      <c r="G83" s="168">
        <f>IF(AND(表格8[[#This Row],[住院日]]&lt;&gt;"",表格8[[#This Row],[出院日]]&lt;&gt;""),(IF(表格8[姓名]="",0,(表格8[出院日]-表格8[住院日])+1)),0)</f>
        <v>12</v>
      </c>
      <c r="H83" s="165" t="str">
        <f>IFERROR((INDEX(名冊[#All],MATCH(表格8[[#This Row],[姓名]],名冊[[#All],[姓名]],0),COLUMN(名冊[[#Headers],[月費]]))),"")</f>
        <v/>
      </c>
      <c r="I83" s="165" t="str">
        <f t="array" ref="I83">IFERROR((INDEX(名冊[#All],MATCH(表格8[[#This Row],[姓名]],名冊[[#All],[姓名]],0),COLUMN(名冊[[#Headers],[包月]]))),"")</f>
        <v/>
      </c>
      <c r="J83" s="165">
        <f>600</f>
        <v>600</v>
      </c>
      <c r="K83" s="174" t="e">
        <f>-(ROUND(IF(表格8[姓名]="",0,(((表格8[月費]+表格8[[#This Row],[包月]])/30)-表格8[佔床費])*表格8[住院天數(含前後日)]),0))</f>
        <v>#VALUE!</v>
      </c>
      <c r="L83" s="169" t="str">
        <f>"住院退費 "&amp;TEXT(表格8[[#This Row],[住院日]],"mm/dd;;")&amp;"-"&amp;TEXT(表格8[[#This Row],[出院日]],"mm/dd;;")&amp;" 共"&amp;表格8[[#This Row],[住院天數(含前後日)]]&amp;"日"</f>
        <v>住院退費 08/03-08/14 共12日</v>
      </c>
      <c r="M83" s="167">
        <f>-(ROUNDDOWN(表格8[[#This Row],[住院天數(含前後日)]]/7,0)*50)</f>
        <v>-50</v>
      </c>
      <c r="N83" s="70"/>
      <c r="O83" s="172"/>
      <c r="P83" s="174">
        <f>-(ROUND(表格8[[#This Row],[冷氣使用
天數]]*(500/30),0))</f>
        <v>0</v>
      </c>
    </row>
    <row r="84" spans="1:16" hidden="1">
      <c r="A84" s="160" t="str">
        <f t="array" ref="A84">IFERROR((INDEX(名冊[#All],MATCH(表格8[[#This Row],[姓名]],名冊[[#All],[姓名]],0),COLUMN(名冊[[#Headers],[字號]]))),"")</f>
        <v/>
      </c>
      <c r="B84" s="160" t="s">
        <v>715</v>
      </c>
      <c r="C84" s="162"/>
      <c r="D84" s="160" t="str">
        <f t="shared" si="1"/>
        <v>住院退費</v>
      </c>
      <c r="E84" s="163">
        <v>44041</v>
      </c>
      <c r="F84" s="163">
        <v>44057</v>
      </c>
      <c r="G84" s="168">
        <f>IF(AND(表格8[[#This Row],[住院日]]&lt;&gt;"",表格8[[#This Row],[出院日]]&lt;&gt;""),(IF(表格8[姓名]="",0,(表格8[出院日]-表格8[住院日])+1)),0)</f>
        <v>17</v>
      </c>
      <c r="H84" s="165" t="str">
        <f>IFERROR((INDEX(名冊[#All],MATCH(表格8[[#This Row],[姓名]],名冊[[#All],[姓名]],0),COLUMN(名冊[[#Headers],[月費]]))),"")</f>
        <v/>
      </c>
      <c r="I84" s="165" t="str">
        <f t="array" ref="I84">IFERROR((INDEX(名冊[#All],MATCH(表格8[[#This Row],[姓名]],名冊[[#All],[姓名]],0),COLUMN(名冊[[#Headers],[包月]]))),"")</f>
        <v/>
      </c>
      <c r="J84" s="165">
        <f>600</f>
        <v>600</v>
      </c>
      <c r="K84" s="174" t="e">
        <f>-(ROUND(IF(表格8[姓名]="",0,(((表格8[月費]+表格8[[#This Row],[包月]])/30)-表格8[佔床費])*表格8[住院天數(含前後日)]),0))</f>
        <v>#VALUE!</v>
      </c>
      <c r="L84" s="169" t="str">
        <f>"住院退費 "&amp;TEXT(表格8[[#This Row],[住院日]],"mm/dd;;")&amp;"-"&amp;TEXT(表格8[[#This Row],[出院日]],"mm/dd;;")&amp;" 共"&amp;表格8[[#This Row],[住院天數(含前後日)]]&amp;"日"</f>
        <v>住院退費 07/29-08/14 共17日</v>
      </c>
      <c r="M84" s="167">
        <f>-(ROUNDDOWN(表格8[[#This Row],[住院天數(含前後日)]]/7,0)*50)</f>
        <v>-100</v>
      </c>
      <c r="N84" s="70"/>
      <c r="O84" s="172"/>
      <c r="P84" s="174">
        <f>-(ROUND(表格8[[#This Row],[冷氣使用
天數]]*(500/30),0))</f>
        <v>0</v>
      </c>
    </row>
    <row r="85" spans="1:16" hidden="1">
      <c r="A85" s="160" t="str">
        <f t="array" ref="A85">IFERROR((INDEX(名冊[#All],MATCH(表格8[[#This Row],[姓名]],名冊[[#All],[姓名]],0),COLUMN(名冊[[#Headers],[字號]]))),"")</f>
        <v/>
      </c>
      <c r="B85" s="160" t="s">
        <v>658</v>
      </c>
      <c r="C85" s="162"/>
      <c r="D85" s="160" t="str">
        <f t="shared" si="1"/>
        <v>住院退費</v>
      </c>
      <c r="E85" s="163">
        <v>44027</v>
      </c>
      <c r="F85" s="163">
        <v>44064</v>
      </c>
      <c r="G85" s="168">
        <f>IF(AND(表格8[[#This Row],[住院日]]&lt;&gt;"",表格8[[#This Row],[出院日]]&lt;&gt;""),(IF(表格8[姓名]="",0,(表格8[出院日]-表格8[住院日])+1)),0)</f>
        <v>38</v>
      </c>
      <c r="H85" s="165" t="str">
        <f>IFERROR((INDEX(名冊[#All],MATCH(表格8[[#This Row],[姓名]],名冊[[#All],[姓名]],0),COLUMN(名冊[[#Headers],[月費]]))),"")</f>
        <v/>
      </c>
      <c r="I85" s="165" t="str">
        <f t="array" ref="I85">IFERROR((INDEX(名冊[#All],MATCH(表格8[[#This Row],[姓名]],名冊[[#All],[姓名]],0),COLUMN(名冊[[#Headers],[包月]]))),"")</f>
        <v/>
      </c>
      <c r="J85" s="165">
        <f>600</f>
        <v>600</v>
      </c>
      <c r="K85" s="174" t="e">
        <f>-(ROUND(IF(表格8[姓名]="",0,(((表格8[月費]+表格8[[#This Row],[包月]])/30)-表格8[佔床費])*表格8[住院天數(含前後日)]),0))</f>
        <v>#VALUE!</v>
      </c>
      <c r="L85" s="169" t="str">
        <f>"住院退費 "&amp;TEXT(表格8[[#This Row],[住院日]],"mm/dd;;")&amp;"-"&amp;TEXT(表格8[[#This Row],[出院日]],"mm/dd;;")&amp;" 共"&amp;表格8[[#This Row],[住院天數(含前後日)]]&amp;"日"</f>
        <v>住院退費 07/15-08/21 共38日</v>
      </c>
      <c r="M85" s="167">
        <f>-(ROUNDDOWN(表格8[[#This Row],[住院天數(含前後日)]]/7,0)*50)</f>
        <v>-250</v>
      </c>
      <c r="N85" s="70"/>
      <c r="O85" s="172"/>
      <c r="P85" s="174">
        <f>-(ROUND(表格8[[#This Row],[冷氣使用
天數]]*(500/30),0))</f>
        <v>0</v>
      </c>
    </row>
    <row r="86" spans="1:16" hidden="1">
      <c r="A86" s="160" t="str">
        <f t="array" ref="A86">IFERROR((INDEX(名冊[#All],MATCH(表格8[[#This Row],[姓名]],名冊[[#All],[姓名]],0),COLUMN(名冊[[#Headers],[字號]]))),"")</f>
        <v>1-585</v>
      </c>
      <c r="B86" s="160" t="s">
        <v>709</v>
      </c>
      <c r="C86" s="162"/>
      <c r="D86" s="160" t="str">
        <f t="shared" si="1"/>
        <v>住院退費</v>
      </c>
      <c r="E86" s="163">
        <v>44057</v>
      </c>
      <c r="F86" s="163">
        <v>44062</v>
      </c>
      <c r="G86" s="168">
        <f>IF(AND(表格8[[#This Row],[住院日]]&lt;&gt;"",表格8[[#This Row],[出院日]]&lt;&gt;""),(IF(表格8[姓名]="",0,(表格8[出院日]-表格8[住院日])+1)),0)</f>
        <v>6</v>
      </c>
      <c r="H86" s="165">
        <f>IFERROR((INDEX(名冊[#All],MATCH(表格8[[#This Row],[姓名]],名冊[[#All],[姓名]],0),COLUMN(名冊[[#Headers],[月費]]))),"")</f>
        <v>30000</v>
      </c>
      <c r="I86" s="165">
        <f t="array" ref="I86">IFERROR((INDEX(名冊[#All],MATCH(表格8[[#This Row],[姓名]],名冊[[#All],[姓名]],0),COLUMN(名冊[[#Headers],[包月]]))),"")</f>
        <v>0</v>
      </c>
      <c r="J86" s="165">
        <f>600</f>
        <v>600</v>
      </c>
      <c r="K86" s="174">
        <f>-(ROUND(IF(表格8[姓名]="",0,(((表格8[月費]+表格8[[#This Row],[包月]])/30)-表格8[佔床費])*表格8[住院天數(含前後日)]),0))</f>
        <v>-2400</v>
      </c>
      <c r="L86" s="169" t="str">
        <f>"住院退費 "&amp;TEXT(表格8[[#This Row],[住院日]],"mm/dd;;")&amp;"-"&amp;TEXT(表格8[[#This Row],[出院日]],"mm/dd;;")&amp;" 共"&amp;表格8[[#This Row],[住院天數(含前後日)]]&amp;"日"</f>
        <v>住院退費 08/14-08/19 共6日</v>
      </c>
      <c r="M86" s="167">
        <f>-(ROUNDDOWN(表格8[[#This Row],[住院天數(含前後日)]]/7,0)*50)</f>
        <v>0</v>
      </c>
      <c r="N86" s="70"/>
      <c r="O86" s="172"/>
      <c r="P86" s="174">
        <f>-(ROUND(表格8[[#This Row],[冷氣使用
天數]]*(500/30),0))</f>
        <v>0</v>
      </c>
    </row>
    <row r="87" spans="1:16" hidden="1">
      <c r="A87" s="160" t="str">
        <f t="array" ref="A87">IFERROR((INDEX(名冊[#All],MATCH(表格8[[#This Row],[姓名]],名冊[[#All],[姓名]],0),COLUMN(名冊[[#Headers],[字號]]))),"")</f>
        <v/>
      </c>
      <c r="B87" s="160" t="s">
        <v>716</v>
      </c>
      <c r="C87" s="162"/>
      <c r="D87" s="160" t="str">
        <f t="shared" si="1"/>
        <v>住院退費</v>
      </c>
      <c r="E87" s="163">
        <v>44058</v>
      </c>
      <c r="F87" s="163">
        <v>44067</v>
      </c>
      <c r="G87" s="168">
        <f>IF(AND(表格8[[#This Row],[住院日]]&lt;&gt;"",表格8[[#This Row],[出院日]]&lt;&gt;""),(IF(表格8[姓名]="",0,(表格8[出院日]-表格8[住院日])+1)),0)</f>
        <v>10</v>
      </c>
      <c r="H87" s="165" t="str">
        <f>IFERROR((INDEX(名冊[#All],MATCH(表格8[[#This Row],[姓名]],名冊[[#All],[姓名]],0),COLUMN(名冊[[#Headers],[月費]]))),"")</f>
        <v/>
      </c>
      <c r="I87" s="165" t="str">
        <f t="array" ref="I87">IFERROR((INDEX(名冊[#All],MATCH(表格8[[#This Row],[姓名]],名冊[[#All],[姓名]],0),COLUMN(名冊[[#Headers],[包月]]))),"")</f>
        <v/>
      </c>
      <c r="J87" s="165">
        <f>600</f>
        <v>600</v>
      </c>
      <c r="K87" s="174" t="e">
        <f>-(ROUND(IF(表格8[姓名]="",0,(((表格8[月費]+表格8[[#This Row],[包月]])/30)-表格8[佔床費])*表格8[住院天數(含前後日)]),0))</f>
        <v>#VALUE!</v>
      </c>
      <c r="L87" s="169" t="str">
        <f>"住院退費 "&amp;TEXT(表格8[[#This Row],[住院日]],"mm/dd;;")&amp;"-"&amp;TEXT(表格8[[#This Row],[出院日]],"mm/dd;;")&amp;" 共"&amp;表格8[[#This Row],[住院天數(含前後日)]]&amp;"日"</f>
        <v>住院退費 08/15-08/24 共10日</v>
      </c>
      <c r="M87" s="167">
        <f>-(ROUNDDOWN(表格8[[#This Row],[住院天數(含前後日)]]/7,0)*50)</f>
        <v>-50</v>
      </c>
      <c r="N87" s="70"/>
      <c r="O87" s="172"/>
      <c r="P87" s="174">
        <f>-(ROUND(表格8[[#This Row],[冷氣使用
天數]]*(500/30),0))</f>
        <v>0</v>
      </c>
    </row>
    <row r="88" spans="1:16" hidden="1">
      <c r="A88" s="160" t="str">
        <f t="array" ref="A88">IFERROR((INDEX(名冊[#All],MATCH(表格8[[#This Row],[姓名]],名冊[[#All],[姓名]],0),COLUMN(名冊[[#Headers],[字號]]))),"")</f>
        <v/>
      </c>
      <c r="B88" s="160" t="s">
        <v>717</v>
      </c>
      <c r="C88" s="162"/>
      <c r="D88" s="160" t="str">
        <f t="shared" si="1"/>
        <v>住院退費</v>
      </c>
      <c r="E88" s="163">
        <v>44058</v>
      </c>
      <c r="F88" s="163">
        <v>44067</v>
      </c>
      <c r="G88" s="168">
        <f>IF(AND(表格8[[#This Row],[住院日]]&lt;&gt;"",表格8[[#This Row],[出院日]]&lt;&gt;""),(IF(表格8[姓名]="",0,(表格8[出院日]-表格8[住院日])+1)),0)</f>
        <v>10</v>
      </c>
      <c r="H88" s="165" t="str">
        <f>IFERROR((INDEX(名冊[#All],MATCH(表格8[[#This Row],[姓名]],名冊[[#All],[姓名]],0),COLUMN(名冊[[#Headers],[月費]]))),"")</f>
        <v/>
      </c>
      <c r="I88" s="165" t="str">
        <f t="array" ref="I88">IFERROR((INDEX(名冊[#All],MATCH(表格8[[#This Row],[姓名]],名冊[[#All],[姓名]],0),COLUMN(名冊[[#Headers],[包月]]))),"")</f>
        <v/>
      </c>
      <c r="J88" s="165">
        <f>600</f>
        <v>600</v>
      </c>
      <c r="K88" s="174" t="e">
        <f>-(ROUND(IF(表格8[姓名]="",0,(((表格8[月費]+表格8[[#This Row],[包月]])/30)-表格8[佔床費])*表格8[住院天數(含前後日)]),0))</f>
        <v>#VALUE!</v>
      </c>
      <c r="L88" s="169" t="str">
        <f>"住院退費 "&amp;TEXT(表格8[[#This Row],[住院日]],"mm/dd;;")&amp;"-"&amp;TEXT(表格8[[#This Row],[出院日]],"mm/dd;;")&amp;" 共"&amp;表格8[[#This Row],[住院天數(含前後日)]]&amp;"日"</f>
        <v>住院退費 08/15-08/24 共10日</v>
      </c>
      <c r="M88" s="167">
        <f>-(ROUNDDOWN(表格8[[#This Row],[住院天數(含前後日)]]/7,0)*50)</f>
        <v>-50</v>
      </c>
      <c r="N88" s="70"/>
      <c r="O88" s="172"/>
      <c r="P88" s="174">
        <f>-(ROUND(表格8[[#This Row],[冷氣使用
天數]]*(500/30),0))</f>
        <v>0</v>
      </c>
    </row>
    <row r="89" spans="1:16" hidden="1">
      <c r="A89" s="160" t="str">
        <f t="array" ref="A89">IFERROR((INDEX(名冊[#All],MATCH(表格8[[#This Row],[姓名]],名冊[[#All],[姓名]],0),COLUMN(名冊[[#Headers],[字號]]))),"")</f>
        <v/>
      </c>
      <c r="B89" s="160" t="s">
        <v>718</v>
      </c>
      <c r="C89" s="162"/>
      <c r="D89" s="160" t="str">
        <f t="shared" si="1"/>
        <v>住院退費</v>
      </c>
      <c r="E89" s="163">
        <v>44048</v>
      </c>
      <c r="F89" s="163">
        <v>44056</v>
      </c>
      <c r="G89" s="168">
        <f>IF(AND(表格8[[#This Row],[住院日]]&lt;&gt;"",表格8[[#This Row],[出院日]]&lt;&gt;""),(IF(表格8[姓名]="",0,(表格8[出院日]-表格8[住院日])+1)),0)</f>
        <v>9</v>
      </c>
      <c r="H89" s="165" t="str">
        <f>IFERROR((INDEX(名冊[#All],MATCH(表格8[[#This Row],[姓名]],名冊[[#All],[姓名]],0),COLUMN(名冊[[#Headers],[月費]]))),"")</f>
        <v/>
      </c>
      <c r="I89" s="165" t="str">
        <f t="array" ref="I89">IFERROR((INDEX(名冊[#All],MATCH(表格8[[#This Row],[姓名]],名冊[[#All],[姓名]],0),COLUMN(名冊[[#Headers],[包月]]))),"")</f>
        <v/>
      </c>
      <c r="J89" s="165">
        <f>600</f>
        <v>600</v>
      </c>
      <c r="K89" s="174" t="e">
        <f>-(ROUND(IF(表格8[姓名]="",0,(((表格8[月費]+表格8[[#This Row],[包月]])/30)-表格8[佔床費])*表格8[住院天數(含前後日)]),0))</f>
        <v>#VALUE!</v>
      </c>
      <c r="L89" s="169" t="str">
        <f>"住院退費 "&amp;TEXT(表格8[[#This Row],[住院日]],"mm/dd;;")&amp;"-"&amp;TEXT(表格8[[#This Row],[出院日]],"mm/dd;;")&amp;" 共"&amp;表格8[[#This Row],[住院天數(含前後日)]]&amp;"日"</f>
        <v>住院退費 08/05-08/13 共9日</v>
      </c>
      <c r="M89" s="167">
        <f>-(ROUNDDOWN(表格8[[#This Row],[住院天數(含前後日)]]/7,0)*50)</f>
        <v>-50</v>
      </c>
      <c r="N89" s="70"/>
      <c r="O89" s="172"/>
      <c r="P89" s="174">
        <f>-(ROUND(表格8[[#This Row],[冷氣使用
天數]]*(500/30),0))</f>
        <v>0</v>
      </c>
    </row>
    <row r="90" spans="1:16" hidden="1">
      <c r="A90" s="160" t="str">
        <f t="array" ref="A90">IFERROR((INDEX(名冊[#All],MATCH(表格8[[#This Row],[姓名]],名冊[[#All],[姓名]],0),COLUMN(名冊[[#Headers],[字號]]))),"")</f>
        <v>1-402</v>
      </c>
      <c r="B90" s="160" t="s">
        <v>628</v>
      </c>
      <c r="C90" s="162"/>
      <c r="D90" s="160" t="str">
        <f t="shared" si="1"/>
        <v>住院退費</v>
      </c>
      <c r="E90" s="163">
        <v>44051</v>
      </c>
      <c r="F90" s="163">
        <v>44060</v>
      </c>
      <c r="G90" s="168">
        <f>IF(AND(表格8[[#This Row],[住院日]]&lt;&gt;"",表格8[[#This Row],[出院日]]&lt;&gt;""),(IF(表格8[姓名]="",0,(表格8[出院日]-表格8[住院日])+1)),0)</f>
        <v>10</v>
      </c>
      <c r="H90" s="165">
        <f>IFERROR((INDEX(名冊[#All],MATCH(表格8[[#This Row],[姓名]],名冊[[#All],[姓名]],0),COLUMN(名冊[[#Headers],[月費]]))),"")</f>
        <v>30000</v>
      </c>
      <c r="I90" s="165">
        <f t="array" ref="I90">IFERROR((INDEX(名冊[#All],MATCH(表格8[[#This Row],[姓名]],名冊[[#All],[姓名]],0),COLUMN(名冊[[#Headers],[包月]]))),"")</f>
        <v>0</v>
      </c>
      <c r="J90" s="165">
        <f>600</f>
        <v>600</v>
      </c>
      <c r="K90" s="174">
        <f>-(ROUND(IF(表格8[姓名]="",0,(((表格8[月費]+表格8[[#This Row],[包月]])/30)-表格8[佔床費])*表格8[住院天數(含前後日)]),0))</f>
        <v>-4000</v>
      </c>
      <c r="L90" s="169" t="str">
        <f>"住院退費 "&amp;TEXT(表格8[[#This Row],[住院日]],"mm/dd;;")&amp;"-"&amp;TEXT(表格8[[#This Row],[出院日]],"mm/dd;;")&amp;" 共"&amp;表格8[[#This Row],[住院天數(含前後日)]]&amp;"日"</f>
        <v>住院退費 08/08-08/17 共10日</v>
      </c>
      <c r="M90" s="167">
        <f>-(ROUNDDOWN(表格8[[#This Row],[住院天數(含前後日)]]/7,0)*50)</f>
        <v>-50</v>
      </c>
      <c r="N90" s="70"/>
      <c r="O90" s="172"/>
      <c r="P90" s="174">
        <f>-(ROUND(表格8[[#This Row],[冷氣使用
天數]]*(500/30),0))</f>
        <v>0</v>
      </c>
    </row>
    <row r="91" spans="1:16" hidden="1">
      <c r="A91" s="160" t="str">
        <f t="array" ref="A91">IFERROR((INDEX(名冊[#All],MATCH(表格8[[#This Row],[姓名]],名冊[[#All],[姓名]],0),COLUMN(名冊[[#Headers],[字號]]))),"")</f>
        <v>2-066</v>
      </c>
      <c r="B91" s="160" t="s">
        <v>719</v>
      </c>
      <c r="C91" s="162"/>
      <c r="D91" s="160" t="str">
        <f t="shared" si="1"/>
        <v>住院退費</v>
      </c>
      <c r="E91" s="163">
        <v>44053</v>
      </c>
      <c r="F91" s="163">
        <v>44062</v>
      </c>
      <c r="G91" s="168">
        <f>IF(AND(表格8[[#This Row],[住院日]]&lt;&gt;"",表格8[[#This Row],[出院日]]&lt;&gt;""),(IF(表格8[姓名]="",0,(表格8[出院日]-表格8[住院日])+1)),0)</f>
        <v>10</v>
      </c>
      <c r="H91" s="165">
        <f>IFERROR((INDEX(名冊[#All],MATCH(表格8[[#This Row],[姓名]],名冊[[#All],[姓名]],0),COLUMN(名冊[[#Headers],[月費]]))),"")</f>
        <v>36000</v>
      </c>
      <c r="I91" s="165">
        <f t="array" ref="I91">IFERROR((INDEX(名冊[#All],MATCH(表格8[[#This Row],[姓名]],名冊[[#All],[姓名]],0),COLUMN(名冊[[#Headers],[包月]]))),"")</f>
        <v>0</v>
      </c>
      <c r="J91" s="165">
        <f>600</f>
        <v>600</v>
      </c>
      <c r="K91" s="174">
        <f>-(ROUND(IF(表格8[姓名]="",0,(((表格8[月費]+表格8[[#This Row],[包月]])/30)-表格8[佔床費])*表格8[住院天數(含前後日)]),0))</f>
        <v>-6000</v>
      </c>
      <c r="L91" s="169" t="str">
        <f>"住院退費 "&amp;TEXT(表格8[[#This Row],[住院日]],"mm/dd;;")&amp;"-"&amp;TEXT(表格8[[#This Row],[出院日]],"mm/dd;;")&amp;" 共"&amp;表格8[[#This Row],[住院天數(含前後日)]]&amp;"日"</f>
        <v>住院退費 08/10-08/19 共10日</v>
      </c>
      <c r="M91" s="167">
        <f>-(ROUNDDOWN(表格8[[#This Row],[住院天數(含前後日)]]/7,0)*50)</f>
        <v>-50</v>
      </c>
      <c r="N91" s="70"/>
      <c r="O91" s="172"/>
      <c r="P91" s="174">
        <f>-(ROUND(表格8[[#This Row],[冷氣使用
天數]]*(500/30),0))</f>
        <v>0</v>
      </c>
    </row>
    <row r="92" spans="1:16" hidden="1">
      <c r="A92" s="160" t="str">
        <f t="array" ref="A92">IFERROR((INDEX(名冊[#All],MATCH(表格8[[#This Row],[姓名]],名冊[[#All],[姓名]],0),COLUMN(名冊[[#Headers],[字號]]))),"")</f>
        <v>2-183</v>
      </c>
      <c r="B92" s="160" t="s">
        <v>734</v>
      </c>
      <c r="C92" s="162"/>
      <c r="D92" s="160" t="str">
        <f t="shared" si="1"/>
        <v>住院退費</v>
      </c>
      <c r="E92" s="163">
        <v>44074</v>
      </c>
      <c r="F92" s="163">
        <v>44083</v>
      </c>
      <c r="G92" s="168">
        <f>IF(AND(表格8[[#This Row],[住院日]]&lt;&gt;"",表格8[[#This Row],[出院日]]&lt;&gt;""),(IF(表格8[姓名]="",0,(表格8[出院日]-表格8[住院日])+1)),0)</f>
        <v>10</v>
      </c>
      <c r="H92" s="165">
        <f>IFERROR((INDEX(名冊[#All],MATCH(表格8[[#This Row],[姓名]],名冊[[#All],[姓名]],0),COLUMN(名冊[[#Headers],[月費]]))),"")</f>
        <v>35000</v>
      </c>
      <c r="I92" s="165">
        <f t="array" ref="I92">IFERROR((INDEX(名冊[#All],MATCH(表格8[[#This Row],[姓名]],名冊[[#All],[姓名]],0),COLUMN(名冊[[#Headers],[包月]]))),"")</f>
        <v>0</v>
      </c>
      <c r="J92" s="165">
        <f>600</f>
        <v>600</v>
      </c>
      <c r="K92" s="174">
        <f>-(ROUND(IF(表格8[姓名]="",0,(((表格8[月費]+表格8[[#This Row],[包月]])/30)-表格8[佔床費])*表格8[住院天數(含前後日)]),0))</f>
        <v>-5667</v>
      </c>
      <c r="L92" s="169" t="str">
        <f>"住院退費 "&amp;TEXT(表格8[[#This Row],[住院日]],"mm/dd;;")&amp;"-"&amp;TEXT(表格8[[#This Row],[出院日]],"mm/dd;;")&amp;" 共"&amp;表格8[[#This Row],[住院天數(含前後日)]]&amp;"日"</f>
        <v>住院退費 08/31-09/09 共10日</v>
      </c>
      <c r="M92" s="167">
        <f>-(ROUNDDOWN(表格8[[#This Row],[住院天數(含前後日)]]/7,0)*50)</f>
        <v>-50</v>
      </c>
      <c r="N92" s="70"/>
      <c r="O92" s="172"/>
      <c r="P92" s="174">
        <f>-(ROUND(表格8[[#This Row],[冷氣使用
天數]]*(500/30),0))</f>
        <v>0</v>
      </c>
    </row>
    <row r="93" spans="1:16" hidden="1">
      <c r="A93" s="160" t="str">
        <f t="array" ref="A93">IFERROR((INDEX(名冊[#All],MATCH(表格8[[#This Row],[姓名]],名冊[[#All],[姓名]],0),COLUMN(名冊[[#Headers],[字號]]))),"")</f>
        <v>2-183</v>
      </c>
      <c r="B93" s="160" t="s">
        <v>734</v>
      </c>
      <c r="C93" s="162"/>
      <c r="D93" s="160" t="str">
        <f t="shared" si="1"/>
        <v>住院退費</v>
      </c>
      <c r="E93" s="163">
        <v>44088</v>
      </c>
      <c r="F93" s="163">
        <v>44096</v>
      </c>
      <c r="G93" s="168">
        <f>IF(AND(表格8[[#This Row],[住院日]]&lt;&gt;"",表格8[[#This Row],[出院日]]&lt;&gt;""),(IF(表格8[姓名]="",0,(表格8[出院日]-表格8[住院日])+1)),0)</f>
        <v>9</v>
      </c>
      <c r="H93" s="165">
        <f>IFERROR((INDEX(名冊[#All],MATCH(表格8[[#This Row],[姓名]],名冊[[#All],[姓名]],0),COLUMN(名冊[[#Headers],[月費]]))),"")</f>
        <v>35000</v>
      </c>
      <c r="I93" s="165">
        <f t="array" ref="I93">IFERROR((INDEX(名冊[#All],MATCH(表格8[[#This Row],[姓名]],名冊[[#All],[姓名]],0),COLUMN(名冊[[#Headers],[包月]]))),"")</f>
        <v>0</v>
      </c>
      <c r="J93" s="165">
        <f>600</f>
        <v>600</v>
      </c>
      <c r="K93" s="174">
        <f>-(ROUND(IF(表格8[姓名]="",0,(((表格8[月費]+表格8[[#This Row],[包月]])/30)-表格8[佔床費])*表格8[住院天數(含前後日)]),0))</f>
        <v>-5100</v>
      </c>
      <c r="L93" s="169" t="str">
        <f>"住院退費 "&amp;TEXT(表格8[[#This Row],[住院日]],"mm/dd;;")&amp;"-"&amp;TEXT(表格8[[#This Row],[出院日]],"mm/dd;;")&amp;" 共"&amp;表格8[[#This Row],[住院天數(含前後日)]]&amp;"日"</f>
        <v>住院退費 09/14-09/22 共9日</v>
      </c>
      <c r="M93" s="167">
        <f>-(ROUNDDOWN(表格8[[#This Row],[住院天數(含前後日)]]/7,0)*50)</f>
        <v>-50</v>
      </c>
      <c r="N93" s="70"/>
      <c r="O93" s="172"/>
      <c r="P93" s="174">
        <f>-(ROUND(表格8[[#This Row],[冷氣使用
天數]]*(500/30),0))</f>
        <v>0</v>
      </c>
    </row>
    <row r="94" spans="1:16" hidden="1">
      <c r="A94" s="160" t="str">
        <f t="array" ref="A94">IFERROR((INDEX(名冊[#All],MATCH(表格8[[#This Row],[姓名]],名冊[[#All],[姓名]],0),COLUMN(名冊[[#Headers],[字號]]))),"")</f>
        <v>1-402</v>
      </c>
      <c r="B94" s="160" t="s">
        <v>738</v>
      </c>
      <c r="C94" s="162"/>
      <c r="D94" s="160" t="str">
        <f t="shared" si="1"/>
        <v>住院退費</v>
      </c>
      <c r="E94" s="163">
        <v>44025</v>
      </c>
      <c r="F94" s="163">
        <v>44032</v>
      </c>
      <c r="G94" s="168">
        <f>IF(AND(表格8[[#This Row],[住院日]]&lt;&gt;"",表格8[[#This Row],[出院日]]&lt;&gt;""),(IF(表格8[姓名]="",0,(表格8[出院日]-表格8[住院日])+1)),0)</f>
        <v>8</v>
      </c>
      <c r="H94" s="165">
        <f>IFERROR((INDEX(名冊[#All],MATCH(表格8[[#This Row],[姓名]],名冊[[#All],[姓名]],0),COLUMN(名冊[[#Headers],[月費]]))),"")</f>
        <v>30000</v>
      </c>
      <c r="I94" s="165">
        <f t="array" ref="I94">IFERROR((INDEX(名冊[#All],MATCH(表格8[[#This Row],[姓名]],名冊[[#All],[姓名]],0),COLUMN(名冊[[#Headers],[包月]]))),"")</f>
        <v>0</v>
      </c>
      <c r="J94" s="165">
        <f>600</f>
        <v>600</v>
      </c>
      <c r="K94" s="174">
        <f>-(ROUND(IF(表格8[姓名]="",0,(((表格8[月費]+表格8[[#This Row],[包月]])/30)-表格8[佔床費])*表格8[住院天數(含前後日)]),0))</f>
        <v>-3200</v>
      </c>
      <c r="L94" s="169" t="str">
        <f>"住院退費 "&amp;TEXT(表格8[[#This Row],[住院日]],"mm/dd;;")&amp;"-"&amp;TEXT(表格8[[#This Row],[出院日]],"mm/dd;;")&amp;" 共"&amp;表格8[[#This Row],[住院天數(含前後日)]]&amp;"日"</f>
        <v>住院退費 07/13-07/20 共8日</v>
      </c>
      <c r="M94" s="167">
        <f>-(ROUNDDOWN(表格8[[#This Row],[住院天數(含前後日)]]/7,0)*50)</f>
        <v>-50</v>
      </c>
      <c r="N94" s="70"/>
      <c r="O94" s="172"/>
      <c r="P94" s="174">
        <f>-(ROUND(表格8[[#This Row],[冷氣使用
天數]]*(500/30),0))</f>
        <v>0</v>
      </c>
    </row>
    <row r="95" spans="1:16" hidden="1">
      <c r="A95" s="160" t="str">
        <f t="array" ref="A95">IFERROR((INDEX(名冊[#All],MATCH(表格8[[#This Row],[姓名]],名冊[[#All],[姓名]],0),COLUMN(名冊[[#Headers],[字號]]))),"")</f>
        <v/>
      </c>
      <c r="B95" s="160" t="s">
        <v>746</v>
      </c>
      <c r="C95" s="162"/>
      <c r="D95" s="160" t="str">
        <f t="shared" si="1"/>
        <v>住院退費</v>
      </c>
      <c r="E95" s="163">
        <v>44120</v>
      </c>
      <c r="F95" s="163">
        <v>44128</v>
      </c>
      <c r="G95" s="168">
        <f>IF(AND(表格8[[#This Row],[住院日]]&lt;&gt;"",表格8[[#This Row],[出院日]]&lt;&gt;""),(IF(表格8[姓名]="",0,(表格8[出院日]-表格8[住院日])+1)),0)</f>
        <v>9</v>
      </c>
      <c r="H95" s="165" t="str">
        <f>IFERROR((INDEX(名冊[#All],MATCH(表格8[[#This Row],[姓名]],名冊[[#All],[姓名]],0),COLUMN(名冊[[#Headers],[月費]]))),"")</f>
        <v/>
      </c>
      <c r="I95" s="165" t="str">
        <f t="array" ref="I95">IFERROR((INDEX(名冊[#All],MATCH(表格8[[#This Row],[姓名]],名冊[[#All],[姓名]],0),COLUMN(名冊[[#Headers],[包月]]))),"")</f>
        <v/>
      </c>
      <c r="J95" s="165">
        <f>600</f>
        <v>600</v>
      </c>
      <c r="K95" s="174" t="e">
        <f>-(ROUND(IF(表格8[姓名]="",0,(((表格8[月費]+表格8[[#This Row],[包月]])/30)-表格8[佔床費])*表格8[住院天數(含前後日)]),0))</f>
        <v>#VALUE!</v>
      </c>
      <c r="L95" s="169" t="str">
        <f>"住院退費 "&amp;TEXT(表格8[[#This Row],[住院日]],"mm/dd;;")&amp;"-"&amp;TEXT(表格8[[#This Row],[出院日]],"mm/dd;;")&amp;" 共"&amp;表格8[[#This Row],[住院天數(含前後日)]]&amp;"日"</f>
        <v>住院退費 10/16-10/24 共9日</v>
      </c>
      <c r="M95" s="167">
        <f>-(ROUNDDOWN(表格8[[#This Row],[住院天數(含前後日)]]/7,0)*50)</f>
        <v>-50</v>
      </c>
      <c r="N95" s="70"/>
      <c r="O95" s="172"/>
      <c r="P95" s="174">
        <f>-(ROUND(表格8[[#This Row],[冷氣使用
天數]]*(500/30),0))</f>
        <v>0</v>
      </c>
    </row>
    <row r="96" spans="1:16" hidden="1">
      <c r="A96" s="160" t="str">
        <f t="array" ref="A96">IFERROR((INDEX(名冊[#All],MATCH(表格8[[#This Row],[姓名]],名冊[[#All],[姓名]],0),COLUMN(名冊[[#Headers],[字號]]))),"")</f>
        <v/>
      </c>
      <c r="B96" s="160" t="s">
        <v>748</v>
      </c>
      <c r="C96" s="162"/>
      <c r="D96" s="160" t="str">
        <f t="shared" si="1"/>
        <v>住院退費</v>
      </c>
      <c r="E96" s="163">
        <v>44120</v>
      </c>
      <c r="F96" s="163">
        <v>44130</v>
      </c>
      <c r="G96" s="168">
        <f>IF(AND(表格8[[#This Row],[住院日]]&lt;&gt;"",表格8[[#This Row],[出院日]]&lt;&gt;""),(IF(表格8[姓名]="",0,(表格8[出院日]-表格8[住院日])+1)),0)</f>
        <v>11</v>
      </c>
      <c r="H96" s="165" t="str">
        <f>IFERROR((INDEX(名冊[#All],MATCH(表格8[[#This Row],[姓名]],名冊[[#All],[姓名]],0),COLUMN(名冊[[#Headers],[月費]]))),"")</f>
        <v/>
      </c>
      <c r="I96" s="165" t="str">
        <f t="array" ref="I96">IFERROR((INDEX(名冊[#All],MATCH(表格8[[#This Row],[姓名]],名冊[[#All],[姓名]],0),COLUMN(名冊[[#Headers],[包月]]))),"")</f>
        <v/>
      </c>
      <c r="J96" s="165">
        <f>600</f>
        <v>600</v>
      </c>
      <c r="K96" s="174" t="e">
        <f>-(ROUND(IF(表格8[姓名]="",0,(((表格8[月費]+表格8[[#This Row],[包月]])/30)-表格8[佔床費])*表格8[住院天數(含前後日)]),0))</f>
        <v>#VALUE!</v>
      </c>
      <c r="L96" s="169" t="str">
        <f>"住院退費 "&amp;TEXT(表格8[[#This Row],[住院日]],"mm/dd;;")&amp;"-"&amp;TEXT(表格8[[#This Row],[出院日]],"mm/dd;;")&amp;" 共"&amp;表格8[[#This Row],[住院天數(含前後日)]]&amp;"日"</f>
        <v>住院退費 10/16-10/26 共11日</v>
      </c>
      <c r="M96" s="167">
        <f>-(ROUNDDOWN(表格8[[#This Row],[住院天數(含前後日)]]/7,0)*50)</f>
        <v>-50</v>
      </c>
      <c r="N96" s="70"/>
      <c r="O96" s="172"/>
      <c r="P96" s="174">
        <f>-(ROUND(表格8[[#This Row],[冷氣使用
天數]]*(500/30),0))</f>
        <v>0</v>
      </c>
    </row>
    <row r="97" spans="1:16" hidden="1">
      <c r="A97" s="160" t="str">
        <f t="array" ref="A97">IFERROR((INDEX(名冊[#All],MATCH(表格8[[#This Row],[姓名]],名冊[[#All],[姓名]],0),COLUMN(名冊[[#Headers],[字號]]))),"")</f>
        <v>2-081</v>
      </c>
      <c r="B97" s="160" t="s">
        <v>766</v>
      </c>
      <c r="C97" s="162"/>
      <c r="D97" s="160" t="str">
        <f t="shared" si="1"/>
        <v>住院退費</v>
      </c>
      <c r="E97" s="163">
        <v>44085</v>
      </c>
      <c r="F97" s="163">
        <v>44130</v>
      </c>
      <c r="G97" s="168">
        <f>IF(AND(表格8[[#This Row],[住院日]]&lt;&gt;"",表格8[[#This Row],[出院日]]&lt;&gt;""),(IF(表格8[姓名]="",0,(表格8[出院日]-表格8[住院日])+1)),0)</f>
        <v>46</v>
      </c>
      <c r="H97" s="165">
        <f>IFERROR((INDEX(名冊[#All],MATCH(表格8[[#This Row],[姓名]],名冊[[#All],[姓名]],0),COLUMN(名冊[[#Headers],[月費]]))),"")</f>
        <v>37000</v>
      </c>
      <c r="I97" s="165">
        <f t="array" ref="I97">IFERROR((INDEX(名冊[#All],MATCH(表格8[[#This Row],[姓名]],名冊[[#All],[姓名]],0),COLUMN(名冊[[#Headers],[包月]]))),"")</f>
        <v>0</v>
      </c>
      <c r="J97" s="165">
        <f>600</f>
        <v>600</v>
      </c>
      <c r="K97" s="174">
        <f>-(ROUND(IF(表格8[姓名]="",0,(((表格8[月費]+表格8[[#This Row],[包月]])/30)-表格8[佔床費])*表格8[住院天數(含前後日)]),0))</f>
        <v>-29133</v>
      </c>
      <c r="L97" s="169" t="str">
        <f>"住院退費 "&amp;TEXT(表格8[[#This Row],[住院日]],"mm/dd;;")&amp;"-"&amp;TEXT(表格8[[#This Row],[出院日]],"mm/dd;;")&amp;" 共"&amp;表格8[[#This Row],[住院天數(含前後日)]]&amp;"日"</f>
        <v>住院退費 09/11-10/26 共46日</v>
      </c>
      <c r="M97" s="167">
        <f>-(ROUNDDOWN(表格8[[#This Row],[住院天數(含前後日)]]/7,0)*50)</f>
        <v>-300</v>
      </c>
      <c r="N97" s="70"/>
      <c r="O97" s="172"/>
      <c r="P97" s="174">
        <f>-(ROUND(表格8[[#This Row],[冷氣使用
天數]]*(500/30),0))</f>
        <v>0</v>
      </c>
    </row>
    <row r="98" spans="1:16" hidden="1">
      <c r="A98" s="160" t="str">
        <f t="array" ref="A98">IFERROR((INDEX(名冊[#All],MATCH(表格8[[#This Row],[姓名]],名冊[[#All],[姓名]],0),COLUMN(名冊[[#Headers],[字號]]))),"")</f>
        <v/>
      </c>
      <c r="B98" s="160" t="s">
        <v>767</v>
      </c>
      <c r="C98" s="162"/>
      <c r="D98" s="160" t="str">
        <f t="shared" si="1"/>
        <v>住院退費</v>
      </c>
      <c r="E98" s="163">
        <v>44115</v>
      </c>
      <c r="F98" s="163">
        <v>44130</v>
      </c>
      <c r="G98" s="168">
        <f>IF(AND(表格8[[#This Row],[住院日]]&lt;&gt;"",表格8[[#This Row],[出院日]]&lt;&gt;""),(IF(表格8[姓名]="",0,(表格8[出院日]-表格8[住院日])+1)),0)</f>
        <v>16</v>
      </c>
      <c r="H98" s="165" t="str">
        <f>IFERROR((INDEX(名冊[#All],MATCH(表格8[[#This Row],[姓名]],名冊[[#All],[姓名]],0),COLUMN(名冊[[#Headers],[月費]]))),"")</f>
        <v/>
      </c>
      <c r="I98" s="165" t="str">
        <f t="array" ref="I98">IFERROR((INDEX(名冊[#All],MATCH(表格8[[#This Row],[姓名]],名冊[[#All],[姓名]],0),COLUMN(名冊[[#Headers],[包月]]))),"")</f>
        <v/>
      </c>
      <c r="J98" s="165">
        <f>600</f>
        <v>600</v>
      </c>
      <c r="K98" s="174" t="e">
        <f>-(ROUND(IF(表格8[姓名]="",0,(((表格8[月費]+表格8[[#This Row],[包月]])/30)-表格8[佔床費])*表格8[住院天數(含前後日)]),0))</f>
        <v>#VALUE!</v>
      </c>
      <c r="L98" s="169" t="str">
        <f>"住院退費 "&amp;TEXT(表格8[[#This Row],[住院日]],"mm/dd;;")&amp;"-"&amp;TEXT(表格8[[#This Row],[出院日]],"mm/dd;;")&amp;" 共"&amp;表格8[[#This Row],[住院天數(含前後日)]]&amp;"日"</f>
        <v>住院退費 10/11-10/26 共16日</v>
      </c>
      <c r="M98" s="167">
        <f>-(ROUNDDOWN(表格8[[#This Row],[住院天數(含前後日)]]/7,0)*50)</f>
        <v>-100</v>
      </c>
      <c r="N98" s="70"/>
      <c r="O98" s="172"/>
      <c r="P98" s="174">
        <f>-(ROUND(表格8[[#This Row],[冷氣使用
天數]]*(500/30),0))</f>
        <v>0</v>
      </c>
    </row>
    <row r="99" spans="1:16" hidden="1">
      <c r="A99" s="160" t="str">
        <f t="array" ref="A99">IFERROR((INDEX(名冊[#All],MATCH(表格8[[#This Row],[姓名]],名冊[[#All],[姓名]],0),COLUMN(名冊[[#Headers],[字號]]))),"")</f>
        <v>3-504</v>
      </c>
      <c r="B99" s="160" t="s">
        <v>758</v>
      </c>
      <c r="C99" s="162"/>
      <c r="D99" s="160" t="str">
        <f t="shared" si="1"/>
        <v>住院退費</v>
      </c>
      <c r="E99" s="163">
        <v>44106</v>
      </c>
      <c r="F99" s="163">
        <v>44131</v>
      </c>
      <c r="G99" s="168">
        <f>IF(AND(表格8[[#This Row],[住院日]]&lt;&gt;"",表格8[[#This Row],[出院日]]&lt;&gt;""),(IF(表格8[姓名]="",0,(表格8[出院日]-表格8[住院日])+1)),0)</f>
        <v>26</v>
      </c>
      <c r="H99" s="165">
        <f>IFERROR((INDEX(名冊[#All],MATCH(表格8[[#This Row],[姓名]],名冊[[#All],[姓名]],0),COLUMN(名冊[[#Headers],[月費]]))),"")</f>
        <v>25000</v>
      </c>
      <c r="I99" s="165">
        <f t="array" ref="I99">IFERROR((INDEX(名冊[#All],MATCH(表格8[[#This Row],[姓名]],名冊[[#All],[姓名]],0),COLUMN(名冊[[#Headers],[包月]]))),"")</f>
        <v>0</v>
      </c>
      <c r="J99" s="165">
        <f>600</f>
        <v>600</v>
      </c>
      <c r="K99" s="174">
        <f>-(ROUND(IF(表格8[姓名]="",0,(((表格8[月費]+表格8[[#This Row],[包月]])/30)-表格8[佔床費])*表格8[住院天數(含前後日)]),0))</f>
        <v>-6067</v>
      </c>
      <c r="L99" s="169" t="str">
        <f>"住院退費 "&amp;TEXT(表格8[[#This Row],[住院日]],"mm/dd;;")&amp;"-"&amp;TEXT(表格8[[#This Row],[出院日]],"mm/dd;;")&amp;" 共"&amp;表格8[[#This Row],[住院天數(含前後日)]]&amp;"日"</f>
        <v>住院退費 10/02-10/27 共26日</v>
      </c>
      <c r="M99" s="167">
        <f>-(ROUNDDOWN(表格8[[#This Row],[住院天數(含前後日)]]/7,0)*50)</f>
        <v>-150</v>
      </c>
      <c r="N99" s="70"/>
      <c r="O99" s="172"/>
      <c r="P99" s="174">
        <f>-(ROUND(表格8[[#This Row],[冷氣使用
天數]]*(500/30),0))</f>
        <v>0</v>
      </c>
    </row>
    <row r="100" spans="1:16" hidden="1">
      <c r="A100" s="160" t="str">
        <f t="array" ref="A100">IFERROR((INDEX(名冊[#All],MATCH(表格8[[#This Row],[姓名]],名冊[[#All],[姓名]],0),COLUMN(名冊[[#Headers],[字號]]))),"")</f>
        <v/>
      </c>
      <c r="B100" s="160" t="s">
        <v>768</v>
      </c>
      <c r="C100" s="162"/>
      <c r="D100" s="160" t="str">
        <f t="shared" si="1"/>
        <v>住院退費</v>
      </c>
      <c r="E100" s="163">
        <v>44112</v>
      </c>
      <c r="F100" s="163">
        <v>44132</v>
      </c>
      <c r="G100" s="168">
        <f>IF(AND(表格8[[#This Row],[住院日]]&lt;&gt;"",表格8[[#This Row],[出院日]]&lt;&gt;""),(IF(表格8[姓名]="",0,(表格8[出院日]-表格8[住院日])+1)),0)</f>
        <v>21</v>
      </c>
      <c r="H100" s="165" t="str">
        <f>IFERROR((INDEX(名冊[#All],MATCH(表格8[[#This Row],[姓名]],名冊[[#All],[姓名]],0),COLUMN(名冊[[#Headers],[月費]]))),"")</f>
        <v/>
      </c>
      <c r="I100" s="165" t="str">
        <f t="array" ref="I100">IFERROR((INDEX(名冊[#All],MATCH(表格8[[#This Row],[姓名]],名冊[[#All],[姓名]],0),COLUMN(名冊[[#Headers],[包月]]))),"")</f>
        <v/>
      </c>
      <c r="J100" s="165">
        <f>600</f>
        <v>600</v>
      </c>
      <c r="K100" s="174" t="e">
        <f>-(ROUND(IF(表格8[姓名]="",0,(((表格8[月費]+表格8[[#This Row],[包月]])/30)-表格8[佔床費])*表格8[住院天數(含前後日)]),0))</f>
        <v>#VALUE!</v>
      </c>
      <c r="L100" s="169" t="str">
        <f>"住院退費 "&amp;TEXT(表格8[[#This Row],[住院日]],"mm/dd;;")&amp;"-"&amp;TEXT(表格8[[#This Row],[出院日]],"mm/dd;;")&amp;" 共"&amp;表格8[[#This Row],[住院天數(含前後日)]]&amp;"日"</f>
        <v>住院退費 10/08-10/28 共21日</v>
      </c>
      <c r="M100" s="167">
        <f>-(ROUNDDOWN(表格8[[#This Row],[住院天數(含前後日)]]/7,0)*50)</f>
        <v>-150</v>
      </c>
      <c r="N100" s="70"/>
      <c r="O100" s="172"/>
      <c r="P100" s="174">
        <f>-(ROUND(表格8[[#This Row],[冷氣使用
天數]]*(500/30),0))</f>
        <v>0</v>
      </c>
    </row>
    <row r="101" spans="1:16" hidden="1">
      <c r="A101" s="160" t="str">
        <f t="array" ref="A101">IFERROR((INDEX(名冊[#All],MATCH(表格8[[#This Row],[姓名]],名冊[[#All],[姓名]],0),COLUMN(名冊[[#Headers],[字號]]))),"")</f>
        <v>1-526</v>
      </c>
      <c r="B101" s="160" t="s">
        <v>769</v>
      </c>
      <c r="C101" s="162"/>
      <c r="D101" s="160" t="str">
        <f t="shared" si="1"/>
        <v>住院退費</v>
      </c>
      <c r="E101" s="163">
        <v>44124</v>
      </c>
      <c r="F101" s="163">
        <v>44133</v>
      </c>
      <c r="G101" s="168">
        <f>IF(AND(表格8[[#This Row],[住院日]]&lt;&gt;"",表格8[[#This Row],[出院日]]&lt;&gt;""),(IF(表格8[姓名]="",0,(表格8[出院日]-表格8[住院日])+1)),0)</f>
        <v>10</v>
      </c>
      <c r="H101" s="165">
        <f>IFERROR((INDEX(名冊[#All],MATCH(表格8[[#This Row],[姓名]],名冊[[#All],[姓名]],0),COLUMN(名冊[[#Headers],[月費]]))),"")</f>
        <v>30000</v>
      </c>
      <c r="I101" s="165">
        <f t="array" ref="I101">IFERROR((INDEX(名冊[#All],MATCH(表格8[[#This Row],[姓名]],名冊[[#All],[姓名]],0),COLUMN(名冊[[#Headers],[包月]]))),"")</f>
        <v>0</v>
      </c>
      <c r="J101" s="165">
        <f>600</f>
        <v>600</v>
      </c>
      <c r="K101" s="174">
        <f>-(ROUND(IF(表格8[姓名]="",0,(((表格8[月費]+表格8[[#This Row],[包月]])/30)-表格8[佔床費])*表格8[住院天數(含前後日)]),0))</f>
        <v>-4000</v>
      </c>
      <c r="L101" s="169" t="str">
        <f>"住院退費 "&amp;TEXT(表格8[[#This Row],[住院日]],"mm/dd;;")&amp;"-"&amp;TEXT(表格8[[#This Row],[出院日]],"mm/dd;;")&amp;" 共"&amp;表格8[[#This Row],[住院天數(含前後日)]]&amp;"日"</f>
        <v>住院退費 10/20-10/29 共10日</v>
      </c>
      <c r="M101" s="167">
        <f>-(ROUNDDOWN(表格8[[#This Row],[住院天數(含前後日)]]/7,0)*50)</f>
        <v>-50</v>
      </c>
      <c r="N101" s="70"/>
      <c r="O101" s="172"/>
      <c r="P101" s="174">
        <f>-(ROUND(表格8[[#This Row],[冷氣使用
天數]]*(500/30),0))</f>
        <v>0</v>
      </c>
    </row>
    <row r="102" spans="1:16" hidden="1">
      <c r="A102" s="160" t="str">
        <f t="array" ref="A102">IFERROR((INDEX(名冊[#All],MATCH(表格8[[#This Row],[姓名]],名冊[[#All],[姓名]],0),COLUMN(名冊[[#Headers],[字號]]))),"")</f>
        <v/>
      </c>
      <c r="B102" s="160" t="s">
        <v>770</v>
      </c>
      <c r="C102" s="162"/>
      <c r="D102" s="160" t="str">
        <f t="shared" si="1"/>
        <v>住院退費</v>
      </c>
      <c r="E102" s="163">
        <v>44109</v>
      </c>
      <c r="F102" s="163">
        <v>44137</v>
      </c>
      <c r="G102" s="168">
        <f>IF(AND(表格8[[#This Row],[住院日]]&lt;&gt;"",表格8[[#This Row],[出院日]]&lt;&gt;""),(IF(表格8[姓名]="",0,(表格8[出院日]-表格8[住院日])+1)),0)</f>
        <v>29</v>
      </c>
      <c r="H102" s="165" t="str">
        <f>IFERROR((INDEX(名冊[#All],MATCH(表格8[[#This Row],[姓名]],名冊[[#All],[姓名]],0),COLUMN(名冊[[#Headers],[月費]]))),"")</f>
        <v/>
      </c>
      <c r="I102" s="165" t="str">
        <f t="array" ref="I102">IFERROR((INDEX(名冊[#All],MATCH(表格8[[#This Row],[姓名]],名冊[[#All],[姓名]],0),COLUMN(名冊[[#Headers],[包月]]))),"")</f>
        <v/>
      </c>
      <c r="J102" s="165">
        <f>600</f>
        <v>600</v>
      </c>
      <c r="K102" s="174" t="e">
        <f>-(ROUND(IF(表格8[姓名]="",0,(((表格8[月費]+表格8[[#This Row],[包月]])/30)-表格8[佔床費])*表格8[住院天數(含前後日)]),0))</f>
        <v>#VALUE!</v>
      </c>
      <c r="L102" s="169" t="str">
        <f>"住院退費 "&amp;TEXT(表格8[[#This Row],[住院日]],"mm/dd;;")&amp;"-"&amp;TEXT(表格8[[#This Row],[出院日]],"mm/dd;;")&amp;" 共"&amp;表格8[[#This Row],[住院天數(含前後日)]]&amp;"日"</f>
        <v>住院退費 10/05-11/02 共29日</v>
      </c>
      <c r="M102" s="167">
        <f>-(ROUNDDOWN(表格8[[#This Row],[住院天數(含前後日)]]/7,0)*50)</f>
        <v>-200</v>
      </c>
      <c r="N102" s="70"/>
      <c r="O102" s="172"/>
      <c r="P102" s="174">
        <f>-(ROUND(表格8[[#This Row],[冷氣使用
天數]]*(500/30),0))</f>
        <v>0</v>
      </c>
    </row>
    <row r="103" spans="1:16" hidden="1">
      <c r="A103" s="160" t="str">
        <f t="array" ref="A103">IFERROR((INDEX(名冊[#All],MATCH(表格8[[#This Row],[姓名]],名冊[[#All],[姓名]],0),COLUMN(名冊[[#Headers],[字號]]))),"")</f>
        <v/>
      </c>
      <c r="B103" s="160" t="s">
        <v>771</v>
      </c>
      <c r="C103" s="162"/>
      <c r="D103" s="160" t="str">
        <f t="shared" si="1"/>
        <v>住院退費</v>
      </c>
      <c r="E103" s="163">
        <v>44117</v>
      </c>
      <c r="F103" s="163">
        <v>44160</v>
      </c>
      <c r="G103" s="168">
        <f>IF(AND(表格8[[#This Row],[住院日]]&lt;&gt;"",表格8[[#This Row],[出院日]]&lt;&gt;""),(IF(表格8[姓名]="",0,(表格8[出院日]-表格8[住院日])+1)),0)</f>
        <v>44</v>
      </c>
      <c r="H103" s="165" t="str">
        <f>IFERROR((INDEX(名冊[#All],MATCH(表格8[[#This Row],[姓名]],名冊[[#All],[姓名]],0),COLUMN(名冊[[#Headers],[月費]]))),"")</f>
        <v/>
      </c>
      <c r="I103" s="165" t="str">
        <f t="array" ref="I103">IFERROR((INDEX(名冊[#All],MATCH(表格8[[#This Row],[姓名]],名冊[[#All],[姓名]],0),COLUMN(名冊[[#Headers],[包月]]))),"")</f>
        <v/>
      </c>
      <c r="J103" s="165">
        <f>600</f>
        <v>600</v>
      </c>
      <c r="K103" s="174" t="e">
        <f>-(ROUND(IF(表格8[姓名]="",0,(((表格8[月費]+表格8[[#This Row],[包月]])/30)-表格8[佔床費])*表格8[住院天數(含前後日)]),0))</f>
        <v>#VALUE!</v>
      </c>
      <c r="L103" s="169" t="str">
        <f>"住院退費 "&amp;TEXT(表格8[[#This Row],[住院日]],"mm/dd;;")&amp;"-"&amp;TEXT(表格8[[#This Row],[出院日]],"mm/dd;;")&amp;" 共"&amp;表格8[[#This Row],[住院天數(含前後日)]]&amp;"日"</f>
        <v>住院退費 10/13-11/25 共44日</v>
      </c>
      <c r="M103" s="167">
        <f>-(ROUNDDOWN(表格8[[#This Row],[住院天數(含前後日)]]/7,0)*50)</f>
        <v>-300</v>
      </c>
      <c r="N103" s="70"/>
      <c r="O103" s="172"/>
      <c r="P103" s="174">
        <f>-(ROUND(表格8[[#This Row],[冷氣使用
天數]]*(500/30),0))</f>
        <v>0</v>
      </c>
    </row>
    <row r="104" spans="1:16" hidden="1">
      <c r="A104" s="160" t="str">
        <f t="array" ref="A104">IFERROR((INDEX(名冊[#All],MATCH(表格8[[#This Row],[姓名]],名冊[[#All],[姓名]],0),COLUMN(名冊[[#Headers],[字號]]))),"")</f>
        <v/>
      </c>
      <c r="B104" s="160" t="s">
        <v>760</v>
      </c>
      <c r="C104" s="162"/>
      <c r="D104" s="160" t="str">
        <f t="shared" si="1"/>
        <v>住院退費</v>
      </c>
      <c r="E104" s="163">
        <v>44123</v>
      </c>
      <c r="F104" s="163">
        <v>44140</v>
      </c>
      <c r="G104" s="168">
        <f>IF(AND(表格8[[#This Row],[住院日]]&lt;&gt;"",表格8[[#This Row],[出院日]]&lt;&gt;""),(IF(表格8[姓名]="",0,(表格8[出院日]-表格8[住院日])+1)),0)</f>
        <v>18</v>
      </c>
      <c r="H104" s="165" t="str">
        <f>IFERROR((INDEX(名冊[#All],MATCH(表格8[[#This Row],[姓名]],名冊[[#All],[姓名]],0),COLUMN(名冊[[#Headers],[月費]]))),"")</f>
        <v/>
      </c>
      <c r="I104" s="165" t="str">
        <f t="array" ref="I104">IFERROR((INDEX(名冊[#All],MATCH(表格8[[#This Row],[姓名]],名冊[[#All],[姓名]],0),COLUMN(名冊[[#Headers],[包月]]))),"")</f>
        <v/>
      </c>
      <c r="J104" s="165">
        <f>600</f>
        <v>600</v>
      </c>
      <c r="K104" s="174" t="e">
        <f>-(ROUND(IF(表格8[姓名]="",0,(((表格8[月費]+表格8[[#This Row],[包月]])/30)-表格8[佔床費])*表格8[住院天數(含前後日)]),0))</f>
        <v>#VALUE!</v>
      </c>
      <c r="L104" s="169" t="str">
        <f>"住院退費 "&amp;TEXT(表格8[[#This Row],[住院日]],"mm/dd;;")&amp;"-"&amp;TEXT(表格8[[#This Row],[出院日]],"mm/dd;;")&amp;" 共"&amp;表格8[[#This Row],[住院天數(含前後日)]]&amp;"日"</f>
        <v>住院退費 10/19-11/05 共18日</v>
      </c>
      <c r="M104" s="167">
        <f>-(ROUNDDOWN(表格8[[#This Row],[住院天數(含前後日)]]/7,0)*50)</f>
        <v>-100</v>
      </c>
      <c r="N104" s="70"/>
      <c r="O104" s="172"/>
      <c r="P104" s="174">
        <f>-(ROUND(表格8[[#This Row],[冷氣使用
天數]]*(500/30),0))</f>
        <v>0</v>
      </c>
    </row>
    <row r="105" spans="1:16" hidden="1">
      <c r="A105" s="160" t="str">
        <f t="array" ref="A105">IFERROR((INDEX(名冊[#All],MATCH(表格8[[#This Row],[姓名]],名冊[[#All],[姓名]],0),COLUMN(名冊[[#Headers],[字號]]))),"")</f>
        <v/>
      </c>
      <c r="B105" s="160" t="s">
        <v>772</v>
      </c>
      <c r="C105" s="162"/>
      <c r="D105" s="160" t="str">
        <f t="shared" si="1"/>
        <v>住院退費</v>
      </c>
      <c r="E105" s="163">
        <v>44132</v>
      </c>
      <c r="F105" s="163">
        <v>44145</v>
      </c>
      <c r="G105" s="168">
        <f>IF(AND(表格8[[#This Row],[住院日]]&lt;&gt;"",表格8[[#This Row],[出院日]]&lt;&gt;""),(IF(表格8[姓名]="",0,(表格8[出院日]-表格8[住院日])+1)),0)</f>
        <v>14</v>
      </c>
      <c r="H105" s="165" t="str">
        <f>IFERROR((INDEX(名冊[#All],MATCH(表格8[[#This Row],[姓名]],名冊[[#All],[姓名]],0),COLUMN(名冊[[#Headers],[月費]]))),"")</f>
        <v/>
      </c>
      <c r="I105" s="165" t="str">
        <f t="array" ref="I105">IFERROR((INDEX(名冊[#All],MATCH(表格8[[#This Row],[姓名]],名冊[[#All],[姓名]],0),COLUMN(名冊[[#Headers],[包月]]))),"")</f>
        <v/>
      </c>
      <c r="J105" s="165">
        <f>600</f>
        <v>600</v>
      </c>
      <c r="K105" s="174" t="e">
        <f>-(ROUND(IF(表格8[姓名]="",0,(((表格8[月費]+表格8[[#This Row],[包月]])/30)-表格8[佔床費])*表格8[住院天數(含前後日)]),0))</f>
        <v>#VALUE!</v>
      </c>
      <c r="L105" s="169" t="str">
        <f>"住院退費 "&amp;TEXT(表格8[[#This Row],[住院日]],"mm/dd;;")&amp;"-"&amp;TEXT(表格8[[#This Row],[出院日]],"mm/dd;;")&amp;" 共"&amp;表格8[[#This Row],[住院天數(含前後日)]]&amp;"日"</f>
        <v>住院退費 10/28-11/10 共14日</v>
      </c>
      <c r="M105" s="167">
        <f>-(ROUNDDOWN(表格8[[#This Row],[住院天數(含前後日)]]/7,0)*50)</f>
        <v>-100</v>
      </c>
      <c r="N105" s="70"/>
      <c r="O105" s="172"/>
      <c r="P105" s="174">
        <f>-(ROUND(表格8[[#This Row],[冷氣使用
天數]]*(500/30),0))</f>
        <v>0</v>
      </c>
    </row>
    <row r="106" spans="1:16" hidden="1">
      <c r="A106" s="160" t="str">
        <f t="array" ref="A106">IFERROR((INDEX(名冊[#All],MATCH(表格8[[#This Row],[姓名]],名冊[[#All],[姓名]],0),COLUMN(名冊[[#Headers],[字號]]))),"")</f>
        <v/>
      </c>
      <c r="B106" s="160" t="s">
        <v>773</v>
      </c>
      <c r="C106" s="162"/>
      <c r="D106" s="160" t="str">
        <f t="shared" si="1"/>
        <v>住院退費</v>
      </c>
      <c r="E106" s="163">
        <v>44136</v>
      </c>
      <c r="F106" s="163">
        <v>44149</v>
      </c>
      <c r="G106" s="168">
        <f>IF(AND(表格8[[#This Row],[住院日]]&lt;&gt;"",表格8[[#This Row],[出院日]]&lt;&gt;""),(IF(表格8[姓名]="",0,(表格8[出院日]-表格8[住院日])+1)),0)</f>
        <v>14</v>
      </c>
      <c r="H106" s="165" t="str">
        <f>IFERROR((INDEX(名冊[#All],MATCH(表格8[[#This Row],[姓名]],名冊[[#All],[姓名]],0),COLUMN(名冊[[#Headers],[月費]]))),"")</f>
        <v/>
      </c>
      <c r="I106" s="165" t="str">
        <f t="array" ref="I106">IFERROR((INDEX(名冊[#All],MATCH(表格8[[#This Row],[姓名]],名冊[[#All],[姓名]],0),COLUMN(名冊[[#Headers],[包月]]))),"")</f>
        <v/>
      </c>
      <c r="J106" s="165">
        <f>600</f>
        <v>600</v>
      </c>
      <c r="K106" s="174" t="e">
        <f>-(ROUND(IF(表格8[姓名]="",0,(((表格8[月費]+表格8[[#This Row],[包月]])/30)-表格8[佔床費])*表格8[住院天數(含前後日)]),0))</f>
        <v>#VALUE!</v>
      </c>
      <c r="L106" s="169" t="str">
        <f>"住院退費 "&amp;TEXT(表格8[[#This Row],[住院日]],"mm/dd;;")&amp;"-"&amp;TEXT(表格8[[#This Row],[出院日]],"mm/dd;;")&amp;" 共"&amp;表格8[[#This Row],[住院天數(含前後日)]]&amp;"日"</f>
        <v>住院退費 11/01-11/14 共14日</v>
      </c>
      <c r="M106" s="167">
        <f>-(ROUNDDOWN(表格8[[#This Row],[住院天數(含前後日)]]/7,0)*50)</f>
        <v>-100</v>
      </c>
      <c r="N106" s="70"/>
      <c r="O106" s="172"/>
      <c r="P106" s="174">
        <f>-(ROUND(表格8[[#This Row],[冷氣使用
天數]]*(500/30),0))</f>
        <v>0</v>
      </c>
    </row>
    <row r="107" spans="1:16" hidden="1">
      <c r="A107" s="160" t="str">
        <f t="array" ref="A107">IFERROR((INDEX(名冊[#All],MATCH(表格8[[#This Row],[姓名]],名冊[[#All],[姓名]],0),COLUMN(名冊[[#Headers],[字號]]))),"")</f>
        <v>1-607</v>
      </c>
      <c r="B107" s="160" t="s">
        <v>761</v>
      </c>
      <c r="C107" s="162"/>
      <c r="D107" s="160" t="str">
        <f t="shared" si="1"/>
        <v>住院退費</v>
      </c>
      <c r="E107" s="163">
        <v>44140</v>
      </c>
      <c r="F107" s="163">
        <v>44151</v>
      </c>
      <c r="G107" s="168">
        <f>IF(AND(表格8[[#This Row],[住院日]]&lt;&gt;"",表格8[[#This Row],[出院日]]&lt;&gt;""),(IF(表格8[姓名]="",0,(表格8[出院日]-表格8[住院日])+1)),0)</f>
        <v>12</v>
      </c>
      <c r="H107" s="165">
        <f>IFERROR((INDEX(名冊[#All],MATCH(表格8[[#This Row],[姓名]],名冊[[#All],[姓名]],0),COLUMN(名冊[[#Headers],[月費]]))),"")</f>
        <v>30000</v>
      </c>
      <c r="I107" s="165">
        <f t="array" ref="I107">IFERROR((INDEX(名冊[#All],MATCH(表格8[[#This Row],[姓名]],名冊[[#All],[姓名]],0),COLUMN(名冊[[#Headers],[包月]]))),"")</f>
        <v>0</v>
      </c>
      <c r="J107" s="165">
        <f>600</f>
        <v>600</v>
      </c>
      <c r="K107" s="174">
        <f>-(ROUND(IF(表格8[姓名]="",0,(((表格8[月費]+表格8[[#This Row],[包月]])/30)-表格8[佔床費])*表格8[住院天數(含前後日)]),0))</f>
        <v>-4800</v>
      </c>
      <c r="L107" s="169" t="str">
        <f>"住院退費 "&amp;TEXT(表格8[[#This Row],[住院日]],"mm/dd;;")&amp;"-"&amp;TEXT(表格8[[#This Row],[出院日]],"mm/dd;;")&amp;" 共"&amp;表格8[[#This Row],[住院天數(含前後日)]]&amp;"日"</f>
        <v>住院退費 11/05-11/16 共12日</v>
      </c>
      <c r="M107" s="167">
        <f>-(ROUNDDOWN(表格8[[#This Row],[住院天數(含前後日)]]/7,0)*50)</f>
        <v>-50</v>
      </c>
      <c r="N107" s="70"/>
      <c r="O107" s="172"/>
      <c r="P107" s="174">
        <f>-(ROUND(表格8[[#This Row],[冷氣使用
天數]]*(500/30),0))</f>
        <v>0</v>
      </c>
    </row>
    <row r="108" spans="1:16" hidden="1">
      <c r="A108" s="160" t="str">
        <f t="array" ref="A108">IFERROR((INDEX(名冊[#All],MATCH(表格8[[#This Row],[姓名]],名冊[[#All],[姓名]],0),COLUMN(名冊[[#Headers],[字號]]))),"")</f>
        <v/>
      </c>
      <c r="B108" s="160" t="s">
        <v>774</v>
      </c>
      <c r="C108" s="162"/>
      <c r="D108" s="160" t="str">
        <f t="shared" si="1"/>
        <v>住院退費</v>
      </c>
      <c r="E108" s="163">
        <v>44138</v>
      </c>
      <c r="F108" s="163">
        <v>44151</v>
      </c>
      <c r="G108" s="168">
        <f>IF(AND(表格8[[#This Row],[住院日]]&lt;&gt;"",表格8[[#This Row],[出院日]]&lt;&gt;""),(IF(表格8[姓名]="",0,(表格8[出院日]-表格8[住院日])+1)),0)</f>
        <v>14</v>
      </c>
      <c r="H108" s="165" t="str">
        <f>IFERROR((INDEX(名冊[#All],MATCH(表格8[[#This Row],[姓名]],名冊[[#All],[姓名]],0),COLUMN(名冊[[#Headers],[月費]]))),"")</f>
        <v/>
      </c>
      <c r="I108" s="165" t="str">
        <f t="array" ref="I108">IFERROR((INDEX(名冊[#All],MATCH(表格8[[#This Row],[姓名]],名冊[[#All],[姓名]],0),COLUMN(名冊[[#Headers],[包月]]))),"")</f>
        <v/>
      </c>
      <c r="J108" s="165">
        <f>600</f>
        <v>600</v>
      </c>
      <c r="K108" s="174" t="e">
        <f>-(ROUND(IF(表格8[姓名]="",0,(((表格8[月費]+表格8[[#This Row],[包月]])/30)-表格8[佔床費])*表格8[住院天數(含前後日)]),0))</f>
        <v>#VALUE!</v>
      </c>
      <c r="L108" s="169" t="str">
        <f>"住院退費 "&amp;TEXT(表格8[[#This Row],[住院日]],"mm/dd;;")&amp;"-"&amp;TEXT(表格8[[#This Row],[出院日]],"mm/dd;;")&amp;" 共"&amp;表格8[[#This Row],[住院天數(含前後日)]]&amp;"日"</f>
        <v>住院退費 11/03-11/16 共14日</v>
      </c>
      <c r="M108" s="167">
        <f>-(ROUNDDOWN(表格8[[#This Row],[住院天數(含前後日)]]/7,0)*50)</f>
        <v>-100</v>
      </c>
      <c r="N108" s="70"/>
      <c r="O108" s="172"/>
      <c r="P108" s="174">
        <f>-(ROUND(表格8[[#This Row],[冷氣使用
天數]]*(500/30),0))</f>
        <v>0</v>
      </c>
    </row>
    <row r="109" spans="1:16" hidden="1">
      <c r="A109" s="160" t="str">
        <f t="array" ref="A109">IFERROR((INDEX(名冊[#All],MATCH(表格8[[#This Row],[姓名]],名冊[[#All],[姓名]],0),COLUMN(名冊[[#Headers],[字號]]))),"")</f>
        <v/>
      </c>
      <c r="B109" s="160" t="s">
        <v>762</v>
      </c>
      <c r="C109" s="162"/>
      <c r="D109" s="160" t="str">
        <f t="shared" si="1"/>
        <v>住院退費</v>
      </c>
      <c r="E109" s="163">
        <v>44133</v>
      </c>
      <c r="F109" s="163">
        <v>44152</v>
      </c>
      <c r="G109" s="168">
        <f>IF(AND(表格8[[#This Row],[住院日]]&lt;&gt;"",表格8[[#This Row],[出院日]]&lt;&gt;""),(IF(表格8[姓名]="",0,(表格8[出院日]-表格8[住院日])+1)),0)</f>
        <v>20</v>
      </c>
      <c r="H109" s="165" t="str">
        <f>IFERROR((INDEX(名冊[#All],MATCH(表格8[[#This Row],[姓名]],名冊[[#All],[姓名]],0),COLUMN(名冊[[#Headers],[月費]]))),"")</f>
        <v/>
      </c>
      <c r="I109" s="165" t="str">
        <f t="array" ref="I109">IFERROR((INDEX(名冊[#All],MATCH(表格8[[#This Row],[姓名]],名冊[[#All],[姓名]],0),COLUMN(名冊[[#Headers],[包月]]))),"")</f>
        <v/>
      </c>
      <c r="J109" s="165">
        <f>600</f>
        <v>600</v>
      </c>
      <c r="K109" s="174" t="e">
        <f>-(ROUND(IF(表格8[姓名]="",0,(((表格8[月費]+表格8[[#This Row],[包月]])/30)-表格8[佔床費])*表格8[住院天數(含前後日)]),0))</f>
        <v>#VALUE!</v>
      </c>
      <c r="L109" s="169" t="str">
        <f>"住院退費 "&amp;TEXT(表格8[[#This Row],[住院日]],"mm/dd;;")&amp;"-"&amp;TEXT(表格8[[#This Row],[出院日]],"mm/dd;;")&amp;" 共"&amp;表格8[[#This Row],[住院天數(含前後日)]]&amp;"日"</f>
        <v>住院退費 10/29-11/17 共20日</v>
      </c>
      <c r="M109" s="167">
        <f>-(ROUNDDOWN(表格8[[#This Row],[住院天數(含前後日)]]/7,0)*50)</f>
        <v>-100</v>
      </c>
      <c r="N109" s="70"/>
      <c r="O109" s="172"/>
      <c r="P109" s="174">
        <f>-(ROUND(表格8[[#This Row],[冷氣使用
天數]]*(500/30),0))</f>
        <v>0</v>
      </c>
    </row>
    <row r="110" spans="1:16" hidden="1">
      <c r="A110" s="160" t="str">
        <f t="array" ref="A110">IFERROR((INDEX(名冊[#All],MATCH(表格8[[#This Row],[姓名]],名冊[[#All],[姓名]],0),COLUMN(名冊[[#Headers],[字號]]))),"")</f>
        <v>1-526</v>
      </c>
      <c r="B110" s="160" t="s">
        <v>775</v>
      </c>
      <c r="C110" s="162"/>
      <c r="D110" s="160" t="str">
        <f t="shared" si="1"/>
        <v>住院退費</v>
      </c>
      <c r="E110" s="163">
        <v>44142</v>
      </c>
      <c r="F110" s="163">
        <v>44153</v>
      </c>
      <c r="G110" s="168">
        <f>IF(AND(表格8[[#This Row],[住院日]]&lt;&gt;"",表格8[[#This Row],[出院日]]&lt;&gt;""),(IF(表格8[姓名]="",0,(表格8[出院日]-表格8[住院日])+1)),0)</f>
        <v>12</v>
      </c>
      <c r="H110" s="165">
        <f>IFERROR((INDEX(名冊[#All],MATCH(表格8[[#This Row],[姓名]],名冊[[#All],[姓名]],0),COLUMN(名冊[[#Headers],[月費]]))),"")</f>
        <v>30000</v>
      </c>
      <c r="I110" s="165">
        <f t="array" ref="I110">IFERROR((INDEX(名冊[#All],MATCH(表格8[[#This Row],[姓名]],名冊[[#All],[姓名]],0),COLUMN(名冊[[#Headers],[包月]]))),"")</f>
        <v>0</v>
      </c>
      <c r="J110" s="165">
        <f>600</f>
        <v>600</v>
      </c>
      <c r="K110" s="174">
        <f>-(ROUND(IF(表格8[姓名]="",0,(((表格8[月費]+表格8[[#This Row],[包月]])/30)-表格8[佔床費])*表格8[住院天數(含前後日)]),0))</f>
        <v>-4800</v>
      </c>
      <c r="L110" s="169" t="str">
        <f>"住院退費 "&amp;TEXT(表格8[[#This Row],[住院日]],"mm/dd;;")&amp;"-"&amp;TEXT(表格8[[#This Row],[出院日]],"mm/dd;;")&amp;" 共"&amp;表格8[[#This Row],[住院天數(含前後日)]]&amp;"日"</f>
        <v>住院退費 11/07-11/18 共12日</v>
      </c>
      <c r="M110" s="167">
        <f>-(ROUNDDOWN(表格8[[#This Row],[住院天數(含前後日)]]/7,0)*50)</f>
        <v>-50</v>
      </c>
      <c r="N110" s="70"/>
      <c r="O110" s="172"/>
      <c r="P110" s="174">
        <f>-(ROUND(表格8[[#This Row],[冷氣使用
天數]]*(500/30),0))</f>
        <v>0</v>
      </c>
    </row>
    <row r="111" spans="1:16" hidden="1">
      <c r="A111" s="160" t="str">
        <f t="array" ref="A111">IFERROR((INDEX(名冊[#All],MATCH(表格8[[#This Row],[姓名]],名冊[[#All],[姓名]],0),COLUMN(名冊[[#Headers],[字號]]))),"")</f>
        <v/>
      </c>
      <c r="B111" s="160" t="s">
        <v>759</v>
      </c>
      <c r="C111" s="162"/>
      <c r="D111" s="160" t="str">
        <f t="shared" si="1"/>
        <v>住院退費</v>
      </c>
      <c r="E111" s="163">
        <v>44146</v>
      </c>
      <c r="F111" s="163">
        <v>44153</v>
      </c>
      <c r="G111" s="168">
        <f>IF(AND(表格8[[#This Row],[住院日]]&lt;&gt;"",表格8[[#This Row],[出院日]]&lt;&gt;""),(IF(表格8[姓名]="",0,(表格8[出院日]-表格8[住院日])+1)),0)</f>
        <v>8</v>
      </c>
      <c r="H111" s="165" t="str">
        <f>IFERROR((INDEX(名冊[#All],MATCH(表格8[[#This Row],[姓名]],名冊[[#All],[姓名]],0),COLUMN(名冊[[#Headers],[月費]]))),"")</f>
        <v/>
      </c>
      <c r="I111" s="165" t="str">
        <f t="array" ref="I111">IFERROR((INDEX(名冊[#All],MATCH(表格8[[#This Row],[姓名]],名冊[[#All],[姓名]],0),COLUMN(名冊[[#Headers],[包月]]))),"")</f>
        <v/>
      </c>
      <c r="J111" s="165">
        <f>600</f>
        <v>600</v>
      </c>
      <c r="K111" s="174" t="e">
        <f>-(ROUND(IF(表格8[姓名]="",0,(((表格8[月費]+表格8[[#This Row],[包月]])/30)-表格8[佔床費])*表格8[住院天數(含前後日)]),0))</f>
        <v>#VALUE!</v>
      </c>
      <c r="L111" s="169" t="str">
        <f>"住院退費 "&amp;TEXT(表格8[[#This Row],[住院日]],"mm/dd;;")&amp;"-"&amp;TEXT(表格8[[#This Row],[出院日]],"mm/dd;;")&amp;" 共"&amp;表格8[[#This Row],[住院天數(含前後日)]]&amp;"日"</f>
        <v>住院退費 11/11-11/18 共8日</v>
      </c>
      <c r="M111" s="167">
        <f>-(ROUNDDOWN(表格8[[#This Row],[住院天數(含前後日)]]/7,0)*50)</f>
        <v>-50</v>
      </c>
      <c r="N111" s="70"/>
      <c r="O111" s="172"/>
      <c r="P111" s="174">
        <f>-(ROUND(表格8[[#This Row],[冷氣使用
天數]]*(500/30),0))</f>
        <v>0</v>
      </c>
    </row>
    <row r="112" spans="1:16" hidden="1">
      <c r="A112" s="160" t="str">
        <f t="array" ref="A112">IFERROR((INDEX(名冊[#All],MATCH(表格8[[#This Row],[姓名]],名冊[[#All],[姓名]],0),COLUMN(名冊[[#Headers],[字號]]))),"")</f>
        <v>1-585</v>
      </c>
      <c r="B112" s="160" t="s">
        <v>776</v>
      </c>
      <c r="C112" s="162"/>
      <c r="D112" s="160" t="str">
        <f t="shared" si="1"/>
        <v>住院退費</v>
      </c>
      <c r="E112" s="163">
        <v>44123</v>
      </c>
      <c r="F112" s="163">
        <v>44153</v>
      </c>
      <c r="G112" s="168">
        <f>IF(AND(表格8[[#This Row],[住院日]]&lt;&gt;"",表格8[[#This Row],[出院日]]&lt;&gt;""),(IF(表格8[姓名]="",0,(表格8[出院日]-表格8[住院日])+1)),0)</f>
        <v>31</v>
      </c>
      <c r="H112" s="165">
        <f>IFERROR((INDEX(名冊[#All],MATCH(表格8[[#This Row],[姓名]],名冊[[#All],[姓名]],0),COLUMN(名冊[[#Headers],[月費]]))),"")</f>
        <v>30000</v>
      </c>
      <c r="I112" s="165">
        <f t="array" ref="I112">IFERROR((INDEX(名冊[#All],MATCH(表格8[[#This Row],[姓名]],名冊[[#All],[姓名]],0),COLUMN(名冊[[#Headers],[包月]]))),"")</f>
        <v>0</v>
      </c>
      <c r="J112" s="165">
        <f>600</f>
        <v>600</v>
      </c>
      <c r="K112" s="174">
        <f>-(ROUND(IF(表格8[姓名]="",0,(((表格8[月費]+表格8[[#This Row],[包月]])/30)-表格8[佔床費])*表格8[住院天數(含前後日)]),0))</f>
        <v>-12400</v>
      </c>
      <c r="L112" s="169" t="str">
        <f>"住院退費 "&amp;TEXT(表格8[[#This Row],[住院日]],"mm/dd;;")&amp;"-"&amp;TEXT(表格8[[#This Row],[出院日]],"mm/dd;;")&amp;" 共"&amp;表格8[[#This Row],[住院天數(含前後日)]]&amp;"日"</f>
        <v>住院退費 10/19-11/18 共31日</v>
      </c>
      <c r="M112" s="167">
        <f>-(ROUNDDOWN(表格8[[#This Row],[住院天數(含前後日)]]/7,0)*50)</f>
        <v>-200</v>
      </c>
      <c r="N112" s="70"/>
      <c r="O112" s="172"/>
      <c r="P112" s="174">
        <f>-(ROUND(表格8[[#This Row],[冷氣使用
天數]]*(500/30),0))</f>
        <v>0</v>
      </c>
    </row>
    <row r="113" spans="1:16" hidden="1">
      <c r="A113" s="160" t="str">
        <f t="array" ref="A113">IFERROR((INDEX(名冊[#All],MATCH(表格8[[#This Row],[姓名]],名冊[[#All],[姓名]],0),COLUMN(名冊[[#Headers],[字號]]))),"")</f>
        <v/>
      </c>
      <c r="B113" s="160" t="s">
        <v>777</v>
      </c>
      <c r="C113" s="162"/>
      <c r="D113" s="160" t="str">
        <f t="shared" si="1"/>
        <v>住院退費</v>
      </c>
      <c r="E113" s="163">
        <v>44132</v>
      </c>
      <c r="F113" s="163">
        <v>44153</v>
      </c>
      <c r="G113" s="168">
        <f>IF(AND(表格8[[#This Row],[住院日]]&lt;&gt;"",表格8[[#This Row],[出院日]]&lt;&gt;""),(IF(表格8[姓名]="",0,(表格8[出院日]-表格8[住院日])+1)),0)</f>
        <v>22</v>
      </c>
      <c r="H113" s="165" t="str">
        <f>IFERROR((INDEX(名冊[#All],MATCH(表格8[[#This Row],[姓名]],名冊[[#All],[姓名]],0),COLUMN(名冊[[#Headers],[月費]]))),"")</f>
        <v/>
      </c>
      <c r="I113" s="165" t="str">
        <f t="array" ref="I113">IFERROR((INDEX(名冊[#All],MATCH(表格8[[#This Row],[姓名]],名冊[[#All],[姓名]],0),COLUMN(名冊[[#Headers],[包月]]))),"")</f>
        <v/>
      </c>
      <c r="J113" s="165">
        <f>600</f>
        <v>600</v>
      </c>
      <c r="K113" s="174" t="e">
        <f>-(ROUND(IF(表格8[姓名]="",0,(((表格8[月費]+表格8[[#This Row],[包月]])/30)-表格8[佔床費])*表格8[住院天數(含前後日)]),0))</f>
        <v>#VALUE!</v>
      </c>
      <c r="L113" s="169" t="str">
        <f>"住院退費 "&amp;TEXT(表格8[[#This Row],[住院日]],"mm/dd;;")&amp;"-"&amp;TEXT(表格8[[#This Row],[出院日]],"mm/dd;;")&amp;" 共"&amp;表格8[[#This Row],[住院天數(含前後日)]]&amp;"日"</f>
        <v>住院退費 10/28-11/18 共22日</v>
      </c>
      <c r="M113" s="167">
        <f>-(ROUNDDOWN(表格8[[#This Row],[住院天數(含前後日)]]/7,0)*50)</f>
        <v>-150</v>
      </c>
      <c r="N113" s="70"/>
      <c r="O113" s="172"/>
      <c r="P113" s="174">
        <f>-(ROUND(表格8[[#This Row],[冷氣使用
天數]]*(500/30),0))</f>
        <v>0</v>
      </c>
    </row>
    <row r="114" spans="1:16" hidden="1">
      <c r="A114" s="160" t="str">
        <f t="array" ref="A114">IFERROR((INDEX(名冊[#All],MATCH(表格8[[#This Row],[姓名]],名冊[[#All],[姓名]],0),COLUMN(名冊[[#Headers],[字號]]))),"")</f>
        <v/>
      </c>
      <c r="B114" s="160" t="s">
        <v>778</v>
      </c>
      <c r="C114" s="162"/>
      <c r="D114" s="160" t="str">
        <f t="shared" si="1"/>
        <v>住院退費</v>
      </c>
      <c r="E114" s="163">
        <v>44149</v>
      </c>
      <c r="F114" s="163">
        <v>44158</v>
      </c>
      <c r="G114" s="168">
        <f>IF(AND(表格8[[#This Row],[住院日]]&lt;&gt;"",表格8[[#This Row],[出院日]]&lt;&gt;""),(IF(表格8[姓名]="",0,(表格8[出院日]-表格8[住院日])+1)),0)</f>
        <v>10</v>
      </c>
      <c r="H114" s="165" t="str">
        <f>IFERROR((INDEX(名冊[#All],MATCH(表格8[[#This Row],[姓名]],名冊[[#All],[姓名]],0),COLUMN(名冊[[#Headers],[月費]]))),"")</f>
        <v/>
      </c>
      <c r="I114" s="165" t="str">
        <f t="array" ref="I114">IFERROR((INDEX(名冊[#All],MATCH(表格8[[#This Row],[姓名]],名冊[[#All],[姓名]],0),COLUMN(名冊[[#Headers],[包月]]))),"")</f>
        <v/>
      </c>
      <c r="J114" s="165">
        <f>600</f>
        <v>600</v>
      </c>
      <c r="K114" s="174" t="e">
        <f>-(ROUND(IF(表格8[姓名]="",0,(((表格8[月費]+表格8[[#This Row],[包月]])/30)-表格8[佔床費])*表格8[住院天數(含前後日)]),0))</f>
        <v>#VALUE!</v>
      </c>
      <c r="L114" s="169" t="str">
        <f>"住院退費 "&amp;TEXT(表格8[[#This Row],[住院日]],"mm/dd;;")&amp;"-"&amp;TEXT(表格8[[#This Row],[出院日]],"mm/dd;;")&amp;" 共"&amp;表格8[[#This Row],[住院天數(含前後日)]]&amp;"日"</f>
        <v>住院退費 11/14-11/23 共10日</v>
      </c>
      <c r="M114" s="167">
        <f>-(ROUNDDOWN(表格8[[#This Row],[住院天數(含前後日)]]/7,0)*50)</f>
        <v>-50</v>
      </c>
      <c r="N114" s="70"/>
      <c r="O114" s="172"/>
      <c r="P114" s="174">
        <f>-(ROUND(表格8[[#This Row],[冷氣使用
天數]]*(500/30),0))</f>
        <v>0</v>
      </c>
    </row>
    <row r="115" spans="1:16" hidden="1">
      <c r="A115" s="160" t="str">
        <f t="array" ref="A115">IFERROR((INDEX(名冊[#All],MATCH(表格8[[#This Row],[姓名]],名冊[[#All],[姓名]],0),COLUMN(名冊[[#Headers],[字號]]))),"")</f>
        <v>1-596</v>
      </c>
      <c r="B115" s="160" t="s">
        <v>779</v>
      </c>
      <c r="C115" s="162"/>
      <c r="D115" s="160" t="str">
        <f t="shared" si="1"/>
        <v>住院退費</v>
      </c>
      <c r="E115" s="163">
        <v>44148</v>
      </c>
      <c r="F115" s="163">
        <v>44158</v>
      </c>
      <c r="G115" s="168">
        <f>IF(AND(表格8[[#This Row],[住院日]]&lt;&gt;"",表格8[[#This Row],[出院日]]&lt;&gt;""),(IF(表格8[姓名]="",0,(表格8[出院日]-表格8[住院日])+1)),0)</f>
        <v>11</v>
      </c>
      <c r="H115" s="165">
        <f>IFERROR((INDEX(名冊[#All],MATCH(表格8[[#This Row],[姓名]],名冊[[#All],[姓名]],0),COLUMN(名冊[[#Headers],[月費]]))),"")</f>
        <v>30000</v>
      </c>
      <c r="I115" s="165">
        <f t="array" ref="I115">IFERROR((INDEX(名冊[#All],MATCH(表格8[[#This Row],[姓名]],名冊[[#All],[姓名]],0),COLUMN(名冊[[#Headers],[包月]]))),"")</f>
        <v>0</v>
      </c>
      <c r="J115" s="165">
        <f>600</f>
        <v>600</v>
      </c>
      <c r="K115" s="174">
        <f>-(ROUND(IF(表格8[姓名]="",0,(((表格8[月費]+表格8[[#This Row],[包月]])/30)-表格8[佔床費])*表格8[住院天數(含前後日)]),0))</f>
        <v>-4400</v>
      </c>
      <c r="L115" s="169" t="str">
        <f>"住院退費 "&amp;TEXT(表格8[[#This Row],[住院日]],"mm/dd;;")&amp;"-"&amp;TEXT(表格8[[#This Row],[出院日]],"mm/dd;;")&amp;" 共"&amp;表格8[[#This Row],[住院天數(含前後日)]]&amp;"日"</f>
        <v>住院退費 11/13-11/23 共11日</v>
      </c>
      <c r="M115" s="167">
        <f>-(ROUNDDOWN(表格8[[#This Row],[住院天數(含前後日)]]/7,0)*50)</f>
        <v>-50</v>
      </c>
      <c r="N115" s="70"/>
      <c r="O115" s="172"/>
      <c r="P115" s="174">
        <f>-(ROUND(表格8[[#This Row],[冷氣使用
天數]]*(500/30),0))</f>
        <v>0</v>
      </c>
    </row>
    <row r="116" spans="1:16" hidden="1">
      <c r="A116" s="160" t="str">
        <f t="array" ref="A116">IFERROR((INDEX(名冊[#All],MATCH(表格8[[#This Row],[姓名]],名冊[[#All],[姓名]],0),COLUMN(名冊[[#Headers],[字號]]))),"")</f>
        <v/>
      </c>
      <c r="B116" s="160" t="s">
        <v>763</v>
      </c>
      <c r="C116" s="162"/>
      <c r="D116" s="160" t="str">
        <f t="shared" si="1"/>
        <v>住院退費</v>
      </c>
      <c r="E116" s="163">
        <v>44146</v>
      </c>
      <c r="F116" s="163">
        <v>44159</v>
      </c>
      <c r="G116" s="168">
        <f>IF(AND(表格8[[#This Row],[住院日]]&lt;&gt;"",表格8[[#This Row],[出院日]]&lt;&gt;""),(IF(表格8[姓名]="",0,(表格8[出院日]-表格8[住院日])+1)),0)</f>
        <v>14</v>
      </c>
      <c r="H116" s="165" t="str">
        <f>IFERROR((INDEX(名冊[#All],MATCH(表格8[[#This Row],[姓名]],名冊[[#All],[姓名]],0),COLUMN(名冊[[#Headers],[月費]]))),"")</f>
        <v/>
      </c>
      <c r="I116" s="165" t="str">
        <f t="array" ref="I116">IFERROR((INDEX(名冊[#All],MATCH(表格8[[#This Row],[姓名]],名冊[[#All],[姓名]],0),COLUMN(名冊[[#Headers],[包月]]))),"")</f>
        <v/>
      </c>
      <c r="J116" s="165">
        <f>600</f>
        <v>600</v>
      </c>
      <c r="K116" s="174" t="e">
        <f>-(ROUND(IF(表格8[姓名]="",0,(((表格8[月費]+表格8[[#This Row],[包月]])/30)-表格8[佔床費])*表格8[住院天數(含前後日)]),0))</f>
        <v>#VALUE!</v>
      </c>
      <c r="L116" s="169" t="str">
        <f>"住院退費 "&amp;TEXT(表格8[[#This Row],[住院日]],"mm/dd;;")&amp;"-"&amp;TEXT(表格8[[#This Row],[出院日]],"mm/dd;;")&amp;" 共"&amp;表格8[[#This Row],[住院天數(含前後日)]]&amp;"日"</f>
        <v>住院退費 11/11-11/24 共14日</v>
      </c>
      <c r="M116" s="167">
        <f>-(ROUNDDOWN(表格8[[#This Row],[住院天數(含前後日)]]/7,0)*50)</f>
        <v>-100</v>
      </c>
      <c r="N116" s="70"/>
      <c r="O116" s="172"/>
      <c r="P116" s="174">
        <f>-(ROUND(表格8[[#This Row],[冷氣使用
天數]]*(500/30),0))</f>
        <v>0</v>
      </c>
    </row>
    <row r="117" spans="1:16" hidden="1">
      <c r="A117" s="160" t="str">
        <f t="array" ref="A117">IFERROR((INDEX(名冊[#All],MATCH(表格8[[#This Row],[姓名]],名冊[[#All],[姓名]],0),COLUMN(名冊[[#Headers],[字號]]))),"")</f>
        <v/>
      </c>
      <c r="B117" s="160" t="s">
        <v>780</v>
      </c>
      <c r="C117" s="162"/>
      <c r="D117" s="160" t="str">
        <f t="shared" si="1"/>
        <v>住院退費</v>
      </c>
      <c r="E117" s="163">
        <v>44152</v>
      </c>
      <c r="F117" s="163">
        <v>44160</v>
      </c>
      <c r="G117" s="168">
        <f>IF(AND(表格8[[#This Row],[住院日]]&lt;&gt;"",表格8[[#This Row],[出院日]]&lt;&gt;""),(IF(表格8[姓名]="",0,(表格8[出院日]-表格8[住院日])+1)),0)</f>
        <v>9</v>
      </c>
      <c r="H117" s="165" t="str">
        <f>IFERROR((INDEX(名冊[#All],MATCH(表格8[[#This Row],[姓名]],名冊[[#All],[姓名]],0),COLUMN(名冊[[#Headers],[月費]]))),"")</f>
        <v/>
      </c>
      <c r="I117" s="165" t="str">
        <f t="array" ref="I117">IFERROR((INDEX(名冊[#All],MATCH(表格8[[#This Row],[姓名]],名冊[[#All],[姓名]],0),COLUMN(名冊[[#Headers],[包月]]))),"")</f>
        <v/>
      </c>
      <c r="J117" s="165">
        <f>600</f>
        <v>600</v>
      </c>
      <c r="K117" s="174" t="e">
        <f>-(ROUND(IF(表格8[姓名]="",0,(((表格8[月費]+表格8[[#This Row],[包月]])/30)-表格8[佔床費])*表格8[住院天數(含前後日)]),0))</f>
        <v>#VALUE!</v>
      </c>
      <c r="L117" s="169" t="str">
        <f>"住院退費 "&amp;TEXT(表格8[[#This Row],[住院日]],"mm/dd;;")&amp;"-"&amp;TEXT(表格8[[#This Row],[出院日]],"mm/dd;;")&amp;" 共"&amp;表格8[[#This Row],[住院天數(含前後日)]]&amp;"日"</f>
        <v>住院退費 11/17-11/25 共9日</v>
      </c>
      <c r="M117" s="167">
        <f>-(ROUNDDOWN(表格8[[#This Row],[住院天數(含前後日)]]/7,0)*50)</f>
        <v>-50</v>
      </c>
      <c r="N117" s="70"/>
      <c r="O117" s="172"/>
      <c r="P117" s="174">
        <f>-(ROUND(表格8[[#This Row],[冷氣使用
天數]]*(500/30),0))</f>
        <v>0</v>
      </c>
    </row>
    <row r="118" spans="1:16" hidden="1">
      <c r="A118" s="160" t="str">
        <f t="array" ref="A118">IFERROR((INDEX(名冊[#All],MATCH(表格8[[#This Row],[姓名]],名冊[[#All],[姓名]],0),COLUMN(名冊[[#Headers],[字號]]))),"")</f>
        <v>2-146</v>
      </c>
      <c r="B118" s="160" t="s">
        <v>781</v>
      </c>
      <c r="C118" s="162"/>
      <c r="D118" s="160" t="str">
        <f t="shared" si="1"/>
        <v>住院退費</v>
      </c>
      <c r="E118" s="163">
        <v>44063</v>
      </c>
      <c r="F118" s="163">
        <v>44105</v>
      </c>
      <c r="G118" s="168">
        <f>IF(AND(表格8[[#This Row],[住院日]]&lt;&gt;"",表格8[[#This Row],[出院日]]&lt;&gt;""),(IF(表格8[姓名]="",0,(表格8[出院日]-表格8[住院日])+1)),0)</f>
        <v>43</v>
      </c>
      <c r="H118" s="165">
        <f>IFERROR((INDEX(名冊[#All],MATCH(表格8[[#This Row],[姓名]],名冊[[#All],[姓名]],0),COLUMN(名冊[[#Headers],[月費]]))),"")</f>
        <v>37000</v>
      </c>
      <c r="I118" s="165">
        <f t="array" ref="I118">IFERROR((INDEX(名冊[#All],MATCH(表格8[[#This Row],[姓名]],名冊[[#All],[姓名]],0),COLUMN(名冊[[#Headers],[包月]]))),"")</f>
        <v>0</v>
      </c>
      <c r="J118" s="165">
        <f>600</f>
        <v>600</v>
      </c>
      <c r="K118" s="174">
        <f>-(ROUND(IF(表格8[姓名]="",0,(((表格8[月費]+表格8[[#This Row],[包月]])/30)-表格8[佔床費])*表格8[住院天數(含前後日)]),0))</f>
        <v>-27233</v>
      </c>
      <c r="L118" s="169" t="str">
        <f>"住院退費 "&amp;TEXT(表格8[[#This Row],[住院日]],"mm/dd;;")&amp;"-"&amp;TEXT(表格8[[#This Row],[出院日]],"mm/dd;;")&amp;" 共"&amp;表格8[[#This Row],[住院天數(含前後日)]]&amp;"日"</f>
        <v>住院退費 08/20-10/01 共43日</v>
      </c>
      <c r="M118" s="167">
        <f>-(ROUNDDOWN(表格8[[#This Row],[住院天數(含前後日)]]/7,0)*50)</f>
        <v>-300</v>
      </c>
      <c r="N118" s="70"/>
      <c r="O118" s="172"/>
      <c r="P118" s="174">
        <f>-(ROUND(表格8[[#This Row],[冷氣使用
天數]]*(500/30),0))</f>
        <v>0</v>
      </c>
    </row>
    <row r="119" spans="1:16" hidden="1">
      <c r="A119" s="160" t="str">
        <f t="array" ref="A119">IFERROR((INDEX(名冊[#All],MATCH(表格8[[#This Row],[姓名]],名冊[[#All],[姓名]],0),COLUMN(名冊[[#Headers],[字號]]))),"")</f>
        <v/>
      </c>
      <c r="B119" s="160" t="s">
        <v>764</v>
      </c>
      <c r="C119" s="162"/>
      <c r="D119" s="160" t="str">
        <f t="shared" si="1"/>
        <v>住院退費</v>
      </c>
      <c r="E119" s="163">
        <v>44141</v>
      </c>
      <c r="F119" s="163">
        <v>44155</v>
      </c>
      <c r="G119" s="168">
        <f>IF(AND(表格8[[#This Row],[住院日]]&lt;&gt;"",表格8[[#This Row],[出院日]]&lt;&gt;""),(IF(表格8[姓名]="",0,(表格8[出院日]-表格8[住院日])+1)),0)</f>
        <v>15</v>
      </c>
      <c r="H119" s="165" t="str">
        <f>IFERROR((INDEX(名冊[#All],MATCH(表格8[[#This Row],[姓名]],名冊[[#All],[姓名]],0),COLUMN(名冊[[#Headers],[月費]]))),"")</f>
        <v/>
      </c>
      <c r="I119" s="165" t="str">
        <f t="array" ref="I119">IFERROR((INDEX(名冊[#All],MATCH(表格8[[#This Row],[姓名]],名冊[[#All],[姓名]],0),COLUMN(名冊[[#Headers],[包月]]))),"")</f>
        <v/>
      </c>
      <c r="J119" s="165">
        <f>600</f>
        <v>600</v>
      </c>
      <c r="K119" s="174" t="e">
        <f>-(ROUND(IF(表格8[姓名]="",0,(((表格8[月費]+表格8[[#This Row],[包月]])/30)-表格8[佔床費])*表格8[住院天數(含前後日)]),0))</f>
        <v>#VALUE!</v>
      </c>
      <c r="L119" s="169" t="str">
        <f>"住院退費 "&amp;TEXT(表格8[[#This Row],[住院日]],"mm/dd;;")&amp;"-"&amp;TEXT(表格8[[#This Row],[出院日]],"mm/dd;;")&amp;" 共"&amp;表格8[[#This Row],[住院天數(含前後日)]]&amp;"日"</f>
        <v>住院退費 11/06-11/20 共15日</v>
      </c>
      <c r="M119" s="167">
        <f>-(ROUNDDOWN(表格8[[#This Row],[住院天數(含前後日)]]/7,0)*50)</f>
        <v>-100</v>
      </c>
      <c r="N119" s="70"/>
      <c r="O119" s="172"/>
      <c r="P119" s="174">
        <f>-(ROUND(表格8[[#This Row],[冷氣使用
天數]]*(500/30),0))</f>
        <v>0</v>
      </c>
    </row>
    <row r="120" spans="1:16" hidden="1">
      <c r="A120" s="160" t="str">
        <f t="array" ref="A120">IFERROR((INDEX(名冊[#All],MATCH(表格8[[#This Row],[姓名]],名冊[[#All],[姓名]],0),COLUMN(名冊[[#Headers],[字號]]))),"")</f>
        <v/>
      </c>
      <c r="B120" s="160" t="s">
        <v>765</v>
      </c>
      <c r="C120" s="162"/>
      <c r="D120" s="160" t="str">
        <f t="shared" si="1"/>
        <v>住院退費</v>
      </c>
      <c r="E120" s="163">
        <v>44146</v>
      </c>
      <c r="F120" s="163">
        <v>44152</v>
      </c>
      <c r="G120" s="168">
        <f>IF(AND(表格8[[#This Row],[住院日]]&lt;&gt;"",表格8[[#This Row],[出院日]]&lt;&gt;""),(IF(表格8[姓名]="",0,(表格8[出院日]-表格8[住院日])+1)),0)</f>
        <v>7</v>
      </c>
      <c r="H120" s="165" t="str">
        <f>IFERROR((INDEX(名冊[#All],MATCH(表格8[[#This Row],[姓名]],名冊[[#All],[姓名]],0),COLUMN(名冊[[#Headers],[月費]]))),"")</f>
        <v/>
      </c>
      <c r="I120" s="165" t="str">
        <f t="array" ref="I120">IFERROR((INDEX(名冊[#All],MATCH(表格8[[#This Row],[姓名]],名冊[[#All],[姓名]],0),COLUMN(名冊[[#Headers],[包月]]))),"")</f>
        <v/>
      </c>
      <c r="J120" s="165">
        <f>600</f>
        <v>600</v>
      </c>
      <c r="K120" s="174" t="e">
        <f>-(ROUND(IF(表格8[姓名]="",0,(((表格8[月費]+表格8[[#This Row],[包月]])/30)-表格8[佔床費])*表格8[住院天數(含前後日)]),0))</f>
        <v>#VALUE!</v>
      </c>
      <c r="L120" s="169" t="str">
        <f>"住院退費 "&amp;TEXT(表格8[[#This Row],[住院日]],"mm/dd;;")&amp;"-"&amp;TEXT(表格8[[#This Row],[出院日]],"mm/dd;;")&amp;" 共"&amp;表格8[[#This Row],[住院天數(含前後日)]]&amp;"日"</f>
        <v>住院退費 11/11-11/17 共7日</v>
      </c>
      <c r="M120" s="167">
        <f>-(ROUNDDOWN(表格8[[#This Row],[住院天數(含前後日)]]/7,0)*50)</f>
        <v>-50</v>
      </c>
      <c r="N120" s="70"/>
      <c r="O120" s="172"/>
      <c r="P120" s="174">
        <f>-(ROUND(表格8[[#This Row],[冷氣使用
天數]]*(500/30),0))</f>
        <v>0</v>
      </c>
    </row>
    <row r="121" spans="1:16" hidden="1">
      <c r="A121" s="160" t="str">
        <f t="array" ref="A121">IFERROR((INDEX(名冊[#All],MATCH(表格8[[#This Row],[姓名]],名冊[[#All],[姓名]],0),COLUMN(名冊[[#Headers],[字號]]))),"")</f>
        <v/>
      </c>
      <c r="B121" s="160" t="s">
        <v>788</v>
      </c>
      <c r="C121" s="162"/>
      <c r="D121" s="160" t="str">
        <f t="shared" si="1"/>
        <v>住院退費</v>
      </c>
      <c r="E121" s="163">
        <v>44134</v>
      </c>
      <c r="F121" s="163">
        <v>44175</v>
      </c>
      <c r="G121" s="168">
        <f>IF(AND(表格8[[#This Row],[住院日]]&lt;&gt;"",表格8[[#This Row],[出院日]]&lt;&gt;""),(IF(表格8[姓名]="",0,(表格8[出院日]-表格8[住院日])+1)),0)</f>
        <v>42</v>
      </c>
      <c r="H121" s="165" t="str">
        <f>IFERROR((INDEX(名冊[#All],MATCH(表格8[[#This Row],[姓名]],名冊[[#All],[姓名]],0),COLUMN(名冊[[#Headers],[月費]]))),"")</f>
        <v/>
      </c>
      <c r="I121" s="165" t="str">
        <f t="array" ref="I121">IFERROR((INDEX(名冊[#All],MATCH(表格8[[#This Row],[姓名]],名冊[[#All],[姓名]],0),COLUMN(名冊[[#Headers],[包月]]))),"")</f>
        <v/>
      </c>
      <c r="J121" s="165">
        <f>600</f>
        <v>600</v>
      </c>
      <c r="K121" s="174" t="e">
        <f>-(ROUND(IF(表格8[姓名]="",0,(((表格8[月費]+表格8[[#This Row],[包月]])/30)-表格8[佔床費])*表格8[住院天數(含前後日)]),0))</f>
        <v>#VALUE!</v>
      </c>
      <c r="L121" s="169" t="str">
        <f>"住院退費 "&amp;TEXT(表格8[[#This Row],[住院日]],"mm/dd;;")&amp;"-"&amp;TEXT(表格8[[#This Row],[出院日]],"mm/dd;;")&amp;" 共"&amp;表格8[[#This Row],[住院天數(含前後日)]]&amp;"日"</f>
        <v>住院退費 10/30-12/10 共42日</v>
      </c>
      <c r="M121" s="167">
        <f>-(ROUNDDOWN(表格8[[#This Row],[住院天數(含前後日)]]/7,0)*50)</f>
        <v>-300</v>
      </c>
      <c r="N121" s="70"/>
      <c r="O121" s="172"/>
      <c r="P121" s="174">
        <f>-(ROUND(表格8[[#This Row],[冷氣使用
天數]]*(500/30),0))</f>
        <v>0</v>
      </c>
    </row>
    <row r="122" spans="1:16" hidden="1">
      <c r="A122" s="160" t="str">
        <f t="array" ref="A122">IFERROR((INDEX(名冊[#All],MATCH(表格8[[#This Row],[姓名]],名冊[[#All],[姓名]],0),COLUMN(名冊[[#Headers],[字號]]))),"")</f>
        <v>2-146</v>
      </c>
      <c r="B122" s="160" t="s">
        <v>820</v>
      </c>
      <c r="C122" s="162"/>
      <c r="D122" s="160" t="str">
        <f t="shared" si="1"/>
        <v>住院退費</v>
      </c>
      <c r="E122" s="163">
        <v>44106</v>
      </c>
      <c r="F122" s="163">
        <v>44173</v>
      </c>
      <c r="G122" s="168">
        <f>IF(AND(表格8[[#This Row],[住院日]]&lt;&gt;"",表格8[[#This Row],[出院日]]&lt;&gt;""),(IF(表格8[姓名]="",0,(表格8[出院日]-表格8[住院日])+1)),0)</f>
        <v>68</v>
      </c>
      <c r="H122" s="165">
        <f>IFERROR((INDEX(名冊[#All],MATCH(表格8[[#This Row],[姓名]],名冊[[#All],[姓名]],0),COLUMN(名冊[[#Headers],[月費]]))),"")</f>
        <v>37000</v>
      </c>
      <c r="I122" s="165">
        <f t="array" ref="I122">IFERROR((INDEX(名冊[#All],MATCH(表格8[[#This Row],[姓名]],名冊[[#All],[姓名]],0),COLUMN(名冊[[#Headers],[包月]]))),"")</f>
        <v>0</v>
      </c>
      <c r="J122" s="165">
        <f>600</f>
        <v>600</v>
      </c>
      <c r="K122" s="174">
        <f>-(ROUND(IF(表格8[姓名]="",0,(((表格8[月費]+表格8[[#This Row],[包月]])/30)-表格8[佔床費])*表格8[住院天數(含前後日)]),0))</f>
        <v>-43067</v>
      </c>
      <c r="L122" s="169" t="str">
        <f>"住院退費 "&amp;TEXT(表格8[[#This Row],[住院日]],"mm/dd;;")&amp;"-"&amp;TEXT(表格8[[#This Row],[出院日]],"mm/dd;;")&amp;" 共"&amp;表格8[[#This Row],[住院天數(含前後日)]]&amp;"日"</f>
        <v>住院退費 10/02-12/08 共68日</v>
      </c>
      <c r="M122" s="167">
        <f>-(ROUNDDOWN(表格8[[#This Row],[住院天數(含前後日)]]/7,0)*50)</f>
        <v>-450</v>
      </c>
      <c r="N122" s="70"/>
      <c r="O122" s="172"/>
      <c r="P122" s="174">
        <f>-(ROUND(表格8[[#This Row],[冷氣使用
天數]]*(500/30),0))</f>
        <v>0</v>
      </c>
    </row>
    <row r="123" spans="1:16" hidden="1">
      <c r="A123" s="160" t="str">
        <f t="array" ref="A123">IFERROR((INDEX(名冊[#All],MATCH(表格8[[#This Row],[姓名]],名冊[[#All],[姓名]],0),COLUMN(名冊[[#Headers],[字號]]))),"")</f>
        <v/>
      </c>
      <c r="B123" s="160" t="s">
        <v>795</v>
      </c>
      <c r="C123" s="162"/>
      <c r="D123" s="160" t="str">
        <f t="shared" si="1"/>
        <v>住院退費</v>
      </c>
      <c r="E123" s="163">
        <v>44156</v>
      </c>
      <c r="F123" s="163">
        <v>44179</v>
      </c>
      <c r="G123" s="168">
        <f>IF(AND(表格8[[#This Row],[住院日]]&lt;&gt;"",表格8[[#This Row],[出院日]]&lt;&gt;""),(IF(表格8[姓名]="",0,(表格8[出院日]-表格8[住院日])+1)),0)</f>
        <v>24</v>
      </c>
      <c r="H123" s="165" t="str">
        <f>IFERROR((INDEX(名冊[#All],MATCH(表格8[[#This Row],[姓名]],名冊[[#All],[姓名]],0),COLUMN(名冊[[#Headers],[月費]]))),"")</f>
        <v/>
      </c>
      <c r="I123" s="165" t="str">
        <f t="array" ref="I123">IFERROR((INDEX(名冊[#All],MATCH(表格8[[#This Row],[姓名]],名冊[[#All],[姓名]],0),COLUMN(名冊[[#Headers],[包月]]))),"")</f>
        <v/>
      </c>
      <c r="J123" s="165">
        <f>600</f>
        <v>600</v>
      </c>
      <c r="K123" s="174" t="e">
        <f>-(ROUND(IF(表格8[姓名]="",0,(((表格8[月費]+表格8[[#This Row],[包月]])/30)-表格8[佔床費])*表格8[住院天數(含前後日)]),0))</f>
        <v>#VALUE!</v>
      </c>
      <c r="L123" s="169" t="str">
        <f>"住院退費 "&amp;TEXT(表格8[[#This Row],[住院日]],"mm/dd;;")&amp;"-"&amp;TEXT(表格8[[#This Row],[出院日]],"mm/dd;;")&amp;" 共"&amp;表格8[[#This Row],[住院天數(含前後日)]]&amp;"日"</f>
        <v>住院退費 11/21-12/14 共24日</v>
      </c>
      <c r="M123" s="167">
        <f>-(ROUNDDOWN(表格8[[#This Row],[住院天數(含前後日)]]/7,0)*50)</f>
        <v>-150</v>
      </c>
      <c r="N123" s="70"/>
      <c r="O123" s="172"/>
      <c r="P123" s="174">
        <f>-(ROUND(表格8[[#This Row],[冷氣使用
天數]]*(500/30),0))</f>
        <v>0</v>
      </c>
    </row>
    <row r="124" spans="1:16" hidden="1">
      <c r="A124" s="160" t="str">
        <f t="array" ref="A124">IFERROR((INDEX(名冊[#All],MATCH(表格8[[#This Row],[姓名]],名冊[[#All],[姓名]],0),COLUMN(名冊[[#Headers],[字號]]))),"")</f>
        <v>1-402</v>
      </c>
      <c r="B124" s="160" t="s">
        <v>801</v>
      </c>
      <c r="C124" s="162"/>
      <c r="D124" s="160" t="str">
        <f t="shared" si="1"/>
        <v>住院退費</v>
      </c>
      <c r="E124" s="163">
        <v>44157</v>
      </c>
      <c r="F124" s="163">
        <v>44166</v>
      </c>
      <c r="G124" s="168">
        <f>IF(AND(表格8[[#This Row],[住院日]]&lt;&gt;"",表格8[[#This Row],[出院日]]&lt;&gt;""),(IF(表格8[姓名]="",0,(表格8[出院日]-表格8[住院日])+1)),0)</f>
        <v>10</v>
      </c>
      <c r="H124" s="165">
        <f>IFERROR((INDEX(名冊[#All],MATCH(表格8[[#This Row],[姓名]],名冊[[#All],[姓名]],0),COLUMN(名冊[[#Headers],[月費]]))),"")</f>
        <v>30000</v>
      </c>
      <c r="I124" s="165">
        <f t="array" ref="I124">IFERROR((INDEX(名冊[#All],MATCH(表格8[[#This Row],[姓名]],名冊[[#All],[姓名]],0),COLUMN(名冊[[#Headers],[包月]]))),"")</f>
        <v>0</v>
      </c>
      <c r="J124" s="165">
        <f>600</f>
        <v>600</v>
      </c>
      <c r="K124" s="174">
        <f>-(ROUND(IF(表格8[姓名]="",0,(((表格8[月費]+表格8[[#This Row],[包月]])/30)-表格8[佔床費])*表格8[住院天數(含前後日)]),0))</f>
        <v>-4000</v>
      </c>
      <c r="L124" s="169" t="str">
        <f>"住院退費 "&amp;TEXT(表格8[[#This Row],[住院日]],"mm/dd;;")&amp;"-"&amp;TEXT(表格8[[#This Row],[出院日]],"mm/dd;;")&amp;" 共"&amp;表格8[[#This Row],[住院天數(含前後日)]]&amp;"日"</f>
        <v>住院退費 11/22-12/01 共10日</v>
      </c>
      <c r="M124" s="167">
        <f>-(ROUNDDOWN(表格8[[#This Row],[住院天數(含前後日)]]/7,0)*50)</f>
        <v>-50</v>
      </c>
      <c r="N124" s="70"/>
      <c r="O124" s="172"/>
      <c r="P124" s="174">
        <f>-(ROUND(表格8[[#This Row],[冷氣使用
天數]]*(500/30),0))</f>
        <v>0</v>
      </c>
    </row>
    <row r="125" spans="1:16" hidden="1">
      <c r="A125" s="160" t="str">
        <f t="array" ref="A125">IFERROR((INDEX(名冊[#All],MATCH(表格8[[#This Row],[姓名]],名冊[[#All],[姓名]],0),COLUMN(名冊[[#Headers],[字號]]))),"")</f>
        <v/>
      </c>
      <c r="B125" s="160" t="s">
        <v>802</v>
      </c>
      <c r="C125" s="162"/>
      <c r="D125" s="160" t="str">
        <f t="shared" si="1"/>
        <v>住院退費</v>
      </c>
      <c r="E125" s="163">
        <v>44157</v>
      </c>
      <c r="F125" s="163">
        <v>44174</v>
      </c>
      <c r="G125" s="168">
        <f>IF(AND(表格8[[#This Row],[住院日]]&lt;&gt;"",表格8[[#This Row],[出院日]]&lt;&gt;""),(IF(表格8[姓名]="",0,(表格8[出院日]-表格8[住院日])+1)),0)</f>
        <v>18</v>
      </c>
      <c r="H125" s="165" t="str">
        <f>IFERROR((INDEX(名冊[#All],MATCH(表格8[[#This Row],[姓名]],名冊[[#All],[姓名]],0),COLUMN(名冊[[#Headers],[月費]]))),"")</f>
        <v/>
      </c>
      <c r="I125" s="165" t="str">
        <f t="array" ref="I125">IFERROR((INDEX(名冊[#All],MATCH(表格8[[#This Row],[姓名]],名冊[[#All],[姓名]],0),COLUMN(名冊[[#Headers],[包月]]))),"")</f>
        <v/>
      </c>
      <c r="J125" s="165">
        <f>600</f>
        <v>600</v>
      </c>
      <c r="K125" s="174" t="e">
        <f>-(ROUND(IF(表格8[姓名]="",0,(((表格8[月費]+表格8[[#This Row],[包月]])/30)-表格8[佔床費])*表格8[住院天數(含前後日)]),0))</f>
        <v>#VALUE!</v>
      </c>
      <c r="L125" s="169" t="str">
        <f>"住院退費 "&amp;TEXT(表格8[[#This Row],[住院日]],"mm/dd;;")&amp;"-"&amp;TEXT(表格8[[#This Row],[出院日]],"mm/dd;;")&amp;" 共"&amp;表格8[[#This Row],[住院天數(含前後日)]]&amp;"日"</f>
        <v>住院退費 11/22-12/09 共18日</v>
      </c>
      <c r="M125" s="167">
        <f>-(ROUNDDOWN(表格8[[#This Row],[住院天數(含前後日)]]/7,0)*50)</f>
        <v>-100</v>
      </c>
      <c r="N125" s="70"/>
      <c r="O125" s="172"/>
      <c r="P125" s="174">
        <f>-(ROUND(表格8[[#This Row],[冷氣使用
天數]]*(500/30),0))</f>
        <v>0</v>
      </c>
    </row>
    <row r="126" spans="1:16" hidden="1">
      <c r="A126" s="160" t="str">
        <f t="array" ref="A126">IFERROR((INDEX(名冊[#All],MATCH(表格8[[#This Row],[姓名]],名冊[[#All],[姓名]],0),COLUMN(名冊[[#Headers],[字號]]))),"")</f>
        <v/>
      </c>
      <c r="B126" s="160" t="s">
        <v>638</v>
      </c>
      <c r="C126" s="162"/>
      <c r="D126" s="160" t="str">
        <f t="shared" si="1"/>
        <v>住院退費</v>
      </c>
      <c r="E126" s="163">
        <v>44159</v>
      </c>
      <c r="F126" s="163">
        <v>44179</v>
      </c>
      <c r="G126" s="168">
        <f>IF(AND(表格8[[#This Row],[住院日]]&lt;&gt;"",表格8[[#This Row],[出院日]]&lt;&gt;""),(IF(表格8[姓名]="",0,(表格8[出院日]-表格8[住院日])+1)),0)</f>
        <v>21</v>
      </c>
      <c r="H126" s="165" t="str">
        <f>IFERROR((INDEX(名冊[#All],MATCH(表格8[[#This Row],[姓名]],名冊[[#All],[姓名]],0),COLUMN(名冊[[#Headers],[月費]]))),"")</f>
        <v/>
      </c>
      <c r="I126" s="165" t="str">
        <f t="array" ref="I126">IFERROR((INDEX(名冊[#All],MATCH(表格8[[#This Row],[姓名]],名冊[[#All],[姓名]],0),COLUMN(名冊[[#Headers],[包月]]))),"")</f>
        <v/>
      </c>
      <c r="J126" s="165">
        <f>600</f>
        <v>600</v>
      </c>
      <c r="K126" s="174" t="e">
        <f>-(ROUND(IF(表格8[姓名]="",0,(((表格8[月費]+表格8[[#This Row],[包月]])/30)-表格8[佔床費])*表格8[住院天數(含前後日)]),0))</f>
        <v>#VALUE!</v>
      </c>
      <c r="L126" s="169" t="str">
        <f>"住院退費 "&amp;TEXT(表格8[[#This Row],[住院日]],"mm/dd;;")&amp;"-"&amp;TEXT(表格8[[#This Row],[出院日]],"mm/dd;;")&amp;" 共"&amp;表格8[[#This Row],[住院天數(含前後日)]]&amp;"日"</f>
        <v>住院退費 11/24-12/14 共21日</v>
      </c>
      <c r="M126" s="167">
        <f>-(ROUNDDOWN(表格8[[#This Row],[住院天數(含前後日)]]/7,0)*50)</f>
        <v>-150</v>
      </c>
      <c r="N126" s="70"/>
      <c r="O126" s="172"/>
      <c r="P126" s="174">
        <f>-(ROUND(表格8[[#This Row],[冷氣使用
天數]]*(500/30),0))</f>
        <v>0</v>
      </c>
    </row>
    <row r="127" spans="1:16" hidden="1">
      <c r="A127" s="160" t="str">
        <f t="array" ref="A127">IFERROR((INDEX(名冊[#All],MATCH(表格8[[#This Row],[姓名]],名冊[[#All],[姓名]],0),COLUMN(名冊[[#Headers],[字號]]))),"")</f>
        <v/>
      </c>
      <c r="B127" s="160" t="s">
        <v>782</v>
      </c>
      <c r="C127" s="162"/>
      <c r="D127" s="160" t="str">
        <f t="shared" si="1"/>
        <v>住院退費</v>
      </c>
      <c r="E127" s="163">
        <v>44160</v>
      </c>
      <c r="F127" s="163">
        <v>44169</v>
      </c>
      <c r="G127" s="168">
        <f>IF(AND(表格8[[#This Row],[住院日]]&lt;&gt;"",表格8[[#This Row],[出院日]]&lt;&gt;""),(IF(表格8[姓名]="",0,(表格8[出院日]-表格8[住院日])+1)),0)</f>
        <v>10</v>
      </c>
      <c r="H127" s="165" t="str">
        <f>IFERROR((INDEX(名冊[#All],MATCH(表格8[[#This Row],[姓名]],名冊[[#All],[姓名]],0),COLUMN(名冊[[#Headers],[月費]]))),"")</f>
        <v/>
      </c>
      <c r="I127" s="165" t="str">
        <f t="array" ref="I127">IFERROR((INDEX(名冊[#All],MATCH(表格8[[#This Row],[姓名]],名冊[[#All],[姓名]],0),COLUMN(名冊[[#Headers],[包月]]))),"")</f>
        <v/>
      </c>
      <c r="J127" s="165">
        <f>600</f>
        <v>600</v>
      </c>
      <c r="K127" s="174" t="e">
        <f>-(ROUND(IF(表格8[姓名]="",0,(((表格8[月費]+表格8[[#This Row],[包月]])/30)-表格8[佔床費])*表格8[住院天數(含前後日)]),0))</f>
        <v>#VALUE!</v>
      </c>
      <c r="L127" s="169" t="str">
        <f>"住院退費 "&amp;TEXT(表格8[[#This Row],[住院日]],"mm/dd;;")&amp;"-"&amp;TEXT(表格8[[#This Row],[出院日]],"mm/dd;;")&amp;" 共"&amp;表格8[[#This Row],[住院天數(含前後日)]]&amp;"日"</f>
        <v>住院退費 11/25-12/04 共10日</v>
      </c>
      <c r="M127" s="167">
        <f>-(ROUNDDOWN(表格8[[#This Row],[住院天數(含前後日)]]/7,0)*50)</f>
        <v>-50</v>
      </c>
      <c r="N127" s="70"/>
      <c r="O127" s="172"/>
      <c r="P127" s="174">
        <f>-(ROUND(表格8[[#This Row],[冷氣使用
天數]]*(500/30),0))</f>
        <v>0</v>
      </c>
    </row>
    <row r="128" spans="1:16" hidden="1">
      <c r="A128" s="160" t="str">
        <f t="array" ref="A128">IFERROR((INDEX(名冊[#All],MATCH(表格8[[#This Row],[姓名]],名冊[[#All],[姓名]],0),COLUMN(名冊[[#Headers],[字號]]))),"")</f>
        <v/>
      </c>
      <c r="B128" s="160" t="s">
        <v>821</v>
      </c>
      <c r="C128" s="162"/>
      <c r="D128" s="160" t="str">
        <f t="shared" si="1"/>
        <v>住院退費</v>
      </c>
      <c r="E128" s="163">
        <v>44162</v>
      </c>
      <c r="F128" s="163">
        <v>44169</v>
      </c>
      <c r="G128" s="168">
        <f>IF(AND(表格8[[#This Row],[住院日]]&lt;&gt;"",表格8[[#This Row],[出院日]]&lt;&gt;""),(IF(表格8[姓名]="",0,(表格8[出院日]-表格8[住院日])+1)),0)</f>
        <v>8</v>
      </c>
      <c r="H128" s="165" t="str">
        <f>IFERROR((INDEX(名冊[#All],MATCH(表格8[[#This Row],[姓名]],名冊[[#All],[姓名]],0),COLUMN(名冊[[#Headers],[月費]]))),"")</f>
        <v/>
      </c>
      <c r="I128" s="165" t="str">
        <f t="array" ref="I128">IFERROR((INDEX(名冊[#All],MATCH(表格8[[#This Row],[姓名]],名冊[[#All],[姓名]],0),COLUMN(名冊[[#Headers],[包月]]))),"")</f>
        <v/>
      </c>
      <c r="J128" s="165">
        <f>600</f>
        <v>600</v>
      </c>
      <c r="K128" s="174" t="e">
        <f>-(ROUND(IF(表格8[姓名]="",0,(((表格8[月費]+表格8[[#This Row],[包月]])/30)-表格8[佔床費])*表格8[住院天數(含前後日)]),0))</f>
        <v>#VALUE!</v>
      </c>
      <c r="L128" s="169" t="str">
        <f>"住院退費 "&amp;TEXT(表格8[[#This Row],[住院日]],"mm/dd;;")&amp;"-"&amp;TEXT(表格8[[#This Row],[出院日]],"mm/dd;;")&amp;" 共"&amp;表格8[[#This Row],[住院天數(含前後日)]]&amp;"日"</f>
        <v>住院退費 11/27-12/04 共8日</v>
      </c>
      <c r="M128" s="167">
        <f>-(ROUNDDOWN(表格8[[#This Row],[住院天數(含前後日)]]/7,0)*50)</f>
        <v>-50</v>
      </c>
      <c r="N128" s="70"/>
      <c r="O128" s="172"/>
      <c r="P128" s="174">
        <f>-(ROUND(表格8[[#This Row],[冷氣使用
天數]]*(500/30),0))</f>
        <v>0</v>
      </c>
    </row>
    <row r="129" spans="1:16" hidden="1">
      <c r="A129" s="160" t="str">
        <f t="array" ref="A129">IFERROR((INDEX(名冊[#All],MATCH(表格8[[#This Row],[姓名]],名冊[[#All],[姓名]],0),COLUMN(名冊[[#Headers],[字號]]))),"")</f>
        <v>1-550</v>
      </c>
      <c r="B129" s="160" t="s">
        <v>793</v>
      </c>
      <c r="C129" s="162"/>
      <c r="D129" s="160" t="str">
        <f t="shared" si="1"/>
        <v>住院退費</v>
      </c>
      <c r="E129" s="163">
        <v>44158</v>
      </c>
      <c r="F129" s="163">
        <v>44163</v>
      </c>
      <c r="G129" s="168">
        <f>IF(AND(表格8[[#This Row],[住院日]]&lt;&gt;"",表格8[[#This Row],[出院日]]&lt;&gt;""),(IF(表格8[姓名]="",0,(表格8[出院日]-表格8[住院日])+1)),0)</f>
        <v>6</v>
      </c>
      <c r="H129" s="165">
        <f>IFERROR((INDEX(名冊[#All],MATCH(表格8[[#This Row],[姓名]],名冊[[#All],[姓名]],0),COLUMN(名冊[[#Headers],[月費]]))),"")</f>
        <v>30000</v>
      </c>
      <c r="I129" s="165">
        <f t="array" ref="I129">IFERROR((INDEX(名冊[#All],MATCH(表格8[[#This Row],[姓名]],名冊[[#All],[姓名]],0),COLUMN(名冊[[#Headers],[包月]]))),"")</f>
        <v>0</v>
      </c>
      <c r="J129" s="165">
        <f>600</f>
        <v>600</v>
      </c>
      <c r="K129" s="174">
        <f>-(ROUND(IF(表格8[姓名]="",0,(((表格8[月費]+表格8[[#This Row],[包月]])/30)-表格8[佔床費])*表格8[住院天數(含前後日)]),0))</f>
        <v>-2400</v>
      </c>
      <c r="L129" s="169" t="str">
        <f>"住院退費 "&amp;TEXT(表格8[[#This Row],[住院日]],"mm/dd;;")&amp;"-"&amp;TEXT(表格8[[#This Row],[出院日]],"mm/dd;;")&amp;" 共"&amp;表格8[[#This Row],[住院天數(含前後日)]]&amp;"日"</f>
        <v>住院退費 11/23-11/28 共6日</v>
      </c>
      <c r="M129" s="167">
        <f>-(ROUNDDOWN(表格8[[#This Row],[住院天數(含前後日)]]/7,0)*50)</f>
        <v>0</v>
      </c>
      <c r="N129" s="70"/>
      <c r="O129" s="172"/>
      <c r="P129" s="174">
        <f>-(ROUND(表格8[[#This Row],[冷氣使用
天數]]*(500/30),0))</f>
        <v>0</v>
      </c>
    </row>
    <row r="130" spans="1:16" hidden="1">
      <c r="A130" s="160" t="str">
        <f t="array" ref="A130">IFERROR((INDEX(名冊[#All],MATCH(表格8[[#This Row],[姓名]],名冊[[#All],[姓名]],0),COLUMN(名冊[[#Headers],[字號]]))),"")</f>
        <v/>
      </c>
      <c r="B130" s="160" t="s">
        <v>784</v>
      </c>
      <c r="C130" s="162"/>
      <c r="D130" s="160" t="str">
        <f t="shared" ref="D130:D193" si="2">"住院退費"</f>
        <v>住院退費</v>
      </c>
      <c r="E130" s="163">
        <v>44141</v>
      </c>
      <c r="F130" s="163">
        <v>44165</v>
      </c>
      <c r="G130" s="168">
        <f>IF(AND(表格8[[#This Row],[住院日]]&lt;&gt;"",表格8[[#This Row],[出院日]]&lt;&gt;""),(IF(表格8[姓名]="",0,(表格8[出院日]-表格8[住院日])+1)),0)</f>
        <v>25</v>
      </c>
      <c r="H130" s="165" t="str">
        <f>IFERROR((INDEX(名冊[#All],MATCH(表格8[[#This Row],[姓名]],名冊[[#All],[姓名]],0),COLUMN(名冊[[#Headers],[月費]]))),"")</f>
        <v/>
      </c>
      <c r="I130" s="165" t="str">
        <f t="array" ref="I130">IFERROR((INDEX(名冊[#All],MATCH(表格8[[#This Row],[姓名]],名冊[[#All],[姓名]],0),COLUMN(名冊[[#Headers],[包月]]))),"")</f>
        <v/>
      </c>
      <c r="J130" s="165">
        <f>600</f>
        <v>600</v>
      </c>
      <c r="K130" s="174" t="e">
        <f>-(ROUND(IF(表格8[姓名]="",0,(((表格8[月費]+表格8[[#This Row],[包月]])/30)-表格8[佔床費])*表格8[住院天數(含前後日)]),0))</f>
        <v>#VALUE!</v>
      </c>
      <c r="L130" s="169" t="str">
        <f>"住院退費 "&amp;TEXT(表格8[[#This Row],[住院日]],"mm/dd;;")&amp;"-"&amp;TEXT(表格8[[#This Row],[出院日]],"mm/dd;;")&amp;" 共"&amp;表格8[[#This Row],[住院天數(含前後日)]]&amp;"日"</f>
        <v>住院退費 11/06-11/30 共25日</v>
      </c>
      <c r="M130" s="167">
        <f>-(ROUNDDOWN(表格8[[#This Row],[住院天數(含前後日)]]/7,0)*50)</f>
        <v>-150</v>
      </c>
      <c r="N130" s="70"/>
      <c r="O130" s="172"/>
      <c r="P130" s="174">
        <f>-(ROUND(表格8[[#This Row],[冷氣使用
天數]]*(500/30),0))</f>
        <v>0</v>
      </c>
    </row>
    <row r="131" spans="1:16" hidden="1">
      <c r="A131" s="160" t="str">
        <f t="array" ref="A131">IFERROR((INDEX(名冊[#All],MATCH(表格8[[#This Row],[姓名]],名冊[[#All],[姓名]],0),COLUMN(名冊[[#Headers],[字號]]))),"")</f>
        <v>1-175</v>
      </c>
      <c r="B131" s="160" t="s">
        <v>803</v>
      </c>
      <c r="C131" s="162"/>
      <c r="D131" s="160" t="str">
        <f t="shared" si="2"/>
        <v>住院退費</v>
      </c>
      <c r="E131" s="163">
        <v>44154</v>
      </c>
      <c r="F131" s="163">
        <v>44165</v>
      </c>
      <c r="G131" s="168">
        <f>IF(AND(表格8[[#This Row],[住院日]]&lt;&gt;"",表格8[[#This Row],[出院日]]&lt;&gt;""),(IF(表格8[姓名]="",0,(表格8[出院日]-表格8[住院日])+1)),0)</f>
        <v>12</v>
      </c>
      <c r="H131" s="165">
        <f>IFERROR((INDEX(名冊[#All],MATCH(表格8[[#This Row],[姓名]],名冊[[#All],[姓名]],0),COLUMN(名冊[[#Headers],[月費]]))),"")</f>
        <v>0</v>
      </c>
      <c r="I131" s="165">
        <f t="array" ref="I131">IFERROR((INDEX(名冊[#All],MATCH(表格8[[#This Row],[姓名]],名冊[[#All],[姓名]],0),COLUMN(名冊[[#Headers],[包月]]))),"")</f>
        <v>0</v>
      </c>
      <c r="J131" s="165">
        <f>600</f>
        <v>600</v>
      </c>
      <c r="K131" s="174">
        <f>-(ROUND(IF(表格8[姓名]="",0,(((表格8[月費]+表格8[[#This Row],[包月]])/30)-表格8[佔床費])*表格8[住院天數(含前後日)]),0))</f>
        <v>7200</v>
      </c>
      <c r="L131" s="169" t="str">
        <f>"住院退費 "&amp;TEXT(表格8[[#This Row],[住院日]],"mm/dd;;")&amp;"-"&amp;TEXT(表格8[[#This Row],[出院日]],"mm/dd;;")&amp;" 共"&amp;表格8[[#This Row],[住院天數(含前後日)]]&amp;"日"</f>
        <v>住院退費 11/19-11/30 共12日</v>
      </c>
      <c r="M131" s="167">
        <f>-(ROUNDDOWN(表格8[[#This Row],[住院天數(含前後日)]]/7,0)*50)</f>
        <v>-50</v>
      </c>
      <c r="N131" s="70"/>
      <c r="O131" s="172"/>
      <c r="P131" s="174">
        <f>-(ROUND(表格8[[#This Row],[冷氣使用
天數]]*(500/30),0))</f>
        <v>0</v>
      </c>
    </row>
    <row r="132" spans="1:16" hidden="1">
      <c r="A132" s="160" t="str">
        <f t="array" ref="A132">IFERROR((INDEX(名冊[#All],MATCH(表格8[[#This Row],[姓名]],名冊[[#All],[姓名]],0),COLUMN(名冊[[#Headers],[字號]]))),"")</f>
        <v/>
      </c>
      <c r="B132" s="160" t="s">
        <v>804</v>
      </c>
      <c r="C132" s="162"/>
      <c r="D132" s="160" t="str">
        <f t="shared" si="2"/>
        <v>住院退費</v>
      </c>
      <c r="E132" s="163">
        <v>44165</v>
      </c>
      <c r="F132" s="163">
        <v>44183</v>
      </c>
      <c r="G132" s="168">
        <f>IF(AND(表格8[[#This Row],[住院日]]&lt;&gt;"",表格8[[#This Row],[出院日]]&lt;&gt;""),(IF(表格8[姓名]="",0,(表格8[出院日]-表格8[住院日])+1)),0)</f>
        <v>19</v>
      </c>
      <c r="H132" s="165" t="str">
        <f>IFERROR((INDEX(名冊[#All],MATCH(表格8[[#This Row],[姓名]],名冊[[#All],[姓名]],0),COLUMN(名冊[[#Headers],[月費]]))),"")</f>
        <v/>
      </c>
      <c r="I132" s="165" t="str">
        <f t="array" ref="I132">IFERROR((INDEX(名冊[#All],MATCH(表格8[[#This Row],[姓名]],名冊[[#All],[姓名]],0),COLUMN(名冊[[#Headers],[包月]]))),"")</f>
        <v/>
      </c>
      <c r="J132" s="165">
        <f>600</f>
        <v>600</v>
      </c>
      <c r="K132" s="174" t="e">
        <f>-(ROUND(IF(表格8[姓名]="",0,(((表格8[月費]+表格8[[#This Row],[包月]])/30)-表格8[佔床費])*表格8[住院天數(含前後日)]),0))</f>
        <v>#VALUE!</v>
      </c>
      <c r="L132" s="169" t="str">
        <f>"住院退費 "&amp;TEXT(表格8[[#This Row],[住院日]],"mm/dd;;")&amp;"-"&amp;TEXT(表格8[[#This Row],[出院日]],"mm/dd;;")&amp;" 共"&amp;表格8[[#This Row],[住院天數(含前後日)]]&amp;"日"</f>
        <v>住院退費 11/30-12/18 共19日</v>
      </c>
      <c r="M132" s="167">
        <f>-(ROUNDDOWN(表格8[[#This Row],[住院天數(含前後日)]]/7,0)*50)</f>
        <v>-100</v>
      </c>
      <c r="N132" s="70"/>
      <c r="O132" s="172"/>
      <c r="P132" s="174">
        <f>-(ROUND(表格8[[#This Row],[冷氣使用
天數]]*(500/30),0))</f>
        <v>0</v>
      </c>
    </row>
    <row r="133" spans="1:16" hidden="1">
      <c r="A133" s="160" t="str">
        <f t="array" ref="A133">IFERROR((INDEX(名冊[#All],MATCH(表格8[[#This Row],[姓名]],名冊[[#All],[姓名]],0),COLUMN(名冊[[#Headers],[字號]]))),"")</f>
        <v/>
      </c>
      <c r="B133" s="160" t="s">
        <v>805</v>
      </c>
      <c r="C133" s="162"/>
      <c r="D133" s="160" t="str">
        <f t="shared" si="2"/>
        <v>住院退費</v>
      </c>
      <c r="E133" s="163">
        <v>44156</v>
      </c>
      <c r="F133" s="163">
        <v>44165</v>
      </c>
      <c r="G133" s="168">
        <f>IF(AND(表格8[[#This Row],[住院日]]&lt;&gt;"",表格8[[#This Row],[出院日]]&lt;&gt;""),(IF(表格8[姓名]="",0,(表格8[出院日]-表格8[住院日])+1)),0)</f>
        <v>10</v>
      </c>
      <c r="H133" s="165" t="str">
        <f>IFERROR((INDEX(名冊[#All],MATCH(表格8[[#This Row],[姓名]],名冊[[#All],[姓名]],0),COLUMN(名冊[[#Headers],[月費]]))),"")</f>
        <v/>
      </c>
      <c r="I133" s="165" t="str">
        <f t="array" ref="I133">IFERROR((INDEX(名冊[#All],MATCH(表格8[[#This Row],[姓名]],名冊[[#All],[姓名]],0),COLUMN(名冊[[#Headers],[包月]]))),"")</f>
        <v/>
      </c>
      <c r="J133" s="165">
        <f>600</f>
        <v>600</v>
      </c>
      <c r="K133" s="174" t="e">
        <f>-(ROUND(IF(表格8[姓名]="",0,(((表格8[月費]+表格8[[#This Row],[包月]])/30)-表格8[佔床費])*表格8[住院天數(含前後日)]),0))</f>
        <v>#VALUE!</v>
      </c>
      <c r="L133" s="169" t="str">
        <f>"住院退費 "&amp;TEXT(表格8[[#This Row],[住院日]],"mm/dd;;")&amp;"-"&amp;TEXT(表格8[[#This Row],[出院日]],"mm/dd;;")&amp;" 共"&amp;表格8[[#This Row],[住院天數(含前後日)]]&amp;"日"</f>
        <v>住院退費 11/21-11/30 共10日</v>
      </c>
      <c r="M133" s="167">
        <f>-(ROUNDDOWN(表格8[[#This Row],[住院天數(含前後日)]]/7,0)*50)</f>
        <v>-50</v>
      </c>
      <c r="N133" s="70"/>
      <c r="O133" s="172"/>
      <c r="P133" s="174">
        <f>-(ROUND(表格8[[#This Row],[冷氣使用
天數]]*(500/30),0))</f>
        <v>0</v>
      </c>
    </row>
    <row r="134" spans="1:16" hidden="1">
      <c r="A134" s="160" t="str">
        <f t="array" ref="A134">IFERROR((INDEX(名冊[#All],MATCH(表格8[[#This Row],[姓名]],名冊[[#All],[姓名]],0),COLUMN(名冊[[#Headers],[字號]]))),"")</f>
        <v/>
      </c>
      <c r="B134" s="160" t="s">
        <v>805</v>
      </c>
      <c r="C134" s="162"/>
      <c r="D134" s="160" t="str">
        <f t="shared" si="2"/>
        <v>住院退費</v>
      </c>
      <c r="E134" s="163">
        <v>44176</v>
      </c>
      <c r="F134" s="163">
        <v>44186</v>
      </c>
      <c r="G134" s="168">
        <f>IF(AND(表格8[[#This Row],[住院日]]&lt;&gt;"",表格8[[#This Row],[出院日]]&lt;&gt;""),(IF(表格8[姓名]="",0,(表格8[出院日]-表格8[住院日])+1)),0)</f>
        <v>11</v>
      </c>
      <c r="H134" s="165" t="str">
        <f>IFERROR((INDEX(名冊[#All],MATCH(表格8[[#This Row],[姓名]],名冊[[#All],[姓名]],0),COLUMN(名冊[[#Headers],[月費]]))),"")</f>
        <v/>
      </c>
      <c r="I134" s="165" t="str">
        <f t="array" ref="I134">IFERROR((INDEX(名冊[#All],MATCH(表格8[[#This Row],[姓名]],名冊[[#All],[姓名]],0),COLUMN(名冊[[#Headers],[包月]]))),"")</f>
        <v/>
      </c>
      <c r="J134" s="165">
        <f>600</f>
        <v>600</v>
      </c>
      <c r="K134" s="174" t="e">
        <f>-(ROUND(IF(表格8[姓名]="",0,(((表格8[月費]+表格8[[#This Row],[包月]])/30)-表格8[佔床費])*表格8[住院天數(含前後日)]),0))</f>
        <v>#VALUE!</v>
      </c>
      <c r="L134" s="169" t="str">
        <f>"住院退費 "&amp;TEXT(表格8[[#This Row],[住院日]],"mm/dd;;")&amp;"-"&amp;TEXT(表格8[[#This Row],[出院日]],"mm/dd;;")&amp;" 共"&amp;表格8[[#This Row],[住院天數(含前後日)]]&amp;"日"</f>
        <v>住院退費 12/11-12/21 共11日</v>
      </c>
      <c r="M134" s="167">
        <f>-(ROUNDDOWN(表格8[[#This Row],[住院天數(含前後日)]]/7,0)*50)</f>
        <v>-50</v>
      </c>
      <c r="N134" s="70"/>
      <c r="O134" s="172"/>
      <c r="P134" s="174">
        <f>-(ROUND(表格8[[#This Row],[冷氣使用
天數]]*(500/30),0))</f>
        <v>0</v>
      </c>
    </row>
    <row r="135" spans="1:16" hidden="1">
      <c r="A135" s="160" t="str">
        <f t="array" ref="A135">IFERROR((INDEX(名冊[#All],MATCH(表格8[[#This Row],[姓名]],名冊[[#All],[姓名]],0),COLUMN(名冊[[#Headers],[字號]]))),"")</f>
        <v>1-473</v>
      </c>
      <c r="B135" s="160" t="s">
        <v>822</v>
      </c>
      <c r="C135" s="162"/>
      <c r="D135" s="160" t="str">
        <f t="shared" si="2"/>
        <v>住院退費</v>
      </c>
      <c r="E135" s="163">
        <v>44165</v>
      </c>
      <c r="F135" s="163">
        <v>44177</v>
      </c>
      <c r="G135" s="168">
        <f>IF(AND(表格8[[#This Row],[住院日]]&lt;&gt;"",表格8[[#This Row],[出院日]]&lt;&gt;""),(IF(表格8[姓名]="",0,(表格8[出院日]-表格8[住院日])+1)),0)</f>
        <v>13</v>
      </c>
      <c r="H135" s="165">
        <f>IFERROR((INDEX(名冊[#All],MATCH(表格8[[#This Row],[姓名]],名冊[[#All],[姓名]],0),COLUMN(名冊[[#Headers],[月費]]))),"")</f>
        <v>30000</v>
      </c>
      <c r="I135" s="165">
        <f t="array" ref="I135">IFERROR((INDEX(名冊[#All],MATCH(表格8[[#This Row],[姓名]],名冊[[#All],[姓名]],0),COLUMN(名冊[[#Headers],[包月]]))),"")</f>
        <v>0</v>
      </c>
      <c r="J135" s="165">
        <f>600</f>
        <v>600</v>
      </c>
      <c r="K135" s="174">
        <f>-(ROUND(IF(表格8[姓名]="",0,(((表格8[月費]+表格8[[#This Row],[包月]])/30)-表格8[佔床費])*表格8[住院天數(含前後日)]),0))</f>
        <v>-5200</v>
      </c>
      <c r="L135" s="169" t="str">
        <f>"住院退費 "&amp;TEXT(表格8[[#This Row],[住院日]],"mm/dd;;")&amp;"-"&amp;TEXT(表格8[[#This Row],[出院日]],"mm/dd;;")&amp;" 共"&amp;表格8[[#This Row],[住院天數(含前後日)]]&amp;"日"</f>
        <v>住院退費 11/30-12/12 共13日</v>
      </c>
      <c r="M135" s="167">
        <f>-(ROUNDDOWN(表格8[[#This Row],[住院天數(含前後日)]]/7,0)*50)</f>
        <v>-50</v>
      </c>
      <c r="N135" s="70"/>
      <c r="O135" s="172"/>
      <c r="P135" s="174">
        <f>-(ROUND(表格8[[#This Row],[冷氣使用
天數]]*(500/30),0))</f>
        <v>0</v>
      </c>
    </row>
    <row r="136" spans="1:16" hidden="1">
      <c r="A136" s="160" t="str">
        <f t="array" ref="A136">IFERROR((INDEX(名冊[#All],MATCH(表格8[[#This Row],[姓名]],名冊[[#All],[姓名]],0),COLUMN(名冊[[#Headers],[字號]]))),"")</f>
        <v>1-109</v>
      </c>
      <c r="B136" s="160" t="s">
        <v>823</v>
      </c>
      <c r="C136" s="162"/>
      <c r="D136" s="160" t="str">
        <f t="shared" si="2"/>
        <v>住院退費</v>
      </c>
      <c r="E136" s="163">
        <v>44165</v>
      </c>
      <c r="F136" s="163">
        <v>44180</v>
      </c>
      <c r="G136" s="168">
        <f>IF(AND(表格8[[#This Row],[住院日]]&lt;&gt;"",表格8[[#This Row],[出院日]]&lt;&gt;""),(IF(表格8[姓名]="",0,(表格8[出院日]-表格8[住院日])+1)),0)</f>
        <v>16</v>
      </c>
      <c r="H136" s="165">
        <f>IFERROR((INDEX(名冊[#All],MATCH(表格8[[#This Row],[姓名]],名冊[[#All],[姓名]],0),COLUMN(名冊[[#Headers],[月費]]))),"")</f>
        <v>25000</v>
      </c>
      <c r="I136" s="165">
        <f t="array" ref="I136">IFERROR((INDEX(名冊[#All],MATCH(表格8[[#This Row],[姓名]],名冊[[#All],[姓名]],0),COLUMN(名冊[[#Headers],[包月]]))),"")</f>
        <v>0</v>
      </c>
      <c r="J136" s="165">
        <f>600</f>
        <v>600</v>
      </c>
      <c r="K136" s="174">
        <f>-(ROUND(IF(表格8[姓名]="",0,(((表格8[月費]+表格8[[#This Row],[包月]])/30)-表格8[佔床費])*表格8[住院天數(含前後日)]),0))</f>
        <v>-3733</v>
      </c>
      <c r="L136" s="169" t="str">
        <f>"住院退費 "&amp;TEXT(表格8[[#This Row],[住院日]],"mm/dd;;")&amp;"-"&amp;TEXT(表格8[[#This Row],[出院日]],"mm/dd;;")&amp;" 共"&amp;表格8[[#This Row],[住院天數(含前後日)]]&amp;"日"</f>
        <v>住院退費 11/30-12/15 共16日</v>
      </c>
      <c r="M136" s="167">
        <f>-(ROUNDDOWN(表格8[[#This Row],[住院天數(含前後日)]]/7,0)*50)</f>
        <v>-100</v>
      </c>
      <c r="N136" s="70"/>
      <c r="O136" s="172"/>
      <c r="P136" s="174">
        <f>-(ROUND(表格8[[#This Row],[冷氣使用
天數]]*(500/30),0))</f>
        <v>0</v>
      </c>
    </row>
    <row r="137" spans="1:16" hidden="1">
      <c r="A137" s="160" t="str">
        <f t="array" ref="A137">IFERROR((INDEX(名冊[#All],MATCH(表格8[[#This Row],[姓名]],名冊[[#All],[姓名]],0),COLUMN(名冊[[#Headers],[字號]]))),"")</f>
        <v/>
      </c>
      <c r="B137" s="160" t="s">
        <v>806</v>
      </c>
      <c r="C137" s="162"/>
      <c r="D137" s="160" t="str">
        <f t="shared" si="2"/>
        <v>住院退費</v>
      </c>
      <c r="E137" s="163">
        <v>44150</v>
      </c>
      <c r="F137" s="163">
        <v>44166</v>
      </c>
      <c r="G137" s="168">
        <f>IF(AND(表格8[[#This Row],[住院日]]&lt;&gt;"",表格8[[#This Row],[出院日]]&lt;&gt;""),(IF(表格8[姓名]="",0,(表格8[出院日]-表格8[住院日])+1)),0)</f>
        <v>17</v>
      </c>
      <c r="H137" s="165" t="str">
        <f>IFERROR((INDEX(名冊[#All],MATCH(表格8[[#This Row],[姓名]],名冊[[#All],[姓名]],0),COLUMN(名冊[[#Headers],[月費]]))),"")</f>
        <v/>
      </c>
      <c r="I137" s="165" t="str">
        <f t="array" ref="I137">IFERROR((INDEX(名冊[#All],MATCH(表格8[[#This Row],[姓名]],名冊[[#All],[姓名]],0),COLUMN(名冊[[#Headers],[包月]]))),"")</f>
        <v/>
      </c>
      <c r="J137" s="165">
        <f>600</f>
        <v>600</v>
      </c>
      <c r="K137" s="174" t="e">
        <f>-(ROUND(IF(表格8[姓名]="",0,(((表格8[月費]+表格8[[#This Row],[包月]])/30)-表格8[佔床費])*表格8[住院天數(含前後日)]),0))</f>
        <v>#VALUE!</v>
      </c>
      <c r="L137" s="169" t="str">
        <f>"住院退費 "&amp;TEXT(表格8[[#This Row],[住院日]],"mm/dd;;")&amp;"-"&amp;TEXT(表格8[[#This Row],[出院日]],"mm/dd;;")&amp;" 共"&amp;表格8[[#This Row],[住院天數(含前後日)]]&amp;"日"</f>
        <v>住院退費 11/15-12/01 共17日</v>
      </c>
      <c r="M137" s="167">
        <f>-(ROUNDDOWN(表格8[[#This Row],[住院天數(含前後日)]]/7,0)*50)</f>
        <v>-100</v>
      </c>
      <c r="N137" s="70"/>
      <c r="O137" s="172"/>
      <c r="P137" s="174">
        <f>-(ROUND(表格8[[#This Row],[冷氣使用
天數]]*(500/30),0))</f>
        <v>0</v>
      </c>
    </row>
    <row r="138" spans="1:16" hidden="1">
      <c r="A138" s="160" t="str">
        <f t="array" ref="A138">IFERROR((INDEX(名冊[#All],MATCH(表格8[[#This Row],[姓名]],名冊[[#All],[姓名]],0),COLUMN(名冊[[#Headers],[字號]]))),"")</f>
        <v/>
      </c>
      <c r="B138" s="160" t="s">
        <v>807</v>
      </c>
      <c r="C138" s="162"/>
      <c r="D138" s="160" t="str">
        <f t="shared" si="2"/>
        <v>住院退費</v>
      </c>
      <c r="E138" s="163">
        <v>44143</v>
      </c>
      <c r="F138" s="163">
        <v>44166</v>
      </c>
      <c r="G138" s="168">
        <f>IF(AND(表格8[[#This Row],[住院日]]&lt;&gt;"",表格8[[#This Row],[出院日]]&lt;&gt;""),(IF(表格8[姓名]="",0,(表格8[出院日]-表格8[住院日])+1)),0)</f>
        <v>24</v>
      </c>
      <c r="H138" s="165" t="str">
        <f>IFERROR((INDEX(名冊[#All],MATCH(表格8[[#This Row],[姓名]],名冊[[#All],[姓名]],0),COLUMN(名冊[[#Headers],[月費]]))),"")</f>
        <v/>
      </c>
      <c r="I138" s="165" t="str">
        <f t="array" ref="I138">IFERROR((INDEX(名冊[#All],MATCH(表格8[[#This Row],[姓名]],名冊[[#All],[姓名]],0),COLUMN(名冊[[#Headers],[包月]]))),"")</f>
        <v/>
      </c>
      <c r="J138" s="165">
        <f>600</f>
        <v>600</v>
      </c>
      <c r="K138" s="174" t="e">
        <f>-(ROUND(IF(表格8[姓名]="",0,(((表格8[月費]+表格8[[#This Row],[包月]])/30)-表格8[佔床費])*表格8[住院天數(含前後日)]),0))</f>
        <v>#VALUE!</v>
      </c>
      <c r="L138" s="169" t="str">
        <f>"住院退費 "&amp;TEXT(表格8[[#This Row],[住院日]],"mm/dd;;")&amp;"-"&amp;TEXT(表格8[[#This Row],[出院日]],"mm/dd;;")&amp;" 共"&amp;表格8[[#This Row],[住院天數(含前後日)]]&amp;"日"</f>
        <v>住院退費 11/08-12/01 共24日</v>
      </c>
      <c r="M138" s="167">
        <f>-(ROUNDDOWN(表格8[[#This Row],[住院天數(含前後日)]]/7,0)*50)</f>
        <v>-150</v>
      </c>
      <c r="N138" s="70"/>
      <c r="O138" s="172"/>
      <c r="P138" s="174">
        <f>-(ROUND(表格8[[#This Row],[冷氣使用
天數]]*(500/30),0))</f>
        <v>0</v>
      </c>
    </row>
    <row r="139" spans="1:16" hidden="1">
      <c r="A139" s="160" t="str">
        <f t="array" ref="A139">IFERROR((INDEX(名冊[#All],MATCH(表格8[[#This Row],[姓名]],名冊[[#All],[姓名]],0),COLUMN(名冊[[#Headers],[字號]]))),"")</f>
        <v/>
      </c>
      <c r="B139" s="160" t="s">
        <v>808</v>
      </c>
      <c r="C139" s="162"/>
      <c r="D139" s="160" t="str">
        <f t="shared" si="2"/>
        <v>住院退費</v>
      </c>
      <c r="E139" s="163">
        <v>44166</v>
      </c>
      <c r="F139" s="163">
        <v>44187</v>
      </c>
      <c r="G139" s="168">
        <f>IF(AND(表格8[[#This Row],[住院日]]&lt;&gt;"",表格8[[#This Row],[出院日]]&lt;&gt;""),(IF(表格8[姓名]="",0,(表格8[出院日]-表格8[住院日])+1)),0)</f>
        <v>22</v>
      </c>
      <c r="H139" s="165" t="str">
        <f>IFERROR((INDEX(名冊[#All],MATCH(表格8[[#This Row],[姓名]],名冊[[#All],[姓名]],0),COLUMN(名冊[[#Headers],[月費]]))),"")</f>
        <v/>
      </c>
      <c r="I139" s="165" t="str">
        <f t="array" ref="I139">IFERROR((INDEX(名冊[#All],MATCH(表格8[[#This Row],[姓名]],名冊[[#All],[姓名]],0),COLUMN(名冊[[#Headers],[包月]]))),"")</f>
        <v/>
      </c>
      <c r="J139" s="165">
        <f>600</f>
        <v>600</v>
      </c>
      <c r="K139" s="174" t="e">
        <f>-(ROUND(IF(表格8[姓名]="",0,(((表格8[月費]+表格8[[#This Row],[包月]])/30)-表格8[佔床費])*表格8[住院天數(含前後日)]),0))</f>
        <v>#VALUE!</v>
      </c>
      <c r="L139" s="169" t="str">
        <f>"住院退費 "&amp;TEXT(表格8[[#This Row],[住院日]],"mm/dd;;")&amp;"-"&amp;TEXT(表格8[[#This Row],[出院日]],"mm/dd;;")&amp;" 共"&amp;表格8[[#This Row],[住院天數(含前後日)]]&amp;"日"</f>
        <v>住院退費 12/01-12/22 共22日</v>
      </c>
      <c r="M139" s="167">
        <f>-(ROUNDDOWN(表格8[[#This Row],[住院天數(含前後日)]]/7,0)*50)</f>
        <v>-150</v>
      </c>
      <c r="N139" s="70"/>
      <c r="O139" s="172"/>
      <c r="P139" s="174">
        <f>-(ROUND(表格8[[#This Row],[冷氣使用
天數]]*(500/30),0))</f>
        <v>0</v>
      </c>
    </row>
    <row r="140" spans="1:16" hidden="1">
      <c r="A140" s="160" t="str">
        <f t="array" ref="A140">IFERROR((INDEX(名冊[#All],MATCH(表格8[[#This Row],[姓名]],名冊[[#All],[姓名]],0),COLUMN(名冊[[#Headers],[字號]]))),"")</f>
        <v/>
      </c>
      <c r="B140" s="160" t="s">
        <v>809</v>
      </c>
      <c r="C140" s="162"/>
      <c r="D140" s="160" t="str">
        <f t="shared" si="2"/>
        <v>住院退費</v>
      </c>
      <c r="E140" s="163">
        <v>44155</v>
      </c>
      <c r="F140" s="163">
        <v>44167</v>
      </c>
      <c r="G140" s="168">
        <f>IF(AND(表格8[[#This Row],[住院日]]&lt;&gt;"",表格8[[#This Row],[出院日]]&lt;&gt;""),(IF(表格8[姓名]="",0,(表格8[出院日]-表格8[住院日])+1)),0)</f>
        <v>13</v>
      </c>
      <c r="H140" s="165" t="str">
        <f>IFERROR((INDEX(名冊[#All],MATCH(表格8[[#This Row],[姓名]],名冊[[#All],[姓名]],0),COLUMN(名冊[[#Headers],[月費]]))),"")</f>
        <v/>
      </c>
      <c r="I140" s="165" t="str">
        <f t="array" ref="I140">IFERROR((INDEX(名冊[#All],MATCH(表格8[[#This Row],[姓名]],名冊[[#All],[姓名]],0),COLUMN(名冊[[#Headers],[包月]]))),"")</f>
        <v/>
      </c>
      <c r="J140" s="165">
        <f>600</f>
        <v>600</v>
      </c>
      <c r="K140" s="174" t="e">
        <f>-(ROUND(IF(表格8[姓名]="",0,(((表格8[月費]+表格8[[#This Row],[包月]])/30)-表格8[佔床費])*表格8[住院天數(含前後日)]),0))</f>
        <v>#VALUE!</v>
      </c>
      <c r="L140" s="169" t="str">
        <f>"住院退費 "&amp;TEXT(表格8[[#This Row],[住院日]],"mm/dd;;")&amp;"-"&amp;TEXT(表格8[[#This Row],[出院日]],"mm/dd;;")&amp;" 共"&amp;表格8[[#This Row],[住院天數(含前後日)]]&amp;"日"</f>
        <v>住院退費 11/20-12/02 共13日</v>
      </c>
      <c r="M140" s="167">
        <f>-(ROUNDDOWN(表格8[[#This Row],[住院天數(含前後日)]]/7,0)*50)</f>
        <v>-50</v>
      </c>
      <c r="N140" s="70"/>
      <c r="O140" s="172"/>
      <c r="P140" s="174">
        <f>-(ROUND(表格8[[#This Row],[冷氣使用
天數]]*(500/30),0))</f>
        <v>0</v>
      </c>
    </row>
    <row r="141" spans="1:16" hidden="1">
      <c r="A141" s="160" t="str">
        <f t="array" ref="A141">IFERROR((INDEX(名冊[#All],MATCH(表格8[[#This Row],[姓名]],名冊[[#All],[姓名]],0),COLUMN(名冊[[#Headers],[字號]]))),"")</f>
        <v>1-471</v>
      </c>
      <c r="B141" s="160" t="s">
        <v>810</v>
      </c>
      <c r="C141" s="162"/>
      <c r="D141" s="160" t="str">
        <f t="shared" si="2"/>
        <v>住院退費</v>
      </c>
      <c r="E141" s="163">
        <v>44167</v>
      </c>
      <c r="F141" s="163">
        <v>44169</v>
      </c>
      <c r="G141" s="168">
        <f>IF(AND(表格8[[#This Row],[住院日]]&lt;&gt;"",表格8[[#This Row],[出院日]]&lt;&gt;""),(IF(表格8[姓名]="",0,(表格8[出院日]-表格8[住院日])+1)),0)</f>
        <v>3</v>
      </c>
      <c r="H141" s="165">
        <f>IFERROR((INDEX(名冊[#All],MATCH(表格8[[#This Row],[姓名]],名冊[[#All],[姓名]],0),COLUMN(名冊[[#Headers],[月費]]))),"")</f>
        <v>30000</v>
      </c>
      <c r="I141" s="165">
        <f t="array" ref="I141">IFERROR((INDEX(名冊[#All],MATCH(表格8[[#This Row],[姓名]],名冊[[#All],[姓名]],0),COLUMN(名冊[[#Headers],[包月]]))),"")</f>
        <v>0</v>
      </c>
      <c r="J141" s="165">
        <f>600</f>
        <v>600</v>
      </c>
      <c r="K141" s="174">
        <f>-(ROUND(IF(表格8[姓名]="",0,(((表格8[月費]+表格8[[#This Row],[包月]])/30)-表格8[佔床費])*表格8[住院天數(含前後日)]),0))</f>
        <v>-1200</v>
      </c>
      <c r="L141" s="169" t="str">
        <f>"住院退費 "&amp;TEXT(表格8[[#This Row],[住院日]],"mm/dd;;")&amp;"-"&amp;TEXT(表格8[[#This Row],[出院日]],"mm/dd;;")&amp;" 共"&amp;表格8[[#This Row],[住院天數(含前後日)]]&amp;"日"</f>
        <v>住院退費 12/02-12/04 共3日</v>
      </c>
      <c r="M141" s="167">
        <f>-(ROUNDDOWN(表格8[[#This Row],[住院天數(含前後日)]]/7,0)*50)</f>
        <v>0</v>
      </c>
      <c r="N141" s="70"/>
      <c r="O141" s="172"/>
      <c r="P141" s="174">
        <f>-(ROUND(表格8[[#This Row],[冷氣使用
天數]]*(500/30),0))</f>
        <v>0</v>
      </c>
    </row>
    <row r="142" spans="1:16" hidden="1">
      <c r="A142" s="160" t="str">
        <f t="array" ref="A142">IFERROR((INDEX(名冊[#All],MATCH(表格8[[#This Row],[姓名]],名冊[[#All],[姓名]],0),COLUMN(名冊[[#Headers],[字號]]))),"")</f>
        <v>1-409</v>
      </c>
      <c r="B142" s="160" t="s">
        <v>794</v>
      </c>
      <c r="C142" s="162"/>
      <c r="D142" s="160" t="str">
        <f t="shared" si="2"/>
        <v>住院退費</v>
      </c>
      <c r="E142" s="163">
        <v>44169</v>
      </c>
      <c r="F142" s="163">
        <v>44180</v>
      </c>
      <c r="G142" s="168">
        <f>IF(AND(表格8[[#This Row],[住院日]]&lt;&gt;"",表格8[[#This Row],[出院日]]&lt;&gt;""),(IF(表格8[姓名]="",0,(表格8[出院日]-表格8[住院日])+1)),0)</f>
        <v>12</v>
      </c>
      <c r="H142" s="165">
        <f>IFERROR((INDEX(名冊[#All],MATCH(表格8[[#This Row],[姓名]],名冊[[#All],[姓名]],0),COLUMN(名冊[[#Headers],[月費]]))),"")</f>
        <v>27000</v>
      </c>
      <c r="I142" s="165">
        <f t="array" ref="I142">IFERROR((INDEX(名冊[#All],MATCH(表格8[[#This Row],[姓名]],名冊[[#All],[姓名]],0),COLUMN(名冊[[#Headers],[包月]]))),"")</f>
        <v>0</v>
      </c>
      <c r="J142" s="165">
        <f>600</f>
        <v>600</v>
      </c>
      <c r="K142" s="174">
        <f>-(ROUND(IF(表格8[姓名]="",0,(((表格8[月費]+表格8[[#This Row],[包月]])/30)-表格8[佔床費])*表格8[住院天數(含前後日)]),0))</f>
        <v>-3600</v>
      </c>
      <c r="L142" s="169" t="str">
        <f>"住院退費 "&amp;TEXT(表格8[[#This Row],[住院日]],"mm/dd;;")&amp;"-"&amp;TEXT(表格8[[#This Row],[出院日]],"mm/dd;;")&amp;" 共"&amp;表格8[[#This Row],[住院天數(含前後日)]]&amp;"日"</f>
        <v>住院退費 12/04-12/15 共12日</v>
      </c>
      <c r="M142" s="167">
        <f>-(ROUNDDOWN(表格8[[#This Row],[住院天數(含前後日)]]/7,0)*50)</f>
        <v>-50</v>
      </c>
      <c r="N142" s="70"/>
      <c r="O142" s="172"/>
      <c r="P142" s="174">
        <f>-(ROUND(表格8[[#This Row],[冷氣使用
天數]]*(500/30),0))</f>
        <v>0</v>
      </c>
    </row>
    <row r="143" spans="1:16" hidden="1">
      <c r="A143" s="160" t="str">
        <f t="array" ref="A143">IFERROR((INDEX(名冊[#All],MATCH(表格8[[#This Row],[姓名]],名冊[[#All],[姓名]],0),COLUMN(名冊[[#Headers],[字號]]))),"")</f>
        <v/>
      </c>
      <c r="B143" s="160" t="s">
        <v>811</v>
      </c>
      <c r="C143" s="162"/>
      <c r="D143" s="160" t="str">
        <f t="shared" si="2"/>
        <v>住院退費</v>
      </c>
      <c r="E143" s="163">
        <v>44169</v>
      </c>
      <c r="F143" s="163">
        <v>44189</v>
      </c>
      <c r="G143" s="168">
        <f>IF(AND(表格8[[#This Row],[住院日]]&lt;&gt;"",表格8[[#This Row],[出院日]]&lt;&gt;""),(IF(表格8[姓名]="",0,(表格8[出院日]-表格8[住院日])+1)),0)</f>
        <v>21</v>
      </c>
      <c r="H143" s="165" t="str">
        <f>IFERROR((INDEX(名冊[#All],MATCH(表格8[[#This Row],[姓名]],名冊[[#All],[姓名]],0),COLUMN(名冊[[#Headers],[月費]]))),"")</f>
        <v/>
      </c>
      <c r="I143" s="165" t="str">
        <f t="array" ref="I143">IFERROR((INDEX(名冊[#All],MATCH(表格8[[#This Row],[姓名]],名冊[[#All],[姓名]],0),COLUMN(名冊[[#Headers],[包月]]))),"")</f>
        <v/>
      </c>
      <c r="J143" s="165">
        <f>600</f>
        <v>600</v>
      </c>
      <c r="K143" s="174" t="e">
        <f>-(ROUND(IF(表格8[姓名]="",0,(((表格8[月費]+表格8[[#This Row],[包月]])/30)-表格8[佔床費])*表格8[住院天數(含前後日)]),0))</f>
        <v>#VALUE!</v>
      </c>
      <c r="L143" s="169" t="str">
        <f>"住院退費 "&amp;TEXT(表格8[[#This Row],[住院日]],"mm/dd;;")&amp;"-"&amp;TEXT(表格8[[#This Row],[出院日]],"mm/dd;;")&amp;" 共"&amp;表格8[[#This Row],[住院天數(含前後日)]]&amp;"日"</f>
        <v>住院退費 12/04-12/24 共21日</v>
      </c>
      <c r="M143" s="167">
        <f>-(ROUNDDOWN(表格8[[#This Row],[住院天數(含前後日)]]/7,0)*50)</f>
        <v>-150</v>
      </c>
      <c r="N143" s="70"/>
      <c r="O143" s="172"/>
      <c r="P143" s="174">
        <f>-(ROUND(表格8[[#This Row],[冷氣使用
天數]]*(500/30),0))</f>
        <v>0</v>
      </c>
    </row>
    <row r="144" spans="1:16" hidden="1">
      <c r="A144" s="160" t="str">
        <f t="array" ref="A144">IFERROR((INDEX(名冊[#All],MATCH(表格8[[#This Row],[姓名]],名冊[[#All],[姓名]],0),COLUMN(名冊[[#Headers],[字號]]))),"")</f>
        <v>1-270</v>
      </c>
      <c r="B144" s="160" t="s">
        <v>812</v>
      </c>
      <c r="C144" s="162"/>
      <c r="D144" s="160" t="str">
        <f t="shared" si="2"/>
        <v>住院退費</v>
      </c>
      <c r="E144" s="163">
        <v>44175</v>
      </c>
      <c r="F144" s="163">
        <v>44181</v>
      </c>
      <c r="G144" s="168">
        <f>IF(AND(表格8[[#This Row],[住院日]]&lt;&gt;"",表格8[[#This Row],[出院日]]&lt;&gt;""),(IF(表格8[姓名]="",0,(表格8[出院日]-表格8[住院日])+1)),0)</f>
        <v>7</v>
      </c>
      <c r="H144" s="165">
        <f>IFERROR((INDEX(名冊[#All],MATCH(表格8[[#This Row],[姓名]],名冊[[#All],[姓名]],0),COLUMN(名冊[[#Headers],[月費]]))),"")</f>
        <v>30000</v>
      </c>
      <c r="I144" s="165">
        <f t="array" ref="I144">IFERROR((INDEX(名冊[#All],MATCH(表格8[[#This Row],[姓名]],名冊[[#All],[姓名]],0),COLUMN(名冊[[#Headers],[包月]]))),"")</f>
        <v>0</v>
      </c>
      <c r="J144" s="165">
        <f>600</f>
        <v>600</v>
      </c>
      <c r="K144" s="174">
        <f>-(ROUND(IF(表格8[姓名]="",0,(((表格8[月費]+表格8[[#This Row],[包月]])/30)-表格8[佔床費])*表格8[住院天數(含前後日)]),0))</f>
        <v>-2800</v>
      </c>
      <c r="L144" s="169" t="str">
        <f>"住院退費 "&amp;TEXT(表格8[[#This Row],[住院日]],"mm/dd;;")&amp;"-"&amp;TEXT(表格8[[#This Row],[出院日]],"mm/dd;;")&amp;" 共"&amp;表格8[[#This Row],[住院天數(含前後日)]]&amp;"日"</f>
        <v>住院退費 12/10-12/16 共7日</v>
      </c>
      <c r="M144" s="167">
        <f>-(ROUNDDOWN(表格8[[#This Row],[住院天數(含前後日)]]/7,0)*50)</f>
        <v>-50</v>
      </c>
      <c r="N144" s="70"/>
      <c r="O144" s="172"/>
      <c r="P144" s="174">
        <f>-(ROUND(表格8[[#This Row],[冷氣使用
天數]]*(500/30),0))</f>
        <v>0</v>
      </c>
    </row>
    <row r="145" spans="1:16" hidden="1">
      <c r="A145" s="160" t="str">
        <f t="array" ref="A145">IFERROR((INDEX(名冊[#All],MATCH(表格8[[#This Row],[姓名]],名冊[[#All],[姓名]],0),COLUMN(名冊[[#Headers],[字號]]))),"")</f>
        <v/>
      </c>
      <c r="B145" s="160" t="s">
        <v>813</v>
      </c>
      <c r="C145" s="162"/>
      <c r="D145" s="160" t="str">
        <f t="shared" si="2"/>
        <v>住院退費</v>
      </c>
      <c r="E145" s="163">
        <v>44146</v>
      </c>
      <c r="F145" s="163">
        <v>44177</v>
      </c>
      <c r="G145" s="168">
        <f>IF(AND(表格8[[#This Row],[住院日]]&lt;&gt;"",表格8[[#This Row],[出院日]]&lt;&gt;""),(IF(表格8[姓名]="",0,(表格8[出院日]-表格8[住院日])+1)),0)</f>
        <v>32</v>
      </c>
      <c r="H145" s="165" t="str">
        <f>IFERROR((INDEX(名冊[#All],MATCH(表格8[[#This Row],[姓名]],名冊[[#All],[姓名]],0),COLUMN(名冊[[#Headers],[月費]]))),"")</f>
        <v/>
      </c>
      <c r="I145" s="165" t="str">
        <f t="array" ref="I145">IFERROR((INDEX(名冊[#All],MATCH(表格8[[#This Row],[姓名]],名冊[[#All],[姓名]],0),COLUMN(名冊[[#Headers],[包月]]))),"")</f>
        <v/>
      </c>
      <c r="J145" s="165">
        <f>600</f>
        <v>600</v>
      </c>
      <c r="K145" s="174" t="e">
        <f>-(ROUND(IF(表格8[姓名]="",0,(((表格8[月費]+表格8[[#This Row],[包月]])/30)-表格8[佔床費])*表格8[住院天數(含前後日)]),0))</f>
        <v>#VALUE!</v>
      </c>
      <c r="L145" s="169" t="str">
        <f>"住院退費 "&amp;TEXT(表格8[[#This Row],[住院日]],"mm/dd;;")&amp;"-"&amp;TEXT(表格8[[#This Row],[出院日]],"mm/dd;;")&amp;" 共"&amp;表格8[[#This Row],[住院天數(含前後日)]]&amp;"日"</f>
        <v>住院退費 11/11-12/12 共32日</v>
      </c>
      <c r="M145" s="167">
        <f>-(ROUNDDOWN(表格8[[#This Row],[住院天數(含前後日)]]/7,0)*50)</f>
        <v>-200</v>
      </c>
      <c r="N145" s="70"/>
      <c r="O145" s="172"/>
      <c r="P145" s="174">
        <f>-(ROUND(表格8[[#This Row],[冷氣使用
天數]]*(500/30),0))</f>
        <v>0</v>
      </c>
    </row>
    <row r="146" spans="1:16" hidden="1">
      <c r="A146" s="160" t="str">
        <f t="array" ref="A146">IFERROR((INDEX(名冊[#All],MATCH(表格8[[#This Row],[姓名]],名冊[[#All],[姓名]],0),COLUMN(名冊[[#Headers],[字號]]))),"")</f>
        <v/>
      </c>
      <c r="B146" s="160" t="s">
        <v>824</v>
      </c>
      <c r="C146" s="162"/>
      <c r="D146" s="160" t="str">
        <f t="shared" si="2"/>
        <v>住院退費</v>
      </c>
      <c r="E146" s="163">
        <v>44179</v>
      </c>
      <c r="F146" s="163">
        <v>44183</v>
      </c>
      <c r="G146" s="168">
        <f>IF(AND(表格8[[#This Row],[住院日]]&lt;&gt;"",表格8[[#This Row],[出院日]]&lt;&gt;""),(IF(表格8[姓名]="",0,(表格8[出院日]-表格8[住院日])+1)),0)</f>
        <v>5</v>
      </c>
      <c r="H146" s="165" t="str">
        <f>IFERROR((INDEX(名冊[#All],MATCH(表格8[[#This Row],[姓名]],名冊[[#All],[姓名]],0),COLUMN(名冊[[#Headers],[月費]]))),"")</f>
        <v/>
      </c>
      <c r="I146" s="165" t="str">
        <f t="array" ref="I146">IFERROR((INDEX(名冊[#All],MATCH(表格8[[#This Row],[姓名]],名冊[[#All],[姓名]],0),COLUMN(名冊[[#Headers],[包月]]))),"")</f>
        <v/>
      </c>
      <c r="J146" s="165">
        <f>600</f>
        <v>600</v>
      </c>
      <c r="K146" s="174" t="e">
        <f>-(ROUND(IF(表格8[姓名]="",0,(((表格8[月費]+表格8[[#This Row],[包月]])/30)-表格8[佔床費])*表格8[住院天數(含前後日)]),0))</f>
        <v>#VALUE!</v>
      </c>
      <c r="L146" s="169" t="str">
        <f>"住院退費 "&amp;TEXT(表格8[[#This Row],[住院日]],"mm/dd;;")&amp;"-"&amp;TEXT(表格8[[#This Row],[出院日]],"mm/dd;;")&amp;" 共"&amp;表格8[[#This Row],[住院天數(含前後日)]]&amp;"日"</f>
        <v>住院退費 12/14-12/18 共5日</v>
      </c>
      <c r="M146" s="167">
        <f>-(ROUNDDOWN(表格8[[#This Row],[住院天數(含前後日)]]/7,0)*50)</f>
        <v>0</v>
      </c>
      <c r="N146" s="70"/>
      <c r="O146" s="172"/>
      <c r="P146" s="174">
        <f>-(ROUND(表格8[[#This Row],[冷氣使用
天數]]*(500/30),0))</f>
        <v>0</v>
      </c>
    </row>
    <row r="147" spans="1:16" hidden="1">
      <c r="A147" s="160" t="str">
        <f t="array" ref="A147">IFERROR((INDEX(名冊[#All],MATCH(表格8[[#This Row],[姓名]],名冊[[#All],[姓名]],0),COLUMN(名冊[[#Headers],[字號]]))),"")</f>
        <v/>
      </c>
      <c r="B147" s="160" t="s">
        <v>814</v>
      </c>
      <c r="C147" s="162"/>
      <c r="D147" s="160" t="str">
        <f t="shared" si="2"/>
        <v>住院退費</v>
      </c>
      <c r="E147" s="163">
        <v>44160</v>
      </c>
      <c r="F147" s="163">
        <v>44187</v>
      </c>
      <c r="G147" s="168">
        <f>IF(AND(表格8[[#This Row],[住院日]]&lt;&gt;"",表格8[[#This Row],[出院日]]&lt;&gt;""),(IF(表格8[姓名]="",0,(表格8[出院日]-表格8[住院日])+1)),0)</f>
        <v>28</v>
      </c>
      <c r="H147" s="165" t="str">
        <f>IFERROR((INDEX(名冊[#All],MATCH(表格8[[#This Row],[姓名]],名冊[[#All],[姓名]],0),COLUMN(名冊[[#Headers],[月費]]))),"")</f>
        <v/>
      </c>
      <c r="I147" s="165" t="str">
        <f t="array" ref="I147">IFERROR((INDEX(名冊[#All],MATCH(表格8[[#This Row],[姓名]],名冊[[#All],[姓名]],0),COLUMN(名冊[[#Headers],[包月]]))),"")</f>
        <v/>
      </c>
      <c r="J147" s="165">
        <f>600</f>
        <v>600</v>
      </c>
      <c r="K147" s="174" t="e">
        <f>-(ROUND(IF(表格8[姓名]="",0,(((表格8[月費]+表格8[[#This Row],[包月]])/30)-表格8[佔床費])*表格8[住院天數(含前後日)]),0))</f>
        <v>#VALUE!</v>
      </c>
      <c r="L147" s="169" t="str">
        <f>"住院退費 "&amp;TEXT(表格8[[#This Row],[住院日]],"mm/dd;;")&amp;"-"&amp;TEXT(表格8[[#This Row],[出院日]],"mm/dd;;")&amp;" 共"&amp;表格8[[#This Row],[住院天數(含前後日)]]&amp;"日"</f>
        <v>住院退費 11/25-12/22 共28日</v>
      </c>
      <c r="M147" s="167">
        <f>-(ROUNDDOWN(表格8[[#This Row],[住院天數(含前後日)]]/7,0)*50)</f>
        <v>-200</v>
      </c>
      <c r="N147" s="70"/>
      <c r="O147" s="172"/>
      <c r="P147" s="174">
        <f>-(ROUND(表格8[[#This Row],[冷氣使用
天數]]*(500/30),0))</f>
        <v>0</v>
      </c>
    </row>
    <row r="148" spans="1:16" hidden="1">
      <c r="A148" s="160" t="str">
        <f t="array" ref="A148">IFERROR((INDEX(名冊[#All],MATCH(表格8[[#This Row],[姓名]],名冊[[#All],[姓名]],0),COLUMN(名冊[[#Headers],[字號]]))),"")</f>
        <v/>
      </c>
      <c r="B148" s="160" t="s">
        <v>815</v>
      </c>
      <c r="C148" s="162"/>
      <c r="D148" s="160" t="str">
        <f t="shared" si="2"/>
        <v>住院退費</v>
      </c>
      <c r="E148" s="163">
        <v>44145</v>
      </c>
      <c r="F148" s="163">
        <v>44161</v>
      </c>
      <c r="G148" s="168">
        <f>IF(AND(表格8[[#This Row],[住院日]]&lt;&gt;"",表格8[[#This Row],[出院日]]&lt;&gt;""),(IF(表格8[姓名]="",0,(表格8[出院日]-表格8[住院日])+1)),0)</f>
        <v>17</v>
      </c>
      <c r="H148" s="165" t="str">
        <f>IFERROR((INDEX(名冊[#All],MATCH(表格8[[#This Row],[姓名]],名冊[[#All],[姓名]],0),COLUMN(名冊[[#Headers],[月費]]))),"")</f>
        <v/>
      </c>
      <c r="I148" s="165" t="str">
        <f t="array" ref="I148">IFERROR((INDEX(名冊[#All],MATCH(表格8[[#This Row],[姓名]],名冊[[#All],[姓名]],0),COLUMN(名冊[[#Headers],[包月]]))),"")</f>
        <v/>
      </c>
      <c r="J148" s="165">
        <f>600</f>
        <v>600</v>
      </c>
      <c r="K148" s="174" t="e">
        <f>-(ROUND(IF(表格8[姓名]="",0,(((表格8[月費]+表格8[[#This Row],[包月]])/30)-表格8[佔床費])*表格8[住院天數(含前後日)]),0))</f>
        <v>#VALUE!</v>
      </c>
      <c r="L148" s="169" t="str">
        <f>"住院退費 "&amp;TEXT(表格8[[#This Row],[住院日]],"mm/dd;;")&amp;"-"&amp;TEXT(表格8[[#This Row],[出院日]],"mm/dd;;")&amp;" 共"&amp;表格8[[#This Row],[住院天數(含前後日)]]&amp;"日"</f>
        <v>住院退費 11/10-11/26 共17日</v>
      </c>
      <c r="M148" s="167">
        <f>-(ROUNDDOWN(表格8[[#This Row],[住院天數(含前後日)]]/7,0)*50)</f>
        <v>-100</v>
      </c>
      <c r="N148" s="70"/>
      <c r="O148" s="172"/>
      <c r="P148" s="174">
        <f>-(ROUND(表格8[[#This Row],[冷氣使用
天數]]*(500/30),0))</f>
        <v>0</v>
      </c>
    </row>
    <row r="149" spans="1:16" hidden="1">
      <c r="A149" s="160" t="str">
        <f t="array" ref="A149">IFERROR((INDEX(名冊[#All],MATCH(表格8[[#This Row],[姓名]],名冊[[#All],[姓名]],0),COLUMN(名冊[[#Headers],[字號]]))),"")</f>
        <v/>
      </c>
      <c r="B149" s="160" t="s">
        <v>816</v>
      </c>
      <c r="C149" s="162"/>
      <c r="D149" s="160" t="str">
        <f t="shared" si="2"/>
        <v>住院退費</v>
      </c>
      <c r="E149" s="163">
        <v>44154</v>
      </c>
      <c r="F149" s="163">
        <v>44169</v>
      </c>
      <c r="G149" s="168">
        <f>IF(AND(表格8[[#This Row],[住院日]]&lt;&gt;"",表格8[[#This Row],[出院日]]&lt;&gt;""),(IF(表格8[姓名]="",0,(表格8[出院日]-表格8[住院日])+1)),0)</f>
        <v>16</v>
      </c>
      <c r="H149" s="165" t="str">
        <f>IFERROR((INDEX(名冊[#All],MATCH(表格8[[#This Row],[姓名]],名冊[[#All],[姓名]],0),COLUMN(名冊[[#Headers],[月費]]))),"")</f>
        <v/>
      </c>
      <c r="I149" s="165" t="str">
        <f t="array" ref="I149">IFERROR((INDEX(名冊[#All],MATCH(表格8[[#This Row],[姓名]],名冊[[#All],[姓名]],0),COLUMN(名冊[[#Headers],[包月]]))),"")</f>
        <v/>
      </c>
      <c r="J149" s="165">
        <f>600</f>
        <v>600</v>
      </c>
      <c r="K149" s="174" t="e">
        <f>-(ROUND(IF(表格8[姓名]="",0,(((表格8[月費]+表格8[[#This Row],[包月]])/30)-表格8[佔床費])*表格8[住院天數(含前後日)]),0))</f>
        <v>#VALUE!</v>
      </c>
      <c r="L149" s="169" t="str">
        <f>"住院退費 "&amp;TEXT(表格8[[#This Row],[住院日]],"mm/dd;;")&amp;"-"&amp;TEXT(表格8[[#This Row],[出院日]],"mm/dd;;")&amp;" 共"&amp;表格8[[#This Row],[住院天數(含前後日)]]&amp;"日"</f>
        <v>住院退費 11/19-12/04 共16日</v>
      </c>
      <c r="M149" s="167">
        <f>-(ROUNDDOWN(表格8[[#This Row],[住院天數(含前後日)]]/7,0)*50)</f>
        <v>-100</v>
      </c>
      <c r="N149" s="70"/>
      <c r="O149" s="172"/>
      <c r="P149" s="174">
        <f>-(ROUND(表格8[[#This Row],[冷氣使用
天數]]*(500/30),0))</f>
        <v>0</v>
      </c>
    </row>
    <row r="150" spans="1:16" hidden="1">
      <c r="A150" s="160" t="str">
        <f t="array" ref="A150">IFERROR((INDEX(名冊[#All],MATCH(表格8[[#This Row],[姓名]],名冊[[#All],[姓名]],0),COLUMN(名冊[[#Headers],[字號]]))),"")</f>
        <v>2-066</v>
      </c>
      <c r="B150" s="160" t="s">
        <v>817</v>
      </c>
      <c r="C150" s="162"/>
      <c r="D150" s="160" t="str">
        <f t="shared" si="2"/>
        <v>住院退費</v>
      </c>
      <c r="E150" s="163">
        <v>44157</v>
      </c>
      <c r="F150" s="163">
        <v>44172</v>
      </c>
      <c r="G150" s="168">
        <f>IF(AND(表格8[[#This Row],[住院日]]&lt;&gt;"",表格8[[#This Row],[出院日]]&lt;&gt;""),(IF(表格8[姓名]="",0,(表格8[出院日]-表格8[住院日])+1)),0)</f>
        <v>16</v>
      </c>
      <c r="H150" s="165">
        <f>IFERROR((INDEX(名冊[#All],MATCH(表格8[[#This Row],[姓名]],名冊[[#All],[姓名]],0),COLUMN(名冊[[#Headers],[月費]]))),"")</f>
        <v>36000</v>
      </c>
      <c r="I150" s="165">
        <f t="array" ref="I150">IFERROR((INDEX(名冊[#All],MATCH(表格8[[#This Row],[姓名]],名冊[[#All],[姓名]],0),COLUMN(名冊[[#Headers],[包月]]))),"")</f>
        <v>0</v>
      </c>
      <c r="J150" s="165">
        <f>600</f>
        <v>600</v>
      </c>
      <c r="K150" s="174">
        <f>-(ROUND(IF(表格8[姓名]="",0,(((表格8[月費]+表格8[[#This Row],[包月]])/30)-表格8[佔床費])*表格8[住院天數(含前後日)]),0))</f>
        <v>-9600</v>
      </c>
      <c r="L150" s="169" t="str">
        <f>"住院退費 "&amp;TEXT(表格8[[#This Row],[住院日]],"mm/dd;;")&amp;"-"&amp;TEXT(表格8[[#This Row],[出院日]],"mm/dd;;")&amp;" 共"&amp;表格8[[#This Row],[住院天數(含前後日)]]&amp;"日"</f>
        <v>住院退費 11/22-12/07 共16日</v>
      </c>
      <c r="M150" s="167">
        <f>-(ROUNDDOWN(表格8[[#This Row],[住院天數(含前後日)]]/7,0)*50)</f>
        <v>-100</v>
      </c>
      <c r="N150" s="70"/>
      <c r="O150" s="172"/>
      <c r="P150" s="174">
        <f>-(ROUND(表格8[[#This Row],[冷氣使用
天數]]*(500/30),0))</f>
        <v>0</v>
      </c>
    </row>
    <row r="151" spans="1:16" hidden="1">
      <c r="A151" s="160" t="str">
        <f t="array" ref="A151">IFERROR((INDEX(名冊[#All],MATCH(表格8[[#This Row],[姓名]],名冊[[#All],[姓名]],0),COLUMN(名冊[[#Headers],[字號]]))),"")</f>
        <v>3-454</v>
      </c>
      <c r="B151" s="160" t="s">
        <v>790</v>
      </c>
      <c r="C151" s="162"/>
      <c r="D151" s="160" t="str">
        <f t="shared" si="2"/>
        <v>住院退費</v>
      </c>
      <c r="E151" s="163">
        <v>44149</v>
      </c>
      <c r="F151" s="163">
        <v>44169</v>
      </c>
      <c r="G151" s="168">
        <f>IF(AND(表格8[[#This Row],[住院日]]&lt;&gt;"",表格8[[#This Row],[出院日]]&lt;&gt;""),(IF(表格8[姓名]="",0,(表格8[出院日]-表格8[住院日])+1)),0)</f>
        <v>21</v>
      </c>
      <c r="H151" s="165">
        <f>IFERROR((INDEX(名冊[#All],MATCH(表格8[[#This Row],[姓名]],名冊[[#All],[姓名]],0),COLUMN(名冊[[#Headers],[月費]]))),"")</f>
        <v>34000</v>
      </c>
      <c r="I151" s="165">
        <f t="array" ref="I151">IFERROR((INDEX(名冊[#All],MATCH(表格8[[#This Row],[姓名]],名冊[[#All],[姓名]],0),COLUMN(名冊[[#Headers],[包月]]))),"")</f>
        <v>0</v>
      </c>
      <c r="J151" s="165">
        <f>600</f>
        <v>600</v>
      </c>
      <c r="K151" s="174">
        <f>-(ROUND(IF(表格8[姓名]="",0,(((表格8[月費]+表格8[[#This Row],[包月]])/30)-表格8[佔床費])*表格8[住院天數(含前後日)]),0))</f>
        <v>-11200</v>
      </c>
      <c r="L151" s="169" t="str">
        <f>"住院退費 "&amp;TEXT(表格8[[#This Row],[住院日]],"mm/dd;;")&amp;"-"&amp;TEXT(表格8[[#This Row],[出院日]],"mm/dd;;")&amp;" 共"&amp;表格8[[#This Row],[住院天數(含前後日)]]&amp;"日"</f>
        <v>住院退費 11/14-12/04 共21日</v>
      </c>
      <c r="M151" s="167">
        <f>-(ROUNDDOWN(表格8[[#This Row],[住院天數(含前後日)]]/7,0)*50)</f>
        <v>-150</v>
      </c>
      <c r="N151" s="70"/>
      <c r="O151" s="172"/>
      <c r="P151" s="174">
        <f>-(ROUND(表格8[[#This Row],[冷氣使用
天數]]*(500/30),0))</f>
        <v>0</v>
      </c>
    </row>
    <row r="152" spans="1:16" hidden="1">
      <c r="A152" s="160" t="str">
        <f t="array" ref="A152">IFERROR((INDEX(名冊[#All],MATCH(表格8[[#This Row],[姓名]],名冊[[#All],[姓名]],0),COLUMN(名冊[[#Headers],[字號]]))),"")</f>
        <v/>
      </c>
      <c r="B152" s="160" t="s">
        <v>818</v>
      </c>
      <c r="C152" s="162"/>
      <c r="D152" s="160" t="str">
        <f t="shared" si="2"/>
        <v>住院退費</v>
      </c>
      <c r="E152" s="163">
        <v>44159</v>
      </c>
      <c r="F152" s="163">
        <v>44165</v>
      </c>
      <c r="G152" s="168">
        <f>IF(AND(表格8[[#This Row],[住院日]]&lt;&gt;"",表格8[[#This Row],[出院日]]&lt;&gt;""),(IF(表格8[姓名]="",0,(表格8[出院日]-表格8[住院日])+1)),0)</f>
        <v>7</v>
      </c>
      <c r="H152" s="165" t="str">
        <f>IFERROR((INDEX(名冊[#All],MATCH(表格8[[#This Row],[姓名]],名冊[[#All],[姓名]],0),COLUMN(名冊[[#Headers],[月費]]))),"")</f>
        <v/>
      </c>
      <c r="I152" s="165" t="str">
        <f t="array" ref="I152">IFERROR((INDEX(名冊[#All],MATCH(表格8[[#This Row],[姓名]],名冊[[#All],[姓名]],0),COLUMN(名冊[[#Headers],[包月]]))),"")</f>
        <v/>
      </c>
      <c r="J152" s="165">
        <f>600</f>
        <v>600</v>
      </c>
      <c r="K152" s="174" t="e">
        <f>-(ROUND(IF(表格8[姓名]="",0,(((表格8[月費]+表格8[[#This Row],[包月]])/30)-表格8[佔床費])*表格8[住院天數(含前後日)]),0))</f>
        <v>#VALUE!</v>
      </c>
      <c r="L152" s="169" t="str">
        <f>"住院退費 "&amp;TEXT(表格8[[#This Row],[住院日]],"mm/dd;;")&amp;"-"&amp;TEXT(表格8[[#This Row],[出院日]],"mm/dd;;")&amp;" 共"&amp;表格8[[#This Row],[住院天數(含前後日)]]&amp;"日"</f>
        <v>住院退費 11/24-11/30 共7日</v>
      </c>
      <c r="M152" s="167">
        <f>-(ROUNDDOWN(表格8[[#This Row],[住院天數(含前後日)]]/7,0)*50)</f>
        <v>-50</v>
      </c>
      <c r="N152" s="70"/>
      <c r="O152" s="172"/>
      <c r="P152" s="174">
        <f>-(ROUND(表格8[[#This Row],[冷氣使用
天數]]*(500/30),0))</f>
        <v>0</v>
      </c>
    </row>
    <row r="153" spans="1:16" hidden="1">
      <c r="A153" s="160" t="str">
        <f t="array" ref="A153">IFERROR((INDEX(名冊[#All],MATCH(表格8[[#This Row],[姓名]],名冊[[#All],[姓名]],0),COLUMN(名冊[[#Headers],[字號]]))),"")</f>
        <v/>
      </c>
      <c r="B153" s="160" t="s">
        <v>819</v>
      </c>
      <c r="C153" s="162"/>
      <c r="D153" s="160" t="str">
        <f t="shared" si="2"/>
        <v>住院退費</v>
      </c>
      <c r="E153" s="163">
        <v>44162</v>
      </c>
      <c r="F153" s="163">
        <v>44175</v>
      </c>
      <c r="G153" s="168">
        <f>IF(AND(表格8[[#This Row],[住院日]]&lt;&gt;"",表格8[[#This Row],[出院日]]&lt;&gt;""),(IF(表格8[姓名]="",0,(表格8[出院日]-表格8[住院日])+1)),0)</f>
        <v>14</v>
      </c>
      <c r="H153" s="165" t="str">
        <f>IFERROR((INDEX(名冊[#All],MATCH(表格8[[#This Row],[姓名]],名冊[[#All],[姓名]],0),COLUMN(名冊[[#Headers],[月費]]))),"")</f>
        <v/>
      </c>
      <c r="I153" s="165" t="str">
        <f t="array" ref="I153">IFERROR((INDEX(名冊[#All],MATCH(表格8[[#This Row],[姓名]],名冊[[#All],[姓名]],0),COLUMN(名冊[[#Headers],[包月]]))),"")</f>
        <v/>
      </c>
      <c r="J153" s="165">
        <f>600</f>
        <v>600</v>
      </c>
      <c r="K153" s="174" t="e">
        <f>-(ROUND(IF(表格8[姓名]="",0,(((表格8[月費]+表格8[[#This Row],[包月]])/30)-表格8[佔床費])*表格8[住院天數(含前後日)]),0))</f>
        <v>#VALUE!</v>
      </c>
      <c r="L153" s="169" t="str">
        <f>"住院退費 "&amp;TEXT(表格8[[#This Row],[住院日]],"mm/dd;;")&amp;"-"&amp;TEXT(表格8[[#This Row],[出院日]],"mm/dd;;")&amp;" 共"&amp;表格8[[#This Row],[住院天數(含前後日)]]&amp;"日"</f>
        <v>住院退費 11/27-12/10 共14日</v>
      </c>
      <c r="M153" s="167">
        <f>-(ROUNDDOWN(表格8[[#This Row],[住院天數(含前後日)]]/7,0)*50)</f>
        <v>-100</v>
      </c>
      <c r="N153" s="70"/>
      <c r="O153" s="172"/>
      <c r="P153" s="174">
        <f>-(ROUND(表格8[[#This Row],[冷氣使用
天數]]*(500/30),0))</f>
        <v>0</v>
      </c>
    </row>
    <row r="154" spans="1:16" hidden="1">
      <c r="A154" s="160" t="str">
        <f t="array" ref="A154">IFERROR((INDEX(名冊[#All],MATCH(表格8[[#This Row],[姓名]],名冊[[#All],[姓名]],0),COLUMN(名冊[[#Headers],[字號]]))),"")</f>
        <v/>
      </c>
      <c r="B154" s="160" t="s">
        <v>825</v>
      </c>
      <c r="C154" s="162"/>
      <c r="D154" s="160" t="str">
        <f t="shared" si="2"/>
        <v>住院退費</v>
      </c>
      <c r="E154" s="163">
        <v>44142</v>
      </c>
      <c r="F154" s="163">
        <v>44180</v>
      </c>
      <c r="G154" s="168">
        <f>IF(AND(表格8[[#This Row],[住院日]]&lt;&gt;"",表格8[[#This Row],[出院日]]&lt;&gt;""),(IF(表格8[姓名]="",0,(表格8[出院日]-表格8[住院日])+1)),0)</f>
        <v>39</v>
      </c>
      <c r="H154" s="165" t="str">
        <f>IFERROR((INDEX(名冊[#All],MATCH(表格8[[#This Row],[姓名]],名冊[[#All],[姓名]],0),COLUMN(名冊[[#Headers],[月費]]))),"")</f>
        <v/>
      </c>
      <c r="I154" s="165" t="str">
        <f t="array" ref="I154">IFERROR((INDEX(名冊[#All],MATCH(表格8[[#This Row],[姓名]],名冊[[#All],[姓名]],0),COLUMN(名冊[[#Headers],[包月]]))),"")</f>
        <v/>
      </c>
      <c r="J154" s="165">
        <f>600</f>
        <v>600</v>
      </c>
      <c r="K154" s="174" t="e">
        <f>-(ROUND(IF(表格8[姓名]="",0,(((表格8[月費]+表格8[[#This Row],[包月]])/30)-表格8[佔床費])*表格8[住院天數(含前後日)]),0))</f>
        <v>#VALUE!</v>
      </c>
      <c r="L154" s="169" t="str">
        <f>"住院退費 "&amp;TEXT(表格8[[#This Row],[住院日]],"mm/dd;;")&amp;"-"&amp;TEXT(表格8[[#This Row],[出院日]],"mm/dd;;")&amp;" 共"&amp;表格8[[#This Row],[住院天數(含前後日)]]&amp;"日"</f>
        <v>住院退費 11/07-12/15 共39日</v>
      </c>
      <c r="M154" s="167">
        <f>-(ROUNDDOWN(表格8[[#This Row],[住院天數(含前後日)]]/7,0)*50)</f>
        <v>-250</v>
      </c>
      <c r="N154" s="70"/>
      <c r="O154" s="172"/>
      <c r="P154" s="174">
        <f>-(ROUND(表格8[[#This Row],[冷氣使用
天數]]*(500/30),0))</f>
        <v>0</v>
      </c>
    </row>
    <row r="155" spans="1:16" hidden="1">
      <c r="A155" s="160" t="str">
        <f t="array" ref="A155">IFERROR((INDEX(名冊[#All],MATCH(表格8[[#This Row],[姓名]],名冊[[#All],[姓名]],0),COLUMN(名冊[[#Headers],[字號]]))),"")</f>
        <v>3-512</v>
      </c>
      <c r="B155" s="160" t="s">
        <v>834</v>
      </c>
      <c r="C155" s="162"/>
      <c r="D155" s="160" t="str">
        <f t="shared" si="2"/>
        <v>住院退費</v>
      </c>
      <c r="E155" s="163">
        <v>44206</v>
      </c>
      <c r="F155" s="163">
        <v>44211</v>
      </c>
      <c r="G155" s="168">
        <f>IF(AND(表格8[[#This Row],[住院日]]&lt;&gt;"",表格8[[#This Row],[出院日]]&lt;&gt;""),(IF(表格8[姓名]="",0,(表格8[出院日]-表格8[住院日])+1)),0)</f>
        <v>6</v>
      </c>
      <c r="H155" s="165">
        <f>IFERROR((INDEX(名冊[#All],MATCH(表格8[[#This Row],[姓名]],名冊[[#All],[姓名]],0),COLUMN(名冊[[#Headers],[月費]]))),"")</f>
        <v>31000</v>
      </c>
      <c r="I155" s="165">
        <f t="array" ref="I155">IFERROR((INDEX(名冊[#All],MATCH(表格8[[#This Row],[姓名]],名冊[[#All],[姓名]],0),COLUMN(名冊[[#Headers],[包月]]))),"")</f>
        <v>0</v>
      </c>
      <c r="J155" s="165">
        <f>600</f>
        <v>600</v>
      </c>
      <c r="K155" s="174">
        <f>-(ROUND(IF(表格8[姓名]="",0,(((表格8[月費]+表格8[[#This Row],[包月]])/30)-表格8[佔床費])*表格8[住院天數(含前後日)]),0))</f>
        <v>-2600</v>
      </c>
      <c r="L155" s="169" t="str">
        <f>"住院退費 "&amp;TEXT(表格8[[#This Row],[住院日]],"mm/dd;;")&amp;"-"&amp;TEXT(表格8[[#This Row],[出院日]],"mm/dd;;")&amp;" 共"&amp;表格8[[#This Row],[住院天數(含前後日)]]&amp;"日"</f>
        <v>住院退費 01/10-01/15 共6日</v>
      </c>
      <c r="M155" s="167">
        <f>-(ROUNDDOWN(表格8[[#This Row],[住院天數(含前後日)]]/7,0)*50)</f>
        <v>0</v>
      </c>
      <c r="N155" s="70"/>
      <c r="O155" s="172"/>
      <c r="P155" s="174">
        <f>-(ROUND(表格8[[#This Row],[冷氣使用
天數]]*(500/30),0))</f>
        <v>0</v>
      </c>
    </row>
    <row r="156" spans="1:16" hidden="1">
      <c r="A156" s="160" t="str">
        <f t="array" ref="A156">IFERROR((INDEX(名冊[#All],MATCH(表格8[[#This Row],[姓名]],名冊[[#All],[姓名]],0),COLUMN(名冊[[#Headers],[字號]]))),"")</f>
        <v/>
      </c>
      <c r="B156" s="160" t="s">
        <v>826</v>
      </c>
      <c r="C156" s="162"/>
      <c r="D156" s="160" t="str">
        <f t="shared" si="2"/>
        <v>住院退費</v>
      </c>
      <c r="E156" s="163">
        <v>44195</v>
      </c>
      <c r="F156" s="163">
        <v>44203</v>
      </c>
      <c r="G156" s="168">
        <f>IF(AND(表格8[[#This Row],[住院日]]&lt;&gt;"",表格8[[#This Row],[出院日]]&lt;&gt;""),(IF(表格8[姓名]="",0,(表格8[出院日]-表格8[住院日])+1)),0)</f>
        <v>9</v>
      </c>
      <c r="H156" s="165" t="str">
        <f>IFERROR((INDEX(名冊[#All],MATCH(表格8[[#This Row],[姓名]],名冊[[#All],[姓名]],0),COLUMN(名冊[[#Headers],[月費]]))),"")</f>
        <v/>
      </c>
      <c r="I156" s="165" t="str">
        <f t="array" ref="I156">IFERROR((INDEX(名冊[#All],MATCH(表格8[[#This Row],[姓名]],名冊[[#All],[姓名]],0),COLUMN(名冊[[#Headers],[包月]]))),"")</f>
        <v/>
      </c>
      <c r="J156" s="165">
        <f>600</f>
        <v>600</v>
      </c>
      <c r="K156" s="174" t="e">
        <f>-(ROUND(IF(表格8[姓名]="",0,(((表格8[月費]+表格8[[#This Row],[包月]])/30)-表格8[佔床費])*表格8[住院天數(含前後日)]),0))</f>
        <v>#VALUE!</v>
      </c>
      <c r="L156" s="169" t="str">
        <f>"住院退費 "&amp;TEXT(表格8[[#This Row],[住院日]],"mm/dd;;")&amp;"-"&amp;TEXT(表格8[[#This Row],[出院日]],"mm/dd;;")&amp;" 共"&amp;表格8[[#This Row],[住院天數(含前後日)]]&amp;"日"</f>
        <v>住院退費 12/30-01/07 共9日</v>
      </c>
      <c r="M156" s="167">
        <f>-(ROUNDDOWN(表格8[[#This Row],[住院天數(含前後日)]]/7,0)*50)</f>
        <v>-50</v>
      </c>
      <c r="N156" s="70"/>
      <c r="O156" s="172"/>
      <c r="P156" s="174">
        <f>-(ROUND(表格8[[#This Row],[冷氣使用
天數]]*(500/30),0))</f>
        <v>0</v>
      </c>
    </row>
    <row r="157" spans="1:16" hidden="1">
      <c r="A157" s="160" t="str">
        <f t="array" ref="A157">IFERROR((INDEX(名冊[#All],MATCH(表格8[[#This Row],[姓名]],名冊[[#All],[姓名]],0),COLUMN(名冊[[#Headers],[字號]]))),"")</f>
        <v/>
      </c>
      <c r="B157" s="160" t="s">
        <v>819</v>
      </c>
      <c r="C157" s="162"/>
      <c r="D157" s="160" t="str">
        <f t="shared" si="2"/>
        <v>住院退費</v>
      </c>
      <c r="E157" s="163">
        <v>44187</v>
      </c>
      <c r="F157" s="163">
        <v>44200</v>
      </c>
      <c r="G157" s="168">
        <f>IF(AND(表格8[[#This Row],[住院日]]&lt;&gt;"",表格8[[#This Row],[出院日]]&lt;&gt;""),(IF(表格8[姓名]="",0,(表格8[出院日]-表格8[住院日])+1)),0)</f>
        <v>14</v>
      </c>
      <c r="H157" s="165" t="str">
        <f>IFERROR((INDEX(名冊[#All],MATCH(表格8[[#This Row],[姓名]],名冊[[#All],[姓名]],0),COLUMN(名冊[[#Headers],[月費]]))),"")</f>
        <v/>
      </c>
      <c r="I157" s="165" t="str">
        <f t="array" ref="I157">IFERROR((INDEX(名冊[#All],MATCH(表格8[[#This Row],[姓名]],名冊[[#All],[姓名]],0),COLUMN(名冊[[#Headers],[包月]]))),"")</f>
        <v/>
      </c>
      <c r="J157" s="165">
        <f>600</f>
        <v>600</v>
      </c>
      <c r="K157" s="174" t="e">
        <f>-(ROUND(IF(表格8[姓名]="",0,(((表格8[月費]+表格8[[#This Row],[包月]])/30)-表格8[佔床費])*表格8[住院天數(含前後日)]),0))</f>
        <v>#VALUE!</v>
      </c>
      <c r="L157" s="169" t="str">
        <f>"住院退費 "&amp;TEXT(表格8[[#This Row],[住院日]],"mm/dd;;")&amp;"-"&amp;TEXT(表格8[[#This Row],[出院日]],"mm/dd;;")&amp;" 共"&amp;表格8[[#This Row],[住院天數(含前後日)]]&amp;"日"</f>
        <v>住院退費 12/22-01/04 共14日</v>
      </c>
      <c r="M157" s="167">
        <f>-(ROUNDDOWN(表格8[[#This Row],[住院天數(含前後日)]]/7,0)*50)</f>
        <v>-100</v>
      </c>
      <c r="N157" s="70"/>
      <c r="O157" s="172"/>
      <c r="P157" s="174">
        <f>-(ROUND(表格8[[#This Row],[冷氣使用
天數]]*(500/30),0))</f>
        <v>0</v>
      </c>
    </row>
    <row r="158" spans="1:16" hidden="1">
      <c r="A158" s="160" t="str">
        <f t="array" ref="A158">IFERROR((INDEX(名冊[#All],MATCH(表格8[[#This Row],[姓名]],名冊[[#All],[姓名]],0),COLUMN(名冊[[#Headers],[字號]]))),"")</f>
        <v/>
      </c>
      <c r="B158" s="160" t="s">
        <v>784</v>
      </c>
      <c r="C158" s="162"/>
      <c r="D158" s="160" t="str">
        <f t="shared" si="2"/>
        <v>住院退費</v>
      </c>
      <c r="E158" s="163">
        <v>44195</v>
      </c>
      <c r="F158" s="163">
        <v>44217</v>
      </c>
      <c r="G158" s="168">
        <f>IF(AND(表格8[[#This Row],[住院日]]&lt;&gt;"",表格8[[#This Row],[出院日]]&lt;&gt;""),(IF(表格8[姓名]="",0,(表格8[出院日]-表格8[住院日])+1)),0)</f>
        <v>23</v>
      </c>
      <c r="H158" s="165" t="str">
        <f>IFERROR((INDEX(名冊[#All],MATCH(表格8[[#This Row],[姓名]],名冊[[#All],[姓名]],0),COLUMN(名冊[[#Headers],[月費]]))),"")</f>
        <v/>
      </c>
      <c r="I158" s="165" t="str">
        <f t="array" ref="I158">IFERROR((INDEX(名冊[#All],MATCH(表格8[[#This Row],[姓名]],名冊[[#All],[姓名]],0),COLUMN(名冊[[#Headers],[包月]]))),"")</f>
        <v/>
      </c>
      <c r="J158" s="165">
        <f>600</f>
        <v>600</v>
      </c>
      <c r="K158" s="174" t="e">
        <f>-(ROUND(IF(表格8[姓名]="",0,(((表格8[月費]+表格8[[#This Row],[包月]])/30)-表格8[佔床費])*表格8[住院天數(含前後日)]),0))</f>
        <v>#VALUE!</v>
      </c>
      <c r="L158" s="169" t="str">
        <f>"住院退費 "&amp;TEXT(表格8[[#This Row],[住院日]],"mm/dd;;")&amp;"-"&amp;TEXT(表格8[[#This Row],[出院日]],"mm/dd;;")&amp;" 共"&amp;表格8[[#This Row],[住院天數(含前後日)]]&amp;"日"</f>
        <v>住院退費 12/30-01/21 共23日</v>
      </c>
      <c r="M158" s="167">
        <f>-(ROUNDDOWN(表格8[[#This Row],[住院天數(含前後日)]]/7,0)*50)</f>
        <v>-150</v>
      </c>
      <c r="N158" s="70"/>
      <c r="O158" s="172"/>
      <c r="P158" s="174">
        <f>-(ROUND(表格8[[#This Row],[冷氣使用
天數]]*(500/30),0))</f>
        <v>0</v>
      </c>
    </row>
    <row r="159" spans="1:16" hidden="1">
      <c r="A159" s="160" t="str">
        <f t="array" ref="A159">IFERROR((INDEX(名冊[#All],MATCH(表格8[[#This Row],[姓名]],名冊[[#All],[姓名]],0),COLUMN(名冊[[#Headers],[字號]]))),"")</f>
        <v/>
      </c>
      <c r="B159" s="160" t="s">
        <v>835</v>
      </c>
      <c r="C159" s="162"/>
      <c r="D159" s="160" t="str">
        <f t="shared" si="2"/>
        <v>住院退費</v>
      </c>
      <c r="E159" s="163">
        <v>44197</v>
      </c>
      <c r="F159" s="163">
        <v>44208</v>
      </c>
      <c r="G159" s="168">
        <f>IF(AND(表格8[[#This Row],[住院日]]&lt;&gt;"",表格8[[#This Row],[出院日]]&lt;&gt;""),(IF(表格8[姓名]="",0,(表格8[出院日]-表格8[住院日])+1)),0)</f>
        <v>12</v>
      </c>
      <c r="H159" s="165" t="str">
        <f>IFERROR((INDEX(名冊[#All],MATCH(表格8[[#This Row],[姓名]],名冊[[#All],[姓名]],0),COLUMN(名冊[[#Headers],[月費]]))),"")</f>
        <v/>
      </c>
      <c r="I159" s="165" t="str">
        <f t="array" ref="I159">IFERROR((INDEX(名冊[#All],MATCH(表格8[[#This Row],[姓名]],名冊[[#All],[姓名]],0),COLUMN(名冊[[#Headers],[包月]]))),"")</f>
        <v/>
      </c>
      <c r="J159" s="165">
        <f>600</f>
        <v>600</v>
      </c>
      <c r="K159" s="174" t="e">
        <f>-(ROUND(IF(表格8[姓名]="",0,(((表格8[月費]+表格8[[#This Row],[包月]])/30)-表格8[佔床費])*表格8[住院天數(含前後日)]),0))</f>
        <v>#VALUE!</v>
      </c>
      <c r="L159" s="169" t="str">
        <f>"住院退費 "&amp;TEXT(表格8[[#This Row],[住院日]],"mm/dd;;")&amp;"-"&amp;TEXT(表格8[[#This Row],[出院日]],"mm/dd;;")&amp;" 共"&amp;表格8[[#This Row],[住院天數(含前後日)]]&amp;"日"</f>
        <v>住院退費 01/01-01/12 共12日</v>
      </c>
      <c r="M159" s="167">
        <f>-(ROUNDDOWN(表格8[[#This Row],[住院天數(含前後日)]]/7,0)*50)</f>
        <v>-50</v>
      </c>
      <c r="N159" s="70"/>
      <c r="O159" s="172"/>
      <c r="P159" s="174">
        <f>-(ROUND(表格8[[#This Row],[冷氣使用
天數]]*(500/30),0))</f>
        <v>0</v>
      </c>
    </row>
    <row r="160" spans="1:16" hidden="1">
      <c r="A160" s="160" t="str">
        <f t="array" ref="A160">IFERROR((INDEX(名冊[#All],MATCH(表格8[[#This Row],[姓名]],名冊[[#All],[姓名]],0),COLUMN(名冊[[#Headers],[字號]]))),"")</f>
        <v>2-198</v>
      </c>
      <c r="B160" s="160" t="s">
        <v>836</v>
      </c>
      <c r="C160" s="162"/>
      <c r="D160" s="160" t="str">
        <f t="shared" si="2"/>
        <v>住院退費</v>
      </c>
      <c r="E160" s="163">
        <v>44200</v>
      </c>
      <c r="F160" s="163">
        <v>44212</v>
      </c>
      <c r="G160" s="168">
        <f>IF(AND(表格8[[#This Row],[住院日]]&lt;&gt;"",表格8[[#This Row],[出院日]]&lt;&gt;""),(IF(表格8[姓名]="",0,(表格8[出院日]-表格8[住院日])+1)),0)</f>
        <v>13</v>
      </c>
      <c r="H160" s="165">
        <f>IFERROR((INDEX(名冊[#All],MATCH(表格8[[#This Row],[姓名]],名冊[[#All],[姓名]],0),COLUMN(名冊[[#Headers],[月費]]))),"")</f>
        <v>36000</v>
      </c>
      <c r="I160" s="165">
        <f t="array" ref="I160">IFERROR((INDEX(名冊[#All],MATCH(表格8[[#This Row],[姓名]],名冊[[#All],[姓名]],0),COLUMN(名冊[[#Headers],[包月]]))),"")</f>
        <v>0</v>
      </c>
      <c r="J160" s="165">
        <f>600</f>
        <v>600</v>
      </c>
      <c r="K160" s="174">
        <f>-(ROUND(IF(表格8[姓名]="",0,(((表格8[月費]+表格8[[#This Row],[包月]])/30)-表格8[佔床費])*表格8[住院天數(含前後日)]),0))</f>
        <v>-7800</v>
      </c>
      <c r="L160" s="169" t="str">
        <f>"住院退費 "&amp;TEXT(表格8[[#This Row],[住院日]],"mm/dd;;")&amp;"-"&amp;TEXT(表格8[[#This Row],[出院日]],"mm/dd;;")&amp;" 共"&amp;表格8[[#This Row],[住院天數(含前後日)]]&amp;"日"</f>
        <v>住院退費 01/04-01/16 共13日</v>
      </c>
      <c r="M160" s="167">
        <f>-(ROUNDDOWN(表格8[[#This Row],[住院天數(含前後日)]]/7,0)*50)</f>
        <v>-50</v>
      </c>
      <c r="N160" s="70"/>
      <c r="O160" s="172"/>
      <c r="P160" s="174">
        <f>-(ROUND(表格8[[#This Row],[冷氣使用
天數]]*(500/30),0))</f>
        <v>0</v>
      </c>
    </row>
    <row r="161" spans="1:16" hidden="1">
      <c r="A161" s="160" t="str">
        <f t="array" ref="A161">IFERROR((INDEX(名冊[#All],MATCH(表格8[[#This Row],[姓名]],名冊[[#All],[姓名]],0),COLUMN(名冊[[#Headers],[字號]]))),"")</f>
        <v/>
      </c>
      <c r="B161" s="160" t="s">
        <v>837</v>
      </c>
      <c r="C161" s="162"/>
      <c r="D161" s="160" t="str">
        <f t="shared" si="2"/>
        <v>住院退費</v>
      </c>
      <c r="E161" s="163">
        <v>44209</v>
      </c>
      <c r="F161" s="163">
        <v>44216</v>
      </c>
      <c r="G161" s="168">
        <f>IF(AND(表格8[[#This Row],[住院日]]&lt;&gt;"",表格8[[#This Row],[出院日]]&lt;&gt;""),(IF(表格8[姓名]="",0,(表格8[出院日]-表格8[住院日])+1)),0)</f>
        <v>8</v>
      </c>
      <c r="H161" s="165" t="str">
        <f>IFERROR((INDEX(名冊[#All],MATCH(表格8[[#This Row],[姓名]],名冊[[#All],[姓名]],0),COLUMN(名冊[[#Headers],[月費]]))),"")</f>
        <v/>
      </c>
      <c r="I161" s="165" t="str">
        <f t="array" ref="I161">IFERROR((INDEX(名冊[#All],MATCH(表格8[[#This Row],[姓名]],名冊[[#All],[姓名]],0),COLUMN(名冊[[#Headers],[包月]]))),"")</f>
        <v/>
      </c>
      <c r="J161" s="165">
        <f>600</f>
        <v>600</v>
      </c>
      <c r="K161" s="174" t="e">
        <f>-(ROUND(IF(表格8[姓名]="",0,(((表格8[月費]+表格8[[#This Row],[包月]])/30)-表格8[佔床費])*表格8[住院天數(含前後日)]),0))</f>
        <v>#VALUE!</v>
      </c>
      <c r="L161" s="169" t="str">
        <f>"住院退費 "&amp;TEXT(表格8[[#This Row],[住院日]],"mm/dd;;")&amp;"-"&amp;TEXT(表格8[[#This Row],[出院日]],"mm/dd;;")&amp;" 共"&amp;表格8[[#This Row],[住院天數(含前後日)]]&amp;"日"</f>
        <v>住院退費 01/13-01/20 共8日</v>
      </c>
      <c r="M161" s="167">
        <f>-(ROUNDDOWN(表格8[[#This Row],[住院天數(含前後日)]]/7,0)*50)</f>
        <v>-50</v>
      </c>
      <c r="N161" s="70"/>
      <c r="O161" s="172"/>
      <c r="P161" s="174">
        <f>-(ROUND(表格8[[#This Row],[冷氣使用
天數]]*(500/30),0))</f>
        <v>0</v>
      </c>
    </row>
    <row r="162" spans="1:16" hidden="1">
      <c r="A162" s="160" t="str">
        <f t="array" ref="A162">IFERROR((INDEX(名冊[#All],MATCH(表格8[[#This Row],[姓名]],名冊[[#All],[姓名]],0),COLUMN(名冊[[#Headers],[字號]]))),"")</f>
        <v/>
      </c>
      <c r="B162" s="160" t="s">
        <v>838</v>
      </c>
      <c r="C162" s="162"/>
      <c r="D162" s="160" t="str">
        <f t="shared" si="2"/>
        <v>住院退費</v>
      </c>
      <c r="E162" s="163">
        <v>44200</v>
      </c>
      <c r="F162" s="163">
        <v>44212</v>
      </c>
      <c r="G162" s="168">
        <f>IF(AND(表格8[[#This Row],[住院日]]&lt;&gt;"",表格8[[#This Row],[出院日]]&lt;&gt;""),(IF(表格8[姓名]="",0,(表格8[出院日]-表格8[住院日])+1)),0)</f>
        <v>13</v>
      </c>
      <c r="H162" s="165" t="str">
        <f>IFERROR((INDEX(名冊[#All],MATCH(表格8[[#This Row],[姓名]],名冊[[#All],[姓名]],0),COLUMN(名冊[[#Headers],[月費]]))),"")</f>
        <v/>
      </c>
      <c r="I162" s="165" t="str">
        <f t="array" ref="I162">IFERROR((INDEX(名冊[#All],MATCH(表格8[[#This Row],[姓名]],名冊[[#All],[姓名]],0),COLUMN(名冊[[#Headers],[包月]]))),"")</f>
        <v/>
      </c>
      <c r="J162" s="165">
        <f>600</f>
        <v>600</v>
      </c>
      <c r="K162" s="174" t="e">
        <f>-(ROUND(IF(表格8[姓名]="",0,(((表格8[月費]+表格8[[#This Row],[包月]])/30)-表格8[佔床費])*表格8[住院天數(含前後日)]),0))</f>
        <v>#VALUE!</v>
      </c>
      <c r="L162" s="169" t="str">
        <f>"住院退費 "&amp;TEXT(表格8[[#This Row],[住院日]],"mm/dd;;")&amp;"-"&amp;TEXT(表格8[[#This Row],[出院日]],"mm/dd;;")&amp;" 共"&amp;表格8[[#This Row],[住院天數(含前後日)]]&amp;"日"</f>
        <v>住院退費 01/04-01/16 共13日</v>
      </c>
      <c r="M162" s="167">
        <f>-(ROUNDDOWN(表格8[[#This Row],[住院天數(含前後日)]]/7,0)*50)</f>
        <v>-50</v>
      </c>
      <c r="N162" s="70"/>
      <c r="O162" s="172"/>
      <c r="P162" s="174">
        <f>-(ROUND(表格8[[#This Row],[冷氣使用
天數]]*(500/30),0))</f>
        <v>0</v>
      </c>
    </row>
    <row r="163" spans="1:16" hidden="1">
      <c r="A163" s="160" t="str">
        <f t="array" ref="A163">IFERROR((INDEX(名冊[#All],MATCH(表格8[[#This Row],[姓名]],名冊[[#All],[姓名]],0),COLUMN(名冊[[#Headers],[字號]]))),"")</f>
        <v>2-051</v>
      </c>
      <c r="B163" s="160" t="s">
        <v>839</v>
      </c>
      <c r="C163" s="162"/>
      <c r="D163" s="160" t="str">
        <f t="shared" si="2"/>
        <v>住院退費</v>
      </c>
      <c r="E163" s="163">
        <v>44200</v>
      </c>
      <c r="F163" s="163">
        <v>44219</v>
      </c>
      <c r="G163" s="168">
        <f>IF(AND(表格8[[#This Row],[住院日]]&lt;&gt;"",表格8[[#This Row],[出院日]]&lt;&gt;""),(IF(表格8[姓名]="",0,(表格8[出院日]-表格8[住院日])+1)),0)</f>
        <v>20</v>
      </c>
      <c r="H163" s="165">
        <f>IFERROR((INDEX(名冊[#All],MATCH(表格8[[#This Row],[姓名]],名冊[[#All],[姓名]],0),COLUMN(名冊[[#Headers],[月費]]))),"")</f>
        <v>35000</v>
      </c>
      <c r="I163" s="165">
        <f t="array" ref="I163">IFERROR((INDEX(名冊[#All],MATCH(表格8[[#This Row],[姓名]],名冊[[#All],[姓名]],0),COLUMN(名冊[[#Headers],[包月]]))),"")</f>
        <v>0</v>
      </c>
      <c r="J163" s="165">
        <f>600</f>
        <v>600</v>
      </c>
      <c r="K163" s="174">
        <f>-(ROUND(IF(表格8[姓名]="",0,(((表格8[月費]+表格8[[#This Row],[包月]])/30)-表格8[佔床費])*表格8[住院天數(含前後日)]),0))</f>
        <v>-11333</v>
      </c>
      <c r="L163" s="169" t="str">
        <f>"住院退費 "&amp;TEXT(表格8[[#This Row],[住院日]],"mm/dd;;")&amp;"-"&amp;TEXT(表格8[[#This Row],[出院日]],"mm/dd;;")&amp;" 共"&amp;表格8[[#This Row],[住院天數(含前後日)]]&amp;"日"</f>
        <v>住院退費 01/04-01/23 共20日</v>
      </c>
      <c r="M163" s="167">
        <f>-(ROUNDDOWN(表格8[[#This Row],[住院天數(含前後日)]]/7,0)*50)</f>
        <v>-100</v>
      </c>
      <c r="N163" s="70"/>
      <c r="O163" s="172"/>
      <c r="P163" s="174">
        <f>-(ROUND(表格8[[#This Row],[冷氣使用
天數]]*(500/30),0))</f>
        <v>0</v>
      </c>
    </row>
    <row r="164" spans="1:16" hidden="1">
      <c r="A164" s="160" t="str">
        <f t="array" ref="A164">IFERROR((INDEX(名冊[#All],MATCH(表格8[[#This Row],[姓名]],名冊[[#All],[姓名]],0),COLUMN(名冊[[#Headers],[字號]]))),"")</f>
        <v>1-439</v>
      </c>
      <c r="B164" s="160" t="s">
        <v>840</v>
      </c>
      <c r="C164" s="162"/>
      <c r="D164" s="160" t="str">
        <f t="shared" si="2"/>
        <v>住院退費</v>
      </c>
      <c r="E164" s="163">
        <v>44194</v>
      </c>
      <c r="F164" s="163">
        <v>44207</v>
      </c>
      <c r="G164" s="168">
        <f>IF(AND(表格8[[#This Row],[住院日]]&lt;&gt;"",表格8[[#This Row],[出院日]]&lt;&gt;""),(IF(表格8[姓名]="",0,(表格8[出院日]-表格8[住院日])+1)),0)</f>
        <v>14</v>
      </c>
      <c r="H164" s="165">
        <f>IFERROR((INDEX(名冊[#All],MATCH(表格8[[#This Row],[姓名]],名冊[[#All],[姓名]],0),COLUMN(名冊[[#Headers],[月費]]))),"")</f>
        <v>32000</v>
      </c>
      <c r="I164" s="165">
        <f t="array" ref="I164">IFERROR((INDEX(名冊[#All],MATCH(表格8[[#This Row],[姓名]],名冊[[#All],[姓名]],0),COLUMN(名冊[[#Headers],[包月]]))),"")</f>
        <v>0</v>
      </c>
      <c r="J164" s="165">
        <f>600</f>
        <v>600</v>
      </c>
      <c r="K164" s="174">
        <f>-(ROUND(IF(表格8[姓名]="",0,(((表格8[月費]+表格8[[#This Row],[包月]])/30)-表格8[佔床費])*表格8[住院天數(含前後日)]),0))</f>
        <v>-6533</v>
      </c>
      <c r="L164" s="169" t="str">
        <f>"住院退費 "&amp;TEXT(表格8[[#This Row],[住院日]],"mm/dd;;")&amp;"-"&amp;TEXT(表格8[[#This Row],[出院日]],"mm/dd;;")&amp;" 共"&amp;表格8[[#This Row],[住院天數(含前後日)]]&amp;"日"</f>
        <v>住院退費 12/29-01/11 共14日</v>
      </c>
      <c r="M164" s="167">
        <f>-(ROUNDDOWN(表格8[[#This Row],[住院天數(含前後日)]]/7,0)*50)</f>
        <v>-100</v>
      </c>
      <c r="N164" s="70"/>
      <c r="O164" s="172"/>
      <c r="P164" s="174">
        <f>-(ROUND(表格8[[#This Row],[冷氣使用
天數]]*(500/30),0))</f>
        <v>0</v>
      </c>
    </row>
    <row r="165" spans="1:16" hidden="1">
      <c r="A165" s="160" t="str">
        <f t="array" ref="A165">IFERROR((INDEX(名冊[#All],MATCH(表格8[[#This Row],[姓名]],名冊[[#All],[姓名]],0),COLUMN(名冊[[#Headers],[字號]]))),"")</f>
        <v/>
      </c>
      <c r="B165" s="160" t="s">
        <v>841</v>
      </c>
      <c r="C165" s="162"/>
      <c r="D165" s="160" t="str">
        <f t="shared" si="2"/>
        <v>住院退費</v>
      </c>
      <c r="E165" s="163">
        <v>44200</v>
      </c>
      <c r="F165" s="163">
        <v>44215</v>
      </c>
      <c r="G165" s="168">
        <f>IF(AND(表格8[[#This Row],[住院日]]&lt;&gt;"",表格8[[#This Row],[出院日]]&lt;&gt;""),(IF(表格8[姓名]="",0,(表格8[出院日]-表格8[住院日])+1)),0)</f>
        <v>16</v>
      </c>
      <c r="H165" s="165" t="str">
        <f>IFERROR((INDEX(名冊[#All],MATCH(表格8[[#This Row],[姓名]],名冊[[#All],[姓名]],0),COLUMN(名冊[[#Headers],[月費]]))),"")</f>
        <v/>
      </c>
      <c r="I165" s="165" t="str">
        <f t="array" ref="I165">IFERROR((INDEX(名冊[#All],MATCH(表格8[[#This Row],[姓名]],名冊[[#All],[姓名]],0),COLUMN(名冊[[#Headers],[包月]]))),"")</f>
        <v/>
      </c>
      <c r="J165" s="165">
        <f>600</f>
        <v>600</v>
      </c>
      <c r="K165" s="174" t="e">
        <f>-(ROUND(IF(表格8[姓名]="",0,(((表格8[月費]+表格8[[#This Row],[包月]])/30)-表格8[佔床費])*表格8[住院天數(含前後日)]),0))</f>
        <v>#VALUE!</v>
      </c>
      <c r="L165" s="169" t="str">
        <f>"住院退費 "&amp;TEXT(表格8[[#This Row],[住院日]],"mm/dd;;")&amp;"-"&amp;TEXT(表格8[[#This Row],[出院日]],"mm/dd;;")&amp;" 共"&amp;表格8[[#This Row],[住院天數(含前後日)]]&amp;"日"</f>
        <v>住院退費 01/04-01/19 共16日</v>
      </c>
      <c r="M165" s="167">
        <f>-(ROUNDDOWN(表格8[[#This Row],[住院天數(含前後日)]]/7,0)*50)</f>
        <v>-100</v>
      </c>
      <c r="N165" s="70"/>
      <c r="O165" s="172"/>
      <c r="P165" s="174">
        <f>-(ROUND(表格8[[#This Row],[冷氣使用
天數]]*(500/30),0))</f>
        <v>0</v>
      </c>
    </row>
    <row r="166" spans="1:16" hidden="1">
      <c r="A166" s="160" t="str">
        <f t="array" ref="A166">IFERROR((INDEX(名冊[#All],MATCH(表格8[[#This Row],[姓名]],名冊[[#All],[姓名]],0),COLUMN(名冊[[#Headers],[字號]]))),"")</f>
        <v/>
      </c>
      <c r="B166" s="160" t="s">
        <v>842</v>
      </c>
      <c r="C166" s="162"/>
      <c r="D166" s="160" t="str">
        <f t="shared" si="2"/>
        <v>住院退費</v>
      </c>
      <c r="E166" s="163">
        <v>44199</v>
      </c>
      <c r="F166" s="163">
        <v>44204</v>
      </c>
      <c r="G166" s="168">
        <f>IF(AND(表格8[[#This Row],[住院日]]&lt;&gt;"",表格8[[#This Row],[出院日]]&lt;&gt;""),(IF(表格8[姓名]="",0,(表格8[出院日]-表格8[住院日])+1)),0)</f>
        <v>6</v>
      </c>
      <c r="H166" s="165" t="str">
        <f>IFERROR((INDEX(名冊[#All],MATCH(表格8[[#This Row],[姓名]],名冊[[#All],[姓名]],0),COLUMN(名冊[[#Headers],[月費]]))),"")</f>
        <v/>
      </c>
      <c r="I166" s="165" t="str">
        <f t="array" ref="I166">IFERROR((INDEX(名冊[#All],MATCH(表格8[[#This Row],[姓名]],名冊[[#All],[姓名]],0),COLUMN(名冊[[#Headers],[包月]]))),"")</f>
        <v/>
      </c>
      <c r="J166" s="165">
        <f>600</f>
        <v>600</v>
      </c>
      <c r="K166" s="174" t="e">
        <f>-(ROUND(IF(表格8[姓名]="",0,(((表格8[月費]+表格8[[#This Row],[包月]])/30)-表格8[佔床費])*表格8[住院天數(含前後日)]),0))</f>
        <v>#VALUE!</v>
      </c>
      <c r="L166" s="169" t="str">
        <f>"住院退費 "&amp;TEXT(表格8[[#This Row],[住院日]],"mm/dd;;")&amp;"-"&amp;TEXT(表格8[[#This Row],[出院日]],"mm/dd;;")&amp;" 共"&amp;表格8[[#This Row],[住院天數(含前後日)]]&amp;"日"</f>
        <v>住院退費 01/03-01/08 共6日</v>
      </c>
      <c r="M166" s="167">
        <f>-(ROUNDDOWN(表格8[[#This Row],[住院天數(含前後日)]]/7,0)*50)</f>
        <v>0</v>
      </c>
      <c r="N166" s="70"/>
      <c r="O166" s="172"/>
      <c r="P166" s="174">
        <f>-(ROUND(表格8[[#This Row],[冷氣使用
天數]]*(500/30),0))</f>
        <v>0</v>
      </c>
    </row>
    <row r="167" spans="1:16" hidden="1">
      <c r="A167" s="160" t="str">
        <f t="array" ref="A167">IFERROR((INDEX(名冊[#All],MATCH(表格8[[#This Row],[姓名]],名冊[[#All],[姓名]],0),COLUMN(名冊[[#Headers],[字號]]))),"")</f>
        <v>1-450</v>
      </c>
      <c r="B167" s="160" t="s">
        <v>843</v>
      </c>
      <c r="C167" s="162"/>
      <c r="D167" s="160" t="str">
        <f t="shared" si="2"/>
        <v>住院退費</v>
      </c>
      <c r="E167" s="163">
        <v>44206</v>
      </c>
      <c r="F167" s="163">
        <v>44214</v>
      </c>
      <c r="G167" s="168">
        <f>IF(AND(表格8[[#This Row],[住院日]]&lt;&gt;"",表格8[[#This Row],[出院日]]&lt;&gt;""),(IF(表格8[姓名]="",0,(表格8[出院日]-表格8[住院日])+1)),0)</f>
        <v>9</v>
      </c>
      <c r="H167" s="165">
        <f>IFERROR((INDEX(名冊[#All],MATCH(表格8[[#This Row],[姓名]],名冊[[#All],[姓名]],0),COLUMN(名冊[[#Headers],[月費]]))),"")</f>
        <v>30000</v>
      </c>
      <c r="I167" s="165">
        <f t="array" ref="I167">IFERROR((INDEX(名冊[#All],MATCH(表格8[[#This Row],[姓名]],名冊[[#All],[姓名]],0),COLUMN(名冊[[#Headers],[包月]]))),"")</f>
        <v>0</v>
      </c>
      <c r="J167" s="165">
        <f>600</f>
        <v>600</v>
      </c>
      <c r="K167" s="174">
        <f>-(ROUND(IF(表格8[姓名]="",0,(((表格8[月費]+表格8[[#This Row],[包月]])/30)-表格8[佔床費])*表格8[住院天數(含前後日)]),0))</f>
        <v>-3600</v>
      </c>
      <c r="L167" s="169" t="str">
        <f>"住院退費 "&amp;TEXT(表格8[[#This Row],[住院日]],"mm/dd;;")&amp;"-"&amp;TEXT(表格8[[#This Row],[出院日]],"mm/dd;;")&amp;" 共"&amp;表格8[[#This Row],[住院天數(含前後日)]]&amp;"日"</f>
        <v>住院退費 01/10-01/18 共9日</v>
      </c>
      <c r="M167" s="167">
        <f>-(ROUNDDOWN(表格8[[#This Row],[住院天數(含前後日)]]/7,0)*50)</f>
        <v>-50</v>
      </c>
      <c r="N167" s="70"/>
      <c r="O167" s="172"/>
      <c r="P167" s="174">
        <f>-(ROUND(表格8[[#This Row],[冷氣使用
天數]]*(500/30),0))</f>
        <v>0</v>
      </c>
    </row>
    <row r="168" spans="1:16" hidden="1">
      <c r="A168" s="160" t="str">
        <f t="array" ref="A168">IFERROR((INDEX(名冊[#All],MATCH(表格8[[#This Row],[姓名]],名冊[[#All],[姓名]],0),COLUMN(名冊[[#Headers],[字號]]))),"")</f>
        <v/>
      </c>
      <c r="B168" s="160" t="s">
        <v>844</v>
      </c>
      <c r="C168" s="162"/>
      <c r="D168" s="160" t="str">
        <f t="shared" si="2"/>
        <v>住院退費</v>
      </c>
      <c r="E168" s="163">
        <v>44191</v>
      </c>
      <c r="F168" s="163">
        <v>44202</v>
      </c>
      <c r="G168" s="168">
        <f>IF(AND(表格8[[#This Row],[住院日]]&lt;&gt;"",表格8[[#This Row],[出院日]]&lt;&gt;""),(IF(表格8[姓名]="",0,(表格8[出院日]-表格8[住院日])+1)),0)</f>
        <v>12</v>
      </c>
      <c r="H168" s="165" t="str">
        <f>IFERROR((INDEX(名冊[#All],MATCH(表格8[[#This Row],[姓名]],名冊[[#All],[姓名]],0),COLUMN(名冊[[#Headers],[月費]]))),"")</f>
        <v/>
      </c>
      <c r="I168" s="165" t="str">
        <f t="array" ref="I168">IFERROR((INDEX(名冊[#All],MATCH(表格8[[#This Row],[姓名]],名冊[[#All],[姓名]],0),COLUMN(名冊[[#Headers],[包月]]))),"")</f>
        <v/>
      </c>
      <c r="J168" s="165">
        <f>600</f>
        <v>600</v>
      </c>
      <c r="K168" s="174" t="e">
        <f>-(ROUND(IF(表格8[姓名]="",0,(((表格8[月費]+表格8[[#This Row],[包月]])/30)-表格8[佔床費])*表格8[住院天數(含前後日)]),0))</f>
        <v>#VALUE!</v>
      </c>
      <c r="L168" s="169" t="str">
        <f>"住院退費 "&amp;TEXT(表格8[[#This Row],[住院日]],"mm/dd;;")&amp;"-"&amp;TEXT(表格8[[#This Row],[出院日]],"mm/dd;;")&amp;" 共"&amp;表格8[[#This Row],[住院天數(含前後日)]]&amp;"日"</f>
        <v>住院退費 12/26-01/06 共12日</v>
      </c>
      <c r="M168" s="167">
        <f>-(ROUNDDOWN(表格8[[#This Row],[住院天數(含前後日)]]/7,0)*50)</f>
        <v>-50</v>
      </c>
      <c r="N168" s="70"/>
      <c r="O168" s="172"/>
      <c r="P168" s="174">
        <f>-(ROUND(表格8[[#This Row],[冷氣使用
天數]]*(500/30),0))</f>
        <v>0</v>
      </c>
    </row>
    <row r="169" spans="1:16" hidden="1">
      <c r="A169" s="160" t="str">
        <f t="array" ref="A169">IFERROR((INDEX(名冊[#All],MATCH(表格8[[#This Row],[姓名]],名冊[[#All],[姓名]],0),COLUMN(名冊[[#Headers],[字號]]))),"")</f>
        <v>1-596</v>
      </c>
      <c r="B169" s="160" t="s">
        <v>845</v>
      </c>
      <c r="C169" s="162"/>
      <c r="D169" s="160" t="str">
        <f t="shared" si="2"/>
        <v>住院退費</v>
      </c>
      <c r="E169" s="163">
        <v>44199</v>
      </c>
      <c r="F169" s="163">
        <v>44203</v>
      </c>
      <c r="G169" s="168">
        <f>IF(AND(表格8[[#This Row],[住院日]]&lt;&gt;"",表格8[[#This Row],[出院日]]&lt;&gt;""),(IF(表格8[姓名]="",0,(表格8[出院日]-表格8[住院日])+1)),0)</f>
        <v>5</v>
      </c>
      <c r="H169" s="165">
        <f>IFERROR((INDEX(名冊[#All],MATCH(表格8[[#This Row],[姓名]],名冊[[#All],[姓名]],0),COLUMN(名冊[[#Headers],[月費]]))),"")</f>
        <v>30000</v>
      </c>
      <c r="I169" s="165">
        <f t="array" ref="I169">IFERROR((INDEX(名冊[#All],MATCH(表格8[[#This Row],[姓名]],名冊[[#All],[姓名]],0),COLUMN(名冊[[#Headers],[包月]]))),"")</f>
        <v>0</v>
      </c>
      <c r="J169" s="165">
        <f>600</f>
        <v>600</v>
      </c>
      <c r="K169" s="174">
        <f>-(ROUND(IF(表格8[姓名]="",0,(((表格8[月費]+表格8[[#This Row],[包月]])/30)-表格8[佔床費])*表格8[住院天數(含前後日)]),0))</f>
        <v>-2000</v>
      </c>
      <c r="L169" s="169" t="str">
        <f>"住院退費 "&amp;TEXT(表格8[[#This Row],[住院日]],"mm/dd;;")&amp;"-"&amp;TEXT(表格8[[#This Row],[出院日]],"mm/dd;;")&amp;" 共"&amp;表格8[[#This Row],[住院天數(含前後日)]]&amp;"日"</f>
        <v>住院退費 01/03-01/07 共5日</v>
      </c>
      <c r="M169" s="167">
        <f>-(ROUNDDOWN(表格8[[#This Row],[住院天數(含前後日)]]/7,0)*50)</f>
        <v>0</v>
      </c>
      <c r="N169" s="70"/>
      <c r="O169" s="172"/>
      <c r="P169" s="174">
        <f>-(ROUND(表格8[[#This Row],[冷氣使用
天數]]*(500/30),0))</f>
        <v>0</v>
      </c>
    </row>
    <row r="170" spans="1:16" hidden="1">
      <c r="A170" s="160" t="str">
        <f t="array" ref="A170">IFERROR((INDEX(名冊[#All],MATCH(表格8[[#This Row],[姓名]],名冊[[#All],[姓名]],0),COLUMN(名冊[[#Headers],[字號]]))),"")</f>
        <v/>
      </c>
      <c r="B170" s="160" t="s">
        <v>846</v>
      </c>
      <c r="C170" s="162"/>
      <c r="D170" s="160" t="str">
        <f t="shared" si="2"/>
        <v>住院退費</v>
      </c>
      <c r="E170" s="163">
        <v>44198</v>
      </c>
      <c r="F170" s="163">
        <v>44209</v>
      </c>
      <c r="G170" s="168">
        <f>IF(AND(表格8[[#This Row],[住院日]]&lt;&gt;"",表格8[[#This Row],[出院日]]&lt;&gt;""),(IF(表格8[姓名]="",0,(表格8[出院日]-表格8[住院日])+1)),0)</f>
        <v>12</v>
      </c>
      <c r="H170" s="165" t="str">
        <f>IFERROR((INDEX(名冊[#All],MATCH(表格8[[#This Row],[姓名]],名冊[[#All],[姓名]],0),COLUMN(名冊[[#Headers],[月費]]))),"")</f>
        <v/>
      </c>
      <c r="I170" s="165" t="str">
        <f t="array" ref="I170">IFERROR((INDEX(名冊[#All],MATCH(表格8[[#This Row],[姓名]],名冊[[#All],[姓名]],0),COLUMN(名冊[[#Headers],[包月]]))),"")</f>
        <v/>
      </c>
      <c r="J170" s="165">
        <f>600</f>
        <v>600</v>
      </c>
      <c r="K170" s="174" t="e">
        <f>-(ROUND(IF(表格8[姓名]="",0,(((表格8[月費]+表格8[[#This Row],[包月]])/30)-表格8[佔床費])*表格8[住院天數(含前後日)]),0))</f>
        <v>#VALUE!</v>
      </c>
      <c r="L170" s="169" t="str">
        <f>"住院退費 "&amp;TEXT(表格8[[#This Row],[住院日]],"mm/dd;;")&amp;"-"&amp;TEXT(表格8[[#This Row],[出院日]],"mm/dd;;")&amp;" 共"&amp;表格8[[#This Row],[住院天數(含前後日)]]&amp;"日"</f>
        <v>住院退費 01/02-01/13 共12日</v>
      </c>
      <c r="M170" s="167">
        <f>-(ROUNDDOWN(表格8[[#This Row],[住院天數(含前後日)]]/7,0)*50)</f>
        <v>-50</v>
      </c>
      <c r="N170" s="70"/>
      <c r="O170" s="172"/>
      <c r="P170" s="174">
        <f>-(ROUND(表格8[[#This Row],[冷氣使用
天數]]*(500/30),0))</f>
        <v>0</v>
      </c>
    </row>
    <row r="171" spans="1:16" hidden="1">
      <c r="A171" s="160" t="str">
        <f t="array" ref="A171">IFERROR((INDEX(名冊[#All],MATCH(表格8[[#This Row],[姓名]],名冊[[#All],[姓名]],0),COLUMN(名冊[[#Headers],[字號]]))),"")</f>
        <v/>
      </c>
      <c r="B171" s="160" t="s">
        <v>847</v>
      </c>
      <c r="C171" s="162"/>
      <c r="D171" s="160" t="str">
        <f t="shared" si="2"/>
        <v>住院退費</v>
      </c>
      <c r="E171" s="163">
        <v>44207</v>
      </c>
      <c r="F171" s="163">
        <v>44215</v>
      </c>
      <c r="G171" s="168">
        <f>IF(AND(表格8[[#This Row],[住院日]]&lt;&gt;"",表格8[[#This Row],[出院日]]&lt;&gt;""),(IF(表格8[姓名]="",0,(表格8[出院日]-表格8[住院日])+1)),0)</f>
        <v>9</v>
      </c>
      <c r="H171" s="165" t="str">
        <f>IFERROR((INDEX(名冊[#All],MATCH(表格8[[#This Row],[姓名]],名冊[[#All],[姓名]],0),COLUMN(名冊[[#Headers],[月費]]))),"")</f>
        <v/>
      </c>
      <c r="I171" s="165" t="str">
        <f t="array" ref="I171">IFERROR((INDEX(名冊[#All],MATCH(表格8[[#This Row],[姓名]],名冊[[#All],[姓名]],0),COLUMN(名冊[[#Headers],[包月]]))),"")</f>
        <v/>
      </c>
      <c r="J171" s="165">
        <f>600</f>
        <v>600</v>
      </c>
      <c r="K171" s="174" t="e">
        <f>-(ROUND(IF(表格8[姓名]="",0,(((表格8[月費]+表格8[[#This Row],[包月]])/30)-表格8[佔床費])*表格8[住院天數(含前後日)]),0))</f>
        <v>#VALUE!</v>
      </c>
      <c r="L171" s="169" t="str">
        <f>"住院退費 "&amp;TEXT(表格8[[#This Row],[住院日]],"mm/dd;;")&amp;"-"&amp;TEXT(表格8[[#This Row],[出院日]],"mm/dd;;")&amp;" 共"&amp;表格8[[#This Row],[住院天數(含前後日)]]&amp;"日"</f>
        <v>住院退費 01/11-01/19 共9日</v>
      </c>
      <c r="M171" s="167">
        <f>-(ROUNDDOWN(表格8[[#This Row],[住院天數(含前後日)]]/7,0)*50)</f>
        <v>-50</v>
      </c>
      <c r="N171" s="70"/>
      <c r="O171" s="172"/>
      <c r="P171" s="174">
        <f>-(ROUND(表格8[[#This Row],[冷氣使用
天數]]*(500/30),0))</f>
        <v>0</v>
      </c>
    </row>
    <row r="172" spans="1:16" hidden="1">
      <c r="A172" s="160" t="str">
        <f t="array" ref="A172">IFERROR((INDEX(名冊[#All],MATCH(表格8[[#This Row],[姓名]],名冊[[#All],[姓名]],0),COLUMN(名冊[[#Headers],[字號]]))),"")</f>
        <v/>
      </c>
      <c r="B172" s="160" t="s">
        <v>848</v>
      </c>
      <c r="C172" s="162"/>
      <c r="D172" s="160" t="str">
        <f t="shared" si="2"/>
        <v>住院退費</v>
      </c>
      <c r="E172" s="163">
        <v>44189</v>
      </c>
      <c r="F172" s="163">
        <v>44200</v>
      </c>
      <c r="G172" s="168">
        <f>IF(AND(表格8[[#This Row],[住院日]]&lt;&gt;"",表格8[[#This Row],[出院日]]&lt;&gt;""),(IF(表格8[姓名]="",0,(表格8[出院日]-表格8[住院日])+1)),0)</f>
        <v>12</v>
      </c>
      <c r="H172" s="165" t="str">
        <f>IFERROR((INDEX(名冊[#All],MATCH(表格8[[#This Row],[姓名]],名冊[[#All],[姓名]],0),COLUMN(名冊[[#Headers],[月費]]))),"")</f>
        <v/>
      </c>
      <c r="I172" s="165" t="str">
        <f t="array" ref="I172">IFERROR((INDEX(名冊[#All],MATCH(表格8[[#This Row],[姓名]],名冊[[#All],[姓名]],0),COLUMN(名冊[[#Headers],[包月]]))),"")</f>
        <v/>
      </c>
      <c r="J172" s="165">
        <f>600</f>
        <v>600</v>
      </c>
      <c r="K172" s="174" t="e">
        <f>-(ROUND(IF(表格8[姓名]="",0,(((表格8[月費]+表格8[[#This Row],[包月]])/30)-表格8[佔床費])*表格8[住院天數(含前後日)]),0))</f>
        <v>#VALUE!</v>
      </c>
      <c r="L172" s="169" t="str">
        <f>"住院退費 "&amp;TEXT(表格8[[#This Row],[住院日]],"mm/dd;;")&amp;"-"&amp;TEXT(表格8[[#This Row],[出院日]],"mm/dd;;")&amp;" 共"&amp;表格8[[#This Row],[住院天數(含前後日)]]&amp;"日"</f>
        <v>住院退費 12/24-01/04 共12日</v>
      </c>
      <c r="M172" s="167">
        <f>-(ROUNDDOWN(表格8[[#This Row],[住院天數(含前後日)]]/7,0)*50)</f>
        <v>-50</v>
      </c>
      <c r="N172" s="70"/>
      <c r="O172" s="172"/>
      <c r="P172" s="174">
        <f>-(ROUND(表格8[[#This Row],[冷氣使用
天數]]*(500/30),0))</f>
        <v>0</v>
      </c>
    </row>
    <row r="173" spans="1:16" hidden="1">
      <c r="A173" s="160" t="str">
        <f t="array" ref="A173">IFERROR((INDEX(名冊[#All],MATCH(表格8[[#This Row],[姓名]],名冊[[#All],[姓名]],0),COLUMN(名冊[[#Headers],[字號]]))),"")</f>
        <v/>
      </c>
      <c r="B173" s="160" t="s">
        <v>849</v>
      </c>
      <c r="C173" s="162"/>
      <c r="D173" s="160" t="str">
        <f t="shared" si="2"/>
        <v>住院退費</v>
      </c>
      <c r="E173" s="163">
        <v>44197</v>
      </c>
      <c r="F173" s="163">
        <v>44207</v>
      </c>
      <c r="G173" s="168">
        <f>IF(AND(表格8[[#This Row],[住院日]]&lt;&gt;"",表格8[[#This Row],[出院日]]&lt;&gt;""),(IF(表格8[姓名]="",0,(表格8[出院日]-表格8[住院日])+1)),0)</f>
        <v>11</v>
      </c>
      <c r="H173" s="165" t="str">
        <f>IFERROR((INDEX(名冊[#All],MATCH(表格8[[#This Row],[姓名]],名冊[[#All],[姓名]],0),COLUMN(名冊[[#Headers],[月費]]))),"")</f>
        <v/>
      </c>
      <c r="I173" s="165" t="str">
        <f t="array" ref="I173">IFERROR((INDEX(名冊[#All],MATCH(表格8[[#This Row],[姓名]],名冊[[#All],[姓名]],0),COLUMN(名冊[[#Headers],[包月]]))),"")</f>
        <v/>
      </c>
      <c r="J173" s="165">
        <f>600</f>
        <v>600</v>
      </c>
      <c r="K173" s="174" t="e">
        <f>-(ROUND(IF(表格8[姓名]="",0,(((表格8[月費]+表格8[[#This Row],[包月]])/30)-表格8[佔床費])*表格8[住院天數(含前後日)]),0))</f>
        <v>#VALUE!</v>
      </c>
      <c r="L173" s="169" t="str">
        <f>"住院退費 "&amp;TEXT(表格8[[#This Row],[住院日]],"mm/dd;;")&amp;"-"&amp;TEXT(表格8[[#This Row],[出院日]],"mm/dd;;")&amp;" 共"&amp;表格8[[#This Row],[住院天數(含前後日)]]&amp;"日"</f>
        <v>住院退費 01/01-01/11 共11日</v>
      </c>
      <c r="M173" s="167">
        <f>-(ROUNDDOWN(表格8[[#This Row],[住院天數(含前後日)]]/7,0)*50)</f>
        <v>-50</v>
      </c>
      <c r="N173" s="70"/>
      <c r="O173" s="172"/>
      <c r="P173" s="174">
        <f>-(ROUND(表格8[[#This Row],[冷氣使用
天數]]*(500/30),0))</f>
        <v>0</v>
      </c>
    </row>
    <row r="174" spans="1:16" hidden="1">
      <c r="A174" s="160" t="str">
        <f t="array" ref="A174">IFERROR((INDEX(名冊[#All],MATCH(表格8[[#This Row],[姓名]],名冊[[#All],[姓名]],0),COLUMN(名冊[[#Headers],[字號]]))),"")</f>
        <v/>
      </c>
      <c r="B174" s="160" t="s">
        <v>849</v>
      </c>
      <c r="C174" s="162"/>
      <c r="D174" s="160" t="str">
        <f t="shared" si="2"/>
        <v>住院退費</v>
      </c>
      <c r="E174" s="163">
        <v>44209</v>
      </c>
      <c r="F174" s="163">
        <v>44214</v>
      </c>
      <c r="G174" s="168">
        <f>IF(AND(表格8[[#This Row],[住院日]]&lt;&gt;"",表格8[[#This Row],[出院日]]&lt;&gt;""),(IF(表格8[姓名]="",0,(表格8[出院日]-表格8[住院日])+1)),0)</f>
        <v>6</v>
      </c>
      <c r="H174" s="165" t="str">
        <f>IFERROR((INDEX(名冊[#All],MATCH(表格8[[#This Row],[姓名]],名冊[[#All],[姓名]],0),COLUMN(名冊[[#Headers],[月費]]))),"")</f>
        <v/>
      </c>
      <c r="I174" s="165" t="str">
        <f t="array" ref="I174">IFERROR((INDEX(名冊[#All],MATCH(表格8[[#This Row],[姓名]],名冊[[#All],[姓名]],0),COLUMN(名冊[[#Headers],[包月]]))),"")</f>
        <v/>
      </c>
      <c r="J174" s="165">
        <f>600</f>
        <v>600</v>
      </c>
      <c r="K174" s="174" t="e">
        <f>-(ROUND(IF(表格8[姓名]="",0,(((表格8[月費]+表格8[[#This Row],[包月]])/30)-表格8[佔床費])*表格8[住院天數(含前後日)]),0))</f>
        <v>#VALUE!</v>
      </c>
      <c r="L174" s="169" t="str">
        <f>"住院退費 "&amp;TEXT(表格8[[#This Row],[住院日]],"mm/dd;;")&amp;"-"&amp;TEXT(表格8[[#This Row],[出院日]],"mm/dd;;")&amp;" 共"&amp;表格8[[#This Row],[住院天數(含前後日)]]&amp;"日"</f>
        <v>住院退費 01/13-01/18 共6日</v>
      </c>
      <c r="M174" s="167">
        <f>-(ROUNDDOWN(表格8[[#This Row],[住院天數(含前後日)]]/7,0)*50)</f>
        <v>0</v>
      </c>
      <c r="N174" s="70"/>
      <c r="O174" s="172"/>
      <c r="P174" s="174">
        <f>-(ROUND(表格8[[#This Row],[冷氣使用
天數]]*(500/30),0))</f>
        <v>0</v>
      </c>
    </row>
    <row r="175" spans="1:16" hidden="1">
      <c r="A175" s="160" t="str">
        <f t="array" ref="A175">IFERROR((INDEX(名冊[#All],MATCH(表格8[[#This Row],[姓名]],名冊[[#All],[姓名]],0),COLUMN(名冊[[#Headers],[字號]]))),"")</f>
        <v/>
      </c>
      <c r="B175" s="160" t="s">
        <v>850</v>
      </c>
      <c r="C175" s="162"/>
      <c r="D175" s="160" t="str">
        <f t="shared" si="2"/>
        <v>住院退費</v>
      </c>
      <c r="E175" s="163">
        <v>44198</v>
      </c>
      <c r="F175" s="163">
        <v>44208</v>
      </c>
      <c r="G175" s="168">
        <f>IF(AND(表格8[[#This Row],[住院日]]&lt;&gt;"",表格8[[#This Row],[出院日]]&lt;&gt;""),(IF(表格8[姓名]="",0,(表格8[出院日]-表格8[住院日])+1)),0)</f>
        <v>11</v>
      </c>
      <c r="H175" s="165" t="str">
        <f>IFERROR((INDEX(名冊[#All],MATCH(表格8[[#This Row],[姓名]],名冊[[#All],[姓名]],0),COLUMN(名冊[[#Headers],[月費]]))),"")</f>
        <v/>
      </c>
      <c r="I175" s="165" t="str">
        <f t="array" ref="I175">IFERROR((INDEX(名冊[#All],MATCH(表格8[[#This Row],[姓名]],名冊[[#All],[姓名]],0),COLUMN(名冊[[#Headers],[包月]]))),"")</f>
        <v/>
      </c>
      <c r="J175" s="165">
        <f>600</f>
        <v>600</v>
      </c>
      <c r="K175" s="174" t="e">
        <f>-(ROUND(IF(表格8[姓名]="",0,(((表格8[月費]+表格8[[#This Row],[包月]])/30)-表格8[佔床費])*表格8[住院天數(含前後日)]),0))</f>
        <v>#VALUE!</v>
      </c>
      <c r="L175" s="169" t="str">
        <f>"住院退費 "&amp;TEXT(表格8[[#This Row],[住院日]],"mm/dd;;")&amp;"-"&amp;TEXT(表格8[[#This Row],[出院日]],"mm/dd;;")&amp;" 共"&amp;表格8[[#This Row],[住院天數(含前後日)]]&amp;"日"</f>
        <v>住院退費 01/02-01/12 共11日</v>
      </c>
      <c r="M175" s="167">
        <f>-(ROUNDDOWN(表格8[[#This Row],[住院天數(含前後日)]]/7,0)*50)</f>
        <v>-50</v>
      </c>
      <c r="N175" s="70"/>
      <c r="O175" s="172"/>
      <c r="P175" s="174">
        <f>-(ROUND(表格8[[#This Row],[冷氣使用
天數]]*(500/30),0))</f>
        <v>0</v>
      </c>
    </row>
    <row r="176" spans="1:16" hidden="1">
      <c r="A176" s="160" t="str">
        <f t="array" ref="A176">IFERROR((INDEX(名冊[#All],MATCH(表格8[[#This Row],[姓名]],名冊[[#All],[姓名]],0),COLUMN(名冊[[#Headers],[字號]]))),"")</f>
        <v>1-508</v>
      </c>
      <c r="B176" s="160" t="s">
        <v>851</v>
      </c>
      <c r="C176" s="162"/>
      <c r="D176" s="160" t="str">
        <f t="shared" si="2"/>
        <v>住院退費</v>
      </c>
      <c r="E176" s="163">
        <v>44198</v>
      </c>
      <c r="F176" s="163">
        <v>44205</v>
      </c>
      <c r="G176" s="168">
        <f>IF(AND(表格8[[#This Row],[住院日]]&lt;&gt;"",表格8[[#This Row],[出院日]]&lt;&gt;""),(IF(表格8[姓名]="",0,(表格8[出院日]-表格8[住院日])+1)),0)</f>
        <v>8</v>
      </c>
      <c r="H176" s="165">
        <f>IFERROR((INDEX(名冊[#All],MATCH(表格8[[#This Row],[姓名]],名冊[[#All],[姓名]],0),COLUMN(名冊[[#Headers],[月費]]))),"")</f>
        <v>30000</v>
      </c>
      <c r="I176" s="165">
        <f t="array" ref="I176">IFERROR((INDEX(名冊[#All],MATCH(表格8[[#This Row],[姓名]],名冊[[#All],[姓名]],0),COLUMN(名冊[[#Headers],[包月]]))),"")</f>
        <v>0</v>
      </c>
      <c r="J176" s="165">
        <f>600</f>
        <v>600</v>
      </c>
      <c r="K176" s="174">
        <f>-(ROUND(IF(表格8[姓名]="",0,(((表格8[月費]+表格8[[#This Row],[包月]])/30)-表格8[佔床費])*表格8[住院天數(含前後日)]),0))</f>
        <v>-3200</v>
      </c>
      <c r="L176" s="169" t="str">
        <f>"住院退費 "&amp;TEXT(表格8[[#This Row],[住院日]],"mm/dd;;")&amp;"-"&amp;TEXT(表格8[[#This Row],[出院日]],"mm/dd;;")&amp;" 共"&amp;表格8[[#This Row],[住院天數(含前後日)]]&amp;"日"</f>
        <v>住院退費 01/02-01/09 共8日</v>
      </c>
      <c r="M176" s="167">
        <f>-(ROUNDDOWN(表格8[[#This Row],[住院天數(含前後日)]]/7,0)*50)</f>
        <v>-50</v>
      </c>
      <c r="N176" s="70"/>
      <c r="O176" s="172"/>
      <c r="P176" s="174">
        <f>-(ROUND(表格8[[#This Row],[冷氣使用
天數]]*(500/30),0))</f>
        <v>0</v>
      </c>
    </row>
    <row r="177" spans="1:16" hidden="1">
      <c r="A177" s="160" t="str">
        <f t="array" ref="A177">IFERROR((INDEX(名冊[#All],MATCH(表格8[[#This Row],[姓名]],名冊[[#All],[姓名]],0),COLUMN(名冊[[#Headers],[字號]]))),"")</f>
        <v/>
      </c>
      <c r="B177" s="160" t="s">
        <v>852</v>
      </c>
      <c r="C177" s="162"/>
      <c r="D177" s="160" t="str">
        <f t="shared" si="2"/>
        <v>住院退費</v>
      </c>
      <c r="E177" s="163">
        <v>44188</v>
      </c>
      <c r="F177" s="163">
        <v>44207</v>
      </c>
      <c r="G177" s="168">
        <f>IF(AND(表格8[[#This Row],[住院日]]&lt;&gt;"",表格8[[#This Row],[出院日]]&lt;&gt;""),(IF(表格8[姓名]="",0,(表格8[出院日]-表格8[住院日])+1)),0)</f>
        <v>20</v>
      </c>
      <c r="H177" s="165" t="str">
        <f>IFERROR((INDEX(名冊[#All],MATCH(表格8[[#This Row],[姓名]],名冊[[#All],[姓名]],0),COLUMN(名冊[[#Headers],[月費]]))),"")</f>
        <v/>
      </c>
      <c r="I177" s="165" t="str">
        <f t="array" ref="I177">IFERROR((INDEX(名冊[#All],MATCH(表格8[[#This Row],[姓名]],名冊[[#All],[姓名]],0),COLUMN(名冊[[#Headers],[包月]]))),"")</f>
        <v/>
      </c>
      <c r="J177" s="165">
        <f>600</f>
        <v>600</v>
      </c>
      <c r="K177" s="174" t="e">
        <f>-(ROUND(IF(表格8[姓名]="",0,(((表格8[月費]+表格8[[#This Row],[包月]])/30)-表格8[佔床費])*表格8[住院天數(含前後日)]),0))</f>
        <v>#VALUE!</v>
      </c>
      <c r="L177" s="169" t="str">
        <f>"住院退費 "&amp;TEXT(表格8[[#This Row],[住院日]],"mm/dd;;")&amp;"-"&amp;TEXT(表格8[[#This Row],[出院日]],"mm/dd;;")&amp;" 共"&amp;表格8[[#This Row],[住院天數(含前後日)]]&amp;"日"</f>
        <v>住院退費 12/23-01/11 共20日</v>
      </c>
      <c r="M177" s="167">
        <f>-(ROUNDDOWN(表格8[[#This Row],[住院天數(含前後日)]]/7,0)*50)</f>
        <v>-100</v>
      </c>
      <c r="N177" s="70"/>
      <c r="O177" s="172"/>
      <c r="P177" s="174">
        <f>-(ROUND(表格8[[#This Row],[冷氣使用
天數]]*(500/30),0))</f>
        <v>0</v>
      </c>
    </row>
    <row r="178" spans="1:16" hidden="1">
      <c r="A178" s="160" t="str">
        <f t="array" ref="A178">IFERROR((INDEX(名冊[#All],MATCH(表格8[[#This Row],[姓名]],名冊[[#All],[姓名]],0),COLUMN(名冊[[#Headers],[字號]]))),"")</f>
        <v/>
      </c>
      <c r="B178" s="160" t="s">
        <v>853</v>
      </c>
      <c r="C178" s="162"/>
      <c r="D178" s="160" t="str">
        <f t="shared" si="2"/>
        <v>住院退費</v>
      </c>
      <c r="E178" s="163">
        <v>44210</v>
      </c>
      <c r="F178" s="163">
        <v>44212</v>
      </c>
      <c r="G178" s="168">
        <f>IF(AND(表格8[[#This Row],[住院日]]&lt;&gt;"",表格8[[#This Row],[出院日]]&lt;&gt;""),(IF(表格8[姓名]="",0,(表格8[出院日]-表格8[住院日])+1)),0)</f>
        <v>3</v>
      </c>
      <c r="H178" s="165" t="str">
        <f>IFERROR((INDEX(名冊[#All],MATCH(表格8[[#This Row],[姓名]],名冊[[#All],[姓名]],0),COLUMN(名冊[[#Headers],[月費]]))),"")</f>
        <v/>
      </c>
      <c r="I178" s="165" t="str">
        <f t="array" ref="I178">IFERROR((INDEX(名冊[#All],MATCH(表格8[[#This Row],[姓名]],名冊[[#All],[姓名]],0),COLUMN(名冊[[#Headers],[包月]]))),"")</f>
        <v/>
      </c>
      <c r="J178" s="165">
        <f>600</f>
        <v>600</v>
      </c>
      <c r="K178" s="174" t="e">
        <f>-(ROUND(IF(表格8[姓名]="",0,(((表格8[月費]+表格8[[#This Row],[包月]])/30)-表格8[佔床費])*表格8[住院天數(含前後日)]),0))</f>
        <v>#VALUE!</v>
      </c>
      <c r="L178" s="169" t="str">
        <f>"住院退費 "&amp;TEXT(表格8[[#This Row],[住院日]],"mm/dd;;")&amp;"-"&amp;TEXT(表格8[[#This Row],[出院日]],"mm/dd;;")&amp;" 共"&amp;表格8[[#This Row],[住院天數(含前後日)]]&amp;"日"</f>
        <v>住院退費 01/14-01/16 共3日</v>
      </c>
      <c r="M178" s="167">
        <f>-(ROUNDDOWN(表格8[[#This Row],[住院天數(含前後日)]]/7,0)*50)</f>
        <v>0</v>
      </c>
      <c r="N178" s="70"/>
      <c r="O178" s="172"/>
      <c r="P178" s="174">
        <f>-(ROUND(表格8[[#This Row],[冷氣使用
天數]]*(500/30),0))</f>
        <v>0</v>
      </c>
    </row>
    <row r="179" spans="1:16" hidden="1">
      <c r="A179" s="160" t="str">
        <f t="array" ref="A179">IFERROR((INDEX(名冊[#All],MATCH(表格8[[#This Row],[姓名]],名冊[[#All],[姓名]],0),COLUMN(名冊[[#Headers],[字號]]))),"")</f>
        <v/>
      </c>
      <c r="B179" s="160" t="s">
        <v>854</v>
      </c>
      <c r="C179" s="162"/>
      <c r="D179" s="160" t="str">
        <f t="shared" si="2"/>
        <v>住院退費</v>
      </c>
      <c r="E179" s="163">
        <v>44203</v>
      </c>
      <c r="F179" s="163">
        <v>44217</v>
      </c>
      <c r="G179" s="168">
        <f>IF(AND(表格8[[#This Row],[住院日]]&lt;&gt;"",表格8[[#This Row],[出院日]]&lt;&gt;""),(IF(表格8[姓名]="",0,(表格8[出院日]-表格8[住院日])+1)),0)</f>
        <v>15</v>
      </c>
      <c r="H179" s="165" t="str">
        <f>IFERROR((INDEX(名冊[#All],MATCH(表格8[[#This Row],[姓名]],名冊[[#All],[姓名]],0),COLUMN(名冊[[#Headers],[月費]]))),"")</f>
        <v/>
      </c>
      <c r="I179" s="165" t="str">
        <f t="array" ref="I179">IFERROR((INDEX(名冊[#All],MATCH(表格8[[#This Row],[姓名]],名冊[[#All],[姓名]],0),COLUMN(名冊[[#Headers],[包月]]))),"")</f>
        <v/>
      </c>
      <c r="J179" s="165">
        <f>600</f>
        <v>600</v>
      </c>
      <c r="K179" s="174" t="e">
        <f>-(ROUND(IF(表格8[姓名]="",0,(((表格8[月費]+表格8[[#This Row],[包月]])/30)-表格8[佔床費])*表格8[住院天數(含前後日)]),0))</f>
        <v>#VALUE!</v>
      </c>
      <c r="L179" s="169" t="str">
        <f>"住院退費 "&amp;TEXT(表格8[[#This Row],[住院日]],"mm/dd;;")&amp;"-"&amp;TEXT(表格8[[#This Row],[出院日]],"mm/dd;;")&amp;" 共"&amp;表格8[[#This Row],[住院天數(含前後日)]]&amp;"日"</f>
        <v>住院退費 01/07-01/21 共15日</v>
      </c>
      <c r="M179" s="167">
        <f>-(ROUNDDOWN(表格8[[#This Row],[住院天數(含前後日)]]/7,0)*50)</f>
        <v>-100</v>
      </c>
      <c r="N179" s="70"/>
      <c r="O179" s="172"/>
      <c r="P179" s="174">
        <f>-(ROUND(表格8[[#This Row],[冷氣使用
天數]]*(500/30),0))</f>
        <v>0</v>
      </c>
    </row>
    <row r="180" spans="1:16" hidden="1">
      <c r="A180" s="160" t="str">
        <f t="array" ref="A180">IFERROR((INDEX(名冊[#All],MATCH(表格8[[#This Row],[姓名]],名冊[[#All],[姓名]],0),COLUMN(名冊[[#Headers],[字號]]))),"")</f>
        <v>1-508</v>
      </c>
      <c r="B180" s="160" t="s">
        <v>855</v>
      </c>
      <c r="C180" s="162"/>
      <c r="D180" s="160" t="str">
        <f t="shared" si="2"/>
        <v>住院退費</v>
      </c>
      <c r="E180" s="163">
        <v>44464</v>
      </c>
      <c r="F180" s="163">
        <v>44522</v>
      </c>
      <c r="G180" s="168">
        <f>IF(AND(表格8[[#This Row],[住院日]]&lt;&gt;"",表格8[[#This Row],[出院日]]&lt;&gt;""),(IF(表格8[姓名]="",0,(表格8[出院日]-表格8[住院日])+1)),0)</f>
        <v>59</v>
      </c>
      <c r="H180" s="165">
        <f>IFERROR((INDEX(名冊[#All],MATCH(表格8[[#This Row],[姓名]],名冊[[#All],[姓名]],0),COLUMN(名冊[[#Headers],[月費]]))),"")</f>
        <v>30000</v>
      </c>
      <c r="I180" s="165">
        <f t="array" ref="I180">IFERROR((INDEX(名冊[#All],MATCH(表格8[[#This Row],[姓名]],名冊[[#All],[姓名]],0),COLUMN(名冊[[#Headers],[包月]]))),"")</f>
        <v>0</v>
      </c>
      <c r="J180" s="165">
        <f>600</f>
        <v>600</v>
      </c>
      <c r="K180" s="174">
        <f>-(ROUND(IF(表格8[姓名]="",0,(((表格8[月費]+表格8[[#This Row],[包月]])/30)-表格8[佔床費])*表格8[住院天數(含前後日)]),0))</f>
        <v>-23600</v>
      </c>
      <c r="L180" s="169" t="str">
        <f>"住院退費 "&amp;TEXT(表格8[[#This Row],[住院日]],"mm/dd;;")&amp;"-"&amp;TEXT(表格8[[#This Row],[出院日]],"mm/dd;;")&amp;" 共"&amp;表格8[[#This Row],[住院天數(含前後日)]]&amp;"日"</f>
        <v>住院退費 09/25-11/22 共59日</v>
      </c>
      <c r="M180" s="167">
        <f>-(ROUNDDOWN(表格8[[#This Row],[住院天數(含前後日)]]/7,0)*50)</f>
        <v>-400</v>
      </c>
      <c r="N180" s="70"/>
      <c r="O180" s="172"/>
      <c r="P180" s="174">
        <f>-(ROUND(表格8[[#This Row],[冷氣使用
天數]]*(500/30),0))</f>
        <v>0</v>
      </c>
    </row>
    <row r="181" spans="1:16" hidden="1">
      <c r="A181" s="160" t="str">
        <f t="array" ref="A181">IFERROR((INDEX(名冊[#All],MATCH(表格8[[#This Row],[姓名]],名冊[[#All],[姓名]],0),COLUMN(名冊[[#Headers],[字號]]))),"")</f>
        <v>1-526</v>
      </c>
      <c r="B181" s="160" t="s">
        <v>626</v>
      </c>
      <c r="C181" s="162"/>
      <c r="D181" s="160" t="str">
        <f t="shared" si="2"/>
        <v>住院退費</v>
      </c>
      <c r="E181" s="163">
        <v>44207</v>
      </c>
      <c r="F181" s="163">
        <v>44221</v>
      </c>
      <c r="G181" s="168">
        <f>IF(AND(表格8[[#This Row],[住院日]]&lt;&gt;"",表格8[[#This Row],[出院日]]&lt;&gt;""),(IF(表格8[姓名]="",0,(表格8[出院日]-表格8[住院日])+1)),0)</f>
        <v>15</v>
      </c>
      <c r="H181" s="165">
        <f>IFERROR((INDEX(名冊[#All],MATCH(表格8[[#This Row],[姓名]],名冊[[#All],[姓名]],0),COLUMN(名冊[[#Headers],[月費]]))),"")</f>
        <v>30000</v>
      </c>
      <c r="I181" s="165">
        <f t="array" ref="I181">IFERROR((INDEX(名冊[#All],MATCH(表格8[[#This Row],[姓名]],名冊[[#All],[姓名]],0),COLUMN(名冊[[#Headers],[包月]]))),"")</f>
        <v>0</v>
      </c>
      <c r="J181" s="165">
        <f>600</f>
        <v>600</v>
      </c>
      <c r="K181" s="174">
        <f>-(ROUND(IF(表格8[姓名]="",0,(((表格8[月費]+表格8[[#This Row],[包月]])/30)-表格8[佔床費])*表格8[住院天數(含前後日)]),0))</f>
        <v>-6000</v>
      </c>
      <c r="L181" s="169" t="str">
        <f>"住院退費 "&amp;TEXT(表格8[[#This Row],[住院日]],"mm/dd;;")&amp;"-"&amp;TEXT(表格8[[#This Row],[出院日]],"mm/dd;;")&amp;" 共"&amp;表格8[[#This Row],[住院天數(含前後日)]]&amp;"日"</f>
        <v>住院退費 01/11-01/25 共15日</v>
      </c>
      <c r="M181" s="167">
        <f>-(ROUNDDOWN(表格8[[#This Row],[住院天數(含前後日)]]/7,0)*50)</f>
        <v>-100</v>
      </c>
      <c r="N181" s="70"/>
      <c r="O181" s="172"/>
      <c r="P181" s="174">
        <f>-(ROUND(表格8[[#This Row],[冷氣使用
天數]]*(500/30),0))</f>
        <v>0</v>
      </c>
    </row>
    <row r="182" spans="1:16" hidden="1">
      <c r="A182" s="160" t="str">
        <f t="array" ref="A182">IFERROR((INDEX(名冊[#All],MATCH(表格8[[#This Row],[姓名]],名冊[[#All],[姓名]],0),COLUMN(名冊[[#Headers],[字號]]))),"")</f>
        <v/>
      </c>
      <c r="B182" s="160" t="s">
        <v>872</v>
      </c>
      <c r="C182" s="162"/>
      <c r="D182" s="160" t="str">
        <f t="shared" si="2"/>
        <v>住院退費</v>
      </c>
      <c r="E182" s="163">
        <v>44209</v>
      </c>
      <c r="F182" s="163">
        <v>44218</v>
      </c>
      <c r="G182" s="168">
        <f>IF(AND(表格8[[#This Row],[住院日]]&lt;&gt;"",表格8[[#This Row],[出院日]]&lt;&gt;""),(IF(表格8[姓名]="",0,(表格8[出院日]-表格8[住院日])+1)),0)</f>
        <v>10</v>
      </c>
      <c r="H182" s="165" t="str">
        <f>IFERROR((INDEX(名冊[#All],MATCH(表格8[[#This Row],[姓名]],名冊[[#All],[姓名]],0),COLUMN(名冊[[#Headers],[月費]]))),"")</f>
        <v/>
      </c>
      <c r="I182" s="165" t="str">
        <f t="array" ref="I182">IFERROR((INDEX(名冊[#All],MATCH(表格8[[#This Row],[姓名]],名冊[[#All],[姓名]],0),COLUMN(名冊[[#Headers],[包月]]))),"")</f>
        <v/>
      </c>
      <c r="J182" s="165">
        <f>600</f>
        <v>600</v>
      </c>
      <c r="K182" s="174" t="e">
        <f>-(ROUND(IF(表格8[姓名]="",0,(((表格8[月費]+表格8[[#This Row],[包月]])/30)-表格8[佔床費])*表格8[住院天數(含前後日)]),0))</f>
        <v>#VALUE!</v>
      </c>
      <c r="L182" s="169" t="str">
        <f>"住院退費 "&amp;TEXT(表格8[[#This Row],[住院日]],"mm/dd;;")&amp;"-"&amp;TEXT(表格8[[#This Row],[出院日]],"mm/dd;;")&amp;" 共"&amp;表格8[[#This Row],[住院天數(含前後日)]]&amp;"日"</f>
        <v>住院退費 01/13-01/22 共10日</v>
      </c>
      <c r="M182" s="167">
        <f>-(ROUNDDOWN(表格8[[#This Row],[住院天數(含前後日)]]/7,0)*50)</f>
        <v>-50</v>
      </c>
      <c r="N182" s="70"/>
      <c r="O182" s="172"/>
      <c r="P182" s="174">
        <f>-(ROUND(表格8[[#This Row],[冷氣使用
天數]]*(500/30),0))</f>
        <v>0</v>
      </c>
    </row>
    <row r="183" spans="1:16" hidden="1">
      <c r="A183" s="160" t="str">
        <f t="array" ref="A183">IFERROR((INDEX(名冊[#All],MATCH(表格8[[#This Row],[姓名]],名冊[[#All],[姓名]],0),COLUMN(名冊[[#Headers],[字號]]))),"")</f>
        <v/>
      </c>
      <c r="B183" s="160" t="s">
        <v>873</v>
      </c>
      <c r="C183" s="162"/>
      <c r="D183" s="160" t="str">
        <f t="shared" si="2"/>
        <v>住院退費</v>
      </c>
      <c r="E183" s="163">
        <v>44190</v>
      </c>
      <c r="F183" s="163">
        <v>44224</v>
      </c>
      <c r="G183" s="168">
        <f>IF(AND(表格8[[#This Row],[住院日]]&lt;&gt;"",表格8[[#This Row],[出院日]]&lt;&gt;""),(IF(表格8[姓名]="",0,(表格8[出院日]-表格8[住院日])+1)),0)</f>
        <v>35</v>
      </c>
      <c r="H183" s="165" t="str">
        <f>IFERROR((INDEX(名冊[#All],MATCH(表格8[[#This Row],[姓名]],名冊[[#All],[姓名]],0),COLUMN(名冊[[#Headers],[月費]]))),"")</f>
        <v/>
      </c>
      <c r="I183" s="165" t="str">
        <f t="array" ref="I183">IFERROR((INDEX(名冊[#All],MATCH(表格8[[#This Row],[姓名]],名冊[[#All],[姓名]],0),COLUMN(名冊[[#Headers],[包月]]))),"")</f>
        <v/>
      </c>
      <c r="J183" s="165">
        <f>600</f>
        <v>600</v>
      </c>
      <c r="K183" s="174" t="e">
        <f>-(ROUND(IF(表格8[姓名]="",0,(((表格8[月費]+表格8[[#This Row],[包月]])/30)-表格8[佔床費])*表格8[住院天數(含前後日)]),0))</f>
        <v>#VALUE!</v>
      </c>
      <c r="L183" s="169" t="str">
        <f>"住院退費 "&amp;TEXT(表格8[[#This Row],[住院日]],"mm/dd;;")&amp;"-"&amp;TEXT(表格8[[#This Row],[出院日]],"mm/dd;;")&amp;" 共"&amp;表格8[[#This Row],[住院天數(含前後日)]]&amp;"日"</f>
        <v>住院退費 12/25-01/28 共35日</v>
      </c>
      <c r="M183" s="167">
        <f>-(ROUNDDOWN(表格8[[#This Row],[住院天數(含前後日)]]/7,0)*50)</f>
        <v>-250</v>
      </c>
      <c r="N183" s="70"/>
      <c r="O183" s="172"/>
      <c r="P183" s="174">
        <f>-(ROUND(表格8[[#This Row],[冷氣使用
天數]]*(500/30),0))</f>
        <v>0</v>
      </c>
    </row>
    <row r="184" spans="1:16" hidden="1">
      <c r="A184" s="160" t="str">
        <f t="array" ref="A184">IFERROR((INDEX(名冊[#All],MATCH(表格8[[#This Row],[姓名]],名冊[[#All],[姓名]],0),COLUMN(名冊[[#Headers],[字號]]))),"")</f>
        <v/>
      </c>
      <c r="B184" s="160" t="s">
        <v>874</v>
      </c>
      <c r="C184" s="162"/>
      <c r="D184" s="160" t="str">
        <f t="shared" si="2"/>
        <v>住院退費</v>
      </c>
      <c r="E184" s="163">
        <v>44225</v>
      </c>
      <c r="F184" s="163">
        <v>44236</v>
      </c>
      <c r="G184" s="168">
        <f>IF(AND(表格8[[#This Row],[住院日]]&lt;&gt;"",表格8[[#This Row],[出院日]]&lt;&gt;""),(IF(表格8[姓名]="",0,(表格8[出院日]-表格8[住院日])+1)),0)</f>
        <v>12</v>
      </c>
      <c r="H184" s="165" t="str">
        <f>IFERROR((INDEX(名冊[#All],MATCH(表格8[[#This Row],[姓名]],名冊[[#All],[姓名]],0),COLUMN(名冊[[#Headers],[月費]]))),"")</f>
        <v/>
      </c>
      <c r="I184" s="165" t="str">
        <f t="array" ref="I184">IFERROR((INDEX(名冊[#All],MATCH(表格8[[#This Row],[姓名]],名冊[[#All],[姓名]],0),COLUMN(名冊[[#Headers],[包月]]))),"")</f>
        <v/>
      </c>
      <c r="J184" s="165">
        <f>600</f>
        <v>600</v>
      </c>
      <c r="K184" s="174" t="e">
        <f>-(ROUND(IF(表格8[姓名]="",0,(((表格8[月費]+表格8[[#This Row],[包月]])/30)-表格8[佔床費])*表格8[住院天數(含前後日)]),0))</f>
        <v>#VALUE!</v>
      </c>
      <c r="L184" s="169" t="str">
        <f>"住院退費 "&amp;TEXT(表格8[[#This Row],[住院日]],"mm/dd;;")&amp;"-"&amp;TEXT(表格8[[#This Row],[出院日]],"mm/dd;;")&amp;" 共"&amp;表格8[[#This Row],[住院天數(含前後日)]]&amp;"日"</f>
        <v>住院退費 01/29-02/09 共12日</v>
      </c>
      <c r="M184" s="167">
        <f>-(ROUNDDOWN(表格8[[#This Row],[住院天數(含前後日)]]/7,0)*50)</f>
        <v>-50</v>
      </c>
      <c r="N184" s="70"/>
      <c r="O184" s="172"/>
      <c r="P184" s="174">
        <f>-(ROUND(表格8[[#This Row],[冷氣使用
天數]]*(500/30),0))</f>
        <v>0</v>
      </c>
    </row>
    <row r="185" spans="1:16" hidden="1">
      <c r="A185" s="160" t="str">
        <f t="array" ref="A185">IFERROR((INDEX(名冊[#All],MATCH(表格8[[#This Row],[姓名]],名冊[[#All],[姓名]],0),COLUMN(名冊[[#Headers],[字號]]))),"")</f>
        <v>1-526</v>
      </c>
      <c r="B185" s="160" t="s">
        <v>875</v>
      </c>
      <c r="C185" s="162"/>
      <c r="D185" s="160" t="str">
        <f t="shared" si="2"/>
        <v>住院退費</v>
      </c>
      <c r="E185" s="163">
        <v>44227</v>
      </c>
      <c r="F185" s="163">
        <v>44236</v>
      </c>
      <c r="G185" s="168">
        <f>IF(AND(表格8[[#This Row],[住院日]]&lt;&gt;"",表格8[[#This Row],[出院日]]&lt;&gt;""),(IF(表格8[姓名]="",0,(表格8[出院日]-表格8[住院日])+1)),0)</f>
        <v>10</v>
      </c>
      <c r="H185" s="165">
        <f>IFERROR((INDEX(名冊[#All],MATCH(表格8[[#This Row],[姓名]],名冊[[#All],[姓名]],0),COLUMN(名冊[[#Headers],[月費]]))),"")</f>
        <v>30000</v>
      </c>
      <c r="I185" s="165">
        <f t="array" ref="I185">IFERROR((INDEX(名冊[#All],MATCH(表格8[[#This Row],[姓名]],名冊[[#All],[姓名]],0),COLUMN(名冊[[#Headers],[包月]]))),"")</f>
        <v>0</v>
      </c>
      <c r="J185" s="165">
        <f>600</f>
        <v>600</v>
      </c>
      <c r="K185" s="174">
        <f>-(ROUND(IF(表格8[姓名]="",0,(((表格8[月費]+表格8[[#This Row],[包月]])/30)-表格8[佔床費])*表格8[住院天數(含前後日)]),0))</f>
        <v>-4000</v>
      </c>
      <c r="L185" s="169" t="str">
        <f>"住院退費 "&amp;TEXT(表格8[[#This Row],[住院日]],"mm/dd;;")&amp;"-"&amp;TEXT(表格8[[#This Row],[出院日]],"mm/dd;;")&amp;" 共"&amp;表格8[[#This Row],[住院天數(含前後日)]]&amp;"日"</f>
        <v>住院退費 01/31-02/09 共10日</v>
      </c>
      <c r="M185" s="167">
        <f>-(ROUNDDOWN(表格8[[#This Row],[住院天數(含前後日)]]/7,0)*50)</f>
        <v>-50</v>
      </c>
      <c r="N185" s="70"/>
      <c r="O185" s="172"/>
      <c r="P185" s="174">
        <f>-(ROUND(表格8[[#This Row],[冷氣使用
天數]]*(500/30),0))</f>
        <v>0</v>
      </c>
    </row>
    <row r="186" spans="1:16" hidden="1">
      <c r="A186" s="160" t="str">
        <f t="array" ref="A186">IFERROR((INDEX(名冊[#All],MATCH(表格8[[#This Row],[姓名]],名冊[[#All],[姓名]],0),COLUMN(名冊[[#Headers],[字號]]))),"")</f>
        <v>1-606</v>
      </c>
      <c r="B186" s="160" t="s">
        <v>876</v>
      </c>
      <c r="C186" s="162"/>
      <c r="D186" s="160" t="str">
        <f t="shared" si="2"/>
        <v>住院退費</v>
      </c>
      <c r="E186" s="163">
        <v>44227</v>
      </c>
      <c r="F186" s="163">
        <v>44245</v>
      </c>
      <c r="G186" s="168">
        <f>IF(AND(表格8[[#This Row],[住院日]]&lt;&gt;"",表格8[[#This Row],[出院日]]&lt;&gt;""),(IF(表格8[姓名]="",0,(表格8[出院日]-表格8[住院日])+1)),0)</f>
        <v>19</v>
      </c>
      <c r="H186" s="165">
        <f>IFERROR((INDEX(名冊[#All],MATCH(表格8[[#This Row],[姓名]],名冊[[#All],[姓名]],0),COLUMN(名冊[[#Headers],[月費]]))),"")</f>
        <v>30000</v>
      </c>
      <c r="I186" s="165">
        <f t="array" ref="I186">IFERROR((INDEX(名冊[#All],MATCH(表格8[[#This Row],[姓名]],名冊[[#All],[姓名]],0),COLUMN(名冊[[#Headers],[包月]]))),"")</f>
        <v>0</v>
      </c>
      <c r="J186" s="165">
        <f>600</f>
        <v>600</v>
      </c>
      <c r="K186" s="174">
        <f>-(ROUND(IF(表格8[姓名]="",0,(((表格8[月費]+表格8[[#This Row],[包月]])/30)-表格8[佔床費])*表格8[住院天數(含前後日)]),0))</f>
        <v>-7600</v>
      </c>
      <c r="L186" s="169" t="str">
        <f>"住院退費 "&amp;TEXT(表格8[[#This Row],[住院日]],"mm/dd;;")&amp;"-"&amp;TEXT(表格8[[#This Row],[出院日]],"mm/dd;;")&amp;" 共"&amp;表格8[[#This Row],[住院天數(含前後日)]]&amp;"日"</f>
        <v>住院退費 01/31-02/18 共19日</v>
      </c>
      <c r="M186" s="167">
        <f>-(ROUNDDOWN(表格8[[#This Row],[住院天數(含前後日)]]/7,0)*50)</f>
        <v>-100</v>
      </c>
      <c r="N186" s="70"/>
      <c r="O186" s="172"/>
      <c r="P186" s="174">
        <f>-(ROUND(表格8[[#This Row],[冷氣使用
天數]]*(500/30),0))</f>
        <v>0</v>
      </c>
    </row>
    <row r="187" spans="1:16" hidden="1">
      <c r="A187" s="160" t="str">
        <f t="array" ref="A187">IFERROR((INDEX(名冊[#All],MATCH(表格8[[#This Row],[姓名]],名冊[[#All],[姓名]],0),COLUMN(名冊[[#Headers],[字號]]))),"")</f>
        <v/>
      </c>
      <c r="B187" s="160" t="s">
        <v>877</v>
      </c>
      <c r="C187" s="162"/>
      <c r="D187" s="160" t="str">
        <f t="shared" si="2"/>
        <v>住院退費</v>
      </c>
      <c r="E187" s="163">
        <v>44208</v>
      </c>
      <c r="F187" s="163">
        <v>44227</v>
      </c>
      <c r="G187" s="168">
        <f>IF(AND(表格8[[#This Row],[住院日]]&lt;&gt;"",表格8[[#This Row],[出院日]]&lt;&gt;""),(IF(表格8[姓名]="",0,(表格8[出院日]-表格8[住院日])+1)),0)</f>
        <v>20</v>
      </c>
      <c r="H187" s="165" t="str">
        <f>IFERROR((INDEX(名冊[#All],MATCH(表格8[[#This Row],[姓名]],名冊[[#All],[姓名]],0),COLUMN(名冊[[#Headers],[月費]]))),"")</f>
        <v/>
      </c>
      <c r="I187" s="165" t="str">
        <f t="array" ref="I187">IFERROR((INDEX(名冊[#All],MATCH(表格8[[#This Row],[姓名]],名冊[[#All],[姓名]],0),COLUMN(名冊[[#Headers],[包月]]))),"")</f>
        <v/>
      </c>
      <c r="J187" s="165">
        <f>600</f>
        <v>600</v>
      </c>
      <c r="K187" s="174" t="e">
        <f>-(ROUND(IF(表格8[姓名]="",0,(((表格8[月費]+表格8[[#This Row],[包月]])/30)-表格8[佔床費])*表格8[住院天數(含前後日)]),0))</f>
        <v>#VALUE!</v>
      </c>
      <c r="L187" s="169" t="str">
        <f>"住院退費 "&amp;TEXT(表格8[[#This Row],[住院日]],"mm/dd;;")&amp;"-"&amp;TEXT(表格8[[#This Row],[出院日]],"mm/dd;;")&amp;" 共"&amp;表格8[[#This Row],[住院天數(含前後日)]]&amp;"日"</f>
        <v>住院退費 01/12-01/31 共20日</v>
      </c>
      <c r="M187" s="167">
        <f>-(ROUNDDOWN(表格8[[#This Row],[住院天數(含前後日)]]/7,0)*50)</f>
        <v>-100</v>
      </c>
      <c r="N187" s="70"/>
      <c r="O187" s="172"/>
      <c r="P187" s="174">
        <f>-(ROUND(表格8[[#This Row],[冷氣使用
天數]]*(500/30),0))</f>
        <v>0</v>
      </c>
    </row>
    <row r="188" spans="1:16" hidden="1">
      <c r="A188" s="160" t="str">
        <f t="array" ref="A188">IFERROR((INDEX(名冊[#All],MATCH(表格8[[#This Row],[姓名]],名冊[[#All],[姓名]],0),COLUMN(名冊[[#Headers],[字號]]))),"")</f>
        <v/>
      </c>
      <c r="B188" s="160" t="s">
        <v>878</v>
      </c>
      <c r="C188" s="162"/>
      <c r="D188" s="160" t="str">
        <f t="shared" si="2"/>
        <v>住院退費</v>
      </c>
      <c r="E188" s="163">
        <v>44230</v>
      </c>
      <c r="F188" s="163">
        <v>44246</v>
      </c>
      <c r="G188" s="168">
        <f>IF(AND(表格8[[#This Row],[住院日]]&lt;&gt;"",表格8[[#This Row],[出院日]]&lt;&gt;""),(IF(表格8[姓名]="",0,(表格8[出院日]-表格8[住院日])+1)),0)</f>
        <v>17</v>
      </c>
      <c r="H188" s="165" t="str">
        <f>IFERROR((INDEX(名冊[#All],MATCH(表格8[[#This Row],[姓名]],名冊[[#All],[姓名]],0),COLUMN(名冊[[#Headers],[月費]]))),"")</f>
        <v/>
      </c>
      <c r="I188" s="165" t="str">
        <f t="array" ref="I188">IFERROR((INDEX(名冊[#All],MATCH(表格8[[#This Row],[姓名]],名冊[[#All],[姓名]],0),COLUMN(名冊[[#Headers],[包月]]))),"")</f>
        <v/>
      </c>
      <c r="J188" s="165">
        <f>600</f>
        <v>600</v>
      </c>
      <c r="K188" s="174" t="e">
        <f>-(ROUND(IF(表格8[姓名]="",0,(((表格8[月費]+表格8[[#This Row],[包月]])/30)-表格8[佔床費])*表格8[住院天數(含前後日)]),0))</f>
        <v>#VALUE!</v>
      </c>
      <c r="L188" s="169" t="str">
        <f>"住院退費 "&amp;TEXT(表格8[[#This Row],[住院日]],"mm/dd;;")&amp;"-"&amp;TEXT(表格8[[#This Row],[出院日]],"mm/dd;;")&amp;" 共"&amp;表格8[[#This Row],[住院天數(含前後日)]]&amp;"日"</f>
        <v>住院退費 02/03-02/19 共17日</v>
      </c>
      <c r="M188" s="167">
        <f>-(ROUNDDOWN(表格8[[#This Row],[住院天數(含前後日)]]/7,0)*50)</f>
        <v>-100</v>
      </c>
      <c r="N188" s="70"/>
      <c r="O188" s="172"/>
      <c r="P188" s="174">
        <f>-(ROUND(表格8[[#This Row],[冷氣使用
天數]]*(500/30),0))</f>
        <v>0</v>
      </c>
    </row>
    <row r="189" spans="1:16" hidden="1">
      <c r="A189" s="160" t="str">
        <f t="array" ref="A189">IFERROR((INDEX(名冊[#All],MATCH(表格8[[#This Row],[姓名]],名冊[[#All],[姓名]],0),COLUMN(名冊[[#Headers],[字號]]))),"")</f>
        <v/>
      </c>
      <c r="B189" s="160" t="s">
        <v>879</v>
      </c>
      <c r="C189" s="162"/>
      <c r="D189" s="160" t="str">
        <f t="shared" si="2"/>
        <v>住院退費</v>
      </c>
      <c r="E189" s="163">
        <v>44233</v>
      </c>
      <c r="F189" s="163">
        <v>44250</v>
      </c>
      <c r="G189" s="168">
        <f>IF(AND(表格8[[#This Row],[住院日]]&lt;&gt;"",表格8[[#This Row],[出院日]]&lt;&gt;""),(IF(表格8[姓名]="",0,(表格8[出院日]-表格8[住院日])+1)),0)</f>
        <v>18</v>
      </c>
      <c r="H189" s="165" t="str">
        <f>IFERROR((INDEX(名冊[#All],MATCH(表格8[[#This Row],[姓名]],名冊[[#All],[姓名]],0),COLUMN(名冊[[#Headers],[月費]]))),"")</f>
        <v/>
      </c>
      <c r="I189" s="165" t="str">
        <f t="array" ref="I189">IFERROR((INDEX(名冊[#All],MATCH(表格8[[#This Row],[姓名]],名冊[[#All],[姓名]],0),COLUMN(名冊[[#Headers],[包月]]))),"")</f>
        <v/>
      </c>
      <c r="J189" s="165">
        <f>600</f>
        <v>600</v>
      </c>
      <c r="K189" s="174" t="e">
        <f>-(ROUND(IF(表格8[姓名]="",0,(((表格8[月費]+表格8[[#This Row],[包月]])/30)-表格8[佔床費])*表格8[住院天數(含前後日)]),0))</f>
        <v>#VALUE!</v>
      </c>
      <c r="L189" s="169" t="str">
        <f>"住院退費 "&amp;TEXT(表格8[[#This Row],[住院日]],"mm/dd;;")&amp;"-"&amp;TEXT(表格8[[#This Row],[出院日]],"mm/dd;;")&amp;" 共"&amp;表格8[[#This Row],[住院天數(含前後日)]]&amp;"日"</f>
        <v>住院退費 02/06-02/23 共18日</v>
      </c>
      <c r="M189" s="167">
        <f>-(ROUNDDOWN(表格8[[#This Row],[住院天數(含前後日)]]/7,0)*50)</f>
        <v>-100</v>
      </c>
      <c r="N189" s="70"/>
      <c r="O189" s="172"/>
      <c r="P189" s="174">
        <f>-(ROUND(表格8[[#This Row],[冷氣使用
天數]]*(500/30),0))</f>
        <v>0</v>
      </c>
    </row>
    <row r="190" spans="1:16" hidden="1">
      <c r="A190" s="160" t="str">
        <f t="array" ref="A190">IFERROR((INDEX(名冊[#All],MATCH(表格8[[#This Row],[姓名]],名冊[[#All],[姓名]],0),COLUMN(名冊[[#Headers],[字號]]))),"")</f>
        <v/>
      </c>
      <c r="B190" s="160" t="s">
        <v>880</v>
      </c>
      <c r="C190" s="162"/>
      <c r="D190" s="160" t="str">
        <f t="shared" si="2"/>
        <v>住院退費</v>
      </c>
      <c r="E190" s="163">
        <v>44234</v>
      </c>
      <c r="F190" s="163">
        <v>44246</v>
      </c>
      <c r="G190" s="168">
        <f>IF(AND(表格8[[#This Row],[住院日]]&lt;&gt;"",表格8[[#This Row],[出院日]]&lt;&gt;""),(IF(表格8[姓名]="",0,(表格8[出院日]-表格8[住院日])+1)),0)</f>
        <v>13</v>
      </c>
      <c r="H190" s="165" t="str">
        <f>IFERROR((INDEX(名冊[#All],MATCH(表格8[[#This Row],[姓名]],名冊[[#All],[姓名]],0),COLUMN(名冊[[#Headers],[月費]]))),"")</f>
        <v/>
      </c>
      <c r="I190" s="165" t="str">
        <f t="array" ref="I190">IFERROR((INDEX(名冊[#All],MATCH(表格8[[#This Row],[姓名]],名冊[[#All],[姓名]],0),COLUMN(名冊[[#Headers],[包月]]))),"")</f>
        <v/>
      </c>
      <c r="J190" s="165">
        <f>600</f>
        <v>600</v>
      </c>
      <c r="K190" s="174" t="e">
        <f>-(ROUND(IF(表格8[姓名]="",0,(((表格8[月費]+表格8[[#This Row],[包月]])/30)-表格8[佔床費])*表格8[住院天數(含前後日)]),0))</f>
        <v>#VALUE!</v>
      </c>
      <c r="L190" s="169" t="str">
        <f>"住院退費 "&amp;TEXT(表格8[[#This Row],[住院日]],"mm/dd;;")&amp;"-"&amp;TEXT(表格8[[#This Row],[出院日]],"mm/dd;;")&amp;" 共"&amp;表格8[[#This Row],[住院天數(含前後日)]]&amp;"日"</f>
        <v>住院退費 02/07-02/19 共13日</v>
      </c>
      <c r="M190" s="167">
        <f>-(ROUNDDOWN(表格8[[#This Row],[住院天數(含前後日)]]/7,0)*50)</f>
        <v>-50</v>
      </c>
      <c r="N190" s="70"/>
      <c r="O190" s="172"/>
      <c r="P190" s="174">
        <f>-(ROUND(表格8[[#This Row],[冷氣使用
天數]]*(500/30),0))</f>
        <v>0</v>
      </c>
    </row>
    <row r="191" spans="1:16" hidden="1">
      <c r="A191" s="160" t="str">
        <f t="array" ref="A191">IFERROR((INDEX(名冊[#All],MATCH(表格8[[#This Row],[姓名]],名冊[[#All],[姓名]],0),COLUMN(名冊[[#Headers],[字號]]))),"")</f>
        <v/>
      </c>
      <c r="B191" s="160" t="s">
        <v>881</v>
      </c>
      <c r="C191" s="162"/>
      <c r="D191" s="160" t="str">
        <f t="shared" si="2"/>
        <v>住院退費</v>
      </c>
      <c r="E191" s="163">
        <v>44201</v>
      </c>
      <c r="F191" s="163">
        <v>44244</v>
      </c>
      <c r="G191" s="168">
        <f>IF(AND(表格8[[#This Row],[住院日]]&lt;&gt;"",表格8[[#This Row],[出院日]]&lt;&gt;""),(IF(表格8[姓名]="",0,(表格8[出院日]-表格8[住院日])+1)),0)</f>
        <v>44</v>
      </c>
      <c r="H191" s="165" t="str">
        <f>IFERROR((INDEX(名冊[#All],MATCH(表格8[[#This Row],[姓名]],名冊[[#All],[姓名]],0),COLUMN(名冊[[#Headers],[月費]]))),"")</f>
        <v/>
      </c>
      <c r="I191" s="165" t="str">
        <f t="array" ref="I191">IFERROR((INDEX(名冊[#All],MATCH(表格8[[#This Row],[姓名]],名冊[[#All],[姓名]],0),COLUMN(名冊[[#Headers],[包月]]))),"")</f>
        <v/>
      </c>
      <c r="J191" s="165">
        <f>600</f>
        <v>600</v>
      </c>
      <c r="K191" s="174" t="e">
        <f>-(ROUND(IF(表格8[姓名]="",0,(((表格8[月費]+表格8[[#This Row],[包月]])/30)-表格8[佔床費])*表格8[住院天數(含前後日)]),0))</f>
        <v>#VALUE!</v>
      </c>
      <c r="L191" s="169" t="str">
        <f>"住院退費 "&amp;TEXT(表格8[[#This Row],[住院日]],"mm/dd;;")&amp;"-"&amp;TEXT(表格8[[#This Row],[出院日]],"mm/dd;;")&amp;" 共"&amp;表格8[[#This Row],[住院天數(含前後日)]]&amp;"日"</f>
        <v>住院退費 01/05-02/17 共44日</v>
      </c>
      <c r="M191" s="167">
        <f>-(ROUNDDOWN(表格8[[#This Row],[住院天數(含前後日)]]/7,0)*50)</f>
        <v>-300</v>
      </c>
      <c r="N191" s="70"/>
      <c r="O191" s="172"/>
      <c r="P191" s="174">
        <f>-(ROUND(表格8[[#This Row],[冷氣使用
天數]]*(500/30),0))</f>
        <v>0</v>
      </c>
    </row>
    <row r="192" spans="1:16" hidden="1">
      <c r="A192" s="160" t="str">
        <f t="array" ref="A192">IFERROR((INDEX(名冊[#All],MATCH(表格8[[#This Row],[姓名]],名冊[[#All],[姓名]],0),COLUMN(名冊[[#Headers],[字號]]))),"")</f>
        <v>1-230</v>
      </c>
      <c r="B192" s="160" t="s">
        <v>882</v>
      </c>
      <c r="C192" s="162"/>
      <c r="D192" s="160" t="str">
        <f t="shared" si="2"/>
        <v>住院退費</v>
      </c>
      <c r="E192" s="163">
        <v>44237</v>
      </c>
      <c r="F192" s="163">
        <v>44250</v>
      </c>
      <c r="G192" s="168">
        <f>IF(AND(表格8[[#This Row],[住院日]]&lt;&gt;"",表格8[[#This Row],[出院日]]&lt;&gt;""),(IF(表格8[姓名]="",0,(表格8[出院日]-表格8[住院日])+1)),0)</f>
        <v>14</v>
      </c>
      <c r="H192" s="165">
        <f>IFERROR((INDEX(名冊[#All],MATCH(表格8[[#This Row],[姓名]],名冊[[#All],[姓名]],0),COLUMN(名冊[[#Headers],[月費]]))),"")</f>
        <v>30000</v>
      </c>
      <c r="I192" s="165">
        <f t="array" ref="I192">IFERROR((INDEX(名冊[#All],MATCH(表格8[[#This Row],[姓名]],名冊[[#All],[姓名]],0),COLUMN(名冊[[#Headers],[包月]]))),"")</f>
        <v>0</v>
      </c>
      <c r="J192" s="165">
        <f>600</f>
        <v>600</v>
      </c>
      <c r="K192" s="174">
        <f>-(ROUND(IF(表格8[姓名]="",0,(((表格8[月費]+表格8[[#This Row],[包月]])/30)-表格8[佔床費])*表格8[住院天數(含前後日)]),0))</f>
        <v>-5600</v>
      </c>
      <c r="L192" s="169" t="str">
        <f>"住院退費 "&amp;TEXT(表格8[[#This Row],[住院日]],"mm/dd;;")&amp;"-"&amp;TEXT(表格8[[#This Row],[出院日]],"mm/dd;;")&amp;" 共"&amp;表格8[[#This Row],[住院天數(含前後日)]]&amp;"日"</f>
        <v>住院退費 02/10-02/23 共14日</v>
      </c>
      <c r="M192" s="167">
        <f>-(ROUNDDOWN(表格8[[#This Row],[住院天數(含前後日)]]/7,0)*50)</f>
        <v>-100</v>
      </c>
      <c r="N192" s="70"/>
      <c r="O192" s="172"/>
      <c r="P192" s="174">
        <f>-(ROUND(表格8[[#This Row],[冷氣使用
天數]]*(500/30),0))</f>
        <v>0</v>
      </c>
    </row>
    <row r="193" spans="1:16" hidden="1">
      <c r="A193" s="160" t="str">
        <f t="array" ref="A193">IFERROR((INDEX(名冊[#All],MATCH(表格8[[#This Row],[姓名]],名冊[[#All],[姓名]],0),COLUMN(名冊[[#Headers],[字號]]))),"")</f>
        <v>2-147</v>
      </c>
      <c r="B193" s="160" t="s">
        <v>883</v>
      </c>
      <c r="C193" s="162"/>
      <c r="D193" s="160" t="str">
        <f t="shared" si="2"/>
        <v>住院退費</v>
      </c>
      <c r="E193" s="163">
        <v>44228</v>
      </c>
      <c r="F193" s="163">
        <v>44247</v>
      </c>
      <c r="G193" s="168">
        <f>IF(AND(表格8[[#This Row],[住院日]]&lt;&gt;"",表格8[[#This Row],[出院日]]&lt;&gt;""),(IF(表格8[姓名]="",0,(表格8[出院日]-表格8[住院日])+1)),0)</f>
        <v>20</v>
      </c>
      <c r="H193" s="165">
        <f>IFERROR((INDEX(名冊[#All],MATCH(表格8[[#This Row],[姓名]],名冊[[#All],[姓名]],0),COLUMN(名冊[[#Headers],[月費]]))),"")</f>
        <v>37000</v>
      </c>
      <c r="I193" s="165">
        <f t="array" ref="I193">IFERROR((INDEX(名冊[#All],MATCH(表格8[[#This Row],[姓名]],名冊[[#All],[姓名]],0),COLUMN(名冊[[#Headers],[包月]]))),"")</f>
        <v>0</v>
      </c>
      <c r="J193" s="165">
        <f>600</f>
        <v>600</v>
      </c>
      <c r="K193" s="174">
        <f>-(ROUND(IF(表格8[姓名]="",0,(((表格8[月費]+表格8[[#This Row],[包月]])/30)-表格8[佔床費])*表格8[住院天數(含前後日)]),0))</f>
        <v>-12667</v>
      </c>
      <c r="L193" s="169" t="str">
        <f>"住院退費 "&amp;TEXT(表格8[[#This Row],[住院日]],"mm/dd;;")&amp;"-"&amp;TEXT(表格8[[#This Row],[出院日]],"mm/dd;;")&amp;" 共"&amp;表格8[[#This Row],[住院天數(含前後日)]]&amp;"日"</f>
        <v>住院退費 02/01-02/20 共20日</v>
      </c>
      <c r="M193" s="167">
        <f>-(ROUNDDOWN(表格8[[#This Row],[住院天數(含前後日)]]/7,0)*50)</f>
        <v>-100</v>
      </c>
      <c r="N193" s="70"/>
      <c r="O193" s="172"/>
      <c r="P193" s="174">
        <f>-(ROUND(表格8[[#This Row],[冷氣使用
天數]]*(500/30),0))</f>
        <v>0</v>
      </c>
    </row>
    <row r="194" spans="1:16" hidden="1">
      <c r="A194" s="160" t="str">
        <f t="array" ref="A194">IFERROR((INDEX(名冊[#All],MATCH(表格8[[#This Row],[姓名]],名冊[[#All],[姓名]],0),COLUMN(名冊[[#Headers],[字號]]))),"")</f>
        <v/>
      </c>
      <c r="B194" s="160" t="s">
        <v>884</v>
      </c>
      <c r="C194" s="162"/>
      <c r="D194" s="160" t="str">
        <f t="shared" ref="D194:D257" si="3">"住院退費"</f>
        <v>住院退費</v>
      </c>
      <c r="E194" s="163">
        <v>44214</v>
      </c>
      <c r="F194" s="163">
        <v>44244</v>
      </c>
      <c r="G194" s="168">
        <f>IF(AND(表格8[[#This Row],[住院日]]&lt;&gt;"",表格8[[#This Row],[出院日]]&lt;&gt;""),(IF(表格8[姓名]="",0,(表格8[出院日]-表格8[住院日])+1)),0)</f>
        <v>31</v>
      </c>
      <c r="H194" s="165" t="str">
        <f>IFERROR((INDEX(名冊[#All],MATCH(表格8[[#This Row],[姓名]],名冊[[#All],[姓名]],0),COLUMN(名冊[[#Headers],[月費]]))),"")</f>
        <v/>
      </c>
      <c r="I194" s="165" t="str">
        <f t="array" ref="I194">IFERROR((INDEX(名冊[#All],MATCH(表格8[[#This Row],[姓名]],名冊[[#All],[姓名]],0),COLUMN(名冊[[#Headers],[包月]]))),"")</f>
        <v/>
      </c>
      <c r="J194" s="165">
        <f>600</f>
        <v>600</v>
      </c>
      <c r="K194" s="174" t="e">
        <f>-(ROUND(IF(表格8[姓名]="",0,(((表格8[月費]+表格8[[#This Row],[包月]])/30)-表格8[佔床費])*表格8[住院天數(含前後日)]),0))</f>
        <v>#VALUE!</v>
      </c>
      <c r="L194" s="169" t="str">
        <f>"住院退費 "&amp;TEXT(表格8[[#This Row],[住院日]],"mm/dd;;")&amp;"-"&amp;TEXT(表格8[[#This Row],[出院日]],"mm/dd;;")&amp;" 共"&amp;表格8[[#This Row],[住院天數(含前後日)]]&amp;"日"</f>
        <v>住院退費 01/18-02/17 共31日</v>
      </c>
      <c r="M194" s="167">
        <f>-(ROUNDDOWN(表格8[[#This Row],[住院天數(含前後日)]]/7,0)*50)</f>
        <v>-200</v>
      </c>
      <c r="N194" s="70"/>
      <c r="O194" s="172"/>
      <c r="P194" s="174">
        <f>-(ROUND(表格8[[#This Row],[冷氣使用
天數]]*(500/30),0))</f>
        <v>0</v>
      </c>
    </row>
    <row r="195" spans="1:16" hidden="1">
      <c r="A195" s="160" t="str">
        <f t="array" ref="A195">IFERROR((INDEX(名冊[#All],MATCH(表格8[[#This Row],[姓名]],名冊[[#All],[姓名]],0),COLUMN(名冊[[#Headers],[字號]]))),"")</f>
        <v/>
      </c>
      <c r="B195" s="160" t="s">
        <v>886</v>
      </c>
      <c r="C195" s="162"/>
      <c r="D195" s="160" t="str">
        <f t="shared" si="3"/>
        <v>住院退費</v>
      </c>
      <c r="E195" s="163">
        <v>44237</v>
      </c>
      <c r="F195" s="163">
        <v>44265</v>
      </c>
      <c r="G195" s="168">
        <f>IF(AND(表格8[[#This Row],[住院日]]&lt;&gt;"",表格8[[#This Row],[出院日]]&lt;&gt;""),(IF(表格8[姓名]="",0,(表格8[出院日]-表格8[住院日])+1)),0)</f>
        <v>29</v>
      </c>
      <c r="H195" s="165" t="str">
        <f>IFERROR((INDEX(名冊[#All],MATCH(表格8[[#This Row],[姓名]],名冊[[#All],[姓名]],0),COLUMN(名冊[[#Headers],[月費]]))),"")</f>
        <v/>
      </c>
      <c r="I195" s="165" t="str">
        <f t="array" ref="I195">IFERROR((INDEX(名冊[#All],MATCH(表格8[[#This Row],[姓名]],名冊[[#All],[姓名]],0),COLUMN(名冊[[#Headers],[包月]]))),"")</f>
        <v/>
      </c>
      <c r="J195" s="165">
        <f>600</f>
        <v>600</v>
      </c>
      <c r="K195" s="174" t="e">
        <f>-(ROUND(IF(表格8[姓名]="",0,(((表格8[月費]+表格8[[#This Row],[包月]])/30)-表格8[佔床費])*表格8[住院天數(含前後日)]),0))</f>
        <v>#VALUE!</v>
      </c>
      <c r="L195" s="169" t="str">
        <f>"住院退費 "&amp;TEXT(表格8[[#This Row],[住院日]],"mm/dd;;")&amp;"-"&amp;TEXT(表格8[[#This Row],[出院日]],"mm/dd;;")&amp;" 共"&amp;表格8[[#This Row],[住院天數(含前後日)]]&amp;"日"</f>
        <v>住院退費 02/10-03/10 共29日</v>
      </c>
      <c r="M195" s="167">
        <f>-(ROUNDDOWN(表格8[[#This Row],[住院天數(含前後日)]]/7,0)*50)</f>
        <v>-200</v>
      </c>
      <c r="N195" s="70"/>
      <c r="O195" s="172"/>
      <c r="P195" s="174">
        <f>-(ROUND(表格8[[#This Row],[冷氣使用
天數]]*(500/30),0))</f>
        <v>0</v>
      </c>
    </row>
    <row r="196" spans="1:16" hidden="1">
      <c r="A196" s="160" t="str">
        <f t="array" ref="A196">IFERROR((INDEX(名冊[#All],MATCH(表格8[[#This Row],[姓名]],名冊[[#All],[姓名]],0),COLUMN(名冊[[#Headers],[字號]]))),"")</f>
        <v>2-066</v>
      </c>
      <c r="B196" s="160" t="s">
        <v>890</v>
      </c>
      <c r="C196" s="162"/>
      <c r="D196" s="160" t="str">
        <f t="shared" si="3"/>
        <v>住院退費</v>
      </c>
      <c r="E196" s="163">
        <v>44258</v>
      </c>
      <c r="F196" s="163">
        <v>44265</v>
      </c>
      <c r="G196" s="168">
        <f>IF(AND(表格8[[#This Row],[住院日]]&lt;&gt;"",表格8[[#This Row],[出院日]]&lt;&gt;""),(IF(表格8[姓名]="",0,(表格8[出院日]-表格8[住院日])+1)),0)</f>
        <v>8</v>
      </c>
      <c r="H196" s="165">
        <f>IFERROR((INDEX(名冊[#All],MATCH(表格8[[#This Row],[姓名]],名冊[[#All],[姓名]],0),COLUMN(名冊[[#Headers],[月費]]))),"")</f>
        <v>36000</v>
      </c>
      <c r="I196" s="165">
        <f t="array" ref="I196">IFERROR((INDEX(名冊[#All],MATCH(表格8[[#This Row],[姓名]],名冊[[#All],[姓名]],0),COLUMN(名冊[[#Headers],[包月]]))),"")</f>
        <v>0</v>
      </c>
      <c r="J196" s="165">
        <f>600</f>
        <v>600</v>
      </c>
      <c r="K196" s="174">
        <f>-(ROUND(IF(表格8[姓名]="",0,(((表格8[月費]+表格8[[#This Row],[包月]])/30)-表格8[佔床費])*表格8[住院天數(含前後日)]),0))</f>
        <v>-4800</v>
      </c>
      <c r="L196" s="169" t="str">
        <f>"住院退費 "&amp;TEXT(表格8[[#This Row],[住院日]],"mm/dd;;")&amp;"-"&amp;TEXT(表格8[[#This Row],[出院日]],"mm/dd;;")&amp;" 共"&amp;表格8[[#This Row],[住院天數(含前後日)]]&amp;"日"</f>
        <v>住院退費 03/03-03/10 共8日</v>
      </c>
      <c r="M196" s="167">
        <f>-(ROUNDDOWN(表格8[[#This Row],[住院天數(含前後日)]]/7,0)*50)</f>
        <v>-50</v>
      </c>
      <c r="N196" s="70"/>
      <c r="O196" s="172"/>
      <c r="P196" s="174">
        <f>-(ROUND(表格8[[#This Row],[冷氣使用
天數]]*(500/30),0))</f>
        <v>0</v>
      </c>
    </row>
    <row r="197" spans="1:16" hidden="1">
      <c r="A197" s="160" t="str">
        <f t="array" ref="A197">IFERROR((INDEX(名冊[#All],MATCH(表格8[[#This Row],[姓名]],名冊[[#All],[姓名]],0),COLUMN(名冊[[#Headers],[字號]]))),"")</f>
        <v/>
      </c>
      <c r="B197" s="160" t="s">
        <v>891</v>
      </c>
      <c r="C197" s="162"/>
      <c r="D197" s="160" t="str">
        <f t="shared" si="3"/>
        <v>住院退費</v>
      </c>
      <c r="E197" s="163">
        <v>44237</v>
      </c>
      <c r="F197" s="163">
        <v>44265</v>
      </c>
      <c r="G197" s="168">
        <f>IF(AND(表格8[[#This Row],[住院日]]&lt;&gt;"",表格8[[#This Row],[出院日]]&lt;&gt;""),(IF(表格8[姓名]="",0,(表格8[出院日]-表格8[住院日])+1)),0)</f>
        <v>29</v>
      </c>
      <c r="H197" s="165" t="str">
        <f>IFERROR((INDEX(名冊[#All],MATCH(表格8[[#This Row],[姓名]],名冊[[#All],[姓名]],0),COLUMN(名冊[[#Headers],[月費]]))),"")</f>
        <v/>
      </c>
      <c r="I197" s="165" t="str">
        <f t="array" ref="I197">IFERROR((INDEX(名冊[#All],MATCH(表格8[[#This Row],[姓名]],名冊[[#All],[姓名]],0),COLUMN(名冊[[#Headers],[包月]]))),"")</f>
        <v/>
      </c>
      <c r="J197" s="165">
        <f>600</f>
        <v>600</v>
      </c>
      <c r="K197" s="174" t="e">
        <f>-(ROUND(IF(表格8[姓名]="",0,(((表格8[月費]+表格8[[#This Row],[包月]])/30)-表格8[佔床費])*表格8[住院天數(含前後日)]),0))</f>
        <v>#VALUE!</v>
      </c>
      <c r="L197" s="169" t="str">
        <f>"住院退費 "&amp;TEXT(表格8[[#This Row],[住院日]],"mm/dd;;")&amp;"-"&amp;TEXT(表格8[[#This Row],[出院日]],"mm/dd;;")&amp;" 共"&amp;表格8[[#This Row],[住院天數(含前後日)]]&amp;"日"</f>
        <v>住院退費 02/10-03/10 共29日</v>
      </c>
      <c r="M197" s="167">
        <f>-(ROUNDDOWN(表格8[[#This Row],[住院天數(含前後日)]]/7,0)*50)</f>
        <v>-200</v>
      </c>
      <c r="N197" s="70"/>
      <c r="O197" s="172"/>
      <c r="P197" s="174">
        <f>-(ROUND(表格8[[#This Row],[冷氣使用
天數]]*(500/30),0))</f>
        <v>0</v>
      </c>
    </row>
    <row r="198" spans="1:16" hidden="1">
      <c r="A198" s="160" t="str">
        <f t="array" ref="A198">IFERROR((INDEX(名冊[#All],MATCH(表格8[[#This Row],[姓名]],名冊[[#All],[姓名]],0),COLUMN(名冊[[#Headers],[字號]]))),"")</f>
        <v/>
      </c>
      <c r="B198" s="160" t="s">
        <v>892</v>
      </c>
      <c r="C198" s="162"/>
      <c r="D198" s="160" t="str">
        <f t="shared" si="3"/>
        <v>住院退費</v>
      </c>
      <c r="E198" s="163">
        <v>44214</v>
      </c>
      <c r="F198" s="163">
        <v>44272</v>
      </c>
      <c r="G198" s="168">
        <f>IF(AND(表格8[[#This Row],[住院日]]&lt;&gt;"",表格8[[#This Row],[出院日]]&lt;&gt;""),(IF(表格8[姓名]="",0,(表格8[出院日]-表格8[住院日])+1)),0)</f>
        <v>59</v>
      </c>
      <c r="H198" s="165" t="str">
        <f>IFERROR((INDEX(名冊[#All],MATCH(表格8[[#This Row],[姓名]],名冊[[#All],[姓名]],0),COLUMN(名冊[[#Headers],[月費]]))),"")</f>
        <v/>
      </c>
      <c r="I198" s="165" t="str">
        <f t="array" ref="I198">IFERROR((INDEX(名冊[#All],MATCH(表格8[[#This Row],[姓名]],名冊[[#All],[姓名]],0),COLUMN(名冊[[#Headers],[包月]]))),"")</f>
        <v/>
      </c>
      <c r="J198" s="165">
        <f>600</f>
        <v>600</v>
      </c>
      <c r="K198" s="174" t="e">
        <f>-(ROUND(IF(表格8[姓名]="",0,(((表格8[月費]+表格8[[#This Row],[包月]])/30)-表格8[佔床費])*表格8[住院天數(含前後日)]),0))</f>
        <v>#VALUE!</v>
      </c>
      <c r="L198" s="169" t="str">
        <f>"住院退費 "&amp;TEXT(表格8[[#This Row],[住院日]],"mm/dd;;")&amp;"-"&amp;TEXT(表格8[[#This Row],[出院日]],"mm/dd;;")&amp;" 共"&amp;表格8[[#This Row],[住院天數(含前後日)]]&amp;"日"</f>
        <v>住院退費 01/18-03/17 共59日</v>
      </c>
      <c r="M198" s="167">
        <f>-(ROUNDDOWN(表格8[[#This Row],[住院天數(含前後日)]]/7,0)*50)</f>
        <v>-400</v>
      </c>
      <c r="N198" s="70"/>
      <c r="O198" s="172"/>
      <c r="P198" s="174">
        <f>-(ROUND(表格8[[#This Row],[冷氣使用
天數]]*(500/30),0))</f>
        <v>0</v>
      </c>
    </row>
    <row r="199" spans="1:16" hidden="1">
      <c r="A199" s="160" t="str">
        <f t="array" ref="A199">IFERROR((INDEX(名冊[#All],MATCH(表格8[[#This Row],[姓名]],名冊[[#All],[姓名]],0),COLUMN(名冊[[#Headers],[字號]]))),"")</f>
        <v/>
      </c>
      <c r="B199" s="160" t="s">
        <v>657</v>
      </c>
      <c r="C199" s="162"/>
      <c r="D199" s="160" t="str">
        <f t="shared" si="3"/>
        <v>住院退費</v>
      </c>
      <c r="E199" s="163">
        <v>44253</v>
      </c>
      <c r="F199" s="163">
        <v>44260</v>
      </c>
      <c r="G199" s="168">
        <f>IF(AND(表格8[[#This Row],[住院日]]&lt;&gt;"",表格8[[#This Row],[出院日]]&lt;&gt;""),(IF(表格8[姓名]="",0,(表格8[出院日]-表格8[住院日])+1)),0)</f>
        <v>8</v>
      </c>
      <c r="H199" s="165" t="str">
        <f>IFERROR((INDEX(名冊[#All],MATCH(表格8[[#This Row],[姓名]],名冊[[#All],[姓名]],0),COLUMN(名冊[[#Headers],[月費]]))),"")</f>
        <v/>
      </c>
      <c r="I199" s="165" t="str">
        <f t="array" ref="I199">IFERROR((INDEX(名冊[#All],MATCH(表格8[[#This Row],[姓名]],名冊[[#All],[姓名]],0),COLUMN(名冊[[#Headers],[包月]]))),"")</f>
        <v/>
      </c>
      <c r="J199" s="165">
        <f>600</f>
        <v>600</v>
      </c>
      <c r="K199" s="174" t="e">
        <f>-(ROUND(IF(表格8[姓名]="",0,(((表格8[月費]+表格8[[#This Row],[包月]])/30)-表格8[佔床費])*表格8[住院天數(含前後日)]),0))</f>
        <v>#VALUE!</v>
      </c>
      <c r="L199" s="169" t="str">
        <f>"住院退費 "&amp;TEXT(表格8[[#This Row],[住院日]],"mm/dd;;")&amp;"-"&amp;TEXT(表格8[[#This Row],[出院日]],"mm/dd;;")&amp;" 共"&amp;表格8[[#This Row],[住院天數(含前後日)]]&amp;"日"</f>
        <v>住院退費 02/26-03/05 共8日</v>
      </c>
      <c r="M199" s="167">
        <f>-(ROUNDDOWN(表格8[[#This Row],[住院天數(含前後日)]]/7,0)*50)</f>
        <v>-50</v>
      </c>
      <c r="N199" s="70"/>
      <c r="O199" s="172"/>
      <c r="P199" s="174">
        <f>-(ROUND(表格8[[#This Row],[冷氣使用
天數]]*(500/30),0))</f>
        <v>0</v>
      </c>
    </row>
    <row r="200" spans="1:16" hidden="1">
      <c r="A200" s="160" t="str">
        <f t="array" ref="A200">IFERROR((INDEX(名冊[#All],MATCH(表格8[[#This Row],[姓名]],名冊[[#All],[姓名]],0),COLUMN(名冊[[#Headers],[字號]]))),"")</f>
        <v>2-086</v>
      </c>
      <c r="B200" s="160" t="s">
        <v>893</v>
      </c>
      <c r="C200" s="162"/>
      <c r="D200" s="160" t="str">
        <f t="shared" si="3"/>
        <v>住院退費</v>
      </c>
      <c r="E200" s="163">
        <v>44254</v>
      </c>
      <c r="F200" s="163">
        <v>44264</v>
      </c>
      <c r="G200" s="168">
        <f>IF(AND(表格8[[#This Row],[住院日]]&lt;&gt;"",表格8[[#This Row],[出院日]]&lt;&gt;""),(IF(表格8[姓名]="",0,(表格8[出院日]-表格8[住院日])+1)),0)</f>
        <v>11</v>
      </c>
      <c r="H200" s="165">
        <f>IFERROR((INDEX(名冊[#All],MATCH(表格8[[#This Row],[姓名]],名冊[[#All],[姓名]],0),COLUMN(名冊[[#Headers],[月費]]))),"")</f>
        <v>37000</v>
      </c>
      <c r="I200" s="165">
        <f t="array" ref="I200">IFERROR((INDEX(名冊[#All],MATCH(表格8[[#This Row],[姓名]],名冊[[#All],[姓名]],0),COLUMN(名冊[[#Headers],[包月]]))),"")</f>
        <v>0</v>
      </c>
      <c r="J200" s="165">
        <f>600</f>
        <v>600</v>
      </c>
      <c r="K200" s="174">
        <f>-(ROUND(IF(表格8[姓名]="",0,(((表格8[月費]+表格8[[#This Row],[包月]])/30)-表格8[佔床費])*表格8[住院天數(含前後日)]),0))</f>
        <v>-6967</v>
      </c>
      <c r="L200" s="169" t="str">
        <f>"住院退費 "&amp;TEXT(表格8[[#This Row],[住院日]],"mm/dd;;")&amp;"-"&amp;TEXT(表格8[[#This Row],[出院日]],"mm/dd;;")&amp;" 共"&amp;表格8[[#This Row],[住院天數(含前後日)]]&amp;"日"</f>
        <v>住院退費 02/27-03/09 共11日</v>
      </c>
      <c r="M200" s="167">
        <f>-(ROUNDDOWN(表格8[[#This Row],[住院天數(含前後日)]]/7,0)*50)</f>
        <v>-50</v>
      </c>
      <c r="N200" s="70"/>
      <c r="O200" s="172"/>
      <c r="P200" s="174">
        <f>-(ROUND(表格8[[#This Row],[冷氣使用
天數]]*(500/30),0))</f>
        <v>0</v>
      </c>
    </row>
    <row r="201" spans="1:16" hidden="1">
      <c r="A201" s="160" t="str">
        <f t="array" ref="A201">IFERROR((INDEX(名冊[#All],MATCH(表格8[[#This Row],[姓名]],名冊[[#All],[姓名]],0),COLUMN(名冊[[#Headers],[字號]]))),"")</f>
        <v/>
      </c>
      <c r="B201" s="160" t="s">
        <v>894</v>
      </c>
      <c r="C201" s="162"/>
      <c r="D201" s="160" t="str">
        <f t="shared" si="3"/>
        <v>住院退費</v>
      </c>
      <c r="E201" s="163">
        <v>44258</v>
      </c>
      <c r="F201" s="163">
        <v>44267</v>
      </c>
      <c r="G201" s="168">
        <f>IF(AND(表格8[[#This Row],[住院日]]&lt;&gt;"",表格8[[#This Row],[出院日]]&lt;&gt;""),(IF(表格8[姓名]="",0,(表格8[出院日]-表格8[住院日])+1)),0)</f>
        <v>10</v>
      </c>
      <c r="H201" s="165" t="str">
        <f>IFERROR((INDEX(名冊[#All],MATCH(表格8[[#This Row],[姓名]],名冊[[#All],[姓名]],0),COLUMN(名冊[[#Headers],[月費]]))),"")</f>
        <v/>
      </c>
      <c r="I201" s="165" t="str">
        <f t="array" ref="I201">IFERROR((INDEX(名冊[#All],MATCH(表格8[[#This Row],[姓名]],名冊[[#All],[姓名]],0),COLUMN(名冊[[#Headers],[包月]]))),"")</f>
        <v/>
      </c>
      <c r="J201" s="165">
        <f>600</f>
        <v>600</v>
      </c>
      <c r="K201" s="174" t="e">
        <f>-(ROUND(IF(表格8[姓名]="",0,(((表格8[月費]+表格8[[#This Row],[包月]])/30)-表格8[佔床費])*表格8[住院天數(含前後日)]),0))</f>
        <v>#VALUE!</v>
      </c>
      <c r="L201" s="169" t="str">
        <f>"住院退費 "&amp;TEXT(表格8[[#This Row],[住院日]],"mm/dd;;")&amp;"-"&amp;TEXT(表格8[[#This Row],[出院日]],"mm/dd;;")&amp;" 共"&amp;表格8[[#This Row],[住院天數(含前後日)]]&amp;"日"</f>
        <v>住院退費 03/03-03/12 共10日</v>
      </c>
      <c r="M201" s="167">
        <f>-(ROUNDDOWN(表格8[[#This Row],[住院天數(含前後日)]]/7,0)*50)</f>
        <v>-50</v>
      </c>
      <c r="N201" s="70"/>
      <c r="O201" s="172"/>
      <c r="P201" s="174">
        <f>-(ROUND(表格8[[#This Row],[冷氣使用
天數]]*(500/30),0))</f>
        <v>0</v>
      </c>
    </row>
    <row r="202" spans="1:16" hidden="1">
      <c r="A202" s="160" t="str">
        <f t="array" ref="A202">IFERROR((INDEX(名冊[#All],MATCH(表格8[[#This Row],[姓名]],名冊[[#All],[姓名]],0),COLUMN(名冊[[#Headers],[字號]]))),"")</f>
        <v>1-508</v>
      </c>
      <c r="B202" s="160" t="s">
        <v>895</v>
      </c>
      <c r="C202" s="162"/>
      <c r="D202" s="160" t="str">
        <f t="shared" si="3"/>
        <v>住院退費</v>
      </c>
      <c r="E202" s="163">
        <v>44257</v>
      </c>
      <c r="F202" s="163">
        <v>44274</v>
      </c>
      <c r="G202" s="168">
        <f>IF(AND(表格8[[#This Row],[住院日]]&lt;&gt;"",表格8[[#This Row],[出院日]]&lt;&gt;""),(IF(表格8[姓名]="",0,(表格8[出院日]-表格8[住院日])+1)),0)</f>
        <v>18</v>
      </c>
      <c r="H202" s="165">
        <f>IFERROR((INDEX(名冊[#All],MATCH(表格8[[#This Row],[姓名]],名冊[[#All],[姓名]],0),COLUMN(名冊[[#Headers],[月費]]))),"")</f>
        <v>30000</v>
      </c>
      <c r="I202" s="165">
        <f t="array" ref="I202">IFERROR((INDEX(名冊[#All],MATCH(表格8[[#This Row],[姓名]],名冊[[#All],[姓名]],0),COLUMN(名冊[[#Headers],[包月]]))),"")</f>
        <v>0</v>
      </c>
      <c r="J202" s="165">
        <f>600</f>
        <v>600</v>
      </c>
      <c r="K202" s="174">
        <f>-(ROUND(IF(表格8[姓名]="",0,(((表格8[月費]+表格8[[#This Row],[包月]])/30)-表格8[佔床費])*表格8[住院天數(含前後日)]),0))</f>
        <v>-7200</v>
      </c>
      <c r="L202" s="169" t="str">
        <f>"住院退費 "&amp;TEXT(表格8[[#This Row],[住院日]],"mm/dd;;")&amp;"-"&amp;TEXT(表格8[[#This Row],[出院日]],"mm/dd;;")&amp;" 共"&amp;表格8[[#This Row],[住院天數(含前後日)]]&amp;"日"</f>
        <v>住院退費 03/02-03/19 共18日</v>
      </c>
      <c r="M202" s="167">
        <f>-(ROUNDDOWN(表格8[[#This Row],[住院天數(含前後日)]]/7,0)*50)</f>
        <v>-100</v>
      </c>
      <c r="N202" s="70"/>
      <c r="O202" s="172"/>
      <c r="P202" s="174">
        <f>-(ROUND(表格8[[#This Row],[冷氣使用
天數]]*(500/30),0))</f>
        <v>0</v>
      </c>
    </row>
    <row r="203" spans="1:16" hidden="1">
      <c r="A203" s="160" t="str">
        <f t="array" ref="A203">IFERROR((INDEX(名冊[#All],MATCH(表格8[[#This Row],[姓名]],名冊[[#All],[姓名]],0),COLUMN(名冊[[#Headers],[字號]]))),"")</f>
        <v/>
      </c>
      <c r="B203" s="160" t="s">
        <v>896</v>
      </c>
      <c r="C203" s="162"/>
      <c r="D203" s="160" t="str">
        <f t="shared" si="3"/>
        <v>住院退費</v>
      </c>
      <c r="E203" s="163">
        <v>44259</v>
      </c>
      <c r="F203" s="163">
        <v>44275</v>
      </c>
      <c r="G203" s="168">
        <f>IF(AND(表格8[[#This Row],[住院日]]&lt;&gt;"",表格8[[#This Row],[出院日]]&lt;&gt;""),(IF(表格8[姓名]="",0,(表格8[出院日]-表格8[住院日])+1)),0)</f>
        <v>17</v>
      </c>
      <c r="H203" s="165" t="str">
        <f>IFERROR((INDEX(名冊[#All],MATCH(表格8[[#This Row],[姓名]],名冊[[#All],[姓名]],0),COLUMN(名冊[[#Headers],[月費]]))),"")</f>
        <v/>
      </c>
      <c r="I203" s="165" t="str">
        <f t="array" ref="I203">IFERROR((INDEX(名冊[#All],MATCH(表格8[[#This Row],[姓名]],名冊[[#All],[姓名]],0),COLUMN(名冊[[#Headers],[包月]]))),"")</f>
        <v/>
      </c>
      <c r="J203" s="165">
        <f>600</f>
        <v>600</v>
      </c>
      <c r="K203" s="174" t="e">
        <f>-(ROUND(IF(表格8[姓名]="",0,(((表格8[月費]+表格8[[#This Row],[包月]])/30)-表格8[佔床費])*表格8[住院天數(含前後日)]),0))</f>
        <v>#VALUE!</v>
      </c>
      <c r="L203" s="169" t="str">
        <f>"住院退費 "&amp;TEXT(表格8[[#This Row],[住院日]],"mm/dd;;")&amp;"-"&amp;TEXT(表格8[[#This Row],[出院日]],"mm/dd;;")&amp;" 共"&amp;表格8[[#This Row],[住院天數(含前後日)]]&amp;"日"</f>
        <v>住院退費 03/04-03/20 共17日</v>
      </c>
      <c r="M203" s="167">
        <f>-(ROUNDDOWN(表格8[[#This Row],[住院天數(含前後日)]]/7,0)*50)</f>
        <v>-100</v>
      </c>
      <c r="N203" s="70"/>
      <c r="O203" s="172"/>
      <c r="P203" s="174">
        <f>-(ROUND(表格8[[#This Row],[冷氣使用
天數]]*(500/30),0))</f>
        <v>0</v>
      </c>
    </row>
    <row r="204" spans="1:16" hidden="1">
      <c r="A204" s="160" t="str">
        <f t="array" ref="A204">IFERROR((INDEX(名冊[#All],MATCH(表格8[[#This Row],[姓名]],名冊[[#All],[姓名]],0),COLUMN(名冊[[#Headers],[字號]]))),"")</f>
        <v>3-558</v>
      </c>
      <c r="B204" s="160" t="s">
        <v>897</v>
      </c>
      <c r="C204" s="162"/>
      <c r="D204" s="160" t="str">
        <f t="shared" si="3"/>
        <v>住院退費</v>
      </c>
      <c r="E204" s="163">
        <v>44259</v>
      </c>
      <c r="F204" s="163">
        <v>44270</v>
      </c>
      <c r="G204" s="168">
        <f>IF(AND(表格8[[#This Row],[住院日]]&lt;&gt;"",表格8[[#This Row],[出院日]]&lt;&gt;""),(IF(表格8[姓名]="",0,(表格8[出院日]-表格8[住院日])+1)),0)</f>
        <v>12</v>
      </c>
      <c r="H204" s="165">
        <f>IFERROR((INDEX(名冊[#All],MATCH(表格8[[#This Row],[姓名]],名冊[[#All],[姓名]],0),COLUMN(名冊[[#Headers],[月費]]))),"")</f>
        <v>35000</v>
      </c>
      <c r="I204" s="165">
        <f t="array" ref="I204">IFERROR((INDEX(名冊[#All],MATCH(表格8[[#This Row],[姓名]],名冊[[#All],[姓名]],0),COLUMN(名冊[[#Headers],[包月]]))),"")</f>
        <v>0</v>
      </c>
      <c r="J204" s="165">
        <f>600</f>
        <v>600</v>
      </c>
      <c r="K204" s="174">
        <f>-(ROUND(IF(表格8[姓名]="",0,(((表格8[月費]+表格8[[#This Row],[包月]])/30)-表格8[佔床費])*表格8[住院天數(含前後日)]),0))</f>
        <v>-6800</v>
      </c>
      <c r="L204" s="169" t="str">
        <f>"住院退費 "&amp;TEXT(表格8[[#This Row],[住院日]],"mm/dd;;")&amp;"-"&amp;TEXT(表格8[[#This Row],[出院日]],"mm/dd;;")&amp;" 共"&amp;表格8[[#This Row],[住院天數(含前後日)]]&amp;"日"</f>
        <v>住院退費 03/04-03/15 共12日</v>
      </c>
      <c r="M204" s="167">
        <f>-(ROUNDDOWN(表格8[[#This Row],[住院天數(含前後日)]]/7,0)*50)</f>
        <v>-50</v>
      </c>
      <c r="N204" s="70"/>
      <c r="O204" s="172"/>
      <c r="P204" s="174">
        <f>-(ROUND(表格8[[#This Row],[冷氣使用
天數]]*(500/30),0))</f>
        <v>0</v>
      </c>
    </row>
    <row r="205" spans="1:16" hidden="1">
      <c r="A205" s="160" t="str">
        <f t="array" ref="A205">IFERROR((INDEX(名冊[#All],MATCH(表格8[[#This Row],[姓名]],名冊[[#All],[姓名]],0),COLUMN(名冊[[#Headers],[字號]]))),"")</f>
        <v/>
      </c>
      <c r="B205" s="160" t="s">
        <v>898</v>
      </c>
      <c r="C205" s="162"/>
      <c r="D205" s="160" t="str">
        <f t="shared" si="3"/>
        <v>住院退費</v>
      </c>
      <c r="E205" s="163">
        <v>44261</v>
      </c>
      <c r="F205" s="163">
        <v>44268</v>
      </c>
      <c r="G205" s="168">
        <f>IF(AND(表格8[[#This Row],[住院日]]&lt;&gt;"",表格8[[#This Row],[出院日]]&lt;&gt;""),(IF(表格8[姓名]="",0,(表格8[出院日]-表格8[住院日])+1)),0)</f>
        <v>8</v>
      </c>
      <c r="H205" s="165" t="str">
        <f>IFERROR((INDEX(名冊[#All],MATCH(表格8[[#This Row],[姓名]],名冊[[#All],[姓名]],0),COLUMN(名冊[[#Headers],[月費]]))),"")</f>
        <v/>
      </c>
      <c r="I205" s="165" t="str">
        <f t="array" ref="I205">IFERROR((INDEX(名冊[#All],MATCH(表格8[[#This Row],[姓名]],名冊[[#All],[姓名]],0),COLUMN(名冊[[#Headers],[包月]]))),"")</f>
        <v/>
      </c>
      <c r="J205" s="165">
        <f>600</f>
        <v>600</v>
      </c>
      <c r="K205" s="174" t="e">
        <f>-(ROUND(IF(表格8[姓名]="",0,(((表格8[月費]+表格8[[#This Row],[包月]])/30)-表格8[佔床費])*表格8[住院天數(含前後日)]),0))</f>
        <v>#VALUE!</v>
      </c>
      <c r="L205" s="169" t="str">
        <f>"住院退費 "&amp;TEXT(表格8[[#This Row],[住院日]],"mm/dd;;")&amp;"-"&amp;TEXT(表格8[[#This Row],[出院日]],"mm/dd;;")&amp;" 共"&amp;表格8[[#This Row],[住院天數(含前後日)]]&amp;"日"</f>
        <v>住院退費 03/06-03/13 共8日</v>
      </c>
      <c r="M205" s="167">
        <f>-(ROUNDDOWN(表格8[[#This Row],[住院天數(含前後日)]]/7,0)*50)</f>
        <v>-50</v>
      </c>
      <c r="N205" s="70"/>
      <c r="O205" s="172"/>
      <c r="P205" s="174">
        <f>-(ROUND(表格8[[#This Row],[冷氣使用
天數]]*(500/30),0))</f>
        <v>0</v>
      </c>
    </row>
    <row r="206" spans="1:16" hidden="1">
      <c r="A206" s="160" t="str">
        <f t="array" ref="A206">IFERROR((INDEX(名冊[#All],MATCH(表格8[[#This Row],[姓名]],名冊[[#All],[姓名]],0),COLUMN(名冊[[#Headers],[字號]]))),"")</f>
        <v>1-250</v>
      </c>
      <c r="B206" s="160" t="s">
        <v>899</v>
      </c>
      <c r="C206" s="162"/>
      <c r="D206" s="160" t="str">
        <f t="shared" si="3"/>
        <v>住院退費</v>
      </c>
      <c r="E206" s="163">
        <v>44256</v>
      </c>
      <c r="F206" s="163">
        <v>44259</v>
      </c>
      <c r="G206" s="168">
        <f>IF(AND(表格8[[#This Row],[住院日]]&lt;&gt;"",表格8[[#This Row],[出院日]]&lt;&gt;""),(IF(表格8[姓名]="",0,(表格8[出院日]-表格8[住院日])+1)),0)</f>
        <v>4</v>
      </c>
      <c r="H206" s="165">
        <f>IFERROR((INDEX(名冊[#All],MATCH(表格8[[#This Row],[姓名]],名冊[[#All],[姓名]],0),COLUMN(名冊[[#Headers],[月費]]))),"")</f>
        <v>32000</v>
      </c>
      <c r="I206" s="165">
        <f t="array" ref="I206">IFERROR((INDEX(名冊[#All],MATCH(表格8[[#This Row],[姓名]],名冊[[#All],[姓名]],0),COLUMN(名冊[[#Headers],[包月]]))),"")</f>
        <v>0</v>
      </c>
      <c r="J206" s="165">
        <f>600</f>
        <v>600</v>
      </c>
      <c r="K206" s="174">
        <f>-(ROUND(IF(表格8[姓名]="",0,(((表格8[月費]+表格8[[#This Row],[包月]])/30)-表格8[佔床費])*表格8[住院天數(含前後日)]),0))</f>
        <v>-1867</v>
      </c>
      <c r="L206" s="169" t="str">
        <f>"住院退費 "&amp;TEXT(表格8[[#This Row],[住院日]],"mm/dd;;")&amp;"-"&amp;TEXT(表格8[[#This Row],[出院日]],"mm/dd;;")&amp;" 共"&amp;表格8[[#This Row],[住院天數(含前後日)]]&amp;"日"</f>
        <v>住院退費 03/01-03/04 共4日</v>
      </c>
      <c r="M206" s="167">
        <f>-(ROUNDDOWN(表格8[[#This Row],[住院天數(含前後日)]]/7,0)*50)</f>
        <v>0</v>
      </c>
      <c r="N206" s="70"/>
      <c r="O206" s="172"/>
      <c r="P206" s="174">
        <f>-(ROUND(表格8[[#This Row],[冷氣使用
天數]]*(500/30),0))</f>
        <v>0</v>
      </c>
    </row>
    <row r="207" spans="1:16" hidden="1">
      <c r="A207" s="160" t="str">
        <f t="array" ref="A207">IFERROR((INDEX(名冊[#All],MATCH(表格8[[#This Row],[姓名]],名冊[[#All],[姓名]],0),COLUMN(名冊[[#Headers],[字號]]))),"")</f>
        <v/>
      </c>
      <c r="B207" s="160" t="s">
        <v>901</v>
      </c>
      <c r="C207" s="162"/>
      <c r="D207" s="160" t="str">
        <f t="shared" si="3"/>
        <v>住院退費</v>
      </c>
      <c r="E207" s="163">
        <v>44265</v>
      </c>
      <c r="F207" s="163">
        <v>44271</v>
      </c>
      <c r="G207" s="168">
        <f>IF(AND(表格8[[#This Row],[住院日]]&lt;&gt;"",表格8[[#This Row],[出院日]]&lt;&gt;""),(IF(表格8[姓名]="",0,(表格8[出院日]-表格8[住院日])+1)),0)</f>
        <v>7</v>
      </c>
      <c r="H207" s="165" t="str">
        <f>IFERROR((INDEX(名冊[#All],MATCH(表格8[[#This Row],[姓名]],名冊[[#All],[姓名]],0),COLUMN(名冊[[#Headers],[月費]]))),"")</f>
        <v/>
      </c>
      <c r="I207" s="165" t="str">
        <f t="array" ref="I207">IFERROR((INDEX(名冊[#All],MATCH(表格8[[#This Row],[姓名]],名冊[[#All],[姓名]],0),COLUMN(名冊[[#Headers],[包月]]))),"")</f>
        <v/>
      </c>
      <c r="J207" s="165">
        <f>600</f>
        <v>600</v>
      </c>
      <c r="K207" s="174" t="e">
        <f>-(ROUND(IF(表格8[姓名]="",0,(((表格8[月費]+表格8[[#This Row],[包月]])/30)-表格8[佔床費])*表格8[住院天數(含前後日)]),0))</f>
        <v>#VALUE!</v>
      </c>
      <c r="L207" s="169" t="str">
        <f>"住院退費 "&amp;TEXT(表格8[[#This Row],[住院日]],"mm/dd;;")&amp;"-"&amp;TEXT(表格8[[#This Row],[出院日]],"mm/dd;;")&amp;" 共"&amp;表格8[[#This Row],[住院天數(含前後日)]]&amp;"日"</f>
        <v>住院退費 03/10-03/16 共7日</v>
      </c>
      <c r="M207" s="167">
        <f>-(ROUNDDOWN(表格8[[#This Row],[住院天數(含前後日)]]/7,0)*50)</f>
        <v>-50</v>
      </c>
      <c r="N207" s="70"/>
      <c r="O207" s="172"/>
      <c r="P207" s="174">
        <f>-(ROUND(表格8[[#This Row],[冷氣使用
天數]]*(500/30),0))</f>
        <v>0</v>
      </c>
    </row>
    <row r="208" spans="1:16" hidden="1">
      <c r="A208" s="160" t="str">
        <f t="array" ref="A208">IFERROR((INDEX(名冊[#All],MATCH(表格8[[#This Row],[姓名]],名冊[[#All],[姓名]],0),COLUMN(名冊[[#Headers],[字號]]))),"")</f>
        <v>2-154</v>
      </c>
      <c r="B208" s="160" t="s">
        <v>902</v>
      </c>
      <c r="C208" s="162"/>
      <c r="D208" s="160" t="str">
        <f t="shared" si="3"/>
        <v>住院退費</v>
      </c>
      <c r="E208" s="163">
        <v>44267</v>
      </c>
      <c r="F208" s="163">
        <v>44278</v>
      </c>
      <c r="G208" s="168">
        <f>IF(AND(表格8[[#This Row],[住院日]]&lt;&gt;"",表格8[[#This Row],[出院日]]&lt;&gt;""),(IF(表格8[姓名]="",0,(表格8[出院日]-表格8[住院日])+1)),0)</f>
        <v>12</v>
      </c>
      <c r="H208" s="165">
        <f>IFERROR((INDEX(名冊[#All],MATCH(表格8[[#This Row],[姓名]],名冊[[#All],[姓名]],0),COLUMN(名冊[[#Headers],[月費]]))),"")</f>
        <v>37000</v>
      </c>
      <c r="I208" s="165">
        <f t="array" ref="I208">IFERROR((INDEX(名冊[#All],MATCH(表格8[[#This Row],[姓名]],名冊[[#All],[姓名]],0),COLUMN(名冊[[#Headers],[包月]]))),"")</f>
        <v>0</v>
      </c>
      <c r="J208" s="165">
        <f>600</f>
        <v>600</v>
      </c>
      <c r="K208" s="174">
        <f>-(ROUND(IF(表格8[姓名]="",0,(((表格8[月費]+表格8[[#This Row],[包月]])/30)-表格8[佔床費])*表格8[住院天數(含前後日)]),0))</f>
        <v>-7600</v>
      </c>
      <c r="L208" s="169" t="str">
        <f>"住院退費 "&amp;TEXT(表格8[[#This Row],[住院日]],"mm/dd;;")&amp;"-"&amp;TEXT(表格8[[#This Row],[出院日]],"mm/dd;;")&amp;" 共"&amp;表格8[[#This Row],[住院天數(含前後日)]]&amp;"日"</f>
        <v>住院退費 03/12-03/23 共12日</v>
      </c>
      <c r="M208" s="167">
        <f>-(ROUNDDOWN(表格8[[#This Row],[住院天數(含前後日)]]/7,0)*50)</f>
        <v>-50</v>
      </c>
      <c r="N208" s="70"/>
      <c r="O208" s="172"/>
      <c r="P208" s="174">
        <f>-(ROUND(表格8[[#This Row],[冷氣使用
天數]]*(500/30),0))</f>
        <v>0</v>
      </c>
    </row>
    <row r="209" spans="1:16" hidden="1">
      <c r="A209" s="160" t="str">
        <f t="array" ref="A209">IFERROR((INDEX(名冊[#All],MATCH(表格8[[#This Row],[姓名]],名冊[[#All],[姓名]],0),COLUMN(名冊[[#Headers],[字號]]))),"")</f>
        <v>2-066</v>
      </c>
      <c r="B209" s="160" t="s">
        <v>900</v>
      </c>
      <c r="C209" s="162"/>
      <c r="D209" s="160" t="str">
        <f t="shared" si="3"/>
        <v>住院退費</v>
      </c>
      <c r="E209" s="163">
        <v>44267</v>
      </c>
      <c r="F209" s="163">
        <v>44274</v>
      </c>
      <c r="G209" s="168">
        <f>IF(AND(表格8[[#This Row],[住院日]]&lt;&gt;"",表格8[[#This Row],[出院日]]&lt;&gt;""),(IF(表格8[姓名]="",0,(表格8[出院日]-表格8[住院日])+1)),0)</f>
        <v>8</v>
      </c>
      <c r="H209" s="165">
        <f>IFERROR((INDEX(名冊[#All],MATCH(表格8[[#This Row],[姓名]],名冊[[#All],[姓名]],0),COLUMN(名冊[[#Headers],[月費]]))),"")</f>
        <v>36000</v>
      </c>
      <c r="I209" s="165">
        <f t="array" ref="I209">IFERROR((INDEX(名冊[#All],MATCH(表格8[[#This Row],[姓名]],名冊[[#All],[姓名]],0),COLUMN(名冊[[#Headers],[包月]]))),"")</f>
        <v>0</v>
      </c>
      <c r="J209" s="165">
        <f>600</f>
        <v>600</v>
      </c>
      <c r="K209" s="174">
        <f>-(ROUND(IF(表格8[姓名]="",0,(((表格8[月費]+表格8[[#This Row],[包月]])/30)-表格8[佔床費])*表格8[住院天數(含前後日)]),0))</f>
        <v>-4800</v>
      </c>
      <c r="L209" s="169" t="str">
        <f>"住院退費 "&amp;TEXT(表格8[[#This Row],[住院日]],"mm/dd;;")&amp;"-"&amp;TEXT(表格8[[#This Row],[出院日]],"mm/dd;;")&amp;" 共"&amp;表格8[[#This Row],[住院天數(含前後日)]]&amp;"日"</f>
        <v>住院退費 03/12-03/19 共8日</v>
      </c>
      <c r="M209" s="167">
        <f>-(ROUNDDOWN(表格8[[#This Row],[住院天數(含前後日)]]/7,0)*50)</f>
        <v>-50</v>
      </c>
      <c r="N209" s="70"/>
      <c r="O209" s="172"/>
      <c r="P209" s="174">
        <f>-(ROUND(表格8[[#This Row],[冷氣使用
天數]]*(500/30),0))</f>
        <v>0</v>
      </c>
    </row>
    <row r="210" spans="1:16" hidden="1">
      <c r="A210" s="160" t="str">
        <f t="array" ref="A210">IFERROR((INDEX(名冊[#All],MATCH(表格8[[#This Row],[姓名]],名冊[[#All],[姓名]],0),COLUMN(名冊[[#Headers],[字號]]))),"")</f>
        <v/>
      </c>
      <c r="B210" s="160" t="s">
        <v>903</v>
      </c>
      <c r="C210" s="162"/>
      <c r="D210" s="160" t="str">
        <f t="shared" si="3"/>
        <v>住院退費</v>
      </c>
      <c r="E210" s="163">
        <v>44267</v>
      </c>
      <c r="F210" s="163">
        <v>44277</v>
      </c>
      <c r="G210" s="168">
        <f>IF(AND(表格8[[#This Row],[住院日]]&lt;&gt;"",表格8[[#This Row],[出院日]]&lt;&gt;""),(IF(表格8[姓名]="",0,(表格8[出院日]-表格8[住院日])+1)),0)</f>
        <v>11</v>
      </c>
      <c r="H210" s="165" t="str">
        <f>IFERROR((INDEX(名冊[#All],MATCH(表格8[[#This Row],[姓名]],名冊[[#All],[姓名]],0),COLUMN(名冊[[#Headers],[月費]]))),"")</f>
        <v/>
      </c>
      <c r="I210" s="165" t="str">
        <f t="array" ref="I210">IFERROR((INDEX(名冊[#All],MATCH(表格8[[#This Row],[姓名]],名冊[[#All],[姓名]],0),COLUMN(名冊[[#Headers],[包月]]))),"")</f>
        <v/>
      </c>
      <c r="J210" s="165">
        <f>600</f>
        <v>600</v>
      </c>
      <c r="K210" s="174" t="e">
        <f>-(ROUND(IF(表格8[姓名]="",0,(((表格8[月費]+表格8[[#This Row],[包月]])/30)-表格8[佔床費])*表格8[住院天數(含前後日)]),0))</f>
        <v>#VALUE!</v>
      </c>
      <c r="L210" s="169" t="str">
        <f>"住院退費 "&amp;TEXT(表格8[[#This Row],[住院日]],"mm/dd;;")&amp;"-"&amp;TEXT(表格8[[#This Row],[出院日]],"mm/dd;;")&amp;" 共"&amp;表格8[[#This Row],[住院天數(含前後日)]]&amp;"日"</f>
        <v>住院退費 03/12-03/22 共11日</v>
      </c>
      <c r="M210" s="167">
        <f>-(ROUNDDOWN(表格8[[#This Row],[住院天數(含前後日)]]/7,0)*50)</f>
        <v>-50</v>
      </c>
      <c r="N210" s="70"/>
      <c r="O210" s="172"/>
      <c r="P210" s="174">
        <f>-(ROUND(表格8[[#This Row],[冷氣使用
天數]]*(500/30),0))</f>
        <v>0</v>
      </c>
    </row>
    <row r="211" spans="1:16" hidden="1">
      <c r="A211" s="160" t="str">
        <f t="array" ref="A211">IFERROR((INDEX(名冊[#All],MATCH(表格8[[#This Row],[姓名]],名冊[[#All],[姓名]],0),COLUMN(名冊[[#Headers],[字號]]))),"")</f>
        <v/>
      </c>
      <c r="B211" s="160" t="s">
        <v>904</v>
      </c>
      <c r="C211" s="162"/>
      <c r="D211" s="160" t="str">
        <f t="shared" si="3"/>
        <v>住院退費</v>
      </c>
      <c r="E211" s="163">
        <v>44266</v>
      </c>
      <c r="F211" s="163">
        <v>44272</v>
      </c>
      <c r="G211" s="168">
        <f>IF(AND(表格8[[#This Row],[住院日]]&lt;&gt;"",表格8[[#This Row],[出院日]]&lt;&gt;""),(IF(表格8[姓名]="",0,(表格8[出院日]-表格8[住院日])+1)),0)</f>
        <v>7</v>
      </c>
      <c r="H211" s="165" t="str">
        <f>IFERROR((INDEX(名冊[#All],MATCH(表格8[[#This Row],[姓名]],名冊[[#All],[姓名]],0),COLUMN(名冊[[#Headers],[月費]]))),"")</f>
        <v/>
      </c>
      <c r="I211" s="165" t="str">
        <f t="array" ref="I211">IFERROR((INDEX(名冊[#All],MATCH(表格8[[#This Row],[姓名]],名冊[[#All],[姓名]],0),COLUMN(名冊[[#Headers],[包月]]))),"")</f>
        <v/>
      </c>
      <c r="J211" s="165">
        <f>600</f>
        <v>600</v>
      </c>
      <c r="K211" s="174" t="e">
        <f>-(ROUND(IF(表格8[姓名]="",0,(((表格8[月費]+表格8[[#This Row],[包月]])/30)-表格8[佔床費])*表格8[住院天數(含前後日)]),0))</f>
        <v>#VALUE!</v>
      </c>
      <c r="L211" s="169" t="str">
        <f>"住院退費 "&amp;TEXT(表格8[[#This Row],[住院日]],"mm/dd;;")&amp;"-"&amp;TEXT(表格8[[#This Row],[出院日]],"mm/dd;;")&amp;" 共"&amp;表格8[[#This Row],[住院天數(含前後日)]]&amp;"日"</f>
        <v>住院退費 03/11-03/17 共7日</v>
      </c>
      <c r="M211" s="167">
        <f>-(ROUNDDOWN(表格8[[#This Row],[住院天數(含前後日)]]/7,0)*50)</f>
        <v>-50</v>
      </c>
      <c r="N211" s="70"/>
      <c r="O211" s="172"/>
      <c r="P211" s="174">
        <f>-(ROUND(表格8[[#This Row],[冷氣使用
天數]]*(500/30),0))</f>
        <v>0</v>
      </c>
    </row>
    <row r="212" spans="1:16" hidden="1">
      <c r="A212" s="160" t="str">
        <f t="array" ref="A212">IFERROR((INDEX(名冊[#All],MATCH(表格8[[#This Row],[姓名]],名冊[[#All],[姓名]],0),COLUMN(名冊[[#Headers],[字號]]))),"")</f>
        <v/>
      </c>
      <c r="B212" s="160" t="s">
        <v>905</v>
      </c>
      <c r="C212" s="162"/>
      <c r="D212" s="160" t="str">
        <f t="shared" si="3"/>
        <v>住院退費</v>
      </c>
      <c r="E212" s="163">
        <v>44250</v>
      </c>
      <c r="F212" s="163">
        <v>44256</v>
      </c>
      <c r="G212" s="168">
        <f>IF(AND(表格8[[#This Row],[住院日]]&lt;&gt;"",表格8[[#This Row],[出院日]]&lt;&gt;""),(IF(表格8[姓名]="",0,(表格8[出院日]-表格8[住院日])+1)),0)</f>
        <v>7</v>
      </c>
      <c r="H212" s="165" t="str">
        <f>IFERROR((INDEX(名冊[#All],MATCH(表格8[[#This Row],[姓名]],名冊[[#All],[姓名]],0),COLUMN(名冊[[#Headers],[月費]]))),"")</f>
        <v/>
      </c>
      <c r="I212" s="165" t="str">
        <f t="array" ref="I212">IFERROR((INDEX(名冊[#All],MATCH(表格8[[#This Row],[姓名]],名冊[[#All],[姓名]],0),COLUMN(名冊[[#Headers],[包月]]))),"")</f>
        <v/>
      </c>
      <c r="J212" s="165">
        <f>600</f>
        <v>600</v>
      </c>
      <c r="K212" s="174" t="e">
        <f>-(ROUND(IF(表格8[姓名]="",0,(((表格8[月費]+表格8[[#This Row],[包月]])/30)-表格8[佔床費])*表格8[住院天數(含前後日)]),0))</f>
        <v>#VALUE!</v>
      </c>
      <c r="L212" s="169" t="str">
        <f>"住院退費 "&amp;TEXT(表格8[[#This Row],[住院日]],"mm/dd;;")&amp;"-"&amp;TEXT(表格8[[#This Row],[出院日]],"mm/dd;;")&amp;" 共"&amp;表格8[[#This Row],[住院天數(含前後日)]]&amp;"日"</f>
        <v>住院退費 02/23-03/01 共7日</v>
      </c>
      <c r="M212" s="167">
        <f>-(ROUNDDOWN(表格8[[#This Row],[住院天數(含前後日)]]/7,0)*50)</f>
        <v>-50</v>
      </c>
      <c r="N212" s="70"/>
      <c r="O212" s="172"/>
      <c r="P212" s="174">
        <f>-(ROUND(表格8[[#This Row],[冷氣使用
天數]]*(500/30),0))</f>
        <v>0</v>
      </c>
    </row>
    <row r="213" spans="1:16" hidden="1">
      <c r="A213" s="160" t="str">
        <f t="array" ref="A213">IFERROR((INDEX(名冊[#All],MATCH(表格8[[#This Row],[姓名]],名冊[[#All],[姓名]],0),COLUMN(名冊[[#Headers],[字號]]))),"")</f>
        <v/>
      </c>
      <c r="B213" s="160" t="s">
        <v>906</v>
      </c>
      <c r="C213" s="162"/>
      <c r="D213" s="160" t="str">
        <f t="shared" si="3"/>
        <v>住院退費</v>
      </c>
      <c r="E213" s="163">
        <v>44243</v>
      </c>
      <c r="F213" s="163">
        <v>44253</v>
      </c>
      <c r="G213" s="168">
        <f>IF(AND(表格8[[#This Row],[住院日]]&lt;&gt;"",表格8[[#This Row],[出院日]]&lt;&gt;""),(IF(表格8[姓名]="",0,(表格8[出院日]-表格8[住院日])+1)),0)</f>
        <v>11</v>
      </c>
      <c r="H213" s="165" t="str">
        <f>IFERROR((INDEX(名冊[#All],MATCH(表格8[[#This Row],[姓名]],名冊[[#All],[姓名]],0),COLUMN(名冊[[#Headers],[月費]]))),"")</f>
        <v/>
      </c>
      <c r="I213" s="165" t="str">
        <f t="array" ref="I213">IFERROR((INDEX(名冊[#All],MATCH(表格8[[#This Row],[姓名]],名冊[[#All],[姓名]],0),COLUMN(名冊[[#Headers],[包月]]))),"")</f>
        <v/>
      </c>
      <c r="J213" s="165">
        <f>600</f>
        <v>600</v>
      </c>
      <c r="K213" s="174" t="e">
        <f>-(ROUND(IF(表格8[姓名]="",0,(((表格8[月費]+表格8[[#This Row],[包月]])/30)-表格8[佔床費])*表格8[住院天數(含前後日)]),0))</f>
        <v>#VALUE!</v>
      </c>
      <c r="L213" s="169" t="str">
        <f>"住院退費 "&amp;TEXT(表格8[[#This Row],[住院日]],"mm/dd;;")&amp;"-"&amp;TEXT(表格8[[#This Row],[出院日]],"mm/dd;;")&amp;" 共"&amp;表格8[[#This Row],[住院天數(含前後日)]]&amp;"日"</f>
        <v>住院退費 02/16-02/26 共11日</v>
      </c>
      <c r="M213" s="167">
        <f>-(ROUNDDOWN(表格8[[#This Row],[住院天數(含前後日)]]/7,0)*50)</f>
        <v>-50</v>
      </c>
      <c r="N213" s="70"/>
      <c r="O213" s="172"/>
      <c r="P213" s="174">
        <f>-(ROUND(表格8[[#This Row],[冷氣使用
天數]]*(500/30),0))</f>
        <v>0</v>
      </c>
    </row>
    <row r="214" spans="1:16" hidden="1">
      <c r="A214" s="160" t="str">
        <f t="array" ref="A214">IFERROR((INDEX(名冊[#All],MATCH(表格8[[#This Row],[姓名]],名冊[[#All],[姓名]],0),COLUMN(名冊[[#Headers],[字號]]))),"")</f>
        <v/>
      </c>
      <c r="B214" s="160" t="s">
        <v>907</v>
      </c>
      <c r="C214" s="162"/>
      <c r="D214" s="160" t="str">
        <f t="shared" si="3"/>
        <v>住院退費</v>
      </c>
      <c r="E214" s="163">
        <v>44237</v>
      </c>
      <c r="F214" s="163">
        <v>44260</v>
      </c>
      <c r="G214" s="168">
        <f>IF(AND(表格8[[#This Row],[住院日]]&lt;&gt;"",表格8[[#This Row],[出院日]]&lt;&gt;""),(IF(表格8[姓名]="",0,(表格8[出院日]-表格8[住院日])+1)),0)</f>
        <v>24</v>
      </c>
      <c r="H214" s="165" t="str">
        <f>IFERROR((INDEX(名冊[#All],MATCH(表格8[[#This Row],[姓名]],名冊[[#All],[姓名]],0),COLUMN(名冊[[#Headers],[月費]]))),"")</f>
        <v/>
      </c>
      <c r="I214" s="165" t="str">
        <f t="array" ref="I214">IFERROR((INDEX(名冊[#All],MATCH(表格8[[#This Row],[姓名]],名冊[[#All],[姓名]],0),COLUMN(名冊[[#Headers],[包月]]))),"")</f>
        <v/>
      </c>
      <c r="J214" s="165">
        <f>600</f>
        <v>600</v>
      </c>
      <c r="K214" s="174" t="e">
        <f>-(ROUND(IF(表格8[姓名]="",0,(((表格8[月費]+表格8[[#This Row],[包月]])/30)-表格8[佔床費])*表格8[住院天數(含前後日)]),0))</f>
        <v>#VALUE!</v>
      </c>
      <c r="L214" s="169" t="str">
        <f>"住院退費 "&amp;TEXT(表格8[[#This Row],[住院日]],"mm/dd;;")&amp;"-"&amp;TEXT(表格8[[#This Row],[出院日]],"mm/dd;;")&amp;" 共"&amp;表格8[[#This Row],[住院天數(含前後日)]]&amp;"日"</f>
        <v>住院退費 02/10-03/05 共24日</v>
      </c>
      <c r="M214" s="167">
        <f>-(ROUNDDOWN(表格8[[#This Row],[住院天數(含前後日)]]/7,0)*50)</f>
        <v>-150</v>
      </c>
      <c r="N214" s="70"/>
      <c r="O214" s="172"/>
      <c r="P214" s="174">
        <f>-(ROUND(表格8[[#This Row],[冷氣使用
天數]]*(500/30),0))</f>
        <v>0</v>
      </c>
    </row>
    <row r="215" spans="1:16" hidden="1">
      <c r="A215" s="160" t="str">
        <f t="array" ref="A215">IFERROR((INDEX(名冊[#All],MATCH(表格8[[#This Row],[姓名]],名冊[[#All],[姓名]],0),COLUMN(名冊[[#Headers],[字號]]))),"")</f>
        <v>2-051</v>
      </c>
      <c r="B215" s="160" t="s">
        <v>908</v>
      </c>
      <c r="C215" s="162"/>
      <c r="D215" s="160" t="str">
        <f t="shared" si="3"/>
        <v>住院退費</v>
      </c>
      <c r="E215" s="163">
        <v>44236</v>
      </c>
      <c r="F215" s="163">
        <v>44256</v>
      </c>
      <c r="G215" s="168">
        <f>IF(AND(表格8[[#This Row],[住院日]]&lt;&gt;"",表格8[[#This Row],[出院日]]&lt;&gt;""),(IF(表格8[姓名]="",0,(表格8[出院日]-表格8[住院日])+1)),0)</f>
        <v>21</v>
      </c>
      <c r="H215" s="165">
        <f>IFERROR((INDEX(名冊[#All],MATCH(表格8[[#This Row],[姓名]],名冊[[#All],[姓名]],0),COLUMN(名冊[[#Headers],[月費]]))),"")</f>
        <v>35000</v>
      </c>
      <c r="I215" s="165">
        <f t="array" ref="I215">IFERROR((INDEX(名冊[#All],MATCH(表格8[[#This Row],[姓名]],名冊[[#All],[姓名]],0),COLUMN(名冊[[#Headers],[包月]]))),"")</f>
        <v>0</v>
      </c>
      <c r="J215" s="165">
        <f>600</f>
        <v>600</v>
      </c>
      <c r="K215" s="174">
        <f>-(ROUND(IF(表格8[姓名]="",0,(((表格8[月費]+表格8[[#This Row],[包月]])/30)-表格8[佔床費])*表格8[住院天數(含前後日)]),0))</f>
        <v>-11900</v>
      </c>
      <c r="L215" s="169" t="str">
        <f>"住院退費 "&amp;TEXT(表格8[[#This Row],[住院日]],"mm/dd;;")&amp;"-"&amp;TEXT(表格8[[#This Row],[出院日]],"mm/dd;;")&amp;" 共"&amp;表格8[[#This Row],[住院天數(含前後日)]]&amp;"日"</f>
        <v>住院退費 02/09-03/01 共21日</v>
      </c>
      <c r="M215" s="167">
        <f>-(ROUNDDOWN(表格8[[#This Row],[住院天數(含前後日)]]/7,0)*50)</f>
        <v>-150</v>
      </c>
      <c r="N215" s="70"/>
      <c r="O215" s="172"/>
      <c r="P215" s="174">
        <f>-(ROUND(表格8[[#This Row],[冷氣使用
天數]]*(500/30),0))</f>
        <v>0</v>
      </c>
    </row>
    <row r="216" spans="1:16" hidden="1">
      <c r="A216" s="160" t="str">
        <f t="array" ref="A216">IFERROR((INDEX(名冊[#All],MATCH(表格8[[#This Row],[姓名]],名冊[[#All],[姓名]],0),COLUMN(名冊[[#Headers],[字號]]))),"")</f>
        <v/>
      </c>
      <c r="B216" s="160" t="s">
        <v>909</v>
      </c>
      <c r="C216" s="162"/>
      <c r="D216" s="160" t="str">
        <f t="shared" si="3"/>
        <v>住院退費</v>
      </c>
      <c r="E216" s="163">
        <v>44243</v>
      </c>
      <c r="F216" s="163">
        <v>44259</v>
      </c>
      <c r="G216" s="168">
        <f>IF(AND(表格8[[#This Row],[住院日]]&lt;&gt;"",表格8[[#This Row],[出院日]]&lt;&gt;""),(IF(表格8[姓名]="",0,(表格8[出院日]-表格8[住院日])+1)),0)</f>
        <v>17</v>
      </c>
      <c r="H216" s="165" t="str">
        <f>IFERROR((INDEX(名冊[#All],MATCH(表格8[[#This Row],[姓名]],名冊[[#All],[姓名]],0),COLUMN(名冊[[#Headers],[月費]]))),"")</f>
        <v/>
      </c>
      <c r="I216" s="165" t="str">
        <f t="array" ref="I216">IFERROR((INDEX(名冊[#All],MATCH(表格8[[#This Row],[姓名]],名冊[[#All],[姓名]],0),COLUMN(名冊[[#Headers],[包月]]))),"")</f>
        <v/>
      </c>
      <c r="J216" s="165">
        <f>600</f>
        <v>600</v>
      </c>
      <c r="K216" s="174" t="e">
        <f>-(ROUND(IF(表格8[姓名]="",0,(((表格8[月費]+表格8[[#This Row],[包月]])/30)-表格8[佔床費])*表格8[住院天數(含前後日)]),0))</f>
        <v>#VALUE!</v>
      </c>
      <c r="L216" s="169" t="str">
        <f>"住院退費 "&amp;TEXT(表格8[[#This Row],[住院日]],"mm/dd;;")&amp;"-"&amp;TEXT(表格8[[#This Row],[出院日]],"mm/dd;;")&amp;" 共"&amp;表格8[[#This Row],[住院天數(含前後日)]]&amp;"日"</f>
        <v>住院退費 02/16-03/04 共17日</v>
      </c>
      <c r="M216" s="167">
        <f>-(ROUNDDOWN(表格8[[#This Row],[住院天數(含前後日)]]/7,0)*50)</f>
        <v>-100</v>
      </c>
      <c r="N216" s="70"/>
      <c r="O216" s="172"/>
      <c r="P216" s="174">
        <f>-(ROUND(表格8[[#This Row],[冷氣使用
天數]]*(500/30),0))</f>
        <v>0</v>
      </c>
    </row>
    <row r="217" spans="1:16" hidden="1">
      <c r="A217" s="160" t="str">
        <f t="array" ref="A217">IFERROR((INDEX(名冊[#All],MATCH(表格8[[#This Row],[姓名]],名冊[[#All],[姓名]],0),COLUMN(名冊[[#Headers],[字號]]))),"")</f>
        <v>1-450</v>
      </c>
      <c r="B217" s="160" t="s">
        <v>910</v>
      </c>
      <c r="C217" s="162"/>
      <c r="D217" s="160" t="str">
        <f t="shared" si="3"/>
        <v>住院退費</v>
      </c>
      <c r="E217" s="163">
        <v>44242</v>
      </c>
      <c r="F217" s="163">
        <v>44257</v>
      </c>
      <c r="G217" s="168">
        <f>IF(AND(表格8[[#This Row],[住院日]]&lt;&gt;"",表格8[[#This Row],[出院日]]&lt;&gt;""),(IF(表格8[姓名]="",0,(表格8[出院日]-表格8[住院日])+1)),0)</f>
        <v>16</v>
      </c>
      <c r="H217" s="165">
        <f>IFERROR((INDEX(名冊[#All],MATCH(表格8[[#This Row],[姓名]],名冊[[#All],[姓名]],0),COLUMN(名冊[[#Headers],[月費]]))),"")</f>
        <v>30000</v>
      </c>
      <c r="I217" s="165">
        <f t="array" ref="I217">IFERROR((INDEX(名冊[#All],MATCH(表格8[[#This Row],[姓名]],名冊[[#All],[姓名]],0),COLUMN(名冊[[#Headers],[包月]]))),"")</f>
        <v>0</v>
      </c>
      <c r="J217" s="165">
        <f>600</f>
        <v>600</v>
      </c>
      <c r="K217" s="174">
        <f>-(ROUND(IF(表格8[姓名]="",0,(((表格8[月費]+表格8[[#This Row],[包月]])/30)-表格8[佔床費])*表格8[住院天數(含前後日)]),0))</f>
        <v>-6400</v>
      </c>
      <c r="L217" s="169" t="str">
        <f>"住院退費 "&amp;TEXT(表格8[[#This Row],[住院日]],"mm/dd;;")&amp;"-"&amp;TEXT(表格8[[#This Row],[出院日]],"mm/dd;;")&amp;" 共"&amp;表格8[[#This Row],[住院天數(含前後日)]]&amp;"日"</f>
        <v>住院退費 02/15-03/02 共16日</v>
      </c>
      <c r="M217" s="167">
        <f>-(ROUNDDOWN(表格8[[#This Row],[住院天數(含前後日)]]/7,0)*50)</f>
        <v>-100</v>
      </c>
      <c r="N217" s="70"/>
      <c r="O217" s="172"/>
      <c r="P217" s="174">
        <f>-(ROUND(表格8[[#This Row],[冷氣使用
天數]]*(500/30),0))</f>
        <v>0</v>
      </c>
    </row>
    <row r="218" spans="1:16" hidden="1">
      <c r="A218" s="160" t="str">
        <f t="array" ref="A218">IFERROR((INDEX(名冊[#All],MATCH(表格8[[#This Row],[姓名]],名冊[[#All],[姓名]],0),COLUMN(名冊[[#Headers],[字號]]))),"")</f>
        <v>3-505</v>
      </c>
      <c r="B218" s="160" t="s">
        <v>911</v>
      </c>
      <c r="C218" s="162"/>
      <c r="D218" s="160" t="str">
        <f t="shared" si="3"/>
        <v>住院退費</v>
      </c>
      <c r="E218" s="163">
        <v>44248</v>
      </c>
      <c r="F218" s="163">
        <v>44260</v>
      </c>
      <c r="G218" s="168">
        <f>IF(AND(表格8[[#This Row],[住院日]]&lt;&gt;"",表格8[[#This Row],[出院日]]&lt;&gt;""),(IF(表格8[姓名]="",0,(表格8[出院日]-表格8[住院日])+1)),0)</f>
        <v>13</v>
      </c>
      <c r="H218" s="165">
        <f>IFERROR((INDEX(名冊[#All],MATCH(表格8[[#This Row],[姓名]],名冊[[#All],[姓名]],0),COLUMN(名冊[[#Headers],[月費]]))),"")</f>
        <v>32000</v>
      </c>
      <c r="I218" s="165">
        <f t="array" ref="I218">IFERROR((INDEX(名冊[#All],MATCH(表格8[[#This Row],[姓名]],名冊[[#All],[姓名]],0),COLUMN(名冊[[#Headers],[包月]]))),"")</f>
        <v>0</v>
      </c>
      <c r="J218" s="165">
        <f>600</f>
        <v>600</v>
      </c>
      <c r="K218" s="174">
        <f>-(ROUND(IF(表格8[姓名]="",0,(((表格8[月費]+表格8[[#This Row],[包月]])/30)-表格8[佔床費])*表格8[住院天數(含前後日)]),0))</f>
        <v>-6067</v>
      </c>
      <c r="L218" s="169" t="str">
        <f>"住院退費 "&amp;TEXT(表格8[[#This Row],[住院日]],"mm/dd;;")&amp;"-"&amp;TEXT(表格8[[#This Row],[出院日]],"mm/dd;;")&amp;" 共"&amp;表格8[[#This Row],[住院天數(含前後日)]]&amp;"日"</f>
        <v>住院退費 02/21-03/05 共13日</v>
      </c>
      <c r="M218" s="167">
        <f>-(ROUNDDOWN(表格8[[#This Row],[住院天數(含前後日)]]/7,0)*50)</f>
        <v>-50</v>
      </c>
      <c r="N218" s="70"/>
      <c r="O218" s="172"/>
      <c r="P218" s="174">
        <f>-(ROUND(表格8[[#This Row],[冷氣使用
天數]]*(500/30),0))</f>
        <v>0</v>
      </c>
    </row>
    <row r="219" spans="1:16" hidden="1">
      <c r="A219" s="160" t="str">
        <f t="array" ref="A219">IFERROR((INDEX(名冊[#All],MATCH(表格8[[#This Row],[姓名]],名冊[[#All],[姓名]],0),COLUMN(名冊[[#Headers],[字號]]))),"")</f>
        <v>2-155</v>
      </c>
      <c r="B219" s="160" t="s">
        <v>912</v>
      </c>
      <c r="C219" s="162"/>
      <c r="D219" s="160" t="str">
        <f t="shared" si="3"/>
        <v>住院退費</v>
      </c>
      <c r="E219" s="163">
        <v>44238</v>
      </c>
      <c r="F219" s="163">
        <v>44253</v>
      </c>
      <c r="G219" s="168">
        <f>IF(AND(表格8[[#This Row],[住院日]]&lt;&gt;"",表格8[[#This Row],[出院日]]&lt;&gt;""),(IF(表格8[姓名]="",0,(表格8[出院日]-表格8[住院日])+1)),0)</f>
        <v>16</v>
      </c>
      <c r="H219" s="165">
        <f>IFERROR((INDEX(名冊[#All],MATCH(表格8[[#This Row],[姓名]],名冊[[#All],[姓名]],0),COLUMN(名冊[[#Headers],[月費]]))),"")</f>
        <v>37000</v>
      </c>
      <c r="I219" s="165">
        <f t="array" ref="I219">IFERROR((INDEX(名冊[#All],MATCH(表格8[[#This Row],[姓名]],名冊[[#All],[姓名]],0),COLUMN(名冊[[#Headers],[包月]]))),"")</f>
        <v>0</v>
      </c>
      <c r="J219" s="165">
        <f>600</f>
        <v>600</v>
      </c>
      <c r="K219" s="174">
        <f>-(ROUND(IF(表格8[姓名]="",0,(((表格8[月費]+表格8[[#This Row],[包月]])/30)-表格8[佔床費])*表格8[住院天數(含前後日)]),0))</f>
        <v>-10133</v>
      </c>
      <c r="L219" s="169" t="str">
        <f>"住院退費 "&amp;TEXT(表格8[[#This Row],[住院日]],"mm/dd;;")&amp;"-"&amp;TEXT(表格8[[#This Row],[出院日]],"mm/dd;;")&amp;" 共"&amp;表格8[[#This Row],[住院天數(含前後日)]]&amp;"日"</f>
        <v>住院退費 02/11-02/26 共16日</v>
      </c>
      <c r="M219" s="167">
        <f>-(ROUNDDOWN(表格8[[#This Row],[住院天數(含前後日)]]/7,0)*50)</f>
        <v>-100</v>
      </c>
      <c r="N219" s="70"/>
      <c r="O219" s="172"/>
      <c r="P219" s="174">
        <f>-(ROUND(表格8[[#This Row],[冷氣使用
天數]]*(500/30),0))</f>
        <v>0</v>
      </c>
    </row>
    <row r="220" spans="1:16" hidden="1">
      <c r="A220" s="160" t="str">
        <f t="array" ref="A220">IFERROR((INDEX(名冊[#All],MATCH(表格8[[#This Row],[姓名]],名冊[[#All],[姓名]],0),COLUMN(名冊[[#Headers],[字號]]))),"")</f>
        <v>1-612</v>
      </c>
      <c r="B220" s="160" t="s">
        <v>913</v>
      </c>
      <c r="C220" s="162"/>
      <c r="D220" s="160" t="str">
        <f t="shared" si="3"/>
        <v>住院退費</v>
      </c>
      <c r="E220" s="163">
        <v>44270</v>
      </c>
      <c r="F220" s="163">
        <v>44274</v>
      </c>
      <c r="G220" s="168">
        <f>IF(AND(表格8[[#This Row],[住院日]]&lt;&gt;"",表格8[[#This Row],[出院日]]&lt;&gt;""),(IF(表格8[姓名]="",0,(表格8[出院日]-表格8[住院日])+1)),0)</f>
        <v>5</v>
      </c>
      <c r="H220" s="165">
        <f>IFERROR((INDEX(名冊[#All],MATCH(表格8[[#This Row],[姓名]],名冊[[#All],[姓名]],0),COLUMN(名冊[[#Headers],[月費]]))),"")</f>
        <v>27000</v>
      </c>
      <c r="I220" s="165">
        <f t="array" ref="I220">IFERROR((INDEX(名冊[#All],MATCH(表格8[[#This Row],[姓名]],名冊[[#All],[姓名]],0),COLUMN(名冊[[#Headers],[包月]]))),"")</f>
        <v>0</v>
      </c>
      <c r="J220" s="165">
        <f>600</f>
        <v>600</v>
      </c>
      <c r="K220" s="174">
        <f>-(ROUND(IF(表格8[姓名]="",0,(((表格8[月費]+表格8[[#This Row],[包月]])/30)-表格8[佔床費])*表格8[住院天數(含前後日)]),0))</f>
        <v>-1500</v>
      </c>
      <c r="L220" s="169" t="str">
        <f>"住院退費 "&amp;TEXT(表格8[[#This Row],[住院日]],"mm/dd;;")&amp;"-"&amp;TEXT(表格8[[#This Row],[出院日]],"mm/dd;;")&amp;" 共"&amp;表格8[[#This Row],[住院天數(含前後日)]]&amp;"日"</f>
        <v>住院退費 03/15-03/19 共5日</v>
      </c>
      <c r="M220" s="167">
        <f>-(ROUNDDOWN(表格8[[#This Row],[住院天數(含前後日)]]/7,0)*50)</f>
        <v>0</v>
      </c>
      <c r="N220" s="70"/>
      <c r="O220" s="172"/>
      <c r="P220" s="174">
        <f>-(ROUND(表格8[[#This Row],[冷氣使用
天數]]*(500/30),0))</f>
        <v>0</v>
      </c>
    </row>
    <row r="221" spans="1:16" hidden="1">
      <c r="A221" s="160" t="str">
        <f t="array" ref="A221">IFERROR((INDEX(名冊[#All],MATCH(表格8[[#This Row],[姓名]],名冊[[#All],[姓名]],0),COLUMN(名冊[[#Headers],[字號]]))),"")</f>
        <v>2-146</v>
      </c>
      <c r="B221" s="160" t="s">
        <v>914</v>
      </c>
      <c r="C221" s="162"/>
      <c r="D221" s="160" t="str">
        <f t="shared" si="3"/>
        <v>住院退費</v>
      </c>
      <c r="E221" s="163">
        <v>44217</v>
      </c>
      <c r="F221" s="163">
        <v>44229</v>
      </c>
      <c r="G221" s="168">
        <f>IF(AND(表格8[[#This Row],[住院日]]&lt;&gt;"",表格8[[#This Row],[出院日]]&lt;&gt;""),(IF(表格8[姓名]="",0,(表格8[出院日]-表格8[住院日])+1)),0)</f>
        <v>13</v>
      </c>
      <c r="H221" s="165">
        <f>IFERROR((INDEX(名冊[#All],MATCH(表格8[[#This Row],[姓名]],名冊[[#All],[姓名]],0),COLUMN(名冊[[#Headers],[月費]]))),"")</f>
        <v>37000</v>
      </c>
      <c r="I221" s="165">
        <f t="array" ref="I221">IFERROR((INDEX(名冊[#All],MATCH(表格8[[#This Row],[姓名]],名冊[[#All],[姓名]],0),COLUMN(名冊[[#Headers],[包月]]))),"")</f>
        <v>0</v>
      </c>
      <c r="J221" s="165">
        <f>600</f>
        <v>600</v>
      </c>
      <c r="K221" s="174">
        <f>-(ROUND(IF(表格8[姓名]="",0,(((表格8[月費]+表格8[[#This Row],[包月]])/30)-表格8[佔床費])*表格8[住院天數(含前後日)]),0))</f>
        <v>-8233</v>
      </c>
      <c r="L221" s="169" t="str">
        <f>"住院退費 "&amp;TEXT(表格8[[#This Row],[住院日]],"mm/dd;;")&amp;"-"&amp;TEXT(表格8[[#This Row],[出院日]],"mm/dd;;")&amp;" 共"&amp;表格8[[#This Row],[住院天數(含前後日)]]&amp;"日"</f>
        <v>住院退費 01/21-02/02 共13日</v>
      </c>
      <c r="M221" s="167">
        <f>-(ROUNDDOWN(表格8[[#This Row],[住院天數(含前後日)]]/7,0)*50)</f>
        <v>-50</v>
      </c>
      <c r="N221" s="70"/>
      <c r="O221" s="172"/>
      <c r="P221" s="174">
        <f>-(ROUND(表格8[[#This Row],[冷氣使用
天數]]*(500/30),0))</f>
        <v>0</v>
      </c>
    </row>
    <row r="222" spans="1:16" hidden="1">
      <c r="A222" s="160" t="str">
        <f t="array" ref="A222">IFERROR((INDEX(名冊[#All],MATCH(表格8[[#This Row],[姓名]],名冊[[#All],[姓名]],0),COLUMN(名冊[[#Headers],[字號]]))),"")</f>
        <v>3-505</v>
      </c>
      <c r="B222" s="160" t="s">
        <v>915</v>
      </c>
      <c r="C222" s="162"/>
      <c r="D222" s="160" t="str">
        <f t="shared" si="3"/>
        <v>住院退費</v>
      </c>
      <c r="E222" s="163">
        <v>44271</v>
      </c>
      <c r="F222" s="163">
        <v>44280</v>
      </c>
      <c r="G222" s="168">
        <f>IF(AND(表格8[[#This Row],[住院日]]&lt;&gt;"",表格8[[#This Row],[出院日]]&lt;&gt;""),(IF(表格8[姓名]="",0,(表格8[出院日]-表格8[住院日])+1)),0)</f>
        <v>10</v>
      </c>
      <c r="H222" s="165">
        <f>IFERROR((INDEX(名冊[#All],MATCH(表格8[[#This Row],[姓名]],名冊[[#All],[姓名]],0),COLUMN(名冊[[#Headers],[月費]]))),"")</f>
        <v>32000</v>
      </c>
      <c r="I222" s="165">
        <f t="array" ref="I222">IFERROR((INDEX(名冊[#All],MATCH(表格8[[#This Row],[姓名]],名冊[[#All],[姓名]],0),COLUMN(名冊[[#Headers],[包月]]))),"")</f>
        <v>0</v>
      </c>
      <c r="J222" s="165">
        <f>600</f>
        <v>600</v>
      </c>
      <c r="K222" s="174">
        <f>-(ROUND(IF(表格8[姓名]="",0,(((表格8[月費]+表格8[[#This Row],[包月]])/30)-表格8[佔床費])*表格8[住院天數(含前後日)]),0))</f>
        <v>-4667</v>
      </c>
      <c r="L222" s="169" t="str">
        <f>"住院退費 "&amp;TEXT(表格8[[#This Row],[住院日]],"mm/dd;;")&amp;"-"&amp;TEXT(表格8[[#This Row],[出院日]],"mm/dd;;")&amp;" 共"&amp;表格8[[#This Row],[住院天數(含前後日)]]&amp;"日"</f>
        <v>住院退費 03/16-03/25 共10日</v>
      </c>
      <c r="M222" s="167">
        <f>-(ROUNDDOWN(表格8[[#This Row],[住院天數(含前後日)]]/7,0)*50)</f>
        <v>-50</v>
      </c>
      <c r="N222" s="70"/>
      <c r="O222" s="172"/>
      <c r="P222" s="174">
        <f>-(ROUND(表格8[[#This Row],[冷氣使用
天數]]*(500/30),0))</f>
        <v>0</v>
      </c>
    </row>
    <row r="223" spans="1:16" hidden="1">
      <c r="A223" s="160" t="str">
        <f t="array" ref="A223">IFERROR((INDEX(名冊[#All],MATCH(表格8[[#This Row],[姓名]],名冊[[#All],[姓名]],0),COLUMN(名冊[[#Headers],[字號]]))),"")</f>
        <v>2-066</v>
      </c>
      <c r="B223" s="160" t="s">
        <v>916</v>
      </c>
      <c r="C223" s="162"/>
      <c r="D223" s="160" t="str">
        <f t="shared" si="3"/>
        <v>住院退費</v>
      </c>
      <c r="E223" s="163">
        <v>44210</v>
      </c>
      <c r="F223" s="163">
        <v>44223</v>
      </c>
      <c r="G223" s="168">
        <f>IF(AND(表格8[[#This Row],[住院日]]&lt;&gt;"",表格8[[#This Row],[出院日]]&lt;&gt;""),(IF(表格8[姓名]="",0,(表格8[出院日]-表格8[住院日])+1)),0)</f>
        <v>14</v>
      </c>
      <c r="H223" s="165">
        <f>IFERROR((INDEX(名冊[#All],MATCH(表格8[[#This Row],[姓名]],名冊[[#All],[姓名]],0),COLUMN(名冊[[#Headers],[月費]]))),"")</f>
        <v>36000</v>
      </c>
      <c r="I223" s="165">
        <f t="array" ref="I223">IFERROR((INDEX(名冊[#All],MATCH(表格8[[#This Row],[姓名]],名冊[[#All],[姓名]],0),COLUMN(名冊[[#Headers],[包月]]))),"")</f>
        <v>0</v>
      </c>
      <c r="J223" s="165">
        <f>600</f>
        <v>600</v>
      </c>
      <c r="K223" s="174">
        <f>-(ROUND(IF(表格8[姓名]="",0,(((表格8[月費]+表格8[[#This Row],[包月]])/30)-表格8[佔床費])*表格8[住院天數(含前後日)]),0))</f>
        <v>-8400</v>
      </c>
      <c r="L223" s="169" t="str">
        <f>"住院退費 "&amp;TEXT(表格8[[#This Row],[住院日]],"mm/dd;;")&amp;"-"&amp;TEXT(表格8[[#This Row],[出院日]],"mm/dd;;")&amp;" 共"&amp;表格8[[#This Row],[住院天數(含前後日)]]&amp;"日"</f>
        <v>住院退費 01/14-01/27 共14日</v>
      </c>
      <c r="M223" s="167">
        <f>-(ROUNDDOWN(表格8[[#This Row],[住院天數(含前後日)]]/7,0)*50)</f>
        <v>-100</v>
      </c>
      <c r="N223" s="70"/>
      <c r="O223" s="172"/>
      <c r="P223" s="174">
        <f>-(ROUND(表格8[[#This Row],[冷氣使用
天數]]*(500/30),0))</f>
        <v>0</v>
      </c>
    </row>
    <row r="224" spans="1:16" hidden="1">
      <c r="A224" s="160" t="str">
        <f t="array" ref="A224">IFERROR((INDEX(名冊[#All],MATCH(表格8[[#This Row],[姓名]],名冊[[#All],[姓名]],0),COLUMN(名冊[[#Headers],[字號]]))),"")</f>
        <v>1-333</v>
      </c>
      <c r="B224" s="160" t="s">
        <v>917</v>
      </c>
      <c r="C224" s="162"/>
      <c r="D224" s="160" t="str">
        <f t="shared" si="3"/>
        <v>住院退費</v>
      </c>
      <c r="E224" s="163">
        <v>44272</v>
      </c>
      <c r="F224" s="163">
        <v>44279</v>
      </c>
      <c r="G224" s="168">
        <f>IF(AND(表格8[[#This Row],[住院日]]&lt;&gt;"",表格8[[#This Row],[出院日]]&lt;&gt;""),(IF(表格8[姓名]="",0,(表格8[出院日]-表格8[住院日])+1)),0)</f>
        <v>8</v>
      </c>
      <c r="H224" s="165">
        <f>IFERROR((INDEX(名冊[#All],MATCH(表格8[[#This Row],[姓名]],名冊[[#All],[姓名]],0),COLUMN(名冊[[#Headers],[月費]]))),"")</f>
        <v>30000</v>
      </c>
      <c r="I224" s="165">
        <f t="array" ref="I224">IFERROR((INDEX(名冊[#All],MATCH(表格8[[#This Row],[姓名]],名冊[[#All],[姓名]],0),COLUMN(名冊[[#Headers],[包月]]))),"")</f>
        <v>0</v>
      </c>
      <c r="J224" s="165">
        <f>600</f>
        <v>600</v>
      </c>
      <c r="K224" s="174">
        <f>-(ROUND(IF(表格8[姓名]="",0,(((表格8[月費]+表格8[[#This Row],[包月]])/30)-表格8[佔床費])*表格8[住院天數(含前後日)]),0))</f>
        <v>-3200</v>
      </c>
      <c r="L224" s="169" t="str">
        <f>"住院退費 "&amp;TEXT(表格8[[#This Row],[住院日]],"mm/dd;;")&amp;"-"&amp;TEXT(表格8[[#This Row],[出院日]],"mm/dd;;")&amp;" 共"&amp;表格8[[#This Row],[住院天數(含前後日)]]&amp;"日"</f>
        <v>住院退費 03/17-03/24 共8日</v>
      </c>
      <c r="M224" s="167">
        <f>-(ROUNDDOWN(表格8[[#This Row],[住院天數(含前後日)]]/7,0)*50)</f>
        <v>-50</v>
      </c>
      <c r="N224" s="70"/>
      <c r="O224" s="172"/>
      <c r="P224" s="174">
        <f>-(ROUND(表格8[[#This Row],[冷氣使用
天數]]*(500/30),0))</f>
        <v>0</v>
      </c>
    </row>
    <row r="225" spans="1:16" hidden="1">
      <c r="A225" s="160" t="str">
        <f t="array" ref="A225">IFERROR((INDEX(名冊[#All],MATCH(表格8[[#This Row],[姓名]],名冊[[#All],[姓名]],0),COLUMN(名冊[[#Headers],[字號]]))),"")</f>
        <v>1-526</v>
      </c>
      <c r="B225" s="160" t="s">
        <v>626</v>
      </c>
      <c r="C225" s="162"/>
      <c r="D225" s="160" t="str">
        <f t="shared" si="3"/>
        <v>住院退費</v>
      </c>
      <c r="E225" s="163">
        <v>44293</v>
      </c>
      <c r="F225" s="163">
        <v>44306</v>
      </c>
      <c r="G225" s="168">
        <f>IF(AND(表格8[[#This Row],[住院日]]&lt;&gt;"",表格8[[#This Row],[出院日]]&lt;&gt;""),(IF(表格8[姓名]="",0,(表格8[出院日]-表格8[住院日])+1)),0)</f>
        <v>14</v>
      </c>
      <c r="H225" s="165">
        <f>IFERROR((INDEX(名冊[#All],MATCH(表格8[[#This Row],[姓名]],名冊[[#All],[姓名]],0),COLUMN(名冊[[#Headers],[月費]]))),"")</f>
        <v>30000</v>
      </c>
      <c r="I225" s="165">
        <f t="array" ref="I225">IFERROR((INDEX(名冊[#All],MATCH(表格8[[#This Row],[姓名]],名冊[[#All],[姓名]],0),COLUMN(名冊[[#Headers],[包月]]))),"")</f>
        <v>0</v>
      </c>
      <c r="J225" s="165">
        <f>600</f>
        <v>600</v>
      </c>
      <c r="K225" s="174">
        <f>-(ROUND(IF(表格8[姓名]="",0,(((表格8[月費]+表格8[[#This Row],[包月]])/30)-表格8[佔床費])*表格8[住院天數(含前後日)]),0))</f>
        <v>-5600</v>
      </c>
      <c r="L225" s="169" t="str">
        <f>"住院退費 "&amp;TEXT(表格8[[#This Row],[住院日]],"mm/dd;;")&amp;"-"&amp;TEXT(表格8[[#This Row],[出院日]],"mm/dd;;")&amp;" 共"&amp;表格8[[#This Row],[住院天數(含前後日)]]&amp;"日"</f>
        <v>住院退費 04/07-04/20 共14日</v>
      </c>
      <c r="M225" s="167">
        <f>-(ROUNDDOWN(表格8[[#This Row],[住院天數(含前後日)]]/7,0)*50)</f>
        <v>-100</v>
      </c>
      <c r="N225" s="70"/>
      <c r="O225" s="172"/>
      <c r="P225" s="174">
        <f>-(ROUND(表格8[[#This Row],[冷氣使用
天數]]*(500/30),0))</f>
        <v>0</v>
      </c>
    </row>
    <row r="226" spans="1:16" hidden="1">
      <c r="A226" s="160" t="str">
        <f t="array" ref="A226">IFERROR((INDEX(名冊[#All],MATCH(表格8[[#This Row],[姓名]],名冊[[#All],[姓名]],0),COLUMN(名冊[[#Headers],[字號]]))),"")</f>
        <v>2-155</v>
      </c>
      <c r="B226" s="160" t="s">
        <v>861</v>
      </c>
      <c r="C226" s="162"/>
      <c r="D226" s="160" t="str">
        <f t="shared" si="3"/>
        <v>住院退費</v>
      </c>
      <c r="E226" s="163">
        <v>44275</v>
      </c>
      <c r="F226" s="163">
        <v>44295</v>
      </c>
      <c r="G226" s="168">
        <f>IF(AND(表格8[[#This Row],[住院日]]&lt;&gt;"",表格8[[#This Row],[出院日]]&lt;&gt;""),(IF(表格8[姓名]="",0,(表格8[出院日]-表格8[住院日])+1)),0)</f>
        <v>21</v>
      </c>
      <c r="H226" s="165">
        <f>IFERROR((INDEX(名冊[#All],MATCH(表格8[[#This Row],[姓名]],名冊[[#All],[姓名]],0),COLUMN(名冊[[#Headers],[月費]]))),"")</f>
        <v>37000</v>
      </c>
      <c r="I226" s="165">
        <f t="array" ref="I226">IFERROR((INDEX(名冊[#All],MATCH(表格8[[#This Row],[姓名]],名冊[[#All],[姓名]],0),COLUMN(名冊[[#Headers],[包月]]))),"")</f>
        <v>0</v>
      </c>
      <c r="J226" s="165">
        <f>600</f>
        <v>600</v>
      </c>
      <c r="K226" s="174">
        <f>-(ROUND(IF(表格8[姓名]="",0,(((表格8[月費]+表格8[[#This Row],[包月]])/30)-表格8[佔床費])*表格8[住院天數(含前後日)]),0))</f>
        <v>-13300</v>
      </c>
      <c r="L226" s="169" t="str">
        <f>"住院退費 "&amp;TEXT(表格8[[#This Row],[住院日]],"mm/dd;;")&amp;"-"&amp;TEXT(表格8[[#This Row],[出院日]],"mm/dd;;")&amp;" 共"&amp;表格8[[#This Row],[住院天數(含前後日)]]&amp;"日"</f>
        <v>住院退費 03/20-04/09 共21日</v>
      </c>
      <c r="M226" s="167">
        <f>-(ROUNDDOWN(表格8[[#This Row],[住院天數(含前後日)]]/7,0)*50)</f>
        <v>-150</v>
      </c>
      <c r="N226" s="70"/>
      <c r="O226" s="172"/>
      <c r="P226" s="174">
        <f>-(ROUND(表格8[[#This Row],[冷氣使用
天數]]*(500/30),0))</f>
        <v>0</v>
      </c>
    </row>
    <row r="227" spans="1:16" hidden="1">
      <c r="A227" s="160" t="str">
        <f t="array" ref="A227">IFERROR((INDEX(名冊[#All],MATCH(表格8[[#This Row],[姓名]],名冊[[#All],[姓名]],0),COLUMN(名冊[[#Headers],[字號]]))),"")</f>
        <v/>
      </c>
      <c r="B227" s="160" t="s">
        <v>755</v>
      </c>
      <c r="C227" s="162"/>
      <c r="D227" s="160" t="str">
        <f t="shared" si="3"/>
        <v>住院退費</v>
      </c>
      <c r="E227" s="163">
        <v>44271</v>
      </c>
      <c r="F227" s="163">
        <v>44284</v>
      </c>
      <c r="G227" s="168">
        <f>IF(AND(表格8[[#This Row],[住院日]]&lt;&gt;"",表格8[[#This Row],[出院日]]&lt;&gt;""),(IF(表格8[姓名]="",0,(表格8[出院日]-表格8[住院日])+1)),0)</f>
        <v>14</v>
      </c>
      <c r="H227" s="165" t="str">
        <f>IFERROR((INDEX(名冊[#All],MATCH(表格8[[#This Row],[姓名]],名冊[[#All],[姓名]],0),COLUMN(名冊[[#Headers],[月費]]))),"")</f>
        <v/>
      </c>
      <c r="I227" s="165" t="str">
        <f t="array" ref="I227">IFERROR((INDEX(名冊[#All],MATCH(表格8[[#This Row],[姓名]],名冊[[#All],[姓名]],0),COLUMN(名冊[[#Headers],[包月]]))),"")</f>
        <v/>
      </c>
      <c r="J227" s="165">
        <f>600</f>
        <v>600</v>
      </c>
      <c r="K227" s="174" t="e">
        <f>-(ROUND(IF(表格8[姓名]="",0,(((表格8[月費]+表格8[[#This Row],[包月]])/30)-表格8[佔床費])*表格8[住院天數(含前後日)]),0))</f>
        <v>#VALUE!</v>
      </c>
      <c r="L227" s="169" t="str">
        <f>"住院退費 "&amp;TEXT(表格8[[#This Row],[住院日]],"mm/dd;;")&amp;"-"&amp;TEXT(表格8[[#This Row],[出院日]],"mm/dd;;")&amp;" 共"&amp;表格8[[#This Row],[住院天數(含前後日)]]&amp;"日"</f>
        <v>住院退費 03/16-03/29 共14日</v>
      </c>
      <c r="M227" s="167">
        <f>-(ROUNDDOWN(表格8[[#This Row],[住院天數(含前後日)]]/7,0)*50)</f>
        <v>-100</v>
      </c>
      <c r="N227" s="70"/>
      <c r="O227" s="172"/>
      <c r="P227" s="174">
        <f>-(ROUND(表格8[[#This Row],[冷氣使用
天數]]*(500/30),0))</f>
        <v>0</v>
      </c>
    </row>
    <row r="228" spans="1:16" hidden="1">
      <c r="A228" s="160" t="str">
        <f t="array" ref="A228">IFERROR((INDEX(名冊[#All],MATCH(表格8[[#This Row],[姓名]],名冊[[#All],[姓名]],0),COLUMN(名冊[[#Headers],[字號]]))),"")</f>
        <v/>
      </c>
      <c r="B228" s="160" t="s">
        <v>423</v>
      </c>
      <c r="C228" s="162"/>
      <c r="D228" s="160" t="str">
        <f t="shared" si="3"/>
        <v>住院退費</v>
      </c>
      <c r="E228" s="163">
        <v>44250</v>
      </c>
      <c r="F228" s="163">
        <v>44301</v>
      </c>
      <c r="G228" s="168">
        <f>IF(AND(表格8[[#This Row],[住院日]]&lt;&gt;"",表格8[[#This Row],[出院日]]&lt;&gt;""),(IF(表格8[姓名]="",0,(表格8[出院日]-表格8[住院日])+1)),0)</f>
        <v>52</v>
      </c>
      <c r="H228" s="165" t="str">
        <f>IFERROR((INDEX(名冊[#All],MATCH(表格8[[#This Row],[姓名]],名冊[[#All],[姓名]],0),COLUMN(名冊[[#Headers],[月費]]))),"")</f>
        <v/>
      </c>
      <c r="I228" s="165" t="str">
        <f t="array" ref="I228">IFERROR((INDEX(名冊[#All],MATCH(表格8[[#This Row],[姓名]],名冊[[#All],[姓名]],0),COLUMN(名冊[[#Headers],[包月]]))),"")</f>
        <v/>
      </c>
      <c r="J228" s="165">
        <f>600</f>
        <v>600</v>
      </c>
      <c r="K228" s="174" t="e">
        <f>-(ROUND(IF(表格8[姓名]="",0,(((表格8[月費]+表格8[[#This Row],[包月]])/30)-表格8[佔床費])*表格8[住院天數(含前後日)]),0))</f>
        <v>#VALUE!</v>
      </c>
      <c r="L228" s="169" t="str">
        <f>"住院退費 "&amp;TEXT(表格8[[#This Row],[住院日]],"mm/dd;;")&amp;"-"&amp;TEXT(表格8[[#This Row],[出院日]],"mm/dd;;")&amp;" 共"&amp;表格8[[#This Row],[住院天數(含前後日)]]&amp;"日"</f>
        <v>住院退費 02/23-04/15 共52日</v>
      </c>
      <c r="M228" s="167">
        <f>-(ROUNDDOWN(表格8[[#This Row],[住院天數(含前後日)]]/7,0)*50)</f>
        <v>-350</v>
      </c>
      <c r="N228" s="70"/>
      <c r="O228" s="172"/>
      <c r="P228" s="174">
        <f>-(ROUND(表格8[[#This Row],[冷氣使用
天數]]*(500/30),0))</f>
        <v>0</v>
      </c>
    </row>
    <row r="229" spans="1:16" hidden="1">
      <c r="A229" s="160" t="str">
        <f t="array" ref="A229">IFERROR((INDEX(名冊[#All],MATCH(表格8[[#This Row],[姓名]],名冊[[#All],[姓名]],0),COLUMN(名冊[[#Headers],[字號]]))),"")</f>
        <v>2-146</v>
      </c>
      <c r="B229" s="160" t="s">
        <v>515</v>
      </c>
      <c r="C229" s="162"/>
      <c r="D229" s="160" t="str">
        <f t="shared" si="3"/>
        <v>住院退費</v>
      </c>
      <c r="E229" s="163">
        <v>44300</v>
      </c>
      <c r="F229" s="163">
        <v>44308</v>
      </c>
      <c r="G229" s="168">
        <f>IF(AND(表格8[[#This Row],[住院日]]&lt;&gt;"",表格8[[#This Row],[出院日]]&lt;&gt;""),(IF(表格8[姓名]="",0,(表格8[出院日]-表格8[住院日])+1)),0)</f>
        <v>9</v>
      </c>
      <c r="H229" s="165">
        <f>IFERROR((INDEX(名冊[#All],MATCH(表格8[[#This Row],[姓名]],名冊[[#All],[姓名]],0),COLUMN(名冊[[#Headers],[月費]]))),"")</f>
        <v>37000</v>
      </c>
      <c r="I229" s="165">
        <f t="array" ref="I229">IFERROR((INDEX(名冊[#All],MATCH(表格8[[#This Row],[姓名]],名冊[[#All],[姓名]],0),COLUMN(名冊[[#Headers],[包月]]))),"")</f>
        <v>0</v>
      </c>
      <c r="J229" s="165">
        <f>600</f>
        <v>600</v>
      </c>
      <c r="K229" s="174">
        <f>-(ROUND(IF(表格8[姓名]="",0,(((表格8[月費]+表格8[[#This Row],[包月]])/30)-表格8[佔床費])*表格8[住院天數(含前後日)]),0))</f>
        <v>-5700</v>
      </c>
      <c r="L229" s="169" t="str">
        <f>"住院退費 "&amp;TEXT(表格8[[#This Row],[住院日]],"mm/dd;;")&amp;"-"&amp;TEXT(表格8[[#This Row],[出院日]],"mm/dd;;")&amp;" 共"&amp;表格8[[#This Row],[住院天數(含前後日)]]&amp;"日"</f>
        <v>住院退費 04/14-04/22 共9日</v>
      </c>
      <c r="M229" s="167">
        <f>-(ROUNDDOWN(表格8[[#This Row],[住院天數(含前後日)]]/7,0)*50)</f>
        <v>-50</v>
      </c>
      <c r="N229" s="70"/>
      <c r="O229" s="172"/>
      <c r="P229" s="174">
        <f>-(ROUND(表格8[[#This Row],[冷氣使用
天數]]*(500/30),0))</f>
        <v>0</v>
      </c>
    </row>
    <row r="230" spans="1:16" hidden="1">
      <c r="A230" s="160" t="str">
        <f t="array" ref="A230">IFERROR((INDEX(名冊[#All],MATCH(表格8[[#This Row],[姓名]],名冊[[#All],[姓名]],0),COLUMN(名冊[[#Headers],[字號]]))),"")</f>
        <v>3-558</v>
      </c>
      <c r="B230" s="160" t="s">
        <v>860</v>
      </c>
      <c r="C230" s="162"/>
      <c r="D230" s="160" t="str">
        <f t="shared" si="3"/>
        <v>住院退費</v>
      </c>
      <c r="E230" s="163">
        <v>44278</v>
      </c>
      <c r="F230" s="163">
        <v>44307</v>
      </c>
      <c r="G230" s="168">
        <f>IF(AND(表格8[[#This Row],[住院日]]&lt;&gt;"",表格8[[#This Row],[出院日]]&lt;&gt;""),(IF(表格8[姓名]="",0,(表格8[出院日]-表格8[住院日])+1)),0)</f>
        <v>30</v>
      </c>
      <c r="H230" s="165">
        <f>IFERROR((INDEX(名冊[#All],MATCH(表格8[[#This Row],[姓名]],名冊[[#All],[姓名]],0),COLUMN(名冊[[#Headers],[月費]]))),"")</f>
        <v>35000</v>
      </c>
      <c r="I230" s="165">
        <f t="array" ref="I230">IFERROR((INDEX(名冊[#All],MATCH(表格8[[#This Row],[姓名]],名冊[[#All],[姓名]],0),COLUMN(名冊[[#Headers],[包月]]))),"")</f>
        <v>0</v>
      </c>
      <c r="J230" s="165">
        <f>600</f>
        <v>600</v>
      </c>
      <c r="K230" s="174">
        <f>-(ROUND(IF(表格8[姓名]="",0,(((表格8[月費]+表格8[[#This Row],[包月]])/30)-表格8[佔床費])*表格8[住院天數(含前後日)]),0))</f>
        <v>-17000</v>
      </c>
      <c r="L230" s="169" t="str">
        <f>"住院退費 "&amp;TEXT(表格8[[#This Row],[住院日]],"mm/dd;;")&amp;"-"&amp;TEXT(表格8[[#This Row],[出院日]],"mm/dd;;")&amp;" 共"&amp;表格8[[#This Row],[住院天數(含前後日)]]&amp;"日"</f>
        <v>住院退費 03/23-04/21 共30日</v>
      </c>
      <c r="M230" s="167">
        <f>-(ROUNDDOWN(表格8[[#This Row],[住院天數(含前後日)]]/7,0)*50)</f>
        <v>-200</v>
      </c>
      <c r="N230" s="70"/>
      <c r="O230" s="172"/>
      <c r="P230" s="174">
        <f>-(ROUND(表格8[[#This Row],[冷氣使用
天數]]*(500/30),0))</f>
        <v>0</v>
      </c>
    </row>
    <row r="231" spans="1:16" hidden="1">
      <c r="A231" s="160" t="str">
        <f t="array" ref="A231">IFERROR((INDEX(名冊[#All],MATCH(表格8[[#This Row],[姓名]],名冊[[#All],[姓名]],0),COLUMN(名冊[[#Headers],[字號]]))),"")</f>
        <v/>
      </c>
      <c r="B231" s="160" t="s">
        <v>858</v>
      </c>
      <c r="C231" s="162"/>
      <c r="D231" s="160" t="str">
        <f t="shared" si="3"/>
        <v>住院退費</v>
      </c>
      <c r="E231" s="163">
        <v>44279</v>
      </c>
      <c r="F231" s="163">
        <v>44287</v>
      </c>
      <c r="G231" s="168">
        <f>IF(AND(表格8[[#This Row],[住院日]]&lt;&gt;"",表格8[[#This Row],[出院日]]&lt;&gt;""),(IF(表格8[姓名]="",0,(表格8[出院日]-表格8[住院日])+1)),0)</f>
        <v>9</v>
      </c>
      <c r="H231" s="165" t="str">
        <f>IFERROR((INDEX(名冊[#All],MATCH(表格8[[#This Row],[姓名]],名冊[[#All],[姓名]],0),COLUMN(名冊[[#Headers],[月費]]))),"")</f>
        <v/>
      </c>
      <c r="I231" s="165" t="str">
        <f t="array" ref="I231">IFERROR((INDEX(名冊[#All],MATCH(表格8[[#This Row],[姓名]],名冊[[#All],[姓名]],0),COLUMN(名冊[[#Headers],[包月]]))),"")</f>
        <v/>
      </c>
      <c r="J231" s="165">
        <f>600</f>
        <v>600</v>
      </c>
      <c r="K231" s="174" t="e">
        <f>-(ROUND(IF(表格8[姓名]="",0,(((表格8[月費]+表格8[[#This Row],[包月]])/30)-表格8[佔床費])*表格8[住院天數(含前後日)]),0))</f>
        <v>#VALUE!</v>
      </c>
      <c r="L231" s="169" t="str">
        <f>"住院退費 "&amp;TEXT(表格8[[#This Row],[住院日]],"mm/dd;;")&amp;"-"&amp;TEXT(表格8[[#This Row],[出院日]],"mm/dd;;")&amp;" 共"&amp;表格8[[#This Row],[住院天數(含前後日)]]&amp;"日"</f>
        <v>住院退費 03/24-04/01 共9日</v>
      </c>
      <c r="M231" s="167">
        <f>-(ROUNDDOWN(表格8[[#This Row],[住院天數(含前後日)]]/7,0)*50)</f>
        <v>-50</v>
      </c>
      <c r="N231" s="70"/>
      <c r="O231" s="172"/>
      <c r="P231" s="174">
        <f>-(ROUND(表格8[[#This Row],[冷氣使用
天數]]*(500/30),0))</f>
        <v>0</v>
      </c>
    </row>
    <row r="232" spans="1:16" hidden="1">
      <c r="A232" s="160" t="str">
        <f t="array" ref="A232">IFERROR((INDEX(名冊[#All],MATCH(表格8[[#This Row],[姓名]],名冊[[#All],[姓名]],0),COLUMN(名冊[[#Headers],[字號]]))),"")</f>
        <v/>
      </c>
      <c r="B232" s="160" t="s">
        <v>542</v>
      </c>
      <c r="C232" s="162"/>
      <c r="D232" s="160" t="str">
        <f t="shared" si="3"/>
        <v>住院退費</v>
      </c>
      <c r="E232" s="163">
        <v>44288</v>
      </c>
      <c r="F232" s="163">
        <v>44306</v>
      </c>
      <c r="G232" s="168">
        <f>IF(AND(表格8[[#This Row],[住院日]]&lt;&gt;"",表格8[[#This Row],[出院日]]&lt;&gt;""),(IF(表格8[姓名]="",0,(表格8[出院日]-表格8[住院日])+1)),0)</f>
        <v>19</v>
      </c>
      <c r="H232" s="165" t="str">
        <f>IFERROR((INDEX(名冊[#All],MATCH(表格8[[#This Row],[姓名]],名冊[[#All],[姓名]],0),COLUMN(名冊[[#Headers],[月費]]))),"")</f>
        <v/>
      </c>
      <c r="I232" s="165" t="str">
        <f t="array" ref="I232">IFERROR((INDEX(名冊[#All],MATCH(表格8[[#This Row],[姓名]],名冊[[#All],[姓名]],0),COLUMN(名冊[[#Headers],[包月]]))),"")</f>
        <v/>
      </c>
      <c r="J232" s="165">
        <f>600</f>
        <v>600</v>
      </c>
      <c r="K232" s="174" t="e">
        <f>-(ROUND(IF(表格8[姓名]="",0,(((表格8[月費]+表格8[[#This Row],[包月]])/30)-表格8[佔床費])*表格8[住院天數(含前後日)]),0))</f>
        <v>#VALUE!</v>
      </c>
      <c r="L232" s="169" t="str">
        <f>"住院退費 "&amp;TEXT(表格8[[#This Row],[住院日]],"mm/dd;;")&amp;"-"&amp;TEXT(表格8[[#This Row],[出院日]],"mm/dd;;")&amp;" 共"&amp;表格8[[#This Row],[住院天數(含前後日)]]&amp;"日"</f>
        <v>住院退費 04/02-04/20 共19日</v>
      </c>
      <c r="M232" s="167">
        <f>-(ROUNDDOWN(表格8[[#This Row],[住院天數(含前後日)]]/7,0)*50)</f>
        <v>-100</v>
      </c>
      <c r="N232" s="70"/>
      <c r="O232" s="172"/>
      <c r="P232" s="174">
        <f>-(ROUND(表格8[[#This Row],[冷氣使用
天數]]*(500/30),0))</f>
        <v>0</v>
      </c>
    </row>
    <row r="233" spans="1:16" hidden="1">
      <c r="A233" s="160" t="str">
        <f t="array" ref="A233">IFERROR((INDEX(名冊[#All],MATCH(表格8[[#This Row],[姓名]],名冊[[#All],[姓名]],0),COLUMN(名冊[[#Headers],[字號]]))),"")</f>
        <v/>
      </c>
      <c r="B233" s="160" t="s">
        <v>273</v>
      </c>
      <c r="C233" s="162"/>
      <c r="D233" s="160" t="str">
        <f t="shared" si="3"/>
        <v>住院退費</v>
      </c>
      <c r="E233" s="163">
        <v>44291</v>
      </c>
      <c r="F233" s="163">
        <v>44301</v>
      </c>
      <c r="G233" s="168">
        <f>IF(AND(表格8[[#This Row],[住院日]]&lt;&gt;"",表格8[[#This Row],[出院日]]&lt;&gt;""),(IF(表格8[姓名]="",0,(表格8[出院日]-表格8[住院日])+1)),0)</f>
        <v>11</v>
      </c>
      <c r="H233" s="165" t="str">
        <f>IFERROR((INDEX(名冊[#All],MATCH(表格8[[#This Row],[姓名]],名冊[[#All],[姓名]],0),COLUMN(名冊[[#Headers],[月費]]))),"")</f>
        <v/>
      </c>
      <c r="I233" s="165" t="str">
        <f t="array" ref="I233">IFERROR((INDEX(名冊[#All],MATCH(表格8[[#This Row],[姓名]],名冊[[#All],[姓名]],0),COLUMN(名冊[[#Headers],[包月]]))),"")</f>
        <v/>
      </c>
      <c r="J233" s="165">
        <f>600</f>
        <v>600</v>
      </c>
      <c r="K233" s="174" t="e">
        <f>-(ROUND(IF(表格8[姓名]="",0,(((表格8[月費]+表格8[[#This Row],[包月]])/30)-表格8[佔床費])*表格8[住院天數(含前後日)]),0))</f>
        <v>#VALUE!</v>
      </c>
      <c r="L233" s="169" t="str">
        <f>"住院退費 "&amp;TEXT(表格8[[#This Row],[住院日]],"mm/dd;;")&amp;"-"&amp;TEXT(表格8[[#This Row],[出院日]],"mm/dd;;")&amp;" 共"&amp;表格8[[#This Row],[住院天數(含前後日)]]&amp;"日"</f>
        <v>住院退費 04/05-04/15 共11日</v>
      </c>
      <c r="M233" s="167">
        <f>-(ROUNDDOWN(表格8[[#This Row],[住院天數(含前後日)]]/7,0)*50)</f>
        <v>-50</v>
      </c>
      <c r="N233" s="70"/>
      <c r="O233" s="172"/>
      <c r="P233" s="174">
        <f>-(ROUND(表格8[[#This Row],[冷氣使用
天數]]*(500/30),0))</f>
        <v>0</v>
      </c>
    </row>
    <row r="234" spans="1:16" hidden="1">
      <c r="A234" s="160" t="str">
        <f t="array" ref="A234">IFERROR((INDEX(名冊[#All],MATCH(表格8[[#This Row],[姓名]],名冊[[#All],[姓名]],0),COLUMN(名冊[[#Headers],[字號]]))),"")</f>
        <v>1-333</v>
      </c>
      <c r="B234" s="160" t="s">
        <v>506</v>
      </c>
      <c r="C234" s="162"/>
      <c r="D234" s="160" t="str">
        <f t="shared" si="3"/>
        <v>住院退費</v>
      </c>
      <c r="E234" s="163">
        <v>44268</v>
      </c>
      <c r="F234" s="163">
        <v>44271</v>
      </c>
      <c r="G234" s="168">
        <f>IF(AND(表格8[[#This Row],[住院日]]&lt;&gt;"",表格8[[#This Row],[出院日]]&lt;&gt;""),(IF(表格8[姓名]="",0,(表格8[出院日]-表格8[住院日])+1)),0)</f>
        <v>4</v>
      </c>
      <c r="H234" s="165">
        <f>IFERROR((INDEX(名冊[#All],MATCH(表格8[[#This Row],[姓名]],名冊[[#All],[姓名]],0),COLUMN(名冊[[#Headers],[月費]]))),"")</f>
        <v>30000</v>
      </c>
      <c r="I234" s="165">
        <f t="array" ref="I234">IFERROR((INDEX(名冊[#All],MATCH(表格8[[#This Row],[姓名]],名冊[[#All],[姓名]],0),COLUMN(名冊[[#Headers],[包月]]))),"")</f>
        <v>0</v>
      </c>
      <c r="J234" s="165">
        <f>600</f>
        <v>600</v>
      </c>
      <c r="K234" s="174">
        <f>-(ROUND(IF(表格8[姓名]="",0,(((表格8[月費]+表格8[[#This Row],[包月]])/30)-表格8[佔床費])*表格8[住院天數(含前後日)]),0))</f>
        <v>-1600</v>
      </c>
      <c r="L234" s="169" t="str">
        <f>"住院退費 "&amp;TEXT(表格8[[#This Row],[住院日]],"mm/dd;;")&amp;"-"&amp;TEXT(表格8[[#This Row],[出院日]],"mm/dd;;")&amp;" 共"&amp;表格8[[#This Row],[住院天數(含前後日)]]&amp;"日"</f>
        <v>住院退費 03/13-03/16 共4日</v>
      </c>
      <c r="M234" s="167">
        <f>-(ROUNDDOWN(表格8[[#This Row],[住院天數(含前後日)]]/7,0)*50)</f>
        <v>0</v>
      </c>
      <c r="N234" s="70"/>
      <c r="O234" s="172"/>
      <c r="P234" s="174">
        <f>-(ROUND(表格8[[#This Row],[冷氣使用
天數]]*(500/30),0))</f>
        <v>0</v>
      </c>
    </row>
    <row r="235" spans="1:16" hidden="1">
      <c r="A235" s="160" t="str">
        <f t="array" ref="A235">IFERROR((INDEX(名冊[#All],MATCH(表格8[[#This Row],[姓名]],名冊[[#All],[姓名]],0),COLUMN(名冊[[#Headers],[字號]]))),"")</f>
        <v/>
      </c>
      <c r="B235" s="160" t="s">
        <v>918</v>
      </c>
      <c r="C235" s="162"/>
      <c r="D235" s="160" t="str">
        <f t="shared" si="3"/>
        <v>住院退費</v>
      </c>
      <c r="E235" s="163">
        <v>44274</v>
      </c>
      <c r="F235" s="163">
        <v>44281</v>
      </c>
      <c r="G235" s="168">
        <f>IF(AND(表格8[[#This Row],[住院日]]&lt;&gt;"",表格8[[#This Row],[出院日]]&lt;&gt;""),(IF(表格8[姓名]="",0,(表格8[出院日]-表格8[住院日])+1)),0)</f>
        <v>8</v>
      </c>
      <c r="H235" s="165" t="str">
        <f>IFERROR((INDEX(名冊[#All],MATCH(表格8[[#This Row],[姓名]],名冊[[#All],[姓名]],0),COLUMN(名冊[[#Headers],[月費]]))),"")</f>
        <v/>
      </c>
      <c r="I235" s="165" t="str">
        <f t="array" ref="I235">IFERROR((INDEX(名冊[#All],MATCH(表格8[[#This Row],[姓名]],名冊[[#All],[姓名]],0),COLUMN(名冊[[#Headers],[包月]]))),"")</f>
        <v/>
      </c>
      <c r="J235" s="165">
        <f>600</f>
        <v>600</v>
      </c>
      <c r="K235" s="174" t="e">
        <f>-(ROUND(IF(表格8[姓名]="",0,(((表格8[月費]+表格8[[#This Row],[包月]])/30)-表格8[佔床費])*表格8[住院天數(含前後日)]),0))</f>
        <v>#VALUE!</v>
      </c>
      <c r="L235" s="169" t="str">
        <f>"住院退費 "&amp;TEXT(表格8[[#This Row],[住院日]],"mm/dd;;")&amp;"-"&amp;TEXT(表格8[[#This Row],[出院日]],"mm/dd;;")&amp;" 共"&amp;表格8[[#This Row],[住院天數(含前後日)]]&amp;"日"</f>
        <v>住院退費 03/19-03/26 共8日</v>
      </c>
      <c r="M235" s="167">
        <f>-(ROUNDDOWN(表格8[[#This Row],[住院天數(含前後日)]]/7,0)*50)</f>
        <v>-50</v>
      </c>
      <c r="N235" s="70"/>
      <c r="O235" s="172"/>
      <c r="P235" s="174">
        <f>-(ROUND(表格8[[#This Row],[冷氣使用
天數]]*(500/30),0))</f>
        <v>0</v>
      </c>
    </row>
    <row r="236" spans="1:16" hidden="1">
      <c r="A236" s="160" t="str">
        <f t="array" ref="A236">IFERROR((INDEX(名冊[#All],MATCH(表格8[[#This Row],[姓名]],名冊[[#All],[姓名]],0),COLUMN(名冊[[#Headers],[字號]]))),"")</f>
        <v/>
      </c>
      <c r="B236" s="160" t="s">
        <v>918</v>
      </c>
      <c r="C236" s="162"/>
      <c r="D236" s="160" t="str">
        <f t="shared" si="3"/>
        <v>住院退費</v>
      </c>
      <c r="E236" s="163">
        <v>44293</v>
      </c>
      <c r="F236" s="163">
        <v>44302</v>
      </c>
      <c r="G236" s="168">
        <f>IF(AND(表格8[[#This Row],[住院日]]&lt;&gt;"",表格8[[#This Row],[出院日]]&lt;&gt;""),(IF(表格8[姓名]="",0,(表格8[出院日]-表格8[住院日])+1)),0)</f>
        <v>10</v>
      </c>
      <c r="H236" s="165" t="str">
        <f>IFERROR((INDEX(名冊[#All],MATCH(表格8[[#This Row],[姓名]],名冊[[#All],[姓名]],0),COLUMN(名冊[[#Headers],[月費]]))),"")</f>
        <v/>
      </c>
      <c r="I236" s="165" t="str">
        <f t="array" ref="I236">IFERROR((INDEX(名冊[#All],MATCH(表格8[[#This Row],[姓名]],名冊[[#All],[姓名]],0),COLUMN(名冊[[#Headers],[包月]]))),"")</f>
        <v/>
      </c>
      <c r="J236" s="165">
        <f>600</f>
        <v>600</v>
      </c>
      <c r="K236" s="174" t="e">
        <f>-(ROUND(IF(表格8[姓名]="",0,(((表格8[月費]+表格8[[#This Row],[包月]])/30)-表格8[佔床費])*表格8[住院天數(含前後日)]),0))</f>
        <v>#VALUE!</v>
      </c>
      <c r="L236" s="169" t="str">
        <f>"住院退費 "&amp;TEXT(表格8[[#This Row],[住院日]],"mm/dd;;")&amp;"-"&amp;TEXT(表格8[[#This Row],[出院日]],"mm/dd;;")&amp;" 共"&amp;表格8[[#This Row],[住院天數(含前後日)]]&amp;"日"</f>
        <v>住院退費 04/07-04/16 共10日</v>
      </c>
      <c r="M236" s="167">
        <f>-(ROUNDDOWN(表格8[[#This Row],[住院天數(含前後日)]]/7,0)*50)</f>
        <v>-50</v>
      </c>
      <c r="N236" s="70"/>
      <c r="O236" s="172"/>
      <c r="P236" s="174">
        <f>-(ROUND(表格8[[#This Row],[冷氣使用
天數]]*(500/30),0))</f>
        <v>0</v>
      </c>
    </row>
    <row r="237" spans="1:16" hidden="1">
      <c r="A237" s="160" t="str">
        <f t="array" ref="A237">IFERROR((INDEX(名冊[#All],MATCH(表格8[[#This Row],[姓名]],名冊[[#All],[姓名]],0),COLUMN(名冊[[#Headers],[字號]]))),"")</f>
        <v/>
      </c>
      <c r="B237" s="160" t="s">
        <v>633</v>
      </c>
      <c r="C237" s="162"/>
      <c r="D237" s="160" t="str">
        <f t="shared" si="3"/>
        <v>住院退費</v>
      </c>
      <c r="E237" s="163">
        <v>44291</v>
      </c>
      <c r="F237" s="163">
        <v>44304</v>
      </c>
      <c r="G237" s="168">
        <f>IF(AND(表格8[[#This Row],[住院日]]&lt;&gt;"",表格8[[#This Row],[出院日]]&lt;&gt;""),(IF(表格8[姓名]="",0,(表格8[出院日]-表格8[住院日])+1)),0)</f>
        <v>14</v>
      </c>
      <c r="H237" s="165" t="str">
        <f>IFERROR((INDEX(名冊[#All],MATCH(表格8[[#This Row],[姓名]],名冊[[#All],[姓名]],0),COLUMN(名冊[[#Headers],[月費]]))),"")</f>
        <v/>
      </c>
      <c r="I237" s="165" t="str">
        <f t="array" ref="I237">IFERROR((INDEX(名冊[#All],MATCH(表格8[[#This Row],[姓名]],名冊[[#All],[姓名]],0),COLUMN(名冊[[#Headers],[包月]]))),"")</f>
        <v/>
      </c>
      <c r="J237" s="165">
        <f>600</f>
        <v>600</v>
      </c>
      <c r="K237" s="174" t="e">
        <f>-(ROUND(IF(表格8[姓名]="",0,(((表格8[月費]+表格8[[#This Row],[包月]])/30)-表格8[佔床費])*表格8[住院天數(含前後日)]),0))</f>
        <v>#VALUE!</v>
      </c>
      <c r="L237" s="169" t="str">
        <f>"住院退費 "&amp;TEXT(表格8[[#This Row],[住院日]],"mm/dd;;")&amp;"-"&amp;TEXT(表格8[[#This Row],[出院日]],"mm/dd;;")&amp;" 共"&amp;表格8[[#This Row],[住院天數(含前後日)]]&amp;"日"</f>
        <v>住院退費 04/05-04/18 共14日</v>
      </c>
      <c r="M237" s="167">
        <f>-(ROUNDDOWN(表格8[[#This Row],[住院天數(含前後日)]]/7,0)*50)</f>
        <v>-100</v>
      </c>
      <c r="N237" s="70"/>
      <c r="O237" s="172"/>
      <c r="P237" s="174">
        <f>-(ROUND(表格8[[#This Row],[冷氣使用
天數]]*(500/30),0))</f>
        <v>0</v>
      </c>
    </row>
    <row r="238" spans="1:16" hidden="1">
      <c r="A238" s="160" t="str">
        <f t="array" ref="A238">IFERROR((INDEX(名冊[#All],MATCH(表格8[[#This Row],[姓名]],名冊[[#All],[姓名]],0),COLUMN(名冊[[#Headers],[字號]]))),"")</f>
        <v/>
      </c>
      <c r="B238" s="160" t="s">
        <v>282</v>
      </c>
      <c r="C238" s="162"/>
      <c r="D238" s="160" t="str">
        <f t="shared" si="3"/>
        <v>住院退費</v>
      </c>
      <c r="E238" s="163">
        <v>44263</v>
      </c>
      <c r="F238" s="163">
        <v>44292</v>
      </c>
      <c r="G238" s="168">
        <f>IF(AND(表格8[[#This Row],[住院日]]&lt;&gt;"",表格8[[#This Row],[出院日]]&lt;&gt;""),(IF(表格8[姓名]="",0,(表格8[出院日]-表格8[住院日])+1)),0)</f>
        <v>30</v>
      </c>
      <c r="H238" s="165" t="str">
        <f>IFERROR((INDEX(名冊[#All],MATCH(表格8[[#This Row],[姓名]],名冊[[#All],[姓名]],0),COLUMN(名冊[[#Headers],[月費]]))),"")</f>
        <v/>
      </c>
      <c r="I238" s="165" t="str">
        <f t="array" ref="I238">IFERROR((INDEX(名冊[#All],MATCH(表格8[[#This Row],[姓名]],名冊[[#All],[姓名]],0),COLUMN(名冊[[#Headers],[包月]]))),"")</f>
        <v/>
      </c>
      <c r="J238" s="165">
        <f>600</f>
        <v>600</v>
      </c>
      <c r="K238" s="174" t="e">
        <f>-(ROUND(IF(表格8[姓名]="",0,(((表格8[月費]+表格8[[#This Row],[包月]])/30)-表格8[佔床費])*表格8[住院天數(含前後日)]),0))</f>
        <v>#VALUE!</v>
      </c>
      <c r="L238" s="169" t="str">
        <f>"住院退費 "&amp;TEXT(表格8[[#This Row],[住院日]],"mm/dd;;")&amp;"-"&amp;TEXT(表格8[[#This Row],[出院日]],"mm/dd;;")&amp;" 共"&amp;表格8[[#This Row],[住院天數(含前後日)]]&amp;"日"</f>
        <v>住院退費 03/08-04/06 共30日</v>
      </c>
      <c r="M238" s="167">
        <f>-(ROUNDDOWN(表格8[[#This Row],[住院天數(含前後日)]]/7,0)*50)</f>
        <v>-200</v>
      </c>
      <c r="N238" s="70"/>
      <c r="O238" s="172"/>
      <c r="P238" s="174">
        <f>-(ROUND(表格8[[#This Row],[冷氣使用
天數]]*(500/30),0))</f>
        <v>0</v>
      </c>
    </row>
    <row r="239" spans="1:16" hidden="1">
      <c r="A239" s="160" t="str">
        <f t="array" ref="A239">IFERROR((INDEX(名冊[#All],MATCH(表格8[[#This Row],[姓名]],名冊[[#All],[姓名]],0),COLUMN(名冊[[#Headers],[字號]]))),"")</f>
        <v/>
      </c>
      <c r="B239" s="160" t="s">
        <v>282</v>
      </c>
      <c r="C239" s="162"/>
      <c r="D239" s="160" t="str">
        <f t="shared" si="3"/>
        <v>住院退費</v>
      </c>
      <c r="E239" s="163">
        <v>44298</v>
      </c>
      <c r="F239" s="163">
        <v>44307</v>
      </c>
      <c r="G239" s="168">
        <f>IF(AND(表格8[[#This Row],[住院日]]&lt;&gt;"",表格8[[#This Row],[出院日]]&lt;&gt;""),(IF(表格8[姓名]="",0,(表格8[出院日]-表格8[住院日])+1)),0)</f>
        <v>10</v>
      </c>
      <c r="H239" s="165" t="str">
        <f>IFERROR((INDEX(名冊[#All],MATCH(表格8[[#This Row],[姓名]],名冊[[#All],[姓名]],0),COLUMN(名冊[[#Headers],[月費]]))),"")</f>
        <v/>
      </c>
      <c r="I239" s="165" t="str">
        <f t="array" ref="I239">IFERROR((INDEX(名冊[#All],MATCH(表格8[[#This Row],[姓名]],名冊[[#All],[姓名]],0),COLUMN(名冊[[#Headers],[包月]]))),"")</f>
        <v/>
      </c>
      <c r="J239" s="165">
        <f>600</f>
        <v>600</v>
      </c>
      <c r="K239" s="174" t="e">
        <f>-(ROUND(IF(表格8[姓名]="",0,(((表格8[月費]+表格8[[#This Row],[包月]])/30)-表格8[佔床費])*表格8[住院天數(含前後日)]),0))</f>
        <v>#VALUE!</v>
      </c>
      <c r="L239" s="169" t="str">
        <f>"住院退費 "&amp;TEXT(表格8[[#This Row],[住院日]],"mm/dd;;")&amp;"-"&amp;TEXT(表格8[[#This Row],[出院日]],"mm/dd;;")&amp;" 共"&amp;表格8[[#This Row],[住院天數(含前後日)]]&amp;"日"</f>
        <v>住院退費 04/12-04/21 共10日</v>
      </c>
      <c r="M239" s="167">
        <f>-(ROUNDDOWN(表格8[[#This Row],[住院天數(含前後日)]]/7,0)*50)</f>
        <v>-50</v>
      </c>
      <c r="N239" s="70"/>
      <c r="O239" s="172"/>
      <c r="P239" s="174">
        <f>-(ROUND(表格8[[#This Row],[冷氣使用
天數]]*(500/30),0))</f>
        <v>0</v>
      </c>
    </row>
    <row r="240" spans="1:16" hidden="1">
      <c r="A240" s="160" t="str">
        <f t="array" ref="A240">IFERROR((INDEX(名冊[#All],MATCH(表格8[[#This Row],[姓名]],名冊[[#All],[姓名]],0),COLUMN(名冊[[#Headers],[字號]]))),"")</f>
        <v/>
      </c>
      <c r="B240" s="160" t="s">
        <v>582</v>
      </c>
      <c r="C240" s="162"/>
      <c r="D240" s="160" t="str">
        <f t="shared" si="3"/>
        <v>住院退費</v>
      </c>
      <c r="E240" s="163">
        <v>44290</v>
      </c>
      <c r="F240" s="163">
        <v>44302</v>
      </c>
      <c r="G240" s="168">
        <f>IF(AND(表格8[[#This Row],[住院日]]&lt;&gt;"",表格8[[#This Row],[出院日]]&lt;&gt;""),(IF(表格8[姓名]="",0,(表格8[出院日]-表格8[住院日])+1)),0)</f>
        <v>13</v>
      </c>
      <c r="H240" s="165" t="str">
        <f>IFERROR((INDEX(名冊[#All],MATCH(表格8[[#This Row],[姓名]],名冊[[#All],[姓名]],0),COLUMN(名冊[[#Headers],[月費]]))),"")</f>
        <v/>
      </c>
      <c r="I240" s="165" t="str">
        <f t="array" ref="I240">IFERROR((INDEX(名冊[#All],MATCH(表格8[[#This Row],[姓名]],名冊[[#All],[姓名]],0),COLUMN(名冊[[#Headers],[包月]]))),"")</f>
        <v/>
      </c>
      <c r="J240" s="165">
        <f>600</f>
        <v>600</v>
      </c>
      <c r="K240" s="174" t="e">
        <f>-(ROUND(IF(表格8[姓名]="",0,(((表格8[月費]+表格8[[#This Row],[包月]])/30)-表格8[佔床費])*表格8[住院天數(含前後日)]),0))</f>
        <v>#VALUE!</v>
      </c>
      <c r="L240" s="169" t="str">
        <f>"住院退費 "&amp;TEXT(表格8[[#This Row],[住院日]],"mm/dd;;")&amp;"-"&amp;TEXT(表格8[[#This Row],[出院日]],"mm/dd;;")&amp;" 共"&amp;表格8[[#This Row],[住院天數(含前後日)]]&amp;"日"</f>
        <v>住院退費 04/04-04/16 共13日</v>
      </c>
      <c r="M240" s="167">
        <f>-(ROUNDDOWN(表格8[[#This Row],[住院天數(含前後日)]]/7,0)*50)</f>
        <v>-50</v>
      </c>
      <c r="N240" s="70"/>
      <c r="O240" s="172"/>
      <c r="P240" s="174">
        <f>-(ROUND(表格8[[#This Row],[冷氣使用
天數]]*(500/30),0))</f>
        <v>0</v>
      </c>
    </row>
    <row r="241" spans="1:16" hidden="1">
      <c r="A241" s="160" t="str">
        <f t="array" ref="A241">IFERROR((INDEX(名冊[#All],MATCH(表格8[[#This Row],[姓名]],名冊[[#All],[姓名]],0),COLUMN(名冊[[#Headers],[字號]]))),"")</f>
        <v>2-183</v>
      </c>
      <c r="B241" s="160" t="s">
        <v>501</v>
      </c>
      <c r="C241" s="162"/>
      <c r="D241" s="160" t="str">
        <f t="shared" si="3"/>
        <v>住院退費</v>
      </c>
      <c r="E241" s="163">
        <v>44287</v>
      </c>
      <c r="F241" s="163">
        <v>44299</v>
      </c>
      <c r="G241" s="168">
        <f>IF(AND(表格8[[#This Row],[住院日]]&lt;&gt;"",表格8[[#This Row],[出院日]]&lt;&gt;""),(IF(表格8[姓名]="",0,(表格8[出院日]-表格8[住院日])+1)),0)</f>
        <v>13</v>
      </c>
      <c r="H241" s="165">
        <f>IFERROR((INDEX(名冊[#All],MATCH(表格8[[#This Row],[姓名]],名冊[[#All],[姓名]],0),COLUMN(名冊[[#Headers],[月費]]))),"")</f>
        <v>35000</v>
      </c>
      <c r="I241" s="165">
        <f t="array" ref="I241">IFERROR((INDEX(名冊[#All],MATCH(表格8[[#This Row],[姓名]],名冊[[#All],[姓名]],0),COLUMN(名冊[[#Headers],[包月]]))),"")</f>
        <v>0</v>
      </c>
      <c r="J241" s="165">
        <f>600</f>
        <v>600</v>
      </c>
      <c r="K241" s="174">
        <f>-(ROUND(IF(表格8[姓名]="",0,(((表格8[月費]+表格8[[#This Row],[包月]])/30)-表格8[佔床費])*表格8[住院天數(含前後日)]),0))</f>
        <v>-7367</v>
      </c>
      <c r="L241" s="169" t="str">
        <f>"住院退費 "&amp;TEXT(表格8[[#This Row],[住院日]],"mm/dd;;")&amp;"-"&amp;TEXT(表格8[[#This Row],[出院日]],"mm/dd;;")&amp;" 共"&amp;表格8[[#This Row],[住院天數(含前後日)]]&amp;"日"</f>
        <v>住院退費 04/01-04/13 共13日</v>
      </c>
      <c r="M241" s="167">
        <f>-(ROUNDDOWN(表格8[[#This Row],[住院天數(含前後日)]]/7,0)*50)</f>
        <v>-50</v>
      </c>
      <c r="N241" s="70"/>
      <c r="O241" s="172"/>
      <c r="P241" s="174">
        <f>-(ROUND(表格8[[#This Row],[冷氣使用
天數]]*(500/30),0))</f>
        <v>0</v>
      </c>
    </row>
    <row r="242" spans="1:16" hidden="1">
      <c r="A242" s="160" t="str">
        <f t="array" ref="A242">IFERROR((INDEX(名冊[#All],MATCH(表格8[[#This Row],[姓名]],名冊[[#All],[姓名]],0),COLUMN(名冊[[#Headers],[字號]]))),"")</f>
        <v>2-183</v>
      </c>
      <c r="B242" s="160" t="s">
        <v>501</v>
      </c>
      <c r="C242" s="162"/>
      <c r="D242" s="160" t="str">
        <f t="shared" si="3"/>
        <v>住院退費</v>
      </c>
      <c r="E242" s="163">
        <v>44304</v>
      </c>
      <c r="F242" s="163">
        <v>44308</v>
      </c>
      <c r="G242" s="168">
        <f>IF(AND(表格8[[#This Row],[住院日]]&lt;&gt;"",表格8[[#This Row],[出院日]]&lt;&gt;""),(IF(表格8[姓名]="",0,(表格8[出院日]-表格8[住院日])+1)),0)</f>
        <v>5</v>
      </c>
      <c r="H242" s="165">
        <f>IFERROR((INDEX(名冊[#All],MATCH(表格8[[#This Row],[姓名]],名冊[[#All],[姓名]],0),COLUMN(名冊[[#Headers],[月費]]))),"")</f>
        <v>35000</v>
      </c>
      <c r="I242" s="165">
        <f t="array" ref="I242">IFERROR((INDEX(名冊[#All],MATCH(表格8[[#This Row],[姓名]],名冊[[#All],[姓名]],0),COLUMN(名冊[[#Headers],[包月]]))),"")</f>
        <v>0</v>
      </c>
      <c r="J242" s="165">
        <f>600</f>
        <v>600</v>
      </c>
      <c r="K242" s="174">
        <f>-(ROUND(IF(表格8[姓名]="",0,(((表格8[月費]+表格8[[#This Row],[包月]])/30)-表格8[佔床費])*表格8[住院天數(含前後日)]),0))</f>
        <v>-2833</v>
      </c>
      <c r="L242" s="169" t="str">
        <f>"住院退費 "&amp;TEXT(表格8[[#This Row],[住院日]],"mm/dd;;")&amp;"-"&amp;TEXT(表格8[[#This Row],[出院日]],"mm/dd;;")&amp;" 共"&amp;表格8[[#This Row],[住院天數(含前後日)]]&amp;"日"</f>
        <v>住院退費 04/18-04/22 共5日</v>
      </c>
      <c r="M242" s="167">
        <f>-(ROUNDDOWN(表格8[[#This Row],[住院天數(含前後日)]]/7,0)*50)</f>
        <v>0</v>
      </c>
      <c r="N242" s="70"/>
      <c r="O242" s="172"/>
      <c r="P242" s="174">
        <f>-(ROUND(表格8[[#This Row],[冷氣使用
天數]]*(500/30),0))</f>
        <v>0</v>
      </c>
    </row>
    <row r="243" spans="1:16" hidden="1">
      <c r="A243" s="160" t="str">
        <f t="array" ref="A243">IFERROR((INDEX(名冊[#All],MATCH(表格8[[#This Row],[姓名]],名冊[[#All],[姓名]],0),COLUMN(名冊[[#Headers],[字號]]))),"")</f>
        <v/>
      </c>
      <c r="B243" s="160" t="s">
        <v>591</v>
      </c>
      <c r="C243" s="162"/>
      <c r="D243" s="160" t="str">
        <f t="shared" si="3"/>
        <v>住院退費</v>
      </c>
      <c r="E243" s="163">
        <v>44281</v>
      </c>
      <c r="F243" s="163">
        <v>44294</v>
      </c>
      <c r="G243" s="168">
        <f>IF(AND(表格8[[#This Row],[住院日]]&lt;&gt;"",表格8[[#This Row],[出院日]]&lt;&gt;""),(IF(表格8[姓名]="",0,(表格8[出院日]-表格8[住院日])+1)),0)</f>
        <v>14</v>
      </c>
      <c r="H243" s="165" t="str">
        <f>IFERROR((INDEX(名冊[#All],MATCH(表格8[[#This Row],[姓名]],名冊[[#All],[姓名]],0),COLUMN(名冊[[#Headers],[月費]]))),"")</f>
        <v/>
      </c>
      <c r="I243" s="165" t="str">
        <f t="array" ref="I243">IFERROR((INDEX(名冊[#All],MATCH(表格8[[#This Row],[姓名]],名冊[[#All],[姓名]],0),COLUMN(名冊[[#Headers],[包月]]))),"")</f>
        <v/>
      </c>
      <c r="J243" s="165">
        <f>600</f>
        <v>600</v>
      </c>
      <c r="K243" s="174" t="e">
        <f>-(ROUND(IF(表格8[姓名]="",0,(((表格8[月費]+表格8[[#This Row],[包月]])/30)-表格8[佔床費])*表格8[住院天數(含前後日)]),0))</f>
        <v>#VALUE!</v>
      </c>
      <c r="L243" s="169" t="str">
        <f>"住院退費 "&amp;TEXT(表格8[[#This Row],[住院日]],"mm/dd;;")&amp;"-"&amp;TEXT(表格8[[#This Row],[出院日]],"mm/dd;;")&amp;" 共"&amp;表格8[[#This Row],[住院天數(含前後日)]]&amp;"日"</f>
        <v>住院退費 03/26-04/08 共14日</v>
      </c>
      <c r="M243" s="167">
        <f>-(ROUNDDOWN(表格8[[#This Row],[住院天數(含前後日)]]/7,0)*50)</f>
        <v>-100</v>
      </c>
      <c r="N243" s="70"/>
      <c r="O243" s="172"/>
      <c r="P243" s="174">
        <f>-(ROUND(表格8[[#This Row],[冷氣使用
天數]]*(500/30),0))</f>
        <v>0</v>
      </c>
    </row>
    <row r="244" spans="1:16" hidden="1">
      <c r="A244" s="160" t="str">
        <f t="array" ref="A244">IFERROR((INDEX(名冊[#All],MATCH(表格8[[#This Row],[姓名]],名冊[[#All],[姓名]],0),COLUMN(名冊[[#Headers],[字號]]))),"")</f>
        <v>1-109</v>
      </c>
      <c r="B244" s="160" t="s">
        <v>609</v>
      </c>
      <c r="C244" s="162"/>
      <c r="D244" s="160" t="str">
        <f t="shared" si="3"/>
        <v>住院退費</v>
      </c>
      <c r="E244" s="163">
        <v>44285</v>
      </c>
      <c r="F244" s="163">
        <v>44298</v>
      </c>
      <c r="G244" s="168">
        <f>IF(AND(表格8[[#This Row],[住院日]]&lt;&gt;"",表格8[[#This Row],[出院日]]&lt;&gt;""),(IF(表格8[姓名]="",0,(表格8[出院日]-表格8[住院日])+1)),0)</f>
        <v>14</v>
      </c>
      <c r="H244" s="165">
        <f>IFERROR((INDEX(名冊[#All],MATCH(表格8[[#This Row],[姓名]],名冊[[#All],[姓名]],0),COLUMN(名冊[[#Headers],[月費]]))),"")</f>
        <v>25000</v>
      </c>
      <c r="I244" s="165">
        <f t="array" ref="I244">IFERROR((INDEX(名冊[#All],MATCH(表格8[[#This Row],[姓名]],名冊[[#All],[姓名]],0),COLUMN(名冊[[#Headers],[包月]]))),"")</f>
        <v>0</v>
      </c>
      <c r="J244" s="165">
        <f>600</f>
        <v>600</v>
      </c>
      <c r="K244" s="174">
        <f>-(ROUND(IF(表格8[姓名]="",0,(((表格8[月費]+表格8[[#This Row],[包月]])/30)-表格8[佔床費])*表格8[住院天數(含前後日)]),0))</f>
        <v>-3267</v>
      </c>
      <c r="L244" s="169" t="str">
        <f>"住院退費 "&amp;TEXT(表格8[[#This Row],[住院日]],"mm/dd;;")&amp;"-"&amp;TEXT(表格8[[#This Row],[出院日]],"mm/dd;;")&amp;" 共"&amp;表格8[[#This Row],[住院天數(含前後日)]]&amp;"日"</f>
        <v>住院退費 03/30-04/12 共14日</v>
      </c>
      <c r="M244" s="167">
        <f>-(ROUNDDOWN(表格8[[#This Row],[住院天數(含前後日)]]/7,0)*50)</f>
        <v>-100</v>
      </c>
      <c r="N244" s="70"/>
      <c r="O244" s="172"/>
      <c r="P244" s="174">
        <f>-(ROUND(表格8[[#This Row],[冷氣使用
天數]]*(500/30),0))</f>
        <v>0</v>
      </c>
    </row>
    <row r="245" spans="1:16" hidden="1">
      <c r="A245" s="160" t="str">
        <f t="array" ref="A245">IFERROR((INDEX(名冊[#All],MATCH(表格8[[#This Row],[姓名]],名冊[[#All],[姓名]],0),COLUMN(名冊[[#Headers],[字號]]))),"")</f>
        <v>2-147</v>
      </c>
      <c r="B245" s="160" t="s">
        <v>831</v>
      </c>
      <c r="C245" s="162"/>
      <c r="D245" s="160" t="str">
        <f t="shared" si="3"/>
        <v>住院退費</v>
      </c>
      <c r="E245" s="163">
        <v>44291</v>
      </c>
      <c r="F245" s="163">
        <v>44300</v>
      </c>
      <c r="G245" s="168">
        <f>IF(AND(表格8[[#This Row],[住院日]]&lt;&gt;"",表格8[[#This Row],[出院日]]&lt;&gt;""),(IF(表格8[姓名]="",0,(表格8[出院日]-表格8[住院日])+1)),0)</f>
        <v>10</v>
      </c>
      <c r="H245" s="165">
        <f>IFERROR((INDEX(名冊[#All],MATCH(表格8[[#This Row],[姓名]],名冊[[#All],[姓名]],0),COLUMN(名冊[[#Headers],[月費]]))),"")</f>
        <v>37000</v>
      </c>
      <c r="I245" s="165">
        <f t="array" ref="I245">IFERROR((INDEX(名冊[#All],MATCH(表格8[[#This Row],[姓名]],名冊[[#All],[姓名]],0),COLUMN(名冊[[#Headers],[包月]]))),"")</f>
        <v>0</v>
      </c>
      <c r="J245" s="165">
        <f>600</f>
        <v>600</v>
      </c>
      <c r="K245" s="174">
        <f>-(ROUND(IF(表格8[姓名]="",0,(((表格8[月費]+表格8[[#This Row],[包月]])/30)-表格8[佔床費])*表格8[住院天數(含前後日)]),0))</f>
        <v>-6333</v>
      </c>
      <c r="L245" s="169" t="str">
        <f>"住院退費 "&amp;TEXT(表格8[[#This Row],[住院日]],"mm/dd;;")&amp;"-"&amp;TEXT(表格8[[#This Row],[出院日]],"mm/dd;;")&amp;" 共"&amp;表格8[[#This Row],[住院天數(含前後日)]]&amp;"日"</f>
        <v>住院退費 04/05-04/14 共10日</v>
      </c>
      <c r="M245" s="167">
        <f>-(ROUNDDOWN(表格8[[#This Row],[住院天數(含前後日)]]/7,0)*50)</f>
        <v>-50</v>
      </c>
      <c r="N245" s="70"/>
      <c r="O245" s="172"/>
      <c r="P245" s="174">
        <f>-(ROUND(表格8[[#This Row],[冷氣使用
天數]]*(500/30),0))</f>
        <v>0</v>
      </c>
    </row>
    <row r="246" spans="1:16" hidden="1">
      <c r="A246" s="160" t="str">
        <f t="array" ref="A246">IFERROR((INDEX(名冊[#All],MATCH(表格8[[#This Row],[姓名]],名冊[[#All],[姓名]],0),COLUMN(名冊[[#Headers],[字號]]))),"")</f>
        <v>2-066</v>
      </c>
      <c r="B246" s="160" t="s">
        <v>355</v>
      </c>
      <c r="C246" s="162"/>
      <c r="D246" s="160" t="str">
        <f t="shared" si="3"/>
        <v>住院退費</v>
      </c>
      <c r="E246" s="163">
        <v>44287</v>
      </c>
      <c r="F246" s="163">
        <v>44298</v>
      </c>
      <c r="G246" s="168">
        <f>IF(AND(表格8[[#This Row],[住院日]]&lt;&gt;"",表格8[[#This Row],[出院日]]&lt;&gt;""),(IF(表格8[姓名]="",0,(表格8[出院日]-表格8[住院日])+1)),0)</f>
        <v>12</v>
      </c>
      <c r="H246" s="165">
        <f>IFERROR((INDEX(名冊[#All],MATCH(表格8[[#This Row],[姓名]],名冊[[#All],[姓名]],0),COLUMN(名冊[[#Headers],[月費]]))),"")</f>
        <v>36000</v>
      </c>
      <c r="I246" s="165">
        <f t="array" ref="I246">IFERROR((INDEX(名冊[#All],MATCH(表格8[[#This Row],[姓名]],名冊[[#All],[姓名]],0),COLUMN(名冊[[#Headers],[包月]]))),"")</f>
        <v>0</v>
      </c>
      <c r="J246" s="165">
        <f>600</f>
        <v>600</v>
      </c>
      <c r="K246" s="174">
        <f>-(ROUND(IF(表格8[姓名]="",0,(((表格8[月費]+表格8[[#This Row],[包月]])/30)-表格8[佔床費])*表格8[住院天數(含前後日)]),0))</f>
        <v>-7200</v>
      </c>
      <c r="L246" s="169" t="str">
        <f>"住院退費 "&amp;TEXT(表格8[[#This Row],[住院日]],"mm/dd;;")&amp;"-"&amp;TEXT(表格8[[#This Row],[出院日]],"mm/dd;;")&amp;" 共"&amp;表格8[[#This Row],[住院天數(含前後日)]]&amp;"日"</f>
        <v>住院退費 04/01-04/12 共12日</v>
      </c>
      <c r="M246" s="167">
        <f>-(ROUNDDOWN(表格8[[#This Row],[住院天數(含前後日)]]/7,0)*50)</f>
        <v>-50</v>
      </c>
      <c r="N246" s="70"/>
      <c r="O246" s="172"/>
      <c r="P246" s="174">
        <f>-(ROUND(表格8[[#This Row],[冷氣使用
天數]]*(500/30),0))</f>
        <v>0</v>
      </c>
    </row>
    <row r="247" spans="1:16" hidden="1">
      <c r="A247" s="160" t="str">
        <f t="array" ref="A247">IFERROR((INDEX(名冊[#All],MATCH(表格8[[#This Row],[姓名]],名冊[[#All],[姓名]],0),COLUMN(名冊[[#Headers],[字號]]))),"")</f>
        <v/>
      </c>
      <c r="B247" s="160" t="s">
        <v>697</v>
      </c>
      <c r="C247" s="162"/>
      <c r="D247" s="160" t="str">
        <f t="shared" si="3"/>
        <v>住院退費</v>
      </c>
      <c r="E247" s="163">
        <v>44272</v>
      </c>
      <c r="F247" s="163">
        <v>44285</v>
      </c>
      <c r="G247" s="168">
        <f>IF(AND(表格8[[#This Row],[住院日]]&lt;&gt;"",表格8[[#This Row],[出院日]]&lt;&gt;""),(IF(表格8[姓名]="",0,(表格8[出院日]-表格8[住院日])+1)),0)</f>
        <v>14</v>
      </c>
      <c r="H247" s="165" t="str">
        <f>IFERROR((INDEX(名冊[#All],MATCH(表格8[[#This Row],[姓名]],名冊[[#All],[姓名]],0),COLUMN(名冊[[#Headers],[月費]]))),"")</f>
        <v/>
      </c>
      <c r="I247" s="165" t="str">
        <f t="array" ref="I247">IFERROR((INDEX(名冊[#All],MATCH(表格8[[#This Row],[姓名]],名冊[[#All],[姓名]],0),COLUMN(名冊[[#Headers],[包月]]))),"")</f>
        <v/>
      </c>
      <c r="J247" s="165">
        <f>600</f>
        <v>600</v>
      </c>
      <c r="K247" s="174" t="e">
        <f>-(ROUND(IF(表格8[姓名]="",0,(((表格8[月費]+表格8[[#This Row],[包月]])/30)-表格8[佔床費])*表格8[住院天數(含前後日)]),0))</f>
        <v>#VALUE!</v>
      </c>
      <c r="L247" s="169" t="str">
        <f>"住院退費 "&amp;TEXT(表格8[[#This Row],[住院日]],"mm/dd;;")&amp;"-"&amp;TEXT(表格8[[#This Row],[出院日]],"mm/dd;;")&amp;" 共"&amp;表格8[[#This Row],[住院天數(含前後日)]]&amp;"日"</f>
        <v>住院退費 03/17-03/30 共14日</v>
      </c>
      <c r="M247" s="167">
        <f>-(ROUNDDOWN(表格8[[#This Row],[住院天數(含前後日)]]/7,0)*50)</f>
        <v>-100</v>
      </c>
      <c r="N247" s="70"/>
      <c r="O247" s="172"/>
      <c r="P247" s="174">
        <f>-(ROUND(表格8[[#This Row],[冷氣使用
天數]]*(500/30),0))</f>
        <v>0</v>
      </c>
    </row>
    <row r="248" spans="1:16" hidden="1">
      <c r="A248" s="160" t="str">
        <f t="array" ref="A248">IFERROR((INDEX(名冊[#All],MATCH(表格8[[#This Row],[姓名]],名冊[[#All],[姓名]],0),COLUMN(名冊[[#Headers],[字號]]))),"")</f>
        <v>1-023</v>
      </c>
      <c r="B248" s="160" t="s">
        <v>607</v>
      </c>
      <c r="C248" s="162"/>
      <c r="D248" s="160" t="str">
        <f t="shared" si="3"/>
        <v>住院退費</v>
      </c>
      <c r="E248" s="163">
        <v>44279</v>
      </c>
      <c r="F248" s="163">
        <v>44286</v>
      </c>
      <c r="G248" s="168">
        <f>IF(AND(表格8[[#This Row],[住院日]]&lt;&gt;"",表格8[[#This Row],[出院日]]&lt;&gt;""),(IF(表格8[姓名]="",0,(表格8[出院日]-表格8[住院日])+1)),0)</f>
        <v>8</v>
      </c>
      <c r="H248" s="165">
        <f>IFERROR((INDEX(名冊[#All],MATCH(表格8[[#This Row],[姓名]],名冊[[#All],[姓名]],0),COLUMN(名冊[[#Headers],[月費]]))),"")</f>
        <v>27000</v>
      </c>
      <c r="I248" s="165">
        <f t="array" ref="I248">IFERROR((INDEX(名冊[#All],MATCH(表格8[[#This Row],[姓名]],名冊[[#All],[姓名]],0),COLUMN(名冊[[#Headers],[包月]]))),"")</f>
        <v>0</v>
      </c>
      <c r="J248" s="165">
        <f>600</f>
        <v>600</v>
      </c>
      <c r="K248" s="174">
        <f>-(ROUND(IF(表格8[姓名]="",0,(((表格8[月費]+表格8[[#This Row],[包月]])/30)-表格8[佔床費])*表格8[住院天數(含前後日)]),0))</f>
        <v>-2400</v>
      </c>
      <c r="L248" s="169" t="str">
        <f>"住院退費 "&amp;TEXT(表格8[[#This Row],[住院日]],"mm/dd;;")&amp;"-"&amp;TEXT(表格8[[#This Row],[出院日]],"mm/dd;;")&amp;" 共"&amp;表格8[[#This Row],[住院天數(含前後日)]]&amp;"日"</f>
        <v>住院退費 03/24-03/31 共8日</v>
      </c>
      <c r="M248" s="167">
        <f>-(ROUNDDOWN(表格8[[#This Row],[住院天數(含前後日)]]/7,0)*50)</f>
        <v>-50</v>
      </c>
      <c r="N248" s="70"/>
      <c r="O248" s="172"/>
      <c r="P248" s="174">
        <f>-(ROUND(表格8[[#This Row],[冷氣使用
天數]]*(500/30),0))</f>
        <v>0</v>
      </c>
    </row>
    <row r="249" spans="1:16" hidden="1">
      <c r="A249" s="160" t="str">
        <f t="array" ref="A249">IFERROR((INDEX(名冊[#All],MATCH(表格8[[#This Row],[姓名]],名冊[[#All],[姓名]],0),COLUMN(名冊[[#Headers],[字號]]))),"")</f>
        <v/>
      </c>
      <c r="B249" s="160" t="s">
        <v>528</v>
      </c>
      <c r="C249" s="162"/>
      <c r="D249" s="160" t="str">
        <f t="shared" si="3"/>
        <v>住院退費</v>
      </c>
      <c r="E249" s="163">
        <v>44274</v>
      </c>
      <c r="F249" s="163">
        <v>44293</v>
      </c>
      <c r="G249" s="168">
        <f>IF(AND(表格8[[#This Row],[住院日]]&lt;&gt;"",表格8[[#This Row],[出院日]]&lt;&gt;""),(IF(表格8[姓名]="",0,(表格8[出院日]-表格8[住院日])+1)),0)</f>
        <v>20</v>
      </c>
      <c r="H249" s="165" t="str">
        <f>IFERROR((INDEX(名冊[#All],MATCH(表格8[[#This Row],[姓名]],名冊[[#All],[姓名]],0),COLUMN(名冊[[#Headers],[月費]]))),"")</f>
        <v/>
      </c>
      <c r="I249" s="165" t="str">
        <f t="array" ref="I249">IFERROR((INDEX(名冊[#All],MATCH(表格8[[#This Row],[姓名]],名冊[[#All],[姓名]],0),COLUMN(名冊[[#Headers],[包月]]))),"")</f>
        <v/>
      </c>
      <c r="J249" s="165">
        <f>600</f>
        <v>600</v>
      </c>
      <c r="K249" s="174" t="e">
        <f>-(ROUND(IF(表格8[姓名]="",0,(((表格8[月費]+表格8[[#This Row],[包月]])/30)-表格8[佔床費])*表格8[住院天數(含前後日)]),0))</f>
        <v>#VALUE!</v>
      </c>
      <c r="L249" s="169" t="str">
        <f>"住院退費 "&amp;TEXT(表格8[[#This Row],[住院日]],"mm/dd;;")&amp;"-"&amp;TEXT(表格8[[#This Row],[出院日]],"mm/dd;;")&amp;" 共"&amp;表格8[[#This Row],[住院天數(含前後日)]]&amp;"日"</f>
        <v>住院退費 03/19-04/07 共20日</v>
      </c>
      <c r="M249" s="167">
        <f>-(ROUNDDOWN(表格8[[#This Row],[住院天數(含前後日)]]/7,0)*50)</f>
        <v>-100</v>
      </c>
      <c r="N249" s="70"/>
      <c r="O249" s="172"/>
      <c r="P249" s="174">
        <f>-(ROUND(表格8[[#This Row],[冷氣使用
天數]]*(500/30),0))</f>
        <v>0</v>
      </c>
    </row>
    <row r="250" spans="1:16" hidden="1">
      <c r="A250" s="160" t="str">
        <f t="array" ref="A250">IFERROR((INDEX(名冊[#All],MATCH(表格8[[#This Row],[姓名]],名冊[[#All],[姓名]],0),COLUMN(名冊[[#Headers],[字號]]))),"")</f>
        <v/>
      </c>
      <c r="B250" s="160" t="s">
        <v>528</v>
      </c>
      <c r="C250" s="162"/>
      <c r="D250" s="160" t="str">
        <f t="shared" si="3"/>
        <v>住院退費</v>
      </c>
      <c r="E250" s="163">
        <v>44302</v>
      </c>
      <c r="F250" s="163">
        <v>44309</v>
      </c>
      <c r="G250" s="168">
        <f>IF(AND(表格8[[#This Row],[住院日]]&lt;&gt;"",表格8[[#This Row],[出院日]]&lt;&gt;""),(IF(表格8[姓名]="",0,(表格8[出院日]-表格8[住院日])+1)),0)</f>
        <v>8</v>
      </c>
      <c r="H250" s="165" t="str">
        <f>IFERROR((INDEX(名冊[#All],MATCH(表格8[[#This Row],[姓名]],名冊[[#All],[姓名]],0),COLUMN(名冊[[#Headers],[月費]]))),"")</f>
        <v/>
      </c>
      <c r="I250" s="165" t="str">
        <f t="array" ref="I250">IFERROR((INDEX(名冊[#All],MATCH(表格8[[#This Row],[姓名]],名冊[[#All],[姓名]],0),COLUMN(名冊[[#Headers],[包月]]))),"")</f>
        <v/>
      </c>
      <c r="J250" s="165">
        <f>600</f>
        <v>600</v>
      </c>
      <c r="K250" s="174" t="e">
        <f>-(ROUND(IF(表格8[姓名]="",0,(((表格8[月費]+表格8[[#This Row],[包月]])/30)-表格8[佔床費])*表格8[住院天數(含前後日)]),0))</f>
        <v>#VALUE!</v>
      </c>
      <c r="L250" s="169" t="str">
        <f>"住院退費 "&amp;TEXT(表格8[[#This Row],[住院日]],"mm/dd;;")&amp;"-"&amp;TEXT(表格8[[#This Row],[出院日]],"mm/dd;;")&amp;" 共"&amp;表格8[[#This Row],[住院天數(含前後日)]]&amp;"日"</f>
        <v>住院退費 04/16-04/23 共8日</v>
      </c>
      <c r="M250" s="167">
        <f>-(ROUNDDOWN(表格8[[#This Row],[住院天數(含前後日)]]/7,0)*50)</f>
        <v>-50</v>
      </c>
      <c r="N250" s="70"/>
      <c r="O250" s="172"/>
      <c r="P250" s="174">
        <f>-(ROUND(表格8[[#This Row],[冷氣使用
天數]]*(500/30),0))</f>
        <v>0</v>
      </c>
    </row>
    <row r="251" spans="1:16" hidden="1">
      <c r="A251" s="160" t="str">
        <f t="array" ref="A251">IFERROR((INDEX(名冊[#All],MATCH(表格8[[#This Row],[姓名]],名冊[[#All],[姓名]],0),COLUMN(名冊[[#Headers],[字號]]))),"")</f>
        <v/>
      </c>
      <c r="B251" s="160" t="s">
        <v>582</v>
      </c>
      <c r="C251" s="162"/>
      <c r="D251" s="160" t="str">
        <f t="shared" si="3"/>
        <v>住院退費</v>
      </c>
      <c r="E251" s="163">
        <v>44294</v>
      </c>
      <c r="F251" s="163">
        <v>44298</v>
      </c>
      <c r="G251" s="168">
        <f>IF(AND(表格8[[#This Row],[住院日]]&lt;&gt;"",表格8[[#This Row],[出院日]]&lt;&gt;""),(IF(表格8[姓名]="",0,(表格8[出院日]-表格8[住院日])+1)),0)</f>
        <v>5</v>
      </c>
      <c r="H251" s="165" t="str">
        <f>IFERROR((INDEX(名冊[#All],MATCH(表格8[[#This Row],[姓名]],名冊[[#All],[姓名]],0),COLUMN(名冊[[#Headers],[月費]]))),"")</f>
        <v/>
      </c>
      <c r="I251" s="165" t="str">
        <f t="array" ref="I251">IFERROR((INDEX(名冊[#All],MATCH(表格8[[#This Row],[姓名]],名冊[[#All],[姓名]],0),COLUMN(名冊[[#Headers],[包月]]))),"")</f>
        <v/>
      </c>
      <c r="J251" s="165">
        <f>600</f>
        <v>600</v>
      </c>
      <c r="K251" s="174" t="e">
        <f>-(ROUND(IF(表格8[姓名]="",0,(((表格8[月費]+表格8[[#This Row],[包月]])/30)-表格8[佔床費])*表格8[住院天數(含前後日)]),0))</f>
        <v>#VALUE!</v>
      </c>
      <c r="L251" s="169" t="str">
        <f>"住院退費 "&amp;TEXT(表格8[[#This Row],[住院日]],"mm/dd;;")&amp;"-"&amp;TEXT(表格8[[#This Row],[出院日]],"mm/dd;;")&amp;" 共"&amp;表格8[[#This Row],[住院天數(含前後日)]]&amp;"日"</f>
        <v>住院退費 04/08-04/12 共5日</v>
      </c>
      <c r="M251" s="167">
        <f>-(ROUNDDOWN(表格8[[#This Row],[住院天數(含前後日)]]/7,0)*50)</f>
        <v>0</v>
      </c>
      <c r="N251" s="70"/>
      <c r="O251" s="172"/>
      <c r="P251" s="174">
        <f>-(ROUND(表格8[[#This Row],[冷氣使用
天數]]*(500/30),0))</f>
        <v>0</v>
      </c>
    </row>
    <row r="252" spans="1:16" hidden="1">
      <c r="A252" s="160" t="str">
        <f t="array" ref="A252">IFERROR((INDEX(名冊[#All],MATCH(表格8[[#This Row],[姓名]],名冊[[#All],[姓名]],0),COLUMN(名冊[[#Headers],[字號]]))),"")</f>
        <v/>
      </c>
      <c r="B252" s="160" t="s">
        <v>585</v>
      </c>
      <c r="C252" s="162"/>
      <c r="D252" s="160" t="str">
        <f t="shared" si="3"/>
        <v>住院退費</v>
      </c>
      <c r="E252" s="163">
        <v>44280</v>
      </c>
      <c r="F252" s="163">
        <v>44281</v>
      </c>
      <c r="G252" s="168">
        <f>IF(AND(表格8[[#This Row],[住院日]]&lt;&gt;"",表格8[[#This Row],[出院日]]&lt;&gt;""),(IF(表格8[姓名]="",0,(表格8[出院日]-表格8[住院日])+1)),0)</f>
        <v>2</v>
      </c>
      <c r="H252" s="165" t="str">
        <f>IFERROR((INDEX(名冊[#All],MATCH(表格8[[#This Row],[姓名]],名冊[[#All],[姓名]],0),COLUMN(名冊[[#Headers],[月費]]))),"")</f>
        <v/>
      </c>
      <c r="I252" s="165" t="str">
        <f t="array" ref="I252">IFERROR((INDEX(名冊[#All],MATCH(表格8[[#This Row],[姓名]],名冊[[#All],[姓名]],0),COLUMN(名冊[[#Headers],[包月]]))),"")</f>
        <v/>
      </c>
      <c r="J252" s="165">
        <f>600</f>
        <v>600</v>
      </c>
      <c r="K252" s="174" t="e">
        <f>-(ROUND(IF(表格8[姓名]="",0,(((表格8[月費]+表格8[[#This Row],[包月]])/30)-表格8[佔床費])*表格8[住院天數(含前後日)]),0))</f>
        <v>#VALUE!</v>
      </c>
      <c r="L252" s="169" t="str">
        <f>"住院退費 "&amp;TEXT(表格8[[#This Row],[住院日]],"mm/dd;;")&amp;"-"&amp;TEXT(表格8[[#This Row],[出院日]],"mm/dd;;")&amp;" 共"&amp;表格8[[#This Row],[住院天數(含前後日)]]&amp;"日"</f>
        <v>住院退費 03/25-03/26 共2日</v>
      </c>
      <c r="M252" s="167">
        <f>-(ROUNDDOWN(表格8[[#This Row],[住院天數(含前後日)]]/7,0)*50)</f>
        <v>0</v>
      </c>
      <c r="N252" s="70"/>
      <c r="O252" s="172"/>
      <c r="P252" s="174">
        <f>-(ROUND(表格8[[#This Row],[冷氣使用
天數]]*(500/30),0))</f>
        <v>0</v>
      </c>
    </row>
    <row r="253" spans="1:16" hidden="1">
      <c r="A253" s="160" t="str">
        <f t="array" ref="A253">IFERROR((INDEX(名冊[#All],MATCH(表格8[[#This Row],[姓名]],名冊[[#All],[姓名]],0),COLUMN(名冊[[#Headers],[字號]]))),"")</f>
        <v/>
      </c>
      <c r="B253" s="160" t="s">
        <v>552</v>
      </c>
      <c r="C253" s="162"/>
      <c r="D253" s="160" t="str">
        <f t="shared" si="3"/>
        <v>住院退費</v>
      </c>
      <c r="E253" s="163">
        <v>44276</v>
      </c>
      <c r="F253" s="163">
        <v>44277</v>
      </c>
      <c r="G253" s="168">
        <f>IF(AND(表格8[[#This Row],[住院日]]&lt;&gt;"",表格8[[#This Row],[出院日]]&lt;&gt;""),(IF(表格8[姓名]="",0,(表格8[出院日]-表格8[住院日])+1)),0)</f>
        <v>2</v>
      </c>
      <c r="H253" s="165" t="str">
        <f>IFERROR((INDEX(名冊[#All],MATCH(表格8[[#This Row],[姓名]],名冊[[#All],[姓名]],0),COLUMN(名冊[[#Headers],[月費]]))),"")</f>
        <v/>
      </c>
      <c r="I253" s="165" t="str">
        <f t="array" ref="I253">IFERROR((INDEX(名冊[#All],MATCH(表格8[[#This Row],[姓名]],名冊[[#All],[姓名]],0),COLUMN(名冊[[#Headers],[包月]]))),"")</f>
        <v/>
      </c>
      <c r="J253" s="165">
        <f>600</f>
        <v>600</v>
      </c>
      <c r="K253" s="174" t="e">
        <f>-(ROUND(IF(表格8[姓名]="",0,(((表格8[月費]+表格8[[#This Row],[包月]])/30)-表格8[佔床費])*表格8[住院天數(含前後日)]),0))</f>
        <v>#VALUE!</v>
      </c>
      <c r="L253" s="169" t="str">
        <f>"住院退費 "&amp;TEXT(表格8[[#This Row],[住院日]],"mm/dd;;")&amp;"-"&amp;TEXT(表格8[[#This Row],[出院日]],"mm/dd;;")&amp;" 共"&amp;表格8[[#This Row],[住院天數(含前後日)]]&amp;"日"</f>
        <v>住院退費 03/21-03/22 共2日</v>
      </c>
      <c r="M253" s="167">
        <f>-(ROUNDDOWN(表格8[[#This Row],[住院天數(含前後日)]]/7,0)*50)</f>
        <v>0</v>
      </c>
      <c r="N253" s="70"/>
      <c r="O253" s="172"/>
      <c r="P253" s="174">
        <f>-(ROUND(表格8[[#This Row],[冷氣使用
天數]]*(500/30),0))</f>
        <v>0</v>
      </c>
    </row>
    <row r="254" spans="1:16" hidden="1">
      <c r="A254" s="160" t="str">
        <f t="array" ref="A254">IFERROR((INDEX(名冊[#All],MATCH(表格8[[#This Row],[姓名]],名冊[[#All],[姓名]],0),COLUMN(名冊[[#Headers],[字號]]))),"")</f>
        <v/>
      </c>
      <c r="B254" s="160" t="s">
        <v>595</v>
      </c>
      <c r="C254" s="162"/>
      <c r="D254" s="160" t="str">
        <f t="shared" si="3"/>
        <v>住院退費</v>
      </c>
      <c r="E254" s="163">
        <v>44294</v>
      </c>
      <c r="F254" s="163">
        <v>44295</v>
      </c>
      <c r="G254" s="168">
        <f>IF(AND(表格8[[#This Row],[住院日]]&lt;&gt;"",表格8[[#This Row],[出院日]]&lt;&gt;""),(IF(表格8[姓名]="",0,(表格8[出院日]-表格8[住院日])+1)),0)</f>
        <v>2</v>
      </c>
      <c r="H254" s="165" t="str">
        <f>IFERROR((INDEX(名冊[#All],MATCH(表格8[[#This Row],[姓名]],名冊[[#All],[姓名]],0),COLUMN(名冊[[#Headers],[月費]]))),"")</f>
        <v/>
      </c>
      <c r="I254" s="165" t="str">
        <f t="array" ref="I254">IFERROR((INDEX(名冊[#All],MATCH(表格8[[#This Row],[姓名]],名冊[[#All],[姓名]],0),COLUMN(名冊[[#Headers],[包月]]))),"")</f>
        <v/>
      </c>
      <c r="J254" s="165">
        <f>600</f>
        <v>600</v>
      </c>
      <c r="K254" s="174" t="e">
        <f>-(ROUND(IF(表格8[姓名]="",0,(((表格8[月費]+表格8[[#This Row],[包月]])/30)-表格8[佔床費])*表格8[住院天數(含前後日)]),0))</f>
        <v>#VALUE!</v>
      </c>
      <c r="L254" s="169" t="str">
        <f>"住院退費 "&amp;TEXT(表格8[[#This Row],[住院日]],"mm/dd;;")&amp;"-"&amp;TEXT(表格8[[#This Row],[出院日]],"mm/dd;;")&amp;" 共"&amp;表格8[[#This Row],[住院天數(含前後日)]]&amp;"日"</f>
        <v>住院退費 04/08-04/09 共2日</v>
      </c>
      <c r="M254" s="167">
        <f>-(ROUNDDOWN(表格8[[#This Row],[住院天數(含前後日)]]/7,0)*50)</f>
        <v>0</v>
      </c>
      <c r="N254" s="70"/>
      <c r="O254" s="172"/>
      <c r="P254" s="174">
        <f>-(ROUND(表格8[[#This Row],[冷氣使用
天數]]*(500/30),0))</f>
        <v>0</v>
      </c>
    </row>
    <row r="255" spans="1:16" hidden="1">
      <c r="A255" s="160" t="str">
        <f t="array" ref="A255">IFERROR((INDEX(名冊[#All],MATCH(表格8[[#This Row],[姓名]],名冊[[#All],[姓名]],0),COLUMN(名冊[[#Headers],[字號]]))),"")</f>
        <v>1-561</v>
      </c>
      <c r="B255" s="160" t="s">
        <v>617</v>
      </c>
      <c r="C255" s="162"/>
      <c r="D255" s="160" t="str">
        <f t="shared" si="3"/>
        <v>住院退費</v>
      </c>
      <c r="E255" s="163">
        <v>44306</v>
      </c>
      <c r="F255" s="163">
        <v>44307</v>
      </c>
      <c r="G255" s="168">
        <f>IF(AND(表格8[[#This Row],[住院日]]&lt;&gt;"",表格8[[#This Row],[出院日]]&lt;&gt;""),(IF(表格8[姓名]="",0,(表格8[出院日]-表格8[住院日])+1)),0)</f>
        <v>2</v>
      </c>
      <c r="H255" s="165">
        <f>IFERROR((INDEX(名冊[#All],MATCH(表格8[[#This Row],[姓名]],名冊[[#All],[姓名]],0),COLUMN(名冊[[#Headers],[月費]]))),"")</f>
        <v>30000</v>
      </c>
      <c r="I255" s="165">
        <f t="array" ref="I255">IFERROR((INDEX(名冊[#All],MATCH(表格8[[#This Row],[姓名]],名冊[[#All],[姓名]],0),COLUMN(名冊[[#Headers],[包月]]))),"")</f>
        <v>0</v>
      </c>
      <c r="J255" s="165">
        <f>600</f>
        <v>600</v>
      </c>
      <c r="K255" s="174">
        <f>-(ROUND(IF(表格8[姓名]="",0,(((表格8[月費]+表格8[[#This Row],[包月]])/30)-表格8[佔床費])*表格8[住院天數(含前後日)]),0))</f>
        <v>-800</v>
      </c>
      <c r="L255" s="169" t="str">
        <f>"住院退費 "&amp;TEXT(表格8[[#This Row],[住院日]],"mm/dd;;")&amp;"-"&amp;TEXT(表格8[[#This Row],[出院日]],"mm/dd;;")&amp;" 共"&amp;表格8[[#This Row],[住院天數(含前後日)]]&amp;"日"</f>
        <v>住院退費 04/20-04/21 共2日</v>
      </c>
      <c r="M255" s="167">
        <f>-(ROUNDDOWN(表格8[[#This Row],[住院天數(含前後日)]]/7,0)*50)</f>
        <v>0</v>
      </c>
      <c r="N255" s="70"/>
      <c r="O255" s="172"/>
      <c r="P255" s="174">
        <f>-(ROUND(表格8[[#This Row],[冷氣使用
天數]]*(500/30),0))</f>
        <v>0</v>
      </c>
    </row>
    <row r="256" spans="1:16" hidden="1">
      <c r="A256" s="160" t="str">
        <f t="array" ref="A256">IFERROR((INDEX(名冊[#All],MATCH(表格8[[#This Row],[姓名]],名冊[[#All],[姓名]],0),COLUMN(名冊[[#Headers],[字號]]))),"")</f>
        <v/>
      </c>
      <c r="B256" s="160" t="s">
        <v>650</v>
      </c>
      <c r="C256" s="162"/>
      <c r="D256" s="160" t="str">
        <f t="shared" si="3"/>
        <v>住院退費</v>
      </c>
      <c r="E256" s="163">
        <v>44296</v>
      </c>
      <c r="F256" s="163">
        <v>44297</v>
      </c>
      <c r="G256" s="168">
        <f>IF(AND(表格8[[#This Row],[住院日]]&lt;&gt;"",表格8[[#This Row],[出院日]]&lt;&gt;""),(IF(表格8[姓名]="",0,(表格8[出院日]-表格8[住院日])+1)),0)</f>
        <v>2</v>
      </c>
      <c r="H256" s="165" t="str">
        <f>IFERROR((INDEX(名冊[#All],MATCH(表格8[[#This Row],[姓名]],名冊[[#All],[姓名]],0),COLUMN(名冊[[#Headers],[月費]]))),"")</f>
        <v/>
      </c>
      <c r="I256" s="165" t="str">
        <f t="array" ref="I256">IFERROR((INDEX(名冊[#All],MATCH(表格8[[#This Row],[姓名]],名冊[[#All],[姓名]],0),COLUMN(名冊[[#Headers],[包月]]))),"")</f>
        <v/>
      </c>
      <c r="J256" s="165">
        <f>600</f>
        <v>600</v>
      </c>
      <c r="K256" s="174" t="e">
        <f>-(ROUND(IF(表格8[姓名]="",0,(((表格8[月費]+表格8[[#This Row],[包月]])/30)-表格8[佔床費])*表格8[住院天數(含前後日)]),0))</f>
        <v>#VALUE!</v>
      </c>
      <c r="L256" s="169" t="str">
        <f>"住院退費 "&amp;TEXT(表格8[[#This Row],[住院日]],"mm/dd;;")&amp;"-"&amp;TEXT(表格8[[#This Row],[出院日]],"mm/dd;;")&amp;" 共"&amp;表格8[[#This Row],[住院天數(含前後日)]]&amp;"日"</f>
        <v>住院退費 04/10-04/11 共2日</v>
      </c>
      <c r="M256" s="167">
        <f>-(ROUNDDOWN(表格8[[#This Row],[住院天數(含前後日)]]/7,0)*50)</f>
        <v>0</v>
      </c>
      <c r="N256" s="70"/>
      <c r="O256" s="172"/>
      <c r="P256" s="174">
        <f>-(ROUND(表格8[[#This Row],[冷氣使用
天數]]*(500/30),0))</f>
        <v>0</v>
      </c>
    </row>
    <row r="257" spans="1:16" hidden="1">
      <c r="A257" s="160" t="str">
        <f t="array" ref="A257">IFERROR((INDEX(名冊[#All],MATCH(表格8[[#This Row],[姓名]],名冊[[#All],[姓名]],0),COLUMN(名冊[[#Headers],[字號]]))),"")</f>
        <v>2-198</v>
      </c>
      <c r="B257" s="160" t="s">
        <v>940</v>
      </c>
      <c r="C257" s="162"/>
      <c r="D257" s="160" t="str">
        <f t="shared" si="3"/>
        <v>住院退費</v>
      </c>
      <c r="E257" s="163">
        <v>44315</v>
      </c>
      <c r="F257" s="163">
        <v>44323</v>
      </c>
      <c r="G257" s="168">
        <f>IF(AND(表格8[[#This Row],[住院日]]&lt;&gt;"",表格8[[#This Row],[出院日]]&lt;&gt;""),(IF(表格8[姓名]="",0,(表格8[出院日]-表格8[住院日])+1)),0)</f>
        <v>9</v>
      </c>
      <c r="H257" s="165">
        <f>IFERROR((INDEX(名冊[#All],MATCH(表格8[[#This Row],[姓名]],名冊[[#All],[姓名]],0),COLUMN(名冊[[#Headers],[月費]]))),"")</f>
        <v>36000</v>
      </c>
      <c r="I257" s="165">
        <f t="array" ref="I257">IFERROR((INDEX(名冊[#All],MATCH(表格8[[#This Row],[姓名]],名冊[[#All],[姓名]],0),COLUMN(名冊[[#Headers],[包月]]))),"")</f>
        <v>0</v>
      </c>
      <c r="J257" s="165">
        <f>600</f>
        <v>600</v>
      </c>
      <c r="K257" s="174">
        <f>-(ROUND(IF(表格8[姓名]="",0,(((表格8[月費]+表格8[[#This Row],[包月]])/30)-表格8[佔床費])*表格8[住院天數(含前後日)]),0))</f>
        <v>-5400</v>
      </c>
      <c r="L257" s="169" t="str">
        <f>"住院退費 "&amp;TEXT(表格8[[#This Row],[住院日]],"mm/dd;;")&amp;"-"&amp;TEXT(表格8[[#This Row],[出院日]],"mm/dd;;")&amp;" 共"&amp;表格8[[#This Row],[住院天數(含前後日)]]&amp;"日"</f>
        <v>住院退費 04/29-05/07 共9日</v>
      </c>
      <c r="M257" s="167">
        <f>-(ROUNDDOWN(表格8[[#This Row],[住院天數(含前後日)]]/7,0)*50)</f>
        <v>-50</v>
      </c>
      <c r="N257" s="70"/>
      <c r="O257" s="172"/>
      <c r="P257" s="174">
        <f>-(ROUND(表格8[[#This Row],[冷氣使用
天數]]*(500/30),0))</f>
        <v>0</v>
      </c>
    </row>
    <row r="258" spans="1:16" hidden="1">
      <c r="A258" s="160" t="str">
        <f t="array" ref="A258">IFERROR((INDEX(名冊[#All],MATCH(表格8[[#This Row],[姓名]],名冊[[#All],[姓名]],0),COLUMN(名冊[[#Headers],[字號]]))),"")</f>
        <v/>
      </c>
      <c r="B258" s="160" t="s">
        <v>941</v>
      </c>
      <c r="C258" s="162"/>
      <c r="D258" s="160" t="str">
        <f t="shared" ref="D258:D313" si="4">"住院退費"</f>
        <v>住院退費</v>
      </c>
      <c r="E258" s="163">
        <v>44319</v>
      </c>
      <c r="F258" s="163">
        <v>44335</v>
      </c>
      <c r="G258" s="168">
        <f>IF(AND(表格8[[#This Row],[住院日]]&lt;&gt;"",表格8[[#This Row],[出院日]]&lt;&gt;""),(IF(表格8[姓名]="",0,(表格8[出院日]-表格8[住院日])+1)),0)</f>
        <v>17</v>
      </c>
      <c r="H258" s="165" t="str">
        <f>IFERROR((INDEX(名冊[#All],MATCH(表格8[[#This Row],[姓名]],名冊[[#All],[姓名]],0),COLUMN(名冊[[#Headers],[月費]]))),"")</f>
        <v/>
      </c>
      <c r="I258" s="165" t="str">
        <f t="array" ref="I258">IFERROR((INDEX(名冊[#All],MATCH(表格8[[#This Row],[姓名]],名冊[[#All],[姓名]],0),COLUMN(名冊[[#Headers],[包月]]))),"")</f>
        <v/>
      </c>
      <c r="J258" s="165">
        <f>600</f>
        <v>600</v>
      </c>
      <c r="K258" s="174" t="e">
        <f>-(ROUND(IF(表格8[姓名]="",0,(((表格8[月費]+表格8[[#This Row],[包月]])/30)-表格8[佔床費])*表格8[住院天數(含前後日)]),0))</f>
        <v>#VALUE!</v>
      </c>
      <c r="L258" s="169" t="str">
        <f>"住院退費 "&amp;TEXT(表格8[[#This Row],[住院日]],"mm/dd;;")&amp;"-"&amp;TEXT(表格8[[#This Row],[出院日]],"mm/dd;;")&amp;" 共"&amp;表格8[[#This Row],[住院天數(含前後日)]]&amp;"日"</f>
        <v>住院退費 05/03-05/19 共17日</v>
      </c>
      <c r="M258" s="167">
        <f>-(ROUNDDOWN(表格8[[#This Row],[住院天數(含前後日)]]/7,0)*50)</f>
        <v>-100</v>
      </c>
      <c r="N258" s="70"/>
      <c r="O258" s="172"/>
      <c r="P258" s="174">
        <f>-(ROUND(表格8[[#This Row],[冷氣使用
天數]]*(500/30),0))</f>
        <v>0</v>
      </c>
    </row>
    <row r="259" spans="1:16" hidden="1">
      <c r="A259" s="160" t="str">
        <f t="array" ref="A259">IFERROR((INDEX(名冊[#All],MATCH(表格8[[#This Row],[姓名]],名冊[[#All],[姓名]],0),COLUMN(名冊[[#Headers],[字號]]))),"")</f>
        <v/>
      </c>
      <c r="B259" s="160" t="s">
        <v>942</v>
      </c>
      <c r="C259" s="162"/>
      <c r="D259" s="160" t="str">
        <f t="shared" si="4"/>
        <v>住院退費</v>
      </c>
      <c r="E259" s="163">
        <v>44321</v>
      </c>
      <c r="F259" s="163">
        <v>44329</v>
      </c>
      <c r="G259" s="168">
        <f>IF(AND(表格8[[#This Row],[住院日]]&lt;&gt;"",表格8[[#This Row],[出院日]]&lt;&gt;""),(IF(表格8[姓名]="",0,(表格8[出院日]-表格8[住院日])+1)),0)</f>
        <v>9</v>
      </c>
      <c r="H259" s="165" t="str">
        <f>IFERROR((INDEX(名冊[#All],MATCH(表格8[[#This Row],[姓名]],名冊[[#All],[姓名]],0),COLUMN(名冊[[#Headers],[月費]]))),"")</f>
        <v/>
      </c>
      <c r="I259" s="165" t="str">
        <f t="array" ref="I259">IFERROR((INDEX(名冊[#All],MATCH(表格8[[#This Row],[姓名]],名冊[[#All],[姓名]],0),COLUMN(名冊[[#Headers],[包月]]))),"")</f>
        <v/>
      </c>
      <c r="J259" s="165">
        <f>600</f>
        <v>600</v>
      </c>
      <c r="K259" s="174" t="e">
        <f>-(ROUND(IF(表格8[姓名]="",0,(((表格8[月費]+表格8[[#This Row],[包月]])/30)-表格8[佔床費])*表格8[住院天數(含前後日)]),0))</f>
        <v>#VALUE!</v>
      </c>
      <c r="L259" s="169" t="str">
        <f>"住院退費 "&amp;TEXT(表格8[[#This Row],[住院日]],"mm/dd;;")&amp;"-"&amp;TEXT(表格8[[#This Row],[出院日]],"mm/dd;;")&amp;" 共"&amp;表格8[[#This Row],[住院天數(含前後日)]]&amp;"日"</f>
        <v>住院退費 05/05-05/13 共9日</v>
      </c>
      <c r="M259" s="167">
        <f>-(ROUNDDOWN(表格8[[#This Row],[住院天數(含前後日)]]/7,0)*50)</f>
        <v>-50</v>
      </c>
      <c r="N259" s="70"/>
      <c r="O259" s="172"/>
      <c r="P259" s="174">
        <f>-(ROUND(表格8[[#This Row],[冷氣使用
天數]]*(500/30),0))</f>
        <v>0</v>
      </c>
    </row>
    <row r="260" spans="1:16" hidden="1">
      <c r="A260" s="160" t="str">
        <f t="array" ref="A260">IFERROR((INDEX(名冊[#All],MATCH(表格8[[#This Row],[姓名]],名冊[[#All],[姓名]],0),COLUMN(名冊[[#Headers],[字號]]))),"")</f>
        <v/>
      </c>
      <c r="B260" s="160" t="s">
        <v>943</v>
      </c>
      <c r="C260" s="162"/>
      <c r="D260" s="160" t="str">
        <f t="shared" si="4"/>
        <v>住院退費</v>
      </c>
      <c r="E260" s="163">
        <v>44295</v>
      </c>
      <c r="F260" s="163">
        <v>44316</v>
      </c>
      <c r="G260" s="168">
        <f>IF(AND(表格8[[#This Row],[住院日]]&lt;&gt;"",表格8[[#This Row],[出院日]]&lt;&gt;""),(IF(表格8[姓名]="",0,(表格8[出院日]-表格8[住院日])+1)),0)</f>
        <v>22</v>
      </c>
      <c r="H260" s="165" t="str">
        <f>IFERROR((INDEX(名冊[#All],MATCH(表格8[[#This Row],[姓名]],名冊[[#All],[姓名]],0),COLUMN(名冊[[#Headers],[月費]]))),"")</f>
        <v/>
      </c>
      <c r="I260" s="165" t="str">
        <f t="array" ref="I260">IFERROR((INDEX(名冊[#All],MATCH(表格8[[#This Row],[姓名]],名冊[[#All],[姓名]],0),COLUMN(名冊[[#Headers],[包月]]))),"")</f>
        <v/>
      </c>
      <c r="J260" s="165">
        <f>600</f>
        <v>600</v>
      </c>
      <c r="K260" s="174" t="e">
        <f>-(ROUND(IF(表格8[姓名]="",0,(((表格8[月費]+表格8[[#This Row],[包月]])/30)-表格8[佔床費])*表格8[住院天數(含前後日)]),0))</f>
        <v>#VALUE!</v>
      </c>
      <c r="L260" s="169" t="str">
        <f>"住院退費 "&amp;TEXT(表格8[[#This Row],[住院日]],"mm/dd;;")&amp;"-"&amp;TEXT(表格8[[#This Row],[出院日]],"mm/dd;;")&amp;" 共"&amp;表格8[[#This Row],[住院天數(含前後日)]]&amp;"日"</f>
        <v>住院退費 04/09-04/30 共22日</v>
      </c>
      <c r="M260" s="167">
        <f>-(ROUNDDOWN(表格8[[#This Row],[住院天數(含前後日)]]/7,0)*50)</f>
        <v>-150</v>
      </c>
      <c r="N260" s="70"/>
      <c r="O260" s="172"/>
      <c r="P260" s="174">
        <f>-(ROUND(表格8[[#This Row],[冷氣使用
天數]]*(500/30),0))</f>
        <v>0</v>
      </c>
    </row>
    <row r="261" spans="1:16" hidden="1">
      <c r="A261" s="160" t="str">
        <f t="array" ref="A261">IFERROR((INDEX(名冊[#All],MATCH(表格8[[#This Row],[姓名]],名冊[[#All],[姓名]],0),COLUMN(名冊[[#Headers],[字號]]))),"")</f>
        <v/>
      </c>
      <c r="B261" s="160" t="s">
        <v>658</v>
      </c>
      <c r="C261" s="162"/>
      <c r="D261" s="160" t="str">
        <f t="shared" si="4"/>
        <v>住院退費</v>
      </c>
      <c r="E261" s="163">
        <v>44308</v>
      </c>
      <c r="F261" s="163">
        <v>44319</v>
      </c>
      <c r="G261" s="168">
        <f>IF(AND(表格8[[#This Row],[住院日]]&lt;&gt;"",表格8[[#This Row],[出院日]]&lt;&gt;""),(IF(表格8[姓名]="",0,(表格8[出院日]-表格8[住院日])+1)),0)</f>
        <v>12</v>
      </c>
      <c r="H261" s="165" t="str">
        <f>IFERROR((INDEX(名冊[#All],MATCH(表格8[[#This Row],[姓名]],名冊[[#All],[姓名]],0),COLUMN(名冊[[#Headers],[月費]]))),"")</f>
        <v/>
      </c>
      <c r="I261" s="165" t="str">
        <f t="array" ref="I261">IFERROR((INDEX(名冊[#All],MATCH(表格8[[#This Row],[姓名]],名冊[[#All],[姓名]],0),COLUMN(名冊[[#Headers],[包月]]))),"")</f>
        <v/>
      </c>
      <c r="J261" s="165">
        <f>600</f>
        <v>600</v>
      </c>
      <c r="K261" s="174" t="e">
        <f>-(ROUND(IF(表格8[姓名]="",0,(((表格8[月費]+表格8[[#This Row],[包月]])/30)-表格8[佔床費])*表格8[住院天數(含前後日)]),0))</f>
        <v>#VALUE!</v>
      </c>
      <c r="L261" s="169" t="str">
        <f>"住院退費 "&amp;TEXT(表格8[[#This Row],[住院日]],"mm/dd;;")&amp;"-"&amp;TEXT(表格8[[#This Row],[出院日]],"mm/dd;;")&amp;" 共"&amp;表格8[[#This Row],[住院天數(含前後日)]]&amp;"日"</f>
        <v>住院退費 04/22-05/03 共12日</v>
      </c>
      <c r="M261" s="167">
        <f>-(ROUNDDOWN(表格8[[#This Row],[住院天數(含前後日)]]/7,0)*50)</f>
        <v>-50</v>
      </c>
      <c r="N261" s="70"/>
      <c r="O261" s="172"/>
      <c r="P261" s="174">
        <f>-(ROUND(表格8[[#This Row],[冷氣使用
天數]]*(500/30),0))</f>
        <v>0</v>
      </c>
    </row>
    <row r="262" spans="1:16" hidden="1">
      <c r="A262" s="160" t="str">
        <f t="array" ref="A262">IFERROR((INDEX(名冊[#All],MATCH(表格8[[#This Row],[姓名]],名冊[[#All],[姓名]],0),COLUMN(名冊[[#Headers],[字號]]))),"")</f>
        <v>2-197</v>
      </c>
      <c r="B262" s="160" t="s">
        <v>929</v>
      </c>
      <c r="C262" s="162"/>
      <c r="D262" s="160" t="str">
        <f t="shared" si="4"/>
        <v>住院退費</v>
      </c>
      <c r="E262" s="163">
        <v>44326</v>
      </c>
      <c r="F262" s="163">
        <v>44334</v>
      </c>
      <c r="G262" s="168">
        <f>IF(AND(表格8[[#This Row],[住院日]]&lt;&gt;"",表格8[[#This Row],[出院日]]&lt;&gt;""),(IF(表格8[姓名]="",0,(表格8[出院日]-表格8[住院日])+1)),0)</f>
        <v>9</v>
      </c>
      <c r="H262" s="165">
        <f>IFERROR((INDEX(名冊[#All],MATCH(表格8[[#This Row],[姓名]],名冊[[#All],[姓名]],0),COLUMN(名冊[[#Headers],[月費]]))),"")</f>
        <v>35000</v>
      </c>
      <c r="I262" s="165">
        <f t="array" ref="I262">IFERROR((INDEX(名冊[#All],MATCH(表格8[[#This Row],[姓名]],名冊[[#All],[姓名]],0),COLUMN(名冊[[#Headers],[包月]]))),"")</f>
        <v>0</v>
      </c>
      <c r="J262" s="165">
        <f>600</f>
        <v>600</v>
      </c>
      <c r="K262" s="174">
        <f>-(ROUND(IF(表格8[姓名]="",0,(((表格8[月費]+表格8[[#This Row],[包月]])/30)-表格8[佔床費])*表格8[住院天數(含前後日)]),0))</f>
        <v>-5100</v>
      </c>
      <c r="L262" s="169" t="str">
        <f>"住院退費 "&amp;TEXT(表格8[[#This Row],[住院日]],"mm/dd;;")&amp;"-"&amp;TEXT(表格8[[#This Row],[出院日]],"mm/dd;;")&amp;" 共"&amp;表格8[[#This Row],[住院天數(含前後日)]]&amp;"日"</f>
        <v>住院退費 05/10-05/18 共9日</v>
      </c>
      <c r="M262" s="167">
        <f>-(ROUNDDOWN(表格8[[#This Row],[住院天數(含前後日)]]/7,0)*50)</f>
        <v>-50</v>
      </c>
      <c r="N262" s="70"/>
      <c r="O262" s="172"/>
      <c r="P262" s="174">
        <f>-(ROUND(表格8[[#This Row],[冷氣使用
天數]]*(500/30),0))</f>
        <v>0</v>
      </c>
    </row>
    <row r="263" spans="1:16" hidden="1">
      <c r="A263" s="160" t="str">
        <f t="array" ref="A263">IFERROR((INDEX(名冊[#All],MATCH(表格8[[#This Row],[姓名]],名冊[[#All],[姓名]],0),COLUMN(名冊[[#Headers],[字號]]))),"")</f>
        <v>2-154</v>
      </c>
      <c r="B263" s="160" t="s">
        <v>944</v>
      </c>
      <c r="C263" s="162"/>
      <c r="D263" s="160" t="str">
        <f t="shared" si="4"/>
        <v>住院退費</v>
      </c>
      <c r="E263" s="163">
        <v>44308</v>
      </c>
      <c r="F263" s="163">
        <v>44321</v>
      </c>
      <c r="G263" s="168">
        <f>IF(AND(表格8[[#This Row],[住院日]]&lt;&gt;"",表格8[[#This Row],[出院日]]&lt;&gt;""),(IF(表格8[姓名]="",0,(表格8[出院日]-表格8[住院日])+1)),0)</f>
        <v>14</v>
      </c>
      <c r="H263" s="165">
        <f>IFERROR((INDEX(名冊[#All],MATCH(表格8[[#This Row],[姓名]],名冊[[#All],[姓名]],0),COLUMN(名冊[[#Headers],[月費]]))),"")</f>
        <v>37000</v>
      </c>
      <c r="I263" s="165">
        <f t="array" ref="I263">IFERROR((INDEX(名冊[#All],MATCH(表格8[[#This Row],[姓名]],名冊[[#All],[姓名]],0),COLUMN(名冊[[#Headers],[包月]]))),"")</f>
        <v>0</v>
      </c>
      <c r="J263" s="165">
        <f>600</f>
        <v>600</v>
      </c>
      <c r="K263" s="174">
        <f>-(ROUND(IF(表格8[姓名]="",0,(((表格8[月費]+表格8[[#This Row],[包月]])/30)-表格8[佔床費])*表格8[住院天數(含前後日)]),0))</f>
        <v>-8867</v>
      </c>
      <c r="L263" s="169" t="str">
        <f>"住院退費 "&amp;TEXT(表格8[[#This Row],[住院日]],"mm/dd;;")&amp;"-"&amp;TEXT(表格8[[#This Row],[出院日]],"mm/dd;;")&amp;" 共"&amp;表格8[[#This Row],[住院天數(含前後日)]]&amp;"日"</f>
        <v>住院退費 04/22-05/05 共14日</v>
      </c>
      <c r="M263" s="167">
        <f>-(ROUNDDOWN(表格8[[#This Row],[住院天數(含前後日)]]/7,0)*50)</f>
        <v>-100</v>
      </c>
      <c r="N263" s="70"/>
      <c r="O263" s="172"/>
      <c r="P263" s="174">
        <f>-(ROUND(表格8[[#This Row],[冷氣使用
天數]]*(500/30),0))</f>
        <v>0</v>
      </c>
    </row>
    <row r="264" spans="1:16" hidden="1">
      <c r="A264" s="160" t="str">
        <f t="array" ref="A264">IFERROR((INDEX(名冊[#All],MATCH(表格8[[#This Row],[姓名]],名冊[[#All],[姓名]],0),COLUMN(名冊[[#Headers],[字號]]))),"")</f>
        <v>1-439</v>
      </c>
      <c r="B264" s="160" t="s">
        <v>840</v>
      </c>
      <c r="C264" s="162"/>
      <c r="D264" s="160" t="str">
        <f t="shared" si="4"/>
        <v>住院退費</v>
      </c>
      <c r="E264" s="163">
        <v>44331</v>
      </c>
      <c r="F264" s="163">
        <v>44333</v>
      </c>
      <c r="G264" s="168">
        <f>IF(AND(表格8[[#This Row],[住院日]]&lt;&gt;"",表格8[[#This Row],[出院日]]&lt;&gt;""),(IF(表格8[姓名]="",0,(表格8[出院日]-表格8[住院日])+1)),0)</f>
        <v>3</v>
      </c>
      <c r="H264" s="165">
        <f>IFERROR((INDEX(名冊[#All],MATCH(表格8[[#This Row],[姓名]],名冊[[#All],[姓名]],0),COLUMN(名冊[[#Headers],[月費]]))),"")</f>
        <v>32000</v>
      </c>
      <c r="I264" s="165">
        <f t="array" ref="I264">IFERROR((INDEX(名冊[#All],MATCH(表格8[[#This Row],[姓名]],名冊[[#All],[姓名]],0),COLUMN(名冊[[#Headers],[包月]]))),"")</f>
        <v>0</v>
      </c>
      <c r="J264" s="165">
        <f>600</f>
        <v>600</v>
      </c>
      <c r="K264" s="174">
        <f>-(ROUND(IF(表格8[姓名]="",0,(((表格8[月費]+表格8[[#This Row],[包月]])/30)-表格8[佔床費])*表格8[住院天數(含前後日)]),0))</f>
        <v>-1400</v>
      </c>
      <c r="L264" s="169" t="str">
        <f>"住院退費 "&amp;TEXT(表格8[[#This Row],[住院日]],"mm/dd;;")&amp;"-"&amp;TEXT(表格8[[#This Row],[出院日]],"mm/dd;;")&amp;" 共"&amp;表格8[[#This Row],[住院天數(含前後日)]]&amp;"日"</f>
        <v>住院退費 05/15-05/17 共3日</v>
      </c>
      <c r="M264" s="167">
        <f>-(ROUNDDOWN(表格8[[#This Row],[住院天數(含前後日)]]/7,0)*50)</f>
        <v>0</v>
      </c>
      <c r="N264" s="70"/>
      <c r="O264" s="172"/>
      <c r="P264" s="174">
        <f>-(ROUND(表格8[[#This Row],[冷氣使用
天數]]*(500/30),0))</f>
        <v>0</v>
      </c>
    </row>
    <row r="265" spans="1:16" hidden="1">
      <c r="A265" s="160" t="str">
        <f t="array" ref="A265">IFERROR((INDEX(名冊[#All],MATCH(表格8[[#This Row],[姓名]],名冊[[#All],[姓名]],0),COLUMN(名冊[[#Headers],[字號]]))),"")</f>
        <v>1-450</v>
      </c>
      <c r="B265" s="160" t="s">
        <v>475</v>
      </c>
      <c r="C265" s="162"/>
      <c r="D265" s="160" t="str">
        <f t="shared" si="4"/>
        <v>住院退費</v>
      </c>
      <c r="E265" s="163">
        <v>44331</v>
      </c>
      <c r="F265" s="163">
        <v>44340</v>
      </c>
      <c r="G265" s="168">
        <f>IF(AND(表格8[[#This Row],[住院日]]&lt;&gt;"",表格8[[#This Row],[出院日]]&lt;&gt;""),(IF(表格8[姓名]="",0,(表格8[出院日]-表格8[住院日])+1)),0)</f>
        <v>10</v>
      </c>
      <c r="H265" s="165">
        <f>IFERROR((INDEX(名冊[#All],MATCH(表格8[[#This Row],[姓名]],名冊[[#All],[姓名]],0),COLUMN(名冊[[#Headers],[月費]]))),"")</f>
        <v>30000</v>
      </c>
      <c r="I265" s="165">
        <f t="array" ref="I265">IFERROR((INDEX(名冊[#All],MATCH(表格8[[#This Row],[姓名]],名冊[[#All],[姓名]],0),COLUMN(名冊[[#Headers],[包月]]))),"")</f>
        <v>0</v>
      </c>
      <c r="J265" s="165">
        <f>600</f>
        <v>600</v>
      </c>
      <c r="K265" s="174">
        <f>-(ROUND(IF(表格8[姓名]="",0,(((表格8[月費]+表格8[[#This Row],[包月]])/30)-表格8[佔床費])*表格8[住院天數(含前後日)]),0))</f>
        <v>-4000</v>
      </c>
      <c r="L265" s="169" t="str">
        <f>"住院退費 "&amp;TEXT(表格8[[#This Row],[住院日]],"mm/dd;;")&amp;"-"&amp;TEXT(表格8[[#This Row],[出院日]],"mm/dd;;")&amp;" 共"&amp;表格8[[#This Row],[住院天數(含前後日)]]&amp;"日"</f>
        <v>住院退費 05/15-05/24 共10日</v>
      </c>
      <c r="M265" s="167">
        <f>-(ROUNDDOWN(表格8[[#This Row],[住院天數(含前後日)]]/7,0)*50)</f>
        <v>-50</v>
      </c>
      <c r="N265" s="70"/>
      <c r="O265" s="172"/>
      <c r="P265" s="174">
        <f>-(ROUND(表格8[[#This Row],[冷氣使用
天數]]*(500/30),0))</f>
        <v>0</v>
      </c>
    </row>
    <row r="266" spans="1:16" hidden="1">
      <c r="A266" s="160" t="str">
        <f t="array" ref="A266">IFERROR((INDEX(名冊[#All],MATCH(表格8[[#This Row],[姓名]],名冊[[#All],[姓名]],0),COLUMN(名冊[[#Headers],[字號]]))),"")</f>
        <v>2-147</v>
      </c>
      <c r="B266" s="160" t="s">
        <v>945</v>
      </c>
      <c r="C266" s="162"/>
      <c r="D266" s="160" t="str">
        <f t="shared" si="4"/>
        <v>住院退費</v>
      </c>
      <c r="E266" s="163">
        <v>44305</v>
      </c>
      <c r="F266" s="163">
        <v>44321</v>
      </c>
      <c r="G266" s="168">
        <f>IF(AND(表格8[[#This Row],[住院日]]&lt;&gt;"",表格8[[#This Row],[出院日]]&lt;&gt;""),(IF(表格8[姓名]="",0,(表格8[出院日]-表格8[住院日])+1)),0)</f>
        <v>17</v>
      </c>
      <c r="H266" s="165">
        <f>IFERROR((INDEX(名冊[#All],MATCH(表格8[[#This Row],[姓名]],名冊[[#All],[姓名]],0),COLUMN(名冊[[#Headers],[月費]]))),"")</f>
        <v>37000</v>
      </c>
      <c r="I266" s="165">
        <f t="array" ref="I266">IFERROR((INDEX(名冊[#All],MATCH(表格8[[#This Row],[姓名]],名冊[[#All],[姓名]],0),COLUMN(名冊[[#Headers],[包月]]))),"")</f>
        <v>0</v>
      </c>
      <c r="J266" s="165">
        <f>600</f>
        <v>600</v>
      </c>
      <c r="K266" s="174">
        <f>-(ROUND(IF(表格8[姓名]="",0,(((表格8[月費]+表格8[[#This Row],[包月]])/30)-表格8[佔床費])*表格8[住院天數(含前後日)]),0))</f>
        <v>-10767</v>
      </c>
      <c r="L266" s="169" t="str">
        <f>"住院退費 "&amp;TEXT(表格8[[#This Row],[住院日]],"mm/dd;;")&amp;"-"&amp;TEXT(表格8[[#This Row],[出院日]],"mm/dd;;")&amp;" 共"&amp;表格8[[#This Row],[住院天數(含前後日)]]&amp;"日"</f>
        <v>住院退費 04/19-05/05 共17日</v>
      </c>
      <c r="M266" s="167">
        <f>-(ROUNDDOWN(表格8[[#This Row],[住院天數(含前後日)]]/7,0)*50)</f>
        <v>-100</v>
      </c>
      <c r="N266" s="70"/>
      <c r="O266" s="172"/>
      <c r="P266" s="174">
        <f>-(ROUND(表格8[[#This Row],[冷氣使用
天數]]*(500/30),0))</f>
        <v>0</v>
      </c>
    </row>
    <row r="267" spans="1:16" hidden="1">
      <c r="A267" s="160" t="str">
        <f t="array" ref="A267">IFERROR((INDEX(名冊[#All],MATCH(表格8[[#This Row],[姓名]],名冊[[#All],[姓名]],0),COLUMN(名冊[[#Headers],[字號]]))),"")</f>
        <v>3-452</v>
      </c>
      <c r="B267" s="160" t="s">
        <v>933</v>
      </c>
      <c r="C267" s="162"/>
      <c r="D267" s="160" t="str">
        <f t="shared" si="4"/>
        <v>住院退費</v>
      </c>
      <c r="E267" s="163">
        <v>44310</v>
      </c>
      <c r="F267" s="163">
        <v>44320</v>
      </c>
      <c r="G267" s="168">
        <f>IF(AND(表格8[[#This Row],[住院日]]&lt;&gt;"",表格8[[#This Row],[出院日]]&lt;&gt;""),(IF(表格8[姓名]="",0,(表格8[出院日]-表格8[住院日])+1)),0)</f>
        <v>11</v>
      </c>
      <c r="H267" s="165">
        <f>IFERROR((INDEX(名冊[#All],MATCH(表格8[[#This Row],[姓名]],名冊[[#All],[姓名]],0),COLUMN(名冊[[#Headers],[月費]]))),"")</f>
        <v>30000</v>
      </c>
      <c r="I267" s="165">
        <f t="array" ref="I267">IFERROR((INDEX(名冊[#All],MATCH(表格8[[#This Row],[姓名]],名冊[[#All],[姓名]],0),COLUMN(名冊[[#Headers],[包月]]))),"")</f>
        <v>0</v>
      </c>
      <c r="J267" s="165">
        <f>600</f>
        <v>600</v>
      </c>
      <c r="K267" s="174">
        <f>-(ROUND(IF(表格8[姓名]="",0,(((表格8[月費]+表格8[[#This Row],[包月]])/30)-表格8[佔床費])*表格8[住院天數(含前後日)]),0))</f>
        <v>-4400</v>
      </c>
      <c r="L267" s="169" t="str">
        <f>"住院退費 "&amp;TEXT(表格8[[#This Row],[住院日]],"mm/dd;;")&amp;"-"&amp;TEXT(表格8[[#This Row],[出院日]],"mm/dd;;")&amp;" 共"&amp;表格8[[#This Row],[住院天數(含前後日)]]&amp;"日"</f>
        <v>住院退費 04/24-05/04 共11日</v>
      </c>
      <c r="M267" s="167">
        <f>-(ROUNDDOWN(表格8[[#This Row],[住院天數(含前後日)]]/7,0)*50)</f>
        <v>-50</v>
      </c>
      <c r="N267" s="70"/>
      <c r="O267" s="172"/>
      <c r="P267" s="174">
        <f>-(ROUND(表格8[[#This Row],[冷氣使用
天數]]*(500/30),0))</f>
        <v>0</v>
      </c>
    </row>
    <row r="268" spans="1:16" hidden="1">
      <c r="A268" s="160" t="str">
        <f t="array" ref="A268">IFERROR((INDEX(名冊[#All],MATCH(表格8[[#This Row],[姓名]],名冊[[#All],[姓名]],0),COLUMN(名冊[[#Headers],[字號]]))),"")</f>
        <v/>
      </c>
      <c r="B268" s="160" t="s">
        <v>932</v>
      </c>
      <c r="C268" s="162"/>
      <c r="D268" s="160" t="str">
        <f t="shared" si="4"/>
        <v>住院退費</v>
      </c>
      <c r="E268" s="163">
        <v>44287</v>
      </c>
      <c r="F268" s="163">
        <v>44315</v>
      </c>
      <c r="G268" s="168">
        <f>IF(AND(表格8[[#This Row],[住院日]]&lt;&gt;"",表格8[[#This Row],[出院日]]&lt;&gt;""),(IF(表格8[姓名]="",0,(表格8[出院日]-表格8[住院日])+1)),0)</f>
        <v>29</v>
      </c>
      <c r="H268" s="165" t="str">
        <f>IFERROR((INDEX(名冊[#All],MATCH(表格8[[#This Row],[姓名]],名冊[[#All],[姓名]],0),COLUMN(名冊[[#Headers],[月費]]))),"")</f>
        <v/>
      </c>
      <c r="I268" s="165" t="str">
        <f t="array" ref="I268">IFERROR((INDEX(名冊[#All],MATCH(表格8[[#This Row],[姓名]],名冊[[#All],[姓名]],0),COLUMN(名冊[[#Headers],[包月]]))),"")</f>
        <v/>
      </c>
      <c r="J268" s="165">
        <f>600</f>
        <v>600</v>
      </c>
      <c r="K268" s="174" t="e">
        <f>-(ROUND(IF(表格8[姓名]="",0,(((表格8[月費]+表格8[[#This Row],[包月]])/30)-表格8[佔床費])*表格8[住院天數(含前後日)]),0))</f>
        <v>#VALUE!</v>
      </c>
      <c r="L268" s="169" t="str">
        <f>"住院退費 "&amp;TEXT(表格8[[#This Row],[住院日]],"mm/dd;;")&amp;"-"&amp;TEXT(表格8[[#This Row],[出院日]],"mm/dd;;")&amp;" 共"&amp;表格8[[#This Row],[住院天數(含前後日)]]&amp;"日"</f>
        <v>住院退費 04/01-04/29 共29日</v>
      </c>
      <c r="M268" s="167">
        <f>-(ROUNDDOWN(表格8[[#This Row],[住院天數(含前後日)]]/7,0)*50)</f>
        <v>-200</v>
      </c>
      <c r="N268" s="70"/>
      <c r="O268" s="172"/>
      <c r="P268" s="174">
        <f>-(ROUND(表格8[[#This Row],[冷氣使用
天數]]*(500/30),0))</f>
        <v>0</v>
      </c>
    </row>
    <row r="269" spans="1:16" hidden="1">
      <c r="A269" s="160" t="str">
        <f t="array" ref="A269">IFERROR((INDEX(名冊[#All],MATCH(表格8[[#This Row],[姓名]],名冊[[#All],[姓名]],0),COLUMN(名冊[[#Headers],[字號]]))),"")</f>
        <v/>
      </c>
      <c r="B269" s="160" t="s">
        <v>932</v>
      </c>
      <c r="C269" s="162"/>
      <c r="D269" s="160" t="str">
        <f t="shared" si="4"/>
        <v>住院退費</v>
      </c>
      <c r="E269" s="163">
        <v>44318</v>
      </c>
      <c r="F269" s="163">
        <v>44333</v>
      </c>
      <c r="G269" s="168">
        <f>IF(AND(表格8[[#This Row],[住院日]]&lt;&gt;"",表格8[[#This Row],[出院日]]&lt;&gt;""),(IF(表格8[姓名]="",0,(表格8[出院日]-表格8[住院日])+1)),0)</f>
        <v>16</v>
      </c>
      <c r="H269" s="165" t="str">
        <f>IFERROR((INDEX(名冊[#All],MATCH(表格8[[#This Row],[姓名]],名冊[[#All],[姓名]],0),COLUMN(名冊[[#Headers],[月費]]))),"")</f>
        <v/>
      </c>
      <c r="I269" s="165" t="str">
        <f t="array" ref="I269">IFERROR((INDEX(名冊[#All],MATCH(表格8[[#This Row],[姓名]],名冊[[#All],[姓名]],0),COLUMN(名冊[[#Headers],[包月]]))),"")</f>
        <v/>
      </c>
      <c r="J269" s="165">
        <f>600</f>
        <v>600</v>
      </c>
      <c r="K269" s="174" t="e">
        <f>-(ROUND(IF(表格8[姓名]="",0,(((表格8[月費]+表格8[[#This Row],[包月]])/30)-表格8[佔床費])*表格8[住院天數(含前後日)]),0))</f>
        <v>#VALUE!</v>
      </c>
      <c r="L269" s="169" t="str">
        <f>"住院退費 "&amp;TEXT(表格8[[#This Row],[住院日]],"mm/dd;;")&amp;"-"&amp;TEXT(表格8[[#This Row],[出院日]],"mm/dd;;")&amp;" 共"&amp;表格8[[#This Row],[住院天數(含前後日)]]&amp;"日"</f>
        <v>住院退費 05/02-05/17 共16日</v>
      </c>
      <c r="M269" s="167">
        <f>-(ROUNDDOWN(表格8[[#This Row],[住院天數(含前後日)]]/7,0)*50)</f>
        <v>-100</v>
      </c>
      <c r="N269" s="70"/>
      <c r="O269" s="172"/>
      <c r="P269" s="174">
        <f>-(ROUND(表格8[[#This Row],[冷氣使用
天數]]*(500/30),0))</f>
        <v>0</v>
      </c>
    </row>
    <row r="270" spans="1:16" hidden="1">
      <c r="A270" s="160" t="str">
        <f t="array" ref="A270">IFERROR((INDEX(名冊[#All],MATCH(表格8[[#This Row],[姓名]],名冊[[#All],[姓名]],0),COLUMN(名冊[[#Headers],[字號]]))),"")</f>
        <v>1-346</v>
      </c>
      <c r="B270" s="160" t="s">
        <v>934</v>
      </c>
      <c r="C270" s="162"/>
      <c r="D270" s="160" t="str">
        <f t="shared" si="4"/>
        <v>住院退費</v>
      </c>
      <c r="E270" s="163">
        <v>44325</v>
      </c>
      <c r="F270" s="163">
        <v>44335</v>
      </c>
      <c r="G270" s="168">
        <f>IF(AND(表格8[[#This Row],[住院日]]&lt;&gt;"",表格8[[#This Row],[出院日]]&lt;&gt;""),(IF(表格8[姓名]="",0,(表格8[出院日]-表格8[住院日])+1)),0)</f>
        <v>11</v>
      </c>
      <c r="H270" s="165">
        <f>IFERROR((INDEX(名冊[#All],MATCH(表格8[[#This Row],[姓名]],名冊[[#All],[姓名]],0),COLUMN(名冊[[#Headers],[月費]]))),"")</f>
        <v>32000</v>
      </c>
      <c r="I270" s="165">
        <f t="array" ref="I270">IFERROR((INDEX(名冊[#All],MATCH(表格8[[#This Row],[姓名]],名冊[[#All],[姓名]],0),COLUMN(名冊[[#Headers],[包月]]))),"")</f>
        <v>0</v>
      </c>
      <c r="J270" s="165">
        <f>600</f>
        <v>600</v>
      </c>
      <c r="K270" s="174">
        <f>-(ROUND(IF(表格8[姓名]="",0,(((表格8[月費]+表格8[[#This Row],[包月]])/30)-表格8[佔床費])*表格8[住院天數(含前後日)]),0))</f>
        <v>-5133</v>
      </c>
      <c r="L270" s="169" t="str">
        <f>"住院退費 "&amp;TEXT(表格8[[#This Row],[住院日]],"mm/dd;;")&amp;"-"&amp;TEXT(表格8[[#This Row],[出院日]],"mm/dd;;")&amp;" 共"&amp;表格8[[#This Row],[住院天數(含前後日)]]&amp;"日"</f>
        <v>住院退費 05/09-05/19 共11日</v>
      </c>
      <c r="M270" s="167">
        <f>-(ROUNDDOWN(表格8[[#This Row],[住院天數(含前後日)]]/7,0)*50)</f>
        <v>-50</v>
      </c>
      <c r="N270" s="70"/>
      <c r="O270" s="172"/>
      <c r="P270" s="174">
        <f>-(ROUND(表格8[[#This Row],[冷氣使用
天數]]*(500/30),0))</f>
        <v>0</v>
      </c>
    </row>
    <row r="271" spans="1:16" hidden="1">
      <c r="A271" s="160" t="str">
        <f t="array" ref="A271">IFERROR((INDEX(名冊[#All],MATCH(表格8[[#This Row],[姓名]],名冊[[#All],[姓名]],0),COLUMN(名冊[[#Headers],[字號]]))),"")</f>
        <v>3-478</v>
      </c>
      <c r="B271" s="160" t="s">
        <v>468</v>
      </c>
      <c r="C271" s="162"/>
      <c r="D271" s="160" t="str">
        <f t="shared" si="4"/>
        <v>住院退費</v>
      </c>
      <c r="E271" s="163">
        <v>44299</v>
      </c>
      <c r="F271" s="163">
        <v>44312</v>
      </c>
      <c r="G271" s="168">
        <f>IF(AND(表格8[[#This Row],[住院日]]&lt;&gt;"",表格8[[#This Row],[出院日]]&lt;&gt;""),(IF(表格8[姓名]="",0,(表格8[出院日]-表格8[住院日])+1)),0)</f>
        <v>14</v>
      </c>
      <c r="H271" s="165">
        <f>IFERROR((INDEX(名冊[#All],MATCH(表格8[[#This Row],[姓名]],名冊[[#All],[姓名]],0),COLUMN(名冊[[#Headers],[月費]]))),"")</f>
        <v>33000</v>
      </c>
      <c r="I271" s="165">
        <f t="array" ref="I271">IFERROR((INDEX(名冊[#All],MATCH(表格8[[#This Row],[姓名]],名冊[[#All],[姓名]],0),COLUMN(名冊[[#Headers],[包月]]))),"")</f>
        <v>0</v>
      </c>
      <c r="J271" s="165">
        <f>600</f>
        <v>600</v>
      </c>
      <c r="K271" s="174">
        <f>-(ROUND(IF(表格8[姓名]="",0,(((表格8[月費]+表格8[[#This Row],[包月]])/30)-表格8[佔床費])*表格8[住院天數(含前後日)]),0))</f>
        <v>-7000</v>
      </c>
      <c r="L271" s="169" t="str">
        <f>"住院退費 "&amp;TEXT(表格8[[#This Row],[住院日]],"mm/dd;;")&amp;"-"&amp;TEXT(表格8[[#This Row],[出院日]],"mm/dd;;")&amp;" 共"&amp;表格8[[#This Row],[住院天數(含前後日)]]&amp;"日"</f>
        <v>住院退費 04/13-04/26 共14日</v>
      </c>
      <c r="M271" s="167">
        <f>-(ROUNDDOWN(表格8[[#This Row],[住院天數(含前後日)]]/7,0)*50)</f>
        <v>-100</v>
      </c>
      <c r="N271" s="70"/>
      <c r="O271" s="172"/>
      <c r="P271" s="174">
        <f>-(ROUND(表格8[[#This Row],[冷氣使用
天數]]*(500/30),0))</f>
        <v>0</v>
      </c>
    </row>
    <row r="272" spans="1:16" hidden="1">
      <c r="A272" s="160" t="str">
        <f t="array" ref="A272">IFERROR((INDEX(名冊[#All],MATCH(表格8[[#This Row],[姓名]],名冊[[#All],[姓名]],0),COLUMN(名冊[[#Headers],[字號]]))),"")</f>
        <v/>
      </c>
      <c r="B272" s="160" t="s">
        <v>479</v>
      </c>
      <c r="C272" s="162"/>
      <c r="D272" s="160" t="str">
        <f t="shared" si="4"/>
        <v>住院退費</v>
      </c>
      <c r="E272" s="163">
        <v>44303</v>
      </c>
      <c r="F272" s="163">
        <v>44313</v>
      </c>
      <c r="G272" s="168">
        <f>IF(AND(表格8[[#This Row],[住院日]]&lt;&gt;"",表格8[[#This Row],[出院日]]&lt;&gt;""),(IF(表格8[姓名]="",0,(表格8[出院日]-表格8[住院日])+1)),0)</f>
        <v>11</v>
      </c>
      <c r="H272" s="165" t="str">
        <f>IFERROR((INDEX(名冊[#All],MATCH(表格8[[#This Row],[姓名]],名冊[[#All],[姓名]],0),COLUMN(名冊[[#Headers],[月費]]))),"")</f>
        <v/>
      </c>
      <c r="I272" s="165" t="str">
        <f t="array" ref="I272">IFERROR((INDEX(名冊[#All],MATCH(表格8[[#This Row],[姓名]],名冊[[#All],[姓名]],0),COLUMN(名冊[[#Headers],[包月]]))),"")</f>
        <v/>
      </c>
      <c r="J272" s="165">
        <f>600</f>
        <v>600</v>
      </c>
      <c r="K272" s="174" t="e">
        <f>-(ROUND(IF(表格8[姓名]="",0,(((表格8[月費]+表格8[[#This Row],[包月]])/30)-表格8[佔床費])*表格8[住院天數(含前後日)]),0))</f>
        <v>#VALUE!</v>
      </c>
      <c r="L272" s="169" t="str">
        <f>"住院退費 "&amp;TEXT(表格8[[#This Row],[住院日]],"mm/dd;;")&amp;"-"&amp;TEXT(表格8[[#This Row],[出院日]],"mm/dd;;")&amp;" 共"&amp;表格8[[#This Row],[住院天數(含前後日)]]&amp;"日"</f>
        <v>住院退費 04/17-04/27 共11日</v>
      </c>
      <c r="M272" s="167">
        <f>-(ROUNDDOWN(表格8[[#This Row],[住院天數(含前後日)]]/7,0)*50)</f>
        <v>-50</v>
      </c>
      <c r="N272" s="70"/>
      <c r="O272" s="172"/>
      <c r="P272" s="174">
        <f>-(ROUND(表格8[[#This Row],[冷氣使用
天數]]*(500/30),0))</f>
        <v>0</v>
      </c>
    </row>
    <row r="273" spans="1:16" hidden="1">
      <c r="A273" s="160" t="str">
        <f t="array" ref="A273">IFERROR((INDEX(名冊[#All],MATCH(表格8[[#This Row],[姓名]],名冊[[#All],[姓名]],0),COLUMN(名冊[[#Headers],[字號]]))),"")</f>
        <v/>
      </c>
      <c r="B273" s="160" t="s">
        <v>767</v>
      </c>
      <c r="C273" s="162"/>
      <c r="D273" s="160" t="str">
        <f t="shared" si="4"/>
        <v>住院退費</v>
      </c>
      <c r="E273" s="163">
        <v>44308</v>
      </c>
      <c r="F273" s="163">
        <v>44319</v>
      </c>
      <c r="G273" s="168">
        <f>IF(AND(表格8[[#This Row],[住院日]]&lt;&gt;"",表格8[[#This Row],[出院日]]&lt;&gt;""),(IF(表格8[姓名]="",0,(表格8[出院日]-表格8[住院日])+1)),0)</f>
        <v>12</v>
      </c>
      <c r="H273" s="165" t="str">
        <f>IFERROR((INDEX(名冊[#All],MATCH(表格8[[#This Row],[姓名]],名冊[[#All],[姓名]],0),COLUMN(名冊[[#Headers],[月費]]))),"")</f>
        <v/>
      </c>
      <c r="I273" s="165" t="str">
        <f t="array" ref="I273">IFERROR((INDEX(名冊[#All],MATCH(表格8[[#This Row],[姓名]],名冊[[#All],[姓名]],0),COLUMN(名冊[[#Headers],[包月]]))),"")</f>
        <v/>
      </c>
      <c r="J273" s="165">
        <f>600</f>
        <v>600</v>
      </c>
      <c r="K273" s="174" t="e">
        <f>-(ROUND(IF(表格8[姓名]="",0,(((表格8[月費]+表格8[[#This Row],[包月]])/30)-表格8[佔床費])*表格8[住院天數(含前後日)]),0))</f>
        <v>#VALUE!</v>
      </c>
      <c r="L273" s="169" t="str">
        <f>"住院退費 "&amp;TEXT(表格8[[#This Row],[住院日]],"mm/dd;;")&amp;"-"&amp;TEXT(表格8[[#This Row],[出院日]],"mm/dd;;")&amp;" 共"&amp;表格8[[#This Row],[住院天數(含前後日)]]&amp;"日"</f>
        <v>住院退費 04/22-05/03 共12日</v>
      </c>
      <c r="M273" s="167">
        <f>-(ROUNDDOWN(表格8[[#This Row],[住院天數(含前後日)]]/7,0)*50)</f>
        <v>-50</v>
      </c>
      <c r="N273" s="70"/>
      <c r="O273" s="172"/>
      <c r="P273" s="174">
        <f>-(ROUND(表格8[[#This Row],[冷氣使用
天數]]*(500/30),0))</f>
        <v>0</v>
      </c>
    </row>
    <row r="274" spans="1:16" hidden="1">
      <c r="A274" s="160" t="str">
        <f t="array" ref="A274">IFERROR((INDEX(名冊[#All],MATCH(表格8[[#This Row],[姓名]],名冊[[#All],[姓名]],0),COLUMN(名冊[[#Headers],[字號]]))),"")</f>
        <v/>
      </c>
      <c r="B274" s="160" t="s">
        <v>927</v>
      </c>
      <c r="C274" s="162"/>
      <c r="D274" s="160" t="str">
        <f t="shared" si="4"/>
        <v>住院退費</v>
      </c>
      <c r="E274" s="163">
        <v>44305</v>
      </c>
      <c r="F274" s="163">
        <v>44320</v>
      </c>
      <c r="G274" s="168">
        <f>IF(AND(表格8[[#This Row],[住院日]]&lt;&gt;"",表格8[[#This Row],[出院日]]&lt;&gt;""),(IF(表格8[姓名]="",0,(表格8[出院日]-表格8[住院日])+1)),0)</f>
        <v>16</v>
      </c>
      <c r="H274" s="165" t="str">
        <f>IFERROR((INDEX(名冊[#All],MATCH(表格8[[#This Row],[姓名]],名冊[[#All],[姓名]],0),COLUMN(名冊[[#Headers],[月費]]))),"")</f>
        <v/>
      </c>
      <c r="I274" s="165" t="str">
        <f t="array" ref="I274">IFERROR((INDEX(名冊[#All],MATCH(表格8[[#This Row],[姓名]],名冊[[#All],[姓名]],0),COLUMN(名冊[[#Headers],[包月]]))),"")</f>
        <v/>
      </c>
      <c r="J274" s="165">
        <f>600</f>
        <v>600</v>
      </c>
      <c r="K274" s="174" t="e">
        <f>-(ROUND(IF(表格8[姓名]="",0,(((表格8[月費]+表格8[[#This Row],[包月]])/30)-表格8[佔床費])*表格8[住院天數(含前後日)]),0))</f>
        <v>#VALUE!</v>
      </c>
      <c r="L274" s="169" t="str">
        <f>"住院退費 "&amp;TEXT(表格8[[#This Row],[住院日]],"mm/dd;;")&amp;"-"&amp;TEXT(表格8[[#This Row],[出院日]],"mm/dd;;")&amp;" 共"&amp;表格8[[#This Row],[住院天數(含前後日)]]&amp;"日"</f>
        <v>住院退費 04/19-05/04 共16日</v>
      </c>
      <c r="M274" s="167">
        <f>-(ROUNDDOWN(表格8[[#This Row],[住院天數(含前後日)]]/7,0)*50)</f>
        <v>-100</v>
      </c>
      <c r="N274" s="70"/>
      <c r="O274" s="172"/>
      <c r="P274" s="174">
        <f>-(ROUND(表格8[[#This Row],[冷氣使用
天數]]*(500/30),0))</f>
        <v>0</v>
      </c>
    </row>
    <row r="275" spans="1:16" hidden="1">
      <c r="A275" s="160" t="str">
        <f t="array" ref="A275">IFERROR((INDEX(名冊[#All],MATCH(表格8[[#This Row],[姓名]],名冊[[#All],[姓名]],0),COLUMN(名冊[[#Headers],[字號]]))),"")</f>
        <v>2-155</v>
      </c>
      <c r="B275" s="160" t="s">
        <v>930</v>
      </c>
      <c r="C275" s="162"/>
      <c r="D275" s="160" t="str">
        <f t="shared" si="4"/>
        <v>住院退費</v>
      </c>
      <c r="E275" s="163">
        <v>44306</v>
      </c>
      <c r="F275" s="163">
        <v>44322</v>
      </c>
      <c r="G275" s="168">
        <f>IF(AND(表格8[[#This Row],[住院日]]&lt;&gt;"",表格8[[#This Row],[出院日]]&lt;&gt;""),(IF(表格8[姓名]="",0,(表格8[出院日]-表格8[住院日])+1)),0)</f>
        <v>17</v>
      </c>
      <c r="H275" s="165">
        <f>IFERROR((INDEX(名冊[#All],MATCH(表格8[[#This Row],[姓名]],名冊[[#All],[姓名]],0),COLUMN(名冊[[#Headers],[月費]]))),"")</f>
        <v>37000</v>
      </c>
      <c r="I275" s="165">
        <f t="array" ref="I275">IFERROR((INDEX(名冊[#All],MATCH(表格8[[#This Row],[姓名]],名冊[[#All],[姓名]],0),COLUMN(名冊[[#Headers],[包月]]))),"")</f>
        <v>0</v>
      </c>
      <c r="J275" s="165">
        <f>600</f>
        <v>600</v>
      </c>
      <c r="K275" s="174">
        <f>-(ROUND(IF(表格8[姓名]="",0,(((表格8[月費]+表格8[[#This Row],[包月]])/30)-表格8[佔床費])*表格8[住院天數(含前後日)]),0))</f>
        <v>-10767</v>
      </c>
      <c r="L275" s="169" t="str">
        <f>"住院退費 "&amp;TEXT(表格8[[#This Row],[住院日]],"mm/dd;;")&amp;"-"&amp;TEXT(表格8[[#This Row],[出院日]],"mm/dd;;")&amp;" 共"&amp;表格8[[#This Row],[住院天數(含前後日)]]&amp;"日"</f>
        <v>住院退費 04/20-05/06 共17日</v>
      </c>
      <c r="M275" s="167">
        <f>-(ROUNDDOWN(表格8[[#This Row],[住院天數(含前後日)]]/7,0)*50)</f>
        <v>-100</v>
      </c>
      <c r="N275" s="70"/>
      <c r="O275" s="172"/>
      <c r="P275" s="174">
        <f>-(ROUND(表格8[[#This Row],[冷氣使用
天數]]*(500/30),0))</f>
        <v>0</v>
      </c>
    </row>
    <row r="276" spans="1:16" hidden="1">
      <c r="A276" s="160" t="str">
        <f t="array" ref="A276">IFERROR((INDEX(名冊[#All],MATCH(表格8[[#This Row],[姓名]],名冊[[#All],[姓名]],0),COLUMN(名冊[[#Headers],[字號]]))),"")</f>
        <v>1-415</v>
      </c>
      <c r="B276" s="160" t="s">
        <v>946</v>
      </c>
      <c r="C276" s="162"/>
      <c r="D276" s="160" t="str">
        <f t="shared" si="4"/>
        <v>住院退費</v>
      </c>
      <c r="E276" s="163">
        <v>44273</v>
      </c>
      <c r="F276" s="163">
        <v>44327</v>
      </c>
      <c r="G276" s="168">
        <f>IF(AND(表格8[[#This Row],[住院日]]&lt;&gt;"",表格8[[#This Row],[出院日]]&lt;&gt;""),(IF(表格8[姓名]="",0,(表格8[出院日]-表格8[住院日])+1)),0)</f>
        <v>55</v>
      </c>
      <c r="H276" s="165">
        <f>IFERROR((INDEX(名冊[#All],MATCH(表格8[[#This Row],[姓名]],名冊[[#All],[姓名]],0),COLUMN(名冊[[#Headers],[月費]]))),"")</f>
        <v>30000</v>
      </c>
      <c r="I276" s="165">
        <f t="array" ref="I276">IFERROR((INDEX(名冊[#All],MATCH(表格8[[#This Row],[姓名]],名冊[[#All],[姓名]],0),COLUMN(名冊[[#Headers],[包月]]))),"")</f>
        <v>0</v>
      </c>
      <c r="J276" s="165">
        <f>600</f>
        <v>600</v>
      </c>
      <c r="K276" s="174">
        <f>-(ROUND(IF(表格8[姓名]="",0,(((表格8[月費]+表格8[[#This Row],[包月]])/30)-表格8[佔床費])*表格8[住院天數(含前後日)]),0))</f>
        <v>-22000</v>
      </c>
      <c r="L276" s="169" t="str">
        <f>"住院退費 "&amp;TEXT(表格8[[#This Row],[住院日]],"mm/dd;;")&amp;"-"&amp;TEXT(表格8[[#This Row],[出院日]],"mm/dd;;")&amp;" 共"&amp;表格8[[#This Row],[住院天數(含前後日)]]&amp;"日"</f>
        <v>住院退費 03/18-05/11 共55日</v>
      </c>
      <c r="M276" s="167">
        <f>-(ROUNDDOWN(表格8[[#This Row],[住院天數(含前後日)]]/7,0)*50)</f>
        <v>-350</v>
      </c>
      <c r="N276" s="70"/>
      <c r="O276" s="172"/>
      <c r="P276" s="174">
        <f>-(ROUND(表格8[[#This Row],[冷氣使用
天數]]*(500/30),0))</f>
        <v>0</v>
      </c>
    </row>
    <row r="277" spans="1:16" hidden="1">
      <c r="A277" s="160" t="str">
        <f t="array" ref="A277">IFERROR((INDEX(名冊[#All],MATCH(表格8[[#This Row],[姓名]],名冊[[#All],[姓名]],0),COLUMN(名冊[[#Headers],[字號]]))),"")</f>
        <v/>
      </c>
      <c r="B277" s="160" t="s">
        <v>947</v>
      </c>
      <c r="C277" s="162"/>
      <c r="D277" s="160" t="str">
        <f t="shared" si="4"/>
        <v>住院退費</v>
      </c>
      <c r="E277" s="163">
        <v>44297</v>
      </c>
      <c r="F277" s="163">
        <v>44313</v>
      </c>
      <c r="G277" s="168">
        <f>IF(AND(表格8[[#This Row],[住院日]]&lt;&gt;"",表格8[[#This Row],[出院日]]&lt;&gt;""),(IF(表格8[姓名]="",0,(表格8[出院日]-表格8[住院日])+1)),0)</f>
        <v>17</v>
      </c>
      <c r="H277" s="165" t="str">
        <f>IFERROR((INDEX(名冊[#All],MATCH(表格8[[#This Row],[姓名]],名冊[[#All],[姓名]],0),COLUMN(名冊[[#Headers],[月費]]))),"")</f>
        <v/>
      </c>
      <c r="I277" s="165" t="str">
        <f t="array" ref="I277">IFERROR((INDEX(名冊[#All],MATCH(表格8[[#This Row],[姓名]],名冊[[#All],[姓名]],0),COLUMN(名冊[[#Headers],[包月]]))),"")</f>
        <v/>
      </c>
      <c r="J277" s="165">
        <f>600</f>
        <v>600</v>
      </c>
      <c r="K277" s="174" t="e">
        <f>-(ROUND(IF(表格8[姓名]="",0,(((表格8[月費]+表格8[[#This Row],[包月]])/30)-表格8[佔床費])*表格8[住院天數(含前後日)]),0))</f>
        <v>#VALUE!</v>
      </c>
      <c r="L277" s="169" t="str">
        <f>"住院退費 "&amp;TEXT(表格8[[#This Row],[住院日]],"mm/dd;;")&amp;"-"&amp;TEXT(表格8[[#This Row],[出院日]],"mm/dd;;")&amp;" 共"&amp;表格8[[#This Row],[住院天數(含前後日)]]&amp;"日"</f>
        <v>住院退費 04/11-04/27 共17日</v>
      </c>
      <c r="M277" s="167">
        <f>-(ROUNDDOWN(表格8[[#This Row],[住院天數(含前後日)]]/7,0)*50)</f>
        <v>-100</v>
      </c>
      <c r="N277" s="70"/>
      <c r="O277" s="172"/>
      <c r="P277" s="174">
        <f>-(ROUND(表格8[[#This Row],[冷氣使用
天數]]*(500/30),0))</f>
        <v>0</v>
      </c>
    </row>
    <row r="278" spans="1:16" hidden="1">
      <c r="A278" s="160" t="str">
        <f t="array" ref="A278">IFERROR((INDEX(名冊[#All],MATCH(表格8[[#This Row],[姓名]],名冊[[#All],[姓名]],0),COLUMN(名冊[[#Headers],[字號]]))),"")</f>
        <v/>
      </c>
      <c r="B278" s="160" t="s">
        <v>711</v>
      </c>
      <c r="C278" s="162"/>
      <c r="D278" s="160" t="str">
        <f t="shared" si="4"/>
        <v>住院退費</v>
      </c>
      <c r="E278" s="163">
        <v>44313</v>
      </c>
      <c r="F278" s="163">
        <v>44321</v>
      </c>
      <c r="G278" s="168">
        <f>IF(AND(表格8[[#This Row],[住院日]]&lt;&gt;"",表格8[[#This Row],[出院日]]&lt;&gt;""),(IF(表格8[姓名]="",0,(表格8[出院日]-表格8[住院日])+1)),0)</f>
        <v>9</v>
      </c>
      <c r="H278" s="165" t="str">
        <f>IFERROR((INDEX(名冊[#All],MATCH(表格8[[#This Row],[姓名]],名冊[[#All],[姓名]],0),COLUMN(名冊[[#Headers],[月費]]))),"")</f>
        <v/>
      </c>
      <c r="I278" s="165" t="str">
        <f t="array" ref="I278">IFERROR((INDEX(名冊[#All],MATCH(表格8[[#This Row],[姓名]],名冊[[#All],[姓名]],0),COLUMN(名冊[[#Headers],[包月]]))),"")</f>
        <v/>
      </c>
      <c r="J278" s="165">
        <f>600</f>
        <v>600</v>
      </c>
      <c r="K278" s="174" t="e">
        <f>-(ROUND(IF(表格8[姓名]="",0,(((表格8[月費]+表格8[[#This Row],[包月]])/30)-表格8[佔床費])*表格8[住院天數(含前後日)]),0))</f>
        <v>#VALUE!</v>
      </c>
      <c r="L278" s="169" t="str">
        <f>"住院退費 "&amp;TEXT(表格8[[#This Row],[住院日]],"mm/dd;;")&amp;"-"&amp;TEXT(表格8[[#This Row],[出院日]],"mm/dd;;")&amp;" 共"&amp;表格8[[#This Row],[住院天數(含前後日)]]&amp;"日"</f>
        <v>住院退費 04/27-05/05 共9日</v>
      </c>
      <c r="M278" s="167">
        <f>-(ROUNDDOWN(表格8[[#This Row],[住院天數(含前後日)]]/7,0)*50)</f>
        <v>-50</v>
      </c>
      <c r="N278" s="70"/>
      <c r="O278" s="172"/>
      <c r="P278" s="174">
        <f>-(ROUND(表格8[[#This Row],[冷氣使用
天數]]*(500/30),0))</f>
        <v>0</v>
      </c>
    </row>
    <row r="279" spans="1:16" hidden="1">
      <c r="A279" s="160" t="str">
        <f t="array" ref="A279">IFERROR((INDEX(名冊[#All],MATCH(表格8[[#This Row],[姓名]],名冊[[#All],[姓名]],0),COLUMN(名冊[[#Headers],[字號]]))),"")</f>
        <v>2-154</v>
      </c>
      <c r="B279" s="160" t="s">
        <v>948</v>
      </c>
      <c r="C279" s="162"/>
      <c r="D279" s="160" t="str">
        <f t="shared" si="4"/>
        <v>住院退費</v>
      </c>
      <c r="E279" s="163">
        <v>44326</v>
      </c>
      <c r="F279" s="163">
        <v>44327</v>
      </c>
      <c r="G279" s="168">
        <f>IF(AND(表格8[[#This Row],[住院日]]&lt;&gt;"",表格8[[#This Row],[出院日]]&lt;&gt;""),(IF(表格8[姓名]="",0,(表格8[出院日]-表格8[住院日])+1)),0)</f>
        <v>2</v>
      </c>
      <c r="H279" s="165">
        <f>IFERROR((INDEX(名冊[#All],MATCH(表格8[[#This Row],[姓名]],名冊[[#All],[姓名]],0),COLUMN(名冊[[#Headers],[月費]]))),"")</f>
        <v>37000</v>
      </c>
      <c r="I279" s="165">
        <f t="array" ref="I279">IFERROR((INDEX(名冊[#All],MATCH(表格8[[#This Row],[姓名]],名冊[[#All],[姓名]],0),COLUMN(名冊[[#Headers],[包月]]))),"")</f>
        <v>0</v>
      </c>
      <c r="J279" s="165">
        <f>600</f>
        <v>600</v>
      </c>
      <c r="K279" s="174">
        <f>-(ROUND(IF(表格8[姓名]="",0,(((表格8[月費]+表格8[[#This Row],[包月]])/30)-表格8[佔床費])*表格8[住院天數(含前後日)]),0))</f>
        <v>-1267</v>
      </c>
      <c r="L279" s="169" t="str">
        <f>"住院退費 "&amp;TEXT(表格8[[#This Row],[住院日]],"mm/dd;;")&amp;"-"&amp;TEXT(表格8[[#This Row],[出院日]],"mm/dd;;")&amp;" 共"&amp;表格8[[#This Row],[住院天數(含前後日)]]&amp;"日"</f>
        <v>住院退費 05/10-05/11 共2日</v>
      </c>
      <c r="M279" s="167">
        <f>-(ROUNDDOWN(表格8[[#This Row],[住院天數(含前後日)]]/7,0)*50)</f>
        <v>0</v>
      </c>
      <c r="N279" s="70"/>
      <c r="O279" s="172"/>
      <c r="P279" s="174">
        <f>-(ROUND(表格8[[#This Row],[冷氣使用
天數]]*(500/30),0))</f>
        <v>0</v>
      </c>
    </row>
    <row r="280" spans="1:16" hidden="1">
      <c r="A280" s="160" t="str">
        <f t="array" ref="A280">IFERROR((INDEX(名冊[#All],MATCH(表格8[[#This Row],[姓名]],名冊[[#All],[姓名]],0),COLUMN(名冊[[#Headers],[字號]]))),"")</f>
        <v>1-561</v>
      </c>
      <c r="B280" s="160" t="s">
        <v>949</v>
      </c>
      <c r="C280" s="162"/>
      <c r="D280" s="160" t="str">
        <f t="shared" si="4"/>
        <v>住院退費</v>
      </c>
      <c r="E280" s="163">
        <v>44312</v>
      </c>
      <c r="F280" s="163">
        <v>44314</v>
      </c>
      <c r="G280" s="168">
        <f>IF(AND(表格8[[#This Row],[住院日]]&lt;&gt;"",表格8[[#This Row],[出院日]]&lt;&gt;""),(IF(表格8[姓名]="",0,(表格8[出院日]-表格8[住院日])+1)),0)</f>
        <v>3</v>
      </c>
      <c r="H280" s="165">
        <f>IFERROR((INDEX(名冊[#All],MATCH(表格8[[#This Row],[姓名]],名冊[[#All],[姓名]],0),COLUMN(名冊[[#Headers],[月費]]))),"")</f>
        <v>30000</v>
      </c>
      <c r="I280" s="165">
        <f t="array" ref="I280">IFERROR((INDEX(名冊[#All],MATCH(表格8[[#This Row],[姓名]],名冊[[#All],[姓名]],0),COLUMN(名冊[[#Headers],[包月]]))),"")</f>
        <v>0</v>
      </c>
      <c r="J280" s="165">
        <f>600</f>
        <v>600</v>
      </c>
      <c r="K280" s="174">
        <f>-(ROUND(IF(表格8[姓名]="",0,(((表格8[月費]+表格8[[#This Row],[包月]])/30)-表格8[佔床費])*表格8[住院天數(含前後日)]),0))</f>
        <v>-1200</v>
      </c>
      <c r="L280" s="169" t="str">
        <f>"住院退費 "&amp;TEXT(表格8[[#This Row],[住院日]],"mm/dd;;")&amp;"-"&amp;TEXT(表格8[[#This Row],[出院日]],"mm/dd;;")&amp;" 共"&amp;表格8[[#This Row],[住院天數(含前後日)]]&amp;"日"</f>
        <v>住院退費 04/26-04/28 共3日</v>
      </c>
      <c r="M280" s="167">
        <f>-(ROUNDDOWN(表格8[[#This Row],[住院天數(含前後日)]]/7,0)*50)</f>
        <v>0</v>
      </c>
      <c r="N280" s="70"/>
      <c r="O280" s="172"/>
      <c r="P280" s="174">
        <f>-(ROUND(表格8[[#This Row],[冷氣使用
天數]]*(500/30),0))</f>
        <v>0</v>
      </c>
    </row>
    <row r="281" spans="1:16" hidden="1">
      <c r="A281" s="160" t="str">
        <f t="array" ref="A281">IFERROR((INDEX(名冊[#All],MATCH(表格8[[#This Row],[姓名]],名冊[[#All],[姓名]],0),COLUMN(名冊[[#Headers],[字號]]))),"")</f>
        <v>1-561</v>
      </c>
      <c r="B281" s="160" t="s">
        <v>950</v>
      </c>
      <c r="C281" s="162"/>
      <c r="D281" s="160" t="str">
        <f t="shared" si="4"/>
        <v>住院退費</v>
      </c>
      <c r="E281" s="163">
        <v>44316</v>
      </c>
      <c r="F281" s="163">
        <v>44326</v>
      </c>
      <c r="G281" s="168">
        <f>IF(AND(表格8[[#This Row],[住院日]]&lt;&gt;"",表格8[[#This Row],[出院日]]&lt;&gt;""),(IF(表格8[姓名]="",0,(表格8[出院日]-表格8[住院日])+1)),0)</f>
        <v>11</v>
      </c>
      <c r="H281" s="165">
        <f>IFERROR((INDEX(名冊[#All],MATCH(表格8[[#This Row],[姓名]],名冊[[#All],[姓名]],0),COLUMN(名冊[[#Headers],[月費]]))),"")</f>
        <v>30000</v>
      </c>
      <c r="I281" s="165">
        <f t="array" ref="I281">IFERROR((INDEX(名冊[#All],MATCH(表格8[[#This Row],[姓名]],名冊[[#All],[姓名]],0),COLUMN(名冊[[#Headers],[包月]]))),"")</f>
        <v>0</v>
      </c>
      <c r="J281" s="165">
        <f>600</f>
        <v>600</v>
      </c>
      <c r="K281" s="174">
        <f>-(ROUND(IF(表格8[姓名]="",0,(((表格8[月費]+表格8[[#This Row],[包月]])/30)-表格8[佔床費])*表格8[住院天數(含前後日)]),0))</f>
        <v>-4400</v>
      </c>
      <c r="L281" s="169" t="str">
        <f>"住院退費 "&amp;TEXT(表格8[[#This Row],[住院日]],"mm/dd;;")&amp;"-"&amp;TEXT(表格8[[#This Row],[出院日]],"mm/dd;;")&amp;" 共"&amp;表格8[[#This Row],[住院天數(含前後日)]]&amp;"日"</f>
        <v>住院退費 04/30-05/10 共11日</v>
      </c>
      <c r="M281" s="167">
        <f>-(ROUNDDOWN(表格8[[#This Row],[住院天數(含前後日)]]/7,0)*50)</f>
        <v>-50</v>
      </c>
      <c r="N281" s="70"/>
      <c r="O281" s="172"/>
      <c r="P281" s="174">
        <f>-(ROUND(表格8[[#This Row],[冷氣使用
天數]]*(500/30),0))</f>
        <v>0</v>
      </c>
    </row>
    <row r="282" spans="1:16" hidden="1">
      <c r="A282" s="160" t="str">
        <f t="array" ref="A282">IFERROR((INDEX(名冊[#All],MATCH(表格8[[#This Row],[姓名]],名冊[[#All],[姓名]],0),COLUMN(名冊[[#Headers],[字號]]))),"")</f>
        <v>3-558</v>
      </c>
      <c r="B282" s="160" t="s">
        <v>951</v>
      </c>
      <c r="C282" s="162"/>
      <c r="D282" s="160" t="str">
        <f t="shared" si="4"/>
        <v>住院退費</v>
      </c>
      <c r="E282" s="163">
        <v>44334</v>
      </c>
      <c r="F282" s="163">
        <v>44341</v>
      </c>
      <c r="G282" s="168">
        <f>IF(AND(表格8[[#This Row],[住院日]]&lt;&gt;"",表格8[[#This Row],[出院日]]&lt;&gt;""),(IF(表格8[姓名]="",0,(表格8[出院日]-表格8[住院日])+1)),0)</f>
        <v>8</v>
      </c>
      <c r="H282" s="165">
        <f>IFERROR((INDEX(名冊[#All],MATCH(表格8[[#This Row],[姓名]],名冊[[#All],[姓名]],0),COLUMN(名冊[[#Headers],[月費]]))),"")</f>
        <v>35000</v>
      </c>
      <c r="I282" s="165">
        <f t="array" ref="I282">IFERROR((INDEX(名冊[#All],MATCH(表格8[[#This Row],[姓名]],名冊[[#All],[姓名]],0),COLUMN(名冊[[#Headers],[包月]]))),"")</f>
        <v>0</v>
      </c>
      <c r="J282" s="165">
        <f>600</f>
        <v>600</v>
      </c>
      <c r="K282" s="174">
        <f>-(ROUND(IF(表格8[姓名]="",0,(((表格8[月費]+表格8[[#This Row],[包月]])/30)-表格8[佔床費])*表格8[住院天數(含前後日)]),0))</f>
        <v>-4533</v>
      </c>
      <c r="L282" s="169" t="str">
        <f>"住院退費 "&amp;TEXT(表格8[[#This Row],[住院日]],"mm/dd;;")&amp;"-"&amp;TEXT(表格8[[#This Row],[出院日]],"mm/dd;;")&amp;" 共"&amp;表格8[[#This Row],[住院天數(含前後日)]]&amp;"日"</f>
        <v>住院退費 05/18-05/25 共8日</v>
      </c>
      <c r="M282" s="167">
        <f>-(ROUNDDOWN(表格8[[#This Row],[住院天數(含前後日)]]/7,0)*50)</f>
        <v>-50</v>
      </c>
      <c r="N282" s="70"/>
      <c r="O282" s="172"/>
      <c r="P282" s="174">
        <f>-(ROUND(表格8[[#This Row],[冷氣使用
天數]]*(500/30),0))</f>
        <v>0</v>
      </c>
    </row>
    <row r="283" spans="1:16" hidden="1">
      <c r="A283" s="160" t="str">
        <f t="array" ref="A283">IFERROR((INDEX(名冊[#All],MATCH(表格8[[#This Row],[姓名]],名冊[[#All],[姓名]],0),COLUMN(名冊[[#Headers],[字號]]))),"")</f>
        <v/>
      </c>
      <c r="B283" s="160" t="s">
        <v>957</v>
      </c>
      <c r="C283" s="162"/>
      <c r="D283" s="160" t="str">
        <f t="shared" si="4"/>
        <v>住院退費</v>
      </c>
      <c r="E283" s="163">
        <v>44342</v>
      </c>
      <c r="F283" s="163">
        <v>44358</v>
      </c>
      <c r="G283" s="168">
        <f>IF(AND(表格8[[#This Row],[住院日]]&lt;&gt;"",表格8[[#This Row],[出院日]]&lt;&gt;""),(IF(表格8[姓名]="",0,(表格8[出院日]-表格8[住院日])+1)),0)</f>
        <v>17</v>
      </c>
      <c r="H283" s="165" t="str">
        <f>IFERROR((INDEX(名冊[#All],MATCH(表格8[[#This Row],[姓名]],名冊[[#All],[姓名]],0),COLUMN(名冊[[#Headers],[月費]]))),"")</f>
        <v/>
      </c>
      <c r="I283" s="165" t="str">
        <f t="array" ref="I283">IFERROR((INDEX(名冊[#All],MATCH(表格8[[#This Row],[姓名]],名冊[[#All],[姓名]],0),COLUMN(名冊[[#Headers],[包月]]))),"")</f>
        <v/>
      </c>
      <c r="J283" s="165">
        <f>600</f>
        <v>600</v>
      </c>
      <c r="K283" s="174" t="e">
        <f>-(ROUND(IF(表格8[姓名]="",0,(((表格8[月費]+表格8[[#This Row],[包月]])/30)-表格8[佔床費])*表格8[住院天數(含前後日)]),0))</f>
        <v>#VALUE!</v>
      </c>
      <c r="L283" s="169" t="str">
        <f>"住院退費 "&amp;TEXT(表格8[[#This Row],[住院日]],"mm/dd;;")&amp;"-"&amp;TEXT(表格8[[#This Row],[出院日]],"mm/dd;;")&amp;" 共"&amp;表格8[[#This Row],[住院天數(含前後日)]]&amp;"日"</f>
        <v>住院退費 05/26-06/11 共17日</v>
      </c>
      <c r="M283" s="167">
        <f>-(ROUNDDOWN(表格8[[#This Row],[住院天數(含前後日)]]/7,0)*50)</f>
        <v>-100</v>
      </c>
      <c r="N283" s="70"/>
      <c r="O283" s="172"/>
      <c r="P283" s="174">
        <f>-(ROUND(表格8[[#This Row],[冷氣使用
天數]]*(500/30),0))</f>
        <v>0</v>
      </c>
    </row>
    <row r="284" spans="1:16" hidden="1">
      <c r="A284" s="160" t="str">
        <f t="array" ref="A284">IFERROR((INDEX(名冊[#All],MATCH(表格8[[#This Row],[姓名]],名冊[[#All],[姓名]],0),COLUMN(名冊[[#Headers],[字號]]))),"")</f>
        <v/>
      </c>
      <c r="B284" s="160" t="s">
        <v>282</v>
      </c>
      <c r="C284" s="162"/>
      <c r="D284" s="160" t="str">
        <f t="shared" si="4"/>
        <v>住院退費</v>
      </c>
      <c r="E284" s="163">
        <v>44355</v>
      </c>
      <c r="F284" s="163">
        <v>44366</v>
      </c>
      <c r="G284" s="168">
        <f>IF(AND(表格8[[#This Row],[住院日]]&lt;&gt;"",表格8[[#This Row],[出院日]]&lt;&gt;""),(IF(表格8[姓名]="",0,(表格8[出院日]-表格8[住院日])+1)),0)</f>
        <v>12</v>
      </c>
      <c r="H284" s="165" t="str">
        <f>IFERROR((INDEX(名冊[#All],MATCH(表格8[[#This Row],[姓名]],名冊[[#All],[姓名]],0),COLUMN(名冊[[#Headers],[月費]]))),"")</f>
        <v/>
      </c>
      <c r="I284" s="165" t="str">
        <f t="array" ref="I284">IFERROR((INDEX(名冊[#All],MATCH(表格8[[#This Row],[姓名]],名冊[[#All],[姓名]],0),COLUMN(名冊[[#Headers],[包月]]))),"")</f>
        <v/>
      </c>
      <c r="J284" s="165">
        <f>600</f>
        <v>600</v>
      </c>
      <c r="K284" s="174" t="e">
        <f>-(ROUND(IF(表格8[姓名]="",0,(((表格8[月費]+表格8[[#This Row],[包月]])/30)-表格8[佔床費])*表格8[住院天數(含前後日)]),0))</f>
        <v>#VALUE!</v>
      </c>
      <c r="L284" s="169" t="str">
        <f>"住院退費 "&amp;TEXT(表格8[[#This Row],[住院日]],"mm/dd;;")&amp;"-"&amp;TEXT(表格8[[#This Row],[出院日]],"mm/dd;;")&amp;" 共"&amp;表格8[[#This Row],[住院天數(含前後日)]]&amp;"日"</f>
        <v>住院退費 06/08-06/19 共12日</v>
      </c>
      <c r="M284" s="167">
        <f>-(ROUNDDOWN(表格8[[#This Row],[住院天數(含前後日)]]/7,0)*50)</f>
        <v>-50</v>
      </c>
      <c r="N284" s="70"/>
      <c r="O284" s="172"/>
      <c r="P284" s="174">
        <f>-(ROUND(表格8[[#This Row],[冷氣使用
天數]]*(500/30),0))</f>
        <v>0</v>
      </c>
    </row>
    <row r="285" spans="1:16" hidden="1">
      <c r="A285" s="160" t="str">
        <f t="array" ref="A285">IFERROR((INDEX(名冊[#All],MATCH(表格8[[#This Row],[姓名]],名冊[[#All],[姓名]],0),COLUMN(名冊[[#Headers],[字號]]))),"")</f>
        <v/>
      </c>
      <c r="B285" s="160" t="s">
        <v>885</v>
      </c>
      <c r="C285" s="162"/>
      <c r="D285" s="160" t="str">
        <f t="shared" si="4"/>
        <v>住院退費</v>
      </c>
      <c r="E285" s="163">
        <v>44356</v>
      </c>
      <c r="F285" s="163">
        <v>44370</v>
      </c>
      <c r="G285" s="168">
        <f>IF(AND(表格8[[#This Row],[住院日]]&lt;&gt;"",表格8[[#This Row],[出院日]]&lt;&gt;""),(IF(表格8[姓名]="",0,(表格8[出院日]-表格8[住院日])+1)),0)</f>
        <v>15</v>
      </c>
      <c r="H285" s="165" t="str">
        <f>IFERROR((INDEX(名冊[#All],MATCH(表格8[[#This Row],[姓名]],名冊[[#All],[姓名]],0),COLUMN(名冊[[#Headers],[月費]]))),"")</f>
        <v/>
      </c>
      <c r="I285" s="165" t="str">
        <f t="array" ref="I285">IFERROR((INDEX(名冊[#All],MATCH(表格8[[#This Row],[姓名]],名冊[[#All],[姓名]],0),COLUMN(名冊[[#Headers],[包月]]))),"")</f>
        <v/>
      </c>
      <c r="J285" s="165">
        <f>600</f>
        <v>600</v>
      </c>
      <c r="K285" s="174" t="e">
        <f>-(ROUND(IF(表格8[姓名]="",0,(((表格8[月費]+表格8[[#This Row],[包月]])/30)-表格8[佔床費])*表格8[住院天數(含前後日)]),0))</f>
        <v>#VALUE!</v>
      </c>
      <c r="L285" s="169" t="str">
        <f>"住院退費 "&amp;TEXT(表格8[[#This Row],[住院日]],"mm/dd;;")&amp;"-"&amp;TEXT(表格8[[#This Row],[出院日]],"mm/dd;;")&amp;" 共"&amp;表格8[[#This Row],[住院天數(含前後日)]]&amp;"日"</f>
        <v>住院退費 06/09-06/23 共15日</v>
      </c>
      <c r="M285" s="167">
        <f>-(ROUNDDOWN(表格8[[#This Row],[住院天數(含前後日)]]/7,0)*50)</f>
        <v>-100</v>
      </c>
      <c r="N285" s="70"/>
      <c r="O285" s="172"/>
      <c r="P285" s="174">
        <f>-(ROUND(表格8[[#This Row],[冷氣使用
天數]]*(500/30),0))</f>
        <v>0</v>
      </c>
    </row>
    <row r="286" spans="1:16" hidden="1">
      <c r="A286" s="160" t="str">
        <f t="array" ref="A286">IFERROR((INDEX(名冊[#All],MATCH(表格8[[#This Row],[姓名]],名冊[[#All],[姓名]],0),COLUMN(名冊[[#Headers],[字號]]))),"")</f>
        <v>2-147</v>
      </c>
      <c r="B286" s="160" t="s">
        <v>831</v>
      </c>
      <c r="C286" s="162"/>
      <c r="D286" s="160" t="str">
        <f t="shared" si="4"/>
        <v>住院退費</v>
      </c>
      <c r="E286" s="163">
        <v>44332</v>
      </c>
      <c r="F286" s="163">
        <v>44352</v>
      </c>
      <c r="G286" s="168">
        <f>IF(AND(表格8[[#This Row],[住院日]]&lt;&gt;"",表格8[[#This Row],[出院日]]&lt;&gt;""),(IF(表格8[姓名]="",0,(表格8[出院日]-表格8[住院日])+1)),0)</f>
        <v>21</v>
      </c>
      <c r="H286" s="165">
        <f>IFERROR((INDEX(名冊[#All],MATCH(表格8[[#This Row],[姓名]],名冊[[#All],[姓名]],0),COLUMN(名冊[[#Headers],[月費]]))),"")</f>
        <v>37000</v>
      </c>
      <c r="I286" s="165">
        <f t="array" ref="I286">IFERROR((INDEX(名冊[#All],MATCH(表格8[[#This Row],[姓名]],名冊[[#All],[姓名]],0),COLUMN(名冊[[#Headers],[包月]]))),"")</f>
        <v>0</v>
      </c>
      <c r="J286" s="165">
        <f>600</f>
        <v>600</v>
      </c>
      <c r="K286" s="174">
        <f>-(ROUND(IF(表格8[姓名]="",0,(((表格8[月費]+表格8[[#This Row],[包月]])/30)-表格8[佔床費])*表格8[住院天數(含前後日)]),0))</f>
        <v>-13300</v>
      </c>
      <c r="L286" s="169" t="str">
        <f>"住院退費 "&amp;TEXT(表格8[[#This Row],[住院日]],"mm/dd;;")&amp;"-"&amp;TEXT(表格8[[#This Row],[出院日]],"mm/dd;;")&amp;" 共"&amp;表格8[[#This Row],[住院天數(含前後日)]]&amp;"日"</f>
        <v>住院退費 05/16-06/05 共21日</v>
      </c>
      <c r="M286" s="167">
        <f>-(ROUNDDOWN(表格8[[#This Row],[住院天數(含前後日)]]/7,0)*50)</f>
        <v>-150</v>
      </c>
      <c r="N286" s="70"/>
      <c r="O286" s="172"/>
      <c r="P286" s="174">
        <f>-(ROUND(表格8[[#This Row],[冷氣使用
天數]]*(500/30),0))</f>
        <v>0</v>
      </c>
    </row>
    <row r="287" spans="1:16" hidden="1">
      <c r="A287" s="160" t="str">
        <f t="array" ref="A287">IFERROR((INDEX(名冊[#All],MATCH(表格8[[#This Row],[姓名]],名冊[[#All],[姓名]],0),COLUMN(名冊[[#Headers],[字號]]))),"")</f>
        <v>2-147</v>
      </c>
      <c r="B287" s="160" t="s">
        <v>831</v>
      </c>
      <c r="C287" s="162"/>
      <c r="D287" s="160" t="str">
        <f t="shared" si="4"/>
        <v>住院退費</v>
      </c>
      <c r="E287" s="163">
        <v>44358</v>
      </c>
      <c r="F287" s="163">
        <v>44370</v>
      </c>
      <c r="G287" s="168">
        <f>IF(AND(表格8[[#This Row],[住院日]]&lt;&gt;"",表格8[[#This Row],[出院日]]&lt;&gt;""),(IF(表格8[姓名]="",0,(表格8[出院日]-表格8[住院日])+1)),0)</f>
        <v>13</v>
      </c>
      <c r="H287" s="165">
        <f>IFERROR((INDEX(名冊[#All],MATCH(表格8[[#This Row],[姓名]],名冊[[#All],[姓名]],0),COLUMN(名冊[[#Headers],[月費]]))),"")</f>
        <v>37000</v>
      </c>
      <c r="I287" s="165">
        <f t="array" ref="I287">IFERROR((INDEX(名冊[#All],MATCH(表格8[[#This Row],[姓名]],名冊[[#All],[姓名]],0),COLUMN(名冊[[#Headers],[包月]]))),"")</f>
        <v>0</v>
      </c>
      <c r="J287" s="165">
        <f>600</f>
        <v>600</v>
      </c>
      <c r="K287" s="174">
        <f>-(ROUND(IF(表格8[姓名]="",0,(((表格8[月費]+表格8[[#This Row],[包月]])/30)-表格8[佔床費])*表格8[住院天數(含前後日)]),0))</f>
        <v>-8233</v>
      </c>
      <c r="L287" s="169" t="str">
        <f>"住院退費 "&amp;TEXT(表格8[[#This Row],[住院日]],"mm/dd;;")&amp;"-"&amp;TEXT(表格8[[#This Row],[出院日]],"mm/dd;;")&amp;" 共"&amp;表格8[[#This Row],[住院天數(含前後日)]]&amp;"日"</f>
        <v>住院退費 06/11-06/23 共13日</v>
      </c>
      <c r="M287" s="167">
        <f>-(ROUNDDOWN(表格8[[#This Row],[住院天數(含前後日)]]/7,0)*50)</f>
        <v>-50</v>
      </c>
      <c r="N287" s="70"/>
      <c r="O287" s="172"/>
      <c r="P287" s="174">
        <f>-(ROUND(表格8[[#This Row],[冷氣使用
天數]]*(500/30),0))</f>
        <v>0</v>
      </c>
    </row>
    <row r="288" spans="1:16" hidden="1">
      <c r="A288" s="160" t="str">
        <f t="array" ref="A288">IFERROR((INDEX(名冊[#All],MATCH(表格8[[#This Row],[姓名]],名冊[[#All],[姓名]],0),COLUMN(名冊[[#Headers],[字號]]))),"")</f>
        <v/>
      </c>
      <c r="B288" s="160" t="s">
        <v>888</v>
      </c>
      <c r="C288" s="162"/>
      <c r="D288" s="160" t="str">
        <f t="shared" si="4"/>
        <v>住院退費</v>
      </c>
      <c r="E288" s="163">
        <v>44362</v>
      </c>
      <c r="F288" s="163">
        <v>44372</v>
      </c>
      <c r="G288" s="168">
        <f>IF(AND(表格8[[#This Row],[住院日]]&lt;&gt;"",表格8[[#This Row],[出院日]]&lt;&gt;""),(IF(表格8[姓名]="",0,(表格8[出院日]-表格8[住院日])+1)),0)</f>
        <v>11</v>
      </c>
      <c r="H288" s="165" t="str">
        <f>IFERROR((INDEX(名冊[#All],MATCH(表格8[[#This Row],[姓名]],名冊[[#All],[姓名]],0),COLUMN(名冊[[#Headers],[月費]]))),"")</f>
        <v/>
      </c>
      <c r="I288" s="165" t="str">
        <f t="array" ref="I288">IFERROR((INDEX(名冊[#All],MATCH(表格8[[#This Row],[姓名]],名冊[[#All],[姓名]],0),COLUMN(名冊[[#Headers],[包月]]))),"")</f>
        <v/>
      </c>
      <c r="J288" s="165">
        <f>600</f>
        <v>600</v>
      </c>
      <c r="K288" s="174" t="e">
        <f>-(ROUND(IF(表格8[姓名]="",0,(((表格8[月費]+表格8[[#This Row],[包月]])/30)-表格8[佔床費])*表格8[住院天數(含前後日)]),0))</f>
        <v>#VALUE!</v>
      </c>
      <c r="L288" s="169" t="str">
        <f>"住院退費 "&amp;TEXT(表格8[[#This Row],[住院日]],"mm/dd;;")&amp;"-"&amp;TEXT(表格8[[#This Row],[出院日]],"mm/dd;;")&amp;" 共"&amp;表格8[[#This Row],[住院天數(含前後日)]]&amp;"日"</f>
        <v>住院退費 06/15-06/25 共11日</v>
      </c>
      <c r="M288" s="167">
        <f>-(ROUNDDOWN(表格8[[#This Row],[住院天數(含前後日)]]/7,0)*50)</f>
        <v>-50</v>
      </c>
      <c r="N288" s="70"/>
      <c r="O288" s="172"/>
      <c r="P288" s="174">
        <f>-(ROUND(表格8[[#This Row],[冷氣使用
天數]]*(500/30),0))</f>
        <v>0</v>
      </c>
    </row>
    <row r="289" spans="1:16" hidden="1">
      <c r="A289" s="160" t="str">
        <f t="array" ref="A289">IFERROR((INDEX(名冊[#All],MATCH(表格8[[#This Row],[姓名]],名冊[[#All],[姓名]],0),COLUMN(名冊[[#Headers],[字號]]))),"")</f>
        <v>1-031</v>
      </c>
      <c r="B289" s="160" t="s">
        <v>507</v>
      </c>
      <c r="C289" s="162"/>
      <c r="D289" s="160" t="str">
        <f t="shared" si="4"/>
        <v>住院退費</v>
      </c>
      <c r="E289" s="163">
        <v>44353</v>
      </c>
      <c r="F289" s="163">
        <v>44358</v>
      </c>
      <c r="G289" s="168">
        <f>IF(AND(表格8[[#This Row],[住院日]]&lt;&gt;"",表格8[[#This Row],[出院日]]&lt;&gt;""),(IF(表格8[姓名]="",0,(表格8[出院日]-表格8[住院日])+1)),0)</f>
        <v>6</v>
      </c>
      <c r="H289" s="165">
        <f>IFERROR((INDEX(名冊[#All],MATCH(表格8[[#This Row],[姓名]],名冊[[#All],[姓名]],0),COLUMN(名冊[[#Headers],[月費]]))),"")</f>
        <v>30000</v>
      </c>
      <c r="I289" s="165">
        <f t="array" ref="I289">IFERROR((INDEX(名冊[#All],MATCH(表格8[[#This Row],[姓名]],名冊[[#All],[姓名]],0),COLUMN(名冊[[#Headers],[包月]]))),"")</f>
        <v>0</v>
      </c>
      <c r="J289" s="165">
        <f>600</f>
        <v>600</v>
      </c>
      <c r="K289" s="174">
        <f>-(ROUND(IF(表格8[姓名]="",0,(((表格8[月費]+表格8[[#This Row],[包月]])/30)-表格8[佔床費])*表格8[住院天數(含前後日)]),0))</f>
        <v>-2400</v>
      </c>
      <c r="L289" s="169" t="str">
        <f>"住院退費 "&amp;TEXT(表格8[[#This Row],[住院日]],"mm/dd;;")&amp;"-"&amp;TEXT(表格8[[#This Row],[出院日]],"mm/dd;;")&amp;" 共"&amp;表格8[[#This Row],[住院天數(含前後日)]]&amp;"日"</f>
        <v>住院退費 06/06-06/11 共6日</v>
      </c>
      <c r="M289" s="167">
        <f>-(ROUNDDOWN(表格8[[#This Row],[住院天數(含前後日)]]/7,0)*50)</f>
        <v>0</v>
      </c>
      <c r="N289" s="70"/>
      <c r="O289" s="172"/>
      <c r="P289" s="174">
        <f>-(ROUND(表格8[[#This Row],[冷氣使用
天數]]*(500/30),0))</f>
        <v>0</v>
      </c>
    </row>
    <row r="290" spans="1:16" hidden="1">
      <c r="A290" s="160" t="str">
        <f t="array" ref="A290">IFERROR((INDEX(名冊[#All],MATCH(表格8[[#This Row],[姓名]],名冊[[#All],[姓名]],0),COLUMN(名冊[[#Headers],[字號]]))),"")</f>
        <v>1-490</v>
      </c>
      <c r="B290" s="160" t="s">
        <v>955</v>
      </c>
      <c r="C290" s="162"/>
      <c r="D290" s="160" t="str">
        <f t="shared" si="4"/>
        <v>住院退費</v>
      </c>
      <c r="E290" s="163">
        <v>44344</v>
      </c>
      <c r="F290" s="163">
        <v>44355</v>
      </c>
      <c r="G290" s="168">
        <f>IF(AND(表格8[[#This Row],[住院日]]&lt;&gt;"",表格8[[#This Row],[出院日]]&lt;&gt;""),(IF(表格8[姓名]="",0,(表格8[出院日]-表格8[住院日])+1)),0)</f>
        <v>12</v>
      </c>
      <c r="H290" s="165">
        <f>IFERROR((INDEX(名冊[#All],MATCH(表格8[[#This Row],[姓名]],名冊[[#All],[姓名]],0),COLUMN(名冊[[#Headers],[月費]]))),"")</f>
        <v>30000</v>
      </c>
      <c r="I290" s="165">
        <f t="array" ref="I290">IFERROR((INDEX(名冊[#All],MATCH(表格8[[#This Row],[姓名]],名冊[[#All],[姓名]],0),COLUMN(名冊[[#Headers],[包月]]))),"")</f>
        <v>0</v>
      </c>
      <c r="J290" s="165">
        <f>600</f>
        <v>600</v>
      </c>
      <c r="K290" s="174">
        <f>-(ROUND(IF(表格8[姓名]="",0,(((表格8[月費]+表格8[[#This Row],[包月]])/30)-表格8[佔床費])*表格8[住院天數(含前後日)]),0))</f>
        <v>-4800</v>
      </c>
      <c r="L290" s="169" t="str">
        <f>"住院退費 "&amp;TEXT(表格8[[#This Row],[住院日]],"mm/dd;;")&amp;"-"&amp;TEXT(表格8[[#This Row],[出院日]],"mm/dd;;")&amp;" 共"&amp;表格8[[#This Row],[住院天數(含前後日)]]&amp;"日"</f>
        <v>住院退費 05/28-06/08 共12日</v>
      </c>
      <c r="M290" s="167">
        <f>-(ROUNDDOWN(表格8[[#This Row],[住院天數(含前後日)]]/7,0)*50)</f>
        <v>-50</v>
      </c>
      <c r="N290" s="70"/>
      <c r="O290" s="172"/>
      <c r="P290" s="174">
        <f>-(ROUND(表格8[[#This Row],[冷氣使用
天數]]*(500/30),0))</f>
        <v>0</v>
      </c>
    </row>
    <row r="291" spans="1:16" hidden="1">
      <c r="A291" s="160" t="str">
        <f t="array" ref="A291">IFERROR((INDEX(名冊[#All],MATCH(表格8[[#This Row],[姓名]],名冊[[#All],[姓名]],0),COLUMN(名冊[[#Headers],[字號]]))),"")</f>
        <v>1-380</v>
      </c>
      <c r="B291" s="160" t="s">
        <v>587</v>
      </c>
      <c r="C291" s="162"/>
      <c r="D291" s="160" t="str">
        <f t="shared" si="4"/>
        <v>住院退費</v>
      </c>
      <c r="E291" s="163">
        <v>44307</v>
      </c>
      <c r="F291" s="163">
        <v>44362</v>
      </c>
      <c r="G291" s="168">
        <f>IF(AND(表格8[[#This Row],[住院日]]&lt;&gt;"",表格8[[#This Row],[出院日]]&lt;&gt;""),(IF(表格8[姓名]="",0,(表格8[出院日]-表格8[住院日])+1)),0)</f>
        <v>56</v>
      </c>
      <c r="H291" s="165">
        <f>IFERROR((INDEX(名冊[#All],MATCH(表格8[[#This Row],[姓名]],名冊[[#All],[姓名]],0),COLUMN(名冊[[#Headers],[月費]]))),"")</f>
        <v>30000</v>
      </c>
      <c r="I291" s="165">
        <f t="array" ref="I291">IFERROR((INDEX(名冊[#All],MATCH(表格8[[#This Row],[姓名]],名冊[[#All],[姓名]],0),COLUMN(名冊[[#Headers],[包月]]))),"")</f>
        <v>0</v>
      </c>
      <c r="J291" s="165">
        <f>600</f>
        <v>600</v>
      </c>
      <c r="K291" s="174">
        <f>-(ROUND(IF(表格8[姓名]="",0,(((表格8[月費]+表格8[[#This Row],[包月]])/30)-表格8[佔床費])*表格8[住院天數(含前後日)]),0))</f>
        <v>-22400</v>
      </c>
      <c r="L291" s="169" t="str">
        <f>"住院退費 "&amp;TEXT(表格8[[#This Row],[住院日]],"mm/dd;;")&amp;"-"&amp;TEXT(表格8[[#This Row],[出院日]],"mm/dd;;")&amp;" 共"&amp;表格8[[#This Row],[住院天數(含前後日)]]&amp;"日"</f>
        <v>住院退費 04/21-06/15 共56日</v>
      </c>
      <c r="M291" s="167">
        <f>-(ROUNDDOWN(表格8[[#This Row],[住院天數(含前後日)]]/7,0)*50)</f>
        <v>-400</v>
      </c>
      <c r="N291" s="70"/>
      <c r="O291" s="172"/>
      <c r="P291" s="174">
        <f>-(ROUND(表格8[[#This Row],[冷氣使用
天數]]*(500/30),0))</f>
        <v>0</v>
      </c>
    </row>
    <row r="292" spans="1:16" hidden="1">
      <c r="A292" s="160" t="str">
        <f t="array" ref="A292">IFERROR((INDEX(名冊[#All],MATCH(表格8[[#This Row],[姓名]],名冊[[#All],[姓名]],0),COLUMN(名冊[[#Headers],[字號]]))),"")</f>
        <v>3-505</v>
      </c>
      <c r="B292" s="160" t="s">
        <v>577</v>
      </c>
      <c r="C292" s="162"/>
      <c r="D292" s="160" t="str">
        <f t="shared" si="4"/>
        <v>住院退費</v>
      </c>
      <c r="E292" s="163">
        <v>44339</v>
      </c>
      <c r="F292" s="163">
        <v>44348</v>
      </c>
      <c r="G292" s="168">
        <f>IF(AND(表格8[[#This Row],[住院日]]&lt;&gt;"",表格8[[#This Row],[出院日]]&lt;&gt;""),(IF(表格8[姓名]="",0,(表格8[出院日]-表格8[住院日])+1)),0)</f>
        <v>10</v>
      </c>
      <c r="H292" s="165">
        <f>IFERROR((INDEX(名冊[#All],MATCH(表格8[[#This Row],[姓名]],名冊[[#All],[姓名]],0),COLUMN(名冊[[#Headers],[月費]]))),"")</f>
        <v>32000</v>
      </c>
      <c r="I292" s="165">
        <f t="array" ref="I292">IFERROR((INDEX(名冊[#All],MATCH(表格8[[#This Row],[姓名]],名冊[[#All],[姓名]],0),COLUMN(名冊[[#Headers],[包月]]))),"")</f>
        <v>0</v>
      </c>
      <c r="J292" s="165">
        <f>600</f>
        <v>600</v>
      </c>
      <c r="K292" s="174">
        <f>-(ROUND(IF(表格8[姓名]="",0,(((表格8[月費]+表格8[[#This Row],[包月]])/30)-表格8[佔床費])*表格8[住院天數(含前後日)]),0))</f>
        <v>-4667</v>
      </c>
      <c r="L292" s="169" t="str">
        <f>"住院退費 "&amp;TEXT(表格8[[#This Row],[住院日]],"mm/dd;;")&amp;"-"&amp;TEXT(表格8[[#This Row],[出院日]],"mm/dd;;")&amp;" 共"&amp;表格8[[#This Row],[住院天數(含前後日)]]&amp;"日"</f>
        <v>住院退費 05/23-06/01 共10日</v>
      </c>
      <c r="M292" s="167">
        <f>-(ROUNDDOWN(表格8[[#This Row],[住院天數(含前後日)]]/7,0)*50)</f>
        <v>-50</v>
      </c>
      <c r="N292" s="70"/>
      <c r="O292" s="172"/>
      <c r="P292" s="174">
        <f>-(ROUND(表格8[[#This Row],[冷氣使用
天數]]*(500/30),0))</f>
        <v>0</v>
      </c>
    </row>
    <row r="293" spans="1:16" hidden="1">
      <c r="A293" s="160" t="str">
        <f t="array" ref="A293">IFERROR((INDEX(名冊[#All],MATCH(表格8[[#This Row],[姓名]],名冊[[#All],[姓名]],0),COLUMN(名冊[[#Headers],[字號]]))),"")</f>
        <v>2-154</v>
      </c>
      <c r="B293" s="160" t="s">
        <v>489</v>
      </c>
      <c r="C293" s="162"/>
      <c r="D293" s="160" t="str">
        <f t="shared" si="4"/>
        <v>住院退費</v>
      </c>
      <c r="E293" s="163">
        <v>44331</v>
      </c>
      <c r="F293" s="163">
        <v>44343</v>
      </c>
      <c r="G293" s="168">
        <f>IF(AND(表格8[[#This Row],[住院日]]&lt;&gt;"",表格8[[#This Row],[出院日]]&lt;&gt;""),(IF(表格8[姓名]="",0,(表格8[出院日]-表格8[住院日])+1)),0)</f>
        <v>13</v>
      </c>
      <c r="H293" s="165">
        <f>IFERROR((INDEX(名冊[#All],MATCH(表格8[[#This Row],[姓名]],名冊[[#All],[姓名]],0),COLUMN(名冊[[#Headers],[月費]]))),"")</f>
        <v>37000</v>
      </c>
      <c r="I293" s="165">
        <f t="array" ref="I293">IFERROR((INDEX(名冊[#All],MATCH(表格8[[#This Row],[姓名]],名冊[[#All],[姓名]],0),COLUMN(名冊[[#Headers],[包月]]))),"")</f>
        <v>0</v>
      </c>
      <c r="J293" s="165">
        <f>600</f>
        <v>600</v>
      </c>
      <c r="K293" s="174">
        <f>-(ROUND(IF(表格8[姓名]="",0,(((表格8[月費]+表格8[[#This Row],[包月]])/30)-表格8[佔床費])*表格8[住院天數(含前後日)]),0))</f>
        <v>-8233</v>
      </c>
      <c r="L293" s="169" t="str">
        <f>"住院退費 "&amp;TEXT(表格8[[#This Row],[住院日]],"mm/dd;;")&amp;"-"&amp;TEXT(表格8[[#This Row],[出院日]],"mm/dd;;")&amp;" 共"&amp;表格8[[#This Row],[住院天數(含前後日)]]&amp;"日"</f>
        <v>住院退費 05/15-05/27 共13日</v>
      </c>
      <c r="M293" s="167">
        <f>-(ROUNDDOWN(表格8[[#This Row],[住院天數(含前後日)]]/7,0)*50)</f>
        <v>-50</v>
      </c>
      <c r="N293" s="70"/>
      <c r="O293" s="172"/>
      <c r="P293" s="174">
        <f>-(ROUND(表格8[[#This Row],[冷氣使用
天數]]*(500/30),0))</f>
        <v>0</v>
      </c>
    </row>
    <row r="294" spans="1:16" hidden="1">
      <c r="A294" s="160" t="str">
        <f t="array" ref="A294">IFERROR((INDEX(名冊[#All],MATCH(表格8[[#This Row],[姓名]],名冊[[#All],[姓名]],0),COLUMN(名冊[[#Headers],[字號]]))),"")</f>
        <v>3-470</v>
      </c>
      <c r="B294" s="160" t="s">
        <v>564</v>
      </c>
      <c r="C294" s="162"/>
      <c r="D294" s="160" t="str">
        <f t="shared" si="4"/>
        <v>住院退費</v>
      </c>
      <c r="E294" s="163">
        <v>44359</v>
      </c>
      <c r="F294" s="163">
        <v>44370</v>
      </c>
      <c r="G294" s="168">
        <f>IF(AND(表格8[[#This Row],[住院日]]&lt;&gt;"",表格8[[#This Row],[出院日]]&lt;&gt;""),(IF(表格8[姓名]="",0,(表格8[出院日]-表格8[住院日])+1)),0)</f>
        <v>12</v>
      </c>
      <c r="H294" s="165">
        <f>IFERROR((INDEX(名冊[#All],MATCH(表格8[[#This Row],[姓名]],名冊[[#All],[姓名]],0),COLUMN(名冊[[#Headers],[月費]]))),"")</f>
        <v>32000</v>
      </c>
      <c r="I294" s="165">
        <f t="array" ref="I294">IFERROR((INDEX(名冊[#All],MATCH(表格8[[#This Row],[姓名]],名冊[[#All],[姓名]],0),COLUMN(名冊[[#Headers],[包月]]))),"")</f>
        <v>0</v>
      </c>
      <c r="J294" s="165">
        <f>600</f>
        <v>600</v>
      </c>
      <c r="K294" s="174">
        <f>-(ROUND(IF(表格8[姓名]="",0,(((表格8[月費]+表格8[[#This Row],[包月]])/30)-表格8[佔床費])*表格8[住院天數(含前後日)]),0))</f>
        <v>-5600</v>
      </c>
      <c r="L294" s="169" t="str">
        <f>"住院退費 "&amp;TEXT(表格8[[#This Row],[住院日]],"mm/dd;;")&amp;"-"&amp;TEXT(表格8[[#This Row],[出院日]],"mm/dd;;")&amp;" 共"&amp;表格8[[#This Row],[住院天數(含前後日)]]&amp;"日"</f>
        <v>住院退費 06/12-06/23 共12日</v>
      </c>
      <c r="M294" s="167">
        <f>-(ROUNDDOWN(表格8[[#This Row],[住院天數(含前後日)]]/7,0)*50)</f>
        <v>-50</v>
      </c>
      <c r="N294" s="70"/>
      <c r="O294" s="172"/>
      <c r="P294" s="174">
        <f>-(ROUND(表格8[[#This Row],[冷氣使用
天數]]*(500/30),0))</f>
        <v>0</v>
      </c>
    </row>
    <row r="295" spans="1:16" hidden="1">
      <c r="A295" s="160" t="str">
        <f t="array" ref="A295">IFERROR((INDEX(名冊[#All],MATCH(表格8[[#This Row],[姓名]],名冊[[#All],[姓名]],0),COLUMN(名冊[[#Headers],[字號]]))),"")</f>
        <v>1-585</v>
      </c>
      <c r="B295" s="160" t="s">
        <v>960</v>
      </c>
      <c r="C295" s="162"/>
      <c r="D295" s="160" t="str">
        <f t="shared" si="4"/>
        <v>住院退費</v>
      </c>
      <c r="E295" s="163">
        <v>44351</v>
      </c>
      <c r="F295" s="163">
        <v>44372</v>
      </c>
      <c r="G295" s="168">
        <f>IF(AND(表格8[[#This Row],[住院日]]&lt;&gt;"",表格8[[#This Row],[出院日]]&lt;&gt;""),(IF(表格8[姓名]="",0,(表格8[出院日]-表格8[住院日])+1)),0)</f>
        <v>22</v>
      </c>
      <c r="H295" s="165">
        <f>IFERROR((INDEX(名冊[#All],MATCH(表格8[[#This Row],[姓名]],名冊[[#All],[姓名]],0),COLUMN(名冊[[#Headers],[月費]]))),"")</f>
        <v>30000</v>
      </c>
      <c r="I295" s="165">
        <f t="array" ref="I295">IFERROR((INDEX(名冊[#All],MATCH(表格8[[#This Row],[姓名]],名冊[[#All],[姓名]],0),COLUMN(名冊[[#Headers],[包月]]))),"")</f>
        <v>0</v>
      </c>
      <c r="J295" s="165">
        <f>600</f>
        <v>600</v>
      </c>
      <c r="K295" s="174">
        <f>-(ROUND(IF(表格8[姓名]="",0,(((表格8[月費]+表格8[[#This Row],[包月]])/30)-表格8[佔床費])*表格8[住院天數(含前後日)]),0))</f>
        <v>-8800</v>
      </c>
      <c r="L295" s="169" t="str">
        <f>"住院退費 "&amp;TEXT(表格8[[#This Row],[住院日]],"mm/dd;;")&amp;"-"&amp;TEXT(表格8[[#This Row],[出院日]],"mm/dd;;")&amp;" 共"&amp;表格8[[#This Row],[住院天數(含前後日)]]&amp;"日"</f>
        <v>住院退費 06/04-06/25 共22日</v>
      </c>
      <c r="M295" s="167">
        <f>-(ROUNDDOWN(表格8[[#This Row],[住院天數(含前後日)]]/7,0)*50)</f>
        <v>-150</v>
      </c>
      <c r="N295" s="70"/>
      <c r="O295" s="172"/>
      <c r="P295" s="174">
        <f>-(ROUND(表格8[[#This Row],[冷氣使用
天數]]*(500/30),0))</f>
        <v>0</v>
      </c>
    </row>
    <row r="296" spans="1:16" hidden="1">
      <c r="A296" s="160" t="str">
        <f t="array" ref="A296">IFERROR((INDEX(名冊[#All],MATCH(表格8[[#This Row],[姓名]],名冊[[#All],[姓名]],0),COLUMN(名冊[[#Headers],[字號]]))),"")</f>
        <v>2-155</v>
      </c>
      <c r="B296" s="160" t="s">
        <v>961</v>
      </c>
      <c r="C296" s="162"/>
      <c r="D296" s="160" t="str">
        <f t="shared" si="4"/>
        <v>住院退費</v>
      </c>
      <c r="E296" s="163">
        <v>44228</v>
      </c>
      <c r="F296" s="163">
        <v>44237</v>
      </c>
      <c r="G296" s="168">
        <f>IF(AND(表格8[[#This Row],[住院日]]&lt;&gt;"",表格8[[#This Row],[出院日]]&lt;&gt;""),(IF(表格8[姓名]="",0,(表格8[出院日]-表格8[住院日])+1)),0)</f>
        <v>10</v>
      </c>
      <c r="H296" s="165">
        <f>IFERROR((INDEX(名冊[#All],MATCH(表格8[[#This Row],[姓名]],名冊[[#All],[姓名]],0),COLUMN(名冊[[#Headers],[月費]]))),"")</f>
        <v>37000</v>
      </c>
      <c r="I296" s="165">
        <f t="array" ref="I296">IFERROR((INDEX(名冊[#All],MATCH(表格8[[#This Row],[姓名]],名冊[[#All],[姓名]],0),COLUMN(名冊[[#Headers],[包月]]))),"")</f>
        <v>0</v>
      </c>
      <c r="J296" s="165">
        <f>600</f>
        <v>600</v>
      </c>
      <c r="K296" s="174">
        <f>-(ROUND(IF(表格8[姓名]="",0,(((表格8[月費]+表格8[[#This Row],[包月]])/30)-表格8[佔床費])*表格8[住院天數(含前後日)]),0))</f>
        <v>-6333</v>
      </c>
      <c r="L296" s="169" t="str">
        <f>"住院退費 "&amp;TEXT(表格8[[#This Row],[住院日]],"mm/dd;;")&amp;"-"&amp;TEXT(表格8[[#This Row],[出院日]],"mm/dd;;")&amp;" 共"&amp;表格8[[#This Row],[住院天數(含前後日)]]&amp;"日"</f>
        <v>住院退費 02/01-02/10 共10日</v>
      </c>
      <c r="M296" s="167">
        <f>-(ROUNDDOWN(表格8[[#This Row],[住院天數(含前後日)]]/7,0)*50)</f>
        <v>-50</v>
      </c>
      <c r="N296" s="70"/>
      <c r="O296" s="172"/>
      <c r="P296" s="174">
        <f>-(ROUND(表格8[[#This Row],[冷氣使用
天數]]*(500/30),0))</f>
        <v>0</v>
      </c>
    </row>
    <row r="297" spans="1:16" hidden="1">
      <c r="A297" s="160" t="str">
        <f t="array" ref="A297">IFERROR((INDEX(名冊[#All],MATCH(表格8[[#This Row],[姓名]],名冊[[#All],[姓名]],0),COLUMN(名冊[[#Headers],[字號]]))),"")</f>
        <v/>
      </c>
      <c r="B297" s="160" t="s">
        <v>538</v>
      </c>
      <c r="C297" s="162"/>
      <c r="D297" s="160" t="str">
        <f t="shared" si="4"/>
        <v>住院退費</v>
      </c>
      <c r="E297" s="163">
        <v>44356</v>
      </c>
      <c r="F297" s="163">
        <v>44372</v>
      </c>
      <c r="G297" s="168">
        <f>IF(AND(表格8[[#This Row],[住院日]]&lt;&gt;"",表格8[[#This Row],[出院日]]&lt;&gt;""),(IF(表格8[姓名]="",0,(表格8[出院日]-表格8[住院日])+1)),0)</f>
        <v>17</v>
      </c>
      <c r="H297" s="165" t="str">
        <f>IFERROR((INDEX(名冊[#All],MATCH(表格8[[#This Row],[姓名]],名冊[[#All],[姓名]],0),COLUMN(名冊[[#Headers],[月費]]))),"")</f>
        <v/>
      </c>
      <c r="I297" s="165" t="str">
        <f t="array" ref="I297">IFERROR((INDEX(名冊[#All],MATCH(表格8[[#This Row],[姓名]],名冊[[#All],[姓名]],0),COLUMN(名冊[[#Headers],[包月]]))),"")</f>
        <v/>
      </c>
      <c r="J297" s="165">
        <f>600</f>
        <v>600</v>
      </c>
      <c r="K297" s="174" t="e">
        <f>-(ROUND(IF(表格8[姓名]="",0,(((表格8[月費]+表格8[[#This Row],[包月]])/30)-表格8[佔床費])*表格8[住院天數(含前後日)]),0))</f>
        <v>#VALUE!</v>
      </c>
      <c r="L297" s="170" t="str">
        <f>"住院退費 "&amp;TEXT(表格8[[#This Row],[住院日]],"mm/dd;;")&amp;"-"&amp;TEXT(表格8[[#This Row],[出院日]],"mm/dd;;")&amp;" 共"&amp;表格8[[#This Row],[住院天數(含前後日)]]&amp;"日"</f>
        <v>住院退費 06/09-06/25 共17日</v>
      </c>
      <c r="M297" s="167">
        <f>-(ROUNDDOWN(表格8[[#This Row],[住院天數(含前後日)]]/7,0)*50)</f>
        <v>-100</v>
      </c>
      <c r="N297" s="159" t="s">
        <v>962</v>
      </c>
      <c r="O297" s="172"/>
      <c r="P297" s="174">
        <f>-(ROUND(表格8[[#This Row],[冷氣使用
天數]]*(500/30),0))</f>
        <v>0</v>
      </c>
    </row>
    <row r="298" spans="1:16" hidden="1">
      <c r="A298" s="160" t="str">
        <f t="array" ref="A298">IFERROR((INDEX(名冊[#All],MATCH(表格8[[#This Row],[姓名]],名冊[[#All],[姓名]],0),COLUMN(名冊[[#Headers],[字號]]))),"")</f>
        <v>1-490</v>
      </c>
      <c r="B298" s="160" t="s">
        <v>955</v>
      </c>
      <c r="C298" s="162"/>
      <c r="D298" s="160" t="str">
        <f t="shared" si="4"/>
        <v>住院退費</v>
      </c>
      <c r="E298" s="163">
        <v>44372</v>
      </c>
      <c r="F298" s="163">
        <v>44380</v>
      </c>
      <c r="G298" s="168">
        <f>IF(AND(表格8[[#This Row],[住院日]]&lt;&gt;"",表格8[[#This Row],[出院日]]&lt;&gt;""),(IF(表格8[姓名]="",0,(表格8[出院日]-表格8[住院日])+1)),0)</f>
        <v>9</v>
      </c>
      <c r="H298" s="165">
        <f>IFERROR((INDEX(名冊[#All],MATCH(表格8[[#This Row],[姓名]],名冊[[#All],[姓名]],0),COLUMN(名冊[[#Headers],[月費]]))),"")</f>
        <v>30000</v>
      </c>
      <c r="I298" s="165">
        <f t="array" ref="I298">IFERROR((INDEX(名冊[#All],MATCH(表格8[[#This Row],[姓名]],名冊[[#All],[姓名]],0),COLUMN(名冊[[#Headers],[包月]]))),"")</f>
        <v>0</v>
      </c>
      <c r="J298" s="165">
        <f>600</f>
        <v>600</v>
      </c>
      <c r="K298" s="174">
        <f>-(ROUND(IF(表格8[姓名]="",0,(((表格8[月費]+表格8[[#This Row],[包月]])/30)-表格8[佔床費])*表格8[住院天數(含前後日)]),0))</f>
        <v>-3600</v>
      </c>
      <c r="L298" s="169" t="str">
        <f>"住院退費 "&amp;TEXT(表格8[[#This Row],[住院日]],"mm/dd;;")&amp;"-"&amp;TEXT(表格8[[#This Row],[出院日]],"mm/dd;;")&amp;" 共"&amp;表格8[[#This Row],[住院天數(含前後日)]]&amp;"日"</f>
        <v>住院退費 06/25-07/03 共9日</v>
      </c>
      <c r="M298" s="167">
        <f>-(ROUNDDOWN(表格8[[#This Row],[住院天數(含前後日)]]/7,0)*50)</f>
        <v>-50</v>
      </c>
      <c r="N298" s="70"/>
      <c r="O298" s="172"/>
      <c r="P298" s="174">
        <f>-(ROUND(表格8[[#This Row],[冷氣使用
天數]]*(500/30),0))</f>
        <v>0</v>
      </c>
    </row>
    <row r="299" spans="1:16" hidden="1">
      <c r="A299" s="160" t="str">
        <f t="array" ref="A299">IFERROR((INDEX(名冊[#All],MATCH(表格8[[#This Row],[姓名]],名冊[[#All],[姓名]],0),COLUMN(名冊[[#Headers],[字號]]))),"")</f>
        <v>3-462</v>
      </c>
      <c r="B299" s="160" t="s">
        <v>630</v>
      </c>
      <c r="C299" s="162"/>
      <c r="D299" s="160" t="str">
        <f t="shared" si="4"/>
        <v>住院退費</v>
      </c>
      <c r="E299" s="163">
        <v>44372</v>
      </c>
      <c r="F299" s="163">
        <v>44378</v>
      </c>
      <c r="G299" s="168">
        <f>IF(AND(表格8[[#This Row],[住院日]]&lt;&gt;"",表格8[[#This Row],[出院日]]&lt;&gt;""),(IF(表格8[姓名]="",0,(表格8[出院日]-表格8[住院日])+1)),0)</f>
        <v>7</v>
      </c>
      <c r="H299" s="165">
        <f>IFERROR((INDEX(名冊[#All],MATCH(表格8[[#This Row],[姓名]],名冊[[#All],[姓名]],0),COLUMN(名冊[[#Headers],[月費]]))),"")</f>
        <v>31000</v>
      </c>
      <c r="I299" s="165">
        <f t="array" ref="I299">IFERROR((INDEX(名冊[#All],MATCH(表格8[[#This Row],[姓名]],名冊[[#All],[姓名]],0),COLUMN(名冊[[#Headers],[包月]]))),"")</f>
        <v>0</v>
      </c>
      <c r="J299" s="165">
        <f>600</f>
        <v>600</v>
      </c>
      <c r="K299" s="174">
        <f>-(ROUND(IF(表格8[姓名]="",0,(((表格8[月費]+表格8[[#This Row],[包月]])/30)-表格8[佔床費])*表格8[住院天數(含前後日)]),0))</f>
        <v>-3033</v>
      </c>
      <c r="L299" s="169" t="str">
        <f>"住院退費 "&amp;TEXT(表格8[[#This Row],[住院日]],"mm/dd;;")&amp;"-"&amp;TEXT(表格8[[#This Row],[出院日]],"mm/dd;;")&amp;" 共"&amp;表格8[[#This Row],[住院天數(含前後日)]]&amp;"日"</f>
        <v>住院退費 06/25-07/01 共7日</v>
      </c>
      <c r="M299" s="167">
        <f>-(ROUNDDOWN(表格8[[#This Row],[住院天數(含前後日)]]/7,0)*50)</f>
        <v>-50</v>
      </c>
      <c r="N299" s="70"/>
      <c r="O299" s="172"/>
      <c r="P299" s="174">
        <f>-(ROUND(表格8[[#This Row],[冷氣使用
天數]]*(500/30),0))</f>
        <v>0</v>
      </c>
    </row>
    <row r="300" spans="1:16" hidden="1">
      <c r="A300" s="160" t="str">
        <f t="array" ref="A300">IFERROR((INDEX(名冊[#All],MATCH(表格8[[#This Row],[姓名]],名冊[[#All],[姓名]],0),COLUMN(名冊[[#Headers],[字號]]))),"")</f>
        <v/>
      </c>
      <c r="B300" s="160" t="s">
        <v>888</v>
      </c>
      <c r="C300" s="162"/>
      <c r="D300" s="160" t="str">
        <f t="shared" si="4"/>
        <v>住院退費</v>
      </c>
      <c r="E300" s="163">
        <v>44376</v>
      </c>
      <c r="F300" s="163">
        <v>44392</v>
      </c>
      <c r="G300" s="168">
        <f>IF(AND(表格8[[#This Row],[住院日]]&lt;&gt;"",表格8[[#This Row],[出院日]]&lt;&gt;""),(IF(表格8[姓名]="",0,(表格8[出院日]-表格8[住院日])+1)),0)</f>
        <v>17</v>
      </c>
      <c r="H300" s="165" t="str">
        <f>IFERROR((INDEX(名冊[#All],MATCH(表格8[[#This Row],[姓名]],名冊[[#All],[姓名]],0),COLUMN(名冊[[#Headers],[月費]]))),"")</f>
        <v/>
      </c>
      <c r="I300" s="165" t="str">
        <f t="array" ref="I300">IFERROR((INDEX(名冊[#All],MATCH(表格8[[#This Row],[姓名]],名冊[[#All],[姓名]],0),COLUMN(名冊[[#Headers],[包月]]))),"")</f>
        <v/>
      </c>
      <c r="J300" s="165">
        <f>600</f>
        <v>600</v>
      </c>
      <c r="K300" s="174" t="e">
        <f>-(ROUND(IF(表格8[姓名]="",0,(((表格8[月費]+表格8[[#This Row],[包月]])/30)-表格8[佔床費])*表格8[住院天數(含前後日)]),0))</f>
        <v>#VALUE!</v>
      </c>
      <c r="L300" s="169" t="str">
        <f>"住院退費 "&amp;TEXT(表格8[[#This Row],[住院日]],"mm/dd;;")&amp;"-"&amp;TEXT(表格8[[#This Row],[出院日]],"mm/dd;;")&amp;" 共"&amp;表格8[[#This Row],[住院天數(含前後日)]]&amp;"日"</f>
        <v>住院退費 06/29-07/15 共17日</v>
      </c>
      <c r="M300" s="167">
        <f>-(ROUNDDOWN(表格8[[#This Row],[住院天數(含前後日)]]/7,0)*50)</f>
        <v>-100</v>
      </c>
      <c r="N300" s="70"/>
      <c r="O300" s="172"/>
      <c r="P300" s="174">
        <f>-(ROUND(表格8[[#This Row],[冷氣使用
天數]]*(500/30),0))</f>
        <v>0</v>
      </c>
    </row>
    <row r="301" spans="1:16" hidden="1">
      <c r="A301" s="160" t="str">
        <f t="array" ref="A301">IFERROR((INDEX(名冊[#All],MATCH(表格8[[#This Row],[姓名]],名冊[[#All],[姓名]],0),COLUMN(名冊[[#Headers],[字號]]))),"")</f>
        <v/>
      </c>
      <c r="B301" s="160" t="s">
        <v>544</v>
      </c>
      <c r="C301" s="162"/>
      <c r="D301" s="160" t="str">
        <f t="shared" si="4"/>
        <v>住院退費</v>
      </c>
      <c r="E301" s="163">
        <v>44380</v>
      </c>
      <c r="F301" s="163">
        <v>44390</v>
      </c>
      <c r="G301" s="168">
        <f>IF(AND(表格8[[#This Row],[住院日]]&lt;&gt;"",表格8[[#This Row],[出院日]]&lt;&gt;""),(IF(表格8[姓名]="",0,(表格8[出院日]-表格8[住院日])+1)),0)</f>
        <v>11</v>
      </c>
      <c r="H301" s="165" t="str">
        <f>IFERROR((INDEX(名冊[#All],MATCH(表格8[[#This Row],[姓名]],名冊[[#All],[姓名]],0),COLUMN(名冊[[#Headers],[月費]]))),"")</f>
        <v/>
      </c>
      <c r="I301" s="165" t="str">
        <f t="array" ref="I301">IFERROR((INDEX(名冊[#All],MATCH(表格8[[#This Row],[姓名]],名冊[[#All],[姓名]],0),COLUMN(名冊[[#Headers],[包月]]))),"")</f>
        <v/>
      </c>
      <c r="J301" s="165">
        <f>600</f>
        <v>600</v>
      </c>
      <c r="K301" s="174" t="e">
        <f>-(ROUND(IF(表格8[姓名]="",0,(((表格8[月費]+表格8[[#This Row],[包月]])/30)-表格8[佔床費])*表格8[住院天數(含前後日)]),0))</f>
        <v>#VALUE!</v>
      </c>
      <c r="L301" s="169" t="str">
        <f>"住院退費 "&amp;TEXT(表格8[[#This Row],[住院日]],"mm/dd;;")&amp;"-"&amp;TEXT(表格8[[#This Row],[出院日]],"mm/dd;;")&amp;" 共"&amp;表格8[[#This Row],[住院天數(含前後日)]]&amp;"日"</f>
        <v>住院退費 07/03-07/13 共11日</v>
      </c>
      <c r="M301" s="167">
        <f>-(ROUNDDOWN(表格8[[#This Row],[住院天數(含前後日)]]/7,0)*50)</f>
        <v>-50</v>
      </c>
      <c r="N301" s="70"/>
      <c r="O301" s="172"/>
      <c r="P301" s="174">
        <f>-(ROUND(表格8[[#This Row],[冷氣使用
天數]]*(500/30),0))</f>
        <v>0</v>
      </c>
    </row>
    <row r="302" spans="1:16" hidden="1">
      <c r="A302" s="160" t="str">
        <f t="array" ref="A302">IFERROR((INDEX(名冊[#All],MATCH(表格8[[#This Row],[姓名]],名冊[[#All],[姓名]],0),COLUMN(名冊[[#Headers],[字號]]))),"")</f>
        <v/>
      </c>
      <c r="B302" s="160" t="s">
        <v>920</v>
      </c>
      <c r="C302" s="162"/>
      <c r="D302" s="160" t="str">
        <f t="shared" si="4"/>
        <v>住院退費</v>
      </c>
      <c r="E302" s="163">
        <v>44322</v>
      </c>
      <c r="F302" s="163">
        <v>44379</v>
      </c>
      <c r="G302" s="168">
        <f>IF(AND(表格8[[#This Row],[住院日]]&lt;&gt;"",表格8[[#This Row],[出院日]]&lt;&gt;""),(IF(表格8[姓名]="",0,(表格8[出院日]-表格8[住院日])+1)),0)</f>
        <v>58</v>
      </c>
      <c r="H302" s="165" t="str">
        <f>IFERROR((INDEX(名冊[#All],MATCH(表格8[[#This Row],[姓名]],名冊[[#All],[姓名]],0),COLUMN(名冊[[#Headers],[月費]]))),"")</f>
        <v/>
      </c>
      <c r="I302" s="165" t="str">
        <f t="array" ref="I302">IFERROR((INDEX(名冊[#All],MATCH(表格8[[#This Row],[姓名]],名冊[[#All],[姓名]],0),COLUMN(名冊[[#Headers],[包月]]))),"")</f>
        <v/>
      </c>
      <c r="J302" s="165">
        <f>600</f>
        <v>600</v>
      </c>
      <c r="K302" s="174" t="e">
        <f>-(ROUND(IF(表格8[姓名]="",0,(((表格8[月費]+表格8[[#This Row],[包月]])/30)-表格8[佔床費])*表格8[住院天數(含前後日)]),0))</f>
        <v>#VALUE!</v>
      </c>
      <c r="L302" s="169" t="str">
        <f>"住院退費 "&amp;TEXT(表格8[[#This Row],[住院日]],"mm/dd;;")&amp;"-"&amp;TEXT(表格8[[#This Row],[出院日]],"mm/dd;;")&amp;" 共"&amp;表格8[[#This Row],[住院天數(含前後日)]]&amp;"日"</f>
        <v>住院退費 05/06-07/02 共58日</v>
      </c>
      <c r="M302" s="167">
        <f>-(ROUNDDOWN(表格8[[#This Row],[住院天數(含前後日)]]/7,0)*50)</f>
        <v>-400</v>
      </c>
      <c r="N302" s="70"/>
      <c r="O302" s="172"/>
      <c r="P302" s="174">
        <f>-(ROUND(表格8[[#This Row],[冷氣使用
天數]]*(500/30),0))</f>
        <v>0</v>
      </c>
    </row>
    <row r="303" spans="1:16" hidden="1">
      <c r="A303" s="160" t="str">
        <f t="array" ref="A303">IFERROR((INDEX(名冊[#All],MATCH(表格8[[#This Row],[姓名]],名冊[[#All],[姓名]],0),COLUMN(名冊[[#Headers],[字號]]))),"")</f>
        <v/>
      </c>
      <c r="B303" s="160" t="s">
        <v>554</v>
      </c>
      <c r="C303" s="162"/>
      <c r="D303" s="160" t="str">
        <f t="shared" si="4"/>
        <v>住院退費</v>
      </c>
      <c r="E303" s="163">
        <v>44383</v>
      </c>
      <c r="F303" s="163">
        <v>44390</v>
      </c>
      <c r="G303" s="168">
        <f>IF(AND(表格8[[#This Row],[住院日]]&lt;&gt;"",表格8[[#This Row],[出院日]]&lt;&gt;""),(IF(表格8[姓名]="",0,(表格8[出院日]-表格8[住院日])+1)),0)</f>
        <v>8</v>
      </c>
      <c r="H303" s="165" t="str">
        <f>IFERROR((INDEX(名冊[#All],MATCH(表格8[[#This Row],[姓名]],名冊[[#All],[姓名]],0),COLUMN(名冊[[#Headers],[月費]]))),"")</f>
        <v/>
      </c>
      <c r="I303" s="165" t="str">
        <f t="array" ref="I303">IFERROR((INDEX(名冊[#All],MATCH(表格8[[#This Row],[姓名]],名冊[[#All],[姓名]],0),COLUMN(名冊[[#Headers],[包月]]))),"")</f>
        <v/>
      </c>
      <c r="J303" s="165">
        <f>600</f>
        <v>600</v>
      </c>
      <c r="K303" s="174" t="e">
        <f>-(ROUND(IF(表格8[姓名]="",0,(((表格8[月費]+表格8[[#This Row],[包月]])/30)-表格8[佔床費])*表格8[住院天數(含前後日)]),0))</f>
        <v>#VALUE!</v>
      </c>
      <c r="L303" s="169" t="str">
        <f>"住院退費 "&amp;TEXT(表格8[[#This Row],[住院日]],"mm/dd;;")&amp;"-"&amp;TEXT(表格8[[#This Row],[出院日]],"mm/dd;;")&amp;" 共"&amp;表格8[[#This Row],[住院天數(含前後日)]]&amp;"日"</f>
        <v>住院退費 07/06-07/13 共8日</v>
      </c>
      <c r="M303" s="167">
        <f>-(ROUNDDOWN(表格8[[#This Row],[住院天數(含前後日)]]/7,0)*50)</f>
        <v>-50</v>
      </c>
      <c r="N303" s="70"/>
      <c r="O303" s="172"/>
      <c r="P303" s="174">
        <f>-(ROUND(表格8[[#This Row],[冷氣使用
天數]]*(500/30),0))</f>
        <v>0</v>
      </c>
    </row>
    <row r="304" spans="1:16" hidden="1">
      <c r="A304" s="160" t="str">
        <f t="array" ref="A304">IFERROR((INDEX(名冊[#All],MATCH(表格8[[#This Row],[姓名]],名冊[[#All],[姓名]],0),COLUMN(名冊[[#Headers],[字號]]))),"")</f>
        <v>3-505</v>
      </c>
      <c r="B304" s="160" t="s">
        <v>577</v>
      </c>
      <c r="C304" s="162"/>
      <c r="D304" s="160" t="str">
        <f t="shared" si="4"/>
        <v>住院退費</v>
      </c>
      <c r="E304" s="163">
        <v>44383</v>
      </c>
      <c r="F304" s="163">
        <v>44397</v>
      </c>
      <c r="G304" s="168">
        <f>IF(AND(表格8[[#This Row],[住院日]]&lt;&gt;"",表格8[[#This Row],[出院日]]&lt;&gt;""),(IF(表格8[姓名]="",0,(表格8[出院日]-表格8[住院日])+1)),0)</f>
        <v>15</v>
      </c>
      <c r="H304" s="165">
        <f>IFERROR((INDEX(名冊[#All],MATCH(表格8[[#This Row],[姓名]],名冊[[#All],[姓名]],0),COLUMN(名冊[[#Headers],[月費]]))),"")</f>
        <v>32000</v>
      </c>
      <c r="I304" s="165">
        <f t="array" ref="I304">IFERROR((INDEX(名冊[#All],MATCH(表格8[[#This Row],[姓名]],名冊[[#All],[姓名]],0),COLUMN(名冊[[#Headers],[包月]]))),"")</f>
        <v>0</v>
      </c>
      <c r="J304" s="165">
        <f>600</f>
        <v>600</v>
      </c>
      <c r="K304" s="174">
        <f>-(ROUND(IF(表格8[姓名]="",0,(((表格8[月費]+表格8[[#This Row],[包月]])/30)-表格8[佔床費])*表格8[住院天數(含前後日)]),0))</f>
        <v>-7000</v>
      </c>
      <c r="L304" s="169" t="str">
        <f>"住院退費 "&amp;TEXT(表格8[[#This Row],[住院日]],"mm/dd;;")&amp;"-"&amp;TEXT(表格8[[#This Row],[出院日]],"mm/dd;;")&amp;" 共"&amp;表格8[[#This Row],[住院天數(含前後日)]]&amp;"日"</f>
        <v>住院退費 07/06-07/20 共15日</v>
      </c>
      <c r="M304" s="167">
        <f>-(ROUNDDOWN(表格8[[#This Row],[住院天數(含前後日)]]/7,0)*50)</f>
        <v>-100</v>
      </c>
      <c r="N304" s="70"/>
      <c r="O304" s="172"/>
      <c r="P304" s="174">
        <f>-(ROUND(表格8[[#This Row],[冷氣使用
天數]]*(500/30),0))</f>
        <v>0</v>
      </c>
    </row>
    <row r="305" spans="1:16" hidden="1">
      <c r="A305" s="160" t="str">
        <f t="array" ref="A305">IFERROR((INDEX(名冊[#All],MATCH(表格8[[#This Row],[姓名]],名冊[[#All],[姓名]],0),COLUMN(名冊[[#Headers],[字號]]))),"")</f>
        <v/>
      </c>
      <c r="B305" s="160" t="s">
        <v>590</v>
      </c>
      <c r="C305" s="162"/>
      <c r="D305" s="160" t="str">
        <f t="shared" si="4"/>
        <v>住院退費</v>
      </c>
      <c r="E305" s="163">
        <v>44383</v>
      </c>
      <c r="F305" s="163">
        <v>44393</v>
      </c>
      <c r="G305" s="168">
        <f>IF(AND(表格8[[#This Row],[住院日]]&lt;&gt;"",表格8[[#This Row],[出院日]]&lt;&gt;""),(IF(表格8[姓名]="",0,(表格8[出院日]-表格8[住院日])+1)),0)</f>
        <v>11</v>
      </c>
      <c r="H305" s="165" t="str">
        <f>IFERROR((INDEX(名冊[#All],MATCH(表格8[[#This Row],[姓名]],名冊[[#All],[姓名]],0),COLUMN(名冊[[#Headers],[月費]]))),"")</f>
        <v/>
      </c>
      <c r="I305" s="165" t="str">
        <f t="array" ref="I305">IFERROR((INDEX(名冊[#All],MATCH(表格8[[#This Row],[姓名]],名冊[[#All],[姓名]],0),COLUMN(名冊[[#Headers],[包月]]))),"")</f>
        <v/>
      </c>
      <c r="J305" s="165">
        <f>600</f>
        <v>600</v>
      </c>
      <c r="K305" s="174" t="e">
        <f>-(ROUND(IF(表格8[姓名]="",0,(((表格8[月費]+表格8[[#This Row],[包月]])/30)-表格8[佔床費])*表格8[住院天數(含前後日)]),0))</f>
        <v>#VALUE!</v>
      </c>
      <c r="L305" s="169" t="str">
        <f>"住院退費 "&amp;TEXT(表格8[[#This Row],[住院日]],"mm/dd;;")&amp;"-"&amp;TEXT(表格8[[#This Row],[出院日]],"mm/dd;;")&amp;" 共"&amp;表格8[[#This Row],[住院天數(含前後日)]]&amp;"日"</f>
        <v>住院退費 07/06-07/16 共11日</v>
      </c>
      <c r="M305" s="167">
        <f>-(ROUNDDOWN(表格8[[#This Row],[住院天數(含前後日)]]/7,0)*50)</f>
        <v>-50</v>
      </c>
      <c r="N305" s="70"/>
      <c r="O305" s="172"/>
      <c r="P305" s="174">
        <f>-(ROUND(表格8[[#This Row],[冷氣使用
天數]]*(500/30),0))</f>
        <v>0</v>
      </c>
    </row>
    <row r="306" spans="1:16" hidden="1">
      <c r="A306" s="160" t="str">
        <f t="array" ref="A306">IFERROR((INDEX(名冊[#All],MATCH(表格8[[#This Row],[姓名]],名冊[[#All],[姓名]],0),COLUMN(名冊[[#Headers],[字號]]))),"")</f>
        <v/>
      </c>
      <c r="B306" s="160" t="s">
        <v>282</v>
      </c>
      <c r="C306" s="162"/>
      <c r="D306" s="160" t="str">
        <f t="shared" si="4"/>
        <v>住院退費</v>
      </c>
      <c r="E306" s="163">
        <v>44384</v>
      </c>
      <c r="F306" s="163">
        <v>44397</v>
      </c>
      <c r="G306" s="168">
        <f>IF(AND(表格8[[#This Row],[住院日]]&lt;&gt;"",表格8[[#This Row],[出院日]]&lt;&gt;""),(IF(表格8[姓名]="",0,(表格8[出院日]-表格8[住院日])+1)),0)</f>
        <v>14</v>
      </c>
      <c r="H306" s="165" t="str">
        <f>IFERROR((INDEX(名冊[#All],MATCH(表格8[[#This Row],[姓名]],名冊[[#All],[姓名]],0),COLUMN(名冊[[#Headers],[月費]]))),"")</f>
        <v/>
      </c>
      <c r="I306" s="165" t="str">
        <f t="array" ref="I306">IFERROR((INDEX(名冊[#All],MATCH(表格8[[#This Row],[姓名]],名冊[[#All],[姓名]],0),COLUMN(名冊[[#Headers],[包月]]))),"")</f>
        <v/>
      </c>
      <c r="J306" s="165">
        <f>600</f>
        <v>600</v>
      </c>
      <c r="K306" s="174" t="e">
        <f>-(ROUND(IF(表格8[姓名]="",0,(((表格8[月費]+表格8[[#This Row],[包月]])/30)-表格8[佔床費])*表格8[住院天數(含前後日)]),0))</f>
        <v>#VALUE!</v>
      </c>
      <c r="L306" s="169" t="str">
        <f>"住院退費 "&amp;TEXT(表格8[[#This Row],[住院日]],"mm/dd;;")&amp;"-"&amp;TEXT(表格8[[#This Row],[出院日]],"mm/dd;;")&amp;" 共"&amp;表格8[[#This Row],[住院天數(含前後日)]]&amp;"日"</f>
        <v>住院退費 07/07-07/20 共14日</v>
      </c>
      <c r="M306" s="167">
        <f>-(ROUNDDOWN(表格8[[#This Row],[住院天數(含前後日)]]/7,0)*50)</f>
        <v>-100</v>
      </c>
      <c r="N306" s="70"/>
      <c r="O306" s="172"/>
      <c r="P306" s="174">
        <f>-(ROUND(表格8[[#This Row],[冷氣使用
天數]]*(500/30),0))</f>
        <v>0</v>
      </c>
    </row>
    <row r="307" spans="1:16" hidden="1">
      <c r="A307" s="160" t="str">
        <f t="array" ref="A307">IFERROR((INDEX(名冊[#All],MATCH(表格8[[#This Row],[姓名]],名冊[[#All],[姓名]],0),COLUMN(名冊[[#Headers],[字號]]))),"")</f>
        <v/>
      </c>
      <c r="B307" s="160" t="s">
        <v>601</v>
      </c>
      <c r="C307" s="162"/>
      <c r="D307" s="160" t="str">
        <f t="shared" si="4"/>
        <v>住院退費</v>
      </c>
      <c r="E307" s="163">
        <v>44384</v>
      </c>
      <c r="F307" s="163">
        <v>44393</v>
      </c>
      <c r="G307" s="168">
        <f>IF(AND(表格8[[#This Row],[住院日]]&lt;&gt;"",表格8[[#This Row],[出院日]]&lt;&gt;""),(IF(表格8[姓名]="",0,(表格8[出院日]-表格8[住院日])+1)),0)</f>
        <v>10</v>
      </c>
      <c r="H307" s="165" t="str">
        <f>IFERROR((INDEX(名冊[#All],MATCH(表格8[[#This Row],[姓名]],名冊[[#All],[姓名]],0),COLUMN(名冊[[#Headers],[月費]]))),"")</f>
        <v/>
      </c>
      <c r="I307" s="165" t="str">
        <f t="array" ref="I307">IFERROR((INDEX(名冊[#All],MATCH(表格8[[#This Row],[姓名]],名冊[[#All],[姓名]],0),COLUMN(名冊[[#Headers],[包月]]))),"")</f>
        <v/>
      </c>
      <c r="J307" s="165">
        <f>600</f>
        <v>600</v>
      </c>
      <c r="K307" s="174" t="e">
        <f>-(ROUND(IF(表格8[姓名]="",0,(((表格8[月費]+表格8[[#This Row],[包月]])/30)-表格8[佔床費])*表格8[住院天數(含前後日)]),0))</f>
        <v>#VALUE!</v>
      </c>
      <c r="L307" s="169" t="str">
        <f>"住院退費 "&amp;TEXT(表格8[[#This Row],[住院日]],"mm/dd;;")&amp;"-"&amp;TEXT(表格8[[#This Row],[出院日]],"mm/dd;;")&amp;" 共"&amp;表格8[[#This Row],[住院天數(含前後日)]]&amp;"日"</f>
        <v>住院退費 07/07-07/16 共10日</v>
      </c>
      <c r="M307" s="167">
        <f>-(ROUNDDOWN(表格8[[#This Row],[住院天數(含前後日)]]/7,0)*50)</f>
        <v>-50</v>
      </c>
      <c r="N307" s="70"/>
      <c r="O307" s="172"/>
      <c r="P307" s="174">
        <f>-(ROUND(表格8[[#This Row],[冷氣使用
天數]]*(500/30),0))</f>
        <v>0</v>
      </c>
    </row>
    <row r="308" spans="1:16" hidden="1">
      <c r="A308" s="160" t="str">
        <f t="array" ref="A308">IFERROR((INDEX(名冊[#All],MATCH(表格8[[#This Row],[姓名]],名冊[[#All],[姓名]],0),COLUMN(名冊[[#Headers],[字號]]))),"")</f>
        <v/>
      </c>
      <c r="B308" s="160" t="s">
        <v>549</v>
      </c>
      <c r="C308" s="162"/>
      <c r="D308" s="160" t="str">
        <f t="shared" si="4"/>
        <v>住院退費</v>
      </c>
      <c r="E308" s="163">
        <v>44375</v>
      </c>
      <c r="F308" s="163">
        <v>44392</v>
      </c>
      <c r="G308" s="168">
        <f>IF(AND(表格8[[#This Row],[住院日]]&lt;&gt;"",表格8[[#This Row],[出院日]]&lt;&gt;""),(IF(表格8[姓名]="",0,(表格8[出院日]-表格8[住院日])+1)),0)</f>
        <v>18</v>
      </c>
      <c r="H308" s="165" t="str">
        <f>IFERROR((INDEX(名冊[#All],MATCH(表格8[[#This Row],[姓名]],名冊[[#All],[姓名]],0),COLUMN(名冊[[#Headers],[月費]]))),"")</f>
        <v/>
      </c>
      <c r="I308" s="165" t="str">
        <f t="array" ref="I308">IFERROR((INDEX(名冊[#All],MATCH(表格8[[#This Row],[姓名]],名冊[[#All],[姓名]],0),COLUMN(名冊[[#Headers],[包月]]))),"")</f>
        <v/>
      </c>
      <c r="J308" s="165">
        <f>600</f>
        <v>600</v>
      </c>
      <c r="K308" s="174" t="e">
        <f>-(ROUND(IF(表格8[姓名]="",0,(((表格8[月費]+表格8[[#This Row],[包月]])/30)-表格8[佔床費])*表格8[住院天數(含前後日)]),0))</f>
        <v>#VALUE!</v>
      </c>
      <c r="L308" s="169" t="str">
        <f>"住院退費 "&amp;TEXT(表格8[[#This Row],[住院日]],"mm/dd;;")&amp;"-"&amp;TEXT(表格8[[#This Row],[出院日]],"mm/dd;;")&amp;" 共"&amp;表格8[[#This Row],[住院天數(含前後日)]]&amp;"日"</f>
        <v>住院退費 06/28-07/15 共18日</v>
      </c>
      <c r="M308" s="167">
        <f>-(ROUNDDOWN(表格8[[#This Row],[住院天數(含前後日)]]/7,0)*50)</f>
        <v>-100</v>
      </c>
      <c r="N308" s="70"/>
      <c r="O308" s="172"/>
      <c r="P308" s="174">
        <f>-(ROUND(表格8[[#This Row],[冷氣使用
天數]]*(500/30),0))</f>
        <v>0</v>
      </c>
    </row>
    <row r="309" spans="1:16" hidden="1">
      <c r="A309" s="160" t="str">
        <f t="array" ref="A309">IFERROR((INDEX(名冊[#All],MATCH(表格8[[#This Row],[姓名]],名冊[[#All],[姓名]],0),COLUMN(名冊[[#Headers],[字號]]))),"")</f>
        <v/>
      </c>
      <c r="B309" s="160" t="s">
        <v>283</v>
      </c>
      <c r="C309" s="162"/>
      <c r="D309" s="160" t="str">
        <f t="shared" si="4"/>
        <v>住院退費</v>
      </c>
      <c r="E309" s="163">
        <v>44369</v>
      </c>
      <c r="F309" s="163">
        <v>44390</v>
      </c>
      <c r="G309" s="168">
        <f>IF(AND(表格8[[#This Row],[住院日]]&lt;&gt;"",表格8[[#This Row],[出院日]]&lt;&gt;""),(IF(表格8[姓名]="",0,(表格8[出院日]-表格8[住院日])+1)),0)</f>
        <v>22</v>
      </c>
      <c r="H309" s="165" t="str">
        <f>IFERROR((INDEX(名冊[#All],MATCH(表格8[[#This Row],[姓名]],名冊[[#All],[姓名]],0),COLUMN(名冊[[#Headers],[月費]]))),"")</f>
        <v/>
      </c>
      <c r="I309" s="165" t="str">
        <f t="array" ref="I309">IFERROR((INDEX(名冊[#All],MATCH(表格8[[#This Row],[姓名]],名冊[[#All],[姓名]],0),COLUMN(名冊[[#Headers],[包月]]))),"")</f>
        <v/>
      </c>
      <c r="J309" s="165">
        <f>600</f>
        <v>600</v>
      </c>
      <c r="K309" s="174" t="e">
        <f>-(ROUND(IF(表格8[姓名]="",0,(((表格8[月費]+表格8[[#This Row],[包月]])/30)-表格8[佔床費])*表格8[住院天數(含前後日)]),0))</f>
        <v>#VALUE!</v>
      </c>
      <c r="L309" s="169" t="str">
        <f>"住院退費 "&amp;TEXT(表格8[[#This Row],[住院日]],"mm/dd;;")&amp;"-"&amp;TEXT(表格8[[#This Row],[出院日]],"mm/dd;;")&amp;" 共"&amp;表格8[[#This Row],[住院天數(含前後日)]]&amp;"日"</f>
        <v>住院退費 06/22-07/13 共22日</v>
      </c>
      <c r="M309" s="167">
        <f>-(ROUNDDOWN(表格8[[#This Row],[住院天數(含前後日)]]/7,0)*50)</f>
        <v>-150</v>
      </c>
      <c r="N309" s="70"/>
      <c r="O309" s="172"/>
      <c r="P309" s="174">
        <f>-(ROUND(表格8[[#This Row],[冷氣使用
天數]]*(500/30),0))</f>
        <v>0</v>
      </c>
    </row>
    <row r="310" spans="1:16" hidden="1">
      <c r="A310" s="160" t="str">
        <f t="array" ref="A310">IFERROR((INDEX(名冊[#All],MATCH(表格8[[#This Row],[姓名]],名冊[[#All],[姓名]],0),COLUMN(名冊[[#Headers],[字號]]))),"")</f>
        <v>1-561</v>
      </c>
      <c r="B310" s="160" t="s">
        <v>617</v>
      </c>
      <c r="C310" s="162"/>
      <c r="D310" s="160" t="str">
        <f t="shared" si="4"/>
        <v>住院退費</v>
      </c>
      <c r="E310" s="163">
        <v>44370</v>
      </c>
      <c r="F310" s="163">
        <v>44391</v>
      </c>
      <c r="G310" s="168">
        <f>IF(AND(表格8[[#This Row],[住院日]]&lt;&gt;"",表格8[[#This Row],[出院日]]&lt;&gt;""),(IF(表格8[姓名]="",0,(表格8[出院日]-表格8[住院日])+1)),0)</f>
        <v>22</v>
      </c>
      <c r="H310" s="165">
        <f>IFERROR((INDEX(名冊[#All],MATCH(表格8[[#This Row],[姓名]],名冊[[#All],[姓名]],0),COLUMN(名冊[[#Headers],[月費]]))),"")</f>
        <v>30000</v>
      </c>
      <c r="I310" s="165">
        <f t="array" ref="I310">IFERROR((INDEX(名冊[#All],MATCH(表格8[[#This Row],[姓名]],名冊[[#All],[姓名]],0),COLUMN(名冊[[#Headers],[包月]]))),"")</f>
        <v>0</v>
      </c>
      <c r="J310" s="165">
        <f>600</f>
        <v>600</v>
      </c>
      <c r="K310" s="174">
        <f>-(ROUND(IF(表格8[姓名]="",0,(((表格8[月費]+表格8[[#This Row],[包月]])/30)-表格8[佔床費])*表格8[住院天數(含前後日)]),0))</f>
        <v>-8800</v>
      </c>
      <c r="L310" s="169" t="str">
        <f>"住院退費 "&amp;TEXT(表格8[[#This Row],[住院日]],"mm/dd;;")&amp;"-"&amp;TEXT(表格8[[#This Row],[出院日]],"mm/dd;;")&amp;" 共"&amp;表格8[[#This Row],[住院天數(含前後日)]]&amp;"日"</f>
        <v>住院退費 06/23-07/14 共22日</v>
      </c>
      <c r="M310" s="167">
        <f>-(ROUNDDOWN(表格8[[#This Row],[住院天數(含前後日)]]/7,0)*50)</f>
        <v>-150</v>
      </c>
      <c r="N310" s="70"/>
      <c r="O310" s="172"/>
      <c r="P310" s="174">
        <f>-(ROUND(表格8[[#This Row],[冷氣使用
天數]]*(500/30),0))</f>
        <v>0</v>
      </c>
    </row>
    <row r="311" spans="1:16" hidden="1">
      <c r="A311" s="160" t="str">
        <f t="array" ref="A311">IFERROR((INDEX(名冊[#All],MATCH(表格8[[#This Row],[姓名]],名冊[[#All],[姓名]],0),COLUMN(名冊[[#Headers],[字號]]))),"")</f>
        <v>2-158</v>
      </c>
      <c r="B311" s="160" t="s">
        <v>602</v>
      </c>
      <c r="C311" s="162"/>
      <c r="D311" s="160" t="str">
        <f t="shared" si="4"/>
        <v>住院退費</v>
      </c>
      <c r="E311" s="163">
        <v>44389</v>
      </c>
      <c r="F311" s="163">
        <v>44400</v>
      </c>
      <c r="G311" s="168">
        <f>IF(AND(表格8[[#This Row],[住院日]]&lt;&gt;"",表格8[[#This Row],[出院日]]&lt;&gt;""),(IF(表格8[姓名]="",0,(表格8[出院日]-表格8[住院日])+1)),0)</f>
        <v>12</v>
      </c>
      <c r="H311" s="165">
        <f>IFERROR((INDEX(名冊[#All],MATCH(表格8[[#This Row],[姓名]],名冊[[#All],[姓名]],0),COLUMN(名冊[[#Headers],[月費]]))),"")</f>
        <v>37000</v>
      </c>
      <c r="I311" s="165">
        <f t="array" ref="I311">IFERROR((INDEX(名冊[#All],MATCH(表格8[[#This Row],[姓名]],名冊[[#All],[姓名]],0),COLUMN(名冊[[#Headers],[包月]]))),"")</f>
        <v>0</v>
      </c>
      <c r="J311" s="165">
        <f>600</f>
        <v>600</v>
      </c>
      <c r="K311" s="174">
        <f>-(ROUND(IF(表格8[姓名]="",0,(((表格8[月費]+表格8[[#This Row],[包月]])/30)-表格8[佔床費])*表格8[住院天數(含前後日)]),0))</f>
        <v>-7600</v>
      </c>
      <c r="L311" s="169" t="str">
        <f>"住院退費 "&amp;TEXT(表格8[[#This Row],[住院日]],"mm/dd;;")&amp;"-"&amp;TEXT(表格8[[#This Row],[出院日]],"mm/dd;;")&amp;" 共"&amp;表格8[[#This Row],[住院天數(含前後日)]]&amp;"日"</f>
        <v>住院退費 07/12-07/23 共12日</v>
      </c>
      <c r="M311" s="167">
        <f>-(ROUNDDOWN(表格8[[#This Row],[住院天數(含前後日)]]/7,0)*50)</f>
        <v>-50</v>
      </c>
      <c r="N311" s="70"/>
      <c r="O311" s="172"/>
      <c r="P311" s="174">
        <f>-(ROUND(表格8[[#This Row],[冷氣使用
天數]]*(500/30),0))</f>
        <v>0</v>
      </c>
    </row>
    <row r="312" spans="1:16" hidden="1">
      <c r="A312" s="160" t="str">
        <f t="array" ref="A312">IFERROR((INDEX(名冊[#All],MATCH(表格8[[#This Row],[姓名]],名冊[[#All],[姓名]],0),COLUMN(名冊[[#Headers],[字號]]))),"")</f>
        <v/>
      </c>
      <c r="B312" s="160" t="s">
        <v>605</v>
      </c>
      <c r="C312" s="162"/>
      <c r="D312" s="160" t="str">
        <f t="shared" si="4"/>
        <v>住院退費</v>
      </c>
      <c r="E312" s="163">
        <v>44393</v>
      </c>
      <c r="F312" s="163">
        <v>44400</v>
      </c>
      <c r="G312" s="168">
        <f>IF(AND(表格8[[#This Row],[住院日]]&lt;&gt;"",表格8[[#This Row],[出院日]]&lt;&gt;""),(IF(表格8[姓名]="",0,(表格8[出院日]-表格8[住院日])+1)),0)</f>
        <v>8</v>
      </c>
      <c r="H312" s="165" t="str">
        <f>IFERROR((INDEX(名冊[#All],MATCH(表格8[[#This Row],[姓名]],名冊[[#All],[姓名]],0),COLUMN(名冊[[#Headers],[月費]]))),"")</f>
        <v/>
      </c>
      <c r="I312" s="165" t="str">
        <f t="array" ref="I312">IFERROR((INDEX(名冊[#All],MATCH(表格8[[#This Row],[姓名]],名冊[[#All],[姓名]],0),COLUMN(名冊[[#Headers],[包月]]))),"")</f>
        <v/>
      </c>
      <c r="J312" s="165">
        <f>600</f>
        <v>600</v>
      </c>
      <c r="K312" s="174" t="e">
        <f>-(ROUND(IF(表格8[姓名]="",0,(((表格8[月費]+表格8[[#This Row],[包月]])/30)-表格8[佔床費])*表格8[住院天數(含前後日)]),0))</f>
        <v>#VALUE!</v>
      </c>
      <c r="L312" s="170" t="str">
        <f>"住院退費 "&amp;TEXT(表格8[[#This Row],[住院日]],"mm/dd;;")&amp;"-"&amp;TEXT(表格8[[#This Row],[出院日]],"mm/dd;;")&amp;" 共"&amp;表格8[[#This Row],[住院天數(含前後日)]]&amp;"日"</f>
        <v>住院退費 07/16-07/23 共8日</v>
      </c>
      <c r="M312" s="167">
        <f>-(ROUNDDOWN(表格8[[#This Row],[住院天數(含前後日)]]/7,0)*50)</f>
        <v>-50</v>
      </c>
      <c r="N312" s="159" t="s">
        <v>972</v>
      </c>
      <c r="O312" s="172"/>
      <c r="P312" s="174">
        <f>-(ROUND(表格8[[#This Row],[冷氣使用
天數]]*(500/30),0))</f>
        <v>0</v>
      </c>
    </row>
    <row r="313" spans="1:16" hidden="1">
      <c r="A313" s="160" t="str">
        <f t="array" ref="A313">IFERROR((INDEX(名冊[#All],MATCH(表格8[[#This Row],[姓名]],名冊[[#All],[姓名]],0),COLUMN(名冊[[#Headers],[字號]]))),"")</f>
        <v/>
      </c>
      <c r="B313" s="160" t="s">
        <v>918</v>
      </c>
      <c r="C313" s="162"/>
      <c r="D313" s="160" t="str">
        <f t="shared" si="4"/>
        <v>住院退費</v>
      </c>
      <c r="E313" s="163">
        <v>44383</v>
      </c>
      <c r="F313" s="163">
        <v>44398</v>
      </c>
      <c r="G313" s="168">
        <f>IF(AND(表格8[[#This Row],[住院日]]&lt;&gt;"",表格8[[#This Row],[出院日]]&lt;&gt;""),(IF(表格8[姓名]="",0,(表格8[出院日]-表格8[住院日])+1)),0)</f>
        <v>16</v>
      </c>
      <c r="H313" s="165" t="str">
        <f>IFERROR((INDEX(名冊[#All],MATCH(表格8[[#This Row],[姓名]],名冊[[#All],[姓名]],0),COLUMN(名冊[[#Headers],[月費]]))),"")</f>
        <v/>
      </c>
      <c r="I313" s="165" t="str">
        <f t="array" ref="I313">IFERROR((INDEX(名冊[#All],MATCH(表格8[[#This Row],[姓名]],名冊[[#All],[姓名]],0),COLUMN(名冊[[#Headers],[包月]]))),"")</f>
        <v/>
      </c>
      <c r="J313" s="165">
        <f>600</f>
        <v>600</v>
      </c>
      <c r="K313" s="174" t="e">
        <f>-(ROUND(IF(表格8[姓名]="",0,(((表格8[月費]+表格8[[#This Row],[包月]])/30)-表格8[佔床費])*表格8[住院天數(含前後日)]),0))</f>
        <v>#VALUE!</v>
      </c>
      <c r="L313" s="169" t="str">
        <f>"住院退費 "&amp;TEXT(表格8[[#This Row],[住院日]],"mm/dd;;")&amp;"-"&amp;TEXT(表格8[[#This Row],[出院日]],"mm/dd;;")&amp;" 共"&amp;表格8[[#This Row],[住院天數(含前後日)]]&amp;"日"</f>
        <v>住院退費 07/06-07/21 共16日</v>
      </c>
      <c r="M313" s="167">
        <f>-(ROUNDDOWN(表格8[[#This Row],[住院天數(含前後日)]]/7,0)*50)</f>
        <v>-100</v>
      </c>
      <c r="N313" s="70"/>
      <c r="O313" s="172"/>
      <c r="P313" s="174">
        <f>-(ROUND(表格8[[#This Row],[冷氣使用
天數]]*(500/30),0))</f>
        <v>0</v>
      </c>
    </row>
    <row r="314" spans="1:16" hidden="1">
      <c r="A314" s="160" t="str">
        <f t="array" ref="A314">IFERROR((INDEX(名冊[#All],MATCH(表格8[[#This Row],[姓名]],名冊[[#All],[姓名]],0),COLUMN(名冊[[#Headers],[字號]]))),"")</f>
        <v/>
      </c>
      <c r="B314" s="160" t="s">
        <v>984</v>
      </c>
      <c r="C314" s="162"/>
      <c r="D314" s="160" t="str">
        <f>"住院退費"</f>
        <v>住院退費</v>
      </c>
      <c r="E314" s="163">
        <v>44373</v>
      </c>
      <c r="F314" s="163">
        <v>44402</v>
      </c>
      <c r="G314" s="168">
        <f>IF(AND(表格8[[#This Row],[住院日]]&lt;&gt;"",表格8[[#This Row],[出院日]]&lt;&gt;""),(IF(表格8[姓名]="",0,(表格8[出院日]-表格8[住院日])+1)),0)</f>
        <v>30</v>
      </c>
      <c r="H314" s="165" t="str">
        <f>IFERROR((INDEX(名冊[#All],MATCH(表格8[[#This Row],[姓名]],名冊[[#All],[姓名]],0),COLUMN(名冊[[#Headers],[月費]]))),"")</f>
        <v/>
      </c>
      <c r="I314" s="165" t="str">
        <f t="array" ref="I314">IFERROR((INDEX(名冊[#All],MATCH(表格8[[#This Row],[姓名]],名冊[[#All],[姓名]],0),COLUMN(名冊[[#Headers],[包月]]))),"")</f>
        <v/>
      </c>
      <c r="J314" s="165">
        <f>600</f>
        <v>600</v>
      </c>
      <c r="K314" s="174" t="e">
        <f>-(ROUND(IF(表格8[姓名]="",0,(((表格8[月費]+表格8[[#This Row],[包月]])/30)-表格8[佔床費])*表格8[住院天數(含前後日)]),0))</f>
        <v>#VALUE!</v>
      </c>
      <c r="L314" s="169" t="str">
        <f>"住院退費 "&amp;TEXT(表格8[[#This Row],[住院日]],"mm/dd;;")&amp;"-"&amp;TEXT(表格8[[#This Row],[出院日]],"mm/dd;;")&amp;" 共"&amp;表格8[[#This Row],[住院天數(含前後日)]]&amp;"日"</f>
        <v>住院退費 06/26-07/25 共30日</v>
      </c>
      <c r="M314" s="167">
        <f>-(ROUNDDOWN(表格8[[#This Row],[住院天數(含前後日)]]/7,0)*50)</f>
        <v>-200</v>
      </c>
      <c r="N314" s="70"/>
      <c r="O314" s="172"/>
      <c r="P314" s="174">
        <f>-(ROUND(表格8[[#This Row],[冷氣使用
天數]]*(500/30),0))</f>
        <v>0</v>
      </c>
    </row>
    <row r="315" spans="1:16" hidden="1">
      <c r="A315" s="160" t="str">
        <f t="array" ref="A315">IFERROR((INDEX(名冊[#All],MATCH(表格8[[#This Row],[姓名]],名冊[[#All],[姓名]],0),COLUMN(名冊[[#Headers],[字號]]))),"")</f>
        <v>1-585</v>
      </c>
      <c r="B315" s="160" t="s">
        <v>985</v>
      </c>
      <c r="C315" s="162"/>
      <c r="D315" s="160" t="str">
        <f t="shared" ref="D315:D337" si="5">"住院退費"</f>
        <v>住院退費</v>
      </c>
      <c r="E315" s="163">
        <v>44382</v>
      </c>
      <c r="F315" s="163">
        <v>44406</v>
      </c>
      <c r="G315" s="168">
        <f>IF(AND(表格8[[#This Row],[住院日]]&lt;&gt;"",表格8[[#This Row],[出院日]]&lt;&gt;""),(IF(表格8[姓名]="",0,(表格8[出院日]-表格8[住院日])+1)),0)</f>
        <v>25</v>
      </c>
      <c r="H315" s="165">
        <f>IFERROR((INDEX(名冊[#All],MATCH(表格8[[#This Row],[姓名]],名冊[[#All],[姓名]],0),COLUMN(名冊[[#Headers],[月費]]))),"")</f>
        <v>30000</v>
      </c>
      <c r="I315" s="165">
        <f t="array" ref="I315">IFERROR((INDEX(名冊[#All],MATCH(表格8[[#This Row],[姓名]],名冊[[#All],[姓名]],0),COLUMN(名冊[[#Headers],[包月]]))),"")</f>
        <v>0</v>
      </c>
      <c r="J315" s="165">
        <f>600</f>
        <v>600</v>
      </c>
      <c r="K315" s="174">
        <f>-(ROUND(IF(表格8[姓名]="",0,(((表格8[月費]+表格8[[#This Row],[包月]])/30)-表格8[佔床費])*表格8[住院天數(含前後日)]),0))</f>
        <v>-10000</v>
      </c>
      <c r="L315" s="169" t="str">
        <f>"住院退費 "&amp;TEXT(表格8[[#This Row],[住院日]],"mm/dd;;")&amp;"-"&amp;TEXT(表格8[[#This Row],[出院日]],"mm/dd;;")&amp;" 共"&amp;表格8[[#This Row],[住院天數(含前後日)]]&amp;"日"</f>
        <v>住院退費 07/05-07/29 共25日</v>
      </c>
      <c r="M315" s="167">
        <f>-(ROUNDDOWN(表格8[[#This Row],[住院天數(含前後日)]]/7,0)*50)</f>
        <v>-150</v>
      </c>
      <c r="N315" s="70"/>
      <c r="O315" s="172"/>
      <c r="P315" s="174">
        <f>-(ROUND(表格8[[#This Row],[冷氣使用
天數]]*(500/30),0))</f>
        <v>0</v>
      </c>
    </row>
    <row r="316" spans="1:16" hidden="1">
      <c r="A316" s="160" t="str">
        <f t="array" ref="A316">IFERROR((INDEX(名冊[#All],MATCH(表格8[[#This Row],[姓名]],名冊[[#All],[姓名]],0),COLUMN(名冊[[#Headers],[字號]]))),"")</f>
        <v>1-585</v>
      </c>
      <c r="B316" s="160" t="s">
        <v>985</v>
      </c>
      <c r="C316" s="162"/>
      <c r="D316" s="160" t="str">
        <f t="shared" si="5"/>
        <v>住院退費</v>
      </c>
      <c r="E316" s="163">
        <v>44407</v>
      </c>
      <c r="F316" s="163">
        <v>44419</v>
      </c>
      <c r="G316" s="168">
        <f>IF(AND(表格8[[#This Row],[住院日]]&lt;&gt;"",表格8[[#This Row],[出院日]]&lt;&gt;""),(IF(表格8[姓名]="",0,(表格8[出院日]-表格8[住院日])+1)),0)</f>
        <v>13</v>
      </c>
      <c r="H316" s="165">
        <f>IFERROR((INDEX(名冊[#All],MATCH(表格8[[#This Row],[姓名]],名冊[[#All],[姓名]],0),COLUMN(名冊[[#Headers],[月費]]))),"")</f>
        <v>30000</v>
      </c>
      <c r="I316" s="165">
        <f t="array" ref="I316">IFERROR((INDEX(名冊[#All],MATCH(表格8[[#This Row],[姓名]],名冊[[#All],[姓名]],0),COLUMN(名冊[[#Headers],[包月]]))),"")</f>
        <v>0</v>
      </c>
      <c r="J316" s="165">
        <f>600</f>
        <v>600</v>
      </c>
      <c r="K316" s="174">
        <f>-(ROUND(IF(表格8[姓名]="",0,(((表格8[月費]+表格8[[#This Row],[包月]])/30)-表格8[佔床費])*表格8[住院天數(含前後日)]),0))</f>
        <v>-5200</v>
      </c>
      <c r="L316" s="169" t="str">
        <f>"住院退費 "&amp;TEXT(表格8[[#This Row],[住院日]],"mm/dd;;")&amp;"-"&amp;TEXT(表格8[[#This Row],[出院日]],"mm/dd;;")&amp;" 共"&amp;表格8[[#This Row],[住院天數(含前後日)]]&amp;"日"</f>
        <v>住院退費 07/30-08/11 共13日</v>
      </c>
      <c r="M316" s="167">
        <f>-(ROUNDDOWN(表格8[[#This Row],[住院天數(含前後日)]]/7,0)*50)</f>
        <v>-50</v>
      </c>
      <c r="N316" s="70"/>
      <c r="O316" s="172"/>
      <c r="P316" s="174">
        <f>-(ROUND(表格8[[#This Row],[冷氣使用
天數]]*(500/30),0))</f>
        <v>0</v>
      </c>
    </row>
    <row r="317" spans="1:16" hidden="1">
      <c r="A317" s="160" t="str">
        <f t="array" ref="A317">IFERROR((INDEX(名冊[#All],MATCH(表格8[[#This Row],[姓名]],名冊[[#All],[姓名]],0),COLUMN(名冊[[#Headers],[字號]]))),"")</f>
        <v/>
      </c>
      <c r="B317" s="160" t="s">
        <v>918</v>
      </c>
      <c r="C317" s="162"/>
      <c r="D317" s="160" t="str">
        <f t="shared" si="5"/>
        <v>住院退費</v>
      </c>
      <c r="E317" s="163">
        <v>44409</v>
      </c>
      <c r="F317" s="163">
        <v>44420</v>
      </c>
      <c r="G317" s="168">
        <f>IF(AND(表格8[[#This Row],[住院日]]&lt;&gt;"",表格8[[#This Row],[出院日]]&lt;&gt;""),(IF(表格8[姓名]="",0,(表格8[出院日]-表格8[住院日])+1)),0)</f>
        <v>12</v>
      </c>
      <c r="H317" s="165" t="str">
        <f>IFERROR((INDEX(名冊[#All],MATCH(表格8[[#This Row],[姓名]],名冊[[#All],[姓名]],0),COLUMN(名冊[[#Headers],[月費]]))),"")</f>
        <v/>
      </c>
      <c r="I317" s="165" t="str">
        <f t="array" ref="I317">IFERROR((INDEX(名冊[#All],MATCH(表格8[[#This Row],[姓名]],名冊[[#All],[姓名]],0),COLUMN(名冊[[#Headers],[包月]]))),"")</f>
        <v/>
      </c>
      <c r="J317" s="165">
        <f>600</f>
        <v>600</v>
      </c>
      <c r="K317" s="174" t="e">
        <f>-(ROUND(IF(表格8[姓名]="",0,(((表格8[月費]+表格8[[#This Row],[包月]])/30)-表格8[佔床費])*表格8[住院天數(含前後日)]),0))</f>
        <v>#VALUE!</v>
      </c>
      <c r="L317" s="169" t="str">
        <f>"住院退費 "&amp;TEXT(表格8[[#This Row],[住院日]],"mm/dd;;")&amp;"-"&amp;TEXT(表格8[[#This Row],[出院日]],"mm/dd;;")&amp;" 共"&amp;表格8[[#This Row],[住院天數(含前後日)]]&amp;"日"</f>
        <v>住院退費 08/01-08/12 共12日</v>
      </c>
      <c r="M317" s="167">
        <f>-(ROUNDDOWN(表格8[[#This Row],[住院天數(含前後日)]]/7,0)*50)</f>
        <v>-50</v>
      </c>
      <c r="N317" s="70"/>
      <c r="O317" s="172"/>
      <c r="P317" s="174">
        <f>-(ROUND(表格8[[#This Row],[冷氣使用
天數]]*(500/30),0))</f>
        <v>0</v>
      </c>
    </row>
    <row r="318" spans="1:16" hidden="1">
      <c r="A318" s="160" t="str">
        <f t="array" ref="A318">IFERROR((INDEX(名冊[#All],MATCH(表格8[[#This Row],[姓名]],名冊[[#All],[姓名]],0),COLUMN(名冊[[#Headers],[字號]]))),"")</f>
        <v/>
      </c>
      <c r="B318" s="160" t="s">
        <v>554</v>
      </c>
      <c r="C318" s="162"/>
      <c r="D318" s="160" t="str">
        <f t="shared" si="5"/>
        <v>住院退費</v>
      </c>
      <c r="E318" s="163">
        <v>44404</v>
      </c>
      <c r="F318" s="163">
        <v>44418</v>
      </c>
      <c r="G318" s="168">
        <f>IF(AND(表格8[[#This Row],[住院日]]&lt;&gt;"",表格8[[#This Row],[出院日]]&lt;&gt;""),(IF(表格8[姓名]="",0,(表格8[出院日]-表格8[住院日])+1)),0)</f>
        <v>15</v>
      </c>
      <c r="H318" s="165" t="str">
        <f>IFERROR((INDEX(名冊[#All],MATCH(表格8[[#This Row],[姓名]],名冊[[#All],[姓名]],0),COLUMN(名冊[[#Headers],[月費]]))),"")</f>
        <v/>
      </c>
      <c r="I318" s="165" t="str">
        <f t="array" ref="I318">IFERROR((INDEX(名冊[#All],MATCH(表格8[[#This Row],[姓名]],名冊[[#All],[姓名]],0),COLUMN(名冊[[#Headers],[包月]]))),"")</f>
        <v/>
      </c>
      <c r="J318" s="165">
        <f>600</f>
        <v>600</v>
      </c>
      <c r="K318" s="174" t="e">
        <f>-(ROUND(IF(表格8[姓名]="",0,(((表格8[月費]+表格8[[#This Row],[包月]])/30)-表格8[佔床費])*表格8[住院天數(含前後日)]),0))</f>
        <v>#VALUE!</v>
      </c>
      <c r="L318" s="169" t="str">
        <f>"住院退費 "&amp;TEXT(表格8[[#This Row],[住院日]],"mm/dd;;")&amp;"-"&amp;TEXT(表格8[[#This Row],[出院日]],"mm/dd;;")&amp;" 共"&amp;表格8[[#This Row],[住院天數(含前後日)]]&amp;"日"</f>
        <v>住院退費 07/27-08/10 共15日</v>
      </c>
      <c r="M318" s="167">
        <f>-(ROUNDDOWN(表格8[[#This Row],[住院天數(含前後日)]]/7,0)*50)</f>
        <v>-100</v>
      </c>
      <c r="N318" s="70"/>
      <c r="O318" s="172"/>
      <c r="P318" s="174">
        <f>-(ROUND(表格8[[#This Row],[冷氣使用
天數]]*(500/30),0))</f>
        <v>0</v>
      </c>
    </row>
    <row r="319" spans="1:16" hidden="1">
      <c r="A319" s="160" t="str">
        <f t="array" ref="A319">IFERROR((INDEX(名冊[#All],MATCH(表格8[[#This Row],[姓名]],名冊[[#All],[姓名]],0),COLUMN(名冊[[#Headers],[字號]]))),"")</f>
        <v/>
      </c>
      <c r="B319" s="160" t="s">
        <v>282</v>
      </c>
      <c r="C319" s="162"/>
      <c r="D319" s="160" t="str">
        <f t="shared" si="5"/>
        <v>住院退費</v>
      </c>
      <c r="E319" s="163">
        <v>44415</v>
      </c>
      <c r="F319" s="163">
        <v>44425</v>
      </c>
      <c r="G319" s="168">
        <f>IF(AND(表格8[[#This Row],[住院日]]&lt;&gt;"",表格8[[#This Row],[出院日]]&lt;&gt;""),(IF(表格8[姓名]="",0,(表格8[出院日]-表格8[住院日])+1)),0)</f>
        <v>11</v>
      </c>
      <c r="H319" s="165" t="str">
        <f>IFERROR((INDEX(名冊[#All],MATCH(表格8[[#This Row],[姓名]],名冊[[#All],[姓名]],0),COLUMN(名冊[[#Headers],[月費]]))),"")</f>
        <v/>
      </c>
      <c r="I319" s="165" t="str">
        <f t="array" ref="I319">IFERROR((INDEX(名冊[#All],MATCH(表格8[[#This Row],[姓名]],名冊[[#All],[姓名]],0),COLUMN(名冊[[#Headers],[包月]]))),"")</f>
        <v/>
      </c>
      <c r="J319" s="165">
        <f>600</f>
        <v>600</v>
      </c>
      <c r="K319" s="174" t="e">
        <f>-(ROUND(IF(表格8[姓名]="",0,(((表格8[月費]+表格8[[#This Row],[包月]])/30)-表格8[佔床費])*表格8[住院天數(含前後日)]),0))</f>
        <v>#VALUE!</v>
      </c>
      <c r="L319" s="169" t="str">
        <f>"住院退費 "&amp;TEXT(表格8[[#This Row],[住院日]],"mm/dd;;")&amp;"-"&amp;TEXT(表格8[[#This Row],[出院日]],"mm/dd;;")&amp;" 共"&amp;表格8[[#This Row],[住院天數(含前後日)]]&amp;"日"</f>
        <v>住院退費 08/07-08/17 共11日</v>
      </c>
      <c r="M319" s="167">
        <f>-(ROUNDDOWN(表格8[[#This Row],[住院天數(含前後日)]]/7,0)*50)</f>
        <v>-50</v>
      </c>
      <c r="N319" s="70"/>
      <c r="O319" s="172"/>
      <c r="P319" s="174">
        <f>-(ROUND(表格8[[#This Row],[冷氣使用
天數]]*(500/30),0))</f>
        <v>0</v>
      </c>
    </row>
    <row r="320" spans="1:16" hidden="1">
      <c r="A320" s="160" t="str">
        <f t="array" ref="A320">IFERROR((INDEX(名冊[#All],MATCH(表格8[[#This Row],[姓名]],名冊[[#All],[姓名]],0),COLUMN(名冊[[#Headers],[字號]]))),"")</f>
        <v/>
      </c>
      <c r="B320" s="160" t="s">
        <v>986</v>
      </c>
      <c r="C320" s="162"/>
      <c r="D320" s="160" t="str">
        <f t="shared" si="5"/>
        <v>住院退費</v>
      </c>
      <c r="E320" s="163">
        <v>44415</v>
      </c>
      <c r="F320" s="163">
        <v>44424</v>
      </c>
      <c r="G320" s="168">
        <f>IF(AND(表格8[[#This Row],[住院日]]&lt;&gt;"",表格8[[#This Row],[出院日]]&lt;&gt;""),(IF(表格8[姓名]="",0,(表格8[出院日]-表格8[住院日])+1)),0)</f>
        <v>10</v>
      </c>
      <c r="H320" s="165" t="str">
        <f>IFERROR((INDEX(名冊[#All],MATCH(表格8[[#This Row],[姓名]],名冊[[#All],[姓名]],0),COLUMN(名冊[[#Headers],[月費]]))),"")</f>
        <v/>
      </c>
      <c r="I320" s="165" t="str">
        <f t="array" ref="I320">IFERROR((INDEX(名冊[#All],MATCH(表格8[[#This Row],[姓名]],名冊[[#All],[姓名]],0),COLUMN(名冊[[#Headers],[包月]]))),"")</f>
        <v/>
      </c>
      <c r="J320" s="165">
        <f>600</f>
        <v>600</v>
      </c>
      <c r="K320" s="174" t="e">
        <f>-(ROUND(IF(表格8[姓名]="",0,(((表格8[月費]+表格8[[#This Row],[包月]])/30)-表格8[佔床費])*表格8[住院天數(含前後日)]),0))</f>
        <v>#VALUE!</v>
      </c>
      <c r="L320" s="169" t="str">
        <f>"住院退費 "&amp;TEXT(表格8[[#This Row],[住院日]],"mm/dd;;")&amp;"-"&amp;TEXT(表格8[[#This Row],[出院日]],"mm/dd;;")&amp;" 共"&amp;表格8[[#This Row],[住院天數(含前後日)]]&amp;"日"</f>
        <v>住院退費 08/07-08/16 共10日</v>
      </c>
      <c r="M320" s="167">
        <f>-(ROUNDDOWN(表格8[[#This Row],[住院天數(含前後日)]]/7,0)*50)</f>
        <v>-50</v>
      </c>
      <c r="N320" s="70"/>
      <c r="O320" s="172"/>
      <c r="P320" s="174">
        <f>-(ROUND(表格8[[#This Row],[冷氣使用
天數]]*(500/30),0))</f>
        <v>0</v>
      </c>
    </row>
    <row r="321" spans="1:16" hidden="1">
      <c r="A321" s="160" t="str">
        <f t="array" ref="A321">IFERROR((INDEX(名冊[#All],MATCH(表格8[[#This Row],[姓名]],名冊[[#All],[姓名]],0),COLUMN(名冊[[#Headers],[字號]]))),"")</f>
        <v/>
      </c>
      <c r="B321" s="160" t="s">
        <v>697</v>
      </c>
      <c r="C321" s="162"/>
      <c r="D321" s="160" t="str">
        <f t="shared" si="5"/>
        <v>住院退費</v>
      </c>
      <c r="E321" s="163">
        <v>44403</v>
      </c>
      <c r="F321" s="163">
        <v>44418</v>
      </c>
      <c r="G321" s="168">
        <f>IF(AND(表格8[[#This Row],[住院日]]&lt;&gt;"",表格8[[#This Row],[出院日]]&lt;&gt;""),(IF(表格8[姓名]="",0,(表格8[出院日]-表格8[住院日])+1)),0)</f>
        <v>16</v>
      </c>
      <c r="H321" s="165" t="str">
        <f>IFERROR((INDEX(名冊[#All],MATCH(表格8[[#This Row],[姓名]],名冊[[#All],[姓名]],0),COLUMN(名冊[[#Headers],[月費]]))),"")</f>
        <v/>
      </c>
      <c r="I321" s="165" t="str">
        <f t="array" ref="I321">IFERROR((INDEX(名冊[#All],MATCH(表格8[[#This Row],[姓名]],名冊[[#All],[姓名]],0),COLUMN(名冊[[#Headers],[包月]]))),"")</f>
        <v/>
      </c>
      <c r="J321" s="165">
        <f>600</f>
        <v>600</v>
      </c>
      <c r="K321" s="174" t="e">
        <f>-(ROUND(IF(表格8[姓名]="",0,(((表格8[月費]+表格8[[#This Row],[包月]])/30)-表格8[佔床費])*表格8[住院天數(含前後日)]),0))</f>
        <v>#VALUE!</v>
      </c>
      <c r="L321" s="169" t="str">
        <f>"住院退費 "&amp;TEXT(表格8[[#This Row],[住院日]],"mm/dd;;")&amp;"-"&amp;TEXT(表格8[[#This Row],[出院日]],"mm/dd;;")&amp;" 共"&amp;表格8[[#This Row],[住院天數(含前後日)]]&amp;"日"</f>
        <v>住院退費 07/26-08/10 共16日</v>
      </c>
      <c r="M321" s="167">
        <f>-(ROUNDDOWN(表格8[[#This Row],[住院天數(含前後日)]]/7,0)*50)</f>
        <v>-100</v>
      </c>
      <c r="N321" s="70"/>
      <c r="O321" s="172"/>
      <c r="P321" s="174">
        <f>-(ROUND(表格8[[#This Row],[冷氣使用
天數]]*(500/30),0))</f>
        <v>0</v>
      </c>
    </row>
    <row r="322" spans="1:16" hidden="1">
      <c r="A322" s="160" t="str">
        <f t="array" ref="A322">IFERROR((INDEX(名冊[#All],MATCH(表格8[[#This Row],[姓名]],名冊[[#All],[姓名]],0),COLUMN(名冊[[#Headers],[字號]]))),"")</f>
        <v/>
      </c>
      <c r="B322" s="160" t="s">
        <v>620</v>
      </c>
      <c r="C322" s="162"/>
      <c r="D322" s="160" t="str">
        <f t="shared" si="5"/>
        <v>住院退費</v>
      </c>
      <c r="E322" s="163">
        <v>44417</v>
      </c>
      <c r="F322" s="163">
        <v>44427</v>
      </c>
      <c r="G322" s="168">
        <f>IF(AND(表格8[[#This Row],[住院日]]&lt;&gt;"",表格8[[#This Row],[出院日]]&lt;&gt;""),(IF(表格8[姓名]="",0,(表格8[出院日]-表格8[住院日])+1)),0)</f>
        <v>11</v>
      </c>
      <c r="H322" s="165" t="str">
        <f>IFERROR((INDEX(名冊[#All],MATCH(表格8[[#This Row],[姓名]],名冊[[#All],[姓名]],0),COLUMN(名冊[[#Headers],[月費]]))),"")</f>
        <v/>
      </c>
      <c r="I322" s="165" t="str">
        <f t="array" ref="I322">IFERROR((INDEX(名冊[#All],MATCH(表格8[[#This Row],[姓名]],名冊[[#All],[姓名]],0),COLUMN(名冊[[#Headers],[包月]]))),"")</f>
        <v/>
      </c>
      <c r="J322" s="165">
        <f>600</f>
        <v>600</v>
      </c>
      <c r="K322" s="174" t="e">
        <f>-(ROUND(IF(表格8[姓名]="",0,(((表格8[月費]+表格8[[#This Row],[包月]])/30)-表格8[佔床費])*表格8[住院天數(含前後日)]),0))</f>
        <v>#VALUE!</v>
      </c>
      <c r="L322" s="169" t="str">
        <f>"住院退費 "&amp;TEXT(表格8[[#This Row],[住院日]],"mm/dd;;")&amp;"-"&amp;TEXT(表格8[[#This Row],[出院日]],"mm/dd;;")&amp;" 共"&amp;表格8[[#This Row],[住院天數(含前後日)]]&amp;"日"</f>
        <v>住院退費 08/09-08/19 共11日</v>
      </c>
      <c r="M322" s="167">
        <f>-(ROUNDDOWN(表格8[[#This Row],[住院天數(含前後日)]]/7,0)*50)</f>
        <v>-50</v>
      </c>
      <c r="N322" s="70"/>
      <c r="O322" s="172">
        <v>11</v>
      </c>
      <c r="P322" s="174">
        <f>-(ROUND(表格8[[#This Row],[冷氣使用
天數]]*(500/30),0))</f>
        <v>-183</v>
      </c>
    </row>
    <row r="323" spans="1:16" hidden="1">
      <c r="A323" s="160" t="str">
        <f t="array" ref="A323">IFERROR((INDEX(名冊[#All],MATCH(表格8[[#This Row],[姓名]],名冊[[#All],[姓名]],0),COLUMN(名冊[[#Headers],[字號]]))),"")</f>
        <v/>
      </c>
      <c r="B323" s="160" t="s">
        <v>642</v>
      </c>
      <c r="C323" s="162"/>
      <c r="D323" s="160" t="str">
        <f t="shared" si="5"/>
        <v>住院退費</v>
      </c>
      <c r="E323" s="163">
        <v>44422</v>
      </c>
      <c r="F323" s="163">
        <v>44428</v>
      </c>
      <c r="G323" s="168">
        <f>IF(AND(表格8[[#This Row],[住院日]]&lt;&gt;"",表格8[[#This Row],[出院日]]&lt;&gt;""),(IF(表格8[姓名]="",0,(表格8[出院日]-表格8[住院日])+1)),0)</f>
        <v>7</v>
      </c>
      <c r="H323" s="165" t="str">
        <f>IFERROR((INDEX(名冊[#All],MATCH(表格8[[#This Row],[姓名]],名冊[[#All],[姓名]],0),COLUMN(名冊[[#Headers],[月費]]))),"")</f>
        <v/>
      </c>
      <c r="I323" s="165" t="str">
        <f t="array" ref="I323">IFERROR((INDEX(名冊[#All],MATCH(表格8[[#This Row],[姓名]],名冊[[#All],[姓名]],0),COLUMN(名冊[[#Headers],[包月]]))),"")</f>
        <v/>
      </c>
      <c r="J323" s="165">
        <f>600</f>
        <v>600</v>
      </c>
      <c r="K323" s="174" t="e">
        <f>-(ROUND(IF(表格8[姓名]="",0,(((表格8[月費]+表格8[[#This Row],[包月]])/30)-表格8[佔床費])*表格8[住院天數(含前後日)]),0))</f>
        <v>#VALUE!</v>
      </c>
      <c r="L323" s="169" t="str">
        <f>"住院退費 "&amp;TEXT(表格8[[#This Row],[住院日]],"mm/dd;;")&amp;"-"&amp;TEXT(表格8[[#This Row],[出院日]],"mm/dd;;")&amp;" 共"&amp;表格8[[#This Row],[住院天數(含前後日)]]&amp;"日"</f>
        <v>住院退費 08/14-08/20 共7日</v>
      </c>
      <c r="M323" s="167">
        <f>-(ROUNDDOWN(表格8[[#This Row],[住院天數(含前後日)]]/7,0)*50)</f>
        <v>-50</v>
      </c>
      <c r="N323" s="70"/>
      <c r="O323" s="172">
        <v>7</v>
      </c>
      <c r="P323" s="174">
        <f>-(ROUND(表格8[[#This Row],[冷氣使用
天數]]*(500/30),0))</f>
        <v>-117</v>
      </c>
    </row>
    <row r="324" spans="1:16" hidden="1">
      <c r="A324" s="160" t="str">
        <f t="array" ref="A324">IFERROR((INDEX(名冊[#All],MATCH(表格8[[#This Row],[姓名]],名冊[[#All],[姓名]],0),COLUMN(名冊[[#Headers],[字號]]))),"")</f>
        <v/>
      </c>
      <c r="B324" s="160" t="s">
        <v>920</v>
      </c>
      <c r="C324" s="162"/>
      <c r="D324" s="160" t="str">
        <f t="shared" si="5"/>
        <v>住院退費</v>
      </c>
      <c r="E324" s="163">
        <v>44426</v>
      </c>
      <c r="F324" s="163">
        <v>44432</v>
      </c>
      <c r="G324" s="168">
        <f>IF(AND(表格8[[#This Row],[住院日]]&lt;&gt;"",表格8[[#This Row],[出院日]]&lt;&gt;""),(IF(表格8[姓名]="",0,(表格8[出院日]-表格8[住院日])+1)),0)</f>
        <v>7</v>
      </c>
      <c r="H324" s="165" t="str">
        <f>IFERROR((INDEX(名冊[#All],MATCH(表格8[[#This Row],[姓名]],名冊[[#All],[姓名]],0),COLUMN(名冊[[#Headers],[月費]]))),"")</f>
        <v/>
      </c>
      <c r="I324" s="165" t="str">
        <f t="array" ref="I324">IFERROR((INDEX(名冊[#All],MATCH(表格8[[#This Row],[姓名]],名冊[[#All],[姓名]],0),COLUMN(名冊[[#Headers],[包月]]))),"")</f>
        <v/>
      </c>
      <c r="J324" s="165">
        <f>600</f>
        <v>600</v>
      </c>
      <c r="K324" s="174" t="e">
        <f>-(ROUND(IF(表格8[姓名]="",0,(((表格8[月費]+表格8[[#This Row],[包月]])/30)-表格8[佔床費])*表格8[住院天數(含前後日)]),0))</f>
        <v>#VALUE!</v>
      </c>
      <c r="L324" s="169" t="str">
        <f>"住院退費 "&amp;TEXT(表格8[[#This Row],[住院日]],"mm/dd;;")&amp;"-"&amp;TEXT(表格8[[#This Row],[出院日]],"mm/dd;;")&amp;" 共"&amp;表格8[[#This Row],[住院天數(含前後日)]]&amp;"日"</f>
        <v>住院退費 08/18-08/24 共7日</v>
      </c>
      <c r="M324" s="167">
        <f>-(ROUNDDOWN(表格8[[#This Row],[住院天數(含前後日)]]/7,0)*50)</f>
        <v>-50</v>
      </c>
      <c r="N324" s="70"/>
      <c r="O324" s="172"/>
      <c r="P324" s="174">
        <f>-(ROUND(表格8[[#This Row],[冷氣使用
天數]]*(500/30),0))</f>
        <v>0</v>
      </c>
    </row>
    <row r="325" spans="1:16" hidden="1">
      <c r="A325" s="160" t="str">
        <f t="array" ref="A325">IFERROR((INDEX(名冊[#All],MATCH(表格8[[#This Row],[姓名]],名冊[[#All],[姓名]],0),COLUMN(名冊[[#Headers],[字號]]))),"")</f>
        <v>1-629</v>
      </c>
      <c r="B325" s="160" t="s">
        <v>921</v>
      </c>
      <c r="C325" s="162"/>
      <c r="D325" s="160" t="str">
        <f t="shared" si="5"/>
        <v>住院退費</v>
      </c>
      <c r="E325" s="163">
        <v>44425</v>
      </c>
      <c r="F325" s="163">
        <v>44431</v>
      </c>
      <c r="G325" s="168">
        <f>IF(AND(表格8[[#This Row],[住院日]]&lt;&gt;"",表格8[[#This Row],[出院日]]&lt;&gt;""),(IF(表格8[姓名]="",0,(表格8[出院日]-表格8[住院日])+1)),0)</f>
        <v>7</v>
      </c>
      <c r="H325" s="165">
        <f>IFERROR((INDEX(名冊[#All],MATCH(表格8[[#This Row],[姓名]],名冊[[#All],[姓名]],0),COLUMN(名冊[[#Headers],[月費]]))),"")</f>
        <v>27000</v>
      </c>
      <c r="I325" s="165">
        <f t="array" ref="I325">IFERROR((INDEX(名冊[#All],MATCH(表格8[[#This Row],[姓名]],名冊[[#All],[姓名]],0),COLUMN(名冊[[#Headers],[包月]]))),"")</f>
        <v>0</v>
      </c>
      <c r="J325" s="165">
        <f>600</f>
        <v>600</v>
      </c>
      <c r="K325" s="174">
        <f>-(ROUND(IF(表格8[姓名]="",0,(((表格8[月費]+表格8[[#This Row],[包月]])/30)-表格8[佔床費])*表格8[住院天數(含前後日)]),0))</f>
        <v>-2100</v>
      </c>
      <c r="L325" s="169" t="str">
        <f>"住院退費 "&amp;TEXT(表格8[[#This Row],[住院日]],"mm/dd;;")&amp;"-"&amp;TEXT(表格8[[#This Row],[出院日]],"mm/dd;;")&amp;" 共"&amp;表格8[[#This Row],[住院天數(含前後日)]]&amp;"日"</f>
        <v>住院退費 08/17-08/23 共7日</v>
      </c>
      <c r="M325" s="167">
        <f>-(ROUNDDOWN(表格8[[#This Row],[住院天數(含前後日)]]/7,0)*50)</f>
        <v>-50</v>
      </c>
      <c r="N325" s="70"/>
      <c r="O325" s="172"/>
      <c r="P325" s="174">
        <f>-(ROUND(表格8[[#This Row],[冷氣使用
天數]]*(500/30),0))</f>
        <v>0</v>
      </c>
    </row>
    <row r="326" spans="1:16" hidden="1">
      <c r="A326" s="160" t="str">
        <f t="array" ref="A326">IFERROR((INDEX(名冊[#All],MATCH(表格8[[#This Row],[姓名]],名冊[[#All],[姓名]],0),COLUMN(名冊[[#Headers],[字號]]))),"")</f>
        <v/>
      </c>
      <c r="B326" s="160" t="s">
        <v>549</v>
      </c>
      <c r="C326" s="162"/>
      <c r="D326" s="160" t="str">
        <f t="shared" si="5"/>
        <v>住院退費</v>
      </c>
      <c r="E326" s="163">
        <v>44417</v>
      </c>
      <c r="F326" s="163">
        <v>44427</v>
      </c>
      <c r="G326" s="168">
        <f>IF(AND(表格8[[#This Row],[住院日]]&lt;&gt;"",表格8[[#This Row],[出院日]]&lt;&gt;""),(IF(表格8[姓名]="",0,(表格8[出院日]-表格8[住院日])+1)),0)</f>
        <v>11</v>
      </c>
      <c r="H326" s="165" t="str">
        <f>IFERROR((INDEX(名冊[#All],MATCH(表格8[[#This Row],[姓名]],名冊[[#All],[姓名]],0),COLUMN(名冊[[#Headers],[月費]]))),"")</f>
        <v/>
      </c>
      <c r="I326" s="165" t="str">
        <f t="array" ref="I326">IFERROR((INDEX(名冊[#All],MATCH(表格8[[#This Row],[姓名]],名冊[[#All],[姓名]],0),COLUMN(名冊[[#Headers],[包月]]))),"")</f>
        <v/>
      </c>
      <c r="J326" s="165">
        <f>600</f>
        <v>600</v>
      </c>
      <c r="K326" s="174" t="e">
        <f>-(ROUND(IF(表格8[姓名]="",0,(((表格8[月費]+表格8[[#This Row],[包月]])/30)-表格8[佔床費])*表格8[住院天數(含前後日)]),0))</f>
        <v>#VALUE!</v>
      </c>
      <c r="L326" s="169" t="str">
        <f>"住院退費 "&amp;TEXT(表格8[[#This Row],[住院日]],"mm/dd;;")&amp;"-"&amp;TEXT(表格8[[#This Row],[出院日]],"mm/dd;;")&amp;" 共"&amp;表格8[[#This Row],[住院天數(含前後日)]]&amp;"日"</f>
        <v>住院退費 08/09-08/19 共11日</v>
      </c>
      <c r="M326" s="167">
        <f>-(ROUNDDOWN(表格8[[#This Row],[住院天數(含前後日)]]/7,0)*50)</f>
        <v>-50</v>
      </c>
      <c r="N326" s="70"/>
      <c r="O326" s="172"/>
      <c r="P326" s="174">
        <f>-(ROUND(表格8[[#This Row],[冷氣使用
天數]]*(500/30),0))</f>
        <v>0</v>
      </c>
    </row>
    <row r="327" spans="1:16" hidden="1">
      <c r="A327" s="160" t="str">
        <f t="array" ref="A327">IFERROR((INDEX(名冊[#All],MATCH(表格8[[#This Row],[姓名]],名冊[[#All],[姓名]],0),COLUMN(名冊[[#Headers],[字號]]))),"")</f>
        <v/>
      </c>
      <c r="B327" s="160" t="s">
        <v>528</v>
      </c>
      <c r="C327" s="162"/>
      <c r="D327" s="160" t="str">
        <f t="shared" si="5"/>
        <v>住院退費</v>
      </c>
      <c r="E327" s="163">
        <v>44387</v>
      </c>
      <c r="F327" s="163">
        <v>44404</v>
      </c>
      <c r="G327" s="168">
        <f>IF(AND(表格8[[#This Row],[住院日]]&lt;&gt;"",表格8[[#This Row],[出院日]]&lt;&gt;""),(IF(表格8[姓名]="",0,(表格8[出院日]-表格8[住院日])+1)),0)</f>
        <v>18</v>
      </c>
      <c r="H327" s="165" t="str">
        <f>IFERROR((INDEX(名冊[#All],MATCH(表格8[[#This Row],[姓名]],名冊[[#All],[姓名]],0),COLUMN(名冊[[#Headers],[月費]]))),"")</f>
        <v/>
      </c>
      <c r="I327" s="165" t="str">
        <f t="array" ref="I327">IFERROR((INDEX(名冊[#All],MATCH(表格8[[#This Row],[姓名]],名冊[[#All],[姓名]],0),COLUMN(名冊[[#Headers],[包月]]))),"")</f>
        <v/>
      </c>
      <c r="J327" s="165">
        <f>600</f>
        <v>600</v>
      </c>
      <c r="K327" s="174" t="e">
        <f>-(ROUND(IF(表格8[姓名]="",0,(((表格8[月費]+表格8[[#This Row],[包月]])/30)-表格8[佔床費])*表格8[住院天數(含前後日)]),0))</f>
        <v>#VALUE!</v>
      </c>
      <c r="L327" s="169" t="str">
        <f>"住院退費 "&amp;TEXT(表格8[[#This Row],[住院日]],"mm/dd;;")&amp;"-"&amp;TEXT(表格8[[#This Row],[出院日]],"mm/dd;;")&amp;" 共"&amp;表格8[[#This Row],[住院天數(含前後日)]]&amp;"日"</f>
        <v>住院退費 07/10-07/27 共18日</v>
      </c>
      <c r="M327" s="167">
        <f>-(ROUNDDOWN(表格8[[#This Row],[住院天數(含前後日)]]/7,0)*50)</f>
        <v>-100</v>
      </c>
      <c r="N327" s="70"/>
      <c r="O327" s="172"/>
      <c r="P327" s="174">
        <f>-(ROUND(表格8[[#This Row],[冷氣使用
天數]]*(500/30),0))</f>
        <v>0</v>
      </c>
    </row>
    <row r="328" spans="1:16" hidden="1">
      <c r="A328" s="160" t="str">
        <f t="array" ref="A328">IFERROR((INDEX(名冊[#All],MATCH(表格8[[#This Row],[姓名]],名冊[[#All],[姓名]],0),COLUMN(名冊[[#Headers],[字號]]))),"")</f>
        <v/>
      </c>
      <c r="B328" s="160" t="s">
        <v>858</v>
      </c>
      <c r="C328" s="162"/>
      <c r="D328" s="160" t="str">
        <f t="shared" si="5"/>
        <v>住院退費</v>
      </c>
      <c r="E328" s="163">
        <v>44363</v>
      </c>
      <c r="F328" s="163">
        <v>44386</v>
      </c>
      <c r="G328" s="168">
        <f>IF(AND(表格8[[#This Row],[住院日]]&lt;&gt;"",表格8[[#This Row],[出院日]]&lt;&gt;""),(IF(表格8[姓名]="",0,(表格8[出院日]-表格8[住院日])+1)),0)</f>
        <v>24</v>
      </c>
      <c r="H328" s="165" t="str">
        <f>IFERROR((INDEX(名冊[#All],MATCH(表格8[[#This Row],[姓名]],名冊[[#All],[姓名]],0),COLUMN(名冊[[#Headers],[月費]]))),"")</f>
        <v/>
      </c>
      <c r="I328" s="165" t="str">
        <f t="array" ref="I328">IFERROR((INDEX(名冊[#All],MATCH(表格8[[#This Row],[姓名]],名冊[[#All],[姓名]],0),COLUMN(名冊[[#Headers],[包月]]))),"")</f>
        <v/>
      </c>
      <c r="J328" s="165">
        <f>600</f>
        <v>600</v>
      </c>
      <c r="K328" s="174" t="e">
        <f>-(ROUND(IF(表格8[姓名]="",0,(((表格8[月費]+表格8[[#This Row],[包月]])/30)-表格8[佔床費])*表格8[住院天數(含前後日)]),0))</f>
        <v>#VALUE!</v>
      </c>
      <c r="L328" s="169" t="str">
        <f>"住院退費 "&amp;TEXT(表格8[[#This Row],[住院日]],"mm/dd;;")&amp;"-"&amp;TEXT(表格8[[#This Row],[出院日]],"mm/dd;;")&amp;" 共"&amp;表格8[[#This Row],[住院天數(含前後日)]]&amp;"日"</f>
        <v>住院退費 06/16-07/09 共24日</v>
      </c>
      <c r="M328" s="167">
        <f>-(ROUNDDOWN(表格8[[#This Row],[住院天數(含前後日)]]/7,0)*50)</f>
        <v>-150</v>
      </c>
      <c r="N328" s="70"/>
      <c r="O328" s="172"/>
      <c r="P328" s="174">
        <f>-(ROUND(表格8[[#This Row],[冷氣使用
天數]]*(500/30),0))</f>
        <v>0</v>
      </c>
    </row>
    <row r="329" spans="1:16" hidden="1">
      <c r="A329" s="160" t="str">
        <f t="array" ref="A329">IFERROR((INDEX(名冊[#All],MATCH(表格8[[#This Row],[姓名]],名冊[[#All],[姓名]],0),COLUMN(名冊[[#Headers],[字號]]))),"")</f>
        <v/>
      </c>
      <c r="B329" s="160" t="s">
        <v>590</v>
      </c>
      <c r="C329" s="162"/>
      <c r="D329" s="160" t="str">
        <f t="shared" si="5"/>
        <v>住院退費</v>
      </c>
      <c r="E329" s="163">
        <v>44397</v>
      </c>
      <c r="F329" s="163">
        <v>44405</v>
      </c>
      <c r="G329" s="168">
        <f>IF(AND(表格8[[#This Row],[住院日]]&lt;&gt;"",表格8[[#This Row],[出院日]]&lt;&gt;""),(IF(表格8[姓名]="",0,(表格8[出院日]-表格8[住院日])+1)),0)</f>
        <v>9</v>
      </c>
      <c r="H329" s="165" t="str">
        <f>IFERROR((INDEX(名冊[#All],MATCH(表格8[[#This Row],[姓名]],名冊[[#All],[姓名]],0),COLUMN(名冊[[#Headers],[月費]]))),"")</f>
        <v/>
      </c>
      <c r="I329" s="165" t="str">
        <f t="array" ref="I329">IFERROR((INDEX(名冊[#All],MATCH(表格8[[#This Row],[姓名]],名冊[[#All],[姓名]],0),COLUMN(名冊[[#Headers],[包月]]))),"")</f>
        <v/>
      </c>
      <c r="J329" s="165">
        <f>600</f>
        <v>600</v>
      </c>
      <c r="K329" s="174" t="e">
        <f>-(ROUND(IF(表格8[姓名]="",0,(((表格8[月費]+表格8[[#This Row],[包月]])/30)-表格8[佔床費])*表格8[住院天數(含前後日)]),0))</f>
        <v>#VALUE!</v>
      </c>
      <c r="L329" s="169" t="str">
        <f>"住院退費 "&amp;TEXT(表格8[[#This Row],[住院日]],"mm/dd;;")&amp;"-"&amp;TEXT(表格8[[#This Row],[出院日]],"mm/dd;;")&amp;" 共"&amp;表格8[[#This Row],[住院天數(含前後日)]]&amp;"日"</f>
        <v>住院退費 07/20-07/28 共9日</v>
      </c>
      <c r="M329" s="167">
        <f>-(ROUNDDOWN(表格8[[#This Row],[住院天數(含前後日)]]/7,0)*50)</f>
        <v>-50</v>
      </c>
      <c r="N329" s="70"/>
      <c r="O329" s="172">
        <v>9</v>
      </c>
      <c r="P329" s="174">
        <f>-(ROUND(表格8[[#This Row],[冷氣使用
天數]]*(500/30),0))</f>
        <v>-150</v>
      </c>
    </row>
    <row r="330" spans="1:16" hidden="1">
      <c r="A330" s="160" t="str">
        <f t="array" ref="A330">IFERROR((INDEX(名冊[#All],MATCH(表格8[[#This Row],[姓名]],名冊[[#All],[姓名]],0),COLUMN(名冊[[#Headers],[字號]]))),"")</f>
        <v/>
      </c>
      <c r="B330" s="160" t="s">
        <v>885</v>
      </c>
      <c r="C330" s="162"/>
      <c r="D330" s="160" t="str">
        <f t="shared" si="5"/>
        <v>住院退費</v>
      </c>
      <c r="E330" s="163">
        <v>44374</v>
      </c>
      <c r="F330" s="163">
        <v>44419</v>
      </c>
      <c r="G330" s="168">
        <f>IF(AND(表格8[[#This Row],[住院日]]&lt;&gt;"",表格8[[#This Row],[出院日]]&lt;&gt;""),(IF(表格8[姓名]="",0,(表格8[出院日]-表格8[住院日])+1)),0)</f>
        <v>46</v>
      </c>
      <c r="H330" s="165" t="str">
        <f>IFERROR((INDEX(名冊[#All],MATCH(表格8[[#This Row],[姓名]],名冊[[#All],[姓名]],0),COLUMN(名冊[[#Headers],[月費]]))),"")</f>
        <v/>
      </c>
      <c r="I330" s="165" t="str">
        <f t="array" ref="I330">IFERROR((INDEX(名冊[#All],MATCH(表格8[[#This Row],[姓名]],名冊[[#All],[姓名]],0),COLUMN(名冊[[#Headers],[包月]]))),"")</f>
        <v/>
      </c>
      <c r="J330" s="165">
        <f>600</f>
        <v>600</v>
      </c>
      <c r="K330" s="174" t="e">
        <f>-(ROUND(IF(表格8[姓名]="",0,(((表格8[月費]+表格8[[#This Row],[包月]])/30)-表格8[佔床費])*表格8[住院天數(含前後日)]),0))</f>
        <v>#VALUE!</v>
      </c>
      <c r="L330" s="169" t="str">
        <f>"住院退費 "&amp;TEXT(表格8[[#This Row],[住院日]],"mm/dd;;")&amp;"-"&amp;TEXT(表格8[[#This Row],[出院日]],"mm/dd;;")&amp;" 共"&amp;表格8[[#This Row],[住院天數(含前後日)]]&amp;"日"</f>
        <v>住院退費 06/27-08/11 共46日</v>
      </c>
      <c r="M330" s="167">
        <f>-(ROUNDDOWN(表格8[[#This Row],[住院天數(含前後日)]]/7,0)*50)</f>
        <v>-300</v>
      </c>
      <c r="N330" s="70"/>
      <c r="O330" s="172">
        <v>11</v>
      </c>
      <c r="P330" s="174">
        <f>-(ROUND(表格8[[#This Row],[冷氣使用
天數]]*(500/30),0))</f>
        <v>-183</v>
      </c>
    </row>
    <row r="331" spans="1:16" hidden="1">
      <c r="A331" s="160" t="str">
        <f t="array" ref="A331">IFERROR((INDEX(名冊[#All],MATCH(表格8[[#This Row],[姓名]],名冊[[#All],[姓名]],0),COLUMN(名冊[[#Headers],[字號]]))),"")</f>
        <v/>
      </c>
      <c r="B331" s="160" t="s">
        <v>931</v>
      </c>
      <c r="C331" s="162"/>
      <c r="D331" s="160" t="str">
        <f t="shared" si="5"/>
        <v>住院退費</v>
      </c>
      <c r="E331" s="163">
        <v>44379</v>
      </c>
      <c r="F331" s="163">
        <v>44406</v>
      </c>
      <c r="G331" s="168">
        <f>IF(AND(表格8[[#This Row],[住院日]]&lt;&gt;"",表格8[[#This Row],[出院日]]&lt;&gt;""),(IF(表格8[姓名]="",0,(表格8[出院日]-表格8[住院日])+1)),0)</f>
        <v>28</v>
      </c>
      <c r="H331" s="165" t="str">
        <f>IFERROR((INDEX(名冊[#All],MATCH(表格8[[#This Row],[姓名]],名冊[[#All],[姓名]],0),COLUMN(名冊[[#Headers],[月費]]))),"")</f>
        <v/>
      </c>
      <c r="I331" s="165" t="str">
        <f t="array" ref="I331">IFERROR((INDEX(名冊[#All],MATCH(表格8[[#This Row],[姓名]],名冊[[#All],[姓名]],0),COLUMN(名冊[[#Headers],[包月]]))),"")</f>
        <v/>
      </c>
      <c r="J331" s="165">
        <f>600</f>
        <v>600</v>
      </c>
      <c r="K331" s="174" t="e">
        <f>-(ROUND(IF(表格8[姓名]="",0,(((表格8[月費]+表格8[[#This Row],[包月]])/30)-表格8[佔床費])*表格8[住院天數(含前後日)]),0))</f>
        <v>#VALUE!</v>
      </c>
      <c r="L331" s="169" t="str">
        <f>"住院退費 "&amp;TEXT(表格8[[#This Row],[住院日]],"mm/dd;;")&amp;"-"&amp;TEXT(表格8[[#This Row],[出院日]],"mm/dd;;")&amp;" 共"&amp;表格8[[#This Row],[住院天數(含前後日)]]&amp;"日"</f>
        <v>住院退費 07/02-07/29 共28日</v>
      </c>
      <c r="M331" s="167">
        <f>-(ROUNDDOWN(表格8[[#This Row],[住院天數(含前後日)]]/7,0)*50)</f>
        <v>-200</v>
      </c>
      <c r="N331" s="70"/>
      <c r="O331" s="172"/>
      <c r="P331" s="174">
        <f>-(ROUND(表格8[[#This Row],[冷氣使用
天數]]*(500/30),0))</f>
        <v>0</v>
      </c>
    </row>
    <row r="332" spans="1:16" hidden="1">
      <c r="A332" s="160" t="str">
        <f t="array" ref="A332">IFERROR((INDEX(名冊[#All],MATCH(表格8[[#This Row],[姓名]],名冊[[#All],[姓名]],0),COLUMN(名冊[[#Headers],[字號]]))),"")</f>
        <v/>
      </c>
      <c r="B332" s="160" t="s">
        <v>986</v>
      </c>
      <c r="C332" s="162"/>
      <c r="D332" s="160" t="str">
        <f t="shared" si="5"/>
        <v>住院退費</v>
      </c>
      <c r="E332" s="163">
        <v>44358</v>
      </c>
      <c r="F332" s="163">
        <v>44404</v>
      </c>
      <c r="G332" s="168">
        <f>IF(AND(表格8[[#This Row],[住院日]]&lt;&gt;"",表格8[[#This Row],[出院日]]&lt;&gt;""),(IF(表格8[姓名]="",0,(表格8[出院日]-表格8[住院日])+1)),0)</f>
        <v>47</v>
      </c>
      <c r="H332" s="165" t="str">
        <f>IFERROR((INDEX(名冊[#All],MATCH(表格8[[#This Row],[姓名]],名冊[[#All],[姓名]],0),COLUMN(名冊[[#Headers],[月費]]))),"")</f>
        <v/>
      </c>
      <c r="I332" s="165" t="str">
        <f t="array" ref="I332">IFERROR((INDEX(名冊[#All],MATCH(表格8[[#This Row],[姓名]],名冊[[#All],[姓名]],0),COLUMN(名冊[[#Headers],[包月]]))),"")</f>
        <v/>
      </c>
      <c r="J332" s="165">
        <f>600</f>
        <v>600</v>
      </c>
      <c r="K332" s="174" t="e">
        <f>-(ROUND(IF(表格8[姓名]="",0,(((表格8[月費]+表格8[[#This Row],[包月]])/30)-表格8[佔床費])*表格8[住院天數(含前後日)]),0))</f>
        <v>#VALUE!</v>
      </c>
      <c r="L332" s="169" t="str">
        <f>"住院退費 "&amp;TEXT(表格8[[#This Row],[住院日]],"mm/dd;;")&amp;"-"&amp;TEXT(表格8[[#This Row],[出院日]],"mm/dd;;")&amp;" 共"&amp;表格8[[#This Row],[住院天數(含前後日)]]&amp;"日"</f>
        <v>住院退費 06/11-07/27 共47日</v>
      </c>
      <c r="M332" s="167">
        <f>-(ROUNDDOWN(表格8[[#This Row],[住院天數(含前後日)]]/7,0)*50)</f>
        <v>-300</v>
      </c>
      <c r="N332" s="70"/>
      <c r="O332" s="172"/>
      <c r="P332" s="174">
        <f>-(ROUND(表格8[[#This Row],[冷氣使用
天數]]*(500/30),0))</f>
        <v>0</v>
      </c>
    </row>
    <row r="333" spans="1:16" hidden="1">
      <c r="A333" s="160" t="str">
        <f t="array" ref="A333">IFERROR((INDEX(名冊[#All],MATCH(表格8[[#This Row],[姓名]],名冊[[#All],[姓名]],0),COLUMN(名冊[[#Headers],[字號]]))),"")</f>
        <v/>
      </c>
      <c r="B333" s="160" t="s">
        <v>605</v>
      </c>
      <c r="C333" s="162"/>
      <c r="D333" s="160" t="str">
        <f t="shared" si="5"/>
        <v>住院退費</v>
      </c>
      <c r="E333" s="163">
        <v>44393</v>
      </c>
      <c r="F333" s="163">
        <v>44421</v>
      </c>
      <c r="G333" s="168">
        <f>IF(AND(表格8[[#This Row],[住院日]]&lt;&gt;"",表格8[[#This Row],[出院日]]&lt;&gt;""),(IF(表格8[姓名]="",0,(表格8[出院日]-表格8[住院日])+1)),0)</f>
        <v>29</v>
      </c>
      <c r="H333" s="165" t="str">
        <f>IFERROR((INDEX(名冊[#All],MATCH(表格8[[#This Row],[姓名]],名冊[[#All],[姓名]],0),COLUMN(名冊[[#Headers],[月費]]))),"")</f>
        <v/>
      </c>
      <c r="I333" s="165" t="str">
        <f t="array" ref="I333">IFERROR((INDEX(名冊[#All],MATCH(表格8[[#This Row],[姓名]],名冊[[#All],[姓名]],0),COLUMN(名冊[[#Headers],[包月]]))),"")</f>
        <v/>
      </c>
      <c r="J333" s="165">
        <f>600</f>
        <v>600</v>
      </c>
      <c r="K333" s="174" t="e">
        <f>-(ROUND(IF(表格8[姓名]="",0,(((表格8[月費]+表格8[[#This Row],[包月]])/30)-表格8[佔床費])*表格8[住院天數(含前後日)]),0))</f>
        <v>#VALUE!</v>
      </c>
      <c r="L333" s="169" t="str">
        <f>"住院退費 "&amp;TEXT(表格8[[#This Row],[住院日]],"mm/dd;;")&amp;"-"&amp;TEXT(表格8[[#This Row],[出院日]],"mm/dd;;")&amp;" 共"&amp;表格8[[#This Row],[住院天數(含前後日)]]&amp;"日"</f>
        <v>住院退費 07/16-08/13 共29日</v>
      </c>
      <c r="M333" s="167">
        <f>-(ROUNDDOWN(表格8[[#This Row],[住院天數(含前後日)]]/7,0)*50)</f>
        <v>-200</v>
      </c>
      <c r="N333" s="70"/>
      <c r="O333" s="172"/>
      <c r="P333" s="174">
        <f>-(ROUND(表格8[[#This Row],[冷氣使用
天數]]*(500/30),0))</f>
        <v>0</v>
      </c>
    </row>
    <row r="334" spans="1:16" hidden="1">
      <c r="A334" s="160" t="str">
        <f t="array" ref="A334">IFERROR((INDEX(名冊[#All],MATCH(表格8[[#This Row],[姓名]],名冊[[#All],[姓名]],0),COLUMN(名冊[[#Headers],[字號]]))),"")</f>
        <v/>
      </c>
      <c r="B334" s="160" t="s">
        <v>859</v>
      </c>
      <c r="C334" s="162"/>
      <c r="D334" s="160" t="str">
        <f t="shared" si="5"/>
        <v>住院退費</v>
      </c>
      <c r="E334" s="163">
        <v>44381</v>
      </c>
      <c r="F334" s="163">
        <v>44429</v>
      </c>
      <c r="G334" s="168">
        <f>IF(AND(表格8[[#This Row],[住院日]]&lt;&gt;"",表格8[[#This Row],[出院日]]&lt;&gt;""),(IF(表格8[姓名]="",0,(表格8[出院日]-表格8[住院日])+1)),0)</f>
        <v>49</v>
      </c>
      <c r="H334" s="165" t="str">
        <f>IFERROR((INDEX(名冊[#All],MATCH(表格8[[#This Row],[姓名]],名冊[[#All],[姓名]],0),COLUMN(名冊[[#Headers],[月費]]))),"")</f>
        <v/>
      </c>
      <c r="I334" s="165" t="str">
        <f t="array" ref="I334">IFERROR((INDEX(名冊[#All],MATCH(表格8[[#This Row],[姓名]],名冊[[#All],[姓名]],0),COLUMN(名冊[[#Headers],[包月]]))),"")</f>
        <v/>
      </c>
      <c r="J334" s="165">
        <f>600</f>
        <v>600</v>
      </c>
      <c r="K334" s="174" t="e">
        <f>-(ROUND(IF(表格8[姓名]="",0,(((表格8[月費]+表格8[[#This Row],[包月]])/30)-表格8[佔床費])*表格8[住院天數(含前後日)]),0))</f>
        <v>#VALUE!</v>
      </c>
      <c r="L334" s="169" t="str">
        <f>"住院退費 "&amp;TEXT(表格8[[#This Row],[住院日]],"mm/dd;;")&amp;"-"&amp;TEXT(表格8[[#This Row],[出院日]],"mm/dd;;")&amp;" 共"&amp;表格8[[#This Row],[住院天數(含前後日)]]&amp;"日"</f>
        <v>住院退費 07/04-08/21 共49日</v>
      </c>
      <c r="M334" s="167">
        <f>-(ROUNDDOWN(表格8[[#This Row],[住院天數(含前後日)]]/7,0)*50)</f>
        <v>-350</v>
      </c>
      <c r="N334" s="70"/>
      <c r="O334" s="172"/>
      <c r="P334" s="174">
        <f>-(ROUND(表格8[[#This Row],[冷氣使用
天數]]*(500/30),0))</f>
        <v>0</v>
      </c>
    </row>
    <row r="335" spans="1:16" hidden="1">
      <c r="A335" s="160" t="str">
        <f t="array" ref="A335">IFERROR((INDEX(名冊[#All],MATCH(表格8[[#This Row],[姓名]],名冊[[#All],[姓名]],0),COLUMN(名冊[[#Headers],[字號]]))),"")</f>
        <v/>
      </c>
      <c r="B335" s="160" t="s">
        <v>544</v>
      </c>
      <c r="C335" s="162"/>
      <c r="D335" s="160" t="str">
        <f t="shared" si="5"/>
        <v>住院退費</v>
      </c>
      <c r="E335" s="163">
        <v>44432</v>
      </c>
      <c r="F335" s="163">
        <v>44433</v>
      </c>
      <c r="G335" s="168">
        <f>IF(AND(表格8[[#This Row],[住院日]]&lt;&gt;"",表格8[[#This Row],[出院日]]&lt;&gt;""),(IF(表格8[姓名]="",0,(表格8[出院日]-表格8[住院日])+1)),0)</f>
        <v>2</v>
      </c>
      <c r="H335" s="165" t="str">
        <f>IFERROR((INDEX(名冊[#All],MATCH(表格8[[#This Row],[姓名]],名冊[[#All],[姓名]],0),COLUMN(名冊[[#Headers],[月費]]))),"")</f>
        <v/>
      </c>
      <c r="I335" s="165" t="str">
        <f t="array" ref="I335">IFERROR((INDEX(名冊[#All],MATCH(表格8[[#This Row],[姓名]],名冊[[#All],[姓名]],0),COLUMN(名冊[[#Headers],[包月]]))),"")</f>
        <v/>
      </c>
      <c r="J335" s="165">
        <f>600</f>
        <v>600</v>
      </c>
      <c r="K335" s="174" t="e">
        <f>-(ROUND(IF(表格8[姓名]="",0,(((表格8[月費]+表格8[[#This Row],[包月]])/30)-表格8[佔床費])*表格8[住院天數(含前後日)]),0))</f>
        <v>#VALUE!</v>
      </c>
      <c r="L335" s="169" t="str">
        <f>"住院退費 "&amp;TEXT(表格8[[#This Row],[住院日]],"mm/dd;;")&amp;"-"&amp;TEXT(表格8[[#This Row],[出院日]],"mm/dd;;")&amp;" 共"&amp;表格8[[#This Row],[住院天數(含前後日)]]&amp;"日"</f>
        <v>住院退費 08/24-08/25 共2日</v>
      </c>
      <c r="M335" s="167">
        <f>-(ROUNDDOWN(表格8[[#This Row],[住院天數(含前後日)]]/7,0)*50)</f>
        <v>0</v>
      </c>
      <c r="N335" s="70"/>
      <c r="O335" s="172"/>
      <c r="P335" s="174">
        <f>-(ROUND(表格8[[#This Row],[冷氣使用
天數]]*(500/30),0))</f>
        <v>0</v>
      </c>
    </row>
    <row r="336" spans="1:16" hidden="1">
      <c r="A336" s="160" t="str">
        <f t="array" ref="A336">IFERROR((INDEX(名冊[#All],MATCH(表格8[[#This Row],[姓名]],名冊[[#All],[姓名]],0),COLUMN(名冊[[#Headers],[字號]]))),"")</f>
        <v>1-541</v>
      </c>
      <c r="B336" s="160" t="s">
        <v>323</v>
      </c>
      <c r="C336" s="162"/>
      <c r="D336" s="160" t="str">
        <f t="shared" si="5"/>
        <v>住院退費</v>
      </c>
      <c r="E336" s="163">
        <v>44431</v>
      </c>
      <c r="F336" s="163">
        <v>44433</v>
      </c>
      <c r="G336" s="168">
        <f>IF(AND(表格8[[#This Row],[住院日]]&lt;&gt;"",表格8[[#This Row],[出院日]]&lt;&gt;""),(IF(表格8[姓名]="",0,(表格8[出院日]-表格8[住院日])+1)),0)</f>
        <v>3</v>
      </c>
      <c r="H336" s="165">
        <f>IFERROR((INDEX(名冊[#All],MATCH(表格8[[#This Row],[姓名]],名冊[[#All],[姓名]],0),COLUMN(名冊[[#Headers],[月費]]))),"")</f>
        <v>24000</v>
      </c>
      <c r="I336" s="165">
        <f t="array" ref="I336">IFERROR((INDEX(名冊[#All],MATCH(表格8[[#This Row],[姓名]],名冊[[#All],[姓名]],0),COLUMN(名冊[[#Headers],[包月]]))),"")</f>
        <v>0</v>
      </c>
      <c r="J336" s="165">
        <f>600</f>
        <v>600</v>
      </c>
      <c r="K336" s="174">
        <f>-(ROUND(IF(表格8[姓名]="",0,(((表格8[月費]+表格8[[#This Row],[包月]])/30)-表格8[佔床費])*表格8[住院天數(含前後日)]),0))</f>
        <v>-600</v>
      </c>
      <c r="L336" s="169" t="str">
        <f>"住院退費 "&amp;TEXT(表格8[[#This Row],[住院日]],"mm/dd;;")&amp;"-"&amp;TEXT(表格8[[#This Row],[出院日]],"mm/dd;;")&amp;" 共"&amp;表格8[[#This Row],[住院天數(含前後日)]]&amp;"日"</f>
        <v>住院退費 08/23-08/25 共3日</v>
      </c>
      <c r="M336" s="167">
        <f>-(ROUNDDOWN(表格8[[#This Row],[住院天數(含前後日)]]/7,0)*50)</f>
        <v>0</v>
      </c>
      <c r="N336" s="70"/>
      <c r="O336" s="172"/>
      <c r="P336" s="174">
        <f>-(ROUND(表格8[[#This Row],[冷氣使用
天數]]*(500/30),0))</f>
        <v>0</v>
      </c>
    </row>
    <row r="337" spans="1:16" hidden="1">
      <c r="A337" s="160" t="str">
        <f t="array" ref="A337">IFERROR((INDEX(名冊[#All],MATCH(表格8[[#This Row],[姓名]],名冊[[#All],[姓名]],0),COLUMN(名冊[[#Headers],[字號]]))),"")</f>
        <v/>
      </c>
      <c r="B337" s="160" t="s">
        <v>528</v>
      </c>
      <c r="C337" s="162"/>
      <c r="D337" s="160" t="str">
        <f t="shared" si="5"/>
        <v>住院退費</v>
      </c>
      <c r="E337" s="163">
        <v>44410</v>
      </c>
      <c r="F337" s="163">
        <v>44420</v>
      </c>
      <c r="G337" s="168">
        <f>IF(AND(表格8[[#This Row],[住院日]]&lt;&gt;"",表格8[[#This Row],[出院日]]&lt;&gt;""),(IF(表格8[姓名]="",0,(表格8[出院日]-表格8[住院日])+1)),0)</f>
        <v>11</v>
      </c>
      <c r="H337" s="165" t="str">
        <f>IFERROR((INDEX(名冊[#All],MATCH(表格8[[#This Row],[姓名]],名冊[[#All],[姓名]],0),COLUMN(名冊[[#Headers],[月費]]))),"")</f>
        <v/>
      </c>
      <c r="I337" s="165" t="str">
        <f t="array" ref="I337">IFERROR((INDEX(名冊[#All],MATCH(表格8[[#This Row],[姓名]],名冊[[#All],[姓名]],0),COLUMN(名冊[[#Headers],[包月]]))),"")</f>
        <v/>
      </c>
      <c r="J337" s="165">
        <f>600</f>
        <v>600</v>
      </c>
      <c r="K337" s="174" t="e">
        <f>-(ROUND(IF(表格8[姓名]="",0,(((表格8[月費]+表格8[[#This Row],[包月]])/30)-表格8[佔床費])*表格8[住院天數(含前後日)]),0))</f>
        <v>#VALUE!</v>
      </c>
      <c r="L337" s="169" t="str">
        <f>"住院退費 "&amp;TEXT(表格8[[#This Row],[住院日]],"mm/dd;;")&amp;"-"&amp;TEXT(表格8[[#This Row],[出院日]],"mm/dd;;")&amp;" 共"&amp;表格8[[#This Row],[住院天數(含前後日)]]&amp;"日"</f>
        <v>住院退費 08/02-08/12 共11日</v>
      </c>
      <c r="M337" s="167">
        <f>-(ROUNDDOWN(表格8[[#This Row],[住院天數(含前後日)]]/7,0)*50)</f>
        <v>-50</v>
      </c>
      <c r="N337" s="70"/>
      <c r="O337" s="172"/>
      <c r="P337" s="174">
        <f>-(ROUND(表格8[[#This Row],[冷氣使用
天數]]*(500/30),0))</f>
        <v>0</v>
      </c>
    </row>
    <row r="338" spans="1:16" hidden="1">
      <c r="A338" s="160" t="str">
        <f t="array" ref="A338">IFERROR((INDEX(名冊[#All],MATCH(表格8[[#This Row],[姓名]],名冊[[#All],[姓名]],0),COLUMN(名冊[[#Headers],[字號]]))),"")</f>
        <v/>
      </c>
      <c r="B338" s="160" t="s">
        <v>1003</v>
      </c>
      <c r="C338" s="162"/>
      <c r="D338" s="160" t="str">
        <f>"住院退費"</f>
        <v>住院退費</v>
      </c>
      <c r="E338" s="163">
        <v>44407</v>
      </c>
      <c r="F338" s="163">
        <v>44418</v>
      </c>
      <c r="G338" s="168">
        <f>IF(AND(表格8[[#This Row],[住院日]]&lt;&gt;"",表格8[[#This Row],[出院日]]&lt;&gt;""),(IF(表格8[姓名]="",0,(表格8[出院日]-表格8[住院日])+1)),0)</f>
        <v>12</v>
      </c>
      <c r="H338" s="165" t="str">
        <f>IFERROR((INDEX(名冊[#All],MATCH(表格8[[#This Row],[姓名]],名冊[[#All],[姓名]],0),COLUMN(名冊[[#Headers],[月費]]))),"")</f>
        <v/>
      </c>
      <c r="I338" s="165" t="str">
        <f t="array" ref="I338">IFERROR((INDEX(名冊[#All],MATCH(表格8[[#This Row],[姓名]],名冊[[#All],[姓名]],0),COLUMN(名冊[[#Headers],[包月]]))),"")</f>
        <v/>
      </c>
      <c r="J338" s="165">
        <f>600</f>
        <v>600</v>
      </c>
      <c r="K338" s="174" t="e">
        <f>-(ROUND(IF(表格8[姓名]="",0,(((表格8[月費]+表格8[[#This Row],[包月]])/30)-表格8[佔床費])*表格8[住院天數(含前後日)]),0))</f>
        <v>#VALUE!</v>
      </c>
      <c r="L338" s="169" t="str">
        <f>"住院退費 "&amp;TEXT(表格8[[#This Row],[住院日]],"mm/dd;;")&amp;"-"&amp;TEXT(表格8[[#This Row],[出院日]],"mm/dd;;")&amp;" 共"&amp;表格8[[#This Row],[住院天數(含前後日)]]&amp;"日"</f>
        <v>住院退費 07/30-08/10 共12日</v>
      </c>
      <c r="M338" s="167">
        <f>-(ROUNDDOWN(表格8[[#This Row],[住院天數(含前後日)]]/7,0)*50)</f>
        <v>-50</v>
      </c>
      <c r="N338" s="70"/>
      <c r="O338" s="172"/>
      <c r="P338" s="174">
        <f>-(ROUND(表格8[[#This Row],[冷氣使用
天數]]*(500/30),0))</f>
        <v>0</v>
      </c>
    </row>
    <row r="339" spans="1:16" hidden="1">
      <c r="A339" s="160" t="str">
        <f t="array" ref="A339">IFERROR((INDEX(名冊[#All],MATCH(表格8[[#This Row],[姓名]],名冊[[#All],[姓名]],0),COLUMN(名冊[[#Headers],[字號]]))),"")</f>
        <v>2-160</v>
      </c>
      <c r="B339" s="160" t="s">
        <v>490</v>
      </c>
      <c r="C339" s="162"/>
      <c r="D339" s="160" t="str">
        <f t="shared" ref="D339:D363" si="6">"住院退費"</f>
        <v>住院退費</v>
      </c>
      <c r="E339" s="163">
        <v>44399</v>
      </c>
      <c r="F339" s="163">
        <v>44456</v>
      </c>
      <c r="G339" s="168">
        <f>IF(AND(表格8[[#This Row],[住院日]]&lt;&gt;"",表格8[[#This Row],[出院日]]&lt;&gt;""),(IF(表格8[姓名]="",0,(表格8[出院日]-表格8[住院日])+1)),0)</f>
        <v>58</v>
      </c>
      <c r="H339" s="165">
        <f>IFERROR((INDEX(名冊[#All],MATCH(表格8[[#This Row],[姓名]],名冊[[#All],[姓名]],0),COLUMN(名冊[[#Headers],[月費]]))),"")</f>
        <v>37000</v>
      </c>
      <c r="I339" s="165">
        <f t="array" ref="I339">IFERROR((INDEX(名冊[#All],MATCH(表格8[[#This Row],[姓名]],名冊[[#All],[姓名]],0),COLUMN(名冊[[#Headers],[包月]]))),"")</f>
        <v>0</v>
      </c>
      <c r="J339" s="165">
        <f>600</f>
        <v>600</v>
      </c>
      <c r="K339" s="174">
        <f>-(ROUND(IF(表格8[姓名]="",0,(((表格8[月費]+表格8[[#This Row],[包月]])/30)-表格8[佔床費])*表格8[住院天數(含前後日)]),0))</f>
        <v>-36733</v>
      </c>
      <c r="L339" s="169" t="str">
        <f>"住院退費 "&amp;TEXT(表格8[[#This Row],[住院日]],"mm/dd;;")&amp;"-"&amp;TEXT(表格8[[#This Row],[出院日]],"mm/dd;;")&amp;" 共"&amp;表格8[[#This Row],[住院天數(含前後日)]]&amp;"日"</f>
        <v>住院退費 07/22-09/17 共58日</v>
      </c>
      <c r="M339" s="167">
        <f>-(ROUNDDOWN(表格8[[#This Row],[住院天數(含前後日)]]/7,0)*50)</f>
        <v>-400</v>
      </c>
      <c r="N339" s="70"/>
      <c r="O339" s="172"/>
      <c r="P339" s="174">
        <f>-(ROUND(表格8[[#This Row],[冷氣使用
天數]]*(500/30),0))</f>
        <v>0</v>
      </c>
    </row>
    <row r="340" spans="1:16" hidden="1">
      <c r="A340" s="160" t="str">
        <f t="array" ref="A340">IFERROR((INDEX(名冊[#All],MATCH(表格8[[#This Row],[姓名]],名冊[[#All],[姓名]],0),COLUMN(名冊[[#Headers],[字號]]))),"")</f>
        <v>1-211</v>
      </c>
      <c r="B340" s="160" t="s">
        <v>1001</v>
      </c>
      <c r="C340" s="162"/>
      <c r="D340" s="160" t="str">
        <f t="shared" si="6"/>
        <v>住院退費</v>
      </c>
      <c r="E340" s="163">
        <v>44426</v>
      </c>
      <c r="F340" s="163">
        <v>44439</v>
      </c>
      <c r="G340" s="168">
        <f>IF(AND(表格8[[#This Row],[住院日]]&lt;&gt;"",表格8[[#This Row],[出院日]]&lt;&gt;""),(IF(表格8[姓名]="",0,(表格8[出院日]-表格8[住院日])+1)),0)</f>
        <v>14</v>
      </c>
      <c r="H340" s="165">
        <f>IFERROR((INDEX(名冊[#All],MATCH(表格8[[#This Row],[姓名]],名冊[[#All],[姓名]],0),COLUMN(名冊[[#Headers],[月費]]))),"")</f>
        <v>30000</v>
      </c>
      <c r="I340" s="165">
        <f t="array" ref="I340">IFERROR((INDEX(名冊[#All],MATCH(表格8[[#This Row],[姓名]],名冊[[#All],[姓名]],0),COLUMN(名冊[[#Headers],[包月]]))),"")</f>
        <v>0</v>
      </c>
      <c r="J340" s="165">
        <f>600</f>
        <v>600</v>
      </c>
      <c r="K340" s="174">
        <f>-(ROUND(IF(表格8[姓名]="",0,(((表格8[月費]+表格8[[#This Row],[包月]])/30)-表格8[佔床費])*表格8[住院天數(含前後日)]),0))</f>
        <v>-5600</v>
      </c>
      <c r="L340" s="169" t="str">
        <f>"住院退費 "&amp;TEXT(表格8[[#This Row],[住院日]],"mm/dd;;")&amp;"-"&amp;TEXT(表格8[[#This Row],[出院日]],"mm/dd;;")&amp;" 共"&amp;表格8[[#This Row],[住院天數(含前後日)]]&amp;"日"</f>
        <v>住院退費 08/18-08/31 共14日</v>
      </c>
      <c r="M340" s="167">
        <f>-(ROUNDDOWN(表格8[[#This Row],[住院天數(含前後日)]]/7,0)*50)</f>
        <v>-100</v>
      </c>
      <c r="N340" s="70"/>
      <c r="O340" s="172"/>
      <c r="P340" s="174">
        <f>-(ROUND(表格8[[#This Row],[冷氣使用
天數]]*(500/30),0))</f>
        <v>0</v>
      </c>
    </row>
    <row r="341" spans="1:16" hidden="1">
      <c r="A341" s="160" t="str">
        <f t="array" ref="A341">IFERROR((INDEX(名冊[#All],MATCH(表格8[[#This Row],[姓名]],名冊[[#All],[姓名]],0),COLUMN(名冊[[#Headers],[字號]]))),"")</f>
        <v>1-450</v>
      </c>
      <c r="B341" s="160" t="s">
        <v>516</v>
      </c>
      <c r="C341" s="162"/>
      <c r="D341" s="160" t="str">
        <f t="shared" si="6"/>
        <v>住院退費</v>
      </c>
      <c r="E341" s="163">
        <v>44417</v>
      </c>
      <c r="F341" s="163">
        <v>44439</v>
      </c>
      <c r="G341" s="168">
        <f>IF(AND(表格8[[#This Row],[住院日]]&lt;&gt;"",表格8[[#This Row],[出院日]]&lt;&gt;""),(IF(表格8[姓名]="",0,(表格8[出院日]-表格8[住院日])+1)),0)</f>
        <v>23</v>
      </c>
      <c r="H341" s="165">
        <f>IFERROR((INDEX(名冊[#All],MATCH(表格8[[#This Row],[姓名]],名冊[[#All],[姓名]],0),COLUMN(名冊[[#Headers],[月費]]))),"")</f>
        <v>30000</v>
      </c>
      <c r="I341" s="165">
        <f t="array" ref="I341">IFERROR((INDEX(名冊[#All],MATCH(表格8[[#This Row],[姓名]],名冊[[#All],[姓名]],0),COLUMN(名冊[[#Headers],[包月]]))),"")</f>
        <v>0</v>
      </c>
      <c r="J341" s="165">
        <f>600</f>
        <v>600</v>
      </c>
      <c r="K341" s="174">
        <f>-(ROUND(IF(表格8[姓名]="",0,(((表格8[月費]+表格8[[#This Row],[包月]])/30)-表格8[佔床費])*表格8[住院天數(含前後日)]),0))</f>
        <v>-9200</v>
      </c>
      <c r="L341" s="169" t="str">
        <f>"住院退費 "&amp;TEXT(表格8[[#This Row],[住院日]],"mm/dd;;")&amp;"-"&amp;TEXT(表格8[[#This Row],[出院日]],"mm/dd;;")&amp;" 共"&amp;表格8[[#This Row],[住院天數(含前後日)]]&amp;"日"</f>
        <v>住院退費 08/09-08/31 共23日</v>
      </c>
      <c r="M341" s="167">
        <f>-(ROUNDDOWN(表格8[[#This Row],[住院天數(含前後日)]]/7,0)*50)</f>
        <v>-150</v>
      </c>
      <c r="N341" s="70"/>
      <c r="O341" s="172"/>
      <c r="P341" s="174">
        <f>-(ROUND(表格8[[#This Row],[冷氣使用
天數]]*(500/30),0))</f>
        <v>0</v>
      </c>
    </row>
    <row r="342" spans="1:16" hidden="1">
      <c r="A342" s="160" t="str">
        <f t="array" ref="A342">IFERROR((INDEX(名冊[#All],MATCH(表格8[[#This Row],[姓名]],名冊[[#All],[姓名]],0),COLUMN(名冊[[#Headers],[字號]]))),"")</f>
        <v/>
      </c>
      <c r="B342" s="160" t="s">
        <v>500</v>
      </c>
      <c r="C342" s="162"/>
      <c r="D342" s="160" t="str">
        <f t="shared" si="6"/>
        <v>住院退費</v>
      </c>
      <c r="E342" s="163">
        <v>44426</v>
      </c>
      <c r="F342" s="163">
        <v>44439</v>
      </c>
      <c r="G342" s="168">
        <f>IF(AND(表格8[[#This Row],[住院日]]&lt;&gt;"",表格8[[#This Row],[出院日]]&lt;&gt;""),(IF(表格8[姓名]="",0,(表格8[出院日]-表格8[住院日])+1)),0)</f>
        <v>14</v>
      </c>
      <c r="H342" s="165" t="str">
        <f>IFERROR((INDEX(名冊[#All],MATCH(表格8[[#This Row],[姓名]],名冊[[#All],[姓名]],0),COLUMN(名冊[[#Headers],[月費]]))),"")</f>
        <v/>
      </c>
      <c r="I342" s="165" t="str">
        <f t="array" ref="I342">IFERROR((INDEX(名冊[#All],MATCH(表格8[[#This Row],[姓名]],名冊[[#All],[姓名]],0),COLUMN(名冊[[#Headers],[包月]]))),"")</f>
        <v/>
      </c>
      <c r="J342" s="165">
        <f>600</f>
        <v>600</v>
      </c>
      <c r="K342" s="174" t="e">
        <f>-(ROUND(IF(表格8[姓名]="",0,(((表格8[月費]+表格8[[#This Row],[包月]])/30)-表格8[佔床費])*表格8[住院天數(含前後日)]),0))</f>
        <v>#VALUE!</v>
      </c>
      <c r="L342" s="169" t="str">
        <f>"住院退費 "&amp;TEXT(表格8[[#This Row],[住院日]],"mm/dd;;")&amp;"-"&amp;TEXT(表格8[[#This Row],[出院日]],"mm/dd;;")&amp;" 共"&amp;表格8[[#This Row],[住院天數(含前後日)]]&amp;"日"</f>
        <v>住院退費 08/18-08/31 共14日</v>
      </c>
      <c r="M342" s="167">
        <f>-(ROUNDDOWN(表格8[[#This Row],[住院天數(含前後日)]]/7,0)*50)</f>
        <v>-100</v>
      </c>
      <c r="N342" s="70"/>
      <c r="O342" s="172"/>
      <c r="P342" s="174">
        <f>-(ROUND(表格8[[#This Row],[冷氣使用
天數]]*(500/30),0))</f>
        <v>0</v>
      </c>
    </row>
    <row r="343" spans="1:16" hidden="1">
      <c r="A343" s="160" t="str">
        <f t="array" ref="A343">IFERROR((INDEX(名冊[#All],MATCH(表格8[[#This Row],[姓名]],名冊[[#All],[姓名]],0),COLUMN(名冊[[#Headers],[字號]]))),"")</f>
        <v/>
      </c>
      <c r="B343" s="160" t="s">
        <v>549</v>
      </c>
      <c r="C343" s="162"/>
      <c r="D343" s="160" t="str">
        <f t="shared" si="6"/>
        <v>住院退費</v>
      </c>
      <c r="E343" s="163">
        <v>44428</v>
      </c>
      <c r="F343" s="163">
        <v>44446</v>
      </c>
      <c r="G343" s="168">
        <f>IF(AND(表格8[[#This Row],[住院日]]&lt;&gt;"",表格8[[#This Row],[出院日]]&lt;&gt;""),(IF(表格8[姓名]="",0,(表格8[出院日]-表格8[住院日])+1)),0)</f>
        <v>19</v>
      </c>
      <c r="H343" s="165" t="str">
        <f>IFERROR((INDEX(名冊[#All],MATCH(表格8[[#This Row],[姓名]],名冊[[#All],[姓名]],0),COLUMN(名冊[[#Headers],[月費]]))),"")</f>
        <v/>
      </c>
      <c r="I343" s="165" t="str">
        <f t="array" ref="I343">IFERROR((INDEX(名冊[#All],MATCH(表格8[[#This Row],[姓名]],名冊[[#All],[姓名]],0),COLUMN(名冊[[#Headers],[包月]]))),"")</f>
        <v/>
      </c>
      <c r="J343" s="165">
        <f>600</f>
        <v>600</v>
      </c>
      <c r="K343" s="174" t="e">
        <f>-(ROUND(IF(表格8[姓名]="",0,(((表格8[月費]+表格8[[#This Row],[包月]])/30)-表格8[佔床費])*表格8[住院天數(含前後日)]),0))</f>
        <v>#VALUE!</v>
      </c>
      <c r="L343" s="169" t="str">
        <f>"住院退費 "&amp;TEXT(表格8[[#This Row],[住院日]],"mm/dd;;")&amp;"-"&amp;TEXT(表格8[[#This Row],[出院日]],"mm/dd;;")&amp;" 共"&amp;表格8[[#This Row],[住院天數(含前後日)]]&amp;"日"</f>
        <v>住院退費 08/20-09/07 共19日</v>
      </c>
      <c r="M343" s="167">
        <f>-(ROUNDDOWN(表格8[[#This Row],[住院天數(含前後日)]]/7,0)*50)</f>
        <v>-100</v>
      </c>
      <c r="N343" s="70"/>
      <c r="O343" s="172"/>
      <c r="P343" s="174">
        <f>-(ROUND(表格8[[#This Row],[冷氣使用
天數]]*(500/30),0))</f>
        <v>0</v>
      </c>
    </row>
    <row r="344" spans="1:16" hidden="1">
      <c r="A344" s="160" t="str">
        <f t="array" ref="A344">IFERROR((INDEX(名冊[#All],MATCH(表格8[[#This Row],[姓名]],名冊[[#All],[姓名]],0),COLUMN(名冊[[#Headers],[字號]]))),"")</f>
        <v/>
      </c>
      <c r="B344" s="160" t="s">
        <v>918</v>
      </c>
      <c r="C344" s="162"/>
      <c r="D344" s="160" t="str">
        <f t="shared" si="6"/>
        <v>住院退費</v>
      </c>
      <c r="E344" s="163">
        <v>44432</v>
      </c>
      <c r="F344" s="163">
        <v>44439</v>
      </c>
      <c r="G344" s="168">
        <f>IF(AND(表格8[[#This Row],[住院日]]&lt;&gt;"",表格8[[#This Row],[出院日]]&lt;&gt;""),(IF(表格8[姓名]="",0,(表格8[出院日]-表格8[住院日])+1)),0)</f>
        <v>8</v>
      </c>
      <c r="H344" s="165" t="str">
        <f>IFERROR((INDEX(名冊[#All],MATCH(表格8[[#This Row],[姓名]],名冊[[#All],[姓名]],0),COLUMN(名冊[[#Headers],[月費]]))),"")</f>
        <v/>
      </c>
      <c r="I344" s="165" t="str">
        <f t="array" ref="I344">IFERROR((INDEX(名冊[#All],MATCH(表格8[[#This Row],[姓名]],名冊[[#All],[姓名]],0),COLUMN(名冊[[#Headers],[包月]]))),"")</f>
        <v/>
      </c>
      <c r="J344" s="165">
        <f>600</f>
        <v>600</v>
      </c>
      <c r="K344" s="174" t="e">
        <f>-(ROUND(IF(表格8[姓名]="",0,(((表格8[月費]+表格8[[#This Row],[包月]])/30)-表格8[佔床費])*表格8[住院天數(含前後日)]),0))</f>
        <v>#VALUE!</v>
      </c>
      <c r="L344" s="169" t="str">
        <f>"住院退費 "&amp;TEXT(表格8[[#This Row],[住院日]],"mm/dd;;")&amp;"-"&amp;TEXT(表格8[[#This Row],[出院日]],"mm/dd;;")&amp;" 共"&amp;表格8[[#This Row],[住院天數(含前後日)]]&amp;"日"</f>
        <v>住院退費 08/24-08/31 共8日</v>
      </c>
      <c r="M344" s="167">
        <f>-(ROUNDDOWN(表格8[[#This Row],[住院天數(含前後日)]]/7,0)*50)</f>
        <v>-50</v>
      </c>
      <c r="N344" s="70"/>
      <c r="O344" s="172"/>
      <c r="P344" s="174">
        <f>-(ROUND(表格8[[#This Row],[冷氣使用
天數]]*(500/30),0))</f>
        <v>0</v>
      </c>
    </row>
    <row r="345" spans="1:16" hidden="1">
      <c r="A345" s="160" t="str">
        <f t="array" ref="A345">IFERROR((INDEX(名冊[#All],MATCH(表格8[[#This Row],[姓名]],名冊[[#All],[姓名]],0),COLUMN(名冊[[#Headers],[字號]]))),"")</f>
        <v/>
      </c>
      <c r="B345" s="160" t="s">
        <v>503</v>
      </c>
      <c r="C345" s="162"/>
      <c r="D345" s="160" t="str">
        <f t="shared" si="6"/>
        <v>住院退費</v>
      </c>
      <c r="E345" s="163">
        <v>44428</v>
      </c>
      <c r="F345" s="163">
        <v>44443</v>
      </c>
      <c r="G345" s="168">
        <f>IF(AND(表格8[[#This Row],[住院日]]&lt;&gt;"",表格8[[#This Row],[出院日]]&lt;&gt;""),(IF(表格8[姓名]="",0,(表格8[出院日]-表格8[住院日])+1)),0)</f>
        <v>16</v>
      </c>
      <c r="H345" s="165" t="str">
        <f>IFERROR((INDEX(名冊[#All],MATCH(表格8[[#This Row],[姓名]],名冊[[#All],[姓名]],0),COLUMN(名冊[[#Headers],[月費]]))),"")</f>
        <v/>
      </c>
      <c r="I345" s="165" t="str">
        <f t="array" ref="I345">IFERROR((INDEX(名冊[#All],MATCH(表格8[[#This Row],[姓名]],名冊[[#All],[姓名]],0),COLUMN(名冊[[#Headers],[包月]]))),"")</f>
        <v/>
      </c>
      <c r="J345" s="165">
        <f>600</f>
        <v>600</v>
      </c>
      <c r="K345" s="174" t="e">
        <f>-(ROUND(IF(表格8[姓名]="",0,(((表格8[月費]+表格8[[#This Row],[包月]])/30)-表格8[佔床費])*表格8[住院天數(含前後日)]),0))</f>
        <v>#VALUE!</v>
      </c>
      <c r="L345" s="169" t="str">
        <f>"住院退費 "&amp;TEXT(表格8[[#This Row],[住院日]],"mm/dd;;")&amp;"-"&amp;TEXT(表格8[[#This Row],[出院日]],"mm/dd;;")&amp;" 共"&amp;表格8[[#This Row],[住院天數(含前後日)]]&amp;"日"</f>
        <v>住院退費 08/20-09/04 共16日</v>
      </c>
      <c r="M345" s="167">
        <f>-(ROUNDDOWN(表格8[[#This Row],[住院天數(含前後日)]]/7,0)*50)</f>
        <v>-100</v>
      </c>
      <c r="N345" s="70"/>
      <c r="O345" s="172"/>
      <c r="P345" s="174">
        <f>-(ROUND(表格8[[#This Row],[冷氣使用
天數]]*(500/30),0))</f>
        <v>0</v>
      </c>
    </row>
    <row r="346" spans="1:16" hidden="1">
      <c r="A346" s="160" t="str">
        <f t="array" ref="A346">IFERROR((INDEX(名冊[#All],MATCH(表格8[[#This Row],[姓名]],名冊[[#All],[姓名]],0),COLUMN(名冊[[#Headers],[字號]]))),"")</f>
        <v>2-147</v>
      </c>
      <c r="B346" s="160" t="s">
        <v>831</v>
      </c>
      <c r="C346" s="162"/>
      <c r="D346" s="160" t="str">
        <f t="shared" si="6"/>
        <v>住院退費</v>
      </c>
      <c r="E346" s="163">
        <v>44433</v>
      </c>
      <c r="F346" s="163">
        <v>44448</v>
      </c>
      <c r="G346" s="168">
        <f>IF(AND(表格8[[#This Row],[住院日]]&lt;&gt;"",表格8[[#This Row],[出院日]]&lt;&gt;""),(IF(表格8[姓名]="",0,(表格8[出院日]-表格8[住院日])+1)),0)</f>
        <v>16</v>
      </c>
      <c r="H346" s="165">
        <f>IFERROR((INDEX(名冊[#All],MATCH(表格8[[#This Row],[姓名]],名冊[[#All],[姓名]],0),COLUMN(名冊[[#Headers],[月費]]))),"")</f>
        <v>37000</v>
      </c>
      <c r="I346" s="165">
        <f t="array" ref="I346">IFERROR((INDEX(名冊[#All],MATCH(表格8[[#This Row],[姓名]],名冊[[#All],[姓名]],0),COLUMN(名冊[[#Headers],[包月]]))),"")</f>
        <v>0</v>
      </c>
      <c r="J346" s="165">
        <f>600</f>
        <v>600</v>
      </c>
      <c r="K346" s="174">
        <f>-(ROUND(IF(表格8[姓名]="",0,(((表格8[月費]+表格8[[#This Row],[包月]])/30)-表格8[佔床費])*表格8[住院天數(含前後日)]),0))</f>
        <v>-10133</v>
      </c>
      <c r="L346" s="169" t="str">
        <f>"住院退費 "&amp;TEXT(表格8[[#This Row],[住院日]],"mm/dd;;")&amp;"-"&amp;TEXT(表格8[[#This Row],[出院日]],"mm/dd;;")&amp;" 共"&amp;表格8[[#This Row],[住院天數(含前後日)]]&amp;"日"</f>
        <v>住院退費 08/25-09/09 共16日</v>
      </c>
      <c r="M346" s="167">
        <f>-(ROUNDDOWN(表格8[[#This Row],[住院天數(含前後日)]]/7,0)*50)</f>
        <v>-100</v>
      </c>
      <c r="N346" s="70"/>
      <c r="O346" s="172"/>
      <c r="P346" s="174">
        <f>-(ROUND(表格8[[#This Row],[冷氣使用
天數]]*(500/30),0))</f>
        <v>0</v>
      </c>
    </row>
    <row r="347" spans="1:16" hidden="1">
      <c r="A347" s="160" t="str">
        <f t="array" ref="A347">IFERROR((INDEX(名冊[#All],MATCH(表格8[[#This Row],[姓名]],名冊[[#All],[姓名]],0),COLUMN(名冊[[#Headers],[字號]]))),"")</f>
        <v/>
      </c>
      <c r="B347" s="160" t="s">
        <v>544</v>
      </c>
      <c r="C347" s="162"/>
      <c r="D347" s="160" t="str">
        <f t="shared" si="6"/>
        <v>住院退費</v>
      </c>
      <c r="E347" s="163">
        <v>44433</v>
      </c>
      <c r="F347" s="163">
        <v>44455</v>
      </c>
      <c r="G347" s="168">
        <f>IF(AND(表格8[[#This Row],[住院日]]&lt;&gt;"",表格8[[#This Row],[出院日]]&lt;&gt;""),(IF(表格8[姓名]="",0,(表格8[出院日]-表格8[住院日])+1)),0)</f>
        <v>23</v>
      </c>
      <c r="H347" s="165" t="str">
        <f>IFERROR((INDEX(名冊[#All],MATCH(表格8[[#This Row],[姓名]],名冊[[#All],[姓名]],0),COLUMN(名冊[[#Headers],[月費]]))),"")</f>
        <v/>
      </c>
      <c r="I347" s="165" t="str">
        <f t="array" ref="I347">IFERROR((INDEX(名冊[#All],MATCH(表格8[[#This Row],[姓名]],名冊[[#All],[姓名]],0),COLUMN(名冊[[#Headers],[包月]]))),"")</f>
        <v/>
      </c>
      <c r="J347" s="165">
        <f>600</f>
        <v>600</v>
      </c>
      <c r="K347" s="174" t="e">
        <f>-(ROUND(IF(表格8[姓名]="",0,(((表格8[月費]+表格8[[#This Row],[包月]])/30)-表格8[佔床費])*表格8[住院天數(含前後日)]),0))</f>
        <v>#VALUE!</v>
      </c>
      <c r="L347" s="169" t="str">
        <f>"住院退費 "&amp;TEXT(表格8[[#This Row],[住院日]],"mm/dd;;")&amp;"-"&amp;TEXT(表格8[[#This Row],[出院日]],"mm/dd;;")&amp;" 共"&amp;表格8[[#This Row],[住院天數(含前後日)]]&amp;"日"</f>
        <v>住院退費 08/25-09/16 共23日</v>
      </c>
      <c r="M347" s="167">
        <f>-(ROUNDDOWN(表格8[[#This Row],[住院天數(含前後日)]]/7,0)*50)</f>
        <v>-150</v>
      </c>
      <c r="N347" s="70"/>
      <c r="O347" s="172"/>
      <c r="P347" s="174">
        <f>-(ROUND(表格8[[#This Row],[冷氣使用
天數]]*(500/30),0))</f>
        <v>0</v>
      </c>
    </row>
    <row r="348" spans="1:16" hidden="1">
      <c r="A348" s="160" t="str">
        <f t="array" ref="A348">IFERROR((INDEX(名冊[#All],MATCH(表格8[[#This Row],[姓名]],名冊[[#All],[姓名]],0),COLUMN(名冊[[#Headers],[字號]]))),"")</f>
        <v>1-541</v>
      </c>
      <c r="B348" s="160" t="s">
        <v>323</v>
      </c>
      <c r="C348" s="162"/>
      <c r="D348" s="160" t="str">
        <f t="shared" si="6"/>
        <v>住院退費</v>
      </c>
      <c r="E348" s="163">
        <v>44434</v>
      </c>
      <c r="F348" s="163">
        <v>44447</v>
      </c>
      <c r="G348" s="168">
        <f>IF(AND(表格8[[#This Row],[住院日]]&lt;&gt;"",表格8[[#This Row],[出院日]]&lt;&gt;""),(IF(表格8[姓名]="",0,(表格8[出院日]-表格8[住院日])+1)),0)</f>
        <v>14</v>
      </c>
      <c r="H348" s="165">
        <f>IFERROR((INDEX(名冊[#All],MATCH(表格8[[#This Row],[姓名]],名冊[[#All],[姓名]],0),COLUMN(名冊[[#Headers],[月費]]))),"")</f>
        <v>24000</v>
      </c>
      <c r="I348" s="165">
        <f t="array" ref="I348">IFERROR((INDEX(名冊[#All],MATCH(表格8[[#This Row],[姓名]],名冊[[#All],[姓名]],0),COLUMN(名冊[[#Headers],[包月]]))),"")</f>
        <v>0</v>
      </c>
      <c r="J348" s="165">
        <f>600</f>
        <v>600</v>
      </c>
      <c r="K348" s="174">
        <f>-(ROUND(IF(表格8[姓名]="",0,(((表格8[月費]+表格8[[#This Row],[包月]])/30)-表格8[佔床費])*表格8[住院天數(含前後日)]),0))</f>
        <v>-2800</v>
      </c>
      <c r="L348" s="169" t="str">
        <f>"住院退費 "&amp;TEXT(表格8[[#This Row],[住院日]],"mm/dd;;")&amp;"-"&amp;TEXT(表格8[[#This Row],[出院日]],"mm/dd;;")&amp;" 共"&amp;表格8[[#This Row],[住院天數(含前後日)]]&amp;"日"</f>
        <v>住院退費 08/26-09/08 共14日</v>
      </c>
      <c r="M348" s="167">
        <f>-(ROUNDDOWN(表格8[[#This Row],[住院天數(含前後日)]]/7,0)*50)</f>
        <v>-100</v>
      </c>
      <c r="N348" s="70"/>
      <c r="O348" s="172"/>
      <c r="P348" s="174">
        <f>-(ROUND(表格8[[#This Row],[冷氣使用
天數]]*(500/30),0))</f>
        <v>0</v>
      </c>
    </row>
    <row r="349" spans="1:16" hidden="1">
      <c r="A349" s="160" t="str">
        <f t="array" ref="A349">IFERROR((INDEX(名冊[#All],MATCH(表格8[[#This Row],[姓名]],名冊[[#All],[姓名]],0),COLUMN(名冊[[#Headers],[字號]]))),"")</f>
        <v/>
      </c>
      <c r="B349" s="160" t="s">
        <v>920</v>
      </c>
      <c r="C349" s="162"/>
      <c r="D349" s="160" t="str">
        <f t="shared" si="6"/>
        <v>住院退費</v>
      </c>
      <c r="E349" s="163">
        <v>44430</v>
      </c>
      <c r="F349" s="163">
        <v>44435</v>
      </c>
      <c r="G349" s="168">
        <f>IF(AND(表格8[[#This Row],[住院日]]&lt;&gt;"",表格8[[#This Row],[出院日]]&lt;&gt;""),(IF(表格8[姓名]="",0,(表格8[出院日]-表格8[住院日])+1)),0)</f>
        <v>6</v>
      </c>
      <c r="H349" s="165" t="str">
        <f>IFERROR((INDEX(名冊[#All],MATCH(表格8[[#This Row],[姓名]],名冊[[#All],[姓名]],0),COLUMN(名冊[[#Headers],[月費]]))),"")</f>
        <v/>
      </c>
      <c r="I349" s="165" t="str">
        <f t="array" ref="I349">IFERROR((INDEX(名冊[#All],MATCH(表格8[[#This Row],[姓名]],名冊[[#All],[姓名]],0),COLUMN(名冊[[#Headers],[包月]]))),"")</f>
        <v/>
      </c>
      <c r="J349" s="165">
        <f>600</f>
        <v>600</v>
      </c>
      <c r="K349" s="174" t="e">
        <f>-(ROUND(IF(表格8[姓名]="",0,(((表格8[月費]+表格8[[#This Row],[包月]])/30)-表格8[佔床費])*表格8[住院天數(含前後日)]),0))</f>
        <v>#VALUE!</v>
      </c>
      <c r="L349" s="169" t="str">
        <f>"住院退費 "&amp;TEXT(表格8[[#This Row],[住院日]],"mm/dd;;")&amp;"-"&amp;TEXT(表格8[[#This Row],[出院日]],"mm/dd;;")&amp;" 共"&amp;表格8[[#This Row],[住院天數(含前後日)]]&amp;"日"</f>
        <v>住院退費 08/22-08/27 共6日</v>
      </c>
      <c r="M349" s="167">
        <f>-(ROUNDDOWN(表格8[[#This Row],[住院天數(含前後日)]]/7,0)*50)</f>
        <v>0</v>
      </c>
      <c r="N349" s="70"/>
      <c r="O349" s="172"/>
      <c r="P349" s="174">
        <f>-(ROUND(表格8[[#This Row],[冷氣使用
天數]]*(500/30),0))</f>
        <v>0</v>
      </c>
    </row>
    <row r="350" spans="1:16" hidden="1">
      <c r="A350" s="160" t="str">
        <f t="array" ref="A350">IFERROR((INDEX(名冊[#All],MATCH(表格8[[#This Row],[姓名]],名冊[[#All],[姓名]],0),COLUMN(名冊[[#Headers],[字號]]))),"")</f>
        <v/>
      </c>
      <c r="B350" s="160" t="s">
        <v>282</v>
      </c>
      <c r="C350" s="162"/>
      <c r="D350" s="160" t="str">
        <f t="shared" si="6"/>
        <v>住院退費</v>
      </c>
      <c r="E350" s="163">
        <v>44436</v>
      </c>
      <c r="F350" s="163">
        <v>44446</v>
      </c>
      <c r="G350" s="168">
        <f>IF(AND(表格8[[#This Row],[住院日]]&lt;&gt;"",表格8[[#This Row],[出院日]]&lt;&gt;""),(IF(表格8[姓名]="",0,(表格8[出院日]-表格8[住院日])+1)),0)</f>
        <v>11</v>
      </c>
      <c r="H350" s="165" t="str">
        <f>IFERROR((INDEX(名冊[#All],MATCH(表格8[[#This Row],[姓名]],名冊[[#All],[姓名]],0),COLUMN(名冊[[#Headers],[月費]]))),"")</f>
        <v/>
      </c>
      <c r="I350" s="165" t="str">
        <f t="array" ref="I350">IFERROR((INDEX(名冊[#All],MATCH(表格8[[#This Row],[姓名]],名冊[[#All],[姓名]],0),COLUMN(名冊[[#Headers],[包月]]))),"")</f>
        <v/>
      </c>
      <c r="J350" s="165">
        <f>600</f>
        <v>600</v>
      </c>
      <c r="K350" s="174" t="e">
        <f>-(ROUND(IF(表格8[姓名]="",0,(((表格8[月費]+表格8[[#This Row],[包月]])/30)-表格8[佔床費])*表格8[住院天數(含前後日)]),0))</f>
        <v>#VALUE!</v>
      </c>
      <c r="L350" s="169" t="str">
        <f>"住院退費 "&amp;TEXT(表格8[[#This Row],[住院日]],"mm/dd;;")&amp;"-"&amp;TEXT(表格8[[#This Row],[出院日]],"mm/dd;;")&amp;" 共"&amp;表格8[[#This Row],[住院天數(含前後日)]]&amp;"日"</f>
        <v>住院退費 08/28-09/07 共11日</v>
      </c>
      <c r="M350" s="167">
        <f>-(ROUNDDOWN(表格8[[#This Row],[住院天數(含前後日)]]/7,0)*50)</f>
        <v>-50</v>
      </c>
      <c r="N350" s="70"/>
      <c r="O350" s="172"/>
      <c r="P350" s="174">
        <f>-(ROUND(表格8[[#This Row],[冷氣使用
天數]]*(500/30),0))</f>
        <v>0</v>
      </c>
    </row>
    <row r="351" spans="1:16" hidden="1">
      <c r="A351" s="160" t="str">
        <f t="array" ref="A351">IFERROR((INDEX(名冊[#All],MATCH(表格8[[#This Row],[姓名]],名冊[[#All],[姓名]],0),COLUMN(名冊[[#Headers],[字號]]))),"")</f>
        <v/>
      </c>
      <c r="B351" s="160" t="s">
        <v>986</v>
      </c>
      <c r="C351" s="162"/>
      <c r="D351" s="160" t="str">
        <f t="shared" si="6"/>
        <v>住院退費</v>
      </c>
      <c r="E351" s="163">
        <v>44437</v>
      </c>
      <c r="F351" s="163">
        <v>44448</v>
      </c>
      <c r="G351" s="168">
        <f>IF(AND(表格8[[#This Row],[住院日]]&lt;&gt;"",表格8[[#This Row],[出院日]]&lt;&gt;""),(IF(表格8[姓名]="",0,(表格8[出院日]-表格8[住院日])+1)),0)</f>
        <v>12</v>
      </c>
      <c r="H351" s="165" t="str">
        <f>IFERROR((INDEX(名冊[#All],MATCH(表格8[[#This Row],[姓名]],名冊[[#All],[姓名]],0),COLUMN(名冊[[#Headers],[月費]]))),"")</f>
        <v/>
      </c>
      <c r="I351" s="165" t="str">
        <f t="array" ref="I351">IFERROR((INDEX(名冊[#All],MATCH(表格8[[#This Row],[姓名]],名冊[[#All],[姓名]],0),COLUMN(名冊[[#Headers],[包月]]))),"")</f>
        <v/>
      </c>
      <c r="J351" s="165">
        <f>600</f>
        <v>600</v>
      </c>
      <c r="K351" s="174" t="e">
        <f>-(ROUND(IF(表格8[姓名]="",0,(((表格8[月費]+表格8[[#This Row],[包月]])/30)-表格8[佔床費])*表格8[住院天數(含前後日)]),0))</f>
        <v>#VALUE!</v>
      </c>
      <c r="L351" s="169" t="str">
        <f>"住院退費 "&amp;TEXT(表格8[[#This Row],[住院日]],"mm/dd;;")&amp;"-"&amp;TEXT(表格8[[#This Row],[出院日]],"mm/dd;;")&amp;" 共"&amp;表格8[[#This Row],[住院天數(含前後日)]]&amp;"日"</f>
        <v>住院退費 08/29-09/09 共12日</v>
      </c>
      <c r="M351" s="167">
        <f>-(ROUNDDOWN(表格8[[#This Row],[住院天數(含前後日)]]/7,0)*50)</f>
        <v>-50</v>
      </c>
      <c r="N351" s="70"/>
      <c r="O351" s="172"/>
      <c r="P351" s="174">
        <f>-(ROUND(表格8[[#This Row],[冷氣使用
天數]]*(500/30),0))</f>
        <v>0</v>
      </c>
    </row>
    <row r="352" spans="1:16" hidden="1">
      <c r="A352" s="160" t="str">
        <f t="array" ref="A352">IFERROR((INDEX(名冊[#All],MATCH(表格8[[#This Row],[姓名]],名冊[[#All],[姓名]],0),COLUMN(名冊[[#Headers],[字號]]))),"")</f>
        <v>2-066</v>
      </c>
      <c r="B352" s="160" t="s">
        <v>355</v>
      </c>
      <c r="C352" s="162"/>
      <c r="D352" s="160" t="str">
        <f t="shared" si="6"/>
        <v>住院退費</v>
      </c>
      <c r="E352" s="163">
        <v>44437</v>
      </c>
      <c r="F352" s="163">
        <v>44453</v>
      </c>
      <c r="G352" s="168">
        <f>IF(AND(表格8[[#This Row],[住院日]]&lt;&gt;"",表格8[[#This Row],[出院日]]&lt;&gt;""),(IF(表格8[姓名]="",0,(表格8[出院日]-表格8[住院日])+1)),0)</f>
        <v>17</v>
      </c>
      <c r="H352" s="165">
        <f>IFERROR((INDEX(名冊[#All],MATCH(表格8[[#This Row],[姓名]],名冊[[#All],[姓名]],0),COLUMN(名冊[[#Headers],[月費]]))),"")</f>
        <v>36000</v>
      </c>
      <c r="I352" s="165">
        <f t="array" ref="I352">IFERROR((INDEX(名冊[#All],MATCH(表格8[[#This Row],[姓名]],名冊[[#All],[姓名]],0),COLUMN(名冊[[#Headers],[包月]]))),"")</f>
        <v>0</v>
      </c>
      <c r="J352" s="165">
        <f>600</f>
        <v>600</v>
      </c>
      <c r="K352" s="174">
        <f>-(ROUND(IF(表格8[姓名]="",0,(((表格8[月費]+表格8[[#This Row],[包月]])/30)-表格8[佔床費])*表格8[住院天數(含前後日)]),0))</f>
        <v>-10200</v>
      </c>
      <c r="L352" s="169" t="str">
        <f>"住院退費 "&amp;TEXT(表格8[[#This Row],[住院日]],"mm/dd;;")&amp;"-"&amp;TEXT(表格8[[#This Row],[出院日]],"mm/dd;;")&amp;" 共"&amp;表格8[[#This Row],[住院天數(含前後日)]]&amp;"日"</f>
        <v>住院退費 08/29-09/14 共17日</v>
      </c>
      <c r="M352" s="167">
        <f>-(ROUNDDOWN(表格8[[#This Row],[住院天數(含前後日)]]/7,0)*50)</f>
        <v>-100</v>
      </c>
      <c r="N352" s="70"/>
      <c r="O352" s="172"/>
      <c r="P352" s="174">
        <f>-(ROUND(表格8[[#This Row],[冷氣使用
天數]]*(500/30),0))</f>
        <v>0</v>
      </c>
    </row>
    <row r="353" spans="1:16" hidden="1">
      <c r="A353" s="160" t="str">
        <f t="array" ref="A353">IFERROR((INDEX(名冊[#All],MATCH(表格8[[#This Row],[姓名]],名冊[[#All],[姓名]],0),COLUMN(名冊[[#Headers],[字號]]))),"")</f>
        <v/>
      </c>
      <c r="B353" s="160" t="s">
        <v>641</v>
      </c>
      <c r="C353" s="162"/>
      <c r="D353" s="160" t="str">
        <f t="shared" si="6"/>
        <v>住院退費</v>
      </c>
      <c r="E353" s="163">
        <v>44438</v>
      </c>
      <c r="F353" s="163">
        <v>44460</v>
      </c>
      <c r="G353" s="168">
        <f>IF(AND(表格8[[#This Row],[住院日]]&lt;&gt;"",表格8[[#This Row],[出院日]]&lt;&gt;""),(IF(表格8[姓名]="",0,(表格8[出院日]-表格8[住院日])+1)),0)</f>
        <v>23</v>
      </c>
      <c r="H353" s="165" t="str">
        <f>IFERROR((INDEX(名冊[#All],MATCH(表格8[[#This Row],[姓名]],名冊[[#All],[姓名]],0),COLUMN(名冊[[#Headers],[月費]]))),"")</f>
        <v/>
      </c>
      <c r="I353" s="165" t="str">
        <f t="array" ref="I353">IFERROR((INDEX(名冊[#All],MATCH(表格8[[#This Row],[姓名]],名冊[[#All],[姓名]],0),COLUMN(名冊[[#Headers],[包月]]))),"")</f>
        <v/>
      </c>
      <c r="J353" s="165">
        <f>600</f>
        <v>600</v>
      </c>
      <c r="K353" s="174" t="e">
        <f>-(ROUND(IF(表格8[姓名]="",0,(((表格8[月費]+表格8[[#This Row],[包月]])/30)-表格8[佔床費])*表格8[住院天數(含前後日)]),0))</f>
        <v>#VALUE!</v>
      </c>
      <c r="L353" s="169" t="str">
        <f>"住院退費 "&amp;TEXT(表格8[[#This Row],[住院日]],"mm/dd;;")&amp;"-"&amp;TEXT(表格8[[#This Row],[出院日]],"mm/dd;;")&amp;" 共"&amp;表格8[[#This Row],[住院天數(含前後日)]]&amp;"日"</f>
        <v>住院退費 08/30-09/21 共23日</v>
      </c>
      <c r="M353" s="167">
        <f>-(ROUNDDOWN(表格8[[#This Row],[住院天數(含前後日)]]/7,0)*50)</f>
        <v>-150</v>
      </c>
      <c r="N353" s="70"/>
      <c r="O353" s="172"/>
      <c r="P353" s="174">
        <f>-(ROUND(表格8[[#This Row],[冷氣使用
天數]]*(500/30),0))</f>
        <v>0</v>
      </c>
    </row>
    <row r="354" spans="1:16" hidden="1">
      <c r="A354" s="160" t="str">
        <f t="array" ref="A354">IFERROR((INDEX(名冊[#All],MATCH(表格8[[#This Row],[姓名]],名冊[[#All],[姓名]],0),COLUMN(名冊[[#Headers],[字號]]))),"")</f>
        <v/>
      </c>
      <c r="B354" s="160" t="s">
        <v>620</v>
      </c>
      <c r="C354" s="162"/>
      <c r="D354" s="160" t="str">
        <f t="shared" si="6"/>
        <v>住院退費</v>
      </c>
      <c r="E354" s="163">
        <v>44438</v>
      </c>
      <c r="F354" s="163">
        <v>44447</v>
      </c>
      <c r="G354" s="168">
        <f>IF(AND(表格8[[#This Row],[住院日]]&lt;&gt;"",表格8[[#This Row],[出院日]]&lt;&gt;""),(IF(表格8[姓名]="",0,(表格8[出院日]-表格8[住院日])+1)),0)</f>
        <v>10</v>
      </c>
      <c r="H354" s="165" t="str">
        <f>IFERROR((INDEX(名冊[#All],MATCH(表格8[[#This Row],[姓名]],名冊[[#All],[姓名]],0),COLUMN(名冊[[#Headers],[月費]]))),"")</f>
        <v/>
      </c>
      <c r="I354" s="165" t="str">
        <f t="array" ref="I354">IFERROR((INDEX(名冊[#All],MATCH(表格8[[#This Row],[姓名]],名冊[[#All],[姓名]],0),COLUMN(名冊[[#Headers],[包月]]))),"")</f>
        <v/>
      </c>
      <c r="J354" s="165">
        <f>600</f>
        <v>600</v>
      </c>
      <c r="K354" s="174" t="e">
        <f>-(ROUND(IF(表格8[姓名]="",0,(((表格8[月費]+表格8[[#This Row],[包月]])/30)-表格8[佔床費])*表格8[住院天數(含前後日)]),0))</f>
        <v>#VALUE!</v>
      </c>
      <c r="L354" s="169" t="str">
        <f>"住院退費 "&amp;TEXT(表格8[[#This Row],[住院日]],"mm/dd;;")&amp;"-"&amp;TEXT(表格8[[#This Row],[出院日]],"mm/dd;;")&amp;" 共"&amp;表格8[[#This Row],[住院天數(含前後日)]]&amp;"日"</f>
        <v>住院退費 08/30-09/08 共10日</v>
      </c>
      <c r="M354" s="167">
        <f>-(ROUNDDOWN(表格8[[#This Row],[住院天數(含前後日)]]/7,0)*50)</f>
        <v>-50</v>
      </c>
      <c r="N354" s="70"/>
      <c r="O354" s="172"/>
      <c r="P354" s="174">
        <f>-(ROUND(表格8[[#This Row],[冷氣使用
天數]]*(500/30),0))</f>
        <v>0</v>
      </c>
    </row>
    <row r="355" spans="1:16" hidden="1">
      <c r="A355" s="160" t="str">
        <f t="array" ref="A355">IFERROR((INDEX(名冊[#All],MATCH(表格8[[#This Row],[姓名]],名冊[[#All],[姓名]],0),COLUMN(名冊[[#Headers],[字號]]))),"")</f>
        <v/>
      </c>
      <c r="B355" s="160" t="s">
        <v>523</v>
      </c>
      <c r="C355" s="162"/>
      <c r="D355" s="160" t="str">
        <f t="shared" si="6"/>
        <v>住院退費</v>
      </c>
      <c r="E355" s="163">
        <v>44439</v>
      </c>
      <c r="F355" s="163">
        <v>44449</v>
      </c>
      <c r="G355" s="168">
        <f>IF(AND(表格8[[#This Row],[住院日]]&lt;&gt;"",表格8[[#This Row],[出院日]]&lt;&gt;""),(IF(表格8[姓名]="",0,(表格8[出院日]-表格8[住院日])+1)),0)</f>
        <v>11</v>
      </c>
      <c r="H355" s="165" t="str">
        <f>IFERROR((INDEX(名冊[#All],MATCH(表格8[[#This Row],[姓名]],名冊[[#All],[姓名]],0),COLUMN(名冊[[#Headers],[月費]]))),"")</f>
        <v/>
      </c>
      <c r="I355" s="165" t="str">
        <f t="array" ref="I355">IFERROR((INDEX(名冊[#All],MATCH(表格8[[#This Row],[姓名]],名冊[[#All],[姓名]],0),COLUMN(名冊[[#Headers],[包月]]))),"")</f>
        <v/>
      </c>
      <c r="J355" s="165">
        <f>600</f>
        <v>600</v>
      </c>
      <c r="K355" s="174" t="e">
        <f>-(ROUND(IF(表格8[姓名]="",0,(((表格8[月費]+表格8[[#This Row],[包月]])/30)-表格8[佔床費])*表格8[住院天數(含前後日)]),0))</f>
        <v>#VALUE!</v>
      </c>
      <c r="L355" s="169" t="str">
        <f>"住院退費 "&amp;TEXT(表格8[[#This Row],[住院日]],"mm/dd;;")&amp;"-"&amp;TEXT(表格8[[#This Row],[出院日]],"mm/dd;;")&amp;" 共"&amp;表格8[[#This Row],[住院天數(含前後日)]]&amp;"日"</f>
        <v>住院退費 08/31-09/10 共11日</v>
      </c>
      <c r="M355" s="167">
        <f>-(ROUNDDOWN(表格8[[#This Row],[住院天數(含前後日)]]/7,0)*50)</f>
        <v>-50</v>
      </c>
      <c r="N355" s="70"/>
      <c r="O355" s="172"/>
      <c r="P355" s="174">
        <f>-(ROUND(表格8[[#This Row],[冷氣使用
天數]]*(500/30),0))</f>
        <v>0</v>
      </c>
    </row>
    <row r="356" spans="1:16" hidden="1">
      <c r="A356" s="160" t="str">
        <f t="array" ref="A356">IFERROR((INDEX(名冊[#All],MATCH(表格8[[#This Row],[姓名]],名冊[[#All],[姓名]],0),COLUMN(名冊[[#Headers],[字號]]))),"")</f>
        <v/>
      </c>
      <c r="B356" s="160" t="s">
        <v>885</v>
      </c>
      <c r="C356" s="162"/>
      <c r="D356" s="160" t="str">
        <f t="shared" si="6"/>
        <v>住院退費</v>
      </c>
      <c r="E356" s="163">
        <v>44439</v>
      </c>
      <c r="F356" s="163">
        <v>44447</v>
      </c>
      <c r="G356" s="168">
        <f>IF(AND(表格8[[#This Row],[住院日]]&lt;&gt;"",表格8[[#This Row],[出院日]]&lt;&gt;""),(IF(表格8[姓名]="",0,(表格8[出院日]-表格8[住院日])+1)),0)</f>
        <v>9</v>
      </c>
      <c r="H356" s="165" t="str">
        <f>IFERROR((INDEX(名冊[#All],MATCH(表格8[[#This Row],[姓名]],名冊[[#All],[姓名]],0),COLUMN(名冊[[#Headers],[月費]]))),"")</f>
        <v/>
      </c>
      <c r="I356" s="165" t="str">
        <f t="array" ref="I356">IFERROR((INDEX(名冊[#All],MATCH(表格8[[#This Row],[姓名]],名冊[[#All],[姓名]],0),COLUMN(名冊[[#Headers],[包月]]))),"")</f>
        <v/>
      </c>
      <c r="J356" s="165">
        <f>600</f>
        <v>600</v>
      </c>
      <c r="K356" s="174" t="e">
        <f>-(ROUND(IF(表格8[姓名]="",0,(((表格8[月費]+表格8[[#This Row],[包月]])/30)-表格8[佔床費])*表格8[住院天數(含前後日)]),0))</f>
        <v>#VALUE!</v>
      </c>
      <c r="L356" s="169" t="str">
        <f>"住院退費 "&amp;TEXT(表格8[[#This Row],[住院日]],"mm/dd;;")&amp;"-"&amp;TEXT(表格8[[#This Row],[出院日]],"mm/dd;;")&amp;" 共"&amp;表格8[[#This Row],[住院天數(含前後日)]]&amp;"日"</f>
        <v>住院退費 08/31-09/08 共9日</v>
      </c>
      <c r="M356" s="167">
        <f>-(ROUNDDOWN(表格8[[#This Row],[住院天數(含前後日)]]/7,0)*50)</f>
        <v>-50</v>
      </c>
      <c r="N356" s="70"/>
      <c r="O356" s="172"/>
      <c r="P356" s="174">
        <f>-(ROUND(表格8[[#This Row],[冷氣使用
天數]]*(500/30),0))</f>
        <v>0</v>
      </c>
    </row>
    <row r="357" spans="1:16" hidden="1">
      <c r="A357" s="160" t="str">
        <f t="array" ref="A357">IFERROR((INDEX(名冊[#All],MATCH(表格8[[#This Row],[姓名]],名冊[[#All],[姓名]],0),COLUMN(名冊[[#Headers],[字號]]))),"")</f>
        <v/>
      </c>
      <c r="B357" s="160" t="s">
        <v>528</v>
      </c>
      <c r="C357" s="162"/>
      <c r="D357" s="160" t="str">
        <f t="shared" si="6"/>
        <v>住院退費</v>
      </c>
      <c r="E357" s="163">
        <v>44441</v>
      </c>
      <c r="F357" s="163">
        <v>44448</v>
      </c>
      <c r="G357" s="168">
        <f>IF(AND(表格8[[#This Row],[住院日]]&lt;&gt;"",表格8[[#This Row],[出院日]]&lt;&gt;""),(IF(表格8[姓名]="",0,(表格8[出院日]-表格8[住院日])+1)),0)</f>
        <v>8</v>
      </c>
      <c r="H357" s="165" t="str">
        <f>IFERROR((INDEX(名冊[#All],MATCH(表格8[[#This Row],[姓名]],名冊[[#All],[姓名]],0),COLUMN(名冊[[#Headers],[月費]]))),"")</f>
        <v/>
      </c>
      <c r="I357" s="165" t="str">
        <f t="array" ref="I357">IFERROR((INDEX(名冊[#All],MATCH(表格8[[#This Row],[姓名]],名冊[[#All],[姓名]],0),COLUMN(名冊[[#Headers],[包月]]))),"")</f>
        <v/>
      </c>
      <c r="J357" s="165">
        <f>600</f>
        <v>600</v>
      </c>
      <c r="K357" s="174" t="e">
        <f>-(ROUND(IF(表格8[姓名]="",0,(((表格8[月費]+表格8[[#This Row],[包月]])/30)-表格8[佔床費])*表格8[住院天數(含前後日)]),0))</f>
        <v>#VALUE!</v>
      </c>
      <c r="L357" s="169" t="str">
        <f>"住院退費 "&amp;TEXT(表格8[[#This Row],[住院日]],"mm/dd;;")&amp;"-"&amp;TEXT(表格8[[#This Row],[出院日]],"mm/dd;;")&amp;" 共"&amp;表格8[[#This Row],[住院天數(含前後日)]]&amp;"日"</f>
        <v>住院退費 09/02-09/09 共8日</v>
      </c>
      <c r="M357" s="167">
        <f>-(ROUNDDOWN(表格8[[#This Row],[住院天數(含前後日)]]/7,0)*50)</f>
        <v>-50</v>
      </c>
      <c r="N357" s="70"/>
      <c r="O357" s="172"/>
      <c r="P357" s="174">
        <f>-(ROUND(表格8[[#This Row],[冷氣使用
天數]]*(500/30),0))</f>
        <v>0</v>
      </c>
    </row>
    <row r="358" spans="1:16" hidden="1">
      <c r="A358" s="160" t="str">
        <f t="array" ref="A358">IFERROR((INDEX(名冊[#All],MATCH(表格8[[#This Row],[姓名]],名冊[[#All],[姓名]],0),COLUMN(名冊[[#Headers],[字號]]))),"")</f>
        <v/>
      </c>
      <c r="B358" s="160" t="s">
        <v>918</v>
      </c>
      <c r="C358" s="162"/>
      <c r="D358" s="160" t="str">
        <f t="shared" si="6"/>
        <v>住院退費</v>
      </c>
      <c r="E358" s="163">
        <v>44442</v>
      </c>
      <c r="F358" s="163">
        <v>44456</v>
      </c>
      <c r="G358" s="168">
        <f>IF(AND(表格8[[#This Row],[住院日]]&lt;&gt;"",表格8[[#This Row],[出院日]]&lt;&gt;""),(IF(表格8[姓名]="",0,(表格8[出院日]-表格8[住院日])+1)),0)</f>
        <v>15</v>
      </c>
      <c r="H358" s="165" t="str">
        <f>IFERROR((INDEX(名冊[#All],MATCH(表格8[[#This Row],[姓名]],名冊[[#All],[姓名]],0),COLUMN(名冊[[#Headers],[月費]]))),"")</f>
        <v/>
      </c>
      <c r="I358" s="165" t="str">
        <f t="array" ref="I358">IFERROR((INDEX(名冊[#All],MATCH(表格8[[#This Row],[姓名]],名冊[[#All],[姓名]],0),COLUMN(名冊[[#Headers],[包月]]))),"")</f>
        <v/>
      </c>
      <c r="J358" s="165">
        <f>600</f>
        <v>600</v>
      </c>
      <c r="K358" s="174" t="e">
        <f>-(ROUND(IF(表格8[姓名]="",0,(((表格8[月費]+表格8[[#This Row],[包月]])/30)-表格8[佔床費])*表格8[住院天數(含前後日)]),0))</f>
        <v>#VALUE!</v>
      </c>
      <c r="L358" s="169" t="str">
        <f>"住院退費 "&amp;TEXT(表格8[[#This Row],[住院日]],"mm/dd;;")&amp;"-"&amp;TEXT(表格8[[#This Row],[出院日]],"mm/dd;;")&amp;" 共"&amp;表格8[[#This Row],[住院天數(含前後日)]]&amp;"日"</f>
        <v>住院退費 09/03-09/17 共15日</v>
      </c>
      <c r="M358" s="167">
        <f>-(ROUNDDOWN(表格8[[#This Row],[住院天數(含前後日)]]/7,0)*50)</f>
        <v>-100</v>
      </c>
      <c r="N358" s="70"/>
      <c r="O358" s="172"/>
      <c r="P358" s="174">
        <f>-(ROUND(表格8[[#This Row],[冷氣使用
天數]]*(500/30),0))</f>
        <v>0</v>
      </c>
    </row>
    <row r="359" spans="1:16" hidden="1">
      <c r="A359" s="160" t="str">
        <f t="array" ref="A359">IFERROR((INDEX(名冊[#All],MATCH(表格8[[#This Row],[姓名]],名冊[[#All],[姓名]],0),COLUMN(名冊[[#Headers],[字號]]))),"")</f>
        <v>1-439</v>
      </c>
      <c r="B359" s="160" t="s">
        <v>625</v>
      </c>
      <c r="C359" s="162"/>
      <c r="D359" s="160" t="str">
        <f t="shared" si="6"/>
        <v>住院退費</v>
      </c>
      <c r="E359" s="163">
        <v>44443</v>
      </c>
      <c r="F359" s="163">
        <v>44460</v>
      </c>
      <c r="G359" s="168">
        <f>IF(AND(表格8[[#This Row],[住院日]]&lt;&gt;"",表格8[[#This Row],[出院日]]&lt;&gt;""),(IF(表格8[姓名]="",0,(表格8[出院日]-表格8[住院日])+1)),0)</f>
        <v>18</v>
      </c>
      <c r="H359" s="165">
        <f>IFERROR((INDEX(名冊[#All],MATCH(表格8[[#This Row],[姓名]],名冊[[#All],[姓名]],0),COLUMN(名冊[[#Headers],[月費]]))),"")</f>
        <v>32000</v>
      </c>
      <c r="I359" s="165">
        <f t="array" ref="I359">IFERROR((INDEX(名冊[#All],MATCH(表格8[[#This Row],[姓名]],名冊[[#All],[姓名]],0),COLUMN(名冊[[#Headers],[包月]]))),"")</f>
        <v>0</v>
      </c>
      <c r="J359" s="165">
        <f>600</f>
        <v>600</v>
      </c>
      <c r="K359" s="174">
        <f>-(ROUND(IF(表格8[姓名]="",0,(((表格8[月費]+表格8[[#This Row],[包月]])/30)-表格8[佔床費])*表格8[住院天數(含前後日)]),0))</f>
        <v>-8400</v>
      </c>
      <c r="L359" s="169" t="str">
        <f>"住院退費 "&amp;TEXT(表格8[[#This Row],[住院日]],"mm/dd;;")&amp;"-"&amp;TEXT(表格8[[#This Row],[出院日]],"mm/dd;;")&amp;" 共"&amp;表格8[[#This Row],[住院天數(含前後日)]]&amp;"日"</f>
        <v>住院退費 09/04-09/21 共18日</v>
      </c>
      <c r="M359" s="167">
        <f>-(ROUNDDOWN(表格8[[#This Row],[住院天數(含前後日)]]/7,0)*50)</f>
        <v>-100</v>
      </c>
      <c r="N359" s="70"/>
      <c r="O359" s="172"/>
      <c r="P359" s="174">
        <f>-(ROUND(表格8[[#This Row],[冷氣使用
天數]]*(500/30),0))</f>
        <v>0</v>
      </c>
    </row>
    <row r="360" spans="1:16" hidden="1">
      <c r="A360" s="160" t="str">
        <f t="array" ref="A360">IFERROR((INDEX(名冊[#All],MATCH(表格8[[#This Row],[姓名]],名冊[[#All],[姓名]],0),COLUMN(名冊[[#Headers],[字號]]))),"")</f>
        <v/>
      </c>
      <c r="B360" s="160" t="s">
        <v>993</v>
      </c>
      <c r="C360" s="162"/>
      <c r="D360" s="160" t="str">
        <f t="shared" si="6"/>
        <v>住院退費</v>
      </c>
      <c r="E360" s="163">
        <v>44445</v>
      </c>
      <c r="F360" s="163">
        <v>44456</v>
      </c>
      <c r="G360" s="168">
        <f>IF(AND(表格8[[#This Row],[住院日]]&lt;&gt;"",表格8[[#This Row],[出院日]]&lt;&gt;""),(IF(表格8[姓名]="",0,(表格8[出院日]-表格8[住院日])+1)),0)</f>
        <v>12</v>
      </c>
      <c r="H360" s="165" t="str">
        <f>IFERROR((INDEX(名冊[#All],MATCH(表格8[[#This Row],[姓名]],名冊[[#All],[姓名]],0),COLUMN(名冊[[#Headers],[月費]]))),"")</f>
        <v/>
      </c>
      <c r="I360" s="165" t="str">
        <f t="array" ref="I360">IFERROR((INDEX(名冊[#All],MATCH(表格8[[#This Row],[姓名]],名冊[[#All],[姓名]],0),COLUMN(名冊[[#Headers],[包月]]))),"")</f>
        <v/>
      </c>
      <c r="J360" s="165">
        <f>600</f>
        <v>600</v>
      </c>
      <c r="K360" s="174" t="e">
        <f>-(ROUND(IF(表格8[姓名]="",0,(((表格8[月費]+表格8[[#This Row],[包月]])/30)-表格8[佔床費])*表格8[住院天數(含前後日)]),0))</f>
        <v>#VALUE!</v>
      </c>
      <c r="L360" s="169" t="str">
        <f>"住院退費 "&amp;TEXT(表格8[[#This Row],[住院日]],"mm/dd;;")&amp;"-"&amp;TEXT(表格8[[#This Row],[出院日]],"mm/dd;;")&amp;" 共"&amp;表格8[[#This Row],[住院天數(含前後日)]]&amp;"日"</f>
        <v>住院退費 09/06-09/17 共12日</v>
      </c>
      <c r="M360" s="167">
        <f>-(ROUNDDOWN(表格8[[#This Row],[住院天數(含前後日)]]/7,0)*50)</f>
        <v>-50</v>
      </c>
      <c r="N360" s="70"/>
      <c r="O360" s="172"/>
      <c r="P360" s="174">
        <f>-(ROUND(表格8[[#This Row],[冷氣使用
天數]]*(500/30),0))</f>
        <v>0</v>
      </c>
    </row>
    <row r="361" spans="1:16" hidden="1">
      <c r="A361" s="160" t="str">
        <f t="array" ref="A361">IFERROR((INDEX(名冊[#All],MATCH(表格8[[#This Row],[姓名]],名冊[[#All],[姓名]],0),COLUMN(名冊[[#Headers],[字號]]))),"")</f>
        <v>1-521</v>
      </c>
      <c r="B361" s="160" t="s">
        <v>509</v>
      </c>
      <c r="C361" s="162"/>
      <c r="D361" s="160" t="str">
        <f t="shared" si="6"/>
        <v>住院退費</v>
      </c>
      <c r="E361" s="163">
        <v>44455</v>
      </c>
      <c r="F361" s="163">
        <v>44457</v>
      </c>
      <c r="G361" s="168">
        <f>IF(AND(表格8[[#This Row],[住院日]]&lt;&gt;"",表格8[[#This Row],[出院日]]&lt;&gt;""),(IF(表格8[姓名]="",0,(表格8[出院日]-表格8[住院日])+1)),0)</f>
        <v>3</v>
      </c>
      <c r="H361" s="165">
        <f>IFERROR((INDEX(名冊[#All],MATCH(表格8[[#This Row],[姓名]],名冊[[#All],[姓名]],0),COLUMN(名冊[[#Headers],[月費]]))),"")</f>
        <v>30000</v>
      </c>
      <c r="I361" s="165">
        <f t="array" ref="I361">IFERROR((INDEX(名冊[#All],MATCH(表格8[[#This Row],[姓名]],名冊[[#All],[姓名]],0),COLUMN(名冊[[#Headers],[包月]]))),"")</f>
        <v>0</v>
      </c>
      <c r="J361" s="165">
        <f>600</f>
        <v>600</v>
      </c>
      <c r="K361" s="174">
        <f>-(ROUND(IF(表格8[姓名]="",0,(((表格8[月費]+表格8[[#This Row],[包月]])/30)-表格8[佔床費])*表格8[住院天數(含前後日)]),0))</f>
        <v>-1200</v>
      </c>
      <c r="L361" s="169" t="str">
        <f>"住院退費 "&amp;TEXT(表格8[[#This Row],[住院日]],"mm/dd;;")&amp;"-"&amp;TEXT(表格8[[#This Row],[出院日]],"mm/dd;;")&amp;" 共"&amp;表格8[[#This Row],[住院天數(含前後日)]]&amp;"日"</f>
        <v>住院退費 09/16-09/18 共3日</v>
      </c>
      <c r="M361" s="167">
        <f>-(ROUNDDOWN(表格8[[#This Row],[住院天數(含前後日)]]/7,0)*50)</f>
        <v>0</v>
      </c>
      <c r="N361" s="70"/>
      <c r="O361" s="172"/>
      <c r="P361" s="174">
        <f>-(ROUND(表格8[[#This Row],[冷氣使用
天數]]*(500/30),0))</f>
        <v>0</v>
      </c>
    </row>
    <row r="362" spans="1:16" hidden="1">
      <c r="A362" s="160" t="str">
        <f t="array" ref="A362">IFERROR((INDEX(名冊[#All],MATCH(表格8[[#This Row],[姓名]],名冊[[#All],[姓名]],0),COLUMN(名冊[[#Headers],[字號]]))),"")</f>
        <v>1-561</v>
      </c>
      <c r="B362" s="160" t="s">
        <v>617</v>
      </c>
      <c r="C362" s="162"/>
      <c r="D362" s="160" t="str">
        <f t="shared" si="6"/>
        <v>住院退費</v>
      </c>
      <c r="E362" s="163">
        <v>44406</v>
      </c>
      <c r="F362" s="163">
        <v>44435</v>
      </c>
      <c r="G362" s="168">
        <f>IF(AND(表格8[[#This Row],[住院日]]&lt;&gt;"",表格8[[#This Row],[出院日]]&lt;&gt;""),(IF(表格8[姓名]="",0,(表格8[出院日]-表格8[住院日])+1)),0)</f>
        <v>30</v>
      </c>
      <c r="H362" s="165">
        <f>IFERROR((INDEX(名冊[#All],MATCH(表格8[[#This Row],[姓名]],名冊[[#All],[姓名]],0),COLUMN(名冊[[#Headers],[月費]]))),"")</f>
        <v>30000</v>
      </c>
      <c r="I362" s="165">
        <f t="array" ref="I362">IFERROR((INDEX(名冊[#All],MATCH(表格8[[#This Row],[姓名]],名冊[[#All],[姓名]],0),COLUMN(名冊[[#Headers],[包月]]))),"")</f>
        <v>0</v>
      </c>
      <c r="J362" s="165">
        <f>600</f>
        <v>600</v>
      </c>
      <c r="K362" s="174">
        <f>-(ROUND(IF(表格8[姓名]="",0,(((表格8[月費]+表格8[[#This Row],[包月]])/30)-表格8[佔床費])*表格8[住院天數(含前後日)]),0))</f>
        <v>-12000</v>
      </c>
      <c r="L362" s="169" t="str">
        <f>"住院退費 "&amp;TEXT(表格8[[#This Row],[住院日]],"mm/dd;;")&amp;"-"&amp;TEXT(表格8[[#This Row],[出院日]],"mm/dd;;")&amp;" 共"&amp;表格8[[#This Row],[住院天數(含前後日)]]&amp;"日"</f>
        <v>住院退費 07/29-08/27 共30日</v>
      </c>
      <c r="M362" s="167">
        <f>-(ROUNDDOWN(表格8[[#This Row],[住院天數(含前後日)]]/7,0)*50)</f>
        <v>-200</v>
      </c>
      <c r="N362" s="70"/>
      <c r="O362" s="172"/>
      <c r="P362" s="174">
        <f>-(ROUND(表格8[[#This Row],[冷氣使用
天數]]*(500/30),0))</f>
        <v>0</v>
      </c>
    </row>
    <row r="363" spans="1:16" hidden="1">
      <c r="A363" s="160" t="str">
        <f t="array" ref="A363">IFERROR((INDEX(名冊[#All],MATCH(表格8[[#This Row],[姓名]],名冊[[#All],[姓名]],0),COLUMN(名冊[[#Headers],[字號]]))),"")</f>
        <v/>
      </c>
      <c r="B363" s="160" t="s">
        <v>631</v>
      </c>
      <c r="C363" s="162"/>
      <c r="D363" s="160" t="str">
        <f t="shared" si="6"/>
        <v>住院退費</v>
      </c>
      <c r="E363" s="163">
        <v>44417</v>
      </c>
      <c r="F363" s="163">
        <v>44456</v>
      </c>
      <c r="G363" s="168">
        <f>IF(AND(表格8[[#This Row],[住院日]]&lt;&gt;"",表格8[[#This Row],[出院日]]&lt;&gt;""),(IF(表格8[姓名]="",0,(表格8[出院日]-表格8[住院日])+1)),0)</f>
        <v>40</v>
      </c>
      <c r="H363" s="165" t="str">
        <f>IFERROR((INDEX(名冊[#All],MATCH(表格8[[#This Row],[姓名]],名冊[[#All],[姓名]],0),COLUMN(名冊[[#Headers],[月費]]))),"")</f>
        <v/>
      </c>
      <c r="I363" s="165" t="str">
        <f t="array" ref="I363">IFERROR((INDEX(名冊[#All],MATCH(表格8[[#This Row],[姓名]],名冊[[#All],[姓名]],0),COLUMN(名冊[[#Headers],[包月]]))),"")</f>
        <v/>
      </c>
      <c r="J363" s="165">
        <f>600</f>
        <v>600</v>
      </c>
      <c r="K363" s="174" t="e">
        <f>-(ROUND(IF(表格8[姓名]="",0,(((表格8[月費]+表格8[[#This Row],[包月]])/30)-表格8[佔床費])*表格8[住院天數(含前後日)]),0))</f>
        <v>#VALUE!</v>
      </c>
      <c r="L363" s="169" t="str">
        <f>"住院退費 "&amp;TEXT(表格8[[#This Row],[住院日]],"mm/dd;;")&amp;"-"&amp;TEXT(表格8[[#This Row],[出院日]],"mm/dd;;")&amp;" 共"&amp;表格8[[#This Row],[住院天數(含前後日)]]&amp;"日"</f>
        <v>住院退費 08/09-09/17 共40日</v>
      </c>
      <c r="M363" s="167">
        <f>-(ROUNDDOWN(表格8[[#This Row],[住院天數(含前後日)]]/7,0)*50)</f>
        <v>-250</v>
      </c>
      <c r="N363" s="70"/>
      <c r="O363" s="172"/>
      <c r="P363" s="174">
        <f>-(ROUND(表格8[[#This Row],[冷氣使用
天數]]*(500/30),0))</f>
        <v>0</v>
      </c>
    </row>
    <row r="364" spans="1:16" hidden="1">
      <c r="A364" s="160" t="str">
        <f t="array" ref="A364">IFERROR((INDEX(名冊[#All],MATCH(表格8[[#This Row],[姓名]],名冊[[#All],[姓名]],0),COLUMN(名冊[[#Headers],[字號]]))),"")</f>
        <v>3-558</v>
      </c>
      <c r="B364" s="160" t="s">
        <v>860</v>
      </c>
      <c r="C364" s="162"/>
      <c r="D364" s="160" t="s">
        <v>1010</v>
      </c>
      <c r="E364" s="163">
        <v>44440</v>
      </c>
      <c r="F364" s="163">
        <v>44467</v>
      </c>
      <c r="G364" s="168">
        <f>IF(AND(表格8[[#This Row],[住院日]]&lt;&gt;"",表格8[[#This Row],[出院日]]&lt;&gt;""),(IF(表格8[姓名]="",0,(表格8[出院日]-表格8[住院日])+1)),0)</f>
        <v>28</v>
      </c>
      <c r="H364" s="165">
        <f>IFERROR((INDEX(名冊[#All],MATCH(表格8[[#This Row],[姓名]],名冊[[#All],[姓名]],0),COLUMN(名冊[[#Headers],[月費]]))),"")</f>
        <v>35000</v>
      </c>
      <c r="I364" s="165">
        <f t="array" ref="I364">IFERROR((INDEX(名冊[#All],MATCH(表格8[[#This Row],[姓名]],名冊[[#All],[姓名]],0),COLUMN(名冊[[#Headers],[包月]]))),"")</f>
        <v>0</v>
      </c>
      <c r="J364" s="165">
        <f>600</f>
        <v>600</v>
      </c>
      <c r="K364" s="174">
        <f>-(ROUND(IF(表格8[姓名]="",0,(((表格8[月費]+表格8[[#This Row],[包月]])/30)-表格8[佔床費])*表格8[住院天數(含前後日)]),0))</f>
        <v>-15867</v>
      </c>
      <c r="L364" s="169" t="str">
        <f>"住院退費 "&amp;TEXT(表格8[[#This Row],[住院日]],"mm/dd;;")&amp;"-"&amp;TEXT(表格8[[#This Row],[出院日]],"mm/dd;;")&amp;" 共"&amp;表格8[[#This Row],[住院天數(含前後日)]]&amp;"日"</f>
        <v>住院退費 09/01-09/28 共28日</v>
      </c>
      <c r="M364" s="167">
        <f>-(ROUNDDOWN(表格8[[#This Row],[住院天數(含前後日)]]/7,0)*50)</f>
        <v>-200</v>
      </c>
      <c r="N364" s="176" t="s">
        <v>1011</v>
      </c>
      <c r="O364" s="172"/>
      <c r="P364" s="174">
        <f>-(ROUND(表格8[[#This Row],[冷氣使用
天數]]*(500/30),0))</f>
        <v>0</v>
      </c>
    </row>
    <row r="365" spans="1:16" hidden="1">
      <c r="A365" s="160" t="str">
        <f t="array" ref="A365">IFERROR((INDEX(名冊[#All],MATCH(表格8[[#This Row],[姓名]],名冊[[#All],[姓名]],0),COLUMN(名冊[[#Headers],[字號]]))),"")</f>
        <v/>
      </c>
      <c r="B365" s="160" t="s">
        <v>1022</v>
      </c>
      <c r="C365" s="162"/>
      <c r="D365" s="160" t="str">
        <f t="shared" ref="D365:D377" si="7">"住院退費"</f>
        <v>住院退費</v>
      </c>
      <c r="E365" s="163">
        <v>44471</v>
      </c>
      <c r="F365" s="163">
        <v>44479</v>
      </c>
      <c r="G365" s="168">
        <f>IF(AND(表格8[[#This Row],[住院日]]&lt;&gt;"",表格8[[#This Row],[出院日]]&lt;&gt;""),(IF(表格8[姓名]="",0,(表格8[出院日]-表格8[住院日])+1)),0)</f>
        <v>9</v>
      </c>
      <c r="H365" s="165" t="str">
        <f>IFERROR((INDEX(名冊[#All],MATCH(表格8[[#This Row],[姓名]],名冊[[#All],[姓名]],0),COLUMN(名冊[[#Headers],[月費]]))),"")</f>
        <v/>
      </c>
      <c r="I365" s="165" t="str">
        <f t="array" ref="I365">IFERROR((INDEX(名冊[#All],MATCH(表格8[[#This Row],[姓名]],名冊[[#All],[姓名]],0),COLUMN(名冊[[#Headers],[包月]]))),"")</f>
        <v/>
      </c>
      <c r="J365" s="165">
        <f>600</f>
        <v>600</v>
      </c>
      <c r="K365" s="174" t="e">
        <f>-(ROUND(IF(表格8[姓名]="",0,(((表格8[月費]+表格8[[#This Row],[包月]])/30)-表格8[佔床費])*表格8[住院天數(含前後日)]),0))</f>
        <v>#VALUE!</v>
      </c>
      <c r="L365" s="169" t="str">
        <f>"住院退費 "&amp;TEXT(表格8[[#This Row],[住院日]],"mm/dd;;")&amp;"-"&amp;TEXT(表格8[[#This Row],[出院日]],"mm/dd;;")&amp;" 共"&amp;表格8[[#This Row],[住院天數(含前後日)]]&amp;"日"</f>
        <v>住院退費 10/02-10/10 共9日</v>
      </c>
      <c r="M365" s="167">
        <f>-(ROUNDDOWN(表格8[[#This Row],[住院天數(含前後日)]]/7,0)*50)</f>
        <v>-50</v>
      </c>
      <c r="N365" s="70"/>
      <c r="O365" s="172"/>
      <c r="P365" s="174">
        <f>-(ROUND(表格8[[#This Row],[冷氣使用
天數]]*(500/30),0))</f>
        <v>0</v>
      </c>
    </row>
    <row r="366" spans="1:16" hidden="1">
      <c r="A366" s="160" t="str">
        <f t="array" ref="A366">IFERROR((INDEX(名冊[#All],MATCH(表格8[[#This Row],[姓名]],名冊[[#All],[姓名]],0),COLUMN(名冊[[#Headers],[字號]]))),"")</f>
        <v/>
      </c>
      <c r="B366" s="160" t="s">
        <v>1016</v>
      </c>
      <c r="C366" s="162"/>
      <c r="D366" s="160" t="str">
        <f t="shared" si="7"/>
        <v>住院退費</v>
      </c>
      <c r="E366" s="163">
        <v>44431</v>
      </c>
      <c r="F366" s="163">
        <v>44469</v>
      </c>
      <c r="G366" s="168">
        <f>IF(AND(表格8[[#This Row],[住院日]]&lt;&gt;"",表格8[[#This Row],[出院日]]&lt;&gt;""),(IF(表格8[姓名]="",0,(表格8[出院日]-表格8[住院日])+1)),0)</f>
        <v>39</v>
      </c>
      <c r="H366" s="165" t="str">
        <f>IFERROR((INDEX(名冊[#All],MATCH(表格8[[#This Row],[姓名]],名冊[[#All],[姓名]],0),COLUMN(名冊[[#Headers],[月費]]))),"")</f>
        <v/>
      </c>
      <c r="I366" s="165" t="str">
        <f t="array" ref="I366">IFERROR((INDEX(名冊[#All],MATCH(表格8[[#This Row],[姓名]],名冊[[#All],[姓名]],0),COLUMN(名冊[[#Headers],[包月]]))),"")</f>
        <v/>
      </c>
      <c r="J366" s="165">
        <f>600</f>
        <v>600</v>
      </c>
      <c r="K366" s="174" t="e">
        <f>-(ROUND(IF(表格8[姓名]="",0,(((表格8[月費]+表格8[[#This Row],[包月]])/30)-表格8[佔床費])*表格8[住院天數(含前後日)]),0))</f>
        <v>#VALUE!</v>
      </c>
      <c r="L366" s="169" t="str">
        <f>"住院退費 "&amp;TEXT(表格8[[#This Row],[住院日]],"mm/dd;;")&amp;"-"&amp;TEXT(表格8[[#This Row],[出院日]],"mm/dd;;")&amp;" 共"&amp;表格8[[#This Row],[住院天數(含前後日)]]&amp;"日"</f>
        <v>住院退費 08/23-09/30 共39日</v>
      </c>
      <c r="M366" s="167">
        <f>-(ROUNDDOWN(表格8[[#This Row],[住院天數(含前後日)]]/7,0)*50)</f>
        <v>-250</v>
      </c>
      <c r="N366" s="70"/>
      <c r="O366" s="172"/>
      <c r="P366" s="174">
        <f>-(ROUND(表格8[[#This Row],[冷氣使用
天數]]*(500/30),0))</f>
        <v>0</v>
      </c>
    </row>
    <row r="367" spans="1:16" hidden="1">
      <c r="A367" s="160" t="str">
        <f t="array" ref="A367">IFERROR((INDEX(名冊[#All],MATCH(表格8[[#This Row],[姓名]],名冊[[#All],[姓名]],0),COLUMN(名冊[[#Headers],[字號]]))),"")</f>
        <v/>
      </c>
      <c r="B367" s="160" t="s">
        <v>1024</v>
      </c>
      <c r="C367" s="162"/>
      <c r="D367" s="160" t="str">
        <f t="shared" si="7"/>
        <v>住院退費</v>
      </c>
      <c r="E367" s="163">
        <v>44472</v>
      </c>
      <c r="F367" s="163">
        <v>44477</v>
      </c>
      <c r="G367" s="168">
        <f>IF(AND(表格8[[#This Row],[住院日]]&lt;&gt;"",表格8[[#This Row],[出院日]]&lt;&gt;""),(IF(表格8[姓名]="",0,(表格8[出院日]-表格8[住院日])+1)),0)</f>
        <v>6</v>
      </c>
      <c r="H367" s="165" t="str">
        <f>IFERROR((INDEX(名冊[#All],MATCH(表格8[[#This Row],[姓名]],名冊[[#All],[姓名]],0),COLUMN(名冊[[#Headers],[月費]]))),"")</f>
        <v/>
      </c>
      <c r="I367" s="165" t="str">
        <f t="array" ref="I367">IFERROR((INDEX(名冊[#All],MATCH(表格8[[#This Row],[姓名]],名冊[[#All],[姓名]],0),COLUMN(名冊[[#Headers],[包月]]))),"")</f>
        <v/>
      </c>
      <c r="J367" s="165">
        <f>600</f>
        <v>600</v>
      </c>
      <c r="K367" s="174" t="e">
        <f>-(ROUND(IF(表格8[姓名]="",0,(((表格8[月費]+表格8[[#This Row],[包月]])/30)-表格8[佔床費])*表格8[住院天數(含前後日)]),0))</f>
        <v>#VALUE!</v>
      </c>
      <c r="L367" s="169" t="str">
        <f>"住院退費 "&amp;TEXT(表格8[[#This Row],[住院日]],"mm/dd;;")&amp;"-"&amp;TEXT(表格8[[#This Row],[出院日]],"mm/dd;;")&amp;" 共"&amp;表格8[[#This Row],[住院天數(含前後日)]]&amp;"日"</f>
        <v>住院退費 10/03-10/08 共6日</v>
      </c>
      <c r="M367" s="167">
        <f>-(ROUNDDOWN(表格8[[#This Row],[住院天數(含前後日)]]/7,0)*50)</f>
        <v>0</v>
      </c>
      <c r="N367" s="70"/>
      <c r="O367" s="172"/>
      <c r="P367" s="174">
        <f>-(ROUND(表格8[[#This Row],[冷氣使用
天數]]*(500/30),0))</f>
        <v>0</v>
      </c>
    </row>
    <row r="368" spans="1:16" hidden="1">
      <c r="A368" s="160" t="str">
        <f t="array" ref="A368">IFERROR((INDEX(名冊[#All],MATCH(表格8[[#This Row],[姓名]],名冊[[#All],[姓名]],0),COLUMN(名冊[[#Headers],[字號]]))),"")</f>
        <v/>
      </c>
      <c r="B368" s="160" t="s">
        <v>1017</v>
      </c>
      <c r="C368" s="162"/>
      <c r="D368" s="160" t="str">
        <f t="shared" si="7"/>
        <v>住院退費</v>
      </c>
      <c r="E368" s="163">
        <v>44464</v>
      </c>
      <c r="F368" s="163">
        <v>44469</v>
      </c>
      <c r="G368" s="168">
        <f>IF(AND(表格8[[#This Row],[住院日]]&lt;&gt;"",表格8[[#This Row],[出院日]]&lt;&gt;""),(IF(表格8[姓名]="",0,(表格8[出院日]-表格8[住院日])+1)),0)</f>
        <v>6</v>
      </c>
      <c r="H368" s="165" t="str">
        <f>IFERROR((INDEX(名冊[#All],MATCH(表格8[[#This Row],[姓名]],名冊[[#All],[姓名]],0),COLUMN(名冊[[#Headers],[月費]]))),"")</f>
        <v/>
      </c>
      <c r="I368" s="165" t="str">
        <f t="array" ref="I368">IFERROR((INDEX(名冊[#All],MATCH(表格8[[#This Row],[姓名]],名冊[[#All],[姓名]],0),COLUMN(名冊[[#Headers],[包月]]))),"")</f>
        <v/>
      </c>
      <c r="J368" s="165">
        <f>600</f>
        <v>600</v>
      </c>
      <c r="K368" s="174" t="e">
        <f>-(ROUND(IF(表格8[姓名]="",0,(((表格8[月費]+表格8[[#This Row],[包月]])/30)-表格8[佔床費])*表格8[住院天數(含前後日)]),0))</f>
        <v>#VALUE!</v>
      </c>
      <c r="L368" s="169" t="str">
        <f>"住院退費 "&amp;TEXT(表格8[[#This Row],[住院日]],"mm/dd;;")&amp;"-"&amp;TEXT(表格8[[#This Row],[出院日]],"mm/dd;;")&amp;" 共"&amp;表格8[[#This Row],[住院天數(含前後日)]]&amp;"日"</f>
        <v>住院退費 09/25-09/30 共6日</v>
      </c>
      <c r="M368" s="167">
        <f>-(ROUNDDOWN(表格8[[#This Row],[住院天數(含前後日)]]/7,0)*50)</f>
        <v>0</v>
      </c>
      <c r="N368" s="70"/>
      <c r="O368" s="172"/>
      <c r="P368" s="174">
        <f>-(ROUND(表格8[[#This Row],[冷氣使用
天數]]*(500/30),0))</f>
        <v>0</v>
      </c>
    </row>
    <row r="369" spans="1:16" hidden="1">
      <c r="A369" s="160" t="str">
        <f t="array" ref="A369">IFERROR((INDEX(名冊[#All],MATCH(表格8[[#This Row],[姓名]],名冊[[#All],[姓名]],0),COLUMN(名冊[[#Headers],[字號]]))),"")</f>
        <v/>
      </c>
      <c r="B369" s="160" t="s">
        <v>1018</v>
      </c>
      <c r="C369" s="162"/>
      <c r="D369" s="160" t="str">
        <f t="shared" si="7"/>
        <v>住院退費</v>
      </c>
      <c r="E369" s="163">
        <v>44469</v>
      </c>
      <c r="F369" s="163">
        <v>44483</v>
      </c>
      <c r="G369" s="168">
        <f>IF(AND(表格8[[#This Row],[住院日]]&lt;&gt;"",表格8[[#This Row],[出院日]]&lt;&gt;""),(IF(表格8[姓名]="",0,(表格8[出院日]-表格8[住院日])+1)),0)</f>
        <v>15</v>
      </c>
      <c r="H369" s="165" t="str">
        <f>IFERROR((INDEX(名冊[#All],MATCH(表格8[[#This Row],[姓名]],名冊[[#All],[姓名]],0),COLUMN(名冊[[#Headers],[月費]]))),"")</f>
        <v/>
      </c>
      <c r="I369" s="165" t="str">
        <f t="array" ref="I369">IFERROR((INDEX(名冊[#All],MATCH(表格8[[#This Row],[姓名]],名冊[[#All],[姓名]],0),COLUMN(名冊[[#Headers],[包月]]))),"")</f>
        <v/>
      </c>
      <c r="J369" s="165">
        <f>600</f>
        <v>600</v>
      </c>
      <c r="K369" s="174" t="e">
        <f>-(ROUND(IF(表格8[姓名]="",0,(((表格8[月費]+表格8[[#This Row],[包月]])/30)-表格8[佔床費])*表格8[住院天數(含前後日)]),0))</f>
        <v>#VALUE!</v>
      </c>
      <c r="L369" s="169" t="str">
        <f>"住院退費 "&amp;TEXT(表格8[[#This Row],[住院日]],"mm/dd;;")&amp;"-"&amp;TEXT(表格8[[#This Row],[出院日]],"mm/dd;;")&amp;" 共"&amp;表格8[[#This Row],[住院天數(含前後日)]]&amp;"日"</f>
        <v>住院退費 09/30-10/14 共15日</v>
      </c>
      <c r="M369" s="167">
        <f>-(ROUNDDOWN(表格8[[#This Row],[住院天數(含前後日)]]/7,0)*50)</f>
        <v>-100</v>
      </c>
      <c r="N369" s="70"/>
      <c r="O369" s="172"/>
      <c r="P369" s="174">
        <f>-(ROUND(表格8[[#This Row],[冷氣使用
天數]]*(500/30),0))</f>
        <v>0</v>
      </c>
    </row>
    <row r="370" spans="1:16" hidden="1">
      <c r="A370" s="160" t="str">
        <f t="array" ref="A370">IFERROR((INDEX(名冊[#All],MATCH(表格8[[#This Row],[姓名]],名冊[[#All],[姓名]],0),COLUMN(名冊[[#Headers],[字號]]))),"")</f>
        <v>1-211</v>
      </c>
      <c r="B370" s="160" t="s">
        <v>1019</v>
      </c>
      <c r="C370" s="162"/>
      <c r="D370" s="160" t="str">
        <f t="shared" si="7"/>
        <v>住院退費</v>
      </c>
      <c r="E370" s="163">
        <v>44469</v>
      </c>
      <c r="F370" s="163">
        <v>44484</v>
      </c>
      <c r="G370" s="168">
        <f>IF(AND(表格8[[#This Row],[住院日]]&lt;&gt;"",表格8[[#This Row],[出院日]]&lt;&gt;""),(IF(表格8[姓名]="",0,(表格8[出院日]-表格8[住院日])+1)),0)</f>
        <v>16</v>
      </c>
      <c r="H370" s="165">
        <f>IFERROR((INDEX(名冊[#All],MATCH(表格8[[#This Row],[姓名]],名冊[[#All],[姓名]],0),COLUMN(名冊[[#Headers],[月費]]))),"")</f>
        <v>30000</v>
      </c>
      <c r="I370" s="165">
        <f t="array" ref="I370">IFERROR((INDEX(名冊[#All],MATCH(表格8[[#This Row],[姓名]],名冊[[#All],[姓名]],0),COLUMN(名冊[[#Headers],[包月]]))),"")</f>
        <v>0</v>
      </c>
      <c r="J370" s="165">
        <f>600</f>
        <v>600</v>
      </c>
      <c r="K370" s="174">
        <f>-(ROUND(IF(表格8[姓名]="",0,(((表格8[月費]+表格8[[#This Row],[包月]])/30)-表格8[佔床費])*表格8[住院天數(含前後日)]),0))</f>
        <v>-6400</v>
      </c>
      <c r="L370" s="169" t="str">
        <f>"住院退費 "&amp;TEXT(表格8[[#This Row],[住院日]],"mm/dd;;")&amp;"-"&amp;TEXT(表格8[[#This Row],[出院日]],"mm/dd;;")&amp;" 共"&amp;表格8[[#This Row],[住院天數(含前後日)]]&amp;"日"</f>
        <v>住院退費 09/30-10/15 共16日</v>
      </c>
      <c r="M370" s="167">
        <f>-(ROUNDDOWN(表格8[[#This Row],[住院天數(含前後日)]]/7,0)*50)</f>
        <v>-100</v>
      </c>
      <c r="N370" s="70"/>
      <c r="O370" s="172"/>
      <c r="P370" s="174">
        <f>-(ROUND(表格8[[#This Row],[冷氣使用
天數]]*(500/30),0))</f>
        <v>0</v>
      </c>
    </row>
    <row r="371" spans="1:16" hidden="1">
      <c r="A371" s="160" t="str">
        <f t="array" ref="A371">IFERROR((INDEX(名冊[#All],MATCH(表格8[[#This Row],[姓名]],名冊[[#All],[姓名]],0),COLUMN(名冊[[#Headers],[字號]]))),"")</f>
        <v/>
      </c>
      <c r="B371" s="160" t="s">
        <v>1020</v>
      </c>
      <c r="C371" s="162"/>
      <c r="D371" s="160" t="str">
        <f t="shared" si="7"/>
        <v>住院退費</v>
      </c>
      <c r="E371" s="163">
        <v>44470</v>
      </c>
      <c r="F371" s="163">
        <v>44490</v>
      </c>
      <c r="G371" s="168">
        <f>IF(AND(表格8[[#This Row],[住院日]]&lt;&gt;"",表格8[[#This Row],[出院日]]&lt;&gt;""),(IF(表格8[姓名]="",0,(表格8[出院日]-表格8[住院日])+1)),0)</f>
        <v>21</v>
      </c>
      <c r="H371" s="165" t="str">
        <f>IFERROR((INDEX(名冊[#All],MATCH(表格8[[#This Row],[姓名]],名冊[[#All],[姓名]],0),COLUMN(名冊[[#Headers],[月費]]))),"")</f>
        <v/>
      </c>
      <c r="I371" s="165" t="str">
        <f t="array" ref="I371">IFERROR((INDEX(名冊[#All],MATCH(表格8[[#This Row],[姓名]],名冊[[#All],[姓名]],0),COLUMN(名冊[[#Headers],[包月]]))),"")</f>
        <v/>
      </c>
      <c r="J371" s="165">
        <f>600</f>
        <v>600</v>
      </c>
      <c r="K371" s="174" t="e">
        <f>-(ROUND(IF(表格8[姓名]="",0,(((表格8[月費]+表格8[[#This Row],[包月]])/30)-表格8[佔床費])*表格8[住院天數(含前後日)]),0))</f>
        <v>#VALUE!</v>
      </c>
      <c r="L371" s="169" t="str">
        <f>"住院退費 "&amp;TEXT(表格8[[#This Row],[住院日]],"mm/dd;;")&amp;"-"&amp;TEXT(表格8[[#This Row],[出院日]],"mm/dd;;")&amp;" 共"&amp;表格8[[#This Row],[住院天數(含前後日)]]&amp;"日"</f>
        <v>住院退費 10/01-10/21 共21日</v>
      </c>
      <c r="M371" s="167">
        <f>-(ROUNDDOWN(表格8[[#This Row],[住院天數(含前後日)]]/7,0)*50)</f>
        <v>-150</v>
      </c>
      <c r="N371" s="70"/>
      <c r="O371" s="172"/>
      <c r="P371" s="174">
        <f>-(ROUND(表格8[[#This Row],[冷氣使用
天數]]*(500/30),0))</f>
        <v>0</v>
      </c>
    </row>
    <row r="372" spans="1:16" hidden="1">
      <c r="A372" s="160" t="str">
        <f t="array" ref="A372">IFERROR((INDEX(名冊[#All],MATCH(表格8[[#This Row],[姓名]],名冊[[#All],[姓名]],0),COLUMN(名冊[[#Headers],[字號]]))),"")</f>
        <v/>
      </c>
      <c r="B372" s="160" t="s">
        <v>1021</v>
      </c>
      <c r="C372" s="162"/>
      <c r="D372" s="160" t="str">
        <f t="shared" si="7"/>
        <v>住院退費</v>
      </c>
      <c r="E372" s="163">
        <v>44452</v>
      </c>
      <c r="F372" s="163">
        <v>44470</v>
      </c>
      <c r="G372" s="168">
        <f>IF(AND(表格8[[#This Row],[住院日]]&lt;&gt;"",表格8[[#This Row],[出院日]]&lt;&gt;""),(IF(表格8[姓名]="",0,(表格8[出院日]-表格8[住院日])+1)),0)</f>
        <v>19</v>
      </c>
      <c r="H372" s="165" t="str">
        <f>IFERROR((INDEX(名冊[#All],MATCH(表格8[[#This Row],[姓名]],名冊[[#All],[姓名]],0),COLUMN(名冊[[#Headers],[月費]]))),"")</f>
        <v/>
      </c>
      <c r="I372" s="165" t="str">
        <f t="array" ref="I372">IFERROR((INDEX(名冊[#All],MATCH(表格8[[#This Row],[姓名]],名冊[[#All],[姓名]],0),COLUMN(名冊[[#Headers],[包月]]))),"")</f>
        <v/>
      </c>
      <c r="J372" s="165">
        <f>600</f>
        <v>600</v>
      </c>
      <c r="K372" s="174" t="e">
        <f>-(ROUND(IF(表格8[姓名]="",0,(((表格8[月費]+表格8[[#This Row],[包月]])/30)-表格8[佔床費])*表格8[住院天數(含前後日)]),0))</f>
        <v>#VALUE!</v>
      </c>
      <c r="L372" s="169" t="str">
        <f>"住院退費 "&amp;TEXT(表格8[[#This Row],[住院日]],"mm/dd;;")&amp;"-"&amp;TEXT(表格8[[#This Row],[出院日]],"mm/dd;;")&amp;" 共"&amp;表格8[[#This Row],[住院天數(含前後日)]]&amp;"日"</f>
        <v>住院退費 09/13-10/01 共19日</v>
      </c>
      <c r="M372" s="167">
        <f>-(ROUNDDOWN(表格8[[#This Row],[住院天數(含前後日)]]/7,0)*50)</f>
        <v>-100</v>
      </c>
      <c r="N372" s="70"/>
      <c r="O372" s="172"/>
      <c r="P372" s="174">
        <f>-(ROUND(表格8[[#This Row],[冷氣使用
天數]]*(500/30),0))</f>
        <v>0</v>
      </c>
    </row>
    <row r="373" spans="1:16" hidden="1">
      <c r="A373" s="160" t="str">
        <f t="array" ref="A373">IFERROR((INDEX(名冊[#All],MATCH(表格8[[#This Row],[姓名]],名冊[[#All],[姓名]],0),COLUMN(名冊[[#Headers],[字號]]))),"")</f>
        <v/>
      </c>
      <c r="B373" s="177" t="s">
        <v>585</v>
      </c>
      <c r="C373" s="162"/>
      <c r="D373" s="160" t="str">
        <f t="shared" si="7"/>
        <v>住院退費</v>
      </c>
      <c r="E373" s="163">
        <v>44473</v>
      </c>
      <c r="F373" s="163">
        <v>44489</v>
      </c>
      <c r="G373" s="168">
        <f>IF(AND(表格8[[#This Row],[住院日]]&lt;&gt;"",表格8[[#This Row],[出院日]]&lt;&gt;""),(IF(表格8[姓名]="",0,(表格8[出院日]-表格8[住院日])+1)),0)</f>
        <v>17</v>
      </c>
      <c r="H373" s="165" t="str">
        <f>IFERROR((INDEX(名冊[#All],MATCH(表格8[[#This Row],[姓名]],名冊[[#All],[姓名]],0),COLUMN(名冊[[#Headers],[月費]]))),"")</f>
        <v/>
      </c>
      <c r="I373" s="165" t="str">
        <f t="array" ref="I373">IFERROR((INDEX(名冊[#All],MATCH(表格8[[#This Row],[姓名]],名冊[[#All],[姓名]],0),COLUMN(名冊[[#Headers],[包月]]))),"")</f>
        <v/>
      </c>
      <c r="J373" s="165">
        <f>600</f>
        <v>600</v>
      </c>
      <c r="K373" s="174" t="e">
        <f>-(ROUND(IF(表格8[姓名]="",0,(((表格8[月費]+表格8[[#This Row],[包月]])/30)-表格8[佔床費])*表格8[住院天數(含前後日)]),0))</f>
        <v>#VALUE!</v>
      </c>
      <c r="L373" s="169" t="str">
        <f>"住院退費 "&amp;TEXT(表格8[[#This Row],[住院日]],"mm/dd;;")&amp;"-"&amp;TEXT(表格8[[#This Row],[出院日]],"mm/dd;;")&amp;" 共"&amp;表格8[[#This Row],[住院天數(含前後日)]]&amp;"日"</f>
        <v>住院退費 10/04-10/20 共17日</v>
      </c>
      <c r="M373" s="167">
        <f>-(ROUNDDOWN(表格8[[#This Row],[住院天數(含前後日)]]/7,0)*50)</f>
        <v>-100</v>
      </c>
      <c r="N373" s="176" t="s">
        <v>1026</v>
      </c>
      <c r="O373" s="172"/>
      <c r="P373" s="174">
        <f>-(ROUND(表格8[[#This Row],[冷氣使用
天數]]*(500/30),0))</f>
        <v>0</v>
      </c>
    </row>
    <row r="374" spans="1:16" hidden="1">
      <c r="A374" s="160" t="str">
        <f t="array" ref="A374">IFERROR((INDEX(名冊[#All],MATCH(表格8[[#This Row],[姓名]],名冊[[#All],[姓名]],0),COLUMN(名冊[[#Headers],[字號]]))),"")</f>
        <v/>
      </c>
      <c r="B374" s="160" t="s">
        <v>1023</v>
      </c>
      <c r="C374" s="162"/>
      <c r="D374" s="160" t="str">
        <f t="shared" si="7"/>
        <v>住院退費</v>
      </c>
      <c r="E374" s="163">
        <v>44473</v>
      </c>
      <c r="F374" s="163">
        <v>44491</v>
      </c>
      <c r="G374" s="168">
        <f>IF(AND(表格8[[#This Row],[住院日]]&lt;&gt;"",表格8[[#This Row],[出院日]]&lt;&gt;""),(IF(表格8[姓名]="",0,(表格8[出院日]-表格8[住院日])+1)),0)</f>
        <v>19</v>
      </c>
      <c r="H374" s="165" t="str">
        <f>IFERROR((INDEX(名冊[#All],MATCH(表格8[[#This Row],[姓名]],名冊[[#All],[姓名]],0),COLUMN(名冊[[#Headers],[月費]]))),"")</f>
        <v/>
      </c>
      <c r="I374" s="165" t="str">
        <f t="array" ref="I374">IFERROR((INDEX(名冊[#All],MATCH(表格8[[#This Row],[姓名]],名冊[[#All],[姓名]],0),COLUMN(名冊[[#Headers],[包月]]))),"")</f>
        <v/>
      </c>
      <c r="J374" s="165">
        <f>600</f>
        <v>600</v>
      </c>
      <c r="K374" s="174" t="e">
        <f>-(ROUND(IF(表格8[姓名]="",0,(((表格8[月費]+表格8[[#This Row],[包月]])/30)-表格8[佔床費])*表格8[住院天數(含前後日)]),0))</f>
        <v>#VALUE!</v>
      </c>
      <c r="L374" s="169" t="str">
        <f>"住院退費 "&amp;TEXT(表格8[[#This Row],[住院日]],"mm/dd;;")&amp;"-"&amp;TEXT(表格8[[#This Row],[出院日]],"mm/dd;;")&amp;" 共"&amp;表格8[[#This Row],[住院天數(含前後日)]]&amp;"日"</f>
        <v>住院退費 10/04-10/22 共19日</v>
      </c>
      <c r="M374" s="167">
        <f>-(ROUNDDOWN(表格8[[#This Row],[住院天數(含前後日)]]/7,0)*50)</f>
        <v>-100</v>
      </c>
      <c r="N374" s="70"/>
      <c r="O374" s="172"/>
      <c r="P374" s="174">
        <f>-(ROUND(表格8[[#This Row],[冷氣使用
天數]]*(500/30),0))</f>
        <v>0</v>
      </c>
    </row>
    <row r="375" spans="1:16" hidden="1">
      <c r="A375" s="160" t="str">
        <f t="array" ref="A375">IFERROR((INDEX(名冊[#All],MATCH(表格8[[#This Row],[姓名]],名冊[[#All],[姓名]],0),COLUMN(名冊[[#Headers],[字號]]))),"")</f>
        <v>2-086</v>
      </c>
      <c r="B375" s="160" t="s">
        <v>1025</v>
      </c>
      <c r="C375" s="162"/>
      <c r="D375" s="160" t="str">
        <f t="shared" si="7"/>
        <v>住院退費</v>
      </c>
      <c r="E375" s="163">
        <v>44466</v>
      </c>
      <c r="F375" s="163">
        <v>44476</v>
      </c>
      <c r="G375" s="168">
        <f>IF(AND(表格8[[#This Row],[住院日]]&lt;&gt;"",表格8[[#This Row],[出院日]]&lt;&gt;""),(IF(表格8[姓名]="",0,(表格8[出院日]-表格8[住院日])+1)),0)</f>
        <v>11</v>
      </c>
      <c r="H375" s="165">
        <f>IFERROR((INDEX(名冊[#All],MATCH(表格8[[#This Row],[姓名]],名冊[[#All],[姓名]],0),COLUMN(名冊[[#Headers],[月費]]))),"")</f>
        <v>37000</v>
      </c>
      <c r="I375" s="165">
        <f t="array" ref="I375">IFERROR((INDEX(名冊[#All],MATCH(表格8[[#This Row],[姓名]],名冊[[#All],[姓名]],0),COLUMN(名冊[[#Headers],[包月]]))),"")</f>
        <v>0</v>
      </c>
      <c r="J375" s="165">
        <f>600</f>
        <v>600</v>
      </c>
      <c r="K375" s="174">
        <f>-(ROUND(IF(表格8[姓名]="",0,(((表格8[月費]+表格8[[#This Row],[包月]])/30)-表格8[佔床費])*表格8[住院天數(含前後日)]),0))</f>
        <v>-6967</v>
      </c>
      <c r="L375" s="169" t="str">
        <f>"住院退費 "&amp;TEXT(表格8[[#This Row],[住院日]],"mm/dd;;")&amp;"-"&amp;TEXT(表格8[[#This Row],[出院日]],"mm/dd;;")&amp;" 共"&amp;表格8[[#This Row],[住院天數(含前後日)]]&amp;"日"</f>
        <v>住院退費 09/27-10/07 共11日</v>
      </c>
      <c r="M375" s="167">
        <f>-(ROUNDDOWN(表格8[[#This Row],[住院天數(含前後日)]]/7,0)*50)</f>
        <v>-50</v>
      </c>
      <c r="N375" s="70"/>
      <c r="O375" s="172"/>
      <c r="P375" s="174">
        <f>-(ROUND(表格8[[#This Row],[冷氣使用
天數]]*(500/30),0))</f>
        <v>0</v>
      </c>
    </row>
    <row r="376" spans="1:16" hidden="1">
      <c r="A376" s="160" t="str">
        <f t="array" ref="A376">IFERROR((INDEX(名冊[#All],MATCH(表格8[[#This Row],[姓名]],名冊[[#All],[姓名]],0),COLUMN(名冊[[#Headers],[字號]]))),"")</f>
        <v>2-147</v>
      </c>
      <c r="B376" s="160" t="s">
        <v>1027</v>
      </c>
      <c r="C376" s="162"/>
      <c r="D376" s="160" t="str">
        <f t="shared" si="7"/>
        <v>住院退費</v>
      </c>
      <c r="E376" s="163">
        <v>44459</v>
      </c>
      <c r="F376" s="163">
        <v>44470</v>
      </c>
      <c r="G376" s="168">
        <f>IF(AND(表格8[[#This Row],[住院日]]&lt;&gt;"",表格8[[#This Row],[出院日]]&lt;&gt;""),(IF(表格8[姓名]="",0,(表格8[出院日]-表格8[住院日])+1)),0)</f>
        <v>12</v>
      </c>
      <c r="H376" s="165">
        <f>IFERROR((INDEX(名冊[#All],MATCH(表格8[[#This Row],[姓名]],名冊[[#All],[姓名]],0),COLUMN(名冊[[#Headers],[月費]]))),"")</f>
        <v>37000</v>
      </c>
      <c r="I376" s="165">
        <f t="array" ref="I376">IFERROR((INDEX(名冊[#All],MATCH(表格8[[#This Row],[姓名]],名冊[[#All],[姓名]],0),COLUMN(名冊[[#Headers],[包月]]))),"")</f>
        <v>0</v>
      </c>
      <c r="J376" s="165">
        <f>600</f>
        <v>600</v>
      </c>
      <c r="K376" s="174">
        <f>-(ROUND(IF(表格8[姓名]="",0,(((表格8[月費]+表格8[[#This Row],[包月]])/30)-表格8[佔床費])*表格8[住院天數(含前後日)]),0))</f>
        <v>-7600</v>
      </c>
      <c r="L376" s="169" t="str">
        <f>"住院退費 "&amp;TEXT(表格8[[#This Row],[住院日]],"mm/dd;;")&amp;"-"&amp;TEXT(表格8[[#This Row],[出院日]],"mm/dd;;")&amp;" 共"&amp;表格8[[#This Row],[住院天數(含前後日)]]&amp;"日"</f>
        <v>住院退費 09/20-10/01 共12日</v>
      </c>
      <c r="M376" s="167">
        <f>-(ROUNDDOWN(表格8[[#This Row],[住院天數(含前後日)]]/7,0)*50)</f>
        <v>-50</v>
      </c>
      <c r="N376" s="70"/>
      <c r="O376" s="172"/>
      <c r="P376" s="174">
        <f>-(ROUND(表格8[[#This Row],[冷氣使用
天數]]*(500/30),0))</f>
        <v>0</v>
      </c>
    </row>
    <row r="377" spans="1:16" hidden="1">
      <c r="A377" s="160" t="str">
        <f t="array" ref="A377">IFERROR((INDEX(名冊[#All],MATCH(表格8[[#This Row],[姓名]],名冊[[#All],[姓名]],0),COLUMN(名冊[[#Headers],[字號]]))),"")</f>
        <v>2-160</v>
      </c>
      <c r="B377" s="160" t="s">
        <v>1028</v>
      </c>
      <c r="C377" s="162"/>
      <c r="D377" s="160" t="str">
        <f t="shared" si="7"/>
        <v>住院退費</v>
      </c>
      <c r="E377" s="163">
        <v>44478</v>
      </c>
      <c r="F377" s="163">
        <v>44488</v>
      </c>
      <c r="G377" s="168">
        <f>IF(AND(表格8[[#This Row],[住院日]]&lt;&gt;"",表格8[[#This Row],[出院日]]&lt;&gt;""),(IF(表格8[姓名]="",0,(表格8[出院日]-表格8[住院日])+1)),0)</f>
        <v>11</v>
      </c>
      <c r="H377" s="165">
        <f>IFERROR((INDEX(名冊[#All],MATCH(表格8[[#This Row],[姓名]],名冊[[#All],[姓名]],0),COLUMN(名冊[[#Headers],[月費]]))),"")</f>
        <v>37000</v>
      </c>
      <c r="I377" s="165">
        <f t="array" ref="I377">IFERROR((INDEX(名冊[#All],MATCH(表格8[[#This Row],[姓名]],名冊[[#All],[姓名]],0),COLUMN(名冊[[#Headers],[包月]]))),"")</f>
        <v>0</v>
      </c>
      <c r="J377" s="165">
        <f>600</f>
        <v>600</v>
      </c>
      <c r="K377" s="174">
        <f>-(ROUND(IF(表格8[姓名]="",0,(((表格8[月費]+表格8[[#This Row],[包月]])/30)-表格8[佔床費])*表格8[住院天數(含前後日)]),0))</f>
        <v>-6967</v>
      </c>
      <c r="L377" s="169" t="str">
        <f>"住院退費 "&amp;TEXT(表格8[[#This Row],[住院日]],"mm/dd;;")&amp;"-"&amp;TEXT(表格8[[#This Row],[出院日]],"mm/dd;;")&amp;" 共"&amp;表格8[[#This Row],[住院天數(含前後日)]]&amp;"日"</f>
        <v>住院退費 10/09-10/19 共11日</v>
      </c>
      <c r="M377" s="167">
        <f>-(ROUNDDOWN(表格8[[#This Row],[住院天數(含前後日)]]/7,0)*50)</f>
        <v>-50</v>
      </c>
      <c r="N377" s="70"/>
      <c r="O377" s="172"/>
      <c r="P377" s="174">
        <f>-(ROUND(表格8[[#This Row],[冷氣使用
天數]]*(500/30),0))</f>
        <v>0</v>
      </c>
    </row>
    <row r="378" spans="1:16" hidden="1">
      <c r="A378" s="160" t="str">
        <f t="array" ref="A378">IFERROR((INDEX(名冊[#All],MATCH(表格8[[#This Row],[姓名]],名冊[[#All],[姓名]],0),COLUMN(名冊[[#Headers],[字號]]))),"")</f>
        <v/>
      </c>
      <c r="B378" s="160" t="s">
        <v>553</v>
      </c>
      <c r="C378" s="162"/>
      <c r="D378" s="160" t="s">
        <v>1010</v>
      </c>
      <c r="E378" s="163">
        <v>44485</v>
      </c>
      <c r="F378" s="163">
        <v>44492</v>
      </c>
      <c r="G378" s="168">
        <f>IF(AND(表格8[[#This Row],[住院日]]&lt;&gt;"",表格8[[#This Row],[出院日]]&lt;&gt;""),(IF(表格8[姓名]="",0,(表格8[出院日]-表格8[住院日])+1)),0)</f>
        <v>8</v>
      </c>
      <c r="H378" s="165" t="str">
        <f>IFERROR((INDEX(名冊[#All],MATCH(表格8[[#This Row],[姓名]],名冊[[#All],[姓名]],0),COLUMN(名冊[[#Headers],[月費]]))),"")</f>
        <v/>
      </c>
      <c r="I378" s="165" t="str">
        <f t="array" ref="I378">IFERROR((INDEX(名冊[#All],MATCH(表格8[[#This Row],[姓名]],名冊[[#All],[姓名]],0),COLUMN(名冊[[#Headers],[包月]]))),"")</f>
        <v/>
      </c>
      <c r="J378" s="165">
        <f>600</f>
        <v>600</v>
      </c>
      <c r="K378" s="174" t="e">
        <f>-(ROUND(IF(表格8[姓名]="",0,(((表格8[月費]+表格8[[#This Row],[包月]])/30)-表格8[佔床費])*表格8[住院天數(含前後日)]),0))</f>
        <v>#VALUE!</v>
      </c>
      <c r="L378" s="169" t="str">
        <f>"住院退費 "&amp;TEXT(表格8[[#This Row],[住院日]],"mm/dd;;")&amp;"-"&amp;TEXT(表格8[[#This Row],[出院日]],"mm/dd;;")&amp;" 共"&amp;表格8[[#This Row],[住院天數(含前後日)]]&amp;"日"</f>
        <v>住院退費 10/16-10/23 共8日</v>
      </c>
      <c r="M378" s="167">
        <f>-(ROUNDDOWN(表格8[[#This Row],[住院天數(含前後日)]]/7,0)*50)</f>
        <v>-50</v>
      </c>
      <c r="N378" s="70"/>
      <c r="O378" s="172"/>
      <c r="P378" s="174">
        <f>-(ROUND(表格8[[#This Row],[冷氣使用
天數]]*(500/30),0))</f>
        <v>0</v>
      </c>
    </row>
    <row r="379" spans="1:16" hidden="1">
      <c r="A379" s="160" t="str">
        <f t="array" ref="A379">IFERROR((INDEX(名冊[#All],MATCH(表格8[[#This Row],[姓名]],名冊[[#All],[姓名]],0),COLUMN(名冊[[#Headers],[字號]]))),"")</f>
        <v/>
      </c>
      <c r="B379" s="160" t="s">
        <v>1029</v>
      </c>
      <c r="C379" s="162"/>
      <c r="D379" s="160" t="str">
        <f>"住院退費"</f>
        <v>住院退費</v>
      </c>
      <c r="E379" s="163">
        <v>44482</v>
      </c>
      <c r="F379" s="163">
        <v>44489</v>
      </c>
      <c r="G379" s="168">
        <f>IF(AND(表格8[[#This Row],[住院日]]&lt;&gt;"",表格8[[#This Row],[出院日]]&lt;&gt;""),(IF(表格8[姓名]="",0,(表格8[出院日]-表格8[住院日])+1)),0)</f>
        <v>8</v>
      </c>
      <c r="H379" s="165" t="str">
        <f>IFERROR((INDEX(名冊[#All],MATCH(表格8[[#This Row],[姓名]],名冊[[#All],[姓名]],0),COLUMN(名冊[[#Headers],[月費]]))),"")</f>
        <v/>
      </c>
      <c r="I379" s="165" t="str">
        <f t="array" ref="I379">IFERROR((INDEX(名冊[#All],MATCH(表格8[[#This Row],[姓名]],名冊[[#All],[姓名]],0),COLUMN(名冊[[#Headers],[包月]]))),"")</f>
        <v/>
      </c>
      <c r="J379" s="165">
        <f>600</f>
        <v>600</v>
      </c>
      <c r="K379" s="174" t="e">
        <f>-(ROUND(IF(表格8[姓名]="",0,(((表格8[月費]+表格8[[#This Row],[包月]])/30)-表格8[佔床費])*表格8[住院天數(含前後日)]),0))</f>
        <v>#VALUE!</v>
      </c>
      <c r="L379" s="169" t="str">
        <f>"住院退費 "&amp;TEXT(表格8[[#This Row],[住院日]],"mm/dd;;")&amp;"-"&amp;TEXT(表格8[[#This Row],[出院日]],"mm/dd;;")&amp;" 共"&amp;表格8[[#This Row],[住院天數(含前後日)]]&amp;"日"</f>
        <v>住院退費 10/13-10/20 共8日</v>
      </c>
      <c r="M379" s="167">
        <f>-(ROUNDDOWN(表格8[[#This Row],[住院天數(含前後日)]]/7,0)*50)</f>
        <v>-50</v>
      </c>
      <c r="N379" s="70"/>
      <c r="O379" s="172"/>
      <c r="P379" s="174">
        <f>-(ROUND(表格8[[#This Row],[冷氣使用
天數]]*(500/30),0))</f>
        <v>0</v>
      </c>
    </row>
    <row r="380" spans="1:16" hidden="1">
      <c r="A380" s="160" t="str">
        <f t="array" ref="A380">IFERROR((INDEX(名冊[#All],MATCH(表格8[[#This Row],[姓名]],名冊[[#All],[姓名]],0),COLUMN(名冊[[#Headers],[字號]]))),"")</f>
        <v>2-146</v>
      </c>
      <c r="B380" s="160" t="s">
        <v>515</v>
      </c>
      <c r="C380" s="162"/>
      <c r="D380" s="160" t="s">
        <v>1010</v>
      </c>
      <c r="E380" s="163">
        <v>44470</v>
      </c>
      <c r="F380" s="163">
        <v>44498</v>
      </c>
      <c r="G380" s="168">
        <f>IF(AND(表格8[[#This Row],[住院日]]&lt;&gt;"",表格8[[#This Row],[出院日]]&lt;&gt;""),(IF(表格8[姓名]="",0,(表格8[出院日]-表格8[住院日])+1)),0)</f>
        <v>29</v>
      </c>
      <c r="H380" s="165">
        <f>IFERROR((INDEX(名冊[#All],MATCH(表格8[[#This Row],[姓名]],名冊[[#All],[姓名]],0),COLUMN(名冊[[#Headers],[月費]]))),"")</f>
        <v>37000</v>
      </c>
      <c r="I380" s="165">
        <f t="array" ref="I380">IFERROR((INDEX(名冊[#All],MATCH(表格8[[#This Row],[姓名]],名冊[[#All],[姓名]],0),COLUMN(名冊[[#Headers],[包月]]))),"")</f>
        <v>0</v>
      </c>
      <c r="J380" s="165">
        <f>600</f>
        <v>600</v>
      </c>
      <c r="K380" s="174">
        <f>-(ROUND(IF(表格8[姓名]="",0,(((表格8[月費]+表格8[[#This Row],[包月]])/30)-表格8[佔床費])*表格8[住院天數(含前後日)]),0))</f>
        <v>-18367</v>
      </c>
      <c r="L380" s="169" t="str">
        <f>"住院退費 "&amp;TEXT(表格8[[#This Row],[住院日]],"mm/dd;;")&amp;"-"&amp;TEXT(表格8[[#This Row],[出院日]],"mm/dd;;")&amp;" 共"&amp;表格8[[#This Row],[住院天數(含前後日)]]&amp;"日"</f>
        <v>住院退費 10/01-10/29 共29日</v>
      </c>
      <c r="M380" s="167">
        <f>-(ROUNDDOWN(表格8[[#This Row],[住院天數(含前後日)]]/7,0)*50)</f>
        <v>-200</v>
      </c>
      <c r="N380" s="70"/>
      <c r="O380" s="172"/>
      <c r="P380" s="174">
        <f>-(ROUND(表格8[[#This Row],[冷氣使用
天數]]*(500/30),0))</f>
        <v>0</v>
      </c>
    </row>
    <row r="381" spans="1:16" hidden="1">
      <c r="A381" s="160" t="str">
        <f t="array" ref="A381">IFERROR((INDEX(名冊[#All],MATCH(表格8[[#This Row],[姓名]],名冊[[#All],[姓名]],0),COLUMN(名冊[[#Headers],[字號]]))),"")</f>
        <v>1-354</v>
      </c>
      <c r="B381" s="160" t="s">
        <v>583</v>
      </c>
      <c r="C381" s="162"/>
      <c r="D381" s="160" t="s">
        <v>1010</v>
      </c>
      <c r="E381" s="163">
        <v>44488</v>
      </c>
      <c r="F381" s="163">
        <v>44497</v>
      </c>
      <c r="G381" s="168">
        <f>IF(AND(表格8[[#This Row],[住院日]]&lt;&gt;"",表格8[[#This Row],[出院日]]&lt;&gt;""),(IF(表格8[姓名]="",0,(表格8[出院日]-表格8[住院日])+1)),0)</f>
        <v>10</v>
      </c>
      <c r="H381" s="165">
        <f>IFERROR((INDEX(名冊[#All],MATCH(表格8[[#This Row],[姓名]],名冊[[#All],[姓名]],0),COLUMN(名冊[[#Headers],[月費]]))),"")</f>
        <v>30000</v>
      </c>
      <c r="I381" s="165">
        <f t="array" ref="I381">IFERROR((INDEX(名冊[#All],MATCH(表格8[[#This Row],[姓名]],名冊[[#All],[姓名]],0),COLUMN(名冊[[#Headers],[包月]]))),"")</f>
        <v>0</v>
      </c>
      <c r="J381" s="165">
        <f>600</f>
        <v>600</v>
      </c>
      <c r="K381" s="174">
        <f>-(ROUND(IF(表格8[姓名]="",0,(((表格8[月費]+表格8[[#This Row],[包月]])/30)-表格8[佔床費])*表格8[住院天數(含前後日)]),0))</f>
        <v>-4000</v>
      </c>
      <c r="L381" s="169" t="str">
        <f>"住院退費 "&amp;TEXT(表格8[[#This Row],[住院日]],"mm/dd;;")&amp;"-"&amp;TEXT(表格8[[#This Row],[出院日]],"mm/dd;;")&amp;" 共"&amp;表格8[[#This Row],[住院天數(含前後日)]]&amp;"日"</f>
        <v>住院退費 10/19-10/28 共10日</v>
      </c>
      <c r="M381" s="167">
        <f>-(ROUNDDOWN(表格8[[#This Row],[住院天數(含前後日)]]/7,0)*50)</f>
        <v>-50</v>
      </c>
      <c r="N381" s="70"/>
      <c r="O381" s="172"/>
      <c r="P381" s="174">
        <f>-(ROUND(表格8[[#This Row],[冷氣使用
天數]]*(500/30),0))</f>
        <v>0</v>
      </c>
    </row>
    <row r="382" spans="1:16" hidden="1">
      <c r="A382" s="160" t="str">
        <f t="array" ref="A382">IFERROR((INDEX(名冊[#All],MATCH(表格8[[#This Row],[姓名]],名冊[[#All],[姓名]],0),COLUMN(名冊[[#Headers],[字號]]))),"")</f>
        <v>2-160</v>
      </c>
      <c r="B382" s="160" t="s">
        <v>490</v>
      </c>
      <c r="C382" s="162"/>
      <c r="D382" s="160" t="s">
        <v>1010</v>
      </c>
      <c r="E382" s="163">
        <v>44490</v>
      </c>
      <c r="F382" s="163">
        <v>44506</v>
      </c>
      <c r="G382" s="168">
        <f>IF(AND(表格8[[#This Row],[住院日]]&lt;&gt;"",表格8[[#This Row],[出院日]]&lt;&gt;""),(IF(表格8[姓名]="",0,(表格8[出院日]-表格8[住院日])+1)),0)</f>
        <v>17</v>
      </c>
      <c r="H382" s="165">
        <f>IFERROR((INDEX(名冊[#All],MATCH(表格8[[#This Row],[姓名]],名冊[[#All],[姓名]],0),COLUMN(名冊[[#Headers],[月費]]))),"")</f>
        <v>37000</v>
      </c>
      <c r="I382" s="165">
        <f t="array" ref="I382">IFERROR((INDEX(名冊[#All],MATCH(表格8[[#This Row],[姓名]],名冊[[#All],[姓名]],0),COLUMN(名冊[[#Headers],[包月]]))),"")</f>
        <v>0</v>
      </c>
      <c r="J382" s="165">
        <f>600</f>
        <v>600</v>
      </c>
      <c r="K382" s="174">
        <f>-(ROUND(IF(表格8[姓名]="",0,(((表格8[月費]+表格8[[#This Row],[包月]])/30)-表格8[佔床費])*表格8[住院天數(含前後日)]),0))</f>
        <v>-10767</v>
      </c>
      <c r="L382" s="169" t="str">
        <f>"住院退費 "&amp;TEXT(表格8[[#This Row],[住院日]],"mm/dd;;")&amp;"-"&amp;TEXT(表格8[[#This Row],[出院日]],"mm/dd;;")&amp;" 共"&amp;表格8[[#This Row],[住院天數(含前後日)]]&amp;"日"</f>
        <v>住院退費 10/21-11/06 共17日</v>
      </c>
      <c r="M382" s="167">
        <f>-(ROUNDDOWN(表格8[[#This Row],[住院天數(含前後日)]]/7,0)*50)</f>
        <v>-100</v>
      </c>
      <c r="N382" s="70"/>
      <c r="O382" s="172"/>
      <c r="P382" s="174">
        <f>-(ROUND(表格8[[#This Row],[冷氣使用
天數]]*(500/30),0))</f>
        <v>0</v>
      </c>
    </row>
    <row r="383" spans="1:16" hidden="1">
      <c r="A383" s="160" t="str">
        <f t="array" ref="A383">IFERROR((INDEX(名冊[#All],MATCH(表格8[[#This Row],[姓名]],名冊[[#All],[姓名]],0),COLUMN(名冊[[#Headers],[字號]]))),"")</f>
        <v/>
      </c>
      <c r="B383" s="160" t="s">
        <v>585</v>
      </c>
      <c r="C383" s="162"/>
      <c r="D383" s="160" t="s">
        <v>1010</v>
      </c>
      <c r="E383" s="163">
        <v>44490</v>
      </c>
      <c r="F383" s="163">
        <v>44502</v>
      </c>
      <c r="G383" s="168">
        <f>IF(AND(表格8[[#This Row],[住院日]]&lt;&gt;"",表格8[[#This Row],[出院日]]&lt;&gt;""),(IF(表格8[姓名]="",0,(表格8[出院日]-表格8[住院日])+1)),0)</f>
        <v>13</v>
      </c>
      <c r="H383" s="165" t="str">
        <f>IFERROR((INDEX(名冊[#All],MATCH(表格8[[#This Row],[姓名]],名冊[[#All],[姓名]],0),COLUMN(名冊[[#Headers],[月費]]))),"")</f>
        <v/>
      </c>
      <c r="I383" s="165" t="str">
        <f t="array" ref="I383">IFERROR((INDEX(名冊[#All],MATCH(表格8[[#This Row],[姓名]],名冊[[#All],[姓名]],0),COLUMN(名冊[[#Headers],[包月]]))),"")</f>
        <v/>
      </c>
      <c r="J383" s="165">
        <f>600</f>
        <v>600</v>
      </c>
      <c r="K383" s="174" t="e">
        <f>-(ROUND(IF(表格8[姓名]="",0,(((表格8[月費]+表格8[[#This Row],[包月]])/30)-表格8[佔床費])*表格8[住院天數(含前後日)]),0))</f>
        <v>#VALUE!</v>
      </c>
      <c r="L383" s="169" t="str">
        <f>"住院退費 "&amp;TEXT(表格8[[#This Row],[住院日]],"mm/dd;;")&amp;"-"&amp;TEXT(表格8[[#This Row],[出院日]],"mm/dd;;")&amp;" 共"&amp;表格8[[#This Row],[住院天數(含前後日)]]&amp;"日"</f>
        <v>住院退費 10/21-11/02 共13日</v>
      </c>
      <c r="M383" s="167">
        <f>-(ROUNDDOWN(表格8[[#This Row],[住院天數(含前後日)]]/7,0)*50)</f>
        <v>-50</v>
      </c>
      <c r="N383" s="70"/>
      <c r="O383" s="172"/>
      <c r="P383" s="174">
        <f>-(ROUND(表格8[[#This Row],[冷氣使用
天數]]*(500/30),0))</f>
        <v>0</v>
      </c>
    </row>
    <row r="384" spans="1:16" hidden="1">
      <c r="A384" s="160" t="str">
        <f t="array" ref="A384">IFERROR((INDEX(名冊[#All],MATCH(表格8[[#This Row],[姓名]],名冊[[#All],[姓名]],0),COLUMN(名冊[[#Headers],[字號]]))),"")</f>
        <v/>
      </c>
      <c r="B384" s="160" t="s">
        <v>282</v>
      </c>
      <c r="C384" s="162"/>
      <c r="D384" s="160" t="s">
        <v>1010</v>
      </c>
      <c r="E384" s="163">
        <v>44496</v>
      </c>
      <c r="F384" s="163">
        <v>44505</v>
      </c>
      <c r="G384" s="168">
        <f>IF(AND(表格8[[#This Row],[住院日]]&lt;&gt;"",表格8[[#This Row],[出院日]]&lt;&gt;""),(IF(表格8[姓名]="",0,(表格8[出院日]-表格8[住院日])+1)),0)</f>
        <v>10</v>
      </c>
      <c r="H384" s="165" t="str">
        <f>IFERROR((INDEX(名冊[#All],MATCH(表格8[[#This Row],[姓名]],名冊[[#All],[姓名]],0),COLUMN(名冊[[#Headers],[月費]]))),"")</f>
        <v/>
      </c>
      <c r="I384" s="165" t="str">
        <f t="array" ref="I384">IFERROR((INDEX(名冊[#All],MATCH(表格8[[#This Row],[姓名]],名冊[[#All],[姓名]],0),COLUMN(名冊[[#Headers],[包月]]))),"")</f>
        <v/>
      </c>
      <c r="J384" s="165">
        <f>600</f>
        <v>600</v>
      </c>
      <c r="K384" s="174" t="e">
        <f>-(ROUND(IF(表格8[姓名]="",0,(((表格8[月費]+表格8[[#This Row],[包月]])/30)-表格8[佔床費])*表格8[住院天數(含前後日)]),0))</f>
        <v>#VALUE!</v>
      </c>
      <c r="L384" s="169" t="str">
        <f>"住院退費 "&amp;TEXT(表格8[[#This Row],[住院日]],"mm/dd;;")&amp;"-"&amp;TEXT(表格8[[#This Row],[出院日]],"mm/dd;;")&amp;" 共"&amp;表格8[[#This Row],[住院天數(含前後日)]]&amp;"日"</f>
        <v>住院退費 10/27-11/05 共10日</v>
      </c>
      <c r="M384" s="167">
        <f>-(ROUNDDOWN(表格8[[#This Row],[住院天數(含前後日)]]/7,0)*50)</f>
        <v>-50</v>
      </c>
      <c r="N384" s="70"/>
      <c r="O384" s="172"/>
      <c r="P384" s="174">
        <f>-(ROUND(表格8[[#This Row],[冷氣使用
天數]]*(500/30),0))</f>
        <v>0</v>
      </c>
    </row>
    <row r="385" spans="1:16" hidden="1">
      <c r="A385" s="160" t="str">
        <f t="array" ref="A385">IFERROR((INDEX(名冊[#All],MATCH(表格8[[#This Row],[姓名]],名冊[[#All],[姓名]],0),COLUMN(名冊[[#Headers],[字號]]))),"")</f>
        <v/>
      </c>
      <c r="B385" s="160" t="s">
        <v>920</v>
      </c>
      <c r="C385" s="162"/>
      <c r="D385" s="160" t="s">
        <v>1010</v>
      </c>
      <c r="E385" s="163">
        <v>44482</v>
      </c>
      <c r="F385" s="163">
        <v>44498</v>
      </c>
      <c r="G385" s="168">
        <f>IF(AND(表格8[[#This Row],[住院日]]&lt;&gt;"",表格8[[#This Row],[出院日]]&lt;&gt;""),(IF(表格8[姓名]="",0,(表格8[出院日]-表格8[住院日])+1)),0)</f>
        <v>17</v>
      </c>
      <c r="H385" s="165" t="str">
        <f>IFERROR((INDEX(名冊[#All],MATCH(表格8[[#This Row],[姓名]],名冊[[#All],[姓名]],0),COLUMN(名冊[[#Headers],[月費]]))),"")</f>
        <v/>
      </c>
      <c r="I385" s="165" t="str">
        <f t="array" ref="I385">IFERROR((INDEX(名冊[#All],MATCH(表格8[[#This Row],[姓名]],名冊[[#All],[姓名]],0),COLUMN(名冊[[#Headers],[包月]]))),"")</f>
        <v/>
      </c>
      <c r="J385" s="165">
        <f>600</f>
        <v>600</v>
      </c>
      <c r="K385" s="174" t="e">
        <f>-(ROUND(IF(表格8[姓名]="",0,(((表格8[月費]+表格8[[#This Row],[包月]])/30)-表格8[佔床費])*表格8[住院天數(含前後日)]),0))</f>
        <v>#VALUE!</v>
      </c>
      <c r="L385" s="169" t="str">
        <f>"住院退費 "&amp;TEXT(表格8[[#This Row],[住院日]],"mm/dd;;")&amp;"-"&amp;TEXT(表格8[[#This Row],[出院日]],"mm/dd;;")&amp;" 共"&amp;表格8[[#This Row],[住院天數(含前後日)]]&amp;"日"</f>
        <v>住院退費 10/13-10/29 共17日</v>
      </c>
      <c r="M385" s="167">
        <f>-(ROUNDDOWN(表格8[[#This Row],[住院天數(含前後日)]]/7,0)*50)</f>
        <v>-100</v>
      </c>
      <c r="N385" s="70"/>
      <c r="O385" s="172"/>
      <c r="P385" s="174">
        <f>-(ROUND(表格8[[#This Row],[冷氣使用
天數]]*(500/30),0))</f>
        <v>0</v>
      </c>
    </row>
    <row r="386" spans="1:16" hidden="1">
      <c r="A386" s="160" t="str">
        <f t="array" ref="A386">IFERROR((INDEX(名冊[#All],MATCH(表格8[[#This Row],[姓名]],名冊[[#All],[姓名]],0),COLUMN(名冊[[#Headers],[字號]]))),"")</f>
        <v/>
      </c>
      <c r="B386" s="160" t="s">
        <v>858</v>
      </c>
      <c r="C386" s="162"/>
      <c r="D386" s="160" t="s">
        <v>1010</v>
      </c>
      <c r="E386" s="163">
        <v>44499</v>
      </c>
      <c r="F386" s="163">
        <v>44516</v>
      </c>
      <c r="G386" s="168">
        <f>IF(AND(表格8[[#This Row],[住院日]]&lt;&gt;"",表格8[[#This Row],[出院日]]&lt;&gt;""),(IF(表格8[姓名]="",0,(表格8[出院日]-表格8[住院日])+1)),0)</f>
        <v>18</v>
      </c>
      <c r="H386" s="165" t="str">
        <f>IFERROR((INDEX(名冊[#All],MATCH(表格8[[#This Row],[姓名]],名冊[[#All],[姓名]],0),COLUMN(名冊[[#Headers],[月費]]))),"")</f>
        <v/>
      </c>
      <c r="I386" s="165" t="str">
        <f t="array" ref="I386">IFERROR((INDEX(名冊[#All],MATCH(表格8[[#This Row],[姓名]],名冊[[#All],[姓名]],0),COLUMN(名冊[[#Headers],[包月]]))),"")</f>
        <v/>
      </c>
      <c r="J386" s="165">
        <f>600</f>
        <v>600</v>
      </c>
      <c r="K386" s="174" t="e">
        <f>-(ROUND(IF(表格8[姓名]="",0,(((表格8[月費]+表格8[[#This Row],[包月]])/30)-表格8[佔床費])*表格8[住院天數(含前後日)]),0))</f>
        <v>#VALUE!</v>
      </c>
      <c r="L386" s="169" t="str">
        <f>"住院退費 "&amp;TEXT(表格8[[#This Row],[住院日]],"mm/dd;;")&amp;"-"&amp;TEXT(表格8[[#This Row],[出院日]],"mm/dd;;")&amp;" 共"&amp;表格8[[#This Row],[住院天數(含前後日)]]&amp;"日"</f>
        <v>住院退費 10/30-11/16 共18日</v>
      </c>
      <c r="M386" s="167">
        <f>-(ROUNDDOWN(表格8[[#This Row],[住院天數(含前後日)]]/7,0)*50)</f>
        <v>-100</v>
      </c>
      <c r="N386" s="70"/>
      <c r="O386" s="172"/>
      <c r="P386" s="174">
        <f>-(ROUND(表格8[[#This Row],[冷氣使用
天數]]*(500/30),0))</f>
        <v>0</v>
      </c>
    </row>
    <row r="387" spans="1:16" hidden="1">
      <c r="A387" s="160" t="str">
        <f t="array" ref="A387">IFERROR((INDEX(名冊[#All],MATCH(表格8[[#This Row],[姓名]],名冊[[#All],[姓名]],0),COLUMN(名冊[[#Headers],[字號]]))),"")</f>
        <v>2-066</v>
      </c>
      <c r="B387" s="160" t="s">
        <v>355</v>
      </c>
      <c r="C387" s="162"/>
      <c r="D387" s="160" t="s">
        <v>1010</v>
      </c>
      <c r="E387" s="163">
        <v>44488</v>
      </c>
      <c r="F387" s="163">
        <v>44516</v>
      </c>
      <c r="G387" s="168">
        <f>IF(AND(表格8[[#This Row],[住院日]]&lt;&gt;"",表格8[[#This Row],[出院日]]&lt;&gt;""),(IF(表格8[姓名]="",0,(表格8[出院日]-表格8[住院日])+1)),0)</f>
        <v>29</v>
      </c>
      <c r="H387" s="165">
        <f>IFERROR((INDEX(名冊[#All],MATCH(表格8[[#This Row],[姓名]],名冊[[#All],[姓名]],0),COLUMN(名冊[[#Headers],[月費]]))),"")</f>
        <v>36000</v>
      </c>
      <c r="I387" s="165">
        <f t="array" ref="I387">IFERROR((INDEX(名冊[#All],MATCH(表格8[[#This Row],[姓名]],名冊[[#All],[姓名]],0),COLUMN(名冊[[#Headers],[包月]]))),"")</f>
        <v>0</v>
      </c>
      <c r="J387" s="165">
        <f>600</f>
        <v>600</v>
      </c>
      <c r="K387" s="174">
        <f>-(ROUND(IF(表格8[姓名]="",0,(((表格8[月費]+表格8[[#This Row],[包月]])/30)-表格8[佔床費])*表格8[住院天數(含前後日)]),0))</f>
        <v>-17400</v>
      </c>
      <c r="L387" s="169" t="str">
        <f>"住院退費 "&amp;TEXT(表格8[[#This Row],[住院日]],"mm/dd;;")&amp;"-"&amp;TEXT(表格8[[#This Row],[出院日]],"mm/dd;;")&amp;" 共"&amp;表格8[[#This Row],[住院天數(含前後日)]]&amp;"日"</f>
        <v>住院退費 10/19-11/16 共29日</v>
      </c>
      <c r="M387" s="167">
        <f>-(ROUNDDOWN(表格8[[#This Row],[住院天數(含前後日)]]/7,0)*50)</f>
        <v>-200</v>
      </c>
      <c r="N387" s="70"/>
      <c r="O387" s="172"/>
      <c r="P387" s="174">
        <f>-(ROUND(表格8[[#This Row],[冷氣使用
天數]]*(500/30),0))</f>
        <v>0</v>
      </c>
    </row>
    <row r="388" spans="1:16" hidden="1">
      <c r="A388" s="160" t="str">
        <f t="array" ref="A388">IFERROR((INDEX(名冊[#All],MATCH(表格8[[#This Row],[姓名]],名冊[[#All],[姓名]],0),COLUMN(名冊[[#Headers],[字號]]))),"")</f>
        <v/>
      </c>
      <c r="B388" s="160" t="s">
        <v>1012</v>
      </c>
      <c r="C388" s="162"/>
      <c r="D388" s="160" t="s">
        <v>1010</v>
      </c>
      <c r="E388" s="163">
        <v>44502</v>
      </c>
      <c r="F388" s="163">
        <v>44504</v>
      </c>
      <c r="G388" s="168">
        <f>IF(AND(表格8[[#This Row],[住院日]]&lt;&gt;"",表格8[[#This Row],[出院日]]&lt;&gt;""),(IF(表格8[姓名]="",0,(表格8[出院日]-表格8[住院日])+1)),0)</f>
        <v>3</v>
      </c>
      <c r="H388" s="165" t="str">
        <f>IFERROR((INDEX(名冊[#All],MATCH(表格8[[#This Row],[姓名]],名冊[[#All],[姓名]],0),COLUMN(名冊[[#Headers],[月費]]))),"")</f>
        <v/>
      </c>
      <c r="I388" s="165" t="str">
        <f t="array" ref="I388">IFERROR((INDEX(名冊[#All],MATCH(表格8[[#This Row],[姓名]],名冊[[#All],[姓名]],0),COLUMN(名冊[[#Headers],[包月]]))),"")</f>
        <v/>
      </c>
      <c r="J388" s="165">
        <f>600</f>
        <v>600</v>
      </c>
      <c r="K388" s="174" t="e">
        <f>-(ROUND(IF(表格8[姓名]="",0,(((表格8[月費]+表格8[[#This Row],[包月]])/30)-表格8[佔床費])*表格8[住院天數(含前後日)]),0))</f>
        <v>#VALUE!</v>
      </c>
      <c r="L388" s="169" t="str">
        <f>"住院退費 "&amp;TEXT(表格8[[#This Row],[住院日]],"mm/dd;;")&amp;"-"&amp;TEXT(表格8[[#This Row],[出院日]],"mm/dd;;")&amp;" 共"&amp;表格8[[#This Row],[住院天數(含前後日)]]&amp;"日"</f>
        <v>住院退費 11/02-11/04 共3日</v>
      </c>
      <c r="M388" s="167">
        <f>-(ROUNDDOWN(表格8[[#This Row],[住院天數(含前後日)]]/7,0)*50)</f>
        <v>0</v>
      </c>
      <c r="N388" s="70"/>
      <c r="O388" s="172"/>
      <c r="P388" s="174">
        <f>-(ROUND(表格8[[#This Row],[冷氣使用
天數]]*(500/30),0))</f>
        <v>0</v>
      </c>
    </row>
    <row r="389" spans="1:16" hidden="1">
      <c r="A389" s="160" t="str">
        <f t="array" ref="A389">IFERROR((INDEX(名冊[#All],MATCH(表格8[[#This Row],[姓名]],名冊[[#All],[姓名]],0),COLUMN(名冊[[#Headers],[字號]]))),"")</f>
        <v/>
      </c>
      <c r="B389" s="160" t="s">
        <v>513</v>
      </c>
      <c r="C389" s="162"/>
      <c r="D389" s="160" t="s">
        <v>1010</v>
      </c>
      <c r="E389" s="163">
        <v>44503</v>
      </c>
      <c r="F389" s="163">
        <v>44510</v>
      </c>
      <c r="G389" s="168">
        <f>IF(AND(表格8[[#This Row],[住院日]]&lt;&gt;"",表格8[[#This Row],[出院日]]&lt;&gt;""),(IF(表格8[姓名]="",0,(表格8[出院日]-表格8[住院日])+1)),0)</f>
        <v>8</v>
      </c>
      <c r="H389" s="165" t="str">
        <f>IFERROR((INDEX(名冊[#All],MATCH(表格8[[#This Row],[姓名]],名冊[[#All],[姓名]],0),COLUMN(名冊[[#Headers],[月費]]))),"")</f>
        <v/>
      </c>
      <c r="I389" s="165" t="str">
        <f t="array" ref="I389">IFERROR((INDEX(名冊[#All],MATCH(表格8[[#This Row],[姓名]],名冊[[#All],[姓名]],0),COLUMN(名冊[[#Headers],[包月]]))),"")</f>
        <v/>
      </c>
      <c r="J389" s="165">
        <f>600</f>
        <v>600</v>
      </c>
      <c r="K389" s="174" t="e">
        <f>-(ROUND(IF(表格8[姓名]="",0,(((表格8[月費]+表格8[[#This Row],[包月]])/30)-表格8[佔床費])*表格8[住院天數(含前後日)]),0))</f>
        <v>#VALUE!</v>
      </c>
      <c r="L389" s="169" t="str">
        <f>"住院退費 "&amp;TEXT(表格8[[#This Row],[住院日]],"mm/dd;;")&amp;"-"&amp;TEXT(表格8[[#This Row],[出院日]],"mm/dd;;")&amp;" 共"&amp;表格8[[#This Row],[住院天數(含前後日)]]&amp;"日"</f>
        <v>住院退費 11/03-11/10 共8日</v>
      </c>
      <c r="M389" s="167">
        <f>-(ROUNDDOWN(表格8[[#This Row],[住院天數(含前後日)]]/7,0)*50)</f>
        <v>-50</v>
      </c>
      <c r="N389" s="70"/>
      <c r="O389" s="172"/>
      <c r="P389" s="174">
        <f>-(ROUND(表格8[[#This Row],[冷氣使用
天數]]*(500/30),0))</f>
        <v>0</v>
      </c>
    </row>
    <row r="390" spans="1:16" hidden="1">
      <c r="A390" s="160" t="str">
        <f t="array" ref="A390">IFERROR((INDEX(名冊[#All],MATCH(表格8[[#This Row],[姓名]],名冊[[#All],[姓名]],0),COLUMN(名冊[[#Headers],[字號]]))),"")</f>
        <v/>
      </c>
      <c r="B390" s="160" t="s">
        <v>585</v>
      </c>
      <c r="C390" s="162"/>
      <c r="D390" s="160" t="s">
        <v>1010</v>
      </c>
      <c r="E390" s="163">
        <v>44504</v>
      </c>
      <c r="F390" s="163">
        <v>44523</v>
      </c>
      <c r="G390" s="168">
        <f>IF(AND(表格8[[#This Row],[住院日]]&lt;&gt;"",表格8[[#This Row],[出院日]]&lt;&gt;""),(IF(表格8[姓名]="",0,(表格8[出院日]-表格8[住院日])+1)),0)</f>
        <v>20</v>
      </c>
      <c r="H390" s="165" t="str">
        <f>IFERROR((INDEX(名冊[#All],MATCH(表格8[[#This Row],[姓名]],名冊[[#All],[姓名]],0),COLUMN(名冊[[#Headers],[月費]]))),"")</f>
        <v/>
      </c>
      <c r="I390" s="165" t="str">
        <f t="array" ref="I390">IFERROR((INDEX(名冊[#All],MATCH(表格8[[#This Row],[姓名]],名冊[[#All],[姓名]],0),COLUMN(名冊[[#Headers],[包月]]))),"")</f>
        <v/>
      </c>
      <c r="J390" s="165">
        <f>600</f>
        <v>600</v>
      </c>
      <c r="K390" s="174" t="e">
        <f>-(ROUND(IF(表格8[姓名]="",0,(((表格8[月費]+表格8[[#This Row],[包月]])/30)-表格8[佔床費])*表格8[住院天數(含前後日)]),0))</f>
        <v>#VALUE!</v>
      </c>
      <c r="L390" s="169" t="str">
        <f>"住院退費 "&amp;TEXT(表格8[[#This Row],[住院日]],"mm/dd;;")&amp;"-"&amp;TEXT(表格8[[#This Row],[出院日]],"mm/dd;;")&amp;" 共"&amp;表格8[[#This Row],[住院天數(含前後日)]]&amp;"日"</f>
        <v>住院退費 11/04-11/23 共20日</v>
      </c>
      <c r="M390" s="167">
        <f>-(ROUNDDOWN(表格8[[#This Row],[住院天數(含前後日)]]/7,0)*50)</f>
        <v>-100</v>
      </c>
      <c r="N390" s="70"/>
      <c r="O390" s="172"/>
      <c r="P390" s="174">
        <f>-(ROUND(表格8[[#This Row],[冷氣使用
天數]]*(500/30),0))</f>
        <v>0</v>
      </c>
    </row>
    <row r="391" spans="1:16" hidden="1">
      <c r="A391" s="160" t="str">
        <f t="array" ref="A391">IFERROR((INDEX(名冊[#All],MATCH(表格8[[#This Row],[姓名]],名冊[[#All],[姓名]],0),COLUMN(名冊[[#Headers],[字號]]))),"")</f>
        <v/>
      </c>
      <c r="B391" s="160" t="s">
        <v>528</v>
      </c>
      <c r="C391" s="162"/>
      <c r="D391" s="160" t="s">
        <v>1010</v>
      </c>
      <c r="E391" s="163">
        <v>44505</v>
      </c>
      <c r="F391" s="163">
        <v>44519</v>
      </c>
      <c r="G391" s="168">
        <f>IF(AND(表格8[[#This Row],[住院日]]&lt;&gt;"",表格8[[#This Row],[出院日]]&lt;&gt;""),(IF(表格8[姓名]="",0,(表格8[出院日]-表格8[住院日])+1)),0)</f>
        <v>15</v>
      </c>
      <c r="H391" s="165" t="str">
        <f>IFERROR((INDEX(名冊[#All],MATCH(表格8[[#This Row],[姓名]],名冊[[#All],[姓名]],0),COLUMN(名冊[[#Headers],[月費]]))),"")</f>
        <v/>
      </c>
      <c r="I391" s="165" t="str">
        <f t="array" ref="I391">IFERROR((INDEX(名冊[#All],MATCH(表格8[[#This Row],[姓名]],名冊[[#All],[姓名]],0),COLUMN(名冊[[#Headers],[包月]]))),"")</f>
        <v/>
      </c>
      <c r="J391" s="165">
        <f>600</f>
        <v>600</v>
      </c>
      <c r="K391" s="174" t="e">
        <f>-(ROUND(IF(表格8[姓名]="",0,(((表格8[月費]+表格8[[#This Row],[包月]])/30)-表格8[佔床費])*表格8[住院天數(含前後日)]),0))</f>
        <v>#VALUE!</v>
      </c>
      <c r="L391" s="169" t="str">
        <f>"住院退費 "&amp;TEXT(表格8[[#This Row],[住院日]],"mm/dd;;")&amp;"-"&amp;TEXT(表格8[[#This Row],[出院日]],"mm/dd;;")&amp;" 共"&amp;表格8[[#This Row],[住院天數(含前後日)]]&amp;"日"</f>
        <v>住院退費 11/05-11/19 共15日</v>
      </c>
      <c r="M391" s="167">
        <f>-(ROUNDDOWN(表格8[[#This Row],[住院天數(含前後日)]]/7,0)*50)</f>
        <v>-100</v>
      </c>
      <c r="N391" s="70"/>
      <c r="O391" s="172"/>
      <c r="P391" s="174">
        <f>-(ROUND(表格8[[#This Row],[冷氣使用
天數]]*(500/30),0))</f>
        <v>0</v>
      </c>
    </row>
    <row r="392" spans="1:16" hidden="1">
      <c r="A392" s="160" t="str">
        <f t="array" ref="A392">IFERROR((INDEX(名冊[#All],MATCH(表格8[[#This Row],[姓名]],名冊[[#All],[姓名]],0),COLUMN(名冊[[#Headers],[字號]]))),"")</f>
        <v/>
      </c>
      <c r="B392" s="160" t="s">
        <v>1014</v>
      </c>
      <c r="C392" s="162"/>
      <c r="D392" s="160" t="s">
        <v>1010</v>
      </c>
      <c r="E392" s="163">
        <v>44484</v>
      </c>
      <c r="F392" s="163">
        <v>44505</v>
      </c>
      <c r="G392" s="168">
        <f>IF(AND(表格8[[#This Row],[住院日]]&lt;&gt;"",表格8[[#This Row],[出院日]]&lt;&gt;""),(IF(表格8[姓名]="",0,(表格8[出院日]-表格8[住院日])+1)),0)</f>
        <v>22</v>
      </c>
      <c r="H392" s="165" t="str">
        <f>IFERROR((INDEX(名冊[#All],MATCH(表格8[[#This Row],[姓名]],名冊[[#All],[姓名]],0),COLUMN(名冊[[#Headers],[月費]]))),"")</f>
        <v/>
      </c>
      <c r="I392" s="165" t="str">
        <f t="array" ref="I392">IFERROR((INDEX(名冊[#All],MATCH(表格8[[#This Row],[姓名]],名冊[[#All],[姓名]],0),COLUMN(名冊[[#Headers],[包月]]))),"")</f>
        <v/>
      </c>
      <c r="J392" s="165">
        <f>600</f>
        <v>600</v>
      </c>
      <c r="K392" s="174" t="e">
        <f>-(ROUND(IF(表格8[姓名]="",0,(((表格8[月費]+表格8[[#This Row],[包月]])/30)-表格8[佔床費])*表格8[住院天數(含前後日)]),0))</f>
        <v>#VALUE!</v>
      </c>
      <c r="L392" s="169" t="str">
        <f>"住院退費 "&amp;TEXT(表格8[[#This Row],[住院日]],"mm/dd;;")&amp;"-"&amp;TEXT(表格8[[#This Row],[出院日]],"mm/dd;;")&amp;" 共"&amp;表格8[[#This Row],[住院天數(含前後日)]]&amp;"日"</f>
        <v>住院退費 10/15-11/05 共22日</v>
      </c>
      <c r="M392" s="167">
        <f>-(ROUNDDOWN(表格8[[#This Row],[住院天數(含前後日)]]/7,0)*50)</f>
        <v>-150</v>
      </c>
      <c r="N392" s="70"/>
      <c r="O392" s="172"/>
      <c r="P392" s="174">
        <f>-(ROUND(表格8[[#This Row],[冷氣使用
天數]]*(500/30),0))</f>
        <v>0</v>
      </c>
    </row>
    <row r="393" spans="1:16" hidden="1">
      <c r="A393" s="160" t="str">
        <f t="array" ref="A393">IFERROR((INDEX(名冊[#All],MATCH(表格8[[#This Row],[姓名]],名冊[[#All],[姓名]],0),COLUMN(名冊[[#Headers],[字號]]))),"")</f>
        <v/>
      </c>
      <c r="B393" s="160" t="s">
        <v>1000</v>
      </c>
      <c r="C393" s="162"/>
      <c r="D393" s="160" t="s">
        <v>1010</v>
      </c>
      <c r="E393" s="163">
        <v>44506</v>
      </c>
      <c r="F393" s="163">
        <v>44517</v>
      </c>
      <c r="G393" s="168">
        <f>IF(AND(表格8[[#This Row],[住院日]]&lt;&gt;"",表格8[[#This Row],[出院日]]&lt;&gt;""),(IF(表格8[姓名]="",0,(表格8[出院日]-表格8[住院日])+1)),0)</f>
        <v>12</v>
      </c>
      <c r="H393" s="165" t="str">
        <f>IFERROR((INDEX(名冊[#All],MATCH(表格8[[#This Row],[姓名]],名冊[[#All],[姓名]],0),COLUMN(名冊[[#Headers],[月費]]))),"")</f>
        <v/>
      </c>
      <c r="I393" s="165" t="str">
        <f t="array" ref="I393">IFERROR((INDEX(名冊[#All],MATCH(表格8[[#This Row],[姓名]],名冊[[#All],[姓名]],0),COLUMN(名冊[[#Headers],[包月]]))),"")</f>
        <v/>
      </c>
      <c r="J393" s="165">
        <f>600</f>
        <v>600</v>
      </c>
      <c r="K393" s="174" t="e">
        <f>-(ROUND(IF(表格8[姓名]="",0,(((表格8[月費]+表格8[[#This Row],[包月]])/30)-表格8[佔床費])*表格8[住院天數(含前後日)]),0))</f>
        <v>#VALUE!</v>
      </c>
      <c r="L393" s="169" t="str">
        <f>"住院退費 "&amp;TEXT(表格8[[#This Row],[住院日]],"mm/dd;;")&amp;"-"&amp;TEXT(表格8[[#This Row],[出院日]],"mm/dd;;")&amp;" 共"&amp;表格8[[#This Row],[住院天數(含前後日)]]&amp;"日"</f>
        <v>住院退費 11/06-11/17 共12日</v>
      </c>
      <c r="M393" s="167">
        <f>-(ROUNDDOWN(表格8[[#This Row],[住院天數(含前後日)]]/7,0)*50)</f>
        <v>-50</v>
      </c>
      <c r="N393" s="70"/>
      <c r="O393" s="172"/>
      <c r="P393" s="174">
        <f>-(ROUND(表格8[[#This Row],[冷氣使用
天數]]*(500/30),0))</f>
        <v>0</v>
      </c>
    </row>
    <row r="394" spans="1:16" hidden="1">
      <c r="A394" s="160" t="str">
        <f t="array" ref="A394">IFERROR((INDEX(名冊[#All],MATCH(表格8[[#This Row],[姓名]],名冊[[#All],[姓名]],0),COLUMN(名冊[[#Headers],[字號]]))),"")</f>
        <v/>
      </c>
      <c r="B394" s="160" t="s">
        <v>532</v>
      </c>
      <c r="C394" s="162"/>
      <c r="D394" s="160" t="s">
        <v>1010</v>
      </c>
      <c r="E394" s="163">
        <v>44507</v>
      </c>
      <c r="F394" s="163">
        <v>44523</v>
      </c>
      <c r="G394" s="168">
        <f>IF(AND(表格8[[#This Row],[住院日]]&lt;&gt;"",表格8[[#This Row],[出院日]]&lt;&gt;""),(IF(表格8[姓名]="",0,(表格8[出院日]-表格8[住院日])+1)),0)</f>
        <v>17</v>
      </c>
      <c r="H394" s="165" t="str">
        <f>IFERROR((INDEX(名冊[#All],MATCH(表格8[[#This Row],[姓名]],名冊[[#All],[姓名]],0),COLUMN(名冊[[#Headers],[月費]]))),"")</f>
        <v/>
      </c>
      <c r="I394" s="165" t="str">
        <f t="array" ref="I394">IFERROR((INDEX(名冊[#All],MATCH(表格8[[#This Row],[姓名]],名冊[[#All],[姓名]],0),COLUMN(名冊[[#Headers],[包月]]))),"")</f>
        <v/>
      </c>
      <c r="J394" s="165">
        <f>600</f>
        <v>600</v>
      </c>
      <c r="K394" s="174" t="e">
        <f>-(ROUND(IF(表格8[姓名]="",0,(((表格8[月費]+表格8[[#This Row],[包月]])/30)-表格8[佔床費])*表格8[住院天數(含前後日)]),0))</f>
        <v>#VALUE!</v>
      </c>
      <c r="L394" s="169" t="str">
        <f>"住院退費 "&amp;TEXT(表格8[[#This Row],[住院日]],"mm/dd;;")&amp;"-"&amp;TEXT(表格8[[#This Row],[出院日]],"mm/dd;;")&amp;" 共"&amp;表格8[[#This Row],[住院天數(含前後日)]]&amp;"日"</f>
        <v>住院退費 11/07-11/23 共17日</v>
      </c>
      <c r="M394" s="167">
        <f>-(ROUNDDOWN(表格8[[#This Row],[住院天數(含前後日)]]/7,0)*50)</f>
        <v>-100</v>
      </c>
      <c r="N394" s="70"/>
      <c r="O394" s="172"/>
      <c r="P394" s="174">
        <f>-(ROUND(表格8[[#This Row],[冷氣使用
天數]]*(500/30),0))</f>
        <v>0</v>
      </c>
    </row>
    <row r="395" spans="1:16" hidden="1">
      <c r="A395" s="160" t="str">
        <f t="array" ref="A395">IFERROR((INDEX(名冊[#All],MATCH(表格8[[#This Row],[姓名]],名冊[[#All],[姓名]],0),COLUMN(名冊[[#Headers],[字號]]))),"")</f>
        <v>1-439</v>
      </c>
      <c r="B395" s="160" t="s">
        <v>625</v>
      </c>
      <c r="C395" s="162"/>
      <c r="D395" s="160" t="s">
        <v>1010</v>
      </c>
      <c r="E395" s="163">
        <v>44509</v>
      </c>
      <c r="F395" s="163">
        <v>44523</v>
      </c>
      <c r="G395" s="168">
        <f>IF(AND(表格8[[#This Row],[住院日]]&lt;&gt;"",表格8[[#This Row],[出院日]]&lt;&gt;""),(IF(表格8[姓名]="",0,(表格8[出院日]-表格8[住院日])+1)),0)</f>
        <v>15</v>
      </c>
      <c r="H395" s="165">
        <f>IFERROR((INDEX(名冊[#All],MATCH(表格8[[#This Row],[姓名]],名冊[[#All],[姓名]],0),COLUMN(名冊[[#Headers],[月費]]))),"")</f>
        <v>32000</v>
      </c>
      <c r="I395" s="165">
        <f t="array" ref="I395">IFERROR((INDEX(名冊[#All],MATCH(表格8[[#This Row],[姓名]],名冊[[#All],[姓名]],0),COLUMN(名冊[[#Headers],[包月]]))),"")</f>
        <v>0</v>
      </c>
      <c r="J395" s="165">
        <f>600</f>
        <v>600</v>
      </c>
      <c r="K395" s="174">
        <f>-(ROUND(IF(表格8[姓名]="",0,(((表格8[月費]+表格8[[#This Row],[包月]])/30)-表格8[佔床費])*表格8[住院天數(含前後日)]),0))</f>
        <v>-7000</v>
      </c>
      <c r="L395" s="169" t="str">
        <f>"住院退費 "&amp;TEXT(表格8[[#This Row],[住院日]],"mm/dd;;")&amp;"-"&amp;TEXT(表格8[[#This Row],[出院日]],"mm/dd;;")&amp;" 共"&amp;表格8[[#This Row],[住院天數(含前後日)]]&amp;"日"</f>
        <v>住院退費 11/09-11/23 共15日</v>
      </c>
      <c r="M395" s="167">
        <f>-(ROUNDDOWN(表格8[[#This Row],[住院天數(含前後日)]]/7,0)*50)</f>
        <v>-100</v>
      </c>
      <c r="N395" s="70"/>
      <c r="O395" s="172"/>
      <c r="P395" s="174">
        <f>-(ROUND(表格8[[#This Row],[冷氣使用
天數]]*(500/30),0))</f>
        <v>0</v>
      </c>
    </row>
    <row r="396" spans="1:16" hidden="1">
      <c r="A396" s="160" t="str">
        <f t="array" ref="A396">IFERROR((INDEX(名冊[#All],MATCH(表格8[[#This Row],[姓名]],名冊[[#All],[姓名]],0),COLUMN(名冊[[#Headers],[字號]]))),"")</f>
        <v/>
      </c>
      <c r="B396" s="160" t="s">
        <v>549</v>
      </c>
      <c r="C396" s="162"/>
      <c r="D396" s="160" t="s">
        <v>1010</v>
      </c>
      <c r="E396" s="163">
        <v>44502</v>
      </c>
      <c r="F396" s="163">
        <v>44512</v>
      </c>
      <c r="G396" s="168">
        <f>IF(AND(表格8[[#This Row],[住院日]]&lt;&gt;"",表格8[[#This Row],[出院日]]&lt;&gt;""),(IF(表格8[姓名]="",0,(表格8[出院日]-表格8[住院日])+1)),0)</f>
        <v>11</v>
      </c>
      <c r="H396" s="165" t="str">
        <f>IFERROR((INDEX(名冊[#All],MATCH(表格8[[#This Row],[姓名]],名冊[[#All],[姓名]],0),COLUMN(名冊[[#Headers],[月費]]))),"")</f>
        <v/>
      </c>
      <c r="I396" s="165" t="str">
        <f t="array" ref="I396">IFERROR((INDEX(名冊[#All],MATCH(表格8[[#This Row],[姓名]],名冊[[#All],[姓名]],0),COLUMN(名冊[[#Headers],[包月]]))),"")</f>
        <v/>
      </c>
      <c r="J396" s="165">
        <f>600</f>
        <v>600</v>
      </c>
      <c r="K396" s="174" t="e">
        <f>-(ROUND(IF(表格8[姓名]="",0,(((表格8[月費]+表格8[[#This Row],[包月]])/30)-表格8[佔床費])*表格8[住院天數(含前後日)]),0))</f>
        <v>#VALUE!</v>
      </c>
      <c r="L396" s="169" t="str">
        <f>"住院退費 "&amp;TEXT(表格8[[#This Row],[住院日]],"mm/dd;;")&amp;"-"&amp;TEXT(表格8[[#This Row],[出院日]],"mm/dd;;")&amp;" 共"&amp;表格8[[#This Row],[住院天數(含前後日)]]&amp;"日"</f>
        <v>住院退費 11/02-11/12 共11日</v>
      </c>
      <c r="M396" s="167">
        <f>-(ROUNDDOWN(表格8[[#This Row],[住院天數(含前後日)]]/7,0)*50)</f>
        <v>-50</v>
      </c>
      <c r="N396" s="70"/>
      <c r="O396" s="172"/>
      <c r="P396" s="174">
        <f>-(ROUND(表格8[[#This Row],[冷氣使用
天數]]*(500/30),0))</f>
        <v>0</v>
      </c>
    </row>
    <row r="397" spans="1:16" hidden="1">
      <c r="A397" s="160" t="str">
        <f t="array" ref="A397">IFERROR((INDEX(名冊[#All],MATCH(表格8[[#This Row],[姓名]],名冊[[#All],[姓名]],0),COLUMN(名冊[[#Headers],[字號]]))),"")</f>
        <v>1-230</v>
      </c>
      <c r="B397" s="160" t="s">
        <v>611</v>
      </c>
      <c r="C397" s="162"/>
      <c r="D397" s="160" t="s">
        <v>1010</v>
      </c>
      <c r="E397" s="163">
        <v>44506</v>
      </c>
      <c r="F397" s="163">
        <v>44512</v>
      </c>
      <c r="G397" s="168">
        <f>IF(AND(表格8[[#This Row],[住院日]]&lt;&gt;"",表格8[[#This Row],[出院日]]&lt;&gt;""),(IF(表格8[姓名]="",0,(表格8[出院日]-表格8[住院日])+1)),0)</f>
        <v>7</v>
      </c>
      <c r="H397" s="165">
        <f>IFERROR((INDEX(名冊[#All],MATCH(表格8[[#This Row],[姓名]],名冊[[#All],[姓名]],0),COLUMN(名冊[[#Headers],[月費]]))),"")</f>
        <v>30000</v>
      </c>
      <c r="I397" s="165">
        <f t="array" ref="I397">IFERROR((INDEX(名冊[#All],MATCH(表格8[[#This Row],[姓名]],名冊[[#All],[姓名]],0),COLUMN(名冊[[#Headers],[包月]]))),"")</f>
        <v>0</v>
      </c>
      <c r="J397" s="165">
        <f>600</f>
        <v>600</v>
      </c>
      <c r="K397" s="174">
        <f>-(ROUND(IF(表格8[姓名]="",0,(((表格8[月費]+表格8[[#This Row],[包月]])/30)-表格8[佔床費])*表格8[住院天數(含前後日)]),0))</f>
        <v>-2800</v>
      </c>
      <c r="L397" s="169" t="str">
        <f>"住院退費 "&amp;TEXT(表格8[[#This Row],[住院日]],"mm/dd;;")&amp;"-"&amp;TEXT(表格8[[#This Row],[出院日]],"mm/dd;;")&amp;" 共"&amp;表格8[[#This Row],[住院天數(含前後日)]]&amp;"日"</f>
        <v>住院退費 11/06-11/12 共7日</v>
      </c>
      <c r="M397" s="167">
        <f>-(ROUNDDOWN(表格8[[#This Row],[住院天數(含前後日)]]/7,0)*50)</f>
        <v>-50</v>
      </c>
      <c r="N397" s="70"/>
      <c r="O397" s="172"/>
      <c r="P397" s="174">
        <f>-(ROUND(表格8[[#This Row],[冷氣使用
天數]]*(500/30),0))</f>
        <v>0</v>
      </c>
    </row>
    <row r="398" spans="1:16" hidden="1">
      <c r="A398" s="160" t="str">
        <f t="array" ref="A398">IFERROR((INDEX(名冊[#All],MATCH(表格8[[#This Row],[姓名]],名冊[[#All],[姓名]],0),COLUMN(名冊[[#Headers],[字號]]))),"")</f>
        <v/>
      </c>
      <c r="B398" s="160" t="s">
        <v>513</v>
      </c>
      <c r="C398" s="162"/>
      <c r="D398" s="160" t="s">
        <v>1010</v>
      </c>
      <c r="E398" s="163">
        <v>44512</v>
      </c>
      <c r="F398" s="163">
        <v>44517</v>
      </c>
      <c r="G398" s="168">
        <f>IF(AND(表格8[[#This Row],[住院日]]&lt;&gt;"",表格8[[#This Row],[出院日]]&lt;&gt;""),(IF(表格8[姓名]="",0,(表格8[出院日]-表格8[住院日])+1)),0)</f>
        <v>6</v>
      </c>
      <c r="H398" s="165" t="str">
        <f>IFERROR((INDEX(名冊[#All],MATCH(表格8[[#This Row],[姓名]],名冊[[#All],[姓名]],0),COLUMN(名冊[[#Headers],[月費]]))),"")</f>
        <v/>
      </c>
      <c r="I398" s="165" t="str">
        <f t="array" ref="I398">IFERROR((INDEX(名冊[#All],MATCH(表格8[[#This Row],[姓名]],名冊[[#All],[姓名]],0),COLUMN(名冊[[#Headers],[包月]]))),"")</f>
        <v/>
      </c>
      <c r="J398" s="165">
        <f>600</f>
        <v>600</v>
      </c>
      <c r="K398" s="174" t="e">
        <f>-(ROUND(IF(表格8[姓名]="",0,(((表格8[月費]+表格8[[#This Row],[包月]])/30)-表格8[佔床費])*表格8[住院天數(含前後日)]),0))</f>
        <v>#VALUE!</v>
      </c>
      <c r="L398" s="169" t="str">
        <f>"住院退費 "&amp;TEXT(表格8[[#This Row],[住院日]],"mm/dd;;")&amp;"-"&amp;TEXT(表格8[[#This Row],[出院日]],"mm/dd;;")&amp;" 共"&amp;表格8[[#This Row],[住院天數(含前後日)]]&amp;"日"</f>
        <v>住院退費 11/12-11/17 共6日</v>
      </c>
      <c r="M398" s="167">
        <f>-(ROUNDDOWN(表格8[[#This Row],[住院天數(含前後日)]]/7,0)*50)</f>
        <v>0</v>
      </c>
      <c r="N398" s="70"/>
      <c r="O398" s="172"/>
      <c r="P398" s="174">
        <f>-(ROUND(表格8[[#This Row],[冷氣使用
天數]]*(500/30),0))</f>
        <v>0</v>
      </c>
    </row>
    <row r="399" spans="1:16" hidden="1">
      <c r="A399" s="160" t="str">
        <f t="array" ref="A399">IFERROR((INDEX(名冊[#All],MATCH(表格8[[#This Row],[姓名]],名冊[[#All],[姓名]],0),COLUMN(名冊[[#Headers],[字號]]))),"")</f>
        <v>2-066</v>
      </c>
      <c r="B399" s="160" t="s">
        <v>355</v>
      </c>
      <c r="C399" s="162"/>
      <c r="D399" s="160" t="s">
        <v>1010</v>
      </c>
      <c r="E399" s="163">
        <v>44518</v>
      </c>
      <c r="F399" s="163">
        <v>44526</v>
      </c>
      <c r="G399" s="168">
        <f>IF(AND(表格8[[#This Row],[住院日]]&lt;&gt;"",表格8[[#This Row],[出院日]]&lt;&gt;""),(IF(表格8[姓名]="",0,(表格8[出院日]-表格8[住院日])+1)),0)</f>
        <v>9</v>
      </c>
      <c r="H399" s="165">
        <f>IFERROR((INDEX(名冊[#All],MATCH(表格8[[#This Row],[姓名]],名冊[[#All],[姓名]],0),COLUMN(名冊[[#Headers],[月費]]))),"")</f>
        <v>36000</v>
      </c>
      <c r="I399" s="165">
        <f t="array" ref="I399">IFERROR((INDEX(名冊[#All],MATCH(表格8[[#This Row],[姓名]],名冊[[#All],[姓名]],0),COLUMN(名冊[[#Headers],[包月]]))),"")</f>
        <v>0</v>
      </c>
      <c r="J399" s="165">
        <f>600</f>
        <v>600</v>
      </c>
      <c r="K399" s="174">
        <f>-(ROUND(IF(表格8[姓名]="",0,(((表格8[月費]+表格8[[#This Row],[包月]])/30)-表格8[佔床費])*表格8[住院天數(含前後日)]),0))</f>
        <v>-5400</v>
      </c>
      <c r="L399" s="169" t="str">
        <f>"住院退費 "&amp;TEXT(表格8[[#This Row],[住院日]],"mm/dd;;")&amp;"-"&amp;TEXT(表格8[[#This Row],[出院日]],"mm/dd;;")&amp;" 共"&amp;表格8[[#This Row],[住院天數(含前後日)]]&amp;"日"</f>
        <v>住院退費 11/18-11/26 共9日</v>
      </c>
      <c r="M399" s="167">
        <f>-(ROUNDDOWN(表格8[[#This Row],[住院天數(含前後日)]]/7,0)*50)</f>
        <v>-50</v>
      </c>
      <c r="N399" s="176" t="s">
        <v>1057</v>
      </c>
      <c r="O399" s="172"/>
      <c r="P399" s="174">
        <f>-(ROUND(表格8[[#This Row],[冷氣使用
天數]]*(500/30),0))</f>
        <v>0</v>
      </c>
    </row>
    <row r="400" spans="1:16" hidden="1">
      <c r="A400" s="160" t="str">
        <f t="array" ref="A400">IFERROR((INDEX(名冊[#All],MATCH(表格8[[#This Row],[姓名]],名冊[[#All],[姓名]],0),COLUMN(名冊[[#Headers],[字號]]))),"")</f>
        <v>1-580</v>
      </c>
      <c r="B400" s="160" t="s">
        <v>535</v>
      </c>
      <c r="C400" s="162"/>
      <c r="D400" s="160" t="s">
        <v>1010</v>
      </c>
      <c r="E400" s="163">
        <v>44488</v>
      </c>
      <c r="F400" s="163">
        <v>44517</v>
      </c>
      <c r="G400" s="168">
        <f>IF(AND(表格8[[#This Row],[住院日]]&lt;&gt;"",表格8[[#This Row],[出院日]]&lt;&gt;""),(IF(表格8[姓名]="",0,(表格8[出院日]-表格8[住院日])+1)),0)</f>
        <v>30</v>
      </c>
      <c r="H400" s="165">
        <f>IFERROR((INDEX(名冊[#All],MATCH(表格8[[#This Row],[姓名]],名冊[[#All],[姓名]],0),COLUMN(名冊[[#Headers],[月費]]))),"")</f>
        <v>30000</v>
      </c>
      <c r="I400" s="165">
        <f t="array" ref="I400">IFERROR((INDEX(名冊[#All],MATCH(表格8[[#This Row],[姓名]],名冊[[#All],[姓名]],0),COLUMN(名冊[[#Headers],[包月]]))),"")</f>
        <v>0</v>
      </c>
      <c r="J400" s="165">
        <f>600</f>
        <v>600</v>
      </c>
      <c r="K400" s="174">
        <f>-(ROUND(IF(表格8[姓名]="",0,(((表格8[月費]+表格8[[#This Row],[包月]])/30)-表格8[佔床費])*表格8[住院天數(含前後日)]),0))</f>
        <v>-12000</v>
      </c>
      <c r="L400" s="169" t="str">
        <f>"住院退費 "&amp;TEXT(表格8[[#This Row],[住院日]],"mm/dd;;")&amp;"-"&amp;TEXT(表格8[[#This Row],[出院日]],"mm/dd;;")&amp;" 共"&amp;表格8[[#This Row],[住院天數(含前後日)]]&amp;"日"</f>
        <v>住院退費 10/19-11/17 共30日</v>
      </c>
      <c r="M400" s="167">
        <f>-(ROUNDDOWN(表格8[[#This Row],[住院天數(含前後日)]]/7,0)*50)</f>
        <v>-200</v>
      </c>
      <c r="N400" s="70"/>
      <c r="O400" s="172"/>
      <c r="P400" s="174">
        <f>-(ROUND(表格8[[#This Row],[冷氣使用
天數]]*(500/30),0))</f>
        <v>0</v>
      </c>
    </row>
    <row r="401" spans="1:16" ht="25.05" hidden="1">
      <c r="A401" s="160" t="str">
        <f t="array" ref="A401">IFERROR((INDEX(名冊[#All],MATCH(表格8[[#This Row],[姓名]],名冊[[#All],[姓名]],0),COLUMN(名冊[[#Headers],[字號]]))),"")</f>
        <v>2-182</v>
      </c>
      <c r="B401" s="160" t="s">
        <v>1004</v>
      </c>
      <c r="C401" s="162"/>
      <c r="D401" s="160" t="s">
        <v>1010</v>
      </c>
      <c r="E401" s="163">
        <v>44470</v>
      </c>
      <c r="F401" s="163">
        <v>44512</v>
      </c>
      <c r="G401" s="168">
        <f>IF(AND(表格8[[#This Row],[住院日]]&lt;&gt;"",表格8[[#This Row],[出院日]]&lt;&gt;""),(IF(表格8[姓名]="",0,(表格8[出院日]-表格8[住院日])+1)),0)</f>
        <v>43</v>
      </c>
      <c r="H401" s="165">
        <f>IFERROR((INDEX(名冊[#All],MATCH(表格8[[#This Row],[姓名]],名冊[[#All],[姓名]],0),COLUMN(名冊[[#Headers],[月費]]))),"")</f>
        <v>37000</v>
      </c>
      <c r="I401" s="165">
        <f t="array" ref="I401">IFERROR((INDEX(名冊[#All],MATCH(表格8[[#This Row],[姓名]],名冊[[#All],[姓名]],0),COLUMN(名冊[[#Headers],[包月]]))),"")</f>
        <v>0</v>
      </c>
      <c r="J401" s="165">
        <f>600</f>
        <v>600</v>
      </c>
      <c r="K401" s="174">
        <f>-(ROUND(IF(表格8[姓名]="",0,(((表格8[月費]+表格8[[#This Row],[包月]])/30)-表格8[佔床費])*表格8[住院天數(含前後日)]),0))</f>
        <v>-27233</v>
      </c>
      <c r="L401" s="169" t="str">
        <f>"住院退費 "&amp;TEXT(表格8[[#This Row],[住院日]],"mm/dd;;")&amp;"-"&amp;TEXT(表格8[[#This Row],[出院日]],"mm/dd;;")&amp;" 共"&amp;表格8[[#This Row],[住院天數(含前後日)]]&amp;"日"</f>
        <v>住院退費 10/01-11/12 共43日</v>
      </c>
      <c r="M401" s="167">
        <f>-(ROUNDDOWN(表格8[[#This Row],[住院天數(含前後日)]]/7,0)*50)</f>
        <v>-300</v>
      </c>
      <c r="N401" s="178" t="s">
        <v>1058</v>
      </c>
      <c r="O401" s="172"/>
      <c r="P401" s="174">
        <f>-(ROUND(表格8[[#This Row],[冷氣使用
天數]]*(500/30),0))</f>
        <v>0</v>
      </c>
    </row>
    <row r="402" spans="1:16" hidden="1">
      <c r="A402" s="160" t="str">
        <f t="array" ref="A402">IFERROR((INDEX(名冊[#All],MATCH(表格8[[#This Row],[姓名]],名冊[[#All],[姓名]],0),COLUMN(名冊[[#Headers],[字號]]))),"")</f>
        <v/>
      </c>
      <c r="B402" s="160" t="s">
        <v>523</v>
      </c>
      <c r="C402" s="162"/>
      <c r="D402" s="160" t="s">
        <v>1010</v>
      </c>
      <c r="E402" s="163">
        <v>44488</v>
      </c>
      <c r="F402" s="163">
        <v>44511</v>
      </c>
      <c r="G402" s="168">
        <f>IF(AND(表格8[[#This Row],[住院日]]&lt;&gt;"",表格8[[#This Row],[出院日]]&lt;&gt;""),(IF(表格8[姓名]="",0,(表格8[出院日]-表格8[住院日])+1)),0)</f>
        <v>24</v>
      </c>
      <c r="H402" s="165" t="str">
        <f>IFERROR((INDEX(名冊[#All],MATCH(表格8[[#This Row],[姓名]],名冊[[#All],[姓名]],0),COLUMN(名冊[[#Headers],[月費]]))),"")</f>
        <v/>
      </c>
      <c r="I402" s="165" t="str">
        <f t="array" ref="I402">IFERROR((INDEX(名冊[#All],MATCH(表格8[[#This Row],[姓名]],名冊[[#All],[姓名]],0),COLUMN(名冊[[#Headers],[包月]]))),"")</f>
        <v/>
      </c>
      <c r="J402" s="165">
        <f>600</f>
        <v>600</v>
      </c>
      <c r="K402" s="174" t="e">
        <f>-(ROUND(IF(表格8[姓名]="",0,(((表格8[月費]+表格8[[#This Row],[包月]])/30)-表格8[佔床費])*表格8[住院天數(含前後日)]),0))</f>
        <v>#VALUE!</v>
      </c>
      <c r="L402" s="169" t="str">
        <f>"住院退費 "&amp;TEXT(表格8[[#This Row],[住院日]],"mm/dd;;")&amp;"-"&amp;TEXT(表格8[[#This Row],[出院日]],"mm/dd;;")&amp;" 共"&amp;表格8[[#This Row],[住院天數(含前後日)]]&amp;"日"</f>
        <v>住院退費 10/19-11/11 共24日</v>
      </c>
      <c r="M402" s="167">
        <f>-(ROUNDDOWN(表格8[[#This Row],[住院天數(含前後日)]]/7,0)*50)</f>
        <v>-150</v>
      </c>
      <c r="N402" s="70"/>
      <c r="O402" s="172"/>
      <c r="P402" s="174">
        <f>-(ROUND(表格8[[#This Row],[冷氣使用
天數]]*(500/30),0))</f>
        <v>0</v>
      </c>
    </row>
    <row r="403" spans="1:16" hidden="1">
      <c r="A403" s="160" t="str">
        <f t="array" ref="A403">IFERROR((INDEX(名冊[#All],MATCH(表格8[[#This Row],[姓名]],名冊[[#All],[姓名]],0),COLUMN(名冊[[#Headers],[字號]]))),"")</f>
        <v/>
      </c>
      <c r="B403" s="160" t="s">
        <v>920</v>
      </c>
      <c r="C403" s="162"/>
      <c r="D403" s="160" t="s">
        <v>1010</v>
      </c>
      <c r="E403" s="163">
        <v>44498</v>
      </c>
      <c r="F403" s="163">
        <v>44523</v>
      </c>
      <c r="G403" s="168">
        <f>IF(AND(表格8[[#This Row],[住院日]]&lt;&gt;"",表格8[[#This Row],[出院日]]&lt;&gt;""),(IF(表格8[姓名]="",0,(表格8[出院日]-表格8[住院日])+1)),0)</f>
        <v>26</v>
      </c>
      <c r="H403" s="165" t="str">
        <f>IFERROR((INDEX(名冊[#All],MATCH(表格8[[#This Row],[姓名]],名冊[[#All],[姓名]],0),COLUMN(名冊[[#Headers],[月費]]))),"")</f>
        <v/>
      </c>
      <c r="I403" s="165" t="str">
        <f t="array" ref="I403">IFERROR((INDEX(名冊[#All],MATCH(表格8[[#This Row],[姓名]],名冊[[#All],[姓名]],0),COLUMN(名冊[[#Headers],[包月]]))),"")</f>
        <v/>
      </c>
      <c r="J403" s="165">
        <f>600</f>
        <v>600</v>
      </c>
      <c r="K403" s="174" t="e">
        <f>-(ROUND(IF(表格8[姓名]="",0,(((表格8[月費]+表格8[[#This Row],[包月]])/30)-表格8[佔床費])*表格8[住院天數(含前後日)]),0))</f>
        <v>#VALUE!</v>
      </c>
      <c r="L403" s="169" t="str">
        <f>"住院退費 "&amp;TEXT(表格8[[#This Row],[住院日]],"mm/dd;;")&amp;"-"&amp;TEXT(表格8[[#This Row],[出院日]],"mm/dd;;")&amp;" 共"&amp;表格8[[#This Row],[住院天數(含前後日)]]&amp;"日"</f>
        <v>住院退費 10/29-11/23 共26日</v>
      </c>
      <c r="M403" s="167">
        <f>-(ROUNDDOWN(表格8[[#This Row],[住院天數(含前後日)]]/7,0)*50)</f>
        <v>-150</v>
      </c>
      <c r="N403" s="70"/>
      <c r="O403" s="172"/>
      <c r="P403" s="174">
        <f>-(ROUND(表格8[[#This Row],[冷氣使用
天數]]*(500/30),0))</f>
        <v>0</v>
      </c>
    </row>
    <row r="404" spans="1:16" hidden="1">
      <c r="A404" s="160" t="str">
        <f t="array" ref="A404">IFERROR((INDEX(名冊[#All],MATCH(表格8[[#This Row],[姓名]],名冊[[#All],[姓名]],0),COLUMN(名冊[[#Headers],[字號]]))),"")</f>
        <v/>
      </c>
      <c r="B404" s="160" t="s">
        <v>523</v>
      </c>
      <c r="C404" s="162"/>
      <c r="D404" s="160" t="s">
        <v>1010</v>
      </c>
      <c r="E404" s="163">
        <v>44516</v>
      </c>
      <c r="F404" s="163">
        <v>44547</v>
      </c>
      <c r="G404" s="168">
        <f>IF(AND(表格8[[#This Row],[住院日]]&lt;&gt;"",表格8[[#This Row],[出院日]]&lt;&gt;""),(IF(表格8[姓名]="",0,(表格8[出院日]-表格8[住院日])+1)),0)</f>
        <v>32</v>
      </c>
      <c r="H404" s="165" t="str">
        <f>IFERROR((INDEX(名冊[#All],MATCH(表格8[[#This Row],[姓名]],名冊[[#All],[姓名]],0),COLUMN(名冊[[#Headers],[月費]]))),"")</f>
        <v/>
      </c>
      <c r="I404" s="165" t="str">
        <f t="array" ref="I404">IFERROR((INDEX(名冊[#All],MATCH(表格8[[#This Row],[姓名]],名冊[[#All],[姓名]],0),COLUMN(名冊[[#Headers],[包月]]))),"")</f>
        <v/>
      </c>
      <c r="J404" s="165">
        <f>600</f>
        <v>600</v>
      </c>
      <c r="K404" s="174" t="e">
        <f>-(ROUND(IF(表格8[姓名]="",0,(((表格8[月費]+表格8[[#This Row],[包月]])/30)-表格8[佔床費])*表格8[住院天數(含前後日)]),0))</f>
        <v>#VALUE!</v>
      </c>
      <c r="L404" s="169" t="str">
        <f>"住院退費 "&amp;TEXT(表格8[[#This Row],[住院日]],"mm/dd;;")&amp;"-"&amp;TEXT(表格8[[#This Row],[出院日]],"mm/dd;;")&amp;" 共"&amp;表格8[[#This Row],[住院天數(含前後日)]]&amp;"日"</f>
        <v>住院退費 11/16-12/17 共32日</v>
      </c>
      <c r="M404" s="167">
        <f>-(ROUNDDOWN(表格8[[#This Row],[住院天數(含前後日)]]/7,0)*50)</f>
        <v>-200</v>
      </c>
      <c r="N404" s="70"/>
      <c r="O404" s="172"/>
      <c r="P404" s="174">
        <f>-(ROUND(表格8[[#This Row],[冷氣使用
天數]]*(500/30),0))</f>
        <v>0</v>
      </c>
    </row>
    <row r="405" spans="1:16" hidden="1">
      <c r="A405" s="160" t="str">
        <f t="array" ref="A405">IFERROR((INDEX(名冊[#All],MATCH(表格8[[#This Row],[姓名]],名冊[[#All],[姓名]],0),COLUMN(名冊[[#Headers],[字號]]))),"")</f>
        <v/>
      </c>
      <c r="B405" s="160" t="s">
        <v>547</v>
      </c>
      <c r="C405" s="162"/>
      <c r="D405" s="160" t="s">
        <v>1010</v>
      </c>
      <c r="E405" s="163">
        <v>44538</v>
      </c>
      <c r="F405" s="163">
        <v>44545</v>
      </c>
      <c r="G405" s="168">
        <f>IF(AND(表格8[[#This Row],[住院日]]&lt;&gt;"",表格8[[#This Row],[出院日]]&lt;&gt;""),(IF(表格8[姓名]="",0,(表格8[出院日]-表格8[住院日])+1)),0)</f>
        <v>8</v>
      </c>
      <c r="H405" s="165" t="str">
        <f>IFERROR((INDEX(名冊[#All],MATCH(表格8[[#This Row],[姓名]],名冊[[#All],[姓名]],0),COLUMN(名冊[[#Headers],[月費]]))),"")</f>
        <v/>
      </c>
      <c r="I405" s="165" t="str">
        <f t="array" ref="I405">IFERROR((INDEX(名冊[#All],MATCH(表格8[[#This Row],[姓名]],名冊[[#All],[姓名]],0),COLUMN(名冊[[#Headers],[包月]]))),"")</f>
        <v/>
      </c>
      <c r="J405" s="165">
        <f>600</f>
        <v>600</v>
      </c>
      <c r="K405" s="174" t="e">
        <f>-(ROUND(IF(表格8[姓名]="",0,(((表格8[月費]+表格8[[#This Row],[包月]])/30)-表格8[佔床費])*表格8[住院天數(含前後日)]),0))</f>
        <v>#VALUE!</v>
      </c>
      <c r="L405" s="169" t="str">
        <f>"住院退費 "&amp;TEXT(表格8[[#This Row],[住院日]],"mm/dd;;")&amp;"-"&amp;TEXT(表格8[[#This Row],[出院日]],"mm/dd;;")&amp;" 共"&amp;表格8[[#This Row],[住院天數(含前後日)]]&amp;"日"</f>
        <v>住院退費 12/08-12/15 共8日</v>
      </c>
      <c r="M405" s="167">
        <f>-(ROUNDDOWN(表格8[[#This Row],[住院天數(含前後日)]]/7,0)*50)</f>
        <v>-50</v>
      </c>
      <c r="N405" s="70"/>
      <c r="O405" s="172"/>
      <c r="P405" s="174">
        <f>-(ROUND(表格8[[#This Row],[冷氣使用
天數]]*(500/30),0))</f>
        <v>0</v>
      </c>
    </row>
    <row r="406" spans="1:16" hidden="1">
      <c r="A406" s="160" t="str">
        <f t="array" ref="A406">IFERROR((INDEX(名冊[#All],MATCH(表格8[[#This Row],[姓名]],名冊[[#All],[姓名]],0),COLUMN(名冊[[#Headers],[字號]]))),"")</f>
        <v>3-558</v>
      </c>
      <c r="B406" s="160" t="s">
        <v>860</v>
      </c>
      <c r="C406" s="162"/>
      <c r="D406" s="160" t="s">
        <v>1010</v>
      </c>
      <c r="E406" s="163">
        <v>44541</v>
      </c>
      <c r="F406" s="163">
        <v>44551</v>
      </c>
      <c r="G406" s="168">
        <f>IF(AND(表格8[[#This Row],[住院日]]&lt;&gt;"",表格8[[#This Row],[出院日]]&lt;&gt;""),(IF(表格8[姓名]="",0,(表格8[出院日]-表格8[住院日])+1)),0)</f>
        <v>11</v>
      </c>
      <c r="H406" s="165">
        <f>IFERROR((INDEX(名冊[#All],MATCH(表格8[[#This Row],[姓名]],名冊[[#All],[姓名]],0),COLUMN(名冊[[#Headers],[月費]]))),"")</f>
        <v>35000</v>
      </c>
      <c r="I406" s="165">
        <f t="array" ref="I406">IFERROR((INDEX(名冊[#All],MATCH(表格8[[#This Row],[姓名]],名冊[[#All],[姓名]],0),COLUMN(名冊[[#Headers],[包月]]))),"")</f>
        <v>0</v>
      </c>
      <c r="J406" s="165">
        <f>600</f>
        <v>600</v>
      </c>
      <c r="K406" s="174">
        <f>-(ROUND(IF(表格8[姓名]="",0,(((表格8[月費]+表格8[[#This Row],[包月]])/30)-表格8[佔床費])*表格8[住院天數(含前後日)]),0))</f>
        <v>-6233</v>
      </c>
      <c r="L406" s="169" t="str">
        <f>"住院退費 "&amp;TEXT(表格8[[#This Row],[住院日]],"mm/dd;;")&amp;"-"&amp;TEXT(表格8[[#This Row],[出院日]],"mm/dd;;")&amp;" 共"&amp;表格8[[#This Row],[住院天數(含前後日)]]&amp;"日"</f>
        <v>住院退費 12/11-12/21 共11日</v>
      </c>
      <c r="M406" s="167">
        <f>-(ROUNDDOWN(表格8[[#This Row],[住院天數(含前後日)]]/7,0)*50)</f>
        <v>-50</v>
      </c>
      <c r="N406" s="70"/>
      <c r="O406" s="172"/>
      <c r="P406" s="174">
        <f>-(ROUND(表格8[[#This Row],[冷氣使用
天數]]*(500/30),0))</f>
        <v>0</v>
      </c>
    </row>
    <row r="407" spans="1:16" hidden="1">
      <c r="A407" s="160" t="str">
        <f t="array" ref="A407">IFERROR((INDEX(名冊[#All],MATCH(表格8[[#This Row],[姓名]],名冊[[#All],[姓名]],0),COLUMN(名冊[[#Headers],[字號]]))),"")</f>
        <v/>
      </c>
      <c r="B407" s="160" t="s">
        <v>282</v>
      </c>
      <c r="C407" s="162"/>
      <c r="D407" s="160" t="s">
        <v>1010</v>
      </c>
      <c r="E407" s="163">
        <v>44532</v>
      </c>
      <c r="F407" s="163">
        <v>44541</v>
      </c>
      <c r="G407" s="168">
        <f>IF(AND(表格8[[#This Row],[住院日]]&lt;&gt;"",表格8[[#This Row],[出院日]]&lt;&gt;""),(IF(表格8[姓名]="",0,(表格8[出院日]-表格8[住院日])+1)),0)</f>
        <v>10</v>
      </c>
      <c r="H407" s="165" t="str">
        <f>IFERROR((INDEX(名冊[#All],MATCH(表格8[[#This Row],[姓名]],名冊[[#All],[姓名]],0),COLUMN(名冊[[#Headers],[月費]]))),"")</f>
        <v/>
      </c>
      <c r="I407" s="165" t="str">
        <f t="array" ref="I407">IFERROR((INDEX(名冊[#All],MATCH(表格8[[#This Row],[姓名]],名冊[[#All],[姓名]],0),COLUMN(名冊[[#Headers],[包月]]))),"")</f>
        <v/>
      </c>
      <c r="J407" s="165">
        <f>600</f>
        <v>600</v>
      </c>
      <c r="K407" s="174" t="e">
        <f>-(ROUND(IF(表格8[姓名]="",0,(((表格8[月費]+表格8[[#This Row],[包月]])/30)-表格8[佔床費])*表格8[住院天數(含前後日)]),0))</f>
        <v>#VALUE!</v>
      </c>
      <c r="L407" s="169" t="str">
        <f>"住院退費 "&amp;TEXT(表格8[[#This Row],[住院日]],"mm/dd;;")&amp;"-"&amp;TEXT(表格8[[#This Row],[出院日]],"mm/dd;;")&amp;" 共"&amp;表格8[[#This Row],[住院天數(含前後日)]]&amp;"日"</f>
        <v>住院退費 12/02-12/11 共10日</v>
      </c>
      <c r="M407" s="167">
        <f>-(ROUNDDOWN(表格8[[#This Row],[住院天數(含前後日)]]/7,0)*50)</f>
        <v>-50</v>
      </c>
      <c r="N407" s="70"/>
      <c r="O407" s="172"/>
      <c r="P407" s="174">
        <f>-(ROUND(表格8[[#This Row],[冷氣使用
天數]]*(500/30),0))</f>
        <v>0</v>
      </c>
    </row>
    <row r="408" spans="1:16" hidden="1">
      <c r="A408" s="160" t="str">
        <f t="array" ref="A408">IFERROR((INDEX(名冊[#All],MATCH(表格8[[#This Row],[姓名]],名冊[[#All],[姓名]],0),COLUMN(名冊[[#Headers],[字號]]))),"")</f>
        <v/>
      </c>
      <c r="B408" s="160" t="s">
        <v>585</v>
      </c>
      <c r="C408" s="162"/>
      <c r="D408" s="160" t="s">
        <v>1010</v>
      </c>
      <c r="E408" s="163">
        <v>44542</v>
      </c>
      <c r="F408" s="163">
        <v>44551</v>
      </c>
      <c r="G408" s="168">
        <f>IF(AND(表格8[[#This Row],[住院日]]&lt;&gt;"",表格8[[#This Row],[出院日]]&lt;&gt;""),(IF(表格8[姓名]="",0,(表格8[出院日]-表格8[住院日])+1)),0)</f>
        <v>10</v>
      </c>
      <c r="H408" s="165" t="str">
        <f>IFERROR((INDEX(名冊[#All],MATCH(表格8[[#This Row],[姓名]],名冊[[#All],[姓名]],0),COLUMN(名冊[[#Headers],[月費]]))),"")</f>
        <v/>
      </c>
      <c r="I408" s="165" t="str">
        <f t="array" ref="I408">IFERROR((INDEX(名冊[#All],MATCH(表格8[[#This Row],[姓名]],名冊[[#All],[姓名]],0),COLUMN(名冊[[#Headers],[包月]]))),"")</f>
        <v/>
      </c>
      <c r="J408" s="165">
        <f>600</f>
        <v>600</v>
      </c>
      <c r="K408" s="174" t="e">
        <f>-(ROUND(IF(表格8[姓名]="",0,(((表格8[月費]+表格8[[#This Row],[包月]])/30)-表格8[佔床費])*表格8[住院天數(含前後日)]),0))</f>
        <v>#VALUE!</v>
      </c>
      <c r="L408" s="169" t="str">
        <f>"住院退費 "&amp;TEXT(表格8[[#This Row],[住院日]],"mm/dd;;")&amp;"-"&amp;TEXT(表格8[[#This Row],[出院日]],"mm/dd;;")&amp;" 共"&amp;表格8[[#This Row],[住院天數(含前後日)]]&amp;"日"</f>
        <v>住院退費 12/12-12/21 共10日</v>
      </c>
      <c r="M408" s="167">
        <f>-(ROUNDDOWN(表格8[[#This Row],[住院天數(含前後日)]]/7,0)*50)</f>
        <v>-50</v>
      </c>
      <c r="N408" s="70"/>
      <c r="O408" s="172"/>
      <c r="P408" s="174">
        <f>-(ROUND(表格8[[#This Row],[冷氣使用
天數]]*(500/30),0))</f>
        <v>0</v>
      </c>
    </row>
    <row r="409" spans="1:16" hidden="1">
      <c r="A409" s="160" t="str">
        <f t="array" ref="A409">IFERROR((INDEX(名冊[#All],MATCH(表格8[[#This Row],[姓名]],名冊[[#All],[姓名]],0),COLUMN(名冊[[#Headers],[字號]]))),"")</f>
        <v>3-512</v>
      </c>
      <c r="B409" s="160" t="s">
        <v>573</v>
      </c>
      <c r="C409" s="162"/>
      <c r="D409" s="160" t="s">
        <v>1010</v>
      </c>
      <c r="E409" s="163">
        <v>44543</v>
      </c>
      <c r="F409" s="163">
        <v>44547</v>
      </c>
      <c r="G409" s="168">
        <f>IF(AND(表格8[[#This Row],[住院日]]&lt;&gt;"",表格8[[#This Row],[出院日]]&lt;&gt;""),(IF(表格8[姓名]="",0,(表格8[出院日]-表格8[住院日])+1)),0)</f>
        <v>5</v>
      </c>
      <c r="H409" s="165">
        <f>IFERROR((INDEX(名冊[#All],MATCH(表格8[[#This Row],[姓名]],名冊[[#All],[姓名]],0),COLUMN(名冊[[#Headers],[月費]]))),"")</f>
        <v>31000</v>
      </c>
      <c r="I409" s="165">
        <f t="array" ref="I409">IFERROR((INDEX(名冊[#All],MATCH(表格8[[#This Row],[姓名]],名冊[[#All],[姓名]],0),COLUMN(名冊[[#Headers],[包月]]))),"")</f>
        <v>0</v>
      </c>
      <c r="J409" s="165">
        <f>600</f>
        <v>600</v>
      </c>
      <c r="K409" s="174">
        <f>-(ROUND(IF(表格8[姓名]="",0,(((表格8[月費]+表格8[[#This Row],[包月]])/30)-表格8[佔床費])*表格8[住院天數(含前後日)]),0))</f>
        <v>-2167</v>
      </c>
      <c r="L409" s="169" t="str">
        <f>"住院退費 "&amp;TEXT(表格8[[#This Row],[住院日]],"mm/dd;;")&amp;"-"&amp;TEXT(表格8[[#This Row],[出院日]],"mm/dd;;")&amp;" 共"&amp;表格8[[#This Row],[住院天數(含前後日)]]&amp;"日"</f>
        <v>住院退費 12/13-12/17 共5日</v>
      </c>
      <c r="M409" s="167">
        <f>-(ROUNDDOWN(表格8[[#This Row],[住院天數(含前後日)]]/7,0)*50)</f>
        <v>0</v>
      </c>
      <c r="N409" s="70"/>
      <c r="O409" s="172"/>
      <c r="P409" s="174">
        <f>-(ROUND(表格8[[#This Row],[冷氣使用
天數]]*(500/30),0))</f>
        <v>0</v>
      </c>
    </row>
    <row r="410" spans="1:16" hidden="1">
      <c r="A410" s="160" t="str">
        <f t="array" ref="A410">IFERROR((INDEX(名冊[#All],MATCH(表格8[[#This Row],[姓名]],名冊[[#All],[姓名]],0),COLUMN(名冊[[#Headers],[字號]]))),"")</f>
        <v>1-508</v>
      </c>
      <c r="B410" s="160" t="s">
        <v>1065</v>
      </c>
      <c r="C410" s="162"/>
      <c r="D410" s="160" t="s">
        <v>1010</v>
      </c>
      <c r="E410" s="163">
        <v>44514</v>
      </c>
      <c r="F410" s="163">
        <v>44540</v>
      </c>
      <c r="G410" s="168">
        <f>IF(AND(表格8[[#This Row],[住院日]]&lt;&gt;"",表格8[[#This Row],[出院日]]&lt;&gt;""),(IF(表格8[姓名]="",0,(表格8[出院日]-表格8[住院日])+1)),0)</f>
        <v>27</v>
      </c>
      <c r="H410" s="165">
        <f>IFERROR((INDEX(名冊[#All],MATCH(表格8[[#This Row],[姓名]],名冊[[#All],[姓名]],0),COLUMN(名冊[[#Headers],[月費]]))),"")</f>
        <v>30000</v>
      </c>
      <c r="I410" s="165">
        <f t="array" ref="I410">IFERROR((INDEX(名冊[#All],MATCH(表格8[[#This Row],[姓名]],名冊[[#All],[姓名]],0),COLUMN(名冊[[#Headers],[包月]]))),"")</f>
        <v>0</v>
      </c>
      <c r="J410" s="165">
        <f>600</f>
        <v>600</v>
      </c>
      <c r="K410" s="174">
        <f>-(ROUND(IF(表格8[姓名]="",0,(((表格8[月費]+表格8[[#This Row],[包月]])/30)-表格8[佔床費])*表格8[住院天數(含前後日)]),0))</f>
        <v>-10800</v>
      </c>
      <c r="L410" s="169" t="str">
        <f>"住院退費 "&amp;TEXT(表格8[[#This Row],[住院日]],"mm/dd;;")&amp;"-"&amp;TEXT(表格8[[#This Row],[出院日]],"mm/dd;;")&amp;" 共"&amp;表格8[[#This Row],[住院天數(含前後日)]]&amp;"日"</f>
        <v>住院退費 11/14-12/10 共27日</v>
      </c>
      <c r="M410" s="167">
        <f>-(ROUNDDOWN(表格8[[#This Row],[住院天數(含前後日)]]/7,0)*50)</f>
        <v>-150</v>
      </c>
      <c r="N410" s="70"/>
      <c r="O410" s="172"/>
      <c r="P410" s="174">
        <f>-(ROUND(表格8[[#This Row],[冷氣使用
天數]]*(500/30),0))</f>
        <v>0</v>
      </c>
    </row>
    <row r="411" spans="1:16" hidden="1">
      <c r="A411" s="160" t="str">
        <f t="array" ref="A411">IFERROR((INDEX(名冊[#All],MATCH(表格8[[#This Row],[姓名]],名冊[[#All],[姓名]],0),COLUMN(名冊[[#Headers],[字號]]))),"")</f>
        <v>1-439</v>
      </c>
      <c r="B411" s="160" t="s">
        <v>625</v>
      </c>
      <c r="C411" s="162"/>
      <c r="D411" s="160" t="s">
        <v>1010</v>
      </c>
      <c r="E411" s="163">
        <v>44546</v>
      </c>
      <c r="F411" s="163">
        <v>44552</v>
      </c>
      <c r="G411" s="168">
        <f>IF(AND(表格8[[#This Row],[住院日]]&lt;&gt;"",表格8[[#This Row],[出院日]]&lt;&gt;""),(IF(表格8[姓名]="",0,(表格8[出院日]-表格8[住院日])+1)),0)</f>
        <v>7</v>
      </c>
      <c r="H411" s="165">
        <f>IFERROR((INDEX(名冊[#All],MATCH(表格8[[#This Row],[姓名]],名冊[[#All],[姓名]],0),COLUMN(名冊[[#Headers],[月費]]))),"")</f>
        <v>32000</v>
      </c>
      <c r="I411" s="165">
        <f t="array" ref="I411">IFERROR((INDEX(名冊[#All],MATCH(表格8[[#This Row],[姓名]],名冊[[#All],[姓名]],0),COLUMN(名冊[[#Headers],[包月]]))),"")</f>
        <v>0</v>
      </c>
      <c r="J411" s="165">
        <f>600</f>
        <v>600</v>
      </c>
      <c r="K411" s="174">
        <f>-(ROUND(IF(表格8[姓名]="",0,(((表格8[月費]+表格8[[#This Row],[包月]])/30)-表格8[佔床費])*表格8[住院天數(含前後日)]),0))</f>
        <v>-3267</v>
      </c>
      <c r="L411" s="169" t="str">
        <f>"住院退費 "&amp;TEXT(表格8[[#This Row],[住院日]],"mm/dd;;")&amp;"-"&amp;TEXT(表格8[[#This Row],[出院日]],"mm/dd;;")&amp;" 共"&amp;表格8[[#This Row],[住院天數(含前後日)]]&amp;"日"</f>
        <v>住院退費 12/16-12/22 共7日</v>
      </c>
      <c r="M411" s="167">
        <f>-(ROUNDDOWN(表格8[[#This Row],[住院天數(含前後日)]]/7,0)*50)</f>
        <v>-50</v>
      </c>
      <c r="N411" s="70"/>
      <c r="O411" s="172"/>
      <c r="P411" s="174">
        <f>-(ROUND(表格8[[#This Row],[冷氣使用
天數]]*(500/30),0))</f>
        <v>0</v>
      </c>
    </row>
    <row r="412" spans="1:16" hidden="1">
      <c r="A412" s="160" t="str">
        <f t="array" ref="A412">IFERROR((INDEX(名冊[#All],MATCH(表格8[[#This Row],[姓名]],名冊[[#All],[姓名]],0),COLUMN(名冊[[#Headers],[字號]]))),"")</f>
        <v>2-198</v>
      </c>
      <c r="B412" s="160" t="s">
        <v>1063</v>
      </c>
      <c r="C412" s="162"/>
      <c r="D412" s="160" t="s">
        <v>1010</v>
      </c>
      <c r="E412" s="163">
        <v>44524</v>
      </c>
      <c r="F412" s="163">
        <v>44534</v>
      </c>
      <c r="G412" s="168">
        <f>IF(AND(表格8[[#This Row],[住院日]]&lt;&gt;"",表格8[[#This Row],[出院日]]&lt;&gt;""),(IF(表格8[姓名]="",0,(表格8[出院日]-表格8[住院日])+1)),0)</f>
        <v>11</v>
      </c>
      <c r="H412" s="165">
        <f>IFERROR((INDEX(名冊[#All],MATCH(表格8[[#This Row],[姓名]],名冊[[#All],[姓名]],0),COLUMN(名冊[[#Headers],[月費]]))),"")</f>
        <v>36000</v>
      </c>
      <c r="I412" s="165">
        <f t="array" ref="I412">IFERROR((INDEX(名冊[#All],MATCH(表格8[[#This Row],[姓名]],名冊[[#All],[姓名]],0),COLUMN(名冊[[#Headers],[包月]]))),"")</f>
        <v>0</v>
      </c>
      <c r="J412" s="165">
        <f>600</f>
        <v>600</v>
      </c>
      <c r="K412" s="174">
        <f>-(ROUND(IF(表格8[姓名]="",0,(((表格8[月費]+表格8[[#This Row],[包月]])/30)-表格8[佔床費])*表格8[住院天數(含前後日)]),0))</f>
        <v>-6600</v>
      </c>
      <c r="L412" s="169" t="str">
        <f>"住院退費 "&amp;TEXT(表格8[[#This Row],[住院日]],"mm/dd;;")&amp;"-"&amp;TEXT(表格8[[#This Row],[出院日]],"mm/dd;;")&amp;" 共"&amp;表格8[[#This Row],[住院天數(含前後日)]]&amp;"日"</f>
        <v>住院退費 11/24-12/04 共11日</v>
      </c>
      <c r="M412" s="167">
        <f>-(ROUNDDOWN(表格8[[#This Row],[住院天數(含前後日)]]/7,0)*50)</f>
        <v>-50</v>
      </c>
      <c r="N412" s="70"/>
      <c r="O412" s="172"/>
      <c r="P412" s="174">
        <f>-(ROUND(表格8[[#This Row],[冷氣使用
天數]]*(500/30),0))</f>
        <v>0</v>
      </c>
    </row>
    <row r="413" spans="1:16" hidden="1">
      <c r="A413" s="160" t="str">
        <f t="array" ref="A413">IFERROR((INDEX(名冊[#All],MATCH(表格8[[#This Row],[姓名]],名冊[[#All],[姓名]],0),COLUMN(名冊[[#Headers],[字號]]))),"")</f>
        <v>1-230</v>
      </c>
      <c r="B413" s="160" t="s">
        <v>611</v>
      </c>
      <c r="C413" s="162"/>
      <c r="D413" s="160" t="s">
        <v>1010</v>
      </c>
      <c r="E413" s="163">
        <v>44514</v>
      </c>
      <c r="F413" s="163">
        <v>44539</v>
      </c>
      <c r="G413" s="168">
        <f>IF(AND(表格8[[#This Row],[住院日]]&lt;&gt;"",表格8[[#This Row],[出院日]]&lt;&gt;""),(IF(表格8[姓名]="",0,(表格8[出院日]-表格8[住院日])+1)),0)</f>
        <v>26</v>
      </c>
      <c r="H413" s="165">
        <f>IFERROR((INDEX(名冊[#All],MATCH(表格8[[#This Row],[姓名]],名冊[[#All],[姓名]],0),COLUMN(名冊[[#Headers],[月費]]))),"")</f>
        <v>30000</v>
      </c>
      <c r="I413" s="165">
        <f t="array" ref="I413">IFERROR((INDEX(名冊[#All],MATCH(表格8[[#This Row],[姓名]],名冊[[#All],[姓名]],0),COLUMN(名冊[[#Headers],[包月]]))),"")</f>
        <v>0</v>
      </c>
      <c r="J413" s="165">
        <f>600</f>
        <v>600</v>
      </c>
      <c r="K413" s="174">
        <f>-(ROUND(IF(表格8[姓名]="",0,(((表格8[月費]+表格8[[#This Row],[包月]])/30)-表格8[佔床費])*表格8[住院天數(含前後日)]),0))</f>
        <v>-10400</v>
      </c>
      <c r="L413" s="169" t="str">
        <f>"住院退費 "&amp;TEXT(表格8[[#This Row],[住院日]],"mm/dd;;")&amp;"-"&amp;TEXT(表格8[[#This Row],[出院日]],"mm/dd;;")&amp;" 共"&amp;表格8[[#This Row],[住院天數(含前後日)]]&amp;"日"</f>
        <v>住院退費 11/14-12/09 共26日</v>
      </c>
      <c r="M413" s="167">
        <f>-(ROUNDDOWN(表格8[[#This Row],[住院天數(含前後日)]]/7,0)*50)</f>
        <v>-150</v>
      </c>
      <c r="N413" s="70"/>
      <c r="O413" s="172"/>
      <c r="P413" s="174">
        <f>-(ROUND(表格8[[#This Row],[冷氣使用
天數]]*(500/30),0))</f>
        <v>0</v>
      </c>
    </row>
    <row r="414" spans="1:16" hidden="1">
      <c r="A414" s="160" t="str">
        <f t="array" ref="A414">IFERROR((INDEX(名冊[#All],MATCH(表格8[[#This Row],[姓名]],名冊[[#All],[姓名]],0),COLUMN(名冊[[#Headers],[字號]]))),"")</f>
        <v>2-200</v>
      </c>
      <c r="B414" s="160" t="s">
        <v>557</v>
      </c>
      <c r="C414" s="162"/>
      <c r="D414" s="160" t="s">
        <v>1010</v>
      </c>
      <c r="E414" s="163">
        <v>44549</v>
      </c>
      <c r="F414" s="163">
        <v>44553</v>
      </c>
      <c r="G414" s="168">
        <f>IF(AND(表格8[[#This Row],[住院日]]&lt;&gt;"",表格8[[#This Row],[出院日]]&lt;&gt;""),(IF(表格8[姓名]="",0,(表格8[出院日]-表格8[住院日])+1)),0)</f>
        <v>5</v>
      </c>
      <c r="H414" s="165">
        <f>IFERROR((INDEX(名冊[#All],MATCH(表格8[[#This Row],[姓名]],名冊[[#All],[姓名]],0),COLUMN(名冊[[#Headers],[月費]]))),"")</f>
        <v>37000</v>
      </c>
      <c r="I414" s="165">
        <f t="array" ref="I414">IFERROR((INDEX(名冊[#All],MATCH(表格8[[#This Row],[姓名]],名冊[[#All],[姓名]],0),COLUMN(名冊[[#Headers],[包月]]))),"")</f>
        <v>0</v>
      </c>
      <c r="J414" s="165">
        <f>600</f>
        <v>600</v>
      </c>
      <c r="K414" s="174">
        <f>-(ROUND(IF(表格8[姓名]="",0,(((表格8[月費]+表格8[[#This Row],[包月]])/30)-表格8[佔床費])*表格8[住院天數(含前後日)]),0))</f>
        <v>-3167</v>
      </c>
      <c r="L414" s="169" t="str">
        <f>"住院退費 "&amp;TEXT(表格8[[#This Row],[住院日]],"mm/dd;;")&amp;"-"&amp;TEXT(表格8[[#This Row],[出院日]],"mm/dd;;")&amp;" 共"&amp;表格8[[#This Row],[住院天數(含前後日)]]&amp;"日"</f>
        <v>住院退費 12/19-12/23 共5日</v>
      </c>
      <c r="M414" s="167">
        <f>-(ROUNDDOWN(表格8[[#This Row],[住院天數(含前後日)]]/7,0)*50)</f>
        <v>0</v>
      </c>
      <c r="N414" s="70"/>
      <c r="O414" s="172"/>
      <c r="P414" s="174">
        <f>-(ROUND(表格8[[#This Row],[冷氣使用
天數]]*(500/30),0))</f>
        <v>0</v>
      </c>
    </row>
    <row r="415" spans="1:16" hidden="1">
      <c r="A415" s="160" t="str">
        <f t="array" ref="A415">IFERROR((INDEX(名冊[#All],MATCH(表格8[[#This Row],[姓名]],名冊[[#All],[姓名]],0),COLUMN(名冊[[#Headers],[字號]]))),"")</f>
        <v/>
      </c>
      <c r="B415" s="160" t="s">
        <v>500</v>
      </c>
      <c r="C415" s="162"/>
      <c r="D415" s="160" t="s">
        <v>1010</v>
      </c>
      <c r="E415" s="163">
        <v>44521</v>
      </c>
      <c r="F415" s="163">
        <v>44532</v>
      </c>
      <c r="G415" s="168">
        <f>IF(AND(表格8[[#This Row],[住院日]]&lt;&gt;"",表格8[[#This Row],[出院日]]&lt;&gt;""),(IF(表格8[姓名]="",0,(表格8[出院日]-表格8[住院日])+1)),0)</f>
        <v>12</v>
      </c>
      <c r="H415" s="165" t="str">
        <f>IFERROR((INDEX(名冊[#All],MATCH(表格8[[#This Row],[姓名]],名冊[[#All],[姓名]],0),COLUMN(名冊[[#Headers],[月費]]))),"")</f>
        <v/>
      </c>
      <c r="I415" s="165" t="str">
        <f t="array" ref="I415">IFERROR((INDEX(名冊[#All],MATCH(表格8[[#This Row],[姓名]],名冊[[#All],[姓名]],0),COLUMN(名冊[[#Headers],[包月]]))),"")</f>
        <v/>
      </c>
      <c r="J415" s="165">
        <f>600</f>
        <v>600</v>
      </c>
      <c r="K415" s="174" t="e">
        <f>-(ROUND(IF(表格8[姓名]="",0,(((表格8[月費]+表格8[[#This Row],[包月]])/30)-表格8[佔床費])*表格8[住院天數(含前後日)]),0))</f>
        <v>#VALUE!</v>
      </c>
      <c r="L415" s="169" t="str">
        <f>"住院退費 "&amp;TEXT(表格8[[#This Row],[住院日]],"mm/dd;;")&amp;"-"&amp;TEXT(表格8[[#This Row],[出院日]],"mm/dd;;")&amp;" 共"&amp;表格8[[#This Row],[住院天數(含前後日)]]&amp;"日"</f>
        <v>住院退費 11/21-12/02 共12日</v>
      </c>
      <c r="M415" s="167">
        <f>-(ROUNDDOWN(表格8[[#This Row],[住院天數(含前後日)]]/7,0)*50)</f>
        <v>-50</v>
      </c>
      <c r="N415" s="70"/>
      <c r="O415" s="172"/>
      <c r="P415" s="174">
        <f>-(ROUND(表格8[[#This Row],[冷氣使用
天數]]*(500/30),0))</f>
        <v>0</v>
      </c>
    </row>
    <row r="416" spans="1:16" hidden="1">
      <c r="A416" s="160" t="str">
        <f t="array" ref="A416">IFERROR((INDEX(名冊[#All],MATCH(表格8[[#This Row],[姓名]],名冊[[#All],[姓名]],0),COLUMN(名冊[[#Headers],[字號]]))),"")</f>
        <v>1-607</v>
      </c>
      <c r="B416" s="160" t="s">
        <v>750</v>
      </c>
      <c r="C416" s="162"/>
      <c r="D416" s="160" t="s">
        <v>1010</v>
      </c>
      <c r="E416" s="163">
        <v>44518</v>
      </c>
      <c r="F416" s="163">
        <v>44537</v>
      </c>
      <c r="G416" s="168">
        <f>IF(AND(表格8[[#This Row],[住院日]]&lt;&gt;"",表格8[[#This Row],[出院日]]&lt;&gt;""),(IF(表格8[姓名]="",0,(表格8[出院日]-表格8[住院日])+1)),0)</f>
        <v>20</v>
      </c>
      <c r="H416" s="165">
        <f>IFERROR((INDEX(名冊[#All],MATCH(表格8[[#This Row],[姓名]],名冊[[#All],[姓名]],0),COLUMN(名冊[[#Headers],[月費]]))),"")</f>
        <v>30000</v>
      </c>
      <c r="I416" s="165">
        <f t="array" ref="I416">IFERROR((INDEX(名冊[#All],MATCH(表格8[[#This Row],[姓名]],名冊[[#All],[姓名]],0),COLUMN(名冊[[#Headers],[包月]]))),"")</f>
        <v>0</v>
      </c>
      <c r="J416" s="165">
        <f>600</f>
        <v>600</v>
      </c>
      <c r="K416" s="174">
        <f>-(ROUND(IF(表格8[姓名]="",0,(((表格8[月費]+表格8[[#This Row],[包月]])/30)-表格8[佔床費])*表格8[住院天數(含前後日)]),0))</f>
        <v>-8000</v>
      </c>
      <c r="L416" s="169" t="str">
        <f>"住院退費 "&amp;TEXT(表格8[[#This Row],[住院日]],"mm/dd;;")&amp;"-"&amp;TEXT(表格8[[#This Row],[出院日]],"mm/dd;;")&amp;" 共"&amp;表格8[[#This Row],[住院天數(含前後日)]]&amp;"日"</f>
        <v>住院退費 11/18-12/07 共20日</v>
      </c>
      <c r="M416" s="167">
        <f>-(ROUNDDOWN(表格8[[#This Row],[住院天數(含前後日)]]/7,0)*50)</f>
        <v>-100</v>
      </c>
      <c r="N416" s="70"/>
      <c r="O416" s="172"/>
      <c r="P416" s="174">
        <f>-(ROUND(表格8[[#This Row],[冷氣使用
天數]]*(500/30),0))</f>
        <v>0</v>
      </c>
    </row>
    <row r="417" spans="1:16" hidden="1">
      <c r="A417" s="160" t="str">
        <f t="array" ref="A417">IFERROR((INDEX(名冊[#All],MATCH(表格8[[#This Row],[姓名]],名冊[[#All],[姓名]],0),COLUMN(名冊[[#Headers],[字號]]))),"")</f>
        <v/>
      </c>
      <c r="B417" s="160" t="s">
        <v>1094</v>
      </c>
      <c r="C417" s="162"/>
      <c r="D417" s="160" t="str">
        <f t="shared" ref="D417:D433" si="8">"住院退費"</f>
        <v>住院退費</v>
      </c>
      <c r="E417" s="163">
        <v>44560</v>
      </c>
      <c r="F417" s="163">
        <v>44580</v>
      </c>
      <c r="G417" s="168">
        <f>IF(AND(表格8[[#This Row],[住院日]]&lt;&gt;"",表格8[[#This Row],[出院日]]&lt;&gt;""),(IF(表格8[姓名]="",0,(表格8[出院日]-表格8[住院日])+1)),0)</f>
        <v>21</v>
      </c>
      <c r="H417" s="165" t="str">
        <f>IFERROR((INDEX(名冊[#All],MATCH(表格8[[#This Row],[姓名]],名冊[[#All],[姓名]],0),COLUMN(名冊[[#Headers],[月費]]))),"")</f>
        <v/>
      </c>
      <c r="I417" s="165" t="str">
        <f t="array" ref="I417">IFERROR((INDEX(名冊[#All],MATCH(表格8[[#This Row],[姓名]],名冊[[#All],[姓名]],0),COLUMN(名冊[[#Headers],[包月]]))),"")</f>
        <v/>
      </c>
      <c r="J417" s="165">
        <f>600</f>
        <v>600</v>
      </c>
      <c r="K417" s="174" t="e">
        <f>-(ROUND(IF(表格8[姓名]="",0,(((表格8[月費]+表格8[[#This Row],[包月]])/30)-表格8[佔床費])*表格8[住院天數(含前後日)]),0))</f>
        <v>#VALUE!</v>
      </c>
      <c r="L417" s="169" t="str">
        <f>"住院退費 "&amp;TEXT(表格8[[#This Row],[住院日]],"mm/dd;;")&amp;"-"&amp;TEXT(表格8[[#This Row],[出院日]],"mm/dd;;")&amp;" 共"&amp;表格8[[#This Row],[住院天數(含前後日)]]&amp;"日"</f>
        <v>住院退費 12/30-01/19 共21日</v>
      </c>
      <c r="M417" s="167">
        <f>-(ROUNDDOWN(表格8[[#This Row],[住院天數(含前後日)]]/7,0)*50)</f>
        <v>-150</v>
      </c>
      <c r="N417" s="70"/>
      <c r="O417" s="172"/>
      <c r="P417" s="174">
        <f>-(ROUND(表格8[[#This Row],[冷氣使用
天數]]*(500/30),0))</f>
        <v>0</v>
      </c>
    </row>
    <row r="418" spans="1:16" hidden="1">
      <c r="A418" s="160" t="str">
        <f t="array" ref="A418">IFERROR((INDEX(名冊[#All],MATCH(表格8[[#This Row],[姓名]],名冊[[#All],[姓名]],0),COLUMN(名冊[[#Headers],[字號]]))),"")</f>
        <v>2-140</v>
      </c>
      <c r="B418" s="160" t="s">
        <v>1095</v>
      </c>
      <c r="C418" s="162"/>
      <c r="D418" s="160" t="str">
        <f t="shared" si="8"/>
        <v>住院退費</v>
      </c>
      <c r="E418" s="163">
        <v>44560</v>
      </c>
      <c r="F418" s="163">
        <v>44568</v>
      </c>
      <c r="G418" s="168">
        <f>IF(AND(表格8[[#This Row],[住院日]]&lt;&gt;"",表格8[[#This Row],[出院日]]&lt;&gt;""),(IF(表格8[姓名]="",0,(表格8[出院日]-表格8[住院日])+1)),0)</f>
        <v>9</v>
      </c>
      <c r="H418" s="165">
        <f>IFERROR((INDEX(名冊[#All],MATCH(表格8[[#This Row],[姓名]],名冊[[#All],[姓名]],0),COLUMN(名冊[[#Headers],[月費]]))),"")</f>
        <v>37000</v>
      </c>
      <c r="I418" s="165">
        <f t="array" ref="I418">IFERROR((INDEX(名冊[#All],MATCH(表格8[[#This Row],[姓名]],名冊[[#All],[姓名]],0),COLUMN(名冊[[#Headers],[包月]]))),"")</f>
        <v>0</v>
      </c>
      <c r="J418" s="165">
        <f>600</f>
        <v>600</v>
      </c>
      <c r="K418" s="174">
        <f>-(ROUND(IF(表格8[姓名]="",0,(((表格8[月費]+表格8[[#This Row],[包月]])/30)-表格8[佔床費])*表格8[住院天數(含前後日)]),0))</f>
        <v>-5700</v>
      </c>
      <c r="L418" s="169" t="str">
        <f>"住院退費 "&amp;TEXT(表格8[[#This Row],[住院日]],"mm/dd;;")&amp;"-"&amp;TEXT(表格8[[#This Row],[出院日]],"mm/dd;;")&amp;" 共"&amp;表格8[[#This Row],[住院天數(含前後日)]]&amp;"日"</f>
        <v>住院退費 12/30-01/07 共9日</v>
      </c>
      <c r="M418" s="167">
        <f>-(ROUNDDOWN(表格8[[#This Row],[住院天數(含前後日)]]/7,0)*50)</f>
        <v>-50</v>
      </c>
      <c r="N418" s="70"/>
      <c r="O418" s="172"/>
      <c r="P418" s="174">
        <f>-(ROUND(表格8[[#This Row],[冷氣使用
天數]]*(500/30),0))</f>
        <v>0</v>
      </c>
    </row>
    <row r="419" spans="1:16" hidden="1">
      <c r="A419" s="160" t="str">
        <f t="array" ref="A419">IFERROR((INDEX(名冊[#All],MATCH(表格8[[#This Row],[姓名]],名冊[[#All],[姓名]],0),COLUMN(名冊[[#Headers],[字號]]))),"")</f>
        <v/>
      </c>
      <c r="B419" s="160" t="s">
        <v>1096</v>
      </c>
      <c r="C419" s="162"/>
      <c r="D419" s="160" t="str">
        <f t="shared" si="8"/>
        <v>住院退費</v>
      </c>
      <c r="E419" s="163">
        <v>44555</v>
      </c>
      <c r="F419" s="163">
        <v>44575</v>
      </c>
      <c r="G419" s="168">
        <f>IF(AND(表格8[[#This Row],[住院日]]&lt;&gt;"",表格8[[#This Row],[出院日]]&lt;&gt;""),(IF(表格8[姓名]="",0,(表格8[出院日]-表格8[住院日])+1)),0)</f>
        <v>21</v>
      </c>
      <c r="H419" s="165" t="str">
        <f>IFERROR((INDEX(名冊[#All],MATCH(表格8[[#This Row],[姓名]],名冊[[#All],[姓名]],0),COLUMN(名冊[[#Headers],[月費]]))),"")</f>
        <v/>
      </c>
      <c r="I419" s="165" t="str">
        <f t="array" ref="I419">IFERROR((INDEX(名冊[#All],MATCH(表格8[[#This Row],[姓名]],名冊[[#All],[姓名]],0),COLUMN(名冊[[#Headers],[包月]]))),"")</f>
        <v/>
      </c>
      <c r="J419" s="165">
        <f>600</f>
        <v>600</v>
      </c>
      <c r="K419" s="174" t="e">
        <f>-(ROUND(IF(表格8[姓名]="",0,(((表格8[月費]+表格8[[#This Row],[包月]])/30)-表格8[佔床費])*表格8[住院天數(含前後日)]),0))</f>
        <v>#VALUE!</v>
      </c>
      <c r="L419" s="169" t="str">
        <f>"住院退費 "&amp;TEXT(表格8[[#This Row],[住院日]],"mm/dd;;")&amp;"-"&amp;TEXT(表格8[[#This Row],[出院日]],"mm/dd;;")&amp;" 共"&amp;表格8[[#This Row],[住院天數(含前後日)]]&amp;"日"</f>
        <v>住院退費 12/25-01/14 共21日</v>
      </c>
      <c r="M419" s="167">
        <f>-(ROUNDDOWN(表格8[[#This Row],[住院天數(含前後日)]]/7,0)*50)</f>
        <v>-150</v>
      </c>
      <c r="N419" s="70"/>
      <c r="O419" s="172"/>
      <c r="P419" s="174">
        <f>-(ROUND(表格8[[#This Row],[冷氣使用
天數]]*(500/30),0))</f>
        <v>0</v>
      </c>
    </row>
    <row r="420" spans="1:16" hidden="1">
      <c r="A420" s="160" t="str">
        <f t="array" ref="A420">IFERROR((INDEX(名冊[#All],MATCH(表格8[[#This Row],[姓名]],名冊[[#All],[姓名]],0),COLUMN(名冊[[#Headers],[字號]]))),"")</f>
        <v>2-086</v>
      </c>
      <c r="B420" s="160" t="s">
        <v>1097</v>
      </c>
      <c r="C420" s="162"/>
      <c r="D420" s="160" t="str">
        <f t="shared" si="8"/>
        <v>住院退費</v>
      </c>
      <c r="E420" s="163">
        <v>44555</v>
      </c>
      <c r="F420" s="163">
        <v>44567</v>
      </c>
      <c r="G420" s="168">
        <f>IF(AND(表格8[[#This Row],[住院日]]&lt;&gt;"",表格8[[#This Row],[出院日]]&lt;&gt;""),(IF(表格8[姓名]="",0,(表格8[出院日]-表格8[住院日])+1)),0)</f>
        <v>13</v>
      </c>
      <c r="H420" s="165">
        <f>IFERROR((INDEX(名冊[#All],MATCH(表格8[[#This Row],[姓名]],名冊[[#All],[姓名]],0),COLUMN(名冊[[#Headers],[月費]]))),"")</f>
        <v>37000</v>
      </c>
      <c r="I420" s="165">
        <f t="array" ref="I420">IFERROR((INDEX(名冊[#All],MATCH(表格8[[#This Row],[姓名]],名冊[[#All],[姓名]],0),COLUMN(名冊[[#Headers],[包月]]))),"")</f>
        <v>0</v>
      </c>
      <c r="J420" s="165">
        <f>600</f>
        <v>600</v>
      </c>
      <c r="K420" s="174">
        <f>-(ROUND(IF(表格8[姓名]="",0,(((表格8[月費]+表格8[[#This Row],[包月]])/30)-表格8[佔床費])*表格8[住院天數(含前後日)]),0))</f>
        <v>-8233</v>
      </c>
      <c r="L420" s="169" t="str">
        <f>"住院退費 "&amp;TEXT(表格8[[#This Row],[住院日]],"mm/dd;;")&amp;"-"&amp;TEXT(表格8[[#This Row],[出院日]],"mm/dd;;")&amp;" 共"&amp;表格8[[#This Row],[住院天數(含前後日)]]&amp;"日"</f>
        <v>住院退費 12/25-01/06 共13日</v>
      </c>
      <c r="M420" s="167">
        <f>-(ROUNDDOWN(表格8[[#This Row],[住院天數(含前後日)]]/7,0)*50)</f>
        <v>-50</v>
      </c>
      <c r="N420" s="70"/>
      <c r="O420" s="172"/>
      <c r="P420" s="174">
        <f>-(ROUND(表格8[[#This Row],[冷氣使用
天數]]*(500/30),0))</f>
        <v>0</v>
      </c>
    </row>
    <row r="421" spans="1:16" hidden="1">
      <c r="A421" s="160" t="str">
        <f t="array" ref="A421">IFERROR((INDEX(名冊[#All],MATCH(表格8[[#This Row],[姓名]],名冊[[#All],[姓名]],0),COLUMN(名冊[[#Headers],[字號]]))),"")</f>
        <v/>
      </c>
      <c r="B421" s="160" t="s">
        <v>1098</v>
      </c>
      <c r="C421" s="162"/>
      <c r="D421" s="160" t="str">
        <f t="shared" si="8"/>
        <v>住院退費</v>
      </c>
      <c r="E421" s="163">
        <v>44561</v>
      </c>
      <c r="F421" s="163">
        <v>44572</v>
      </c>
      <c r="G421" s="168">
        <f>IF(AND(表格8[[#This Row],[住院日]]&lt;&gt;"",表格8[[#This Row],[出院日]]&lt;&gt;""),(IF(表格8[姓名]="",0,(表格8[出院日]-表格8[住院日])+1)),0)</f>
        <v>12</v>
      </c>
      <c r="H421" s="165" t="str">
        <f>IFERROR((INDEX(名冊[#All],MATCH(表格8[[#This Row],[姓名]],名冊[[#All],[姓名]],0),COLUMN(名冊[[#Headers],[月費]]))),"")</f>
        <v/>
      </c>
      <c r="I421" s="165" t="str">
        <f t="array" ref="I421">IFERROR((INDEX(名冊[#All],MATCH(表格8[[#This Row],[姓名]],名冊[[#All],[姓名]],0),COLUMN(名冊[[#Headers],[包月]]))),"")</f>
        <v/>
      </c>
      <c r="J421" s="165">
        <f>600</f>
        <v>600</v>
      </c>
      <c r="K421" s="174" t="e">
        <f>-(ROUND(IF(表格8[姓名]="",0,(((表格8[月費]+表格8[[#This Row],[包月]])/30)-表格8[佔床費])*表格8[住院天數(含前後日)]),0))</f>
        <v>#VALUE!</v>
      </c>
      <c r="L421" s="169" t="str">
        <f>"住院退費 "&amp;TEXT(表格8[[#This Row],[住院日]],"mm/dd;;")&amp;"-"&amp;TEXT(表格8[[#This Row],[出院日]],"mm/dd;;")&amp;" 共"&amp;表格8[[#This Row],[住院天數(含前後日)]]&amp;"日"</f>
        <v>住院退費 12/31-01/11 共12日</v>
      </c>
      <c r="M421" s="167">
        <f>-(ROUNDDOWN(表格8[[#This Row],[住院天數(含前後日)]]/7,0)*50)</f>
        <v>-50</v>
      </c>
      <c r="N421" s="70"/>
      <c r="O421" s="172"/>
      <c r="P421" s="174">
        <f>-(ROUND(表格8[[#This Row],[冷氣使用
天數]]*(500/30),0))</f>
        <v>0</v>
      </c>
    </row>
    <row r="422" spans="1:16" hidden="1">
      <c r="A422" s="160" t="str">
        <f t="array" ref="A422">IFERROR((INDEX(名冊[#All],MATCH(表格8[[#This Row],[姓名]],名冊[[#All],[姓名]],0),COLUMN(名冊[[#Headers],[字號]]))),"")</f>
        <v>3-558</v>
      </c>
      <c r="B422" s="160" t="s">
        <v>1099</v>
      </c>
      <c r="C422" s="162"/>
      <c r="D422" s="160" t="str">
        <f t="shared" si="8"/>
        <v>住院退費</v>
      </c>
      <c r="E422" s="163">
        <v>44568</v>
      </c>
      <c r="F422" s="163">
        <v>44579</v>
      </c>
      <c r="G422" s="168">
        <f>IF(AND(表格8[[#This Row],[住院日]]&lt;&gt;"",表格8[[#This Row],[出院日]]&lt;&gt;""),(IF(表格8[姓名]="",0,(表格8[出院日]-表格8[住院日])+1)),0)</f>
        <v>12</v>
      </c>
      <c r="H422" s="165">
        <f>IFERROR((INDEX(名冊[#All],MATCH(表格8[[#This Row],[姓名]],名冊[[#All],[姓名]],0),COLUMN(名冊[[#Headers],[月費]]))),"")</f>
        <v>35000</v>
      </c>
      <c r="I422" s="165">
        <f t="array" ref="I422">IFERROR((INDEX(名冊[#All],MATCH(表格8[[#This Row],[姓名]],名冊[[#All],[姓名]],0),COLUMN(名冊[[#Headers],[包月]]))),"")</f>
        <v>0</v>
      </c>
      <c r="J422" s="165">
        <f>600</f>
        <v>600</v>
      </c>
      <c r="K422" s="174">
        <f>-(ROUND(IF(表格8[姓名]="",0,(((表格8[月費]+表格8[[#This Row],[包月]])/30)-表格8[佔床費])*表格8[住院天數(含前後日)]),0))</f>
        <v>-6800</v>
      </c>
      <c r="L422" s="169" t="str">
        <f>"住院退費 "&amp;TEXT(表格8[[#This Row],[住院日]],"mm/dd;;")&amp;"-"&amp;TEXT(表格8[[#This Row],[出院日]],"mm/dd;;")&amp;" 共"&amp;表格8[[#This Row],[住院天數(含前後日)]]&amp;"日"</f>
        <v>住院退費 01/07-01/18 共12日</v>
      </c>
      <c r="M422" s="167">
        <f>-(ROUNDDOWN(表格8[[#This Row],[住院天數(含前後日)]]/7,0)*50)</f>
        <v>-50</v>
      </c>
      <c r="N422" s="70"/>
      <c r="O422" s="172"/>
      <c r="P422" s="174">
        <f>-(ROUND(表格8[[#This Row],[冷氣使用
天數]]*(500/30),0))</f>
        <v>0</v>
      </c>
    </row>
    <row r="423" spans="1:16" hidden="1">
      <c r="A423" s="160" t="str">
        <f t="array" ref="A423">IFERROR((INDEX(名冊[#All],MATCH(表格8[[#This Row],[姓名]],名冊[[#All],[姓名]],0),COLUMN(名冊[[#Headers],[字號]]))),"")</f>
        <v>3-528</v>
      </c>
      <c r="B423" s="160" t="s">
        <v>1100</v>
      </c>
      <c r="C423" s="162"/>
      <c r="D423" s="160" t="str">
        <f t="shared" si="8"/>
        <v>住院退費</v>
      </c>
      <c r="E423" s="163">
        <v>44541</v>
      </c>
      <c r="F423" s="163">
        <v>44558</v>
      </c>
      <c r="G423" s="168">
        <f>IF(AND(表格8[[#This Row],[住院日]]&lt;&gt;"",表格8[[#This Row],[出院日]]&lt;&gt;""),(IF(表格8[姓名]="",0,(表格8[出院日]-表格8[住院日])+1)),0)</f>
        <v>18</v>
      </c>
      <c r="H423" s="165">
        <f>IFERROR((INDEX(名冊[#All],MATCH(表格8[[#This Row],[姓名]],名冊[[#All],[姓名]],0),COLUMN(名冊[[#Headers],[月費]]))),"")</f>
        <v>32000</v>
      </c>
      <c r="I423" s="165">
        <f t="array" ref="I423">IFERROR((INDEX(名冊[#All],MATCH(表格8[[#This Row],[姓名]],名冊[[#All],[姓名]],0),COLUMN(名冊[[#Headers],[包月]]))),"")</f>
        <v>0</v>
      </c>
      <c r="J423" s="165">
        <f>600</f>
        <v>600</v>
      </c>
      <c r="K423" s="174">
        <f>-(ROUND(IF(表格8[姓名]="",0,(((表格8[月費]+表格8[[#This Row],[包月]])/30)-表格8[佔床費])*表格8[住院天數(含前後日)]),0))</f>
        <v>-8400</v>
      </c>
      <c r="L423" s="169" t="str">
        <f>"住院退費 "&amp;TEXT(表格8[[#This Row],[住院日]],"mm/dd;;")&amp;"-"&amp;TEXT(表格8[[#This Row],[出院日]],"mm/dd;;")&amp;" 共"&amp;表格8[[#This Row],[住院天數(含前後日)]]&amp;"日"</f>
        <v>住院退費 12/11-12/28 共18日</v>
      </c>
      <c r="M423" s="167">
        <f>-(ROUNDDOWN(表格8[[#This Row],[住院天數(含前後日)]]/7,0)*50)</f>
        <v>-100</v>
      </c>
      <c r="N423" s="70"/>
      <c r="O423" s="172"/>
      <c r="P423" s="174">
        <f>-(ROUND(表格8[[#This Row],[冷氣使用
天數]]*(500/30),0))</f>
        <v>0</v>
      </c>
    </row>
    <row r="424" spans="1:16" hidden="1">
      <c r="A424" s="160" t="str">
        <f t="array" ref="A424">IFERROR((INDEX(名冊[#All],MATCH(表格8[[#This Row],[姓名]],名冊[[#All],[姓名]],0),COLUMN(名冊[[#Headers],[字號]]))),"")</f>
        <v/>
      </c>
      <c r="B424" s="160" t="s">
        <v>1101</v>
      </c>
      <c r="C424" s="162"/>
      <c r="D424" s="160" t="str">
        <f t="shared" si="8"/>
        <v>住院退費</v>
      </c>
      <c r="E424" s="163">
        <v>44543</v>
      </c>
      <c r="F424" s="163">
        <v>44559</v>
      </c>
      <c r="G424" s="168">
        <f>IF(AND(表格8[[#This Row],[住院日]]&lt;&gt;"",表格8[[#This Row],[出院日]]&lt;&gt;""),(IF(表格8[姓名]="",0,(表格8[出院日]-表格8[住院日])+1)),0)</f>
        <v>17</v>
      </c>
      <c r="H424" s="165" t="str">
        <f>IFERROR((INDEX(名冊[#All],MATCH(表格8[[#This Row],[姓名]],名冊[[#All],[姓名]],0),COLUMN(名冊[[#Headers],[月費]]))),"")</f>
        <v/>
      </c>
      <c r="I424" s="165" t="str">
        <f t="array" ref="I424">IFERROR((INDEX(名冊[#All],MATCH(表格8[[#This Row],[姓名]],名冊[[#All],[姓名]],0),COLUMN(名冊[[#Headers],[包月]]))),"")</f>
        <v/>
      </c>
      <c r="J424" s="165">
        <f>600</f>
        <v>600</v>
      </c>
      <c r="K424" s="174" t="e">
        <f>-(ROUND(IF(表格8[姓名]="",0,(((表格8[月費]+表格8[[#This Row],[包月]])/30)-表格8[佔床費])*表格8[住院天數(含前後日)]),0))</f>
        <v>#VALUE!</v>
      </c>
      <c r="L424" s="169" t="str">
        <f>"住院退費 "&amp;TEXT(表格8[[#This Row],[住院日]],"mm/dd;;")&amp;"-"&amp;TEXT(表格8[[#This Row],[出院日]],"mm/dd;;")&amp;" 共"&amp;表格8[[#This Row],[住院天數(含前後日)]]&amp;"日"</f>
        <v>住院退費 12/13-12/29 共17日</v>
      </c>
      <c r="M424" s="167">
        <f>-(ROUNDDOWN(表格8[[#This Row],[住院天數(含前後日)]]/7,0)*50)</f>
        <v>-100</v>
      </c>
      <c r="N424" s="70"/>
      <c r="O424" s="172"/>
      <c r="P424" s="174">
        <f>-(ROUND(表格8[[#This Row],[冷氣使用
天數]]*(500/30),0))</f>
        <v>0</v>
      </c>
    </row>
    <row r="425" spans="1:16" hidden="1">
      <c r="A425" s="160" t="str">
        <f t="array" ref="A425">IFERROR((INDEX(名冊[#All],MATCH(表格8[[#This Row],[姓名]],名冊[[#All],[姓名]],0),COLUMN(名冊[[#Headers],[字號]]))),"")</f>
        <v>1-508</v>
      </c>
      <c r="B425" s="160" t="s">
        <v>1102</v>
      </c>
      <c r="C425" s="162"/>
      <c r="D425" s="160" t="str">
        <f t="shared" si="8"/>
        <v>住院退費</v>
      </c>
      <c r="E425" s="163">
        <v>44546</v>
      </c>
      <c r="F425" s="163">
        <v>44561</v>
      </c>
      <c r="G425" s="168">
        <f>IF(AND(表格8[[#This Row],[住院日]]&lt;&gt;"",表格8[[#This Row],[出院日]]&lt;&gt;""),(IF(表格8[姓名]="",0,(表格8[出院日]-表格8[住院日])+1)),0)</f>
        <v>16</v>
      </c>
      <c r="H425" s="165">
        <f>IFERROR((INDEX(名冊[#All],MATCH(表格8[[#This Row],[姓名]],名冊[[#All],[姓名]],0),COLUMN(名冊[[#Headers],[月費]]))),"")</f>
        <v>30000</v>
      </c>
      <c r="I425" s="165">
        <f t="array" ref="I425">IFERROR((INDEX(名冊[#All],MATCH(表格8[[#This Row],[姓名]],名冊[[#All],[姓名]],0),COLUMN(名冊[[#Headers],[包月]]))),"")</f>
        <v>0</v>
      </c>
      <c r="J425" s="165">
        <f>600</f>
        <v>600</v>
      </c>
      <c r="K425" s="174">
        <f>-(ROUND(IF(表格8[姓名]="",0,(((表格8[月費]+表格8[[#This Row],[包月]])/30)-表格8[佔床費])*表格8[住院天數(含前後日)]),0))</f>
        <v>-6400</v>
      </c>
      <c r="L425" s="169" t="str">
        <f>"住院退費 "&amp;TEXT(表格8[[#This Row],[住院日]],"mm/dd;;")&amp;"-"&amp;TEXT(表格8[[#This Row],[出院日]],"mm/dd;;")&amp;" 共"&amp;表格8[[#This Row],[住院天數(含前後日)]]&amp;"日"</f>
        <v>住院退費 12/16-12/31 共16日</v>
      </c>
      <c r="M425" s="167">
        <f>-(ROUNDDOWN(表格8[[#This Row],[住院天數(含前後日)]]/7,0)*50)</f>
        <v>-100</v>
      </c>
      <c r="N425" s="70"/>
      <c r="O425" s="172"/>
      <c r="P425" s="174">
        <f>-(ROUND(表格8[[#This Row],[冷氣使用
天數]]*(500/30),0))</f>
        <v>0</v>
      </c>
    </row>
    <row r="426" spans="1:16" hidden="1">
      <c r="A426" s="160" t="str">
        <f t="array" ref="A426">IFERROR((INDEX(名冊[#All],MATCH(表格8[[#This Row],[姓名]],名冊[[#All],[姓名]],0),COLUMN(名冊[[#Headers],[字號]]))),"")</f>
        <v/>
      </c>
      <c r="B426" s="160" t="s">
        <v>1103</v>
      </c>
      <c r="C426" s="162"/>
      <c r="D426" s="160" t="str">
        <f t="shared" si="8"/>
        <v>住院退費</v>
      </c>
      <c r="E426" s="163">
        <v>44554</v>
      </c>
      <c r="F426" s="163">
        <v>44565</v>
      </c>
      <c r="G426" s="168">
        <f>IF(AND(表格8[[#This Row],[住院日]]&lt;&gt;"",表格8[[#This Row],[出院日]]&lt;&gt;""),(IF(表格8[姓名]="",0,(表格8[出院日]-表格8[住院日])+1)),0)</f>
        <v>12</v>
      </c>
      <c r="H426" s="165" t="str">
        <f>IFERROR((INDEX(名冊[#All],MATCH(表格8[[#This Row],[姓名]],名冊[[#All],[姓名]],0),COLUMN(名冊[[#Headers],[月費]]))),"")</f>
        <v/>
      </c>
      <c r="I426" s="165" t="str">
        <f t="array" ref="I426">IFERROR((INDEX(名冊[#All],MATCH(表格8[[#This Row],[姓名]],名冊[[#All],[姓名]],0),COLUMN(名冊[[#Headers],[包月]]))),"")</f>
        <v/>
      </c>
      <c r="J426" s="165">
        <f>600</f>
        <v>600</v>
      </c>
      <c r="K426" s="174" t="e">
        <f>-(ROUND(IF(表格8[姓名]="",0,(((表格8[月費]+表格8[[#This Row],[包月]])/30)-表格8[佔床費])*表格8[住院天數(含前後日)]),0))</f>
        <v>#VALUE!</v>
      </c>
      <c r="L426" s="169" t="str">
        <f>"住院退費 "&amp;TEXT(表格8[[#This Row],[住院日]],"mm/dd;;")&amp;"-"&amp;TEXT(表格8[[#This Row],[出院日]],"mm/dd;;")&amp;" 共"&amp;表格8[[#This Row],[住院天數(含前後日)]]&amp;"日"</f>
        <v>住院退費 12/24-01/04 共12日</v>
      </c>
      <c r="M426" s="167">
        <f>-(ROUNDDOWN(表格8[[#This Row],[住院天數(含前後日)]]/7,0)*50)</f>
        <v>-50</v>
      </c>
      <c r="N426" s="70"/>
      <c r="O426" s="172"/>
      <c r="P426" s="174">
        <f>-(ROUND(表格8[[#This Row],[冷氣使用
天數]]*(500/30),0))</f>
        <v>0</v>
      </c>
    </row>
    <row r="427" spans="1:16" hidden="1">
      <c r="A427" s="160" t="str">
        <f t="array" ref="A427">IFERROR((INDEX(名冊[#All],MATCH(表格8[[#This Row],[姓名]],名冊[[#All],[姓名]],0),COLUMN(名冊[[#Headers],[字號]]))),"")</f>
        <v/>
      </c>
      <c r="B427" s="160" t="s">
        <v>1104</v>
      </c>
      <c r="C427" s="162"/>
      <c r="D427" s="160" t="str">
        <f t="shared" si="8"/>
        <v>住院退費</v>
      </c>
      <c r="E427" s="163">
        <v>44564</v>
      </c>
      <c r="F427" s="163">
        <v>44574</v>
      </c>
      <c r="G427" s="168">
        <f>IF(AND(表格8[[#This Row],[住院日]]&lt;&gt;"",表格8[[#This Row],[出院日]]&lt;&gt;""),(IF(表格8[姓名]="",0,(表格8[出院日]-表格8[住院日])+1)),0)</f>
        <v>11</v>
      </c>
      <c r="H427" s="165" t="str">
        <f>IFERROR((INDEX(名冊[#All],MATCH(表格8[[#This Row],[姓名]],名冊[[#All],[姓名]],0),COLUMN(名冊[[#Headers],[月費]]))),"")</f>
        <v/>
      </c>
      <c r="I427" s="165" t="str">
        <f t="array" ref="I427">IFERROR((INDEX(名冊[#All],MATCH(表格8[[#This Row],[姓名]],名冊[[#All],[姓名]],0),COLUMN(名冊[[#Headers],[包月]]))),"")</f>
        <v/>
      </c>
      <c r="J427" s="165">
        <f>600</f>
        <v>600</v>
      </c>
      <c r="K427" s="174" t="e">
        <f>-(ROUND(IF(表格8[姓名]="",0,(((表格8[月費]+表格8[[#This Row],[包月]])/30)-表格8[佔床費])*表格8[住院天數(含前後日)]),0))</f>
        <v>#VALUE!</v>
      </c>
      <c r="L427" s="169" t="str">
        <f>"住院退費 "&amp;TEXT(表格8[[#This Row],[住院日]],"mm/dd;;")&amp;"-"&amp;TEXT(表格8[[#This Row],[出院日]],"mm/dd;;")&amp;" 共"&amp;表格8[[#This Row],[住院天數(含前後日)]]&amp;"日"</f>
        <v>住院退費 01/03-01/13 共11日</v>
      </c>
      <c r="M427" s="167">
        <f>-(ROUNDDOWN(表格8[[#This Row],[住院天數(含前後日)]]/7,0)*50)</f>
        <v>-50</v>
      </c>
      <c r="N427" s="70"/>
      <c r="O427" s="172"/>
      <c r="P427" s="174">
        <f>-(ROUND(表格8[[#This Row],[冷氣使用
天數]]*(500/30),0))</f>
        <v>0</v>
      </c>
    </row>
    <row r="428" spans="1:16" hidden="1">
      <c r="A428" s="160" t="str">
        <f t="array" ref="A428">IFERROR((INDEX(名冊[#All],MATCH(表格8[[#This Row],[姓名]],名冊[[#All],[姓名]],0),COLUMN(名冊[[#Headers],[字號]]))),"")</f>
        <v/>
      </c>
      <c r="B428" s="160" t="s">
        <v>1105</v>
      </c>
      <c r="C428" s="162"/>
      <c r="D428" s="160" t="str">
        <f t="shared" si="8"/>
        <v>住院退費</v>
      </c>
      <c r="E428" s="163">
        <v>44567</v>
      </c>
      <c r="F428" s="163">
        <v>44575</v>
      </c>
      <c r="G428" s="168">
        <f>IF(AND(表格8[[#This Row],[住院日]]&lt;&gt;"",表格8[[#This Row],[出院日]]&lt;&gt;""),(IF(表格8[姓名]="",0,(表格8[出院日]-表格8[住院日])+1)),0)</f>
        <v>9</v>
      </c>
      <c r="H428" s="165" t="str">
        <f>IFERROR((INDEX(名冊[#All],MATCH(表格8[[#This Row],[姓名]],名冊[[#All],[姓名]],0),COLUMN(名冊[[#Headers],[月費]]))),"")</f>
        <v/>
      </c>
      <c r="I428" s="165" t="str">
        <f t="array" ref="I428">IFERROR((INDEX(名冊[#All],MATCH(表格8[[#This Row],[姓名]],名冊[[#All],[姓名]],0),COLUMN(名冊[[#Headers],[包月]]))),"")</f>
        <v/>
      </c>
      <c r="J428" s="165">
        <f>600</f>
        <v>600</v>
      </c>
      <c r="K428" s="174" t="e">
        <f>-(ROUND(IF(表格8[姓名]="",0,(((表格8[月費]+表格8[[#This Row],[包月]])/30)-表格8[佔床費])*表格8[住院天數(含前後日)]),0))</f>
        <v>#VALUE!</v>
      </c>
      <c r="L428" s="169" t="str">
        <f>"住院退費 "&amp;TEXT(表格8[[#This Row],[住院日]],"mm/dd;;")&amp;"-"&amp;TEXT(表格8[[#This Row],[出院日]],"mm/dd;;")&amp;" 共"&amp;表格8[[#This Row],[住院天數(含前後日)]]&amp;"日"</f>
        <v>住院退費 01/06-01/14 共9日</v>
      </c>
      <c r="M428" s="167">
        <f>-(ROUNDDOWN(表格8[[#This Row],[住院天數(含前後日)]]/7,0)*50)</f>
        <v>-50</v>
      </c>
      <c r="N428" s="70"/>
      <c r="O428" s="172"/>
      <c r="P428" s="174">
        <f>-(ROUND(表格8[[#This Row],[冷氣使用
天數]]*(500/30),0))</f>
        <v>0</v>
      </c>
    </row>
    <row r="429" spans="1:16" hidden="1">
      <c r="A429" s="160" t="str">
        <f t="array" ref="A429">IFERROR((INDEX(名冊[#All],MATCH(表格8[[#This Row],[姓名]],名冊[[#All],[姓名]],0),COLUMN(名冊[[#Headers],[字號]]))),"")</f>
        <v/>
      </c>
      <c r="B429" s="160" t="s">
        <v>1106</v>
      </c>
      <c r="C429" s="162"/>
      <c r="D429" s="160" t="str">
        <f t="shared" si="8"/>
        <v>住院退費</v>
      </c>
      <c r="E429" s="163">
        <v>44564</v>
      </c>
      <c r="F429" s="163">
        <v>44573</v>
      </c>
      <c r="G429" s="168">
        <f>IF(AND(表格8[[#This Row],[住院日]]&lt;&gt;"",表格8[[#This Row],[出院日]]&lt;&gt;""),(IF(表格8[姓名]="",0,(表格8[出院日]-表格8[住院日])+1)),0)</f>
        <v>10</v>
      </c>
      <c r="H429" s="165" t="str">
        <f>IFERROR((INDEX(名冊[#All],MATCH(表格8[[#This Row],[姓名]],名冊[[#All],[姓名]],0),COLUMN(名冊[[#Headers],[月費]]))),"")</f>
        <v/>
      </c>
      <c r="I429" s="165" t="str">
        <f t="array" ref="I429">IFERROR((INDEX(名冊[#All],MATCH(表格8[[#This Row],[姓名]],名冊[[#All],[姓名]],0),COLUMN(名冊[[#Headers],[包月]]))),"")</f>
        <v/>
      </c>
      <c r="J429" s="165">
        <f>600</f>
        <v>600</v>
      </c>
      <c r="K429" s="174" t="e">
        <f>-(ROUND(IF(表格8[姓名]="",0,(((表格8[月費]+表格8[[#This Row],[包月]])/30)-表格8[佔床費])*表格8[住院天數(含前後日)]),0))</f>
        <v>#VALUE!</v>
      </c>
      <c r="L429" s="169" t="str">
        <f>"住院退費 "&amp;TEXT(表格8[[#This Row],[住院日]],"mm/dd;;")&amp;"-"&amp;TEXT(表格8[[#This Row],[出院日]],"mm/dd;;")&amp;" 共"&amp;表格8[[#This Row],[住院天數(含前後日)]]&amp;"日"</f>
        <v>住院退費 01/03-01/12 共10日</v>
      </c>
      <c r="M429" s="167">
        <f>-(ROUNDDOWN(表格8[[#This Row],[住院天數(含前後日)]]/7,0)*50)</f>
        <v>-50</v>
      </c>
      <c r="N429" s="70"/>
      <c r="O429" s="172"/>
      <c r="P429" s="174">
        <f>-(ROUND(表格8[[#This Row],[冷氣使用
天數]]*(500/30),0))</f>
        <v>0</v>
      </c>
    </row>
    <row r="430" spans="1:16" hidden="1">
      <c r="A430" s="160" t="str">
        <f t="array" ref="A430">IFERROR((INDEX(名冊[#All],MATCH(表格8[[#This Row],[姓名]],名冊[[#All],[姓名]],0),COLUMN(名冊[[#Headers],[字號]]))),"")</f>
        <v>3-505</v>
      </c>
      <c r="B430" s="160" t="s">
        <v>1107</v>
      </c>
      <c r="C430" s="162"/>
      <c r="D430" s="160" t="str">
        <f t="shared" si="8"/>
        <v>住院退費</v>
      </c>
      <c r="E430" s="163">
        <v>44572</v>
      </c>
      <c r="F430" s="163">
        <v>44580</v>
      </c>
      <c r="G430" s="168">
        <f>IF(AND(表格8[[#This Row],[住院日]]&lt;&gt;"",表格8[[#This Row],[出院日]]&lt;&gt;""),(IF(表格8[姓名]="",0,(表格8[出院日]-表格8[住院日])+1)),0)</f>
        <v>9</v>
      </c>
      <c r="H430" s="165">
        <f>IFERROR((INDEX(名冊[#All],MATCH(表格8[[#This Row],[姓名]],名冊[[#All],[姓名]],0),COLUMN(名冊[[#Headers],[月費]]))),"")</f>
        <v>32000</v>
      </c>
      <c r="I430" s="165">
        <f t="array" ref="I430">IFERROR((INDEX(名冊[#All],MATCH(表格8[[#This Row],[姓名]],名冊[[#All],[姓名]],0),COLUMN(名冊[[#Headers],[包月]]))),"")</f>
        <v>0</v>
      </c>
      <c r="J430" s="165">
        <f>600</f>
        <v>600</v>
      </c>
      <c r="K430" s="174">
        <f>-(ROUND(IF(表格8[姓名]="",0,(((表格8[月費]+表格8[[#This Row],[包月]])/30)-表格8[佔床費])*表格8[住院天數(含前後日)]),0))</f>
        <v>-4200</v>
      </c>
      <c r="L430" s="169" t="str">
        <f>"住院退費 "&amp;TEXT(表格8[[#This Row],[住院日]],"mm/dd;;")&amp;"-"&amp;TEXT(表格8[[#This Row],[出院日]],"mm/dd;;")&amp;" 共"&amp;表格8[[#This Row],[住院天數(含前後日)]]&amp;"日"</f>
        <v>住院退費 01/11-01/19 共9日</v>
      </c>
      <c r="M430" s="167">
        <f>-(ROUNDDOWN(表格8[[#This Row],[住院天數(含前後日)]]/7,0)*50)</f>
        <v>-50</v>
      </c>
      <c r="N430" s="70"/>
      <c r="O430" s="172"/>
      <c r="P430" s="174">
        <f>-(ROUND(表格8[[#This Row],[冷氣使用
天數]]*(500/30),0))</f>
        <v>0</v>
      </c>
    </row>
    <row r="431" spans="1:16" hidden="1">
      <c r="A431" s="160" t="str">
        <f t="array" ref="A431">IFERROR((INDEX(名冊[#All],MATCH(表格8[[#This Row],[姓名]],名冊[[#All],[姓名]],0),COLUMN(名冊[[#Headers],[字號]]))),"")</f>
        <v/>
      </c>
      <c r="B431" s="160" t="s">
        <v>1108</v>
      </c>
      <c r="C431" s="162"/>
      <c r="D431" s="160" t="str">
        <f t="shared" si="8"/>
        <v>住院退費</v>
      </c>
      <c r="E431" s="163">
        <v>44570</v>
      </c>
      <c r="F431" s="163">
        <v>44580</v>
      </c>
      <c r="G431" s="168">
        <f>IF(AND(表格8[[#This Row],[住院日]]&lt;&gt;"",表格8[[#This Row],[出院日]]&lt;&gt;""),(IF(表格8[姓名]="",0,(表格8[出院日]-表格8[住院日])+1)),0)</f>
        <v>11</v>
      </c>
      <c r="H431" s="165" t="str">
        <f>IFERROR((INDEX(名冊[#All],MATCH(表格8[[#This Row],[姓名]],名冊[[#All],[姓名]],0),COLUMN(名冊[[#Headers],[月費]]))),"")</f>
        <v/>
      </c>
      <c r="I431" s="165" t="str">
        <f t="array" ref="I431">IFERROR((INDEX(名冊[#All],MATCH(表格8[[#This Row],[姓名]],名冊[[#All],[姓名]],0),COLUMN(名冊[[#Headers],[包月]]))),"")</f>
        <v/>
      </c>
      <c r="J431" s="165">
        <f>600</f>
        <v>600</v>
      </c>
      <c r="K431" s="174" t="e">
        <f>-(ROUND(IF(表格8[姓名]="",0,(((表格8[月費]+表格8[[#This Row],[包月]])/30)-表格8[佔床費])*表格8[住院天數(含前後日)]),0))</f>
        <v>#VALUE!</v>
      </c>
      <c r="L431" s="169" t="str">
        <f>"住院退費 "&amp;TEXT(表格8[[#This Row],[住院日]],"mm/dd;;")&amp;"-"&amp;TEXT(表格8[[#This Row],[出院日]],"mm/dd;;")&amp;" 共"&amp;表格8[[#This Row],[住院天數(含前後日)]]&amp;"日"</f>
        <v>住院退費 01/09-01/19 共11日</v>
      </c>
      <c r="M431" s="167">
        <f>-(ROUNDDOWN(表格8[[#This Row],[住院天數(含前後日)]]/7,0)*50)</f>
        <v>-50</v>
      </c>
      <c r="N431" s="70"/>
      <c r="O431" s="172"/>
      <c r="P431" s="174">
        <f>-(ROUND(表格8[[#This Row],[冷氣使用
天數]]*(500/30),0))</f>
        <v>0</v>
      </c>
    </row>
    <row r="432" spans="1:16" hidden="1">
      <c r="A432" s="160" t="str">
        <f t="array" ref="A432">IFERROR((INDEX(名冊[#All],MATCH(表格8[[#This Row],[姓名]],名冊[[#All],[姓名]],0),COLUMN(名冊[[#Headers],[字號]]))),"")</f>
        <v>1-542</v>
      </c>
      <c r="B432" s="160" t="s">
        <v>1109</v>
      </c>
      <c r="C432" s="162"/>
      <c r="D432" s="160" t="str">
        <f t="shared" si="8"/>
        <v>住院退費</v>
      </c>
      <c r="E432" s="163">
        <v>44558</v>
      </c>
      <c r="F432" s="163">
        <v>44566</v>
      </c>
      <c r="G432" s="168">
        <f>IF(AND(表格8[[#This Row],[住院日]]&lt;&gt;"",表格8[[#This Row],[出院日]]&lt;&gt;""),(IF(表格8[姓名]="",0,(表格8[出院日]-表格8[住院日])+1)),0)</f>
        <v>9</v>
      </c>
      <c r="H432" s="165">
        <f>IFERROR((INDEX(名冊[#All],MATCH(表格8[[#This Row],[姓名]],名冊[[#All],[姓名]],0),COLUMN(名冊[[#Headers],[月費]]))),"")</f>
        <v>30000</v>
      </c>
      <c r="I432" s="165">
        <f t="array" ref="I432">IFERROR((INDEX(名冊[#All],MATCH(表格8[[#This Row],[姓名]],名冊[[#All],[姓名]],0),COLUMN(名冊[[#Headers],[包月]]))),"")</f>
        <v>0</v>
      </c>
      <c r="J432" s="165">
        <f>600</f>
        <v>600</v>
      </c>
      <c r="K432" s="174">
        <f>-(ROUND(IF(表格8[姓名]="",0,(((表格8[月費]+表格8[[#This Row],[包月]])/30)-表格8[佔床費])*表格8[住院天數(含前後日)]),0))</f>
        <v>-3600</v>
      </c>
      <c r="L432" s="169" t="str">
        <f>"住院退費 "&amp;TEXT(表格8[[#This Row],[住院日]],"mm/dd;;")&amp;"-"&amp;TEXT(表格8[[#This Row],[出院日]],"mm/dd;;")&amp;" 共"&amp;表格8[[#This Row],[住院天數(含前後日)]]&amp;"日"</f>
        <v>住院退費 12/28-01/05 共9日</v>
      </c>
      <c r="M432" s="167">
        <f>-(ROUNDDOWN(表格8[[#This Row],[住院天數(含前後日)]]/7,0)*50)</f>
        <v>-50</v>
      </c>
      <c r="N432" s="70"/>
      <c r="O432" s="172"/>
      <c r="P432" s="174">
        <f>-(ROUND(表格8[[#This Row],[冷氣使用
天數]]*(500/30),0))</f>
        <v>0</v>
      </c>
    </row>
    <row r="433" spans="1:16" hidden="1">
      <c r="A433" s="160" t="str">
        <f t="array" ref="A433">IFERROR((INDEX(名冊[#All],MATCH(表格8[[#This Row],[姓名]],名冊[[#All],[姓名]],0),COLUMN(名冊[[#Headers],[字號]]))),"")</f>
        <v/>
      </c>
      <c r="B433" s="160" t="s">
        <v>1110</v>
      </c>
      <c r="C433" s="162"/>
      <c r="D433" s="160" t="str">
        <f t="shared" si="8"/>
        <v>住院退費</v>
      </c>
      <c r="E433" s="163">
        <v>44551</v>
      </c>
      <c r="F433" s="163">
        <v>44560</v>
      </c>
      <c r="G433" s="168">
        <f>IF(AND(表格8[[#This Row],[住院日]]&lt;&gt;"",表格8[[#This Row],[出院日]]&lt;&gt;""),(IF(表格8[姓名]="",0,(表格8[出院日]-表格8[住院日])+1)),0)</f>
        <v>10</v>
      </c>
      <c r="H433" s="165" t="str">
        <f>IFERROR((INDEX(名冊[#All],MATCH(表格8[[#This Row],[姓名]],名冊[[#All],[姓名]],0),COLUMN(名冊[[#Headers],[月費]]))),"")</f>
        <v/>
      </c>
      <c r="I433" s="165" t="str">
        <f t="array" ref="I433">IFERROR((INDEX(名冊[#All],MATCH(表格8[[#This Row],[姓名]],名冊[[#All],[姓名]],0),COLUMN(名冊[[#Headers],[包月]]))),"")</f>
        <v/>
      </c>
      <c r="J433" s="165">
        <f>600</f>
        <v>600</v>
      </c>
      <c r="K433" s="174" t="e">
        <f>-(ROUND(IF(表格8[姓名]="",0,(((表格8[月費]+表格8[[#This Row],[包月]])/30)-表格8[佔床費])*表格8[住院天數(含前後日)]),0))</f>
        <v>#VALUE!</v>
      </c>
      <c r="L433" s="169" t="str">
        <f>"住院退費 "&amp;TEXT(表格8[[#This Row],[住院日]],"mm/dd;;")&amp;"-"&amp;TEXT(表格8[[#This Row],[出院日]],"mm/dd;;")&amp;" 共"&amp;表格8[[#This Row],[住院天數(含前後日)]]&amp;"日"</f>
        <v>住院退費 12/21-12/30 共10日</v>
      </c>
      <c r="M433" s="167">
        <f>-(ROUNDDOWN(表格8[[#This Row],[住院天數(含前後日)]]/7,0)*50)</f>
        <v>-50</v>
      </c>
      <c r="N433" s="70"/>
      <c r="O433" s="172"/>
      <c r="P433" s="174">
        <f>-(ROUND(表格8[[#This Row],[冷氣使用
天數]]*(500/30),0))</f>
        <v>0</v>
      </c>
    </row>
    <row r="434" spans="1:16" hidden="1">
      <c r="A434" s="160" t="str">
        <f t="array" ref="A434">IFERROR((INDEX(名冊[#All],MATCH(表格8[[#This Row],[姓名]],名冊[[#All],[姓名]],0),COLUMN(名冊[[#Headers],[字號]]))),"")</f>
        <v>3-528</v>
      </c>
      <c r="B434" s="160" t="s">
        <v>1075</v>
      </c>
      <c r="C434" s="162"/>
      <c r="D434" s="160" t="s">
        <v>1010</v>
      </c>
      <c r="E434" s="163">
        <v>44590</v>
      </c>
      <c r="F434" s="163">
        <v>44603</v>
      </c>
      <c r="G434" s="168">
        <f>IF(AND(表格8[[#This Row],[住院日]]&lt;&gt;"",表格8[[#This Row],[出院日]]&lt;&gt;""),(IF(表格8[姓名]="",0,(表格8[出院日]-表格8[住院日])+1)),0)</f>
        <v>14</v>
      </c>
      <c r="H434" s="165">
        <f>IFERROR((INDEX(名冊[#All],MATCH(表格8[[#This Row],[姓名]],名冊[[#All],[姓名]],0),COLUMN(名冊[[#Headers],[月費]]))),"")</f>
        <v>32000</v>
      </c>
      <c r="I434" s="165">
        <f t="array" ref="I434">IFERROR((INDEX(名冊[#All],MATCH(表格8[[#This Row],[姓名]],名冊[[#All],[姓名]],0),COLUMN(名冊[[#Headers],[包月]]))),"")</f>
        <v>0</v>
      </c>
      <c r="J434" s="165">
        <f>600</f>
        <v>600</v>
      </c>
      <c r="K434" s="174">
        <f>-(ROUND(IF(表格8[姓名]="",0,(((表格8[月費]+表格8[[#This Row],[包月]])/30)-表格8[佔床費])*表格8[住院天數(含前後日)]),0))</f>
        <v>-6533</v>
      </c>
      <c r="L434" s="169" t="str">
        <f>"住院退費 "&amp;TEXT(表格8[[#This Row],[住院日]],"mm/dd;;")&amp;"-"&amp;TEXT(表格8[[#This Row],[出院日]],"mm/dd;;")&amp;" 共"&amp;表格8[[#This Row],[住院天數(含前後日)]]&amp;"日"</f>
        <v>住院退費 01/29-02/11 共14日</v>
      </c>
      <c r="M434" s="167">
        <f>-(ROUNDDOWN(表格8[[#This Row],[住院天數(含前後日)]]/7,0)*50)</f>
        <v>-100</v>
      </c>
      <c r="N434" s="70"/>
      <c r="O434" s="172"/>
      <c r="P434" s="174">
        <f>-(ROUND(表格8[[#This Row],[冷氣使用
天數]]*(500/30),0))</f>
        <v>0</v>
      </c>
    </row>
    <row r="435" spans="1:16" hidden="1">
      <c r="A435" s="160" t="str">
        <f t="array" ref="A435">IFERROR((INDEX(名冊[#All],MATCH(表格8[[#This Row],[姓名]],名冊[[#All],[姓名]],0),COLUMN(名冊[[#Headers],[字號]]))),"")</f>
        <v/>
      </c>
      <c r="B435" s="160" t="s">
        <v>547</v>
      </c>
      <c r="C435" s="162"/>
      <c r="D435" s="160" t="s">
        <v>1010</v>
      </c>
      <c r="E435" s="163">
        <v>44565</v>
      </c>
      <c r="F435" s="163">
        <v>44588</v>
      </c>
      <c r="G435" s="168">
        <f>IF(AND(表格8[[#This Row],[住院日]]&lt;&gt;"",表格8[[#This Row],[出院日]]&lt;&gt;""),(IF(表格8[姓名]="",0,(表格8[出院日]-表格8[住院日])+1)),0)</f>
        <v>24</v>
      </c>
      <c r="H435" s="165" t="str">
        <f>IFERROR((INDEX(名冊[#All],MATCH(表格8[[#This Row],[姓名]],名冊[[#All],[姓名]],0),COLUMN(名冊[[#Headers],[月費]]))),"")</f>
        <v/>
      </c>
      <c r="I435" s="165" t="str">
        <f t="array" ref="I435">IFERROR((INDEX(名冊[#All],MATCH(表格8[[#This Row],[姓名]],名冊[[#All],[姓名]],0),COLUMN(名冊[[#Headers],[包月]]))),"")</f>
        <v/>
      </c>
      <c r="J435" s="165">
        <f>600</f>
        <v>600</v>
      </c>
      <c r="K435" s="174" t="e">
        <f>-(ROUND(IF(表格8[姓名]="",0,(((表格8[月費]+表格8[[#This Row],[包月]])/30)-表格8[佔床費])*表格8[住院天數(含前後日)]),0))</f>
        <v>#VALUE!</v>
      </c>
      <c r="L435" s="169" t="str">
        <f>"住院退費 "&amp;TEXT(表格8[[#This Row],[住院日]],"mm/dd;;")&amp;"-"&amp;TEXT(表格8[[#This Row],[出院日]],"mm/dd;;")&amp;" 共"&amp;表格8[[#This Row],[住院天數(含前後日)]]&amp;"日"</f>
        <v>住院退費 01/04-01/27 共24日</v>
      </c>
      <c r="M435" s="167">
        <f>-(ROUNDDOWN(表格8[[#This Row],[住院天數(含前後日)]]/7,0)*50)</f>
        <v>-150</v>
      </c>
      <c r="N435" s="70"/>
      <c r="O435" s="172"/>
      <c r="P435" s="174">
        <f>-(ROUND(表格8[[#This Row],[冷氣使用
天數]]*(500/30),0))</f>
        <v>0</v>
      </c>
    </row>
    <row r="436" spans="1:16" hidden="1">
      <c r="A436" s="160" t="str">
        <f t="array" ref="A436">IFERROR((INDEX(名冊[#All],MATCH(表格8[[#This Row],[姓名]],名冊[[#All],[姓名]],0),COLUMN(名冊[[#Headers],[字號]]))),"")</f>
        <v/>
      </c>
      <c r="B436" s="160" t="s">
        <v>1067</v>
      </c>
      <c r="C436" s="162"/>
      <c r="D436" s="160" t="s">
        <v>1010</v>
      </c>
      <c r="E436" s="163">
        <v>44592</v>
      </c>
      <c r="F436" s="163">
        <v>44615</v>
      </c>
      <c r="G436" s="168">
        <f>IF(AND(表格8[[#This Row],[住院日]]&lt;&gt;"",表格8[[#This Row],[出院日]]&lt;&gt;""),(IF(表格8[姓名]="",0,(表格8[出院日]-表格8[住院日])+1)),0)</f>
        <v>24</v>
      </c>
      <c r="H436" s="165" t="str">
        <f>IFERROR((INDEX(名冊[#All],MATCH(表格8[[#This Row],[姓名]],名冊[[#All],[姓名]],0),COLUMN(名冊[[#Headers],[月費]]))),"")</f>
        <v/>
      </c>
      <c r="I436" s="165" t="str">
        <f t="array" ref="I436">IFERROR((INDEX(名冊[#All],MATCH(表格8[[#This Row],[姓名]],名冊[[#All],[姓名]],0),COLUMN(名冊[[#Headers],[包月]]))),"")</f>
        <v/>
      </c>
      <c r="J436" s="165">
        <f>600</f>
        <v>600</v>
      </c>
      <c r="K436" s="174" t="e">
        <f>-(ROUND(IF(表格8[姓名]="",0,(((表格8[月費]+表格8[[#This Row],[包月]])/30)-表格8[佔床費])*表格8[住院天數(含前後日)]),0))</f>
        <v>#VALUE!</v>
      </c>
      <c r="L436" s="169" t="str">
        <f>"住院退費 "&amp;TEXT(表格8[[#This Row],[住院日]],"mm/dd;;")&amp;"-"&amp;TEXT(表格8[[#This Row],[出院日]],"mm/dd;;")&amp;" 共"&amp;表格8[[#This Row],[住院天數(含前後日)]]&amp;"日"</f>
        <v>住院退費 01/31-02/23 共24日</v>
      </c>
      <c r="M436" s="167">
        <f>-(ROUNDDOWN(表格8[[#This Row],[住院天數(含前後日)]]/7,0)*50)</f>
        <v>-150</v>
      </c>
      <c r="N436" s="70"/>
      <c r="O436" s="172"/>
      <c r="P436" s="174">
        <f>-(ROUND(表格8[[#This Row],[冷氣使用
天數]]*(500/30),0))</f>
        <v>0</v>
      </c>
    </row>
    <row r="437" spans="1:16" hidden="1">
      <c r="A437" s="160" t="str">
        <f t="array" ref="A437">IFERROR((INDEX(名冊[#All],MATCH(表格8[[#This Row],[姓名]],名冊[[#All],[姓名]],0),COLUMN(名冊[[#Headers],[字號]]))),"")</f>
        <v>1-519</v>
      </c>
      <c r="B437" s="160" t="s">
        <v>576</v>
      </c>
      <c r="C437" s="162"/>
      <c r="D437" s="160" t="s">
        <v>1010</v>
      </c>
      <c r="E437" s="163">
        <v>44593</v>
      </c>
      <c r="F437" s="163">
        <v>44615</v>
      </c>
      <c r="G437" s="168">
        <f>IF(AND(表格8[[#This Row],[住院日]]&lt;&gt;"",表格8[[#This Row],[出院日]]&lt;&gt;""),(IF(表格8[姓名]="",0,(表格8[出院日]-表格8[住院日])+1)),0)</f>
        <v>23</v>
      </c>
      <c r="H437" s="165">
        <f>IFERROR((INDEX(名冊[#All],MATCH(表格8[[#This Row],[姓名]],名冊[[#All],[姓名]],0),COLUMN(名冊[[#Headers],[月費]]))),"")</f>
        <v>32000</v>
      </c>
      <c r="I437" s="165">
        <f t="array" ref="I437">IFERROR((INDEX(名冊[#All],MATCH(表格8[[#This Row],[姓名]],名冊[[#All],[姓名]],0),COLUMN(名冊[[#Headers],[包月]]))),"")</f>
        <v>0</v>
      </c>
      <c r="J437" s="165">
        <f>600</f>
        <v>600</v>
      </c>
      <c r="K437" s="174">
        <f>-(ROUND(IF(表格8[姓名]="",0,(((表格8[月費]+表格8[[#This Row],[包月]])/30)-表格8[佔床費])*表格8[住院天數(含前後日)]),0))</f>
        <v>-10733</v>
      </c>
      <c r="L437" s="169" t="str">
        <f>"住院退費 "&amp;TEXT(表格8[[#This Row],[住院日]],"mm/dd;;")&amp;"-"&amp;TEXT(表格8[[#This Row],[出院日]],"mm/dd;;")&amp;" 共"&amp;表格8[[#This Row],[住院天數(含前後日)]]&amp;"日"</f>
        <v>住院退費 02/01-02/23 共23日</v>
      </c>
      <c r="M437" s="167">
        <f>-(ROUNDDOWN(表格8[[#This Row],[住院天數(含前後日)]]/7,0)*50)</f>
        <v>-150</v>
      </c>
      <c r="N437" s="70"/>
      <c r="O437" s="172"/>
      <c r="P437" s="174">
        <f>-(ROUND(表格8[[#This Row],[冷氣使用
天數]]*(500/30),0))</f>
        <v>0</v>
      </c>
    </row>
    <row r="438" spans="1:16" hidden="1">
      <c r="A438" s="160" t="str">
        <f t="array" ref="A438">IFERROR((INDEX(名冊[#All],MATCH(表格8[[#This Row],[姓名]],名冊[[#All],[姓名]],0),COLUMN(名冊[[#Headers],[字號]]))),"")</f>
        <v>1-023</v>
      </c>
      <c r="B438" s="160" t="s">
        <v>607</v>
      </c>
      <c r="C438" s="162"/>
      <c r="D438" s="160" t="s">
        <v>1010</v>
      </c>
      <c r="E438" s="163">
        <v>44594</v>
      </c>
      <c r="F438" s="163">
        <v>44614</v>
      </c>
      <c r="G438" s="168">
        <f>IF(AND(表格8[[#This Row],[住院日]]&lt;&gt;"",表格8[[#This Row],[出院日]]&lt;&gt;""),(IF(表格8[姓名]="",0,(表格8[出院日]-表格8[住院日])+1)),0)</f>
        <v>21</v>
      </c>
      <c r="H438" s="165">
        <f>IFERROR((INDEX(名冊[#All],MATCH(表格8[[#This Row],[姓名]],名冊[[#All],[姓名]],0),COLUMN(名冊[[#Headers],[月費]]))),"")</f>
        <v>27000</v>
      </c>
      <c r="I438" s="165">
        <f t="array" ref="I438">IFERROR((INDEX(名冊[#All],MATCH(表格8[[#This Row],[姓名]],名冊[[#All],[姓名]],0),COLUMN(名冊[[#Headers],[包月]]))),"")</f>
        <v>0</v>
      </c>
      <c r="J438" s="165">
        <f>600</f>
        <v>600</v>
      </c>
      <c r="K438" s="174">
        <f>-(ROUND(IF(表格8[姓名]="",0,(((表格8[月費]+表格8[[#This Row],[包月]])/30)-表格8[佔床費])*表格8[住院天數(含前後日)]),0))</f>
        <v>-6300</v>
      </c>
      <c r="L438" s="169" t="str">
        <f>"住院退費 "&amp;TEXT(表格8[[#This Row],[住院日]],"mm/dd;;")&amp;"-"&amp;TEXT(表格8[[#This Row],[出院日]],"mm/dd;;")&amp;" 共"&amp;表格8[[#This Row],[住院天數(含前後日)]]&amp;"日"</f>
        <v>住院退費 02/02-02/22 共21日</v>
      </c>
      <c r="M438" s="167">
        <f>-(ROUNDDOWN(表格8[[#This Row],[住院天數(含前後日)]]/7,0)*50)</f>
        <v>-150</v>
      </c>
      <c r="N438" s="70"/>
      <c r="O438" s="172"/>
      <c r="P438" s="174">
        <f>-(ROUND(表格8[[#This Row],[冷氣使用
天數]]*(500/30),0))</f>
        <v>0</v>
      </c>
    </row>
    <row r="439" spans="1:16" hidden="1">
      <c r="A439" s="160" t="str">
        <f t="array" ref="A439">IFERROR((INDEX(名冊[#All],MATCH(表格8[[#This Row],[姓名]],名冊[[#All],[姓名]],0),COLUMN(名冊[[#Headers],[字號]]))),"")</f>
        <v/>
      </c>
      <c r="B439" s="160" t="s">
        <v>589</v>
      </c>
      <c r="C439" s="162"/>
      <c r="D439" s="160" t="s">
        <v>1010</v>
      </c>
      <c r="E439" s="163">
        <v>44601</v>
      </c>
      <c r="F439" s="163">
        <v>44609</v>
      </c>
      <c r="G439" s="168">
        <f>IF(AND(表格8[[#This Row],[住院日]]&lt;&gt;"",表格8[[#This Row],[出院日]]&lt;&gt;""),(IF(表格8[姓名]="",0,(表格8[出院日]-表格8[住院日])+1)),0)</f>
        <v>9</v>
      </c>
      <c r="H439" s="165" t="str">
        <f>IFERROR((INDEX(名冊[#All],MATCH(表格8[[#This Row],[姓名]],名冊[[#All],[姓名]],0),COLUMN(名冊[[#Headers],[月費]]))),"")</f>
        <v/>
      </c>
      <c r="I439" s="165" t="str">
        <f t="array" ref="I439">IFERROR((INDEX(名冊[#All],MATCH(表格8[[#This Row],[姓名]],名冊[[#All],[姓名]],0),COLUMN(名冊[[#Headers],[包月]]))),"")</f>
        <v/>
      </c>
      <c r="J439" s="165">
        <f>600</f>
        <v>600</v>
      </c>
      <c r="K439" s="174" t="e">
        <f>-(ROUND(IF(表格8[姓名]="",0,(((表格8[月費]+表格8[[#This Row],[包月]])/30)-表格8[佔床費])*表格8[住院天數(含前後日)]),0))</f>
        <v>#VALUE!</v>
      </c>
      <c r="L439" s="169" t="str">
        <f>"住院退費 "&amp;TEXT(表格8[[#This Row],[住院日]],"mm/dd;;")&amp;"-"&amp;TEXT(表格8[[#This Row],[出院日]],"mm/dd;;")&amp;" 共"&amp;表格8[[#This Row],[住院天數(含前後日)]]&amp;"日"</f>
        <v>住院退費 02/09-02/17 共9日</v>
      </c>
      <c r="M439" s="167">
        <f>-(ROUNDDOWN(表格8[[#This Row],[住院天數(含前後日)]]/7,0)*50)</f>
        <v>-50</v>
      </c>
      <c r="N439" s="70"/>
      <c r="O439" s="172"/>
      <c r="P439" s="174">
        <f>-(ROUND(表格8[[#This Row],[冷氣使用
天數]]*(500/30),0))</f>
        <v>0</v>
      </c>
    </row>
    <row r="440" spans="1:16" hidden="1">
      <c r="A440" s="160" t="str">
        <f t="array" ref="A440">IFERROR((INDEX(名冊[#All],MATCH(表格8[[#This Row],[姓名]],名冊[[#All],[姓名]],0),COLUMN(名冊[[#Headers],[字號]]))),"")</f>
        <v/>
      </c>
      <c r="B440" s="160" t="s">
        <v>552</v>
      </c>
      <c r="C440" s="162"/>
      <c r="D440" s="160" t="s">
        <v>1010</v>
      </c>
      <c r="E440" s="163">
        <v>44602</v>
      </c>
      <c r="F440" s="163">
        <v>44614</v>
      </c>
      <c r="G440" s="168">
        <f>IF(AND(表格8[[#This Row],[住院日]]&lt;&gt;"",表格8[[#This Row],[出院日]]&lt;&gt;""),(IF(表格8[姓名]="",0,(表格8[出院日]-表格8[住院日])+1)),0)</f>
        <v>13</v>
      </c>
      <c r="H440" s="165" t="str">
        <f>IFERROR((INDEX(名冊[#All],MATCH(表格8[[#This Row],[姓名]],名冊[[#All],[姓名]],0),COLUMN(名冊[[#Headers],[月費]]))),"")</f>
        <v/>
      </c>
      <c r="I440" s="165" t="str">
        <f t="array" ref="I440">IFERROR((INDEX(名冊[#All],MATCH(表格8[[#This Row],[姓名]],名冊[[#All],[姓名]],0),COLUMN(名冊[[#Headers],[包月]]))),"")</f>
        <v/>
      </c>
      <c r="J440" s="165">
        <f>600</f>
        <v>600</v>
      </c>
      <c r="K440" s="174" t="e">
        <f>-(ROUND(IF(表格8[姓名]="",0,(((表格8[月費]+表格8[[#This Row],[包月]])/30)-表格8[佔床費])*表格8[住院天數(含前後日)]),0))</f>
        <v>#VALUE!</v>
      </c>
      <c r="L440" s="169" t="str">
        <f>"住院退費 "&amp;TEXT(表格8[[#This Row],[住院日]],"mm/dd;;")&amp;"-"&amp;TEXT(表格8[[#This Row],[出院日]],"mm/dd;;")&amp;" 共"&amp;表格8[[#This Row],[住院天數(含前後日)]]&amp;"日"</f>
        <v>住院退費 02/10-02/22 共13日</v>
      </c>
      <c r="M440" s="167">
        <f>-(ROUNDDOWN(表格8[[#This Row],[住院天數(含前後日)]]/7,0)*50)</f>
        <v>-50</v>
      </c>
      <c r="N440" s="70"/>
      <c r="O440" s="172"/>
      <c r="P440" s="174">
        <f>-(ROUND(表格8[[#This Row],[冷氣使用
天數]]*(500/30),0))</f>
        <v>0</v>
      </c>
    </row>
    <row r="441" spans="1:16" hidden="1">
      <c r="A441" s="160" t="str">
        <f t="array" ref="A441">IFERROR((INDEX(名冊[#All],MATCH(表格8[[#This Row],[姓名]],名冊[[#All],[姓名]],0),COLUMN(名冊[[#Headers],[字號]]))),"")</f>
        <v/>
      </c>
      <c r="B441" s="160" t="s">
        <v>858</v>
      </c>
      <c r="C441" s="162"/>
      <c r="D441" s="160" t="s">
        <v>1010</v>
      </c>
      <c r="E441" s="163">
        <v>44583</v>
      </c>
      <c r="F441" s="163">
        <v>44600</v>
      </c>
      <c r="G441" s="168">
        <f>IF(AND(表格8[[#This Row],[住院日]]&lt;&gt;"",表格8[[#This Row],[出院日]]&lt;&gt;""),(IF(表格8[姓名]="",0,(表格8[出院日]-表格8[住院日])+1)),0)</f>
        <v>18</v>
      </c>
      <c r="H441" s="165" t="str">
        <f>IFERROR((INDEX(名冊[#All],MATCH(表格8[[#This Row],[姓名]],名冊[[#All],[姓名]],0),COLUMN(名冊[[#Headers],[月費]]))),"")</f>
        <v/>
      </c>
      <c r="I441" s="165" t="str">
        <f t="array" ref="I441">IFERROR((INDEX(名冊[#All],MATCH(表格8[[#This Row],[姓名]],名冊[[#All],[姓名]],0),COLUMN(名冊[[#Headers],[包月]]))),"")</f>
        <v/>
      </c>
      <c r="J441" s="165">
        <f>600</f>
        <v>600</v>
      </c>
      <c r="K441" s="174" t="e">
        <f>-(ROUND(IF(表格8[姓名]="",0,(((表格8[月費]+表格8[[#This Row],[包月]])/30)-表格8[佔床費])*表格8[住院天數(含前後日)]),0))</f>
        <v>#VALUE!</v>
      </c>
      <c r="L441" s="169" t="str">
        <f>"住院退費 "&amp;TEXT(表格8[[#This Row],[住院日]],"mm/dd;;")&amp;"-"&amp;TEXT(表格8[[#This Row],[出院日]],"mm/dd;;")&amp;" 共"&amp;表格8[[#This Row],[住院天數(含前後日)]]&amp;"日"</f>
        <v>住院退費 01/22-02/08 共18日</v>
      </c>
      <c r="M441" s="167">
        <f>-(ROUNDDOWN(表格8[[#This Row],[住院天數(含前後日)]]/7,0)*50)</f>
        <v>-100</v>
      </c>
      <c r="N441" s="70"/>
      <c r="O441" s="172"/>
      <c r="P441" s="174">
        <f>-(ROUND(表格8[[#This Row],[冷氣使用
天數]]*(500/30),0))</f>
        <v>0</v>
      </c>
    </row>
    <row r="442" spans="1:16" hidden="1">
      <c r="A442" s="160" t="str">
        <f t="array" ref="A442">IFERROR((INDEX(名冊[#All],MATCH(表格8[[#This Row],[姓名]],名冊[[#All],[姓名]],0),COLUMN(名冊[[#Headers],[字號]]))),"")</f>
        <v>1-452</v>
      </c>
      <c r="B442" s="160" t="s">
        <v>536</v>
      </c>
      <c r="C442" s="162"/>
      <c r="D442" s="160" t="s">
        <v>1010</v>
      </c>
      <c r="E442" s="163">
        <v>44579</v>
      </c>
      <c r="F442" s="163">
        <v>44589</v>
      </c>
      <c r="G442" s="168">
        <f>IF(AND(表格8[[#This Row],[住院日]]&lt;&gt;"",表格8[[#This Row],[出院日]]&lt;&gt;""),(IF(表格8[姓名]="",0,(表格8[出院日]-表格8[住院日])+1)),0)</f>
        <v>11</v>
      </c>
      <c r="H442" s="165">
        <f>IFERROR((INDEX(名冊[#All],MATCH(表格8[[#This Row],[姓名]],名冊[[#All],[姓名]],0),COLUMN(名冊[[#Headers],[月費]]))),"")</f>
        <v>32000</v>
      </c>
      <c r="I442" s="165">
        <f t="array" ref="I442">IFERROR((INDEX(名冊[#All],MATCH(表格8[[#This Row],[姓名]],名冊[[#All],[姓名]],0),COLUMN(名冊[[#Headers],[包月]]))),"")</f>
        <v>0</v>
      </c>
      <c r="J442" s="165">
        <f>600</f>
        <v>600</v>
      </c>
      <c r="K442" s="174">
        <f>-(ROUND(IF(表格8[姓名]="",0,(((表格8[月費]+表格8[[#This Row],[包月]])/30)-表格8[佔床費])*表格8[住院天數(含前後日)]),0))</f>
        <v>-5133</v>
      </c>
      <c r="L442" s="169" t="str">
        <f>"住院退費 "&amp;TEXT(表格8[[#This Row],[住院日]],"mm/dd;;")&amp;"-"&amp;TEXT(表格8[[#This Row],[出院日]],"mm/dd;;")&amp;" 共"&amp;表格8[[#This Row],[住院天數(含前後日)]]&amp;"日"</f>
        <v>住院退費 01/18-01/28 共11日</v>
      </c>
      <c r="M442" s="167">
        <f>-(ROUNDDOWN(表格8[[#This Row],[住院天數(含前後日)]]/7,0)*50)</f>
        <v>-50</v>
      </c>
      <c r="N442" s="70"/>
      <c r="O442" s="172"/>
      <c r="P442" s="174">
        <f>-(ROUND(表格8[[#This Row],[冷氣使用
天數]]*(500/30),0))</f>
        <v>0</v>
      </c>
    </row>
    <row r="443" spans="1:16" hidden="1">
      <c r="A443" s="160" t="str">
        <f t="array" ref="A443">IFERROR((INDEX(名冊[#All],MATCH(表格8[[#This Row],[姓名]],名冊[[#All],[姓名]],0),COLUMN(名冊[[#Headers],[字號]]))),"")</f>
        <v>2-146</v>
      </c>
      <c r="B443" s="160" t="s">
        <v>515</v>
      </c>
      <c r="C443" s="162"/>
      <c r="D443" s="160" t="s">
        <v>1010</v>
      </c>
      <c r="E443" s="163">
        <v>44572</v>
      </c>
      <c r="F443" s="163">
        <v>44602</v>
      </c>
      <c r="G443" s="168">
        <f>IF(AND(表格8[[#This Row],[住院日]]&lt;&gt;"",表格8[[#This Row],[出院日]]&lt;&gt;""),(IF(表格8[姓名]="",0,(表格8[出院日]-表格8[住院日])+1)),0)</f>
        <v>31</v>
      </c>
      <c r="H443" s="165">
        <f>IFERROR((INDEX(名冊[#All],MATCH(表格8[[#This Row],[姓名]],名冊[[#All],[姓名]],0),COLUMN(名冊[[#Headers],[月費]]))),"")</f>
        <v>37000</v>
      </c>
      <c r="I443" s="165">
        <f t="array" ref="I443">IFERROR((INDEX(名冊[#All],MATCH(表格8[[#This Row],[姓名]],名冊[[#All],[姓名]],0),COLUMN(名冊[[#Headers],[包月]]))),"")</f>
        <v>0</v>
      </c>
      <c r="J443" s="165">
        <f>600</f>
        <v>600</v>
      </c>
      <c r="K443" s="174">
        <f>-(ROUND(IF(表格8[姓名]="",0,(((表格8[月費]+表格8[[#This Row],[包月]])/30)-表格8[佔床費])*表格8[住院天數(含前後日)]),0))</f>
        <v>-19633</v>
      </c>
      <c r="L443" s="169" t="str">
        <f>"住院退費 "&amp;TEXT(表格8[[#This Row],[住院日]],"mm/dd;;")&amp;"-"&amp;TEXT(表格8[[#This Row],[出院日]],"mm/dd;;")&amp;" 共"&amp;表格8[[#This Row],[住院天數(含前後日)]]&amp;"日"</f>
        <v>住院退費 01/11-02/10 共31日</v>
      </c>
      <c r="M443" s="167">
        <f>-(ROUNDDOWN(表格8[[#This Row],[住院天數(含前後日)]]/7,0)*50)</f>
        <v>-200</v>
      </c>
      <c r="N443" s="70"/>
      <c r="O443" s="172"/>
      <c r="P443" s="174">
        <f>-(ROUND(表格8[[#This Row],[冷氣使用
天數]]*(500/30),0))</f>
        <v>0</v>
      </c>
    </row>
    <row r="444" spans="1:16" hidden="1">
      <c r="A444" s="160" t="str">
        <f t="array" ref="A444">IFERROR((INDEX(名冊[#All],MATCH(表格8[[#This Row],[姓名]],名冊[[#All],[姓名]],0),COLUMN(名冊[[#Headers],[字號]]))),"")</f>
        <v/>
      </c>
      <c r="B444" s="160" t="s">
        <v>582</v>
      </c>
      <c r="C444" s="162"/>
      <c r="D444" s="160" t="s">
        <v>1010</v>
      </c>
      <c r="E444" s="163">
        <v>44605</v>
      </c>
      <c r="F444" s="163">
        <v>44616</v>
      </c>
      <c r="G444" s="168">
        <f>IF(AND(表格8[[#This Row],[住院日]]&lt;&gt;"",表格8[[#This Row],[出院日]]&lt;&gt;""),(IF(表格8[姓名]="",0,(表格8[出院日]-表格8[住院日])+1)),0)</f>
        <v>12</v>
      </c>
      <c r="H444" s="165" t="str">
        <f>IFERROR((INDEX(名冊[#All],MATCH(表格8[[#This Row],[姓名]],名冊[[#All],[姓名]],0),COLUMN(名冊[[#Headers],[月費]]))),"")</f>
        <v/>
      </c>
      <c r="I444" s="165" t="str">
        <f t="array" ref="I444">IFERROR((INDEX(名冊[#All],MATCH(表格8[[#This Row],[姓名]],名冊[[#All],[姓名]],0),COLUMN(名冊[[#Headers],[包月]]))),"")</f>
        <v/>
      </c>
      <c r="J444" s="165">
        <f>600</f>
        <v>600</v>
      </c>
      <c r="K444" s="174" t="e">
        <f>-(ROUND(IF(表格8[姓名]="",0,(((表格8[月費]+表格8[[#This Row],[包月]])/30)-表格8[佔床費])*表格8[住院天數(含前後日)]),0))</f>
        <v>#VALUE!</v>
      </c>
      <c r="L444" s="169" t="str">
        <f>"住院退費 "&amp;TEXT(表格8[[#This Row],[住院日]],"mm/dd;;")&amp;"-"&amp;TEXT(表格8[[#This Row],[出院日]],"mm/dd;;")&amp;" 共"&amp;表格8[[#This Row],[住院天數(含前後日)]]&amp;"日"</f>
        <v>住院退費 02/13-02/24 共12日</v>
      </c>
      <c r="M444" s="167">
        <f>-(ROUNDDOWN(表格8[[#This Row],[住院天數(含前後日)]]/7,0)*50)</f>
        <v>-50</v>
      </c>
      <c r="N444" s="70"/>
      <c r="O444" s="172"/>
      <c r="P444" s="174">
        <f>-(ROUND(表格8[[#This Row],[冷氣使用
天數]]*(500/30),0))</f>
        <v>0</v>
      </c>
    </row>
    <row r="445" spans="1:16" hidden="1">
      <c r="A445" s="160" t="str">
        <f t="array" ref="A445">IFERROR((INDEX(名冊[#All],MATCH(表格8[[#This Row],[姓名]],名冊[[#All],[姓名]],0),COLUMN(名冊[[#Headers],[字號]]))),"")</f>
        <v/>
      </c>
      <c r="B445" s="160" t="s">
        <v>542</v>
      </c>
      <c r="C445" s="162"/>
      <c r="D445" s="160" t="s">
        <v>1010</v>
      </c>
      <c r="E445" s="163">
        <v>44585</v>
      </c>
      <c r="F445" s="163">
        <v>44602</v>
      </c>
      <c r="G445" s="168">
        <f>IF(AND(表格8[[#This Row],[住院日]]&lt;&gt;"",表格8[[#This Row],[出院日]]&lt;&gt;""),(IF(表格8[姓名]="",0,(表格8[出院日]-表格8[住院日])+1)),0)</f>
        <v>18</v>
      </c>
      <c r="H445" s="165" t="str">
        <f>IFERROR((INDEX(名冊[#All],MATCH(表格8[[#This Row],[姓名]],名冊[[#All],[姓名]],0),COLUMN(名冊[[#Headers],[月費]]))),"")</f>
        <v/>
      </c>
      <c r="I445" s="165" t="str">
        <f t="array" ref="I445">IFERROR((INDEX(名冊[#All],MATCH(表格8[[#This Row],[姓名]],名冊[[#All],[姓名]],0),COLUMN(名冊[[#Headers],[包月]]))),"")</f>
        <v/>
      </c>
      <c r="J445" s="165">
        <f>600</f>
        <v>600</v>
      </c>
      <c r="K445" s="174" t="e">
        <f>-(ROUND(IF(表格8[姓名]="",0,(((表格8[月費]+表格8[[#This Row],[包月]])/30)-表格8[佔床費])*表格8[住院天數(含前後日)]),0))</f>
        <v>#VALUE!</v>
      </c>
      <c r="L445" s="169" t="str">
        <f>"住院退費 "&amp;TEXT(表格8[[#This Row],[住院日]],"mm/dd;;")&amp;"-"&amp;TEXT(表格8[[#This Row],[出院日]],"mm/dd;;")&amp;" 共"&amp;表格8[[#This Row],[住院天數(含前後日)]]&amp;"日"</f>
        <v>住院退費 01/24-02/10 共18日</v>
      </c>
      <c r="M445" s="167">
        <f>-(ROUNDDOWN(表格8[[#This Row],[住院天數(含前後日)]]/7,0)*50)</f>
        <v>-100</v>
      </c>
      <c r="N445" s="70"/>
      <c r="O445" s="172"/>
      <c r="P445" s="174">
        <f>-(ROUND(表格8[[#This Row],[冷氣使用
天數]]*(500/30),0))</f>
        <v>0</v>
      </c>
    </row>
    <row r="446" spans="1:16" hidden="1">
      <c r="A446" s="160" t="str">
        <f t="array" ref="A446">IFERROR((INDEX(名冊[#All],MATCH(表格8[[#This Row],[姓名]],名冊[[#All],[姓名]],0),COLUMN(名冊[[#Headers],[字號]]))),"")</f>
        <v/>
      </c>
      <c r="B446" s="160" t="s">
        <v>920</v>
      </c>
      <c r="C446" s="162"/>
      <c r="D446" s="160" t="s">
        <v>1010</v>
      </c>
      <c r="E446" s="163">
        <v>44575</v>
      </c>
      <c r="F446" s="163">
        <v>44589</v>
      </c>
      <c r="G446" s="168">
        <f>IF(AND(表格8[[#This Row],[住院日]]&lt;&gt;"",表格8[[#This Row],[出院日]]&lt;&gt;""),(IF(表格8[姓名]="",0,(表格8[出院日]-表格8[住院日])+1)),0)</f>
        <v>15</v>
      </c>
      <c r="H446" s="165" t="str">
        <f>IFERROR((INDEX(名冊[#All],MATCH(表格8[[#This Row],[姓名]],名冊[[#All],[姓名]],0),COLUMN(名冊[[#Headers],[月費]]))),"")</f>
        <v/>
      </c>
      <c r="I446" s="165" t="str">
        <f t="array" ref="I446">IFERROR((INDEX(名冊[#All],MATCH(表格8[[#This Row],[姓名]],名冊[[#All],[姓名]],0),COLUMN(名冊[[#Headers],[包月]]))),"")</f>
        <v/>
      </c>
      <c r="J446" s="165">
        <f>600</f>
        <v>600</v>
      </c>
      <c r="K446" s="174" t="e">
        <f>-(ROUND(IF(表格8[姓名]="",0,(((表格8[月費]+表格8[[#This Row],[包月]])/30)-表格8[佔床費])*表格8[住院天數(含前後日)]),0))</f>
        <v>#VALUE!</v>
      </c>
      <c r="L446" s="169" t="str">
        <f>"住院退費 "&amp;TEXT(表格8[[#This Row],[住院日]],"mm/dd;;")&amp;"-"&amp;TEXT(表格8[[#This Row],[出院日]],"mm/dd;;")&amp;" 共"&amp;表格8[[#This Row],[住院天數(含前後日)]]&amp;"日"</f>
        <v>住院退費 01/14-01/28 共15日</v>
      </c>
      <c r="M446" s="167">
        <f>-(ROUNDDOWN(表格8[[#This Row],[住院天數(含前後日)]]/7,0)*50)</f>
        <v>-100</v>
      </c>
      <c r="N446" s="70"/>
      <c r="O446" s="172"/>
      <c r="P446" s="174">
        <f>-(ROUND(表格8[[#This Row],[冷氣使用
天數]]*(500/30),0))</f>
        <v>0</v>
      </c>
    </row>
    <row r="447" spans="1:16" hidden="1">
      <c r="A447" s="160" t="str">
        <f t="array" ref="A447">IFERROR((INDEX(名冊[#All],MATCH(表格8[[#This Row],[姓名]],名冊[[#All],[姓名]],0),COLUMN(名冊[[#Headers],[字號]]))),"")</f>
        <v>1-477</v>
      </c>
      <c r="B447" s="160" t="s">
        <v>521</v>
      </c>
      <c r="C447" s="162"/>
      <c r="D447" s="160" t="s">
        <v>1010</v>
      </c>
      <c r="E447" s="163">
        <v>44583</v>
      </c>
      <c r="F447" s="163">
        <v>44593</v>
      </c>
      <c r="G447" s="168">
        <f>IF(AND(表格8[[#This Row],[住院日]]&lt;&gt;"",表格8[[#This Row],[出院日]]&lt;&gt;""),(IF(表格8[姓名]="",0,(表格8[出院日]-表格8[住院日])+1)),0)</f>
        <v>11</v>
      </c>
      <c r="H447" s="165">
        <f>IFERROR((INDEX(名冊[#All],MATCH(表格8[[#This Row],[姓名]],名冊[[#All],[姓名]],0),COLUMN(名冊[[#Headers],[月費]]))),"")</f>
        <v>30000</v>
      </c>
      <c r="I447" s="165">
        <f t="array" ref="I447">IFERROR((INDEX(名冊[#All],MATCH(表格8[[#This Row],[姓名]],名冊[[#All],[姓名]],0),COLUMN(名冊[[#Headers],[包月]]))),"")</f>
        <v>0</v>
      </c>
      <c r="J447" s="165">
        <f>600</f>
        <v>600</v>
      </c>
      <c r="K447" s="174">
        <f>-(ROUND(IF(表格8[姓名]="",0,(((表格8[月費]+表格8[[#This Row],[包月]])/30)-表格8[佔床費])*表格8[住院天數(含前後日)]),0))</f>
        <v>-4400</v>
      </c>
      <c r="L447" s="169" t="str">
        <f>"住院退費 "&amp;TEXT(表格8[[#This Row],[住院日]],"mm/dd;;")&amp;"-"&amp;TEXT(表格8[[#This Row],[出院日]],"mm/dd;;")&amp;" 共"&amp;表格8[[#This Row],[住院天數(含前後日)]]&amp;"日"</f>
        <v>住院退費 01/22-02/01 共11日</v>
      </c>
      <c r="M447" s="167">
        <f>-(ROUNDDOWN(表格8[[#This Row],[住院天數(含前後日)]]/7,0)*50)</f>
        <v>-50</v>
      </c>
      <c r="N447" s="70"/>
      <c r="O447" s="172"/>
      <c r="P447" s="174">
        <f>-(ROUND(表格8[[#This Row],[冷氣使用
天數]]*(500/30),0))</f>
        <v>0</v>
      </c>
    </row>
    <row r="448" spans="1:16" hidden="1">
      <c r="A448" s="160" t="str">
        <f t="array" ref="A448">IFERROR((INDEX(名冊[#All],MATCH(表格8[[#This Row],[姓名]],名冊[[#All],[姓名]],0),COLUMN(名冊[[#Headers],[字號]]))),"")</f>
        <v/>
      </c>
      <c r="B448" s="160" t="s">
        <v>548</v>
      </c>
      <c r="C448" s="162"/>
      <c r="D448" s="160" t="s">
        <v>1010</v>
      </c>
      <c r="E448" s="163">
        <v>44573</v>
      </c>
      <c r="F448" s="163">
        <v>44589</v>
      </c>
      <c r="G448" s="168">
        <f>IF(AND(表格8[[#This Row],[住院日]]&lt;&gt;"",表格8[[#This Row],[出院日]]&lt;&gt;""),(IF(表格8[姓名]="",0,(表格8[出院日]-表格8[住院日])+1)),0)</f>
        <v>17</v>
      </c>
      <c r="H448" s="165" t="str">
        <f>IFERROR((INDEX(名冊[#All],MATCH(表格8[[#This Row],[姓名]],名冊[[#All],[姓名]],0),COLUMN(名冊[[#Headers],[月費]]))),"")</f>
        <v/>
      </c>
      <c r="I448" s="165" t="str">
        <f t="array" ref="I448">IFERROR((INDEX(名冊[#All],MATCH(表格8[[#This Row],[姓名]],名冊[[#All],[姓名]],0),COLUMN(名冊[[#Headers],[包月]]))),"")</f>
        <v/>
      </c>
      <c r="J448" s="165">
        <f>600</f>
        <v>600</v>
      </c>
      <c r="K448" s="174" t="e">
        <f>-(ROUND(IF(表格8[姓名]="",0,(((表格8[月費]+表格8[[#This Row],[包月]])/30)-表格8[佔床費])*表格8[住院天數(含前後日)]),0))</f>
        <v>#VALUE!</v>
      </c>
      <c r="L448" s="169" t="str">
        <f>"住院退費 "&amp;TEXT(表格8[[#This Row],[住院日]],"mm/dd;;")&amp;"-"&amp;TEXT(表格8[[#This Row],[出院日]],"mm/dd;;")&amp;" 共"&amp;表格8[[#This Row],[住院天數(含前後日)]]&amp;"日"</f>
        <v>住院退費 01/12-01/28 共17日</v>
      </c>
      <c r="M448" s="167">
        <f>-(ROUNDDOWN(表格8[[#This Row],[住院天數(含前後日)]]/7,0)*50)</f>
        <v>-100</v>
      </c>
      <c r="N448" s="70"/>
      <c r="O448" s="172"/>
      <c r="P448" s="174">
        <f>-(ROUND(表格8[[#This Row],[冷氣使用
天數]]*(500/30),0))</f>
        <v>0</v>
      </c>
    </row>
    <row r="449" spans="1:16" hidden="1">
      <c r="A449" s="160" t="str">
        <f t="array" ref="A449">IFERROR((INDEX(名冊[#All],MATCH(表格8[[#This Row],[姓名]],名冊[[#All],[姓名]],0),COLUMN(名冊[[#Headers],[字號]]))),"")</f>
        <v/>
      </c>
      <c r="B449" s="160" t="s">
        <v>272</v>
      </c>
      <c r="C449" s="162"/>
      <c r="D449" s="160" t="s">
        <v>1010</v>
      </c>
      <c r="E449" s="163">
        <v>44608</v>
      </c>
      <c r="F449" s="163">
        <v>44618</v>
      </c>
      <c r="G449" s="168">
        <f>IF(AND(表格8[[#This Row],[住院日]]&lt;&gt;"",表格8[[#This Row],[出院日]]&lt;&gt;""),(IF(表格8[姓名]="",0,(表格8[出院日]-表格8[住院日])+1)),0)</f>
        <v>11</v>
      </c>
      <c r="H449" s="165" t="str">
        <f>IFERROR((INDEX(名冊[#All],MATCH(表格8[[#This Row],[姓名]],名冊[[#All],[姓名]],0),COLUMN(名冊[[#Headers],[月費]]))),"")</f>
        <v/>
      </c>
      <c r="I449" s="165" t="str">
        <f t="array" ref="I449">IFERROR((INDEX(名冊[#All],MATCH(表格8[[#This Row],[姓名]],名冊[[#All],[姓名]],0),COLUMN(名冊[[#Headers],[包月]]))),"")</f>
        <v/>
      </c>
      <c r="J449" s="165">
        <f>600</f>
        <v>600</v>
      </c>
      <c r="K449" s="174" t="e">
        <f>-(ROUND(IF(表格8[姓名]="",0,(((表格8[月費]+表格8[[#This Row],[包月]])/30)-表格8[佔床費])*表格8[住院天數(含前後日)]),0))</f>
        <v>#VALUE!</v>
      </c>
      <c r="L449" s="169" t="str">
        <f>"住院退費 "&amp;TEXT(表格8[[#This Row],[住院日]],"mm/dd;;")&amp;"-"&amp;TEXT(表格8[[#This Row],[出院日]],"mm/dd;;")&amp;" 共"&amp;表格8[[#This Row],[住院天數(含前後日)]]&amp;"日"</f>
        <v>住院退費 02/16-02/26 共11日</v>
      </c>
      <c r="M449" s="167">
        <f>-(ROUNDDOWN(表格8[[#This Row],[住院天數(含前後日)]]/7,0)*50)</f>
        <v>-50</v>
      </c>
      <c r="N449" s="70"/>
      <c r="O449" s="172"/>
      <c r="P449" s="174">
        <f>-(ROUND(表格8[[#This Row],[冷氣使用
天數]]*(500/30),0))</f>
        <v>0</v>
      </c>
    </row>
    <row r="450" spans="1:16" hidden="1">
      <c r="A450" s="160" t="str">
        <f t="array" ref="A450">IFERROR((INDEX(名冊[#All],MATCH(表格8[[#This Row],[姓名]],名冊[[#All],[姓名]],0),COLUMN(名冊[[#Headers],[字號]]))),"")</f>
        <v/>
      </c>
      <c r="B450" s="160" t="s">
        <v>542</v>
      </c>
      <c r="C450" s="162"/>
      <c r="D450" s="160" t="s">
        <v>1010</v>
      </c>
      <c r="E450" s="163">
        <v>44608</v>
      </c>
      <c r="F450" s="163">
        <v>44622</v>
      </c>
      <c r="G450" s="168">
        <f>IF(AND(表格8[[#This Row],[住院日]]&lt;&gt;"",表格8[[#This Row],[出院日]]&lt;&gt;""),(IF(表格8[姓名]="",0,(表格8[出院日]-表格8[住院日])+1)),0)</f>
        <v>15</v>
      </c>
      <c r="H450" s="165" t="str">
        <f>IFERROR((INDEX(名冊[#All],MATCH(表格8[[#This Row],[姓名]],名冊[[#All],[姓名]],0),COLUMN(名冊[[#Headers],[月費]]))),"")</f>
        <v/>
      </c>
      <c r="I450" s="165" t="str">
        <f t="array" ref="I450">IFERROR((INDEX(名冊[#All],MATCH(表格8[[#This Row],[姓名]],名冊[[#All],[姓名]],0),COLUMN(名冊[[#Headers],[包月]]))),"")</f>
        <v/>
      </c>
      <c r="J450" s="165">
        <f>600</f>
        <v>600</v>
      </c>
      <c r="K450" s="174" t="e">
        <f>-(ROUND(IF(表格8[姓名]="",0,(((表格8[月費]+表格8[[#This Row],[包月]])/30)-表格8[佔床費])*表格8[住院天數(含前後日)]),0))</f>
        <v>#VALUE!</v>
      </c>
      <c r="L450" s="169" t="str">
        <f>"住院退費 "&amp;TEXT(表格8[[#This Row],[住院日]],"mm/dd;;")&amp;"-"&amp;TEXT(表格8[[#This Row],[出院日]],"mm/dd;;")&amp;" 共"&amp;表格8[[#This Row],[住院天數(含前後日)]]&amp;"日"</f>
        <v>住院退費 02/16-03/02 共15日</v>
      </c>
      <c r="M450" s="167">
        <f>-(ROUNDDOWN(表格8[[#This Row],[住院天數(含前後日)]]/7,0)*50)</f>
        <v>-100</v>
      </c>
      <c r="N450" s="70"/>
      <c r="O450" s="172"/>
      <c r="P450" s="174">
        <f>-(ROUND(表格8[[#This Row],[冷氣使用
天數]]*(500/30),0))</f>
        <v>0</v>
      </c>
    </row>
    <row r="451" spans="1:16" hidden="1">
      <c r="A451" s="160" t="str">
        <f t="array" ref="A451">IFERROR((INDEX(名冊[#All],MATCH(表格8[[#This Row],[姓名]],名冊[[#All],[姓名]],0),COLUMN(名冊[[#Headers],[字號]]))),"")</f>
        <v>2-158</v>
      </c>
      <c r="B451" s="160" t="s">
        <v>602</v>
      </c>
      <c r="C451" s="162"/>
      <c r="D451" s="160" t="s">
        <v>1010</v>
      </c>
      <c r="E451" s="163">
        <v>44620</v>
      </c>
      <c r="F451" s="163">
        <v>44624</v>
      </c>
      <c r="G451" s="168">
        <f>IF(AND(表格8[[#This Row],[住院日]]&lt;&gt;"",表格8[[#This Row],[出院日]]&lt;&gt;""),(IF(表格8[姓名]="",0,(表格8[出院日]-表格8[住院日])+1)),0)</f>
        <v>5</v>
      </c>
      <c r="H451" s="165">
        <f>IFERROR((INDEX(名冊[#All],MATCH(表格8[[#This Row],[姓名]],名冊[[#All],[姓名]],0),COLUMN(名冊[[#Headers],[月費]]))),"")</f>
        <v>37000</v>
      </c>
      <c r="I451" s="165">
        <f t="array" ref="I451">IFERROR((INDEX(名冊[#All],MATCH(表格8[[#This Row],[姓名]],名冊[[#All],[姓名]],0),COLUMN(名冊[[#Headers],[包月]]))),"")</f>
        <v>0</v>
      </c>
      <c r="J451" s="165">
        <f>600</f>
        <v>600</v>
      </c>
      <c r="K451" s="174">
        <f>-(ROUND(IF(表格8[姓名]="",0,(((表格8[月費]+表格8[[#This Row],[包月]])/30)-表格8[佔床費])*表格8[住院天數(含前後日)]),0))</f>
        <v>-3167</v>
      </c>
      <c r="L451" s="169" t="str">
        <f>"住院退費 "&amp;TEXT(表格8[[#This Row],[住院日]],"mm/dd;;")&amp;"-"&amp;TEXT(表格8[[#This Row],[出院日]],"mm/dd;;")&amp;" 共"&amp;表格8[[#This Row],[住院天數(含前後日)]]&amp;"日"</f>
        <v>住院退費 02/28-03/04 共5日</v>
      </c>
      <c r="M451" s="167">
        <f>-(ROUNDDOWN(表格8[[#This Row],[住院天數(含前後日)]]/7,0)*50)</f>
        <v>0</v>
      </c>
      <c r="N451" s="70"/>
      <c r="O451" s="172"/>
      <c r="P451" s="174">
        <f>-(ROUND(表格8[[#This Row],[冷氣使用
天數]]*(500/30),0))</f>
        <v>0</v>
      </c>
    </row>
    <row r="452" spans="1:16" hidden="1">
      <c r="A452" s="160" t="str">
        <f t="array" ref="A452">IFERROR((INDEX(名冊[#All],MATCH(表格8[[#This Row],[姓名]],名冊[[#All],[姓名]],0),COLUMN(名冊[[#Headers],[字號]]))),"")</f>
        <v/>
      </c>
      <c r="B452" s="160" t="s">
        <v>858</v>
      </c>
      <c r="C452" s="162"/>
      <c r="D452" s="160" t="s">
        <v>1010</v>
      </c>
      <c r="E452" s="163">
        <v>44603</v>
      </c>
      <c r="F452" s="163">
        <v>44620</v>
      </c>
      <c r="G452" s="168">
        <f>IF(AND(表格8[[#This Row],[住院日]]&lt;&gt;"",表格8[[#This Row],[出院日]]&lt;&gt;""),(IF(表格8[姓名]="",0,(表格8[出院日]-表格8[住院日])+1)),0)</f>
        <v>18</v>
      </c>
      <c r="H452" s="165" t="str">
        <f>IFERROR((INDEX(名冊[#All],MATCH(表格8[[#This Row],[姓名]],名冊[[#All],[姓名]],0),COLUMN(名冊[[#Headers],[月費]]))),"")</f>
        <v/>
      </c>
      <c r="I452" s="165" t="str">
        <f t="array" ref="I452">IFERROR((INDEX(名冊[#All],MATCH(表格8[[#This Row],[姓名]],名冊[[#All],[姓名]],0),COLUMN(名冊[[#Headers],[包月]]))),"")</f>
        <v/>
      </c>
      <c r="J452" s="165">
        <f>600</f>
        <v>600</v>
      </c>
      <c r="K452" s="174" t="e">
        <f>-(ROUND(IF(表格8[姓名]="",0,(((表格8[月費]+表格8[[#This Row],[包月]])/30)-表格8[佔床費])*表格8[住院天數(含前後日)]),0))</f>
        <v>#VALUE!</v>
      </c>
      <c r="L452" s="169" t="str">
        <f>"住院退費 "&amp;TEXT(表格8[[#This Row],[住院日]],"mm/dd;;")&amp;"-"&amp;TEXT(表格8[[#This Row],[出院日]],"mm/dd;;")&amp;" 共"&amp;表格8[[#This Row],[住院天數(含前後日)]]&amp;"日"</f>
        <v>住院退費 02/11-02/28 共18日</v>
      </c>
      <c r="M452" s="167">
        <f>-(ROUNDDOWN(表格8[[#This Row],[住院天數(含前後日)]]/7,0)*50)</f>
        <v>-100</v>
      </c>
      <c r="N452" s="70"/>
      <c r="O452" s="172"/>
      <c r="P452" s="174">
        <f>-(ROUND(表格8[[#This Row],[冷氣使用
天數]]*(500/30),0))</f>
        <v>0</v>
      </c>
    </row>
    <row r="453" spans="1:16" hidden="1">
      <c r="A453" s="160" t="str">
        <f t="array" ref="A453">IFERROR((INDEX(名冊[#All],MATCH(表格8[[#This Row],[姓名]],名冊[[#All],[姓名]],0),COLUMN(名冊[[#Headers],[字號]]))),"")</f>
        <v>2-174</v>
      </c>
      <c r="B453" s="160" t="s">
        <v>1265</v>
      </c>
      <c r="C453" s="162"/>
      <c r="D453" s="160" t="s">
        <v>1010</v>
      </c>
      <c r="E453" s="163">
        <v>44613</v>
      </c>
      <c r="F453" s="163">
        <v>44624</v>
      </c>
      <c r="G453" s="168">
        <f>IF(AND(表格8[[#This Row],[住院日]]&lt;&gt;"",表格8[[#This Row],[出院日]]&lt;&gt;""),(IF(表格8[姓名]="",0,(表格8[出院日]-表格8[住院日])+1)),0)</f>
        <v>12</v>
      </c>
      <c r="H453" s="165">
        <f>IFERROR((INDEX(名冊[#All],MATCH(表格8[[#This Row],[姓名]],名冊[[#All],[姓名]],0),COLUMN(名冊[[#Headers],[月費]]))),"")</f>
        <v>36000</v>
      </c>
      <c r="I453" s="165">
        <f t="array" ref="I453">IFERROR((INDEX(名冊[#All],MATCH(表格8[[#This Row],[姓名]],名冊[[#All],[姓名]],0),COLUMN(名冊[[#Headers],[包月]]))),"")</f>
        <v>0</v>
      </c>
      <c r="J453" s="165">
        <f>600</f>
        <v>600</v>
      </c>
      <c r="K453" s="174">
        <f>-(ROUND(IF(表格8[姓名]="",0,(((表格8[月費]+表格8[[#This Row],[包月]])/30)-表格8[佔床費])*表格8[住院天數(含前後日)]),0))</f>
        <v>-7200</v>
      </c>
      <c r="L453" s="169" t="str">
        <f>"住院退費 "&amp;TEXT(表格8[[#This Row],[住院日]],"mm/dd;;")&amp;"-"&amp;TEXT(表格8[[#This Row],[出院日]],"mm/dd;;")&amp;" 共"&amp;表格8[[#This Row],[住院天數(含前後日)]]&amp;"日"</f>
        <v>住院退費 02/21-03/04 共12日</v>
      </c>
      <c r="M453" s="167">
        <f>-(ROUNDDOWN(表格8[[#This Row],[住院天數(含前後日)]]/7,0)*50)</f>
        <v>-50</v>
      </c>
      <c r="N453" s="70"/>
      <c r="O453" s="172"/>
      <c r="P453" s="174">
        <f>-(ROUND(表格8[[#This Row],[冷氣使用
天數]]*(500/30),0))</f>
        <v>0</v>
      </c>
    </row>
    <row r="454" spans="1:16" hidden="1">
      <c r="A454" s="160" t="str">
        <f t="array" ref="A454">IFERROR((INDEX(名冊[#All],MATCH(表格8[[#This Row],[姓名]],名冊[[#All],[姓名]],0),COLUMN(名冊[[#Headers],[字號]]))),"")</f>
        <v/>
      </c>
      <c r="B454" s="160" t="s">
        <v>601</v>
      </c>
      <c r="C454" s="162"/>
      <c r="D454" s="160" t="s">
        <v>1010</v>
      </c>
      <c r="E454" s="163">
        <v>44615</v>
      </c>
      <c r="F454" s="163">
        <v>44623</v>
      </c>
      <c r="G454" s="168">
        <f>IF(AND(表格8[[#This Row],[住院日]]&lt;&gt;"",表格8[[#This Row],[出院日]]&lt;&gt;""),(IF(表格8[姓名]="",0,(表格8[出院日]-表格8[住院日])+1)),0)</f>
        <v>9</v>
      </c>
      <c r="H454" s="165" t="str">
        <f>IFERROR((INDEX(名冊[#All],MATCH(表格8[[#This Row],[姓名]],名冊[[#All],[姓名]],0),COLUMN(名冊[[#Headers],[月費]]))),"")</f>
        <v/>
      </c>
      <c r="I454" s="165" t="str">
        <f t="array" ref="I454">IFERROR((INDEX(名冊[#All],MATCH(表格8[[#This Row],[姓名]],名冊[[#All],[姓名]],0),COLUMN(名冊[[#Headers],[包月]]))),"")</f>
        <v/>
      </c>
      <c r="J454" s="165">
        <f>600</f>
        <v>600</v>
      </c>
      <c r="K454" s="174" t="e">
        <f>-(ROUND(IF(表格8[姓名]="",0,(((表格8[月費]+表格8[[#This Row],[包月]])/30)-表格8[佔床費])*表格8[住院天數(含前後日)]),0))</f>
        <v>#VALUE!</v>
      </c>
      <c r="L454" s="169" t="str">
        <f>"住院退費 "&amp;TEXT(表格8[[#This Row],[住院日]],"mm/dd;;")&amp;"-"&amp;TEXT(表格8[[#This Row],[出院日]],"mm/dd;;")&amp;" 共"&amp;表格8[[#This Row],[住院天數(含前後日)]]&amp;"日"</f>
        <v>住院退費 02/23-03/03 共9日</v>
      </c>
      <c r="M454" s="167">
        <f>-(ROUNDDOWN(表格8[[#This Row],[住院天數(含前後日)]]/7,0)*50)</f>
        <v>-50</v>
      </c>
      <c r="N454" s="70"/>
      <c r="O454" s="172"/>
      <c r="P454" s="174">
        <f>-(ROUND(表格8[[#This Row],[冷氣使用
天數]]*(500/30),0))</f>
        <v>0</v>
      </c>
    </row>
    <row r="455" spans="1:16" hidden="1">
      <c r="A455" s="160" t="str">
        <f t="array" ref="A455">IFERROR((INDEX(名冊[#All],MATCH(表格8[[#This Row],[姓名]],名冊[[#All],[姓名]],0),COLUMN(名冊[[#Headers],[字號]]))),"")</f>
        <v/>
      </c>
      <c r="B455" s="160" t="s">
        <v>553</v>
      </c>
      <c r="C455" s="162"/>
      <c r="D455" s="160" t="s">
        <v>1010</v>
      </c>
      <c r="E455" s="163">
        <v>44595</v>
      </c>
      <c r="F455" s="163">
        <v>44628</v>
      </c>
      <c r="G455" s="168">
        <f>IF(AND(表格8[[#This Row],[住院日]]&lt;&gt;"",表格8[[#This Row],[出院日]]&lt;&gt;""),(IF(表格8[姓名]="",0,(表格8[出院日]-表格8[住院日])+1)),0)</f>
        <v>34</v>
      </c>
      <c r="H455" s="165" t="str">
        <f>IFERROR((INDEX(名冊[#All],MATCH(表格8[[#This Row],[姓名]],名冊[[#All],[姓名]],0),COLUMN(名冊[[#Headers],[月費]]))),"")</f>
        <v/>
      </c>
      <c r="I455" s="165" t="str">
        <f t="array" ref="I455">IFERROR((INDEX(名冊[#All],MATCH(表格8[[#This Row],[姓名]],名冊[[#All],[姓名]],0),COLUMN(名冊[[#Headers],[包月]]))),"")</f>
        <v/>
      </c>
      <c r="J455" s="165">
        <f>600</f>
        <v>600</v>
      </c>
      <c r="K455" s="174" t="e">
        <f>-(ROUND(IF(表格8[姓名]="",0,(((表格8[月費]+表格8[[#This Row],[包月]])/30)-表格8[佔床費])*表格8[住院天數(含前後日)]),0))</f>
        <v>#VALUE!</v>
      </c>
      <c r="L455" s="169" t="str">
        <f>"住院退費 "&amp;TEXT(表格8[[#This Row],[住院日]],"mm/dd;;")&amp;"-"&amp;TEXT(表格8[[#This Row],[出院日]],"mm/dd;;")&amp;" 共"&amp;表格8[[#This Row],[住院天數(含前後日)]]&amp;"日"</f>
        <v>住院退費 02/03-03/08 共34日</v>
      </c>
      <c r="M455" s="167">
        <f>-(ROUNDDOWN(表格8[[#This Row],[住院天數(含前後日)]]/7,0)*50)</f>
        <v>-200</v>
      </c>
      <c r="N455" s="70"/>
      <c r="O455" s="172"/>
      <c r="P455" s="174">
        <f>-(ROUND(表格8[[#This Row],[冷氣使用
天數]]*(500/30),0))</f>
        <v>0</v>
      </c>
    </row>
    <row r="456" spans="1:16" hidden="1">
      <c r="A456" s="160" t="str">
        <f t="array" ref="A456">IFERROR((INDEX(名冊[#All],MATCH(表格8[[#This Row],[姓名]],名冊[[#All],[姓名]],0),COLUMN(名冊[[#Headers],[字號]]))),"")</f>
        <v/>
      </c>
      <c r="B456" s="160" t="s">
        <v>605</v>
      </c>
      <c r="C456" s="162"/>
      <c r="D456" s="160" t="s">
        <v>1010</v>
      </c>
      <c r="E456" s="163">
        <v>44608</v>
      </c>
      <c r="F456" s="163">
        <v>44629</v>
      </c>
      <c r="G456" s="168">
        <f>IF(AND(表格8[[#This Row],[住院日]]&lt;&gt;"",表格8[[#This Row],[出院日]]&lt;&gt;""),(IF(表格8[姓名]="",0,(表格8[出院日]-表格8[住院日])+1)),0)</f>
        <v>22</v>
      </c>
      <c r="H456" s="165" t="str">
        <f>IFERROR((INDEX(名冊[#All],MATCH(表格8[[#This Row],[姓名]],名冊[[#All],[姓名]],0),COLUMN(名冊[[#Headers],[月費]]))),"")</f>
        <v/>
      </c>
      <c r="I456" s="165" t="str">
        <f t="array" ref="I456">IFERROR((INDEX(名冊[#All],MATCH(表格8[[#This Row],[姓名]],名冊[[#All],[姓名]],0),COLUMN(名冊[[#Headers],[包月]]))),"")</f>
        <v/>
      </c>
      <c r="J456" s="165">
        <f>600</f>
        <v>600</v>
      </c>
      <c r="K456" s="174" t="e">
        <f>-(ROUND(IF(表格8[姓名]="",0,(((表格8[月費]+表格8[[#This Row],[包月]])/30)-表格8[佔床費])*表格8[住院天數(含前後日)]),0))</f>
        <v>#VALUE!</v>
      </c>
      <c r="L456" s="169" t="str">
        <f>"住院退費 "&amp;TEXT(表格8[[#This Row],[住院日]],"mm/dd;;")&amp;"-"&amp;TEXT(表格8[[#This Row],[出院日]],"mm/dd;;")&amp;" 共"&amp;表格8[[#This Row],[住院天數(含前後日)]]&amp;"日"</f>
        <v>住院退費 02/16-03/09 共22日</v>
      </c>
      <c r="M456" s="167">
        <f>-(ROUNDDOWN(表格8[[#This Row],[住院天數(含前後日)]]/7,0)*50)</f>
        <v>-150</v>
      </c>
      <c r="N456" s="70"/>
      <c r="O456" s="172"/>
      <c r="P456" s="174">
        <f>-(ROUND(表格8[[#This Row],[冷氣使用
天數]]*(500/30),0))</f>
        <v>0</v>
      </c>
    </row>
    <row r="457" spans="1:16" hidden="1">
      <c r="A457" s="160" t="str">
        <f t="array" ref="A457">IFERROR((INDEX(名冊[#All],MATCH(表格8[[#This Row],[姓名]],名冊[[#All],[姓名]],0),COLUMN(名冊[[#Headers],[字號]]))),"")</f>
        <v>2-051</v>
      </c>
      <c r="B457" s="160" t="s">
        <v>281</v>
      </c>
      <c r="C457" s="162"/>
      <c r="D457" s="160" t="s">
        <v>1010</v>
      </c>
      <c r="E457" s="163">
        <v>44619</v>
      </c>
      <c r="F457" s="163">
        <v>44634</v>
      </c>
      <c r="G457" s="168">
        <f>IF(AND(表格8[[#This Row],[住院日]]&lt;&gt;"",表格8[[#This Row],[出院日]]&lt;&gt;""),(IF(表格8[姓名]="",0,(表格8[出院日]-表格8[住院日])+1)),0)</f>
        <v>16</v>
      </c>
      <c r="H457" s="165">
        <f>IFERROR((INDEX(名冊[#All],MATCH(表格8[[#This Row],[姓名]],名冊[[#All],[姓名]],0),COLUMN(名冊[[#Headers],[月費]]))),"")</f>
        <v>35000</v>
      </c>
      <c r="I457" s="165">
        <f t="array" ref="I457">IFERROR((INDEX(名冊[#All],MATCH(表格8[[#This Row],[姓名]],名冊[[#All],[姓名]],0),COLUMN(名冊[[#Headers],[包月]]))),"")</f>
        <v>0</v>
      </c>
      <c r="J457" s="165">
        <f>600</f>
        <v>600</v>
      </c>
      <c r="K457" s="174">
        <f>-(ROUND(IF(表格8[姓名]="",0,(((表格8[月費]+表格8[[#This Row],[包月]])/30)-表格8[佔床費])*表格8[住院天數(含前後日)]),0))</f>
        <v>-9067</v>
      </c>
      <c r="L457" s="169" t="str">
        <f>"住院退費 "&amp;TEXT(表格8[[#This Row],[住院日]],"mm/dd;;")&amp;"-"&amp;TEXT(表格8[[#This Row],[出院日]],"mm/dd;;")&amp;" 共"&amp;表格8[[#This Row],[住院天數(含前後日)]]&amp;"日"</f>
        <v>住院退費 02/27-03/14 共16日</v>
      </c>
      <c r="M457" s="167">
        <f>-(ROUNDDOWN(表格8[[#This Row],[住院天數(含前後日)]]/7,0)*50)</f>
        <v>-100</v>
      </c>
      <c r="N457" s="70"/>
      <c r="O457" s="172"/>
      <c r="P457" s="174">
        <f>-(ROUND(表格8[[#This Row],[冷氣使用
天數]]*(500/30),0))</f>
        <v>0</v>
      </c>
    </row>
    <row r="458" spans="1:16" hidden="1">
      <c r="A458" s="160" t="str">
        <f t="array" ref="A458">IFERROR((INDEX(名冊[#All],MATCH(表格8[[#This Row],[姓名]],名冊[[#All],[姓名]],0),COLUMN(名冊[[#Headers],[字號]]))),"")</f>
        <v>2-147</v>
      </c>
      <c r="B458" s="160" t="s">
        <v>831</v>
      </c>
      <c r="C458" s="162"/>
      <c r="D458" s="160" t="s">
        <v>1010</v>
      </c>
      <c r="E458" s="163">
        <v>44619</v>
      </c>
      <c r="F458" s="163">
        <v>44635</v>
      </c>
      <c r="G458" s="168">
        <f>IF(AND(表格8[[#This Row],[住院日]]&lt;&gt;"",表格8[[#This Row],[出院日]]&lt;&gt;""),(IF(表格8[姓名]="",0,(表格8[出院日]-表格8[住院日])+1)),0)</f>
        <v>17</v>
      </c>
      <c r="H458" s="165">
        <f>IFERROR((INDEX(名冊[#All],MATCH(表格8[[#This Row],[姓名]],名冊[[#All],[姓名]],0),COLUMN(名冊[[#Headers],[月費]]))),"")</f>
        <v>37000</v>
      </c>
      <c r="I458" s="165">
        <f t="array" ref="I458">IFERROR((INDEX(名冊[#All],MATCH(表格8[[#This Row],[姓名]],名冊[[#All],[姓名]],0),COLUMN(名冊[[#Headers],[包月]]))),"")</f>
        <v>0</v>
      </c>
      <c r="J458" s="165">
        <f>600</f>
        <v>600</v>
      </c>
      <c r="K458" s="174">
        <f>-(ROUND(IF(表格8[姓名]="",0,(((表格8[月費]+表格8[[#This Row],[包月]])/30)-表格8[佔床費])*表格8[住院天數(含前後日)]),0))</f>
        <v>-10767</v>
      </c>
      <c r="L458" s="169" t="str">
        <f>"住院退費 "&amp;TEXT(表格8[[#This Row],[住院日]],"mm/dd;;")&amp;"-"&amp;TEXT(表格8[[#This Row],[出院日]],"mm/dd;;")&amp;" 共"&amp;表格8[[#This Row],[住院天數(含前後日)]]&amp;"日"</f>
        <v>住院退費 02/27-03/15 共17日</v>
      </c>
      <c r="M458" s="167">
        <f>-(ROUNDDOWN(表格8[[#This Row],[住院天數(含前後日)]]/7,0)*50)</f>
        <v>-100</v>
      </c>
      <c r="N458" s="70"/>
      <c r="O458" s="172"/>
      <c r="P458" s="174">
        <f>-(ROUND(表格8[[#This Row],[冷氣使用
天數]]*(500/30),0))</f>
        <v>0</v>
      </c>
    </row>
    <row r="459" spans="1:16" hidden="1">
      <c r="A459" s="160" t="str">
        <f t="array" ref="A459">IFERROR((INDEX(名冊[#All],MATCH(表格8[[#This Row],[姓名]],名冊[[#All],[姓名]],0),COLUMN(名冊[[#Headers],[字號]]))),"")</f>
        <v/>
      </c>
      <c r="B459" s="160" t="s">
        <v>637</v>
      </c>
      <c r="C459" s="162"/>
      <c r="D459" s="160" t="s">
        <v>1010</v>
      </c>
      <c r="E459" s="163">
        <v>44616</v>
      </c>
      <c r="F459" s="163">
        <v>44636</v>
      </c>
      <c r="G459" s="168">
        <f>IF(AND(表格8[[#This Row],[住院日]]&lt;&gt;"",表格8[[#This Row],[出院日]]&lt;&gt;""),(IF(表格8[姓名]="",0,(表格8[出院日]-表格8[住院日])+1)),0)</f>
        <v>21</v>
      </c>
      <c r="H459" s="165" t="str">
        <f>IFERROR((INDEX(名冊[#All],MATCH(表格8[[#This Row],[姓名]],名冊[[#All],[姓名]],0),COLUMN(名冊[[#Headers],[月費]]))),"")</f>
        <v/>
      </c>
      <c r="I459" s="165" t="str">
        <f t="array" ref="I459">IFERROR((INDEX(名冊[#All],MATCH(表格8[[#This Row],[姓名]],名冊[[#All],[姓名]],0),COLUMN(名冊[[#Headers],[包月]]))),"")</f>
        <v/>
      </c>
      <c r="J459" s="165">
        <f>600</f>
        <v>600</v>
      </c>
      <c r="K459" s="174" t="e">
        <f>-(ROUND(IF(表格8[姓名]="",0,(((表格8[月費]+表格8[[#This Row],[包月]])/30)-表格8[佔床費])*表格8[住院天數(含前後日)]),0))</f>
        <v>#VALUE!</v>
      </c>
      <c r="L459" s="169" t="str">
        <f>"住院退費 "&amp;TEXT(表格8[[#This Row],[住院日]],"mm/dd;;")&amp;"-"&amp;TEXT(表格8[[#This Row],[出院日]],"mm/dd;;")&amp;" 共"&amp;表格8[[#This Row],[住院天數(含前後日)]]&amp;"日"</f>
        <v>住院退費 02/24-03/16 共21日</v>
      </c>
      <c r="M459" s="167">
        <f>-(ROUNDDOWN(表格8[[#This Row],[住院天數(含前後日)]]/7,0)*50)</f>
        <v>-150</v>
      </c>
      <c r="N459" s="70"/>
      <c r="O459" s="172"/>
      <c r="P459" s="174">
        <f>-(ROUND(表格8[[#This Row],[冷氣使用
天數]]*(500/30),0))</f>
        <v>0</v>
      </c>
    </row>
    <row r="460" spans="1:16" hidden="1">
      <c r="A460" s="160" t="str">
        <f t="array" ref="A460">IFERROR((INDEX(名冊[#All],MATCH(表格8[[#This Row],[姓名]],名冊[[#All],[姓名]],0),COLUMN(名冊[[#Headers],[字號]]))),"")</f>
        <v/>
      </c>
      <c r="B460" s="160" t="s">
        <v>458</v>
      </c>
      <c r="C460" s="162"/>
      <c r="D460" s="160" t="s">
        <v>1010</v>
      </c>
      <c r="E460" s="163">
        <v>44619</v>
      </c>
      <c r="F460" s="163">
        <v>44620</v>
      </c>
      <c r="G460" s="168">
        <f>IF(AND(表格8[[#This Row],[住院日]]&lt;&gt;"",表格8[[#This Row],[出院日]]&lt;&gt;""),(IF(表格8[姓名]="",0,(表格8[出院日]-表格8[住院日])+1)),0)</f>
        <v>2</v>
      </c>
      <c r="H460" s="165" t="str">
        <f>IFERROR((INDEX(名冊[#All],MATCH(表格8[[#This Row],[姓名]],名冊[[#All],[姓名]],0),COLUMN(名冊[[#Headers],[月費]]))),"")</f>
        <v/>
      </c>
      <c r="I460" s="165" t="str">
        <f t="array" ref="I460">IFERROR((INDEX(名冊[#All],MATCH(表格8[[#This Row],[姓名]],名冊[[#All],[姓名]],0),COLUMN(名冊[[#Headers],[包月]]))),"")</f>
        <v/>
      </c>
      <c r="J460" s="165">
        <f>600</f>
        <v>600</v>
      </c>
      <c r="K460" s="174" t="e">
        <f>-(ROUND(IF(表格8[姓名]="",0,(((表格8[月費]+表格8[[#This Row],[包月]])/30)-表格8[佔床費])*表格8[住院天數(含前後日)]),0))</f>
        <v>#VALUE!</v>
      </c>
      <c r="L460" s="169" t="str">
        <f>"住院退費 "&amp;TEXT(表格8[[#This Row],[住院日]],"mm/dd;;")&amp;"-"&amp;TEXT(表格8[[#This Row],[出院日]],"mm/dd;;")&amp;" 共"&amp;表格8[[#This Row],[住院天數(含前後日)]]&amp;"日"</f>
        <v>住院退費 02/27-02/28 共2日</v>
      </c>
      <c r="M460" s="167">
        <f>-(ROUNDDOWN(表格8[[#This Row],[住院天數(含前後日)]]/7,0)*50)</f>
        <v>0</v>
      </c>
      <c r="N460" s="70"/>
      <c r="O460" s="172"/>
      <c r="P460" s="174">
        <f>-(ROUND(表格8[[#This Row],[冷氣使用
天數]]*(500/30),0))</f>
        <v>0</v>
      </c>
    </row>
    <row r="461" spans="1:16" hidden="1">
      <c r="A461" s="160" t="str">
        <f t="array" ref="A461">IFERROR((INDEX(名冊[#All],MATCH(表格8[[#This Row],[姓名]],名冊[[#All],[姓名]],0),COLUMN(名冊[[#Headers],[字號]]))),"")</f>
        <v/>
      </c>
      <c r="B461" s="160" t="s">
        <v>582</v>
      </c>
      <c r="C461" s="162"/>
      <c r="D461" s="160" t="s">
        <v>1010</v>
      </c>
      <c r="E461" s="163">
        <v>44620</v>
      </c>
      <c r="F461" s="163">
        <v>44636</v>
      </c>
      <c r="G461" s="168">
        <f>IF(AND(表格8[[#This Row],[住院日]]&lt;&gt;"",表格8[[#This Row],[出院日]]&lt;&gt;""),(IF(表格8[姓名]="",0,(表格8[出院日]-表格8[住院日])+1)),0)</f>
        <v>17</v>
      </c>
      <c r="H461" s="165" t="str">
        <f>IFERROR((INDEX(名冊[#All],MATCH(表格8[[#This Row],[姓名]],名冊[[#All],[姓名]],0),COLUMN(名冊[[#Headers],[月費]]))),"")</f>
        <v/>
      </c>
      <c r="I461" s="165" t="str">
        <f t="array" ref="I461">IFERROR((INDEX(名冊[#All],MATCH(表格8[[#This Row],[姓名]],名冊[[#All],[姓名]],0),COLUMN(名冊[[#Headers],[包月]]))),"")</f>
        <v/>
      </c>
      <c r="J461" s="165">
        <f>600</f>
        <v>600</v>
      </c>
      <c r="K461" s="174" t="e">
        <f>-(ROUND(IF(表格8[姓名]="",0,(((表格8[月費]+表格8[[#This Row],[包月]])/30)-表格8[佔床費])*表格8[住院天數(含前後日)]),0))</f>
        <v>#VALUE!</v>
      </c>
      <c r="L461" s="169" t="str">
        <f>"住院退費 "&amp;TEXT(表格8[[#This Row],[住院日]],"mm/dd;;")&amp;"-"&amp;TEXT(表格8[[#This Row],[出院日]],"mm/dd;;")&amp;" 共"&amp;表格8[[#This Row],[住院天數(含前後日)]]&amp;"日"</f>
        <v>住院退費 02/28-03/16 共17日</v>
      </c>
      <c r="M461" s="167">
        <f>-(ROUNDDOWN(表格8[[#This Row],[住院天數(含前後日)]]/7,0)*50)</f>
        <v>-100</v>
      </c>
      <c r="N461" s="70"/>
      <c r="O461" s="172"/>
      <c r="P461" s="174">
        <f>-(ROUND(表格8[[#This Row],[冷氣使用
天數]]*(500/30),0))</f>
        <v>0</v>
      </c>
    </row>
    <row r="462" spans="1:16" hidden="1">
      <c r="A462" s="160" t="str">
        <f t="array" ref="A462">IFERROR((INDEX(名冊[#All],MATCH(表格8[[#This Row],[姓名]],名冊[[#All],[姓名]],0),COLUMN(名冊[[#Headers],[字號]]))),"")</f>
        <v/>
      </c>
      <c r="B462" s="160" t="s">
        <v>1067</v>
      </c>
      <c r="C462" s="162"/>
      <c r="D462" s="160" t="s">
        <v>1010</v>
      </c>
      <c r="E462" s="163">
        <v>44627</v>
      </c>
      <c r="F462" s="163">
        <v>44637</v>
      </c>
      <c r="G462" s="168">
        <f>IF(AND(表格8[[#This Row],[住院日]]&lt;&gt;"",表格8[[#This Row],[出院日]]&lt;&gt;""),(IF(表格8[姓名]="",0,(表格8[出院日]-表格8[住院日])+1)),0)</f>
        <v>11</v>
      </c>
      <c r="H462" s="165" t="str">
        <f>IFERROR((INDEX(名冊[#All],MATCH(表格8[[#This Row],[姓名]],名冊[[#All],[姓名]],0),COLUMN(名冊[[#Headers],[月費]]))),"")</f>
        <v/>
      </c>
      <c r="I462" s="165" t="str">
        <f t="array" ref="I462">IFERROR((INDEX(名冊[#All],MATCH(表格8[[#This Row],[姓名]],名冊[[#All],[姓名]],0),COLUMN(名冊[[#Headers],[包月]]))),"")</f>
        <v/>
      </c>
      <c r="J462" s="165">
        <f>600</f>
        <v>600</v>
      </c>
      <c r="K462" s="174" t="e">
        <f>-(ROUND(IF(表格8[姓名]="",0,(((表格8[月費]+表格8[[#This Row],[包月]])/30)-表格8[佔床費])*表格8[住院天數(含前後日)]),0))</f>
        <v>#VALUE!</v>
      </c>
      <c r="L462" s="169" t="str">
        <f>"住院退費 "&amp;TEXT(表格8[[#This Row],[住院日]],"mm/dd;;")&amp;"-"&amp;TEXT(表格8[[#This Row],[出院日]],"mm/dd;;")&amp;" 共"&amp;表格8[[#This Row],[住院天數(含前後日)]]&amp;"日"</f>
        <v>住院退費 03/07-03/17 共11日</v>
      </c>
      <c r="M462" s="167">
        <f>-(ROUNDDOWN(表格8[[#This Row],[住院天數(含前後日)]]/7,0)*50)</f>
        <v>-50</v>
      </c>
      <c r="N462" s="70"/>
      <c r="O462" s="172"/>
      <c r="P462" s="174">
        <f>-(ROUND(表格8[[#This Row],[冷氣使用
天數]]*(500/30),0))</f>
        <v>0</v>
      </c>
    </row>
    <row r="463" spans="1:16" hidden="1">
      <c r="A463" s="160" t="str">
        <f t="array" ref="A463">IFERROR((INDEX(名冊[#All],MATCH(表格8[[#This Row],[姓名]],名冊[[#All],[姓名]],0),COLUMN(名冊[[#Headers],[字號]]))),"")</f>
        <v>1-519</v>
      </c>
      <c r="B463" s="160" t="s">
        <v>576</v>
      </c>
      <c r="C463" s="162"/>
      <c r="D463" s="160" t="s">
        <v>1010</v>
      </c>
      <c r="E463" s="163">
        <v>44617</v>
      </c>
      <c r="F463" s="163">
        <v>44643</v>
      </c>
      <c r="G463" s="168">
        <f>IF(AND(表格8[[#This Row],[住院日]]&lt;&gt;"",表格8[[#This Row],[出院日]]&lt;&gt;""),(IF(表格8[姓名]="",0,(表格8[出院日]-表格8[住院日])+1)),0)</f>
        <v>27</v>
      </c>
      <c r="H463" s="165">
        <f>IFERROR((INDEX(名冊[#All],MATCH(表格8[[#This Row],[姓名]],名冊[[#All],[姓名]],0),COLUMN(名冊[[#Headers],[月費]]))),"")</f>
        <v>32000</v>
      </c>
      <c r="I463" s="165">
        <f t="array" ref="I463">IFERROR((INDEX(名冊[#All],MATCH(表格8[[#This Row],[姓名]],名冊[[#All],[姓名]],0),COLUMN(名冊[[#Headers],[包月]]))),"")</f>
        <v>0</v>
      </c>
      <c r="J463" s="165">
        <f>600</f>
        <v>600</v>
      </c>
      <c r="K463" s="174">
        <f>-(ROUND(IF(表格8[姓名]="",0,(((表格8[月費]+表格8[[#This Row],[包月]])/30)-表格8[佔床費])*表格8[住院天數(含前後日)]),0))</f>
        <v>-12600</v>
      </c>
      <c r="L463" s="169" t="str">
        <f>"住院退費 "&amp;TEXT(表格8[[#This Row],[住院日]],"mm/dd;;")&amp;"-"&amp;TEXT(表格8[[#This Row],[出院日]],"mm/dd;;")&amp;" 共"&amp;表格8[[#This Row],[住院天數(含前後日)]]&amp;"日"</f>
        <v>住院退費 02/25-03/23 共27日</v>
      </c>
      <c r="M463" s="167">
        <f>-(ROUNDDOWN(表格8[[#This Row],[住院天數(含前後日)]]/7,0)*50)</f>
        <v>-150</v>
      </c>
      <c r="N463" s="70"/>
      <c r="O463" s="172"/>
      <c r="P463" s="174">
        <f>-(ROUND(表格8[[#This Row],[冷氣使用
天數]]*(500/30),0))</f>
        <v>0</v>
      </c>
    </row>
    <row r="464" spans="1:16" hidden="1">
      <c r="A464" s="160" t="str">
        <f t="array" ref="A464">IFERROR((INDEX(名冊[#All],MATCH(表格8[[#This Row],[姓名]],名冊[[#All],[姓名]],0),COLUMN(名冊[[#Headers],[字號]]))),"")</f>
        <v/>
      </c>
      <c r="B464" s="160" t="s">
        <v>522</v>
      </c>
      <c r="C464" s="162"/>
      <c r="D464" s="160" t="s">
        <v>1010</v>
      </c>
      <c r="E464" s="163">
        <v>44631</v>
      </c>
      <c r="F464" s="163">
        <v>44637</v>
      </c>
      <c r="G464" s="168">
        <f>IF(AND(表格8[[#This Row],[住院日]]&lt;&gt;"",表格8[[#This Row],[出院日]]&lt;&gt;""),(IF(表格8[姓名]="",0,(表格8[出院日]-表格8[住院日])+1)),0)</f>
        <v>7</v>
      </c>
      <c r="H464" s="165" t="str">
        <f>IFERROR((INDEX(名冊[#All],MATCH(表格8[[#This Row],[姓名]],名冊[[#All],[姓名]],0),COLUMN(名冊[[#Headers],[月費]]))),"")</f>
        <v/>
      </c>
      <c r="I464" s="165" t="str">
        <f t="array" ref="I464">IFERROR((INDEX(名冊[#All],MATCH(表格8[[#This Row],[姓名]],名冊[[#All],[姓名]],0),COLUMN(名冊[[#Headers],[包月]]))),"")</f>
        <v/>
      </c>
      <c r="J464" s="165">
        <f>600</f>
        <v>600</v>
      </c>
      <c r="K464" s="174" t="e">
        <f>-(ROUND(IF(表格8[姓名]="",0,(((表格8[月費]+表格8[[#This Row],[包月]])/30)-表格8[佔床費])*表格8[住院天數(含前後日)]),0))</f>
        <v>#VALUE!</v>
      </c>
      <c r="L464" s="169" t="str">
        <f>"住院退費 "&amp;TEXT(表格8[[#This Row],[住院日]],"mm/dd;;")&amp;"-"&amp;TEXT(表格8[[#This Row],[出院日]],"mm/dd;;")&amp;" 共"&amp;表格8[[#This Row],[住院天數(含前後日)]]&amp;"日"</f>
        <v>住院退費 03/11-03/17 共7日</v>
      </c>
      <c r="M464" s="167">
        <f>-(ROUNDDOWN(表格8[[#This Row],[住院天數(含前後日)]]/7,0)*50)</f>
        <v>-50</v>
      </c>
      <c r="N464" s="70"/>
      <c r="O464" s="172"/>
      <c r="P464" s="174">
        <f>-(ROUND(表格8[[#This Row],[冷氣使用
天數]]*(500/30),0))</f>
        <v>0</v>
      </c>
    </row>
    <row r="465" spans="1:16" hidden="1">
      <c r="A465" s="160" t="str">
        <f t="array" ref="A465">IFERROR((INDEX(名冊[#All],MATCH(表格8[[#This Row],[姓名]],名冊[[#All],[姓名]],0),COLUMN(名冊[[#Headers],[字號]]))),"")</f>
        <v/>
      </c>
      <c r="B465" s="160" t="s">
        <v>642</v>
      </c>
      <c r="C465" s="162"/>
      <c r="D465" s="160" t="s">
        <v>1010</v>
      </c>
      <c r="E465" s="163">
        <v>44631</v>
      </c>
      <c r="F465" s="163">
        <v>44642</v>
      </c>
      <c r="G465" s="168">
        <f>IF(AND(表格8[[#This Row],[住院日]]&lt;&gt;"",表格8[[#This Row],[出院日]]&lt;&gt;""),(IF(表格8[姓名]="",0,(表格8[出院日]-表格8[住院日])+1)),0)</f>
        <v>12</v>
      </c>
      <c r="H465" s="165" t="str">
        <f>IFERROR((INDEX(名冊[#All],MATCH(表格8[[#This Row],[姓名]],名冊[[#All],[姓名]],0),COLUMN(名冊[[#Headers],[月費]]))),"")</f>
        <v/>
      </c>
      <c r="I465" s="165" t="str">
        <f t="array" ref="I465">IFERROR((INDEX(名冊[#All],MATCH(表格8[[#This Row],[姓名]],名冊[[#All],[姓名]],0),COLUMN(名冊[[#Headers],[包月]]))),"")</f>
        <v/>
      </c>
      <c r="J465" s="165">
        <f>600</f>
        <v>600</v>
      </c>
      <c r="K465" s="174" t="e">
        <f>-(ROUND(IF(表格8[姓名]="",0,(((表格8[月費]+表格8[[#This Row],[包月]])/30)-表格8[佔床費])*表格8[住院天數(含前後日)]),0))</f>
        <v>#VALUE!</v>
      </c>
      <c r="L465" s="169" t="str">
        <f>"住院退費 "&amp;TEXT(表格8[[#This Row],[住院日]],"mm/dd;;")&amp;"-"&amp;TEXT(表格8[[#This Row],[出院日]],"mm/dd;;")&amp;" 共"&amp;表格8[[#This Row],[住院天數(含前後日)]]&amp;"日"</f>
        <v>住院退費 03/11-03/22 共12日</v>
      </c>
      <c r="M465" s="167">
        <f>-(ROUNDDOWN(表格8[[#This Row],[住院天數(含前後日)]]/7,0)*50)</f>
        <v>-50</v>
      </c>
      <c r="N465" s="70"/>
      <c r="O465" s="172"/>
      <c r="P465" s="174">
        <f>-(ROUND(表格8[[#This Row],[冷氣使用
天數]]*(500/30),0))</f>
        <v>0</v>
      </c>
    </row>
    <row r="466" spans="1:16" hidden="1">
      <c r="A466" s="160" t="str">
        <f t="array" ref="A466">IFERROR((INDEX(名冊[#All],MATCH(表格8[[#This Row],[姓名]],名冊[[#All],[姓名]],0),COLUMN(名冊[[#Headers],[字號]]))),"")</f>
        <v>3-505</v>
      </c>
      <c r="B466" s="160" t="s">
        <v>577</v>
      </c>
      <c r="C466" s="162"/>
      <c r="D466" s="160" t="s">
        <v>1010</v>
      </c>
      <c r="E466" s="163">
        <v>44631</v>
      </c>
      <c r="F466" s="163">
        <v>44644</v>
      </c>
      <c r="G466" s="168">
        <f>IF(AND(表格8[[#This Row],[住院日]]&lt;&gt;"",表格8[[#This Row],[出院日]]&lt;&gt;""),(IF(表格8[姓名]="",0,(表格8[出院日]-表格8[住院日])+1)),0)</f>
        <v>14</v>
      </c>
      <c r="H466" s="165">
        <f>IFERROR((INDEX(名冊[#All],MATCH(表格8[[#This Row],[姓名]],名冊[[#All],[姓名]],0),COLUMN(名冊[[#Headers],[月費]]))),"")</f>
        <v>32000</v>
      </c>
      <c r="I466" s="165">
        <f t="array" ref="I466">IFERROR((INDEX(名冊[#All],MATCH(表格8[[#This Row],[姓名]],名冊[[#All],[姓名]],0),COLUMN(名冊[[#Headers],[包月]]))),"")</f>
        <v>0</v>
      </c>
      <c r="J466" s="165">
        <f>600</f>
        <v>600</v>
      </c>
      <c r="K466" s="174">
        <f>-(ROUND(IF(表格8[姓名]="",0,(((表格8[月費]+表格8[[#This Row],[包月]])/30)-表格8[佔床費])*表格8[住院天數(含前後日)]),0))</f>
        <v>-6533</v>
      </c>
      <c r="L466" s="169" t="str">
        <f>"住院退費 "&amp;TEXT(表格8[[#This Row],[住院日]],"mm/dd;;")&amp;"-"&amp;TEXT(表格8[[#This Row],[出院日]],"mm/dd;;")&amp;" 共"&amp;表格8[[#This Row],[住院天數(含前後日)]]&amp;"日"</f>
        <v>住院退費 03/11-03/24 共14日</v>
      </c>
      <c r="M466" s="167">
        <f>-(ROUNDDOWN(表格8[[#This Row],[住院天數(含前後日)]]/7,0)*50)</f>
        <v>-100</v>
      </c>
      <c r="N466" s="70"/>
      <c r="O466" s="172"/>
      <c r="P466" s="174">
        <f>-(ROUND(表格8[[#This Row],[冷氣使用
天數]]*(500/30),0))</f>
        <v>0</v>
      </c>
    </row>
    <row r="467" spans="1:16" hidden="1">
      <c r="A467" s="160" t="str">
        <f t="array" ref="A467">IFERROR((INDEX(名冊[#All],MATCH(表格8[[#This Row],[姓名]],名冊[[#All],[姓名]],0),COLUMN(名冊[[#Headers],[字號]]))),"")</f>
        <v/>
      </c>
      <c r="B467" s="160" t="s">
        <v>548</v>
      </c>
      <c r="C467" s="162"/>
      <c r="D467" s="160" t="s">
        <v>1010</v>
      </c>
      <c r="E467" s="163">
        <v>44634</v>
      </c>
      <c r="F467" s="163">
        <v>44644</v>
      </c>
      <c r="G467" s="168">
        <f>IF(AND(表格8[[#This Row],[住院日]]&lt;&gt;"",表格8[[#This Row],[出院日]]&lt;&gt;""),(IF(表格8[姓名]="",0,(表格8[出院日]-表格8[住院日])+1)),0)</f>
        <v>11</v>
      </c>
      <c r="H467" s="165" t="str">
        <f>IFERROR((INDEX(名冊[#All],MATCH(表格8[[#This Row],[姓名]],名冊[[#All],[姓名]],0),COLUMN(名冊[[#Headers],[月費]]))),"")</f>
        <v/>
      </c>
      <c r="I467" s="165" t="str">
        <f t="array" ref="I467">IFERROR((INDEX(名冊[#All],MATCH(表格8[[#This Row],[姓名]],名冊[[#All],[姓名]],0),COLUMN(名冊[[#Headers],[包月]]))),"")</f>
        <v/>
      </c>
      <c r="J467" s="165">
        <f>600</f>
        <v>600</v>
      </c>
      <c r="K467" s="174" t="e">
        <f>-(ROUND(IF(表格8[姓名]="",0,(((表格8[月費]+表格8[[#This Row],[包月]])/30)-表格8[佔床費])*表格8[住院天數(含前後日)]),0))</f>
        <v>#VALUE!</v>
      </c>
      <c r="L467" s="169" t="str">
        <f>"住院退費 "&amp;TEXT(表格8[[#This Row],[住院日]],"mm/dd;;")&amp;"-"&amp;TEXT(表格8[[#This Row],[出院日]],"mm/dd;;")&amp;" 共"&amp;表格8[[#This Row],[住院天數(含前後日)]]&amp;"日"</f>
        <v>住院退費 03/14-03/24 共11日</v>
      </c>
      <c r="M467" s="167">
        <f>-(ROUNDDOWN(表格8[[#This Row],[住院天數(含前後日)]]/7,0)*50)</f>
        <v>-50</v>
      </c>
      <c r="N467" s="70"/>
      <c r="O467" s="172"/>
      <c r="P467" s="174">
        <f>-(ROUND(表格8[[#This Row],[冷氣使用
天數]]*(500/30),0))</f>
        <v>0</v>
      </c>
    </row>
    <row r="468" spans="1:16" hidden="1">
      <c r="A468" s="160" t="str">
        <f t="array" ref="A468">IFERROR((INDEX(名冊[#All],MATCH(表格8[[#This Row],[姓名]],名冊[[#All],[姓名]],0),COLUMN(名冊[[#Headers],[字號]]))),"")</f>
        <v/>
      </c>
      <c r="B468" s="160" t="s">
        <v>965</v>
      </c>
      <c r="C468" s="162"/>
      <c r="D468" s="160" t="s">
        <v>1010</v>
      </c>
      <c r="E468" s="163">
        <v>44643</v>
      </c>
      <c r="F468" s="163">
        <v>44645</v>
      </c>
      <c r="G468" s="168">
        <f>IF(AND(表格8[[#This Row],[住院日]]&lt;&gt;"",表格8[[#This Row],[出院日]]&lt;&gt;""),(IF(表格8[姓名]="",0,(表格8[出院日]-表格8[住院日])+1)),0)</f>
        <v>3</v>
      </c>
      <c r="H468" s="165" t="str">
        <f>IFERROR((INDEX(名冊[#All],MATCH(表格8[[#This Row],[姓名]],名冊[[#All],[姓名]],0),COLUMN(名冊[[#Headers],[月費]]))),"")</f>
        <v/>
      </c>
      <c r="I468" s="165" t="str">
        <f t="array" ref="I468">IFERROR((INDEX(名冊[#All],MATCH(表格8[[#This Row],[姓名]],名冊[[#All],[姓名]],0),COLUMN(名冊[[#Headers],[包月]]))),"")</f>
        <v/>
      </c>
      <c r="J468" s="165">
        <f>600</f>
        <v>600</v>
      </c>
      <c r="K468" s="174" t="e">
        <f>-(ROUND(IF(表格8[姓名]="",0,(((表格8[月費]+表格8[[#This Row],[包月]])/30)-表格8[佔床費])*表格8[住院天數(含前後日)]),0))</f>
        <v>#VALUE!</v>
      </c>
      <c r="L468" s="169" t="str">
        <f>"住院退費 "&amp;TEXT(表格8[[#This Row],[住院日]],"mm/dd;;")&amp;"-"&amp;TEXT(表格8[[#This Row],[出院日]],"mm/dd;;")&amp;" 共"&amp;表格8[[#This Row],[住院天數(含前後日)]]&amp;"日"</f>
        <v>住院退費 03/23-03/25 共3日</v>
      </c>
      <c r="M468" s="167">
        <f>-(ROUNDDOWN(表格8[[#This Row],[住院天數(含前後日)]]/7,0)*50)</f>
        <v>0</v>
      </c>
      <c r="N468" s="70"/>
      <c r="O468" s="172"/>
      <c r="P468" s="174">
        <f>-(ROUND(表格8[[#This Row],[冷氣使用
天數]]*(500/30),0))</f>
        <v>0</v>
      </c>
    </row>
    <row r="469" spans="1:16" hidden="1">
      <c r="A469" s="160" t="str">
        <f t="array" ref="A469">IFERROR((INDEX(名冊[#All],MATCH(表格8[[#This Row],[姓名]],名冊[[#All],[姓名]],0),COLUMN(名冊[[#Headers],[字號]]))),"")</f>
        <v/>
      </c>
      <c r="B469" s="160" t="s">
        <v>569</v>
      </c>
      <c r="C469" s="162"/>
      <c r="D469" s="160" t="s">
        <v>1010</v>
      </c>
      <c r="E469" s="163">
        <v>44593</v>
      </c>
      <c r="F469" s="163">
        <v>44621</v>
      </c>
      <c r="G469" s="168">
        <f>IF(AND(表格8[[#This Row],[住院日]]&lt;&gt;"",表格8[[#This Row],[出院日]]&lt;&gt;""),(IF(表格8[姓名]="",0,(表格8[出院日]-表格8[住院日])+1)),0)</f>
        <v>29</v>
      </c>
      <c r="H469" s="165" t="str">
        <f>IFERROR((INDEX(名冊[#All],MATCH(表格8[[#This Row],[姓名]],名冊[[#All],[姓名]],0),COLUMN(名冊[[#Headers],[月費]]))),"")</f>
        <v/>
      </c>
      <c r="I469" s="165" t="str">
        <f t="array" ref="I469">IFERROR((INDEX(名冊[#All],MATCH(表格8[[#This Row],[姓名]],名冊[[#All],[姓名]],0),COLUMN(名冊[[#Headers],[包月]]))),"")</f>
        <v/>
      </c>
      <c r="J469" s="165">
        <f>600</f>
        <v>600</v>
      </c>
      <c r="K469" s="174" t="e">
        <f>-(ROUND(IF(表格8[姓名]="",0,(((表格8[月費]+表格8[[#This Row],[包月]])/30)-表格8[佔床費])*表格8[住院天數(含前後日)]),0))</f>
        <v>#VALUE!</v>
      </c>
      <c r="L469" s="169" t="str">
        <f>"住院退費 "&amp;TEXT(表格8[[#This Row],[住院日]],"mm/dd;;")&amp;"-"&amp;TEXT(表格8[[#This Row],[出院日]],"mm/dd;;")&amp;" 共"&amp;表格8[[#This Row],[住院天數(含前後日)]]&amp;"日"</f>
        <v>住院退費 02/01-03/01 共29日</v>
      </c>
      <c r="M469" s="167">
        <f>-(ROUNDDOWN(表格8[[#This Row],[住院天數(含前後日)]]/7,0)*50)</f>
        <v>-200</v>
      </c>
      <c r="N469" s="70"/>
      <c r="O469" s="172"/>
      <c r="P469" s="174">
        <f>-(ROUND(表格8[[#This Row],[冷氣使用
天數]]*(500/30),0))</f>
        <v>0</v>
      </c>
    </row>
    <row r="470" spans="1:16" hidden="1">
      <c r="A470" s="160" t="str">
        <f t="array" ref="A470">IFERROR((INDEX(名冊[#All],MATCH(表格8[[#This Row],[姓名]],名冊[[#All],[姓名]],0),COLUMN(名冊[[#Headers],[字號]]))),"")</f>
        <v>3-546</v>
      </c>
      <c r="B470" s="160" t="s">
        <v>1264</v>
      </c>
      <c r="C470" s="162"/>
      <c r="D470" s="160" t="s">
        <v>1010</v>
      </c>
      <c r="E470" s="163">
        <v>44638</v>
      </c>
      <c r="F470" s="163">
        <v>44645</v>
      </c>
      <c r="G470" s="168">
        <f>IF(AND(表格8[[#This Row],[住院日]]&lt;&gt;"",表格8[[#This Row],[出院日]]&lt;&gt;""),(IF(表格8[姓名]="",0,(表格8[出院日]-表格8[住院日])+1)),0)</f>
        <v>8</v>
      </c>
      <c r="H470" s="165">
        <f>IFERROR((INDEX(名冊[#All],MATCH(表格8[[#This Row],[姓名]],名冊[[#All],[姓名]],0),COLUMN(名冊[[#Headers],[月費]]))),"")</f>
        <v>33000</v>
      </c>
      <c r="I470" s="165">
        <f t="array" ref="I470">IFERROR((INDEX(名冊[#All],MATCH(表格8[[#This Row],[姓名]],名冊[[#All],[姓名]],0),COLUMN(名冊[[#Headers],[包月]]))),"")</f>
        <v>0</v>
      </c>
      <c r="J470" s="165">
        <f>600</f>
        <v>600</v>
      </c>
      <c r="K470" s="174">
        <f>-(ROUND(IF(表格8[姓名]="",0,(((表格8[月費]+表格8[[#This Row],[包月]])/30)-表格8[佔床費])*表格8[住院天數(含前後日)]),0))</f>
        <v>-4000</v>
      </c>
      <c r="L470" s="169" t="str">
        <f>"住院退費 "&amp;TEXT(表格8[[#This Row],[住院日]],"mm/dd;;")&amp;"-"&amp;TEXT(表格8[[#This Row],[出院日]],"mm/dd;;")&amp;" 共"&amp;表格8[[#This Row],[住院天數(含前後日)]]&amp;"日"</f>
        <v>住院退費 03/18-03/25 共8日</v>
      </c>
      <c r="M470" s="167">
        <f>-(ROUNDDOWN(表格8[[#This Row],[住院天數(含前後日)]]/7,0)*50)</f>
        <v>-50</v>
      </c>
      <c r="N470" s="70"/>
      <c r="O470" s="172"/>
      <c r="P470" s="174">
        <f>-(ROUND(表格8[[#This Row],[冷氣使用
天數]]*(500/30),0))</f>
        <v>0</v>
      </c>
    </row>
    <row r="471" spans="1:16" hidden="1">
      <c r="A471" s="160" t="str">
        <f t="array" ref="A471">IFERROR((INDEX(名冊[#All],MATCH(表格8[[#This Row],[姓名]],名冊[[#All],[姓名]],0),COLUMN(名冊[[#Headers],[字號]]))),"")</f>
        <v>2-175</v>
      </c>
      <c r="B471" s="160" t="s">
        <v>970</v>
      </c>
      <c r="C471" s="162"/>
      <c r="D471" s="160" t="s">
        <v>1010</v>
      </c>
      <c r="E471" s="163">
        <v>44626</v>
      </c>
      <c r="F471" s="163">
        <v>44627</v>
      </c>
      <c r="G471" s="168">
        <f>IF(AND(表格8[[#This Row],[住院日]]&lt;&gt;"",表格8[[#This Row],[出院日]]&lt;&gt;""),(IF(表格8[姓名]="",0,(表格8[出院日]-表格8[住院日])+1)),0)</f>
        <v>2</v>
      </c>
      <c r="H471" s="165">
        <f>IFERROR((INDEX(名冊[#All],MATCH(表格8[[#This Row],[姓名]],名冊[[#All],[姓名]],0),COLUMN(名冊[[#Headers],[月費]]))),"")</f>
        <v>36000</v>
      </c>
      <c r="I471" s="165">
        <f t="array" ref="I471">IFERROR((INDEX(名冊[#All],MATCH(表格8[[#This Row],[姓名]],名冊[[#All],[姓名]],0),COLUMN(名冊[[#Headers],[包月]]))),"")</f>
        <v>0</v>
      </c>
      <c r="J471" s="165">
        <f>600</f>
        <v>600</v>
      </c>
      <c r="K471" s="174">
        <f>-(ROUND(IF(表格8[姓名]="",0,(((表格8[月費]+表格8[[#This Row],[包月]])/30)-表格8[佔床費])*表格8[住院天數(含前後日)]),0))</f>
        <v>-1200</v>
      </c>
      <c r="L471" s="169" t="str">
        <f>"住院退費 "&amp;TEXT(表格8[[#This Row],[住院日]],"mm/dd;;")&amp;"-"&amp;TEXT(表格8[[#This Row],[出院日]],"mm/dd;;")&amp;" 共"&amp;表格8[[#This Row],[住院天數(含前後日)]]&amp;"日"</f>
        <v>住院退費 03/06-03/07 共2日</v>
      </c>
      <c r="M471" s="167">
        <f>-(ROUNDDOWN(表格8[[#This Row],[住院天數(含前後日)]]/7,0)*50)</f>
        <v>0</v>
      </c>
      <c r="N471" s="70"/>
      <c r="O471" s="172"/>
      <c r="P471" s="174">
        <f>-(ROUND(表格8[[#This Row],[冷氣使用
天數]]*(500/30),0))</f>
        <v>0</v>
      </c>
    </row>
    <row r="472" spans="1:16" hidden="1">
      <c r="A472" s="160" t="str">
        <f t="array" ref="A472">IFERROR((INDEX(名冊[#All],MATCH(表格8[[#This Row],[姓名]],名冊[[#All],[姓名]],0),COLUMN(名冊[[#Headers],[字號]]))),"")</f>
        <v>3-461</v>
      </c>
      <c r="B472" s="160" t="s">
        <v>581</v>
      </c>
      <c r="C472" s="162"/>
      <c r="D472" s="160" t="s">
        <v>1010</v>
      </c>
      <c r="E472" s="163">
        <v>44633</v>
      </c>
      <c r="F472" s="163">
        <v>44641</v>
      </c>
      <c r="G472" s="168">
        <f>IF(AND(表格8[[#This Row],[住院日]]&lt;&gt;"",表格8[[#This Row],[出院日]]&lt;&gt;""),(IF(表格8[姓名]="",0,(表格8[出院日]-表格8[住院日])+1)),0)</f>
        <v>9</v>
      </c>
      <c r="H472" s="165">
        <f>IFERROR((INDEX(名冊[#All],MATCH(表格8[[#This Row],[姓名]],名冊[[#All],[姓名]],0),COLUMN(名冊[[#Headers],[月費]]))),"")</f>
        <v>30000</v>
      </c>
      <c r="I472" s="165">
        <f t="array" ref="I472">IFERROR((INDEX(名冊[#All],MATCH(表格8[[#This Row],[姓名]],名冊[[#All],[姓名]],0),COLUMN(名冊[[#Headers],[包月]]))),"")</f>
        <v>0</v>
      </c>
      <c r="J472" s="165">
        <f>600</f>
        <v>600</v>
      </c>
      <c r="K472" s="174">
        <f>-(ROUND(IF(表格8[姓名]="",0,(((表格8[月費]+表格8[[#This Row],[包月]])/30)-表格8[佔床費])*表格8[住院天數(含前後日)]),0))</f>
        <v>-3600</v>
      </c>
      <c r="L472" s="169" t="str">
        <f>"住院退費 "&amp;TEXT(表格8[[#This Row],[住院日]],"mm/dd;;")&amp;"-"&amp;TEXT(表格8[[#This Row],[出院日]],"mm/dd;;")&amp;" 共"&amp;表格8[[#This Row],[住院天數(含前後日)]]&amp;"日"</f>
        <v>住院退費 03/13-03/21 共9日</v>
      </c>
      <c r="M472" s="167">
        <f>-(ROUNDDOWN(表格8[[#This Row],[住院天數(含前後日)]]/7,0)*50)</f>
        <v>-50</v>
      </c>
      <c r="N472" s="70"/>
      <c r="O472" s="172"/>
      <c r="P472" s="174">
        <f>-(ROUND(表格8[[#This Row],[冷氣使用
天數]]*(500/30),0))</f>
        <v>0</v>
      </c>
    </row>
    <row r="473" spans="1:16" hidden="1">
      <c r="A473" s="160" t="str">
        <f t="array" ref="A473">IFERROR((INDEX(名冊[#All],MATCH(表格8[[#This Row],[姓名]],名冊[[#All],[姓名]],0),COLUMN(名冊[[#Headers],[字號]]))),"")</f>
        <v>2-160</v>
      </c>
      <c r="B473" s="160" t="s">
        <v>490</v>
      </c>
      <c r="C473" s="162"/>
      <c r="D473" s="160" t="s">
        <v>1010</v>
      </c>
      <c r="E473" s="163">
        <v>44608</v>
      </c>
      <c r="F473" s="163">
        <v>44629</v>
      </c>
      <c r="G473" s="168">
        <f>IF(AND(表格8[[#This Row],[住院日]]&lt;&gt;"",表格8[[#This Row],[出院日]]&lt;&gt;""),(IF(表格8[姓名]="",0,(表格8[出院日]-表格8[住院日])+1)),0)</f>
        <v>22</v>
      </c>
      <c r="H473" s="165">
        <f>IFERROR((INDEX(名冊[#All],MATCH(表格8[[#This Row],[姓名]],名冊[[#All],[姓名]],0),COLUMN(名冊[[#Headers],[月費]]))),"")</f>
        <v>37000</v>
      </c>
      <c r="I473" s="165">
        <f t="array" ref="I473">IFERROR((INDEX(名冊[#All],MATCH(表格8[[#This Row],[姓名]],名冊[[#All],[姓名]],0),COLUMN(名冊[[#Headers],[包月]]))),"")</f>
        <v>0</v>
      </c>
      <c r="J473" s="165">
        <f>600</f>
        <v>600</v>
      </c>
      <c r="K473" s="174">
        <f>-(ROUND(IF(表格8[姓名]="",0,(((表格8[月費]+表格8[[#This Row],[包月]])/30)-表格8[佔床費])*表格8[住院天數(含前後日)]),0))</f>
        <v>-13933</v>
      </c>
      <c r="L473" s="169" t="str">
        <f>"住院退費 "&amp;TEXT(表格8[[#This Row],[住院日]],"mm/dd;;")&amp;"-"&amp;TEXT(表格8[[#This Row],[出院日]],"mm/dd;;")&amp;" 共"&amp;表格8[[#This Row],[住院天數(含前後日)]]&amp;"日"</f>
        <v>住院退費 02/16-03/09 共22日</v>
      </c>
      <c r="M473" s="167">
        <f>-(ROUNDDOWN(表格8[[#This Row],[住院天數(含前後日)]]/7,0)*50)</f>
        <v>-150</v>
      </c>
      <c r="N473" s="70"/>
      <c r="O473" s="172"/>
      <c r="P473" s="174">
        <f>-(ROUND(表格8[[#This Row],[冷氣使用
天數]]*(500/30),0))</f>
        <v>0</v>
      </c>
    </row>
    <row r="474" spans="1:16" hidden="1">
      <c r="A474" s="160" t="str">
        <f t="array" ref="A474">IFERROR((INDEX(名冊[#All],MATCH(表格8[[#This Row],[姓名]],名冊[[#All],[姓名]],0),COLUMN(名冊[[#Headers],[字號]]))),"")</f>
        <v>2-160</v>
      </c>
      <c r="B474" s="160" t="s">
        <v>1313</v>
      </c>
      <c r="C474" s="162"/>
      <c r="D474" s="160" t="str">
        <f t="shared" ref="D474:D487" si="9">"住院退費"</f>
        <v>住院退費</v>
      </c>
      <c r="E474" s="163">
        <v>44649</v>
      </c>
      <c r="F474" s="163">
        <v>44659</v>
      </c>
      <c r="G474" s="168">
        <f>IF(AND(表格8[[#This Row],[住院日]]&lt;&gt;"",表格8[[#This Row],[出院日]]&lt;&gt;""),(IF(表格8[姓名]="",0,(表格8[出院日]-表格8[住院日])+1)),0)</f>
        <v>11</v>
      </c>
      <c r="H474" s="165">
        <f>IFERROR((INDEX(名冊[#All],MATCH(表格8[[#This Row],[姓名]],名冊[[#All],[姓名]],0),COLUMN(名冊[[#Headers],[月費]]))),"")</f>
        <v>37000</v>
      </c>
      <c r="I474" s="165">
        <f t="array" ref="I474">IFERROR((INDEX(名冊[#All],MATCH(表格8[[#This Row],[姓名]],名冊[[#All],[姓名]],0),COLUMN(名冊[[#Headers],[包月]]))),"")</f>
        <v>0</v>
      </c>
      <c r="J474" s="165">
        <f>600</f>
        <v>600</v>
      </c>
      <c r="K474" s="174">
        <f>-(ROUND(IF(表格8[姓名]="",0,(((表格8[月費]+表格8[[#This Row],[包月]])/30)-表格8[佔床費])*表格8[住院天數(含前後日)]),0))</f>
        <v>-6967</v>
      </c>
      <c r="L474" s="169" t="str">
        <f>"住院退費 "&amp;TEXT(表格8[[#This Row],[住院日]],"mm/dd;;")&amp;"-"&amp;TEXT(表格8[[#This Row],[出院日]],"mm/dd;;")&amp;" 共"&amp;表格8[[#This Row],[住院天數(含前後日)]]&amp;"日"</f>
        <v>住院退費 03/29-04/08 共11日</v>
      </c>
      <c r="M474" s="167">
        <f>-(ROUNDDOWN(表格8[[#This Row],[住院天數(含前後日)]]/7,0)*50)</f>
        <v>-50</v>
      </c>
      <c r="N474" s="70"/>
      <c r="O474" s="172"/>
      <c r="P474" s="174">
        <f>-(ROUND(表格8[[#This Row],[冷氣使用
天數]]*(500/30),0))</f>
        <v>0</v>
      </c>
    </row>
    <row r="475" spans="1:16" hidden="1">
      <c r="A475" s="160" t="str">
        <f t="array" ref="A475">IFERROR((INDEX(名冊[#All],MATCH(表格8[[#This Row],[姓名]],名冊[[#All],[姓名]],0),COLUMN(名冊[[#Headers],[字號]]))),"")</f>
        <v>3-495</v>
      </c>
      <c r="B475" s="160" t="s">
        <v>1314</v>
      </c>
      <c r="C475" s="162"/>
      <c r="D475" s="160" t="str">
        <f t="shared" si="9"/>
        <v>住院退費</v>
      </c>
      <c r="E475" s="163">
        <v>44652</v>
      </c>
      <c r="F475" s="163">
        <v>44663</v>
      </c>
      <c r="G475" s="168">
        <f>IF(AND(表格8[[#This Row],[住院日]]&lt;&gt;"",表格8[[#This Row],[出院日]]&lt;&gt;""),(IF(表格8[姓名]="",0,(表格8[出院日]-表格8[住院日])+1)),0)</f>
        <v>12</v>
      </c>
      <c r="H475" s="165">
        <f>IFERROR((INDEX(名冊[#All],MATCH(表格8[[#This Row],[姓名]],名冊[[#All],[姓名]],0),COLUMN(名冊[[#Headers],[月費]]))),"")</f>
        <v>32000</v>
      </c>
      <c r="I475" s="165">
        <f t="array" ref="I475">IFERROR((INDEX(名冊[#All],MATCH(表格8[[#This Row],[姓名]],名冊[[#All],[姓名]],0),COLUMN(名冊[[#Headers],[包月]]))),"")</f>
        <v>0</v>
      </c>
      <c r="J475" s="165">
        <f>600</f>
        <v>600</v>
      </c>
      <c r="K475" s="174">
        <f>-(ROUND(IF(表格8[姓名]="",0,(((表格8[月費]+表格8[[#This Row],[包月]])/30)-表格8[佔床費])*表格8[住院天數(含前後日)]),0))</f>
        <v>-5600</v>
      </c>
      <c r="L475" s="169" t="str">
        <f>"住院退費 "&amp;TEXT(表格8[[#This Row],[住院日]],"mm/dd;;")&amp;"-"&amp;TEXT(表格8[[#This Row],[出院日]],"mm/dd;;")&amp;" 共"&amp;表格8[[#This Row],[住院天數(含前後日)]]&amp;"日"</f>
        <v>住院退費 04/01-04/12 共12日</v>
      </c>
      <c r="M475" s="167">
        <f>-(ROUNDDOWN(表格8[[#This Row],[住院天數(含前後日)]]/7,0)*50)</f>
        <v>-50</v>
      </c>
      <c r="N475" s="70"/>
      <c r="O475" s="172"/>
      <c r="P475" s="174">
        <f>-(ROUND(表格8[[#This Row],[冷氣使用
天數]]*(500/30),0))</f>
        <v>0</v>
      </c>
    </row>
    <row r="476" spans="1:16" hidden="1">
      <c r="A476" s="160" t="str">
        <f t="array" ref="A476">IFERROR((INDEX(名冊[#All],MATCH(表格8[[#This Row],[姓名]],名冊[[#All],[姓名]],0),COLUMN(名冊[[#Headers],[字號]]))),"")</f>
        <v/>
      </c>
      <c r="B476" s="160" t="s">
        <v>1315</v>
      </c>
      <c r="C476" s="162"/>
      <c r="D476" s="160" t="str">
        <f t="shared" si="9"/>
        <v>住院退費</v>
      </c>
      <c r="E476" s="163">
        <v>44653</v>
      </c>
      <c r="F476" s="163">
        <v>44672</v>
      </c>
      <c r="G476" s="168">
        <f>IF(AND(表格8[[#This Row],[住院日]]&lt;&gt;"",表格8[[#This Row],[出院日]]&lt;&gt;""),(IF(表格8[姓名]="",0,(表格8[出院日]-表格8[住院日])+1)),0)</f>
        <v>20</v>
      </c>
      <c r="H476" s="165" t="str">
        <f>IFERROR((INDEX(名冊[#All],MATCH(表格8[[#This Row],[姓名]],名冊[[#All],[姓名]],0),COLUMN(名冊[[#Headers],[月費]]))),"")</f>
        <v/>
      </c>
      <c r="I476" s="165" t="str">
        <f t="array" ref="I476">IFERROR((INDEX(名冊[#All],MATCH(表格8[[#This Row],[姓名]],名冊[[#All],[姓名]],0),COLUMN(名冊[[#Headers],[包月]]))),"")</f>
        <v/>
      </c>
      <c r="J476" s="165">
        <f>600</f>
        <v>600</v>
      </c>
      <c r="K476" s="174" t="e">
        <f>-(ROUND(IF(表格8[姓名]="",0,(((表格8[月費]+表格8[[#This Row],[包月]])/30)-表格8[佔床費])*表格8[住院天數(含前後日)]),0))</f>
        <v>#VALUE!</v>
      </c>
      <c r="L476" s="169" t="str">
        <f>"住院退費 "&amp;TEXT(表格8[[#This Row],[住院日]],"mm/dd;;")&amp;"-"&amp;TEXT(表格8[[#This Row],[出院日]],"mm/dd;;")&amp;" 共"&amp;表格8[[#This Row],[住院天數(含前後日)]]&amp;"日"</f>
        <v>住院退費 04/02-04/21 共20日</v>
      </c>
      <c r="M476" s="167">
        <f>-(ROUNDDOWN(表格8[[#This Row],[住院天數(含前後日)]]/7,0)*50)</f>
        <v>-100</v>
      </c>
      <c r="N476" s="70"/>
      <c r="O476" s="172"/>
      <c r="P476" s="174">
        <f>-(ROUND(表格8[[#This Row],[冷氣使用
天數]]*(500/30),0))</f>
        <v>0</v>
      </c>
    </row>
    <row r="477" spans="1:16" hidden="1">
      <c r="A477" s="160" t="str">
        <f t="array" ref="A477">IFERROR((INDEX(名冊[#All],MATCH(表格8[[#This Row],[姓名]],名冊[[#All],[姓名]],0),COLUMN(名冊[[#Headers],[字號]]))),"")</f>
        <v/>
      </c>
      <c r="B477" s="160" t="s">
        <v>1316</v>
      </c>
      <c r="C477" s="162"/>
      <c r="D477" s="160" t="str">
        <f t="shared" si="9"/>
        <v>住院退費</v>
      </c>
      <c r="E477" s="163">
        <v>44636</v>
      </c>
      <c r="F477" s="163">
        <v>44651</v>
      </c>
      <c r="G477" s="168">
        <f>IF(AND(表格8[[#This Row],[住院日]]&lt;&gt;"",表格8[[#This Row],[出院日]]&lt;&gt;""),(IF(表格8[姓名]="",0,(表格8[出院日]-表格8[住院日])+1)),0)</f>
        <v>16</v>
      </c>
      <c r="H477" s="165" t="str">
        <f>IFERROR((INDEX(名冊[#All],MATCH(表格8[[#This Row],[姓名]],名冊[[#All],[姓名]],0),COLUMN(名冊[[#Headers],[月費]]))),"")</f>
        <v/>
      </c>
      <c r="I477" s="165" t="str">
        <f t="array" ref="I477">IFERROR((INDEX(名冊[#All],MATCH(表格8[[#This Row],[姓名]],名冊[[#All],[姓名]],0),COLUMN(名冊[[#Headers],[包月]]))),"")</f>
        <v/>
      </c>
      <c r="J477" s="165">
        <f>600</f>
        <v>600</v>
      </c>
      <c r="K477" s="174" t="e">
        <f>-(ROUND(IF(表格8[姓名]="",0,(((表格8[月費]+表格8[[#This Row],[包月]])/30)-表格8[佔床費])*表格8[住院天數(含前後日)]),0))</f>
        <v>#VALUE!</v>
      </c>
      <c r="L477" s="169" t="str">
        <f>"住院退費 "&amp;TEXT(表格8[[#This Row],[住院日]],"mm/dd;;")&amp;"-"&amp;TEXT(表格8[[#This Row],[出院日]],"mm/dd;;")&amp;" 共"&amp;表格8[[#This Row],[住院天數(含前後日)]]&amp;"日"</f>
        <v>住院退費 03/16-03/31 共16日</v>
      </c>
      <c r="M477" s="167">
        <f>-(ROUNDDOWN(表格8[[#This Row],[住院天數(含前後日)]]/7,0)*50)</f>
        <v>-100</v>
      </c>
      <c r="N477" s="70"/>
      <c r="O477" s="172"/>
      <c r="P477" s="174">
        <f>-(ROUND(表格8[[#This Row],[冷氣使用
天數]]*(500/30),0))</f>
        <v>0</v>
      </c>
    </row>
    <row r="478" spans="1:16" hidden="1">
      <c r="A478" s="160" t="str">
        <f t="array" ref="A478">IFERROR((INDEX(名冊[#All],MATCH(表格8[[#This Row],[姓名]],名冊[[#All],[姓名]],0),COLUMN(名冊[[#Headers],[字號]]))),"")</f>
        <v/>
      </c>
      <c r="B478" s="160" t="s">
        <v>1317</v>
      </c>
      <c r="C478" s="162"/>
      <c r="D478" s="160" t="str">
        <f t="shared" si="9"/>
        <v>住院退費</v>
      </c>
      <c r="E478" s="163">
        <v>44630</v>
      </c>
      <c r="F478" s="163">
        <v>44651</v>
      </c>
      <c r="G478" s="168">
        <f>IF(AND(表格8[[#This Row],[住院日]]&lt;&gt;"",表格8[[#This Row],[出院日]]&lt;&gt;""),(IF(表格8[姓名]="",0,(表格8[出院日]-表格8[住院日])+1)),0)</f>
        <v>22</v>
      </c>
      <c r="H478" s="165" t="str">
        <f>IFERROR((INDEX(名冊[#All],MATCH(表格8[[#This Row],[姓名]],名冊[[#All],[姓名]],0),COLUMN(名冊[[#Headers],[月費]]))),"")</f>
        <v/>
      </c>
      <c r="I478" s="165" t="str">
        <f t="array" ref="I478">IFERROR((INDEX(名冊[#All],MATCH(表格8[[#This Row],[姓名]],名冊[[#All],[姓名]],0),COLUMN(名冊[[#Headers],[包月]]))),"")</f>
        <v/>
      </c>
      <c r="J478" s="165">
        <f>600</f>
        <v>600</v>
      </c>
      <c r="K478" s="174" t="e">
        <f>-(ROUND(IF(表格8[姓名]="",0,(((表格8[月費]+表格8[[#This Row],[包月]])/30)-表格8[佔床費])*表格8[住院天數(含前後日)]),0))</f>
        <v>#VALUE!</v>
      </c>
      <c r="L478" s="169" t="str">
        <f>"住院退費 "&amp;TEXT(表格8[[#This Row],[住院日]],"mm/dd;;")&amp;"-"&amp;TEXT(表格8[[#This Row],[出院日]],"mm/dd;;")&amp;" 共"&amp;表格8[[#This Row],[住院天數(含前後日)]]&amp;"日"</f>
        <v>住院退費 03/10-03/31 共22日</v>
      </c>
      <c r="M478" s="167">
        <f>-(ROUNDDOWN(表格8[[#This Row],[住院天數(含前後日)]]/7,0)*50)</f>
        <v>-150</v>
      </c>
      <c r="N478" s="70"/>
      <c r="O478" s="172"/>
      <c r="P478" s="174">
        <f>-(ROUND(表格8[[#This Row],[冷氣使用
天數]]*(500/30),0))</f>
        <v>0</v>
      </c>
    </row>
    <row r="479" spans="1:16" hidden="1">
      <c r="A479" s="160" t="str">
        <f t="array" ref="A479">IFERROR((INDEX(名冊[#All],MATCH(表格8[[#This Row],[姓名]],名冊[[#All],[姓名]],0),COLUMN(名冊[[#Headers],[字號]]))),"")</f>
        <v>1-561</v>
      </c>
      <c r="B479" s="160" t="s">
        <v>1318</v>
      </c>
      <c r="C479" s="162"/>
      <c r="D479" s="160" t="str">
        <f t="shared" si="9"/>
        <v>住院退費</v>
      </c>
      <c r="E479" s="163">
        <v>44660</v>
      </c>
      <c r="F479" s="163">
        <v>44670</v>
      </c>
      <c r="G479" s="168">
        <f>IF(AND(表格8[[#This Row],[住院日]]&lt;&gt;"",表格8[[#This Row],[出院日]]&lt;&gt;""),(IF(表格8[姓名]="",0,(表格8[出院日]-表格8[住院日])+1)),0)</f>
        <v>11</v>
      </c>
      <c r="H479" s="165">
        <f>IFERROR((INDEX(名冊[#All],MATCH(表格8[[#This Row],[姓名]],名冊[[#All],[姓名]],0),COLUMN(名冊[[#Headers],[月費]]))),"")</f>
        <v>30000</v>
      </c>
      <c r="I479" s="165">
        <f t="array" ref="I479">IFERROR((INDEX(名冊[#All],MATCH(表格8[[#This Row],[姓名]],名冊[[#All],[姓名]],0),COLUMN(名冊[[#Headers],[包月]]))),"")</f>
        <v>0</v>
      </c>
      <c r="J479" s="165">
        <f>600</f>
        <v>600</v>
      </c>
      <c r="K479" s="174">
        <f>-(ROUND(IF(表格8[姓名]="",0,(((表格8[月費]+表格8[[#This Row],[包月]])/30)-表格8[佔床費])*表格8[住院天數(含前後日)]),0))</f>
        <v>-4400</v>
      </c>
      <c r="L479" s="169" t="str">
        <f>"住院退費 "&amp;TEXT(表格8[[#This Row],[住院日]],"mm/dd;;")&amp;"-"&amp;TEXT(表格8[[#This Row],[出院日]],"mm/dd;;")&amp;" 共"&amp;表格8[[#This Row],[住院天數(含前後日)]]&amp;"日"</f>
        <v>住院退費 04/09-04/19 共11日</v>
      </c>
      <c r="M479" s="167">
        <f>-(ROUNDDOWN(表格8[[#This Row],[住院天數(含前後日)]]/7,0)*50)</f>
        <v>-50</v>
      </c>
      <c r="N479" s="70"/>
      <c r="O479" s="172"/>
      <c r="P479" s="174">
        <f>-(ROUND(表格8[[#This Row],[冷氣使用
天數]]*(500/30),0))</f>
        <v>0</v>
      </c>
    </row>
    <row r="480" spans="1:16" hidden="1">
      <c r="A480" s="160" t="str">
        <f t="array" ref="A480">IFERROR((INDEX(名冊[#All],MATCH(表格8[[#This Row],[姓名]],名冊[[#All],[姓名]],0),COLUMN(名冊[[#Headers],[字號]]))),"")</f>
        <v/>
      </c>
      <c r="B480" s="160" t="s">
        <v>1319</v>
      </c>
      <c r="C480" s="162"/>
      <c r="D480" s="160" t="str">
        <f t="shared" si="9"/>
        <v>住院退費</v>
      </c>
      <c r="E480" s="163">
        <v>44660</v>
      </c>
      <c r="F480" s="163">
        <v>44670</v>
      </c>
      <c r="G480" s="168">
        <f>IF(AND(表格8[[#This Row],[住院日]]&lt;&gt;"",表格8[[#This Row],[出院日]]&lt;&gt;""),(IF(表格8[姓名]="",0,(表格8[出院日]-表格8[住院日])+1)),0)</f>
        <v>11</v>
      </c>
      <c r="H480" s="165" t="str">
        <f>IFERROR((INDEX(名冊[#All],MATCH(表格8[[#This Row],[姓名]],名冊[[#All],[姓名]],0),COLUMN(名冊[[#Headers],[月費]]))),"")</f>
        <v/>
      </c>
      <c r="I480" s="165" t="str">
        <f t="array" ref="I480">IFERROR((INDEX(名冊[#All],MATCH(表格8[[#This Row],[姓名]],名冊[[#All],[姓名]],0),COLUMN(名冊[[#Headers],[包月]]))),"")</f>
        <v/>
      </c>
      <c r="J480" s="165">
        <f>600</f>
        <v>600</v>
      </c>
      <c r="K480" s="174" t="e">
        <f>-(ROUND(IF(表格8[姓名]="",0,(((表格8[月費]+表格8[[#This Row],[包月]])/30)-表格8[佔床費])*表格8[住院天數(含前後日)]),0))</f>
        <v>#VALUE!</v>
      </c>
      <c r="L480" s="169" t="str">
        <f>"住院退費 "&amp;TEXT(表格8[[#This Row],[住院日]],"mm/dd;;")&amp;"-"&amp;TEXT(表格8[[#This Row],[出院日]],"mm/dd;;")&amp;" 共"&amp;表格8[[#This Row],[住院天數(含前後日)]]&amp;"日"</f>
        <v>住院退費 04/09-04/19 共11日</v>
      </c>
      <c r="M480" s="167">
        <f>-(ROUNDDOWN(表格8[[#This Row],[住院天數(含前後日)]]/7,0)*50)</f>
        <v>-50</v>
      </c>
      <c r="N480" s="70"/>
      <c r="O480" s="172"/>
      <c r="P480" s="174">
        <f>-(ROUND(表格8[[#This Row],[冷氣使用
天數]]*(500/30),0))</f>
        <v>0</v>
      </c>
    </row>
    <row r="481" spans="1:16" hidden="1">
      <c r="A481" s="160" t="str">
        <f t="array" ref="A481">IFERROR((INDEX(名冊[#All],MATCH(表格8[[#This Row],[姓名]],名冊[[#All],[姓名]],0),COLUMN(名冊[[#Headers],[字號]]))),"")</f>
        <v>3-528</v>
      </c>
      <c r="B481" s="160" t="s">
        <v>1320</v>
      </c>
      <c r="C481" s="162"/>
      <c r="D481" s="160" t="str">
        <f t="shared" si="9"/>
        <v>住院退費</v>
      </c>
      <c r="E481" s="163">
        <v>44662</v>
      </c>
      <c r="F481" s="163">
        <v>44667</v>
      </c>
      <c r="G481" s="168">
        <f>IF(AND(表格8[[#This Row],[住院日]]&lt;&gt;"",表格8[[#This Row],[出院日]]&lt;&gt;""),(IF(表格8[姓名]="",0,(表格8[出院日]-表格8[住院日])+1)),0)</f>
        <v>6</v>
      </c>
      <c r="H481" s="165">
        <f>IFERROR((INDEX(名冊[#All],MATCH(表格8[[#This Row],[姓名]],名冊[[#All],[姓名]],0),COLUMN(名冊[[#Headers],[月費]]))),"")</f>
        <v>32000</v>
      </c>
      <c r="I481" s="165">
        <f t="array" ref="I481">IFERROR((INDEX(名冊[#All],MATCH(表格8[[#This Row],[姓名]],名冊[[#All],[姓名]],0),COLUMN(名冊[[#Headers],[包月]]))),"")</f>
        <v>0</v>
      </c>
      <c r="J481" s="165">
        <f>600</f>
        <v>600</v>
      </c>
      <c r="K481" s="174">
        <f>-(ROUND(IF(表格8[姓名]="",0,(((表格8[月費]+表格8[[#This Row],[包月]])/30)-表格8[佔床費])*表格8[住院天數(含前後日)]),0))</f>
        <v>-2800</v>
      </c>
      <c r="L481" s="169" t="str">
        <f>"住院退費 "&amp;TEXT(表格8[[#This Row],[住院日]],"mm/dd;;")&amp;"-"&amp;TEXT(表格8[[#This Row],[出院日]],"mm/dd;;")&amp;" 共"&amp;表格8[[#This Row],[住院天數(含前後日)]]&amp;"日"</f>
        <v>住院退費 04/11-04/16 共6日</v>
      </c>
      <c r="M481" s="167">
        <f>-(ROUNDDOWN(表格8[[#This Row],[住院天數(含前後日)]]/7,0)*50)</f>
        <v>0</v>
      </c>
      <c r="N481" s="70"/>
      <c r="O481" s="172"/>
      <c r="P481" s="174">
        <f>-(ROUND(表格8[[#This Row],[冷氣使用
天數]]*(500/30),0))</f>
        <v>0</v>
      </c>
    </row>
    <row r="482" spans="1:16" hidden="1">
      <c r="A482" s="160" t="str">
        <f t="array" ref="A482">IFERROR((INDEX(名冊[#All],MATCH(表格8[[#This Row],[姓名]],名冊[[#All],[姓名]],0),COLUMN(名冊[[#Headers],[字號]]))),"")</f>
        <v>1-519</v>
      </c>
      <c r="B482" s="160" t="s">
        <v>1321</v>
      </c>
      <c r="C482" s="162"/>
      <c r="D482" s="160" t="str">
        <f t="shared" si="9"/>
        <v>住院退費</v>
      </c>
      <c r="E482" s="163">
        <v>44662</v>
      </c>
      <c r="F482" s="163">
        <v>44670</v>
      </c>
      <c r="G482" s="168">
        <f>IF(AND(表格8[[#This Row],[住院日]]&lt;&gt;"",表格8[[#This Row],[出院日]]&lt;&gt;""),(IF(表格8[姓名]="",0,(表格8[出院日]-表格8[住院日])+1)),0)</f>
        <v>9</v>
      </c>
      <c r="H482" s="165">
        <f>IFERROR((INDEX(名冊[#All],MATCH(表格8[[#This Row],[姓名]],名冊[[#All],[姓名]],0),COLUMN(名冊[[#Headers],[月費]]))),"")</f>
        <v>32000</v>
      </c>
      <c r="I482" s="165">
        <f t="array" ref="I482">IFERROR((INDEX(名冊[#All],MATCH(表格8[[#This Row],[姓名]],名冊[[#All],[姓名]],0),COLUMN(名冊[[#Headers],[包月]]))),"")</f>
        <v>0</v>
      </c>
      <c r="J482" s="165">
        <f>600</f>
        <v>600</v>
      </c>
      <c r="K482" s="174">
        <f>-(ROUND(IF(表格8[姓名]="",0,(((表格8[月費]+表格8[[#This Row],[包月]])/30)-表格8[佔床費])*表格8[住院天數(含前後日)]),0))</f>
        <v>-4200</v>
      </c>
      <c r="L482" s="169" t="str">
        <f>"住院退費 "&amp;TEXT(表格8[[#This Row],[住院日]],"mm/dd;;")&amp;"-"&amp;TEXT(表格8[[#This Row],[出院日]],"mm/dd;;")&amp;" 共"&amp;表格8[[#This Row],[住院天數(含前後日)]]&amp;"日"</f>
        <v>住院退費 04/11-04/19 共9日</v>
      </c>
      <c r="M482" s="167">
        <f>-(ROUNDDOWN(表格8[[#This Row],[住院天數(含前後日)]]/7,0)*50)</f>
        <v>-50</v>
      </c>
      <c r="N482" s="70"/>
      <c r="O482" s="172"/>
      <c r="P482" s="174">
        <f>-(ROUND(表格8[[#This Row],[冷氣使用
天數]]*(500/30),0))</f>
        <v>0</v>
      </c>
    </row>
    <row r="483" spans="1:16" hidden="1">
      <c r="A483" s="160" t="str">
        <f t="array" ref="A483">IFERROR((INDEX(名冊[#All],MATCH(表格8[[#This Row],[姓名]],名冊[[#All],[姓名]],0),COLUMN(名冊[[#Headers],[字號]]))),"")</f>
        <v/>
      </c>
      <c r="B483" s="160" t="s">
        <v>1322</v>
      </c>
      <c r="C483" s="162"/>
      <c r="D483" s="160" t="str">
        <f t="shared" si="9"/>
        <v>住院退費</v>
      </c>
      <c r="E483" s="163">
        <v>44662</v>
      </c>
      <c r="F483" s="163">
        <v>44670</v>
      </c>
      <c r="G483" s="168">
        <f>IF(AND(表格8[[#This Row],[住院日]]&lt;&gt;"",表格8[[#This Row],[出院日]]&lt;&gt;""),(IF(表格8[姓名]="",0,(表格8[出院日]-表格8[住院日])+1)),0)</f>
        <v>9</v>
      </c>
      <c r="H483" s="165" t="str">
        <f>IFERROR((INDEX(名冊[#All],MATCH(表格8[[#This Row],[姓名]],名冊[[#All],[姓名]],0),COLUMN(名冊[[#Headers],[月費]]))),"")</f>
        <v/>
      </c>
      <c r="I483" s="165" t="str">
        <f t="array" ref="I483">IFERROR((INDEX(名冊[#All],MATCH(表格8[[#This Row],[姓名]],名冊[[#All],[姓名]],0),COLUMN(名冊[[#Headers],[包月]]))),"")</f>
        <v/>
      </c>
      <c r="J483" s="165">
        <f>600</f>
        <v>600</v>
      </c>
      <c r="K483" s="174" t="e">
        <f>-(ROUND(IF(表格8[姓名]="",0,(((表格8[月費]+表格8[[#This Row],[包月]])/30)-表格8[佔床費])*表格8[住院天數(含前後日)]),0))</f>
        <v>#VALUE!</v>
      </c>
      <c r="L483" s="169" t="str">
        <f>"住院退費 "&amp;TEXT(表格8[[#This Row],[住院日]],"mm/dd;;")&amp;"-"&amp;TEXT(表格8[[#This Row],[出院日]],"mm/dd;;")&amp;" 共"&amp;表格8[[#This Row],[住院天數(含前後日)]]&amp;"日"</f>
        <v>住院退費 04/11-04/19 共9日</v>
      </c>
      <c r="M483" s="167">
        <f>-(ROUNDDOWN(表格8[[#This Row],[住院天數(含前後日)]]/7,0)*50)</f>
        <v>-50</v>
      </c>
      <c r="N483" s="70"/>
      <c r="O483" s="172"/>
      <c r="P483" s="174">
        <f>-(ROUND(表格8[[#This Row],[冷氣使用
天數]]*(500/30),0))</f>
        <v>0</v>
      </c>
    </row>
    <row r="484" spans="1:16" hidden="1">
      <c r="A484" s="160" t="str">
        <f t="array" ref="A484">IFERROR((INDEX(名冊[#All],MATCH(表格8[[#This Row],[姓名]],名冊[[#All],[姓名]],0),COLUMN(名冊[[#Headers],[字號]]))),"")</f>
        <v>2-158</v>
      </c>
      <c r="B484" s="160" t="s">
        <v>1323</v>
      </c>
      <c r="C484" s="162"/>
      <c r="D484" s="160" t="str">
        <f t="shared" si="9"/>
        <v>住院退費</v>
      </c>
      <c r="E484" s="163">
        <v>44665</v>
      </c>
      <c r="F484" s="163">
        <v>44670</v>
      </c>
      <c r="G484" s="168">
        <f>IF(AND(表格8[[#This Row],[住院日]]&lt;&gt;"",表格8[[#This Row],[出院日]]&lt;&gt;""),(IF(表格8[姓名]="",0,(表格8[出院日]-表格8[住院日])+1)),0)</f>
        <v>6</v>
      </c>
      <c r="H484" s="165">
        <f>IFERROR((INDEX(名冊[#All],MATCH(表格8[[#This Row],[姓名]],名冊[[#All],[姓名]],0),COLUMN(名冊[[#Headers],[月費]]))),"")</f>
        <v>37000</v>
      </c>
      <c r="I484" s="165">
        <f t="array" ref="I484">IFERROR((INDEX(名冊[#All],MATCH(表格8[[#This Row],[姓名]],名冊[[#All],[姓名]],0),COLUMN(名冊[[#Headers],[包月]]))),"")</f>
        <v>0</v>
      </c>
      <c r="J484" s="165">
        <f>600</f>
        <v>600</v>
      </c>
      <c r="K484" s="174">
        <f>-(ROUND(IF(表格8[姓名]="",0,(((表格8[月費]+表格8[[#This Row],[包月]])/30)-表格8[佔床費])*表格8[住院天數(含前後日)]),0))</f>
        <v>-3800</v>
      </c>
      <c r="L484" s="169" t="str">
        <f>"住院退費 "&amp;TEXT(表格8[[#This Row],[住院日]],"mm/dd;;")&amp;"-"&amp;TEXT(表格8[[#This Row],[出院日]],"mm/dd;;")&amp;" 共"&amp;表格8[[#This Row],[住院天數(含前後日)]]&amp;"日"</f>
        <v>住院退費 04/14-04/19 共6日</v>
      </c>
      <c r="M484" s="167">
        <f>-(ROUNDDOWN(表格8[[#This Row],[住院天數(含前後日)]]/7,0)*50)</f>
        <v>0</v>
      </c>
      <c r="N484" s="70"/>
      <c r="O484" s="172"/>
      <c r="P484" s="174">
        <f>-(ROUND(表格8[[#This Row],[冷氣使用
天數]]*(500/30),0))</f>
        <v>0</v>
      </c>
    </row>
    <row r="485" spans="1:16" hidden="1">
      <c r="A485" s="160" t="str">
        <f t="array" ref="A485">IFERROR((INDEX(名冊[#All],MATCH(表格8[[#This Row],[姓名]],名冊[[#All],[姓名]],0),COLUMN(名冊[[#Headers],[字號]]))),"")</f>
        <v>1-109</v>
      </c>
      <c r="B485" s="160" t="s">
        <v>1324</v>
      </c>
      <c r="C485" s="162"/>
      <c r="D485" s="160" t="str">
        <f t="shared" si="9"/>
        <v>住院退費</v>
      </c>
      <c r="E485" s="163">
        <v>44662</v>
      </c>
      <c r="F485" s="163">
        <v>44666</v>
      </c>
      <c r="G485" s="168">
        <f>IF(AND(表格8[[#This Row],[住院日]]&lt;&gt;"",表格8[[#This Row],[出院日]]&lt;&gt;""),(IF(表格8[姓名]="",0,(表格8[出院日]-表格8[住院日])+1)),0)</f>
        <v>5</v>
      </c>
      <c r="H485" s="165">
        <f>IFERROR((INDEX(名冊[#All],MATCH(表格8[[#This Row],[姓名]],名冊[[#All],[姓名]],0),COLUMN(名冊[[#Headers],[月費]]))),"")</f>
        <v>25000</v>
      </c>
      <c r="I485" s="165">
        <f t="array" ref="I485">IFERROR((INDEX(名冊[#All],MATCH(表格8[[#This Row],[姓名]],名冊[[#All],[姓名]],0),COLUMN(名冊[[#Headers],[包月]]))),"")</f>
        <v>0</v>
      </c>
      <c r="J485" s="165">
        <f>600</f>
        <v>600</v>
      </c>
      <c r="K485" s="174">
        <f>-(ROUND(IF(表格8[姓名]="",0,(((表格8[月費]+表格8[[#This Row],[包月]])/30)-表格8[佔床費])*表格8[住院天數(含前後日)]),0))</f>
        <v>-1167</v>
      </c>
      <c r="L485" s="169" t="str">
        <f>"住院退費 "&amp;TEXT(表格8[[#This Row],[住院日]],"mm/dd;;")&amp;"-"&amp;TEXT(表格8[[#This Row],[出院日]],"mm/dd;;")&amp;" 共"&amp;表格8[[#This Row],[住院天數(含前後日)]]&amp;"日"</f>
        <v>住院退費 04/11-04/15 共5日</v>
      </c>
      <c r="M485" s="167">
        <f>-(ROUNDDOWN(表格8[[#This Row],[住院天數(含前後日)]]/7,0)*50)</f>
        <v>0</v>
      </c>
      <c r="N485" s="70"/>
      <c r="O485" s="172"/>
      <c r="P485" s="174">
        <f>-(ROUND(表格8[[#This Row],[冷氣使用
天數]]*(500/30),0))</f>
        <v>0</v>
      </c>
    </row>
    <row r="486" spans="1:16" hidden="1">
      <c r="A486" s="160" t="str">
        <f t="array" ref="A486">IFERROR((INDEX(名冊[#All],MATCH(表格8[[#This Row],[姓名]],名冊[[#All],[姓名]],0),COLUMN(名冊[[#Headers],[字號]]))),"")</f>
        <v/>
      </c>
      <c r="B486" s="160" t="s">
        <v>1325</v>
      </c>
      <c r="C486" s="162"/>
      <c r="D486" s="160" t="str">
        <f t="shared" si="9"/>
        <v>住院退費</v>
      </c>
      <c r="E486" s="163">
        <v>44650</v>
      </c>
      <c r="F486" s="163">
        <v>44661</v>
      </c>
      <c r="G486" s="168">
        <f>IF(AND(表格8[[#This Row],[住院日]]&lt;&gt;"",表格8[[#This Row],[出院日]]&lt;&gt;""),(IF(表格8[姓名]="",0,(表格8[出院日]-表格8[住院日])+1)),0)</f>
        <v>12</v>
      </c>
      <c r="H486" s="165" t="str">
        <f>IFERROR((INDEX(名冊[#All],MATCH(表格8[[#This Row],[姓名]],名冊[[#All],[姓名]],0),COLUMN(名冊[[#Headers],[月費]]))),"")</f>
        <v/>
      </c>
      <c r="I486" s="165" t="str">
        <f t="array" ref="I486">IFERROR((INDEX(名冊[#All],MATCH(表格8[[#This Row],[姓名]],名冊[[#All],[姓名]],0),COLUMN(名冊[[#Headers],[包月]]))),"")</f>
        <v/>
      </c>
      <c r="J486" s="165">
        <f>600</f>
        <v>600</v>
      </c>
      <c r="K486" s="174" t="e">
        <f>-(ROUND(IF(表格8[姓名]="",0,(((表格8[月費]+表格8[[#This Row],[包月]])/30)-表格8[佔床費])*表格8[住院天數(含前後日)]),0))</f>
        <v>#VALUE!</v>
      </c>
      <c r="L486" s="169" t="str">
        <f>"住院退費 "&amp;TEXT(表格8[[#This Row],[住院日]],"mm/dd;;")&amp;"-"&amp;TEXT(表格8[[#This Row],[出院日]],"mm/dd;;")&amp;" 共"&amp;表格8[[#This Row],[住院天數(含前後日)]]&amp;"日"</f>
        <v>住院退費 03/30-04/10 共12日</v>
      </c>
      <c r="M486" s="167">
        <f>-(ROUNDDOWN(表格8[[#This Row],[住院天數(含前後日)]]/7,0)*50)</f>
        <v>-50</v>
      </c>
      <c r="N486" s="70"/>
      <c r="O486" s="172"/>
      <c r="P486" s="174">
        <f>-(ROUND(表格8[[#This Row],[冷氣使用
天數]]*(500/30),0))</f>
        <v>0</v>
      </c>
    </row>
    <row r="487" spans="1:16" hidden="1">
      <c r="A487" s="160" t="str">
        <f t="array" ref="A487">IFERROR((INDEX(名冊[#All],MATCH(表格8[[#This Row],[姓名]],名冊[[#All],[姓名]],0),COLUMN(名冊[[#Headers],[字號]]))),"")</f>
        <v>1-452</v>
      </c>
      <c r="B487" s="160" t="s">
        <v>1326</v>
      </c>
      <c r="C487" s="162"/>
      <c r="D487" s="160" t="str">
        <f t="shared" si="9"/>
        <v>住院退費</v>
      </c>
      <c r="E487" s="163">
        <v>44663</v>
      </c>
      <c r="F487" s="163">
        <v>44670</v>
      </c>
      <c r="G487" s="168">
        <f>IF(AND(表格8[[#This Row],[住院日]]&lt;&gt;"",表格8[[#This Row],[出院日]]&lt;&gt;""),(IF(表格8[姓名]="",0,(表格8[出院日]-表格8[住院日])+1)),0)</f>
        <v>8</v>
      </c>
      <c r="H487" s="165">
        <f>IFERROR((INDEX(名冊[#All],MATCH(表格8[[#This Row],[姓名]],名冊[[#All],[姓名]],0),COLUMN(名冊[[#Headers],[月費]]))),"")</f>
        <v>32000</v>
      </c>
      <c r="I487" s="165">
        <f t="array" ref="I487">IFERROR((INDEX(名冊[#All],MATCH(表格8[[#This Row],[姓名]],名冊[[#All],[姓名]],0),COLUMN(名冊[[#Headers],[包月]]))),"")</f>
        <v>0</v>
      </c>
      <c r="J487" s="165">
        <f>600</f>
        <v>600</v>
      </c>
      <c r="K487" s="174">
        <f>-(ROUND(IF(表格8[姓名]="",0,(((表格8[月費]+表格8[[#This Row],[包月]])/30)-表格8[佔床費])*表格8[住院天數(含前後日)]),0))</f>
        <v>-3733</v>
      </c>
      <c r="L487" s="169" t="str">
        <f>"住院退費 "&amp;TEXT(表格8[[#This Row],[住院日]],"mm/dd;;")&amp;"-"&amp;TEXT(表格8[[#This Row],[出院日]],"mm/dd;;")&amp;" 共"&amp;表格8[[#This Row],[住院天數(含前後日)]]&amp;"日"</f>
        <v>住院退費 04/12-04/19 共8日</v>
      </c>
      <c r="M487" s="167">
        <f>-(ROUNDDOWN(表格8[[#This Row],[住院天數(含前後日)]]/7,0)*50)</f>
        <v>-50</v>
      </c>
      <c r="N487" s="70"/>
      <c r="O487" s="172"/>
      <c r="P487" s="174">
        <f>-(ROUND(表格8[[#This Row],[冷氣使用
天數]]*(500/30),0))</f>
        <v>0</v>
      </c>
    </row>
    <row r="488" spans="1:16" hidden="1">
      <c r="A488" s="160" t="str">
        <f t="array" ref="A488">IFERROR((INDEX(名冊[#All],MATCH(表格8[[#This Row],[姓名]],名冊[[#All],[姓名]],0),COLUMN(名冊[[#Headers],[字號]]))),"")</f>
        <v>2-086</v>
      </c>
      <c r="B488" s="160" t="s">
        <v>275</v>
      </c>
      <c r="C488" s="162"/>
      <c r="D488" s="160" t="s">
        <v>1010</v>
      </c>
      <c r="E488" s="163">
        <v>44670</v>
      </c>
      <c r="F488" s="163">
        <v>44687</v>
      </c>
      <c r="G488" s="168">
        <f>IF(AND(表格8[[#This Row],[住院日]]&lt;&gt;"",表格8[[#This Row],[出院日]]&lt;&gt;""),(IF(表格8[姓名]="",0,(表格8[出院日]-表格8[住院日])+1)),0)</f>
        <v>18</v>
      </c>
      <c r="H488" s="165">
        <f>IFERROR((INDEX(名冊[#All],MATCH(表格8[[#This Row],[姓名]],名冊[[#All],[姓名]],0),COLUMN(名冊[[#Headers],[月費]]))),"")</f>
        <v>37000</v>
      </c>
      <c r="I488" s="165">
        <f t="array" ref="I488">IFERROR((INDEX(名冊[#All],MATCH(表格8[[#This Row],[姓名]],名冊[[#All],[姓名]],0),COLUMN(名冊[[#Headers],[包月]]))),"")</f>
        <v>0</v>
      </c>
      <c r="J488" s="165">
        <f>600</f>
        <v>600</v>
      </c>
      <c r="K488" s="174">
        <f>-(ROUND(IF(表格8[姓名]="",0,(((表格8[月費]+表格8[[#This Row],[包月]])/30)-表格8[佔床費])*表格8[住院天數(含前後日)]),0))</f>
        <v>-11400</v>
      </c>
      <c r="L488" s="169" t="str">
        <f>"住院退費 "&amp;TEXT(表格8[[#This Row],[住院日]],"mm/dd;;")&amp;"-"&amp;TEXT(表格8[[#This Row],[出院日]],"mm/dd;;")&amp;" 共"&amp;表格8[[#This Row],[住院天數(含前後日)]]&amp;"日"</f>
        <v>住院退費 04/19-05/06 共18日</v>
      </c>
      <c r="M488" s="167">
        <f>-(ROUNDDOWN(表格8[[#This Row],[住院天數(含前後日)]]/7,0)*50)</f>
        <v>-100</v>
      </c>
      <c r="N488" s="70"/>
      <c r="O488" s="172"/>
      <c r="P488" s="174">
        <f>-(ROUND(表格8[[#This Row],[冷氣使用
天數]]*(500/30),0))</f>
        <v>0</v>
      </c>
    </row>
    <row r="489" spans="1:16" hidden="1">
      <c r="A489" s="160" t="str">
        <f t="array" ref="A489">IFERROR((INDEX(名冊[#All],MATCH(表格8[[#This Row],[姓名]],名冊[[#All],[姓名]],0),COLUMN(名冊[[#Headers],[字號]]))),"")</f>
        <v>3-558</v>
      </c>
      <c r="B489" s="160" t="s">
        <v>860</v>
      </c>
      <c r="C489" s="162"/>
      <c r="D489" s="160" t="s">
        <v>1010</v>
      </c>
      <c r="E489" s="163">
        <v>44683</v>
      </c>
      <c r="F489" s="163">
        <v>44694</v>
      </c>
      <c r="G489" s="168">
        <f>IF(AND(表格8[[#This Row],[住院日]]&lt;&gt;"",表格8[[#This Row],[出院日]]&lt;&gt;""),(IF(表格8[姓名]="",0,(表格8[出院日]-表格8[住院日])+1)),0)</f>
        <v>12</v>
      </c>
      <c r="H489" s="165">
        <f>IFERROR((INDEX(名冊[#All],MATCH(表格8[[#This Row],[姓名]],名冊[[#All],[姓名]],0),COLUMN(名冊[[#Headers],[月費]]))),"")</f>
        <v>35000</v>
      </c>
      <c r="I489" s="165">
        <f t="array" ref="I489">IFERROR((INDEX(名冊[#All],MATCH(表格8[[#This Row],[姓名]],名冊[[#All],[姓名]],0),COLUMN(名冊[[#Headers],[包月]]))),"")</f>
        <v>0</v>
      </c>
      <c r="J489" s="165">
        <f>600</f>
        <v>600</v>
      </c>
      <c r="K489" s="174">
        <f>-(ROUND(IF(表格8[姓名]="",0,(((表格8[月費]+表格8[[#This Row],[包月]])/30)-表格8[佔床費])*表格8[住院天數(含前後日)]),0))</f>
        <v>-6800</v>
      </c>
      <c r="L489" s="169" t="str">
        <f>"住院退費 "&amp;TEXT(表格8[[#This Row],[住院日]],"mm/dd;;")&amp;"-"&amp;TEXT(表格8[[#This Row],[出院日]],"mm/dd;;")&amp;" 共"&amp;表格8[[#This Row],[住院天數(含前後日)]]&amp;"日"</f>
        <v>住院退費 05/02-05/13 共12日</v>
      </c>
      <c r="M489" s="167">
        <f>-(ROUNDDOWN(表格8[[#This Row],[住院天數(含前後日)]]/7,0)*50)</f>
        <v>-50</v>
      </c>
      <c r="N489" s="70"/>
      <c r="O489" s="172"/>
      <c r="P489" s="174">
        <f>-(ROUND(表格8[[#This Row],[冷氣使用
天數]]*(500/30),0))</f>
        <v>0</v>
      </c>
    </row>
    <row r="490" spans="1:16" hidden="1">
      <c r="A490" s="160" t="str">
        <f t="array" ref="A490">IFERROR((INDEX(名冊[#All],MATCH(表格8[[#This Row],[姓名]],名冊[[#All],[姓名]],0),COLUMN(名冊[[#Headers],[字號]]))),"")</f>
        <v>3-505</v>
      </c>
      <c r="B490" s="160" t="s">
        <v>577</v>
      </c>
      <c r="C490" s="162"/>
      <c r="D490" s="160" t="s">
        <v>1010</v>
      </c>
      <c r="E490" s="163">
        <v>44684</v>
      </c>
      <c r="F490" s="163">
        <v>44693</v>
      </c>
      <c r="G490" s="168">
        <f>IF(AND(表格8[[#This Row],[住院日]]&lt;&gt;"",表格8[[#This Row],[出院日]]&lt;&gt;""),(IF(表格8[姓名]="",0,(表格8[出院日]-表格8[住院日])+1)),0)</f>
        <v>10</v>
      </c>
      <c r="H490" s="165">
        <f>IFERROR((INDEX(名冊[#All],MATCH(表格8[[#This Row],[姓名]],名冊[[#All],[姓名]],0),COLUMN(名冊[[#Headers],[月費]]))),"")</f>
        <v>32000</v>
      </c>
      <c r="I490" s="165">
        <f t="array" ref="I490">IFERROR((INDEX(名冊[#All],MATCH(表格8[[#This Row],[姓名]],名冊[[#All],[姓名]],0),COLUMN(名冊[[#Headers],[包月]]))),"")</f>
        <v>0</v>
      </c>
      <c r="J490" s="165">
        <f>600</f>
        <v>600</v>
      </c>
      <c r="K490" s="174">
        <f>-(ROUND(IF(表格8[姓名]="",0,(((表格8[月費]+表格8[[#This Row],[包月]])/30)-表格8[佔床費])*表格8[住院天數(含前後日)]),0))</f>
        <v>-4667</v>
      </c>
      <c r="L490" s="169" t="str">
        <f>"住院退費 "&amp;TEXT(表格8[[#This Row],[住院日]],"mm/dd;;")&amp;"-"&amp;TEXT(表格8[[#This Row],[出院日]],"mm/dd;;")&amp;" 共"&amp;表格8[[#This Row],[住院天數(含前後日)]]&amp;"日"</f>
        <v>住院退費 05/03-05/12 共10日</v>
      </c>
      <c r="M490" s="167">
        <f>-(ROUNDDOWN(表格8[[#This Row],[住院天數(含前後日)]]/7,0)*50)</f>
        <v>-50</v>
      </c>
      <c r="N490" s="70"/>
      <c r="O490" s="172"/>
      <c r="P490" s="174">
        <f>-(ROUND(表格8[[#This Row],[冷氣使用
天數]]*(500/30),0))</f>
        <v>0</v>
      </c>
    </row>
    <row r="491" spans="1:16" hidden="1">
      <c r="A491" s="160" t="str">
        <f t="array" ref="A491">IFERROR((INDEX(名冊[#All],MATCH(表格8[[#This Row],[姓名]],名冊[[#All],[姓名]],0),COLUMN(名冊[[#Headers],[字號]]))),"")</f>
        <v>2-185</v>
      </c>
      <c r="B491" s="160" t="s">
        <v>276</v>
      </c>
      <c r="C491" s="162"/>
      <c r="D491" s="160" t="s">
        <v>1010</v>
      </c>
      <c r="E491" s="163">
        <v>44685</v>
      </c>
      <c r="F491" s="163">
        <v>44693</v>
      </c>
      <c r="G491" s="168">
        <f>IF(AND(表格8[[#This Row],[住院日]]&lt;&gt;"",表格8[[#This Row],[出院日]]&lt;&gt;""),(IF(表格8[姓名]="",0,(表格8[出院日]-表格8[住院日])+1)),0)</f>
        <v>9</v>
      </c>
      <c r="H491" s="165">
        <f>IFERROR((INDEX(名冊[#All],MATCH(表格8[[#This Row],[姓名]],名冊[[#All],[姓名]],0),COLUMN(名冊[[#Headers],[月費]]))),"")</f>
        <v>35000</v>
      </c>
      <c r="I491" s="165">
        <f t="array" ref="I491">IFERROR((INDEX(名冊[#All],MATCH(表格8[[#This Row],[姓名]],名冊[[#All],[姓名]],0),COLUMN(名冊[[#Headers],[包月]]))),"")</f>
        <v>0</v>
      </c>
      <c r="J491" s="165">
        <f>600</f>
        <v>600</v>
      </c>
      <c r="K491" s="174">
        <f>-(ROUND(IF(表格8[姓名]="",0,(((表格8[月費]+表格8[[#This Row],[包月]])/30)-表格8[佔床費])*表格8[住院天數(含前後日)]),0))</f>
        <v>-5100</v>
      </c>
      <c r="L491" s="169" t="str">
        <f>"住院退費 "&amp;TEXT(表格8[[#This Row],[住院日]],"mm/dd;;")&amp;"-"&amp;TEXT(表格8[[#This Row],[出院日]],"mm/dd;;")&amp;" 共"&amp;表格8[[#This Row],[住院天數(含前後日)]]&amp;"日"</f>
        <v>住院退費 05/04-05/12 共9日</v>
      </c>
      <c r="M491" s="167">
        <f>-(ROUNDDOWN(表格8[[#This Row],[住院天數(含前後日)]]/7,0)*50)</f>
        <v>-50</v>
      </c>
      <c r="N491" s="70"/>
      <c r="O491" s="172"/>
      <c r="P491" s="174">
        <f>-(ROUND(表格8[[#This Row],[冷氣使用
天數]]*(500/30),0))</f>
        <v>0</v>
      </c>
    </row>
    <row r="492" spans="1:16" hidden="1">
      <c r="A492" s="160" t="str">
        <f t="array" ref="A492">IFERROR((INDEX(名冊[#All],MATCH(表格8[[#This Row],[姓名]],名冊[[#All],[姓名]],0),COLUMN(名冊[[#Headers],[字號]]))),"")</f>
        <v>1-659</v>
      </c>
      <c r="B492" s="160" t="s">
        <v>1266</v>
      </c>
      <c r="C492" s="162"/>
      <c r="D492" s="160" t="s">
        <v>1010</v>
      </c>
      <c r="E492" s="163">
        <v>44687</v>
      </c>
      <c r="F492" s="163">
        <v>44694</v>
      </c>
      <c r="G492" s="168">
        <f>IF(AND(表格8[[#This Row],[住院日]]&lt;&gt;"",表格8[[#This Row],[出院日]]&lt;&gt;""),(IF(表格8[姓名]="",0,(表格8[出院日]-表格8[住院日])+1)),0)</f>
        <v>8</v>
      </c>
      <c r="H492" s="165">
        <f>IFERROR((INDEX(名冊[#All],MATCH(表格8[[#This Row],[姓名]],名冊[[#All],[姓名]],0),COLUMN(名冊[[#Headers],[月費]]))),"")</f>
        <v>30000</v>
      </c>
      <c r="I492" s="165">
        <f t="array" ref="I492">IFERROR((INDEX(名冊[#All],MATCH(表格8[[#This Row],[姓名]],名冊[[#All],[姓名]],0),COLUMN(名冊[[#Headers],[包月]]))),"")</f>
        <v>0</v>
      </c>
      <c r="J492" s="165">
        <f>600</f>
        <v>600</v>
      </c>
      <c r="K492" s="174">
        <f>-(ROUND(IF(表格8[姓名]="",0,(((表格8[月費]+表格8[[#This Row],[包月]])/30)-表格8[佔床費])*表格8[住院天數(含前後日)]),0))</f>
        <v>-3200</v>
      </c>
      <c r="L492" s="169" t="str">
        <f>"住院退費 "&amp;TEXT(表格8[[#This Row],[住院日]],"mm/dd;;")&amp;"-"&amp;TEXT(表格8[[#This Row],[出院日]],"mm/dd;;")&amp;" 共"&amp;表格8[[#This Row],[住院天數(含前後日)]]&amp;"日"</f>
        <v>住院退費 05/06-05/13 共8日</v>
      </c>
      <c r="M492" s="167">
        <f>-(ROUNDDOWN(表格8[[#This Row],[住院天數(含前後日)]]/7,0)*50)</f>
        <v>-50</v>
      </c>
      <c r="N492" s="70"/>
      <c r="O492" s="172"/>
      <c r="P492" s="174">
        <f>-(ROUND(表格8[[#This Row],[冷氣使用
天數]]*(500/30),0))</f>
        <v>0</v>
      </c>
    </row>
    <row r="493" spans="1:16" hidden="1">
      <c r="A493" s="160" t="str">
        <f t="array" ref="A493">IFERROR((INDEX(名冊[#All],MATCH(表格8[[#This Row],[姓名]],名冊[[#All],[姓名]],0),COLUMN(名冊[[#Headers],[字號]]))),"")</f>
        <v/>
      </c>
      <c r="B493" s="160" t="s">
        <v>546</v>
      </c>
      <c r="C493" s="162"/>
      <c r="D493" s="160" t="s">
        <v>1010</v>
      </c>
      <c r="E493" s="163">
        <v>44687</v>
      </c>
      <c r="F493" s="163">
        <v>44694</v>
      </c>
      <c r="G493" s="168">
        <f>IF(AND(表格8[[#This Row],[住院日]]&lt;&gt;"",表格8[[#This Row],[出院日]]&lt;&gt;""),(IF(表格8[姓名]="",0,(表格8[出院日]-表格8[住院日])+1)),0)</f>
        <v>8</v>
      </c>
      <c r="H493" s="165" t="str">
        <f>IFERROR((INDEX(名冊[#All],MATCH(表格8[[#This Row],[姓名]],名冊[[#All],[姓名]],0),COLUMN(名冊[[#Headers],[月費]]))),"")</f>
        <v/>
      </c>
      <c r="I493" s="165" t="str">
        <f t="array" ref="I493">IFERROR((INDEX(名冊[#All],MATCH(表格8[[#This Row],[姓名]],名冊[[#All],[姓名]],0),COLUMN(名冊[[#Headers],[包月]]))),"")</f>
        <v/>
      </c>
      <c r="J493" s="165">
        <f>600</f>
        <v>600</v>
      </c>
      <c r="K493" s="174" t="e">
        <f>-(ROUND(IF(表格8[姓名]="",0,(((表格8[月費]+表格8[[#This Row],[包月]])/30)-表格8[佔床費])*表格8[住院天數(含前後日)]),0))</f>
        <v>#VALUE!</v>
      </c>
      <c r="L493" s="169" t="str">
        <f>"住院退費 "&amp;TEXT(表格8[[#This Row],[住院日]],"mm/dd;;")&amp;"-"&amp;TEXT(表格8[[#This Row],[出院日]],"mm/dd;;")&amp;" 共"&amp;表格8[[#This Row],[住院天數(含前後日)]]&amp;"日"</f>
        <v>住院退費 05/06-05/13 共8日</v>
      </c>
      <c r="M493" s="167">
        <f>-(ROUNDDOWN(表格8[[#This Row],[住院天數(含前後日)]]/7,0)*50)</f>
        <v>-50</v>
      </c>
      <c r="N493" s="70"/>
      <c r="O493" s="172"/>
      <c r="P493" s="174">
        <f>-(ROUND(表格8[[#This Row],[冷氣使用
天數]]*(500/30),0))</f>
        <v>0</v>
      </c>
    </row>
    <row r="494" spans="1:16" hidden="1">
      <c r="A494" s="160" t="str">
        <f t="array" ref="A494">IFERROR((INDEX(名冊[#All],MATCH(表格8[[#This Row],[姓名]],名冊[[#All],[姓名]],0),COLUMN(名冊[[#Headers],[字號]]))),"")</f>
        <v>2-197</v>
      </c>
      <c r="B494" s="160" t="s">
        <v>534</v>
      </c>
      <c r="C494" s="162"/>
      <c r="D494" s="160" t="s">
        <v>1010</v>
      </c>
      <c r="E494" s="163">
        <v>44685</v>
      </c>
      <c r="F494" s="163">
        <v>44700</v>
      </c>
      <c r="G494" s="168">
        <f>IF(AND(表格8[[#This Row],[住院日]]&lt;&gt;"",表格8[[#This Row],[出院日]]&lt;&gt;""),(IF(表格8[姓名]="",0,(表格8[出院日]-表格8[住院日])+1)),0)</f>
        <v>16</v>
      </c>
      <c r="H494" s="165">
        <f>IFERROR((INDEX(名冊[#All],MATCH(表格8[[#This Row],[姓名]],名冊[[#All],[姓名]],0),COLUMN(名冊[[#Headers],[月費]]))),"")</f>
        <v>35000</v>
      </c>
      <c r="I494" s="165">
        <f t="array" ref="I494">IFERROR((INDEX(名冊[#All],MATCH(表格8[[#This Row],[姓名]],名冊[[#All],[姓名]],0),COLUMN(名冊[[#Headers],[包月]]))),"")</f>
        <v>0</v>
      </c>
      <c r="J494" s="165">
        <f>600</f>
        <v>600</v>
      </c>
      <c r="K494" s="174">
        <f>-(ROUND(IF(表格8[姓名]="",0,(((表格8[月費]+表格8[[#This Row],[包月]])/30)-表格8[佔床費])*表格8[住院天數(含前後日)]),0))</f>
        <v>-9067</v>
      </c>
      <c r="L494" s="169" t="str">
        <f>"住院退費 "&amp;TEXT(表格8[[#This Row],[住院日]],"mm/dd;;")&amp;"-"&amp;TEXT(表格8[[#This Row],[出院日]],"mm/dd;;")&amp;" 共"&amp;表格8[[#This Row],[住院天數(含前後日)]]&amp;"日"</f>
        <v>住院退費 05/04-05/19 共16日</v>
      </c>
      <c r="M494" s="167">
        <f>-(ROUNDDOWN(表格8[[#This Row],[住院天數(含前後日)]]/7,0)*50)</f>
        <v>-100</v>
      </c>
      <c r="N494" s="70"/>
      <c r="O494" s="172"/>
      <c r="P494" s="174">
        <f>-(ROUND(表格8[[#This Row],[冷氣使用
天數]]*(500/30),0))</f>
        <v>0</v>
      </c>
    </row>
    <row r="495" spans="1:16" hidden="1">
      <c r="A495" s="160" t="str">
        <f t="array" ref="A495">IFERROR((INDEX(名冊[#All],MATCH(表格8[[#This Row],[姓名]],名冊[[#All],[姓名]],0),COLUMN(名冊[[#Headers],[字號]]))),"")</f>
        <v/>
      </c>
      <c r="B495" s="160" t="s">
        <v>585</v>
      </c>
      <c r="C495" s="162"/>
      <c r="D495" s="160" t="s">
        <v>1010</v>
      </c>
      <c r="E495" s="163">
        <v>44679</v>
      </c>
      <c r="F495" s="163">
        <v>44689</v>
      </c>
      <c r="G495" s="168">
        <f>IF(AND(表格8[[#This Row],[住院日]]&lt;&gt;"",表格8[[#This Row],[出院日]]&lt;&gt;""),(IF(表格8[姓名]="",0,(表格8[出院日]-表格8[住院日])+1)),0)</f>
        <v>11</v>
      </c>
      <c r="H495" s="165" t="str">
        <f>IFERROR((INDEX(名冊[#All],MATCH(表格8[[#This Row],[姓名]],名冊[[#All],[姓名]],0),COLUMN(名冊[[#Headers],[月費]]))),"")</f>
        <v/>
      </c>
      <c r="I495" s="165" t="str">
        <f t="array" ref="I495">IFERROR((INDEX(名冊[#All],MATCH(表格8[[#This Row],[姓名]],名冊[[#All],[姓名]],0),COLUMN(名冊[[#Headers],[包月]]))),"")</f>
        <v/>
      </c>
      <c r="J495" s="165">
        <f>600</f>
        <v>600</v>
      </c>
      <c r="K495" s="174" t="e">
        <f>-(ROUND(IF(表格8[姓名]="",0,(((表格8[月費]+表格8[[#This Row],[包月]])/30)-表格8[佔床費])*表格8[住院天數(含前後日)]),0))</f>
        <v>#VALUE!</v>
      </c>
      <c r="L495" s="169" t="str">
        <f>"住院退費 "&amp;TEXT(表格8[[#This Row],[住院日]],"mm/dd;;")&amp;"-"&amp;TEXT(表格8[[#This Row],[出院日]],"mm/dd;;")&amp;" 共"&amp;表格8[[#This Row],[住院天數(含前後日)]]&amp;"日"</f>
        <v>住院退費 04/28-05/08 共11日</v>
      </c>
      <c r="M495" s="167">
        <f>-(ROUNDDOWN(表格8[[#This Row],[住院天數(含前後日)]]/7,0)*50)</f>
        <v>-50</v>
      </c>
      <c r="N495" s="70"/>
      <c r="O495" s="172"/>
      <c r="P495" s="174">
        <f>-(ROUND(表格8[[#This Row],[冷氣使用
天數]]*(500/30),0))</f>
        <v>0</v>
      </c>
    </row>
    <row r="496" spans="1:16" hidden="1">
      <c r="A496" s="160" t="str">
        <f t="array" ref="A496">IFERROR((INDEX(名冊[#All],MATCH(表格8[[#This Row],[姓名]],名冊[[#All],[姓名]],0),COLUMN(名冊[[#Headers],[字號]]))),"")</f>
        <v/>
      </c>
      <c r="B496" s="160" t="s">
        <v>532</v>
      </c>
      <c r="C496" s="162"/>
      <c r="D496" s="160" t="s">
        <v>1010</v>
      </c>
      <c r="E496" s="163">
        <v>44659</v>
      </c>
      <c r="F496" s="163">
        <v>44679</v>
      </c>
      <c r="G496" s="168">
        <f>IF(AND(表格8[[#This Row],[住院日]]&lt;&gt;"",表格8[[#This Row],[出院日]]&lt;&gt;""),(IF(表格8[姓名]="",0,(表格8[出院日]-表格8[住院日])+1)),0)</f>
        <v>21</v>
      </c>
      <c r="H496" s="165" t="str">
        <f>IFERROR((INDEX(名冊[#All],MATCH(表格8[[#This Row],[姓名]],名冊[[#All],[姓名]],0),COLUMN(名冊[[#Headers],[月費]]))),"")</f>
        <v/>
      </c>
      <c r="I496" s="165" t="str">
        <f t="array" ref="I496">IFERROR((INDEX(名冊[#All],MATCH(表格8[[#This Row],[姓名]],名冊[[#All],[姓名]],0),COLUMN(名冊[[#Headers],[包月]]))),"")</f>
        <v/>
      </c>
      <c r="J496" s="165">
        <f>600</f>
        <v>600</v>
      </c>
      <c r="K496" s="174" t="e">
        <f>-(ROUND(IF(表格8[姓名]="",0,(((表格8[月費]+表格8[[#This Row],[包月]])/30)-表格8[佔床費])*表格8[住院天數(含前後日)]),0))</f>
        <v>#VALUE!</v>
      </c>
      <c r="L496" s="169" t="str">
        <f>"住院退費 "&amp;TEXT(表格8[[#This Row],[住院日]],"mm/dd;;")&amp;"-"&amp;TEXT(表格8[[#This Row],[出院日]],"mm/dd;;")&amp;" 共"&amp;表格8[[#This Row],[住院天數(含前後日)]]&amp;"日"</f>
        <v>住院退費 04/08-04/28 共21日</v>
      </c>
      <c r="M496" s="167">
        <f>-(ROUNDDOWN(表格8[[#This Row],[住院天數(含前後日)]]/7,0)*50)</f>
        <v>-150</v>
      </c>
      <c r="N496" s="70"/>
      <c r="O496" s="172"/>
      <c r="P496" s="174">
        <f>-(ROUND(表格8[[#This Row],[冷氣使用
天數]]*(500/30),0))</f>
        <v>0</v>
      </c>
    </row>
    <row r="497" spans="1:16" hidden="1">
      <c r="A497" s="160" t="str">
        <f t="array" ref="A497">IFERROR((INDEX(名冊[#All],MATCH(表格8[[#This Row],[姓名]],名冊[[#All],[姓名]],0),COLUMN(名冊[[#Headers],[字號]]))),"")</f>
        <v/>
      </c>
      <c r="B497" s="160" t="s">
        <v>544</v>
      </c>
      <c r="C497" s="162"/>
      <c r="D497" s="160" t="s">
        <v>1010</v>
      </c>
      <c r="E497" s="163">
        <v>44676</v>
      </c>
      <c r="F497" s="163">
        <v>44686</v>
      </c>
      <c r="G497" s="168">
        <f>IF(AND(表格8[[#This Row],[住院日]]&lt;&gt;"",表格8[[#This Row],[出院日]]&lt;&gt;""),(IF(表格8[姓名]="",0,(表格8[出院日]-表格8[住院日])+1)),0)</f>
        <v>11</v>
      </c>
      <c r="H497" s="165" t="str">
        <f>IFERROR((INDEX(名冊[#All],MATCH(表格8[[#This Row],[姓名]],名冊[[#All],[姓名]],0),COLUMN(名冊[[#Headers],[月費]]))),"")</f>
        <v/>
      </c>
      <c r="I497" s="165" t="str">
        <f t="array" ref="I497">IFERROR((INDEX(名冊[#All],MATCH(表格8[[#This Row],[姓名]],名冊[[#All],[姓名]],0),COLUMN(名冊[[#Headers],[包月]]))),"")</f>
        <v/>
      </c>
      <c r="J497" s="165">
        <f>600</f>
        <v>600</v>
      </c>
      <c r="K497" s="174" t="e">
        <f>-(ROUND(IF(表格8[姓名]="",0,(((表格8[月費]+表格8[[#This Row],[包月]])/30)-表格8[佔床費])*表格8[住院天數(含前後日)]),0))</f>
        <v>#VALUE!</v>
      </c>
      <c r="L497" s="169" t="str">
        <f>"住院退費 "&amp;TEXT(表格8[[#This Row],[住院日]],"mm/dd;;")&amp;"-"&amp;TEXT(表格8[[#This Row],[出院日]],"mm/dd;;")&amp;" 共"&amp;表格8[[#This Row],[住院天數(含前後日)]]&amp;"日"</f>
        <v>住院退費 04/25-05/05 共11日</v>
      </c>
      <c r="M497" s="167">
        <f>-(ROUNDDOWN(表格8[[#This Row],[住院天數(含前後日)]]/7,0)*50)</f>
        <v>-50</v>
      </c>
      <c r="N497" s="70"/>
      <c r="O497" s="172"/>
      <c r="P497" s="174">
        <f>-(ROUND(表格8[[#This Row],[冷氣使用
天數]]*(500/30),0))</f>
        <v>0</v>
      </c>
    </row>
    <row r="498" spans="1:16" hidden="1">
      <c r="A498" s="160" t="str">
        <f t="array" ref="A498">IFERROR((INDEX(名冊[#All],MATCH(表格8[[#This Row],[姓名]],名冊[[#All],[姓名]],0),COLUMN(名冊[[#Headers],[字號]]))),"")</f>
        <v/>
      </c>
      <c r="B498" s="160" t="s">
        <v>595</v>
      </c>
      <c r="C498" s="162"/>
      <c r="D498" s="160" t="s">
        <v>1010</v>
      </c>
      <c r="E498" s="163">
        <v>44677</v>
      </c>
      <c r="F498" s="163">
        <v>44691</v>
      </c>
      <c r="G498" s="168">
        <f>IF(AND(表格8[[#This Row],[住院日]]&lt;&gt;"",表格8[[#This Row],[出院日]]&lt;&gt;""),(IF(表格8[姓名]="",0,(表格8[出院日]-表格8[住院日])+1)),0)</f>
        <v>15</v>
      </c>
      <c r="H498" s="165" t="str">
        <f>IFERROR((INDEX(名冊[#All],MATCH(表格8[[#This Row],[姓名]],名冊[[#All],[姓名]],0),COLUMN(名冊[[#Headers],[月費]]))),"")</f>
        <v/>
      </c>
      <c r="I498" s="165" t="str">
        <f t="array" ref="I498">IFERROR((INDEX(名冊[#All],MATCH(表格8[[#This Row],[姓名]],名冊[[#All],[姓名]],0),COLUMN(名冊[[#Headers],[包月]]))),"")</f>
        <v/>
      </c>
      <c r="J498" s="165">
        <f>600</f>
        <v>600</v>
      </c>
      <c r="K498" s="174" t="e">
        <f>-(ROUND(IF(表格8[姓名]="",0,(((表格8[月費]+表格8[[#This Row],[包月]])/30)-表格8[佔床費])*表格8[住院天數(含前後日)]),0))</f>
        <v>#VALUE!</v>
      </c>
      <c r="L498" s="169" t="str">
        <f>"住院退費 "&amp;TEXT(表格8[[#This Row],[住院日]],"mm/dd;;")&amp;"-"&amp;TEXT(表格8[[#This Row],[出院日]],"mm/dd;;")&amp;" 共"&amp;表格8[[#This Row],[住院天數(含前後日)]]&amp;"日"</f>
        <v>住院退費 04/26-05/10 共15日</v>
      </c>
      <c r="M498" s="167">
        <f>-(ROUNDDOWN(表格8[[#This Row],[住院天數(含前後日)]]/7,0)*50)</f>
        <v>-100</v>
      </c>
      <c r="N498" s="70"/>
      <c r="O498" s="172"/>
      <c r="P498" s="174">
        <f>-(ROUND(表格8[[#This Row],[冷氣使用
天數]]*(500/30),0))</f>
        <v>0</v>
      </c>
    </row>
    <row r="499" spans="1:16" hidden="1">
      <c r="A499" s="160" t="str">
        <f t="array" ref="A499">IFERROR((INDEX(名冊[#All],MATCH(表格8[[#This Row],[姓名]],名冊[[#All],[姓名]],0),COLUMN(名冊[[#Headers],[字號]]))),"")</f>
        <v/>
      </c>
      <c r="B499" s="160" t="s">
        <v>641</v>
      </c>
      <c r="C499" s="162"/>
      <c r="D499" s="160" t="s">
        <v>1010</v>
      </c>
      <c r="E499" s="163">
        <v>44669</v>
      </c>
      <c r="F499" s="163">
        <v>44680</v>
      </c>
      <c r="G499" s="168">
        <f>IF(AND(表格8[[#This Row],[住院日]]&lt;&gt;"",表格8[[#This Row],[出院日]]&lt;&gt;""),(IF(表格8[姓名]="",0,(表格8[出院日]-表格8[住院日])+1)),0)</f>
        <v>12</v>
      </c>
      <c r="H499" s="165" t="str">
        <f>IFERROR((INDEX(名冊[#All],MATCH(表格8[[#This Row],[姓名]],名冊[[#All],[姓名]],0),COLUMN(名冊[[#Headers],[月費]]))),"")</f>
        <v/>
      </c>
      <c r="I499" s="165" t="str">
        <f t="array" ref="I499">IFERROR((INDEX(名冊[#All],MATCH(表格8[[#This Row],[姓名]],名冊[[#All],[姓名]],0),COLUMN(名冊[[#Headers],[包月]]))),"")</f>
        <v/>
      </c>
      <c r="J499" s="165">
        <f>600</f>
        <v>600</v>
      </c>
      <c r="K499" s="174" t="e">
        <f>-(ROUND(IF(表格8[姓名]="",0,(((表格8[月費]+表格8[[#This Row],[包月]])/30)-表格8[佔床費])*表格8[住院天數(含前後日)]),0))</f>
        <v>#VALUE!</v>
      </c>
      <c r="L499" s="169" t="str">
        <f>"住院退費 "&amp;TEXT(表格8[[#This Row],[住院日]],"mm/dd;;")&amp;"-"&amp;TEXT(表格8[[#This Row],[出院日]],"mm/dd;;")&amp;" 共"&amp;表格8[[#This Row],[住院天數(含前後日)]]&amp;"日"</f>
        <v>住院退費 04/18-04/29 共12日</v>
      </c>
      <c r="M499" s="167">
        <f>-(ROUNDDOWN(表格8[[#This Row],[住院天數(含前後日)]]/7,0)*50)</f>
        <v>-50</v>
      </c>
      <c r="N499" s="70"/>
      <c r="O499" s="172"/>
      <c r="P499" s="174">
        <f>-(ROUND(表格8[[#This Row],[冷氣使用
天數]]*(500/30),0))</f>
        <v>0</v>
      </c>
    </row>
    <row r="500" spans="1:16" hidden="1">
      <c r="A500" s="160" t="str">
        <f t="array" ref="A500">IFERROR((INDEX(名冊[#All],MATCH(表格8[[#This Row],[姓名]],名冊[[#All],[姓名]],0),COLUMN(名冊[[#Headers],[字號]]))),"")</f>
        <v/>
      </c>
      <c r="B500" s="160" t="s">
        <v>547</v>
      </c>
      <c r="C500" s="162"/>
      <c r="D500" s="160" t="s">
        <v>1010</v>
      </c>
      <c r="E500" s="163">
        <v>44661</v>
      </c>
      <c r="F500" s="163">
        <v>44680</v>
      </c>
      <c r="G500" s="168">
        <f>IF(AND(表格8[[#This Row],[住院日]]&lt;&gt;"",表格8[[#This Row],[出院日]]&lt;&gt;""),(IF(表格8[姓名]="",0,(表格8[出院日]-表格8[住院日])+1)),0)</f>
        <v>20</v>
      </c>
      <c r="H500" s="165" t="str">
        <f>IFERROR((INDEX(名冊[#All],MATCH(表格8[[#This Row],[姓名]],名冊[[#All],[姓名]],0),COLUMN(名冊[[#Headers],[月費]]))),"")</f>
        <v/>
      </c>
      <c r="I500" s="165" t="str">
        <f t="array" ref="I500">IFERROR((INDEX(名冊[#All],MATCH(表格8[[#This Row],[姓名]],名冊[[#All],[姓名]],0),COLUMN(名冊[[#Headers],[包月]]))),"")</f>
        <v/>
      </c>
      <c r="J500" s="165">
        <f>600</f>
        <v>600</v>
      </c>
      <c r="K500" s="174" t="e">
        <f>-(ROUND(IF(表格8[姓名]="",0,(((表格8[月費]+表格8[[#This Row],[包月]])/30)-表格8[佔床費])*表格8[住院天數(含前後日)]),0))</f>
        <v>#VALUE!</v>
      </c>
      <c r="L500" s="169" t="str">
        <f>"住院退費 "&amp;TEXT(表格8[[#This Row],[住院日]],"mm/dd;;")&amp;"-"&amp;TEXT(表格8[[#This Row],[出院日]],"mm/dd;;")&amp;" 共"&amp;表格8[[#This Row],[住院天數(含前後日)]]&amp;"日"</f>
        <v>住院退費 04/10-04/29 共20日</v>
      </c>
      <c r="M500" s="167">
        <f>-(ROUNDDOWN(表格8[[#This Row],[住院天數(含前後日)]]/7,0)*50)</f>
        <v>-100</v>
      </c>
      <c r="N500" s="70"/>
      <c r="O500" s="172"/>
      <c r="P500" s="174">
        <f>-(ROUND(表格8[[#This Row],[冷氣使用
天數]]*(500/30),0))</f>
        <v>0</v>
      </c>
    </row>
    <row r="501" spans="1:16" hidden="1">
      <c r="A501" s="160" t="str">
        <f t="array" ref="A501">IFERROR((INDEX(名冊[#All],MATCH(表格8[[#This Row],[姓名]],名冊[[#All],[姓名]],0),COLUMN(名冊[[#Headers],[字號]]))),"")</f>
        <v>2-066</v>
      </c>
      <c r="B501" s="160" t="s">
        <v>355</v>
      </c>
      <c r="C501" s="162"/>
      <c r="D501" s="160" t="s">
        <v>1010</v>
      </c>
      <c r="E501" s="163">
        <v>44681</v>
      </c>
      <c r="F501" s="163">
        <v>44691</v>
      </c>
      <c r="G501" s="168">
        <f>IF(AND(表格8[[#This Row],[住院日]]&lt;&gt;"",表格8[[#This Row],[出院日]]&lt;&gt;""),(IF(表格8[姓名]="",0,(表格8[出院日]-表格8[住院日])+1)),0)</f>
        <v>11</v>
      </c>
      <c r="H501" s="165">
        <f>IFERROR((INDEX(名冊[#All],MATCH(表格8[[#This Row],[姓名]],名冊[[#All],[姓名]],0),COLUMN(名冊[[#Headers],[月費]]))),"")</f>
        <v>36000</v>
      </c>
      <c r="I501" s="165">
        <f t="array" ref="I501">IFERROR((INDEX(名冊[#All],MATCH(表格8[[#This Row],[姓名]],名冊[[#All],[姓名]],0),COLUMN(名冊[[#Headers],[包月]]))),"")</f>
        <v>0</v>
      </c>
      <c r="J501" s="165">
        <f>600</f>
        <v>600</v>
      </c>
      <c r="K501" s="174">
        <f>-(ROUND(IF(表格8[姓名]="",0,(((表格8[月費]+表格8[[#This Row],[包月]])/30)-表格8[佔床費])*表格8[住院天數(含前後日)]),0))</f>
        <v>-6600</v>
      </c>
      <c r="L501" s="169" t="str">
        <f>"住院退費 "&amp;TEXT(表格8[[#This Row],[住院日]],"mm/dd;;")&amp;"-"&amp;TEXT(表格8[[#This Row],[出院日]],"mm/dd;;")&amp;" 共"&amp;表格8[[#This Row],[住院天數(含前後日)]]&amp;"日"</f>
        <v>住院退費 04/30-05/10 共11日</v>
      </c>
      <c r="M501" s="167">
        <f>-(ROUNDDOWN(表格8[[#This Row],[住院天數(含前後日)]]/7,0)*50)</f>
        <v>-50</v>
      </c>
      <c r="N501" s="70"/>
      <c r="O501" s="172"/>
      <c r="P501" s="174">
        <f>-(ROUND(表格8[[#This Row],[冷氣使用
天數]]*(500/30),0))</f>
        <v>0</v>
      </c>
    </row>
    <row r="502" spans="1:16" hidden="1">
      <c r="A502" s="160" t="str">
        <f t="array" ref="A502">IFERROR((INDEX(名冊[#All],MATCH(表格8[[#This Row],[姓名]],名冊[[#All],[姓名]],0),COLUMN(名冊[[#Headers],[字號]]))),"")</f>
        <v>3-528</v>
      </c>
      <c r="B502" s="160" t="s">
        <v>1075</v>
      </c>
      <c r="C502" s="162"/>
      <c r="D502" s="160" t="s">
        <v>1010</v>
      </c>
      <c r="E502" s="163">
        <v>44662</v>
      </c>
      <c r="F502" s="163">
        <v>44683</v>
      </c>
      <c r="G502" s="168">
        <f>IF(AND(表格8[[#This Row],[住院日]]&lt;&gt;"",表格8[[#This Row],[出院日]]&lt;&gt;""),(IF(表格8[姓名]="",0,(表格8[出院日]-表格8[住院日])+1)),0)</f>
        <v>22</v>
      </c>
      <c r="H502" s="165">
        <f>IFERROR((INDEX(名冊[#All],MATCH(表格8[[#This Row],[姓名]],名冊[[#All],[姓名]],0),COLUMN(名冊[[#Headers],[月費]]))),"")</f>
        <v>32000</v>
      </c>
      <c r="I502" s="165">
        <f t="array" ref="I502">IFERROR((INDEX(名冊[#All],MATCH(表格8[[#This Row],[姓名]],名冊[[#All],[姓名]],0),COLUMN(名冊[[#Headers],[包月]]))),"")</f>
        <v>0</v>
      </c>
      <c r="J502" s="165">
        <f>600</f>
        <v>600</v>
      </c>
      <c r="K502" s="174">
        <f>-(ROUND(IF(表格8[姓名]="",0,(((表格8[月費]+表格8[[#This Row],[包月]])/30)-表格8[佔床費])*表格8[住院天數(含前後日)]),0))</f>
        <v>-10267</v>
      </c>
      <c r="L502" s="169" t="str">
        <f>"住院退費 "&amp;TEXT(表格8[[#This Row],[住院日]],"mm/dd;;")&amp;"-"&amp;TEXT(表格8[[#This Row],[出院日]],"mm/dd;;")&amp;" 共"&amp;表格8[[#This Row],[住院天數(含前後日)]]&amp;"日"</f>
        <v>住院退費 04/11-05/02 共22日</v>
      </c>
      <c r="M502" s="167">
        <f>-(ROUNDDOWN(表格8[[#This Row],[住院天數(含前後日)]]/7,0)*50)</f>
        <v>-150</v>
      </c>
      <c r="N502" s="70"/>
      <c r="O502" s="172"/>
      <c r="P502" s="174">
        <f>-(ROUND(表格8[[#This Row],[冷氣使用
天數]]*(500/30),0))</f>
        <v>0</v>
      </c>
    </row>
    <row r="503" spans="1:16" hidden="1">
      <c r="A503" s="160" t="str">
        <f t="array" ref="A503">IFERROR((INDEX(名冊[#All],MATCH(表格8[[#This Row],[姓名]],名冊[[#All],[姓名]],0),COLUMN(名冊[[#Headers],[字號]]))),"")</f>
        <v/>
      </c>
      <c r="B503" s="160" t="s">
        <v>755</v>
      </c>
      <c r="C503" s="162"/>
      <c r="D503" s="160" t="s">
        <v>1010</v>
      </c>
      <c r="E503" s="163">
        <v>44662</v>
      </c>
      <c r="F503" s="163">
        <v>44679</v>
      </c>
      <c r="G503" s="168">
        <f>IF(AND(表格8[[#This Row],[住院日]]&lt;&gt;"",表格8[[#This Row],[出院日]]&lt;&gt;""),(IF(表格8[姓名]="",0,(表格8[出院日]-表格8[住院日])+1)),0)</f>
        <v>18</v>
      </c>
      <c r="H503" s="165" t="str">
        <f>IFERROR((INDEX(名冊[#All],MATCH(表格8[[#This Row],[姓名]],名冊[[#All],[姓名]],0),COLUMN(名冊[[#Headers],[月費]]))),"")</f>
        <v/>
      </c>
      <c r="I503" s="165" t="str">
        <f t="array" ref="I503">IFERROR((INDEX(名冊[#All],MATCH(表格8[[#This Row],[姓名]],名冊[[#All],[姓名]],0),COLUMN(名冊[[#Headers],[包月]]))),"")</f>
        <v/>
      </c>
      <c r="J503" s="165">
        <f>600</f>
        <v>600</v>
      </c>
      <c r="K503" s="174" t="e">
        <f>-(ROUND(IF(表格8[姓名]="",0,(((表格8[月費]+表格8[[#This Row],[包月]])/30)-表格8[佔床費])*表格8[住院天數(含前後日)]),0))</f>
        <v>#VALUE!</v>
      </c>
      <c r="L503" s="169" t="str">
        <f>"住院退費 "&amp;TEXT(表格8[[#This Row],[住院日]],"mm/dd;;")&amp;"-"&amp;TEXT(表格8[[#This Row],[出院日]],"mm/dd;;")&amp;" 共"&amp;表格8[[#This Row],[住院天數(含前後日)]]&amp;"日"</f>
        <v>住院退費 04/11-04/28 共18日</v>
      </c>
      <c r="M503" s="167">
        <f>-(ROUNDDOWN(表格8[[#This Row],[住院天數(含前後日)]]/7,0)*50)</f>
        <v>-100</v>
      </c>
      <c r="N503" s="70"/>
      <c r="O503" s="172"/>
      <c r="P503" s="174">
        <f>-(ROUND(表格8[[#This Row],[冷氣使用
天數]]*(500/30),0))</f>
        <v>0</v>
      </c>
    </row>
    <row r="504" spans="1:16" hidden="1">
      <c r="A504" s="160" t="str">
        <f t="array" ref="A504">IFERROR((INDEX(名冊[#All],MATCH(表格8[[#This Row],[姓名]],名冊[[#All],[姓名]],0),COLUMN(名冊[[#Headers],[字號]]))),"")</f>
        <v>1-667</v>
      </c>
      <c r="B504" s="160" t="s">
        <v>1298</v>
      </c>
      <c r="C504" s="162"/>
      <c r="D504" s="160" t="s">
        <v>1010</v>
      </c>
      <c r="E504" s="163">
        <v>44680</v>
      </c>
      <c r="F504" s="163">
        <v>44683</v>
      </c>
      <c r="G504" s="168">
        <f>IF(AND(表格8[[#This Row],[住院日]]&lt;&gt;"",表格8[[#This Row],[出院日]]&lt;&gt;""),(IF(表格8[姓名]="",0,(表格8[出院日]-表格8[住院日])+1)),0)</f>
        <v>4</v>
      </c>
      <c r="H504" s="165">
        <f>IFERROR((INDEX(名冊[#All],MATCH(表格8[[#This Row],[姓名]],名冊[[#All],[姓名]],0),COLUMN(名冊[[#Headers],[月費]]))),"")</f>
        <v>27000</v>
      </c>
      <c r="I504" s="165">
        <f t="array" ref="I504">IFERROR((INDEX(名冊[#All],MATCH(表格8[[#This Row],[姓名]],名冊[[#All],[姓名]],0),COLUMN(名冊[[#Headers],[包月]]))),"")</f>
        <v>0</v>
      </c>
      <c r="J504" s="165">
        <f>600</f>
        <v>600</v>
      </c>
      <c r="K504" s="174">
        <f>-(ROUND(IF(表格8[姓名]="",0,(((表格8[月費]+表格8[[#This Row],[包月]])/30)-表格8[佔床費])*表格8[住院天數(含前後日)]),0))</f>
        <v>-1200</v>
      </c>
      <c r="L504" s="169" t="str">
        <f>"住院退費 "&amp;TEXT(表格8[[#This Row],[住院日]],"mm/dd;;")&amp;"-"&amp;TEXT(表格8[[#This Row],[出院日]],"mm/dd;;")&amp;" 共"&amp;表格8[[#This Row],[住院天數(含前後日)]]&amp;"日"</f>
        <v>住院退費 04/29-05/02 共4日</v>
      </c>
      <c r="M504" s="167">
        <f>-(ROUNDDOWN(表格8[[#This Row],[住院天數(含前後日)]]/7,0)*50)</f>
        <v>0</v>
      </c>
      <c r="N504" s="70"/>
      <c r="O504" s="172"/>
      <c r="P504" s="174">
        <f>-(ROUND(表格8[[#This Row],[冷氣使用
天數]]*(500/30),0))</f>
        <v>0</v>
      </c>
    </row>
    <row r="505" spans="1:16" hidden="1">
      <c r="A505" s="160" t="str">
        <f t="array" ref="A505">IFERROR((INDEX(名冊[#All],MATCH(表格8[[#This Row],[姓名]],名冊[[#All],[姓名]],0),COLUMN(名冊[[#Headers],[字號]]))),"")</f>
        <v>2-086</v>
      </c>
      <c r="B505" s="160" t="s">
        <v>275</v>
      </c>
      <c r="C505" s="162"/>
      <c r="D505" s="160" t="s">
        <v>1010</v>
      </c>
      <c r="E505" s="163">
        <v>44670</v>
      </c>
      <c r="F505" s="163">
        <v>44687</v>
      </c>
      <c r="G505" s="168">
        <f>IF(AND(表格8[[#This Row],[住院日]]&lt;&gt;"",表格8[[#This Row],[出院日]]&lt;&gt;""),(IF(表格8[姓名]="",0,(表格8[出院日]-表格8[住院日])+1)),0)</f>
        <v>18</v>
      </c>
      <c r="H505" s="165">
        <f>IFERROR((INDEX(名冊[#All],MATCH(表格8[[#This Row],[姓名]],名冊[[#All],[姓名]],0),COLUMN(名冊[[#Headers],[月費]]))),"")</f>
        <v>37000</v>
      </c>
      <c r="I505" s="165">
        <f t="array" ref="I505">IFERROR((INDEX(名冊[#All],MATCH(表格8[[#This Row],[姓名]],名冊[[#All],[姓名]],0),COLUMN(名冊[[#Headers],[包月]]))),"")</f>
        <v>0</v>
      </c>
      <c r="J505" s="165">
        <f>600</f>
        <v>600</v>
      </c>
      <c r="K505" s="174">
        <f>-(ROUND(IF(表格8[姓名]="",0,(((表格8[月費]+表格8[[#This Row],[包月]])/30)-表格8[佔床費])*表格8[住院天數(含前後日)]),0))</f>
        <v>-11400</v>
      </c>
      <c r="L505" s="169" t="str">
        <f>"住院退費 "&amp;TEXT(表格8[[#This Row],[住院日]],"mm/dd;;")&amp;"-"&amp;TEXT(表格8[[#This Row],[出院日]],"mm/dd;;")&amp;" 共"&amp;表格8[[#This Row],[住院天數(含前後日)]]&amp;"日"</f>
        <v>住院退費 04/19-05/06 共18日</v>
      </c>
      <c r="M505" s="167">
        <f>-(ROUNDDOWN(表格8[[#This Row],[住院天數(含前後日)]]/7,0)*50)</f>
        <v>-100</v>
      </c>
      <c r="N505" s="70"/>
      <c r="O505" s="172"/>
      <c r="P505" s="174">
        <f>-(ROUND(表格8[[#This Row],[冷氣使用
天數]]*(500/30),0))</f>
        <v>0</v>
      </c>
    </row>
    <row r="506" spans="1:16" hidden="1">
      <c r="A506" s="160" t="str">
        <f t="array" ref="A506">IFERROR((INDEX(名冊[#All],MATCH(表格8[[#This Row],[姓名]],名冊[[#All],[姓名]],0),COLUMN(名冊[[#Headers],[字號]]))),"")</f>
        <v/>
      </c>
      <c r="B506" s="160" t="s">
        <v>789</v>
      </c>
      <c r="C506" s="162"/>
      <c r="D506" s="160" t="s">
        <v>1010</v>
      </c>
      <c r="E506" s="163">
        <v>44671</v>
      </c>
      <c r="F506" s="163">
        <v>44687</v>
      </c>
      <c r="G506" s="168">
        <f>IF(AND(表格8[[#This Row],[住院日]]&lt;&gt;"",表格8[[#This Row],[出院日]]&lt;&gt;""),(IF(表格8[姓名]="",0,(表格8[出院日]-表格8[住院日])+1)),0)</f>
        <v>17</v>
      </c>
      <c r="H506" s="165" t="str">
        <f>IFERROR((INDEX(名冊[#All],MATCH(表格8[[#This Row],[姓名]],名冊[[#All],[姓名]],0),COLUMN(名冊[[#Headers],[月費]]))),"")</f>
        <v/>
      </c>
      <c r="I506" s="165" t="str">
        <f t="array" ref="I506">IFERROR((INDEX(名冊[#All],MATCH(表格8[[#This Row],[姓名]],名冊[[#All],[姓名]],0),COLUMN(名冊[[#Headers],[包月]]))),"")</f>
        <v/>
      </c>
      <c r="J506" s="165">
        <f>600</f>
        <v>600</v>
      </c>
      <c r="K506" s="174" t="e">
        <f>-(ROUND(IF(表格8[姓名]="",0,(((表格8[月費]+表格8[[#This Row],[包月]])/30)-表格8[佔床費])*表格8[住院天數(含前後日)]),0))</f>
        <v>#VALUE!</v>
      </c>
      <c r="L506" s="169" t="str">
        <f>"住院退費 "&amp;TEXT(表格8[[#This Row],[住院日]],"mm/dd;;")&amp;"-"&amp;TEXT(表格8[[#This Row],[出院日]],"mm/dd;;")&amp;" 共"&amp;表格8[[#This Row],[住院天數(含前後日)]]&amp;"日"</f>
        <v>住院退費 04/20-05/06 共17日</v>
      </c>
      <c r="M506" s="167">
        <f>-(ROUNDDOWN(表格8[[#This Row],[住院天數(含前後日)]]/7,0)*50)</f>
        <v>-100</v>
      </c>
      <c r="N506" s="70"/>
      <c r="O506" s="172"/>
      <c r="P506" s="174">
        <f>-(ROUND(表格8[[#This Row],[冷氣使用
天數]]*(500/30),0))</f>
        <v>0</v>
      </c>
    </row>
    <row r="507" spans="1:16" hidden="1">
      <c r="A507" s="160" t="str">
        <f t="array" ref="A507">IFERROR((INDEX(名冊[#All],MATCH(表格8[[#This Row],[姓名]],名冊[[#All],[姓名]],0),COLUMN(名冊[[#Headers],[字號]]))),"")</f>
        <v/>
      </c>
      <c r="B507" s="160" t="s">
        <v>563</v>
      </c>
      <c r="C507" s="162"/>
      <c r="D507" s="160" t="s">
        <v>1010</v>
      </c>
      <c r="E507" s="163">
        <v>44674</v>
      </c>
      <c r="F507" s="163">
        <v>44687</v>
      </c>
      <c r="G507" s="168">
        <f>IF(AND(表格8[[#This Row],[住院日]]&lt;&gt;"",表格8[[#This Row],[出院日]]&lt;&gt;""),(IF(表格8[姓名]="",0,(表格8[出院日]-表格8[住院日])+1)),0)</f>
        <v>14</v>
      </c>
      <c r="H507" s="165" t="str">
        <f>IFERROR((INDEX(名冊[#All],MATCH(表格8[[#This Row],[姓名]],名冊[[#All],[姓名]],0),COLUMN(名冊[[#Headers],[月費]]))),"")</f>
        <v/>
      </c>
      <c r="I507" s="165" t="str">
        <f t="array" ref="I507">IFERROR((INDEX(名冊[#All],MATCH(表格8[[#This Row],[姓名]],名冊[[#All],[姓名]],0),COLUMN(名冊[[#Headers],[包月]]))),"")</f>
        <v/>
      </c>
      <c r="J507" s="165">
        <f>600</f>
        <v>600</v>
      </c>
      <c r="K507" s="174" t="e">
        <f>-(ROUND(IF(表格8[姓名]="",0,(((表格8[月費]+表格8[[#This Row],[包月]])/30)-表格8[佔床費])*表格8[住院天數(含前後日)]),0))</f>
        <v>#VALUE!</v>
      </c>
      <c r="L507" s="169" t="str">
        <f>"住院退費 "&amp;TEXT(表格8[[#This Row],[住院日]],"mm/dd;;")&amp;"-"&amp;TEXT(表格8[[#This Row],[出院日]],"mm/dd;;")&amp;" 共"&amp;表格8[[#This Row],[住院天數(含前後日)]]&amp;"日"</f>
        <v>住院退費 04/23-05/06 共14日</v>
      </c>
      <c r="M507" s="167">
        <f>-(ROUNDDOWN(表格8[[#This Row],[住院天數(含前後日)]]/7,0)*50)</f>
        <v>-100</v>
      </c>
      <c r="N507" s="70"/>
      <c r="O507" s="172"/>
      <c r="P507" s="174">
        <f>-(ROUND(表格8[[#This Row],[冷氣使用
天數]]*(500/30),0))</f>
        <v>0</v>
      </c>
    </row>
    <row r="508" spans="1:16" hidden="1">
      <c r="A508" s="160" t="str">
        <f t="array" ref="A508">IFERROR((INDEX(名冊[#All],MATCH(表格8[[#This Row],[姓名]],名冊[[#All],[姓名]],0),COLUMN(名冊[[#Headers],[字號]]))),"")</f>
        <v>1-519</v>
      </c>
      <c r="B508" s="160" t="s">
        <v>576</v>
      </c>
      <c r="C508" s="162"/>
      <c r="D508" s="160" t="s">
        <v>1010</v>
      </c>
      <c r="E508" s="163">
        <v>44678</v>
      </c>
      <c r="F508" s="163">
        <v>44700</v>
      </c>
      <c r="G508" s="168">
        <f>IF(AND(表格8[[#This Row],[住院日]]&lt;&gt;"",表格8[[#This Row],[出院日]]&lt;&gt;""),(IF(表格8[姓名]="",0,(表格8[出院日]-表格8[住院日])+1)),0)</f>
        <v>23</v>
      </c>
      <c r="H508" s="165">
        <f>IFERROR((INDEX(名冊[#All],MATCH(表格8[[#This Row],[姓名]],名冊[[#All],[姓名]],0),COLUMN(名冊[[#Headers],[月費]]))),"")</f>
        <v>32000</v>
      </c>
      <c r="I508" s="165">
        <f t="array" ref="I508">IFERROR((INDEX(名冊[#All],MATCH(表格8[[#This Row],[姓名]],名冊[[#All],[姓名]],0),COLUMN(名冊[[#Headers],[包月]]))),"")</f>
        <v>0</v>
      </c>
      <c r="J508" s="165">
        <f>600</f>
        <v>600</v>
      </c>
      <c r="K508" s="174">
        <f>-(ROUND(IF(表格8[姓名]="",0,(((表格8[月費]+表格8[[#This Row],[包月]])/30)-表格8[佔床費])*表格8[住院天數(含前後日)]),0))</f>
        <v>-10733</v>
      </c>
      <c r="L508" s="169" t="str">
        <f>"住院退費 "&amp;TEXT(表格8[[#This Row],[住院日]],"mm/dd;;")&amp;"-"&amp;TEXT(表格8[[#This Row],[出院日]],"mm/dd;;")&amp;" 共"&amp;表格8[[#This Row],[住院天數(含前後日)]]&amp;"日"</f>
        <v>住院退費 04/27-05/19 共23日</v>
      </c>
      <c r="M508" s="167">
        <f>-(ROUNDDOWN(表格8[[#This Row],[住院天數(含前後日)]]/7,0)*50)</f>
        <v>-150</v>
      </c>
      <c r="N508" s="70"/>
      <c r="O508" s="172"/>
      <c r="P508" s="174">
        <f>-(ROUND(表格8[[#This Row],[冷氣使用
天數]]*(500/30),0))</f>
        <v>0</v>
      </c>
    </row>
    <row r="509" spans="1:16" hidden="1">
      <c r="A509" s="160" t="str">
        <f t="array" ref="A509">IFERROR((INDEX(名冊[#All],MATCH(表格8[[#This Row],[姓名]],名冊[[#All],[姓名]],0),COLUMN(名冊[[#Headers],[字號]]))),"")</f>
        <v/>
      </c>
      <c r="B509" s="160" t="s">
        <v>582</v>
      </c>
      <c r="C509" s="162"/>
      <c r="D509" s="160" t="s">
        <v>1010</v>
      </c>
      <c r="E509" s="163">
        <v>44697</v>
      </c>
      <c r="F509" s="163">
        <v>44706</v>
      </c>
      <c r="G509" s="168">
        <f>IF(AND(表格8[[#This Row],[住院日]]&lt;&gt;"",表格8[[#This Row],[出院日]]&lt;&gt;""),(IF(表格8[姓名]="",0,(表格8[出院日]-表格8[住院日])+1)),0)</f>
        <v>10</v>
      </c>
      <c r="H509" s="165" t="str">
        <f>IFERROR((INDEX(名冊[#All],MATCH(表格8[[#This Row],[姓名]],名冊[[#All],[姓名]],0),COLUMN(名冊[[#Headers],[月費]]))),"")</f>
        <v/>
      </c>
      <c r="I509" s="165" t="str">
        <f t="array" ref="I509">IFERROR((INDEX(名冊[#All],MATCH(表格8[[#This Row],[姓名]],名冊[[#All],[姓名]],0),COLUMN(名冊[[#Headers],[包月]]))),"")</f>
        <v/>
      </c>
      <c r="J509" s="165">
        <f>600</f>
        <v>600</v>
      </c>
      <c r="K509" s="174" t="e">
        <f>-(ROUND(IF(表格8[姓名]="",0,(((表格8[月費]+表格8[[#This Row],[包月]])/30)-表格8[佔床費])*表格8[住院天數(含前後日)]),0))</f>
        <v>#VALUE!</v>
      </c>
      <c r="L509" s="169" t="str">
        <f>"住院退費 "&amp;TEXT(表格8[[#This Row],[住院日]],"mm/dd;;")&amp;"-"&amp;TEXT(表格8[[#This Row],[出院日]],"mm/dd;;")&amp;" 共"&amp;表格8[[#This Row],[住院天數(含前後日)]]&amp;"日"</f>
        <v>住院退費 05/16-05/25 共10日</v>
      </c>
      <c r="M509" s="167">
        <f>-(ROUNDDOWN(表格8[[#This Row],[住院天數(含前後日)]]/7,0)*50)</f>
        <v>-50</v>
      </c>
      <c r="N509" s="70"/>
      <c r="O509" s="172"/>
      <c r="P509" s="174">
        <f>-(ROUND(表格8[[#This Row],[冷氣使用
天數]]*(500/30),0))</f>
        <v>0</v>
      </c>
    </row>
    <row r="510" spans="1:16" hidden="1">
      <c r="A510" s="160" t="str">
        <f t="array" ref="A510">IFERROR((INDEX(名冊[#All],MATCH(表格8[[#This Row],[姓名]],名冊[[#All],[姓名]],0),COLUMN(名冊[[#Headers],[字號]]))),"")</f>
        <v/>
      </c>
      <c r="B510" s="160" t="s">
        <v>1382</v>
      </c>
      <c r="C510" s="162"/>
      <c r="D510" s="160" t="str">
        <f t="shared" ref="D510:D520" si="10">"住院退費"</f>
        <v>住院退費</v>
      </c>
      <c r="E510" s="163">
        <v>44698</v>
      </c>
      <c r="F510" s="163">
        <v>44727</v>
      </c>
      <c r="G510" s="168">
        <f>IF(AND(表格8[[#This Row],[住院日]]&lt;&gt;"",表格8[[#This Row],[出院日]]&lt;&gt;""),(IF(表格8[姓名]="",0,(表格8[出院日]-表格8[住院日])+1)),0)</f>
        <v>30</v>
      </c>
      <c r="H510" s="165" t="str">
        <f>IFERROR((INDEX(名冊[#All],MATCH(表格8[[#This Row],[姓名]],名冊[[#All],[姓名]],0),COLUMN(名冊[[#Headers],[月費]]))),"")</f>
        <v/>
      </c>
      <c r="I510" s="165" t="str">
        <f t="array" ref="I510">IFERROR((INDEX(名冊[#All],MATCH(表格8[[#This Row],[姓名]],名冊[[#All],[姓名]],0),COLUMN(名冊[[#Headers],[包月]]))),"")</f>
        <v/>
      </c>
      <c r="J510" s="165">
        <f>600</f>
        <v>600</v>
      </c>
      <c r="K510" s="174" t="e">
        <f>-(ROUND(IF(表格8[姓名]="",0,(((表格8[月費]+表格8[[#This Row],[包月]])/30)-表格8[佔床費])*表格8[住院天數(含前後日)]),0))</f>
        <v>#VALUE!</v>
      </c>
      <c r="L510" s="169" t="str">
        <f>"住院退費 "&amp;TEXT(表格8[[#This Row],[住院日]],"mm/dd;;")&amp;"-"&amp;TEXT(表格8[[#This Row],[出院日]],"mm/dd;;")&amp;" 共"&amp;表格8[[#This Row],[住院天數(含前後日)]]&amp;"日"</f>
        <v>住院退費 05/17-06/15 共30日</v>
      </c>
      <c r="M510" s="167">
        <f>-(ROUNDDOWN(表格8[[#This Row],[住院天數(含前後日)]]/7,0)*50)</f>
        <v>-200</v>
      </c>
      <c r="N510" s="70"/>
      <c r="O510" s="172"/>
      <c r="P510" s="174">
        <f>-(ROUND(表格8[[#This Row],[冷氣使用
天數]]*(500/30),0))</f>
        <v>0</v>
      </c>
    </row>
    <row r="511" spans="1:16" hidden="1">
      <c r="A511" s="160" t="str">
        <f t="array" ref="A511">IFERROR((INDEX(名冊[#All],MATCH(表格8[[#This Row],[姓名]],名冊[[#All],[姓名]],0),COLUMN(名冊[[#Headers],[字號]]))),"")</f>
        <v/>
      </c>
      <c r="B511" s="160" t="s">
        <v>1383</v>
      </c>
      <c r="C511" s="162"/>
      <c r="D511" s="160" t="str">
        <f t="shared" si="10"/>
        <v>住院退費</v>
      </c>
      <c r="E511" s="163">
        <v>44708</v>
      </c>
      <c r="F511" s="163">
        <v>44715</v>
      </c>
      <c r="G511" s="168">
        <f>IF(AND(表格8[[#This Row],[住院日]]&lt;&gt;"",表格8[[#This Row],[出院日]]&lt;&gt;""),(IF(表格8[姓名]="",0,(表格8[出院日]-表格8[住院日])+1)),0)</f>
        <v>8</v>
      </c>
      <c r="H511" s="165" t="str">
        <f>IFERROR((INDEX(名冊[#All],MATCH(表格8[[#This Row],[姓名]],名冊[[#All],[姓名]],0),COLUMN(名冊[[#Headers],[月費]]))),"")</f>
        <v/>
      </c>
      <c r="I511" s="165" t="str">
        <f t="array" ref="I511">IFERROR((INDEX(名冊[#All],MATCH(表格8[[#This Row],[姓名]],名冊[[#All],[姓名]],0),COLUMN(名冊[[#Headers],[包月]]))),"")</f>
        <v/>
      </c>
      <c r="J511" s="165">
        <f>600</f>
        <v>600</v>
      </c>
      <c r="K511" s="174" t="e">
        <f>-(ROUND(IF(表格8[姓名]="",0,(((表格8[月費]+表格8[[#This Row],[包月]])/30)-表格8[佔床費])*表格8[住院天數(含前後日)]),0))</f>
        <v>#VALUE!</v>
      </c>
      <c r="L511" s="169" t="str">
        <f>"住院退費 "&amp;TEXT(表格8[[#This Row],[住院日]],"mm/dd;;")&amp;"-"&amp;TEXT(表格8[[#This Row],[出院日]],"mm/dd;;")&amp;" 共"&amp;表格8[[#This Row],[住院天數(含前後日)]]&amp;"日"</f>
        <v>住院退費 05/27-06/03 共8日</v>
      </c>
      <c r="M511" s="167">
        <f>-(ROUNDDOWN(表格8[[#This Row],[住院天數(含前後日)]]/7,0)*50)</f>
        <v>-50</v>
      </c>
      <c r="N511" s="70"/>
      <c r="O511" s="172"/>
      <c r="P511" s="174">
        <f>-(ROUND(表格8[[#This Row],[冷氣使用
天數]]*(500/30),0))</f>
        <v>0</v>
      </c>
    </row>
    <row r="512" spans="1:16" hidden="1">
      <c r="A512" s="160" t="str">
        <f t="array" ref="A512">IFERROR((INDEX(名冊[#All],MATCH(表格8[[#This Row],[姓名]],名冊[[#All],[姓名]],0),COLUMN(名冊[[#Headers],[字號]]))),"")</f>
        <v/>
      </c>
      <c r="B512" s="160" t="s">
        <v>1384</v>
      </c>
      <c r="C512" s="162"/>
      <c r="D512" s="160" t="str">
        <f t="shared" si="10"/>
        <v>住院退費</v>
      </c>
      <c r="E512" s="163">
        <v>44690</v>
      </c>
      <c r="F512" s="163">
        <v>44713</v>
      </c>
      <c r="G512" s="168">
        <f>IF(AND(表格8[[#This Row],[住院日]]&lt;&gt;"",表格8[[#This Row],[出院日]]&lt;&gt;""),(IF(表格8[姓名]="",0,(表格8[出院日]-表格8[住院日])+1)),0)</f>
        <v>24</v>
      </c>
      <c r="H512" s="165" t="str">
        <f>IFERROR((INDEX(名冊[#All],MATCH(表格8[[#This Row],[姓名]],名冊[[#All],[姓名]],0),COLUMN(名冊[[#Headers],[月費]]))),"")</f>
        <v/>
      </c>
      <c r="I512" s="165" t="str">
        <f t="array" ref="I512">IFERROR((INDEX(名冊[#All],MATCH(表格8[[#This Row],[姓名]],名冊[[#All],[姓名]],0),COLUMN(名冊[[#Headers],[包月]]))),"")</f>
        <v/>
      </c>
      <c r="J512" s="165">
        <f>600</f>
        <v>600</v>
      </c>
      <c r="K512" s="174" t="e">
        <f>-(ROUND(IF(表格8[姓名]="",0,(((表格8[月費]+表格8[[#This Row],[包月]])/30)-表格8[佔床費])*表格8[住院天數(含前後日)]),0))</f>
        <v>#VALUE!</v>
      </c>
      <c r="L512" s="169" t="str">
        <f>"住院退費 "&amp;TEXT(表格8[[#This Row],[住院日]],"mm/dd;;")&amp;"-"&amp;TEXT(表格8[[#This Row],[出院日]],"mm/dd;;")&amp;" 共"&amp;表格8[[#This Row],[住院天數(含前後日)]]&amp;"日"</f>
        <v>住院退費 05/09-06/01 共24日</v>
      </c>
      <c r="M512" s="167">
        <f>-(ROUNDDOWN(表格8[[#This Row],[住院天數(含前後日)]]/7,0)*50)</f>
        <v>-150</v>
      </c>
      <c r="N512" s="70"/>
      <c r="O512" s="172"/>
      <c r="P512" s="174">
        <f>-(ROUND(表格8[[#This Row],[冷氣使用
天數]]*(500/30),0))</f>
        <v>0</v>
      </c>
    </row>
    <row r="513" spans="1:16" hidden="1">
      <c r="A513" s="160" t="str">
        <f t="array" ref="A513">IFERROR((INDEX(名冊[#All],MATCH(表格8[[#This Row],[姓名]],名冊[[#All],[姓名]],0),COLUMN(名冊[[#Headers],[字號]]))),"")</f>
        <v/>
      </c>
      <c r="B513" s="160" t="s">
        <v>1385</v>
      </c>
      <c r="C513" s="162"/>
      <c r="D513" s="160" t="str">
        <f t="shared" si="10"/>
        <v>住院退費</v>
      </c>
      <c r="E513" s="163">
        <v>44691</v>
      </c>
      <c r="F513" s="163">
        <v>44713</v>
      </c>
      <c r="G513" s="168">
        <f>IF(AND(表格8[[#This Row],[住院日]]&lt;&gt;"",表格8[[#This Row],[出院日]]&lt;&gt;""),(IF(表格8[姓名]="",0,(表格8[出院日]-表格8[住院日])+1)),0)</f>
        <v>23</v>
      </c>
      <c r="H513" s="165" t="str">
        <f>IFERROR((INDEX(名冊[#All],MATCH(表格8[[#This Row],[姓名]],名冊[[#All],[姓名]],0),COLUMN(名冊[[#Headers],[月費]]))),"")</f>
        <v/>
      </c>
      <c r="I513" s="165" t="str">
        <f t="array" ref="I513">IFERROR((INDEX(名冊[#All],MATCH(表格8[[#This Row],[姓名]],名冊[[#All],[姓名]],0),COLUMN(名冊[[#Headers],[包月]]))),"")</f>
        <v/>
      </c>
      <c r="J513" s="165">
        <f>600</f>
        <v>600</v>
      </c>
      <c r="K513" s="174" t="e">
        <f>-(ROUND(IF(表格8[姓名]="",0,(((表格8[月費]+表格8[[#This Row],[包月]])/30)-表格8[佔床費])*表格8[住院天數(含前後日)]),0))</f>
        <v>#VALUE!</v>
      </c>
      <c r="L513" s="169" t="str">
        <f>"住院退費 "&amp;TEXT(表格8[[#This Row],[住院日]],"mm/dd;;")&amp;"-"&amp;TEXT(表格8[[#This Row],[出院日]],"mm/dd;;")&amp;" 共"&amp;表格8[[#This Row],[住院天數(含前後日)]]&amp;"日"</f>
        <v>住院退費 05/10-06/01 共23日</v>
      </c>
      <c r="M513" s="167">
        <f>-(ROUNDDOWN(表格8[[#This Row],[住院天數(含前後日)]]/7,0)*50)</f>
        <v>-150</v>
      </c>
      <c r="N513" s="70"/>
      <c r="O513" s="172"/>
      <c r="P513" s="174">
        <f>-(ROUND(表格8[[#This Row],[冷氣使用
天數]]*(500/30),0))</f>
        <v>0</v>
      </c>
    </row>
    <row r="514" spans="1:16" hidden="1">
      <c r="A514" s="160" t="str">
        <f t="array" ref="A514">IFERROR((INDEX(名冊[#All],MATCH(表格8[[#This Row],[姓名]],名冊[[#All],[姓名]],0),COLUMN(名冊[[#Headers],[字號]]))),"")</f>
        <v>2-066</v>
      </c>
      <c r="B514" s="160" t="s">
        <v>1386</v>
      </c>
      <c r="C514" s="162"/>
      <c r="D514" s="160" t="str">
        <f t="shared" si="10"/>
        <v>住院退費</v>
      </c>
      <c r="E514" s="163">
        <v>44694</v>
      </c>
      <c r="F514" s="163">
        <v>44713</v>
      </c>
      <c r="G514" s="168">
        <f>IF(AND(表格8[[#This Row],[住院日]]&lt;&gt;"",表格8[[#This Row],[出院日]]&lt;&gt;""),(IF(表格8[姓名]="",0,(表格8[出院日]-表格8[住院日])+1)),0)</f>
        <v>20</v>
      </c>
      <c r="H514" s="165">
        <f>IFERROR((INDEX(名冊[#All],MATCH(表格8[[#This Row],[姓名]],名冊[[#All],[姓名]],0),COLUMN(名冊[[#Headers],[月費]]))),"")</f>
        <v>36000</v>
      </c>
      <c r="I514" s="165">
        <f t="array" ref="I514">IFERROR((INDEX(名冊[#All],MATCH(表格8[[#This Row],[姓名]],名冊[[#All],[姓名]],0),COLUMN(名冊[[#Headers],[包月]]))),"")</f>
        <v>0</v>
      </c>
      <c r="J514" s="165">
        <f>600</f>
        <v>600</v>
      </c>
      <c r="K514" s="174">
        <f>-(ROUND(IF(表格8[姓名]="",0,(((表格8[月費]+表格8[[#This Row],[包月]])/30)-表格8[佔床費])*表格8[住院天數(含前後日)]),0))</f>
        <v>-12000</v>
      </c>
      <c r="L514" s="169" t="str">
        <f>"住院退費 "&amp;TEXT(表格8[[#This Row],[住院日]],"mm/dd;;")&amp;"-"&amp;TEXT(表格8[[#This Row],[出院日]],"mm/dd;;")&amp;" 共"&amp;表格8[[#This Row],[住院天數(含前後日)]]&amp;"日"</f>
        <v>住院退費 05/13-06/01 共20日</v>
      </c>
      <c r="M514" s="167">
        <f>-(ROUNDDOWN(表格8[[#This Row],[住院天數(含前後日)]]/7,0)*50)</f>
        <v>-100</v>
      </c>
      <c r="N514" s="70"/>
      <c r="O514" s="172"/>
      <c r="P514" s="174">
        <f>-(ROUND(表格8[[#This Row],[冷氣使用
天數]]*(500/30),0))</f>
        <v>0</v>
      </c>
    </row>
    <row r="515" spans="1:16" hidden="1">
      <c r="A515" s="160" t="str">
        <f t="array" ref="A515">IFERROR((INDEX(名冊[#All],MATCH(表格8[[#This Row],[姓名]],名冊[[#All],[姓名]],0),COLUMN(名冊[[#Headers],[字號]]))),"")</f>
        <v/>
      </c>
      <c r="B515" s="160" t="s">
        <v>1387</v>
      </c>
      <c r="C515" s="162"/>
      <c r="D515" s="160" t="str">
        <f t="shared" si="10"/>
        <v>住院退費</v>
      </c>
      <c r="E515" s="163">
        <v>44694</v>
      </c>
      <c r="F515" s="163">
        <v>44713</v>
      </c>
      <c r="G515" s="168">
        <f>IF(AND(表格8[[#This Row],[住院日]]&lt;&gt;"",表格8[[#This Row],[出院日]]&lt;&gt;""),(IF(表格8[姓名]="",0,(表格8[出院日]-表格8[住院日])+1)),0)</f>
        <v>20</v>
      </c>
      <c r="H515" s="165" t="str">
        <f>IFERROR((INDEX(名冊[#All],MATCH(表格8[[#This Row],[姓名]],名冊[[#All],[姓名]],0),COLUMN(名冊[[#Headers],[月費]]))),"")</f>
        <v/>
      </c>
      <c r="I515" s="165" t="str">
        <f t="array" ref="I515">IFERROR((INDEX(名冊[#All],MATCH(表格8[[#This Row],[姓名]],名冊[[#All],[姓名]],0),COLUMN(名冊[[#Headers],[包月]]))),"")</f>
        <v/>
      </c>
      <c r="J515" s="165">
        <f>600</f>
        <v>600</v>
      </c>
      <c r="K515" s="174" t="e">
        <f>-(ROUND(IF(表格8[姓名]="",0,(((表格8[月費]+表格8[[#This Row],[包月]])/30)-表格8[佔床費])*表格8[住院天數(含前後日)]),0))</f>
        <v>#VALUE!</v>
      </c>
      <c r="L515" s="169" t="str">
        <f>"住院退費 "&amp;TEXT(表格8[[#This Row],[住院日]],"mm/dd;;")&amp;"-"&amp;TEXT(表格8[[#This Row],[出院日]],"mm/dd;;")&amp;" 共"&amp;表格8[[#This Row],[住院天數(含前後日)]]&amp;"日"</f>
        <v>住院退費 05/13-06/01 共20日</v>
      </c>
      <c r="M515" s="167">
        <f>-(ROUNDDOWN(表格8[[#This Row],[住院天數(含前後日)]]/7,0)*50)</f>
        <v>-100</v>
      </c>
      <c r="N515" s="70"/>
      <c r="O515" s="172"/>
      <c r="P515" s="174">
        <f>-(ROUND(表格8[[#This Row],[冷氣使用
天數]]*(500/30),0))</f>
        <v>0</v>
      </c>
    </row>
    <row r="516" spans="1:16">
      <c r="A516" s="160" t="str">
        <f t="array" ref="A516">IFERROR((INDEX(名冊[#All],MATCH(表格8[[#This Row],[姓名]],名冊[[#All],[姓名]],0),COLUMN(名冊[[#Headers],[字號]]))),"")</f>
        <v/>
      </c>
      <c r="B516" s="160" t="s">
        <v>1388</v>
      </c>
      <c r="C516" s="162"/>
      <c r="D516" s="160" t="str">
        <f t="shared" si="10"/>
        <v>住院退費</v>
      </c>
      <c r="E516" s="163">
        <v>44694</v>
      </c>
      <c r="F516" s="163">
        <v>44715</v>
      </c>
      <c r="G516" s="168">
        <f>IF(AND(表格8[[#This Row],[住院日]]&lt;&gt;"",表格8[[#This Row],[出院日]]&lt;&gt;""),(IF(表格8[姓名]="",0,(表格8[出院日]-表格8[住院日])+1)),0)</f>
        <v>22</v>
      </c>
      <c r="H516" s="165" t="str">
        <f>IFERROR((INDEX(名冊[#All],MATCH(表格8[[#This Row],[姓名]],名冊[[#All],[姓名]],0),COLUMN(名冊[[#Headers],[月費]]))),"")</f>
        <v/>
      </c>
      <c r="I516" s="165" t="str">
        <f t="array" ref="I516">IFERROR((INDEX(名冊[#All],MATCH(表格8[[#This Row],[姓名]],名冊[[#All],[姓名]],0),COLUMN(名冊[[#Headers],[包月]]))),"")</f>
        <v/>
      </c>
      <c r="J516" s="165">
        <f>600</f>
        <v>600</v>
      </c>
      <c r="K516" s="174" t="e">
        <f>-(ROUND(IF(表格8[姓名]="",0,(((表格8[月費]+表格8[[#This Row],[包月]])/30)-表格8[佔床費])*表格8[住院天數(含前後日)]),0))</f>
        <v>#VALUE!</v>
      </c>
      <c r="L516" s="169" t="str">
        <f>"住院退費 "&amp;TEXT(表格8[[#This Row],[住院日]],"mm/dd;;")&amp;"-"&amp;TEXT(表格8[[#This Row],[出院日]],"mm/dd;;")&amp;" 共"&amp;表格8[[#This Row],[住院天數(含前後日)]]&amp;"日"</f>
        <v>住院退費 05/13-06/03 共22日</v>
      </c>
      <c r="M516" s="167">
        <f>-(ROUNDDOWN(表格8[[#This Row],[住院天數(含前後日)]]/7,0)*50)</f>
        <v>-150</v>
      </c>
      <c r="N516" s="70"/>
      <c r="O516" s="172"/>
      <c r="P516" s="174">
        <f>-(ROUND(表格8[[#This Row],[冷氣使用
天數]]*(500/30),0))</f>
        <v>0</v>
      </c>
    </row>
    <row r="517" spans="1:16" hidden="1">
      <c r="A517" s="160" t="str">
        <f t="array" ref="A517">IFERROR((INDEX(名冊[#All],MATCH(表格8[[#This Row],[姓名]],名冊[[#All],[姓名]],0),COLUMN(名冊[[#Headers],[字號]]))),"")</f>
        <v/>
      </c>
      <c r="B517" s="160" t="s">
        <v>1389</v>
      </c>
      <c r="C517" s="162"/>
      <c r="D517" s="160" t="str">
        <f t="shared" si="10"/>
        <v>住院退費</v>
      </c>
      <c r="E517" s="163">
        <v>44718</v>
      </c>
      <c r="F517" s="163">
        <v>44732</v>
      </c>
      <c r="G517" s="168">
        <f>IF(AND(表格8[[#This Row],[住院日]]&lt;&gt;"",表格8[[#This Row],[出院日]]&lt;&gt;""),(IF(表格8[姓名]="",0,(表格8[出院日]-表格8[住院日])+1)),0)</f>
        <v>15</v>
      </c>
      <c r="H517" s="165" t="str">
        <f>IFERROR((INDEX(名冊[#All],MATCH(表格8[[#This Row],[姓名]],名冊[[#All],[姓名]],0),COLUMN(名冊[[#Headers],[月費]]))),"")</f>
        <v/>
      </c>
      <c r="I517" s="165" t="str">
        <f t="array" ref="I517">IFERROR((INDEX(名冊[#All],MATCH(表格8[[#This Row],[姓名]],名冊[[#All],[姓名]],0),COLUMN(名冊[[#Headers],[包月]]))),"")</f>
        <v/>
      </c>
      <c r="J517" s="165">
        <f>600</f>
        <v>600</v>
      </c>
      <c r="K517" s="174" t="e">
        <f>-(ROUND(IF(表格8[姓名]="",0,(((表格8[月費]+表格8[[#This Row],[包月]])/30)-表格8[佔床費])*表格8[住院天數(含前後日)]),0))</f>
        <v>#VALUE!</v>
      </c>
      <c r="L517" s="169" t="str">
        <f>"住院退費 "&amp;TEXT(表格8[[#This Row],[住院日]],"mm/dd;;")&amp;"-"&amp;TEXT(表格8[[#This Row],[出院日]],"mm/dd;;")&amp;" 共"&amp;表格8[[#This Row],[住院天數(含前後日)]]&amp;"日"</f>
        <v>住院退費 06/06-06/20 共15日</v>
      </c>
      <c r="M517" s="167">
        <f>-(ROUNDDOWN(表格8[[#This Row],[住院天數(含前後日)]]/7,0)*50)</f>
        <v>-100</v>
      </c>
      <c r="N517" s="70"/>
      <c r="O517" s="172"/>
      <c r="P517" s="174">
        <f>-(ROUND(表格8[[#This Row],[冷氣使用
天數]]*(500/30),0))</f>
        <v>0</v>
      </c>
    </row>
    <row r="518" spans="1:16" hidden="1">
      <c r="A518" s="160" t="str">
        <f t="array" ref="A518">IFERROR((INDEX(名冊[#All],MATCH(表格8[[#This Row],[姓名]],名冊[[#All],[姓名]],0),COLUMN(名冊[[#Headers],[字號]]))),"")</f>
        <v/>
      </c>
      <c r="B518" s="160" t="s">
        <v>1390</v>
      </c>
      <c r="C518" s="162"/>
      <c r="D518" s="160" t="str">
        <f t="shared" si="10"/>
        <v>住院退費</v>
      </c>
      <c r="E518" s="163">
        <v>44697</v>
      </c>
      <c r="F518" s="163">
        <v>44727</v>
      </c>
      <c r="G518" s="168">
        <f>IF(AND(表格8[[#This Row],[住院日]]&lt;&gt;"",表格8[[#This Row],[出院日]]&lt;&gt;""),(IF(表格8[姓名]="",0,(表格8[出院日]-表格8[住院日])+1)),0)</f>
        <v>31</v>
      </c>
      <c r="H518" s="165" t="str">
        <f>IFERROR((INDEX(名冊[#All],MATCH(表格8[[#This Row],[姓名]],名冊[[#All],[姓名]],0),COLUMN(名冊[[#Headers],[月費]]))),"")</f>
        <v/>
      </c>
      <c r="I518" s="165" t="str">
        <f t="array" ref="I518">IFERROR((INDEX(名冊[#All],MATCH(表格8[[#This Row],[姓名]],名冊[[#All],[姓名]],0),COLUMN(名冊[[#Headers],[包月]]))),"")</f>
        <v/>
      </c>
      <c r="J518" s="165">
        <f>600</f>
        <v>600</v>
      </c>
      <c r="K518" s="174" t="e">
        <f>-(ROUND(IF(表格8[姓名]="",0,(((表格8[月費]+表格8[[#This Row],[包月]])/30)-表格8[佔床費])*表格8[住院天數(含前後日)]),0))</f>
        <v>#VALUE!</v>
      </c>
      <c r="L518" s="169" t="str">
        <f>"住院退費 "&amp;TEXT(表格8[[#This Row],[住院日]],"mm/dd;;")&amp;"-"&amp;TEXT(表格8[[#This Row],[出院日]],"mm/dd;;")&amp;" 共"&amp;表格8[[#This Row],[住院天數(含前後日)]]&amp;"日"</f>
        <v>住院退費 05/16-06/15 共31日</v>
      </c>
      <c r="M518" s="167">
        <f>-(ROUNDDOWN(表格8[[#This Row],[住院天數(含前後日)]]/7,0)*50)</f>
        <v>-200</v>
      </c>
      <c r="N518" s="70"/>
      <c r="O518" s="172"/>
      <c r="P518" s="174">
        <f>-(ROUND(表格8[[#This Row],[冷氣使用
天數]]*(500/30),0))</f>
        <v>0</v>
      </c>
    </row>
    <row r="519" spans="1:16" hidden="1">
      <c r="A519" s="160" t="str">
        <f t="array" ref="A519">IFERROR((INDEX(名冊[#All],MATCH(表格8[[#This Row],[姓名]],名冊[[#All],[姓名]],0),COLUMN(名冊[[#Headers],[字號]]))),"")</f>
        <v/>
      </c>
      <c r="B519" s="160" t="s">
        <v>1391</v>
      </c>
      <c r="C519" s="162"/>
      <c r="D519" s="160" t="str">
        <f t="shared" si="10"/>
        <v>住院退費</v>
      </c>
      <c r="E519" s="163">
        <v>44671</v>
      </c>
      <c r="F519" s="163">
        <v>44734</v>
      </c>
      <c r="G519" s="168">
        <f>IF(AND(表格8[[#This Row],[住院日]]&lt;&gt;"",表格8[[#This Row],[出院日]]&lt;&gt;""),(IF(表格8[姓名]="",0,(表格8[出院日]-表格8[住院日])+1)),0)</f>
        <v>64</v>
      </c>
      <c r="H519" s="165" t="str">
        <f>IFERROR((INDEX(名冊[#All],MATCH(表格8[[#This Row],[姓名]],名冊[[#All],[姓名]],0),COLUMN(名冊[[#Headers],[月費]]))),"")</f>
        <v/>
      </c>
      <c r="I519" s="165" t="str">
        <f t="array" ref="I519">IFERROR((INDEX(名冊[#All],MATCH(表格8[[#This Row],[姓名]],名冊[[#All],[姓名]],0),COLUMN(名冊[[#Headers],[包月]]))),"")</f>
        <v/>
      </c>
      <c r="J519" s="165">
        <f>600</f>
        <v>600</v>
      </c>
      <c r="K519" s="174" t="e">
        <f>-(ROUND(IF(表格8[姓名]="",0,(((表格8[月費]+表格8[[#This Row],[包月]])/30)-表格8[佔床費])*表格8[住院天數(含前後日)]),0))</f>
        <v>#VALUE!</v>
      </c>
      <c r="L519" s="169" t="str">
        <f>"住院退費 "&amp;TEXT(表格8[[#This Row],[住院日]],"mm/dd;;")&amp;"-"&amp;TEXT(表格8[[#This Row],[出院日]],"mm/dd;;")&amp;" 共"&amp;表格8[[#This Row],[住院天數(含前後日)]]&amp;"日"</f>
        <v>住院退費 04/20-06/22 共64日</v>
      </c>
      <c r="M519" s="167">
        <f>-(ROUNDDOWN(表格8[[#This Row],[住院天數(含前後日)]]/7,0)*50)</f>
        <v>-450</v>
      </c>
      <c r="N519" s="70"/>
      <c r="O519" s="172"/>
      <c r="P519" s="174">
        <f>-(ROUND(表格8[[#This Row],[冷氣使用
天數]]*(500/30),0))</f>
        <v>0</v>
      </c>
    </row>
    <row r="520" spans="1:16" hidden="1">
      <c r="A520" s="160" t="str">
        <f t="array" ref="A520">IFERROR((INDEX(名冊[#All],MATCH(表格8[[#This Row],[姓名]],名冊[[#All],[姓名]],0),COLUMN(名冊[[#Headers],[字號]]))),"")</f>
        <v>2-147</v>
      </c>
      <c r="B520" s="160" t="s">
        <v>1392</v>
      </c>
      <c r="C520" s="162"/>
      <c r="D520" s="160" t="str">
        <f t="shared" si="10"/>
        <v>住院退費</v>
      </c>
      <c r="E520" s="163">
        <v>44691</v>
      </c>
      <c r="F520" s="163">
        <v>44734</v>
      </c>
      <c r="G520" s="168">
        <f>IF(AND(表格8[[#This Row],[住院日]]&lt;&gt;"",表格8[[#This Row],[出院日]]&lt;&gt;""),(IF(表格8[姓名]="",0,(表格8[出院日]-表格8[住院日])+1)),0)</f>
        <v>44</v>
      </c>
      <c r="H520" s="165">
        <f>IFERROR((INDEX(名冊[#All],MATCH(表格8[[#This Row],[姓名]],名冊[[#All],[姓名]],0),COLUMN(名冊[[#Headers],[月費]]))),"")</f>
        <v>37000</v>
      </c>
      <c r="I520" s="165">
        <f t="array" ref="I520">IFERROR((INDEX(名冊[#All],MATCH(表格8[[#This Row],[姓名]],名冊[[#All],[姓名]],0),COLUMN(名冊[[#Headers],[包月]]))),"")</f>
        <v>0</v>
      </c>
      <c r="J520" s="165">
        <f>600</f>
        <v>600</v>
      </c>
      <c r="K520" s="174">
        <f>-(ROUND(IF(表格8[姓名]="",0,(((表格8[月費]+表格8[[#This Row],[包月]])/30)-表格8[佔床費])*表格8[住院天數(含前後日)]),0))</f>
        <v>-27867</v>
      </c>
      <c r="L520" s="169" t="str">
        <f>"住院退費 "&amp;TEXT(表格8[[#This Row],[住院日]],"mm/dd;;")&amp;"-"&amp;TEXT(表格8[[#This Row],[出院日]],"mm/dd;;")&amp;" 共"&amp;表格8[[#This Row],[住院天數(含前後日)]]&amp;"日"</f>
        <v>住院退費 05/10-06/22 共44日</v>
      </c>
      <c r="M520" s="167">
        <f>-(ROUNDDOWN(表格8[[#This Row],[住院天數(含前後日)]]/7,0)*50)</f>
        <v>-300</v>
      </c>
      <c r="N520" s="70"/>
      <c r="O520" s="172"/>
      <c r="P520" s="174">
        <f>-(ROUND(表格8[[#This Row],[冷氣使用
天數]]*(500/30),0))</f>
        <v>0</v>
      </c>
    </row>
    <row r="521" spans="1:16" hidden="1">
      <c r="A521" s="160" t="str">
        <f t="array" ref="A521">IFERROR((INDEX(名冊[#All],MATCH(表格8[[#This Row],[姓名]],名冊[[#All],[姓名]],0),COLUMN(名冊[[#Headers],[字號]]))),"")</f>
        <v/>
      </c>
      <c r="B521" s="160" t="s">
        <v>512</v>
      </c>
      <c r="C521" s="162"/>
      <c r="D521" s="160" t="s">
        <v>1010</v>
      </c>
      <c r="E521" s="163">
        <v>44738</v>
      </c>
      <c r="F521" s="163">
        <v>44749</v>
      </c>
      <c r="G521" s="168">
        <f>IF(AND(表格8[[#This Row],[住院日]]&lt;&gt;"",表格8[[#This Row],[出院日]]&lt;&gt;""),(IF(表格8[姓名]="",0,(表格8[出院日]-表格8[住院日])+1)),0)</f>
        <v>12</v>
      </c>
      <c r="H521" s="165" t="str">
        <f>IFERROR((INDEX(名冊[#All],MATCH(表格8[[#This Row],[姓名]],名冊[[#All],[姓名]],0),COLUMN(名冊[[#Headers],[月費]]))),"")</f>
        <v/>
      </c>
      <c r="I521" s="165" t="str">
        <f t="array" ref="I521">IFERROR((INDEX(名冊[#All],MATCH(表格8[[#This Row],[姓名]],名冊[[#All],[姓名]],0),COLUMN(名冊[[#Headers],[包月]]))),"")</f>
        <v/>
      </c>
      <c r="J521" s="165">
        <f>600</f>
        <v>600</v>
      </c>
      <c r="K521" s="174" t="e">
        <f>-(ROUND(IF(表格8[姓名]="",0,(((表格8[月費]+表格8[[#This Row],[包月]])/30)-表格8[佔床費])*表格8[住院天數(含前後日)]),0))</f>
        <v>#VALUE!</v>
      </c>
      <c r="L521" s="169" t="str">
        <f>"住院退費 "&amp;TEXT(表格8[[#This Row],[住院日]],"mm/dd;;")&amp;"-"&amp;TEXT(表格8[[#This Row],[出院日]],"mm/dd;;")&amp;" 共"&amp;表格8[[#This Row],[住院天數(含前後日)]]&amp;"日"</f>
        <v>住院退費 06/26-07/07 共12日</v>
      </c>
      <c r="M521" s="167">
        <f>-(ROUNDDOWN(表格8[[#This Row],[住院天數(含前後日)]]/7,0)*50)</f>
        <v>-50</v>
      </c>
      <c r="N521" s="70"/>
      <c r="O521" s="172"/>
      <c r="P521" s="174">
        <f>-(ROUND(表格8[[#This Row],[冷氣使用
天數]]*(500/30),0))</f>
        <v>0</v>
      </c>
    </row>
    <row r="522" spans="1:16" hidden="1">
      <c r="A522" s="160" t="str">
        <f t="array" ref="A522">IFERROR((INDEX(名冊[#All],MATCH(表格8[[#This Row],[姓名]],名冊[[#All],[姓名]],0),COLUMN(名冊[[#Headers],[字號]]))),"")</f>
        <v>1-477</v>
      </c>
      <c r="B522" s="160" t="s">
        <v>521</v>
      </c>
      <c r="C522" s="162"/>
      <c r="D522" s="160" t="s">
        <v>1010</v>
      </c>
      <c r="E522" s="163">
        <v>44739</v>
      </c>
      <c r="F522" s="163">
        <v>44749</v>
      </c>
      <c r="G522" s="168">
        <f>IF(AND(表格8[[#This Row],[住院日]]&lt;&gt;"",表格8[[#This Row],[出院日]]&lt;&gt;""),(IF(表格8[姓名]="",0,(表格8[出院日]-表格8[住院日])+1)),0)</f>
        <v>11</v>
      </c>
      <c r="H522" s="165">
        <f>IFERROR((INDEX(名冊[#All],MATCH(表格8[[#This Row],[姓名]],名冊[[#All],[姓名]],0),COLUMN(名冊[[#Headers],[月費]]))),"")</f>
        <v>30000</v>
      </c>
      <c r="I522" s="165">
        <f t="array" ref="I522">IFERROR((INDEX(名冊[#All],MATCH(表格8[[#This Row],[姓名]],名冊[[#All],[姓名]],0),COLUMN(名冊[[#Headers],[包月]]))),"")</f>
        <v>0</v>
      </c>
      <c r="J522" s="165">
        <f>600</f>
        <v>600</v>
      </c>
      <c r="K522" s="174">
        <f>-(ROUND(IF(表格8[姓名]="",0,(((表格8[月費]+表格8[[#This Row],[包月]])/30)-表格8[佔床費])*表格8[住院天數(含前後日)]),0))</f>
        <v>-4400</v>
      </c>
      <c r="L522" s="169" t="str">
        <f>"住院退費 "&amp;TEXT(表格8[[#This Row],[住院日]],"mm/dd;;")&amp;"-"&amp;TEXT(表格8[[#This Row],[出院日]],"mm/dd;;")&amp;" 共"&amp;表格8[[#This Row],[住院天數(含前後日)]]&amp;"日"</f>
        <v>住院退費 06/27-07/07 共11日</v>
      </c>
      <c r="M522" s="167">
        <f>-(ROUNDDOWN(表格8[[#This Row],[住院天數(含前後日)]]/7,0)*50)</f>
        <v>-50</v>
      </c>
      <c r="N522" s="70"/>
      <c r="O522" s="172"/>
      <c r="P522" s="174">
        <f>-(ROUND(表格8[[#This Row],[冷氣使用
天數]]*(500/30),0))</f>
        <v>0</v>
      </c>
    </row>
    <row r="523" spans="1:16" hidden="1">
      <c r="A523" s="160" t="str">
        <f t="array" ref="A523">IFERROR((INDEX(名冊[#All],MATCH(表格8[[#This Row],[姓名]],名冊[[#All],[姓名]],0),COLUMN(名冊[[#Headers],[字號]]))),"")</f>
        <v/>
      </c>
      <c r="B523" s="160" t="s">
        <v>552</v>
      </c>
      <c r="C523" s="162"/>
      <c r="D523" s="160" t="s">
        <v>1010</v>
      </c>
      <c r="E523" s="163">
        <v>44741</v>
      </c>
      <c r="F523" s="163">
        <v>44762</v>
      </c>
      <c r="G523" s="168">
        <f>IF(AND(表格8[[#This Row],[住院日]]&lt;&gt;"",表格8[[#This Row],[出院日]]&lt;&gt;""),(IF(表格8[姓名]="",0,(表格8[出院日]-表格8[住院日])+1)),0)</f>
        <v>22</v>
      </c>
      <c r="H523" s="165" t="str">
        <f>IFERROR((INDEX(名冊[#All],MATCH(表格8[[#This Row],[姓名]],名冊[[#All],[姓名]],0),COLUMN(名冊[[#Headers],[月費]]))),"")</f>
        <v/>
      </c>
      <c r="I523" s="165" t="str">
        <f t="array" ref="I523">IFERROR((INDEX(名冊[#All],MATCH(表格8[[#This Row],[姓名]],名冊[[#All],[姓名]],0),COLUMN(名冊[[#Headers],[包月]]))),"")</f>
        <v/>
      </c>
      <c r="J523" s="165">
        <f>600</f>
        <v>600</v>
      </c>
      <c r="K523" s="174" t="e">
        <f>-(ROUND(IF(表格8[姓名]="",0,(((表格8[月費]+表格8[[#This Row],[包月]])/30)-表格8[佔床費])*表格8[住院天數(含前後日)]),0))</f>
        <v>#VALUE!</v>
      </c>
      <c r="L523" s="169" t="str">
        <f>"住院退費 "&amp;TEXT(表格8[[#This Row],[住院日]],"mm/dd;;")&amp;"-"&amp;TEXT(表格8[[#This Row],[出院日]],"mm/dd;;")&amp;" 共"&amp;表格8[[#This Row],[住院天數(含前後日)]]&amp;"日"</f>
        <v>住院退費 06/29-07/20 共22日</v>
      </c>
      <c r="M523" s="167">
        <f>-(ROUNDDOWN(表格8[[#This Row],[住院天數(含前後日)]]/7,0)*50)</f>
        <v>-150</v>
      </c>
      <c r="N523" s="70"/>
      <c r="O523" s="172"/>
      <c r="P523" s="174">
        <f>-(ROUND(表格8[[#This Row],[冷氣使用
天數]]*(500/30),0))</f>
        <v>0</v>
      </c>
    </row>
    <row r="524" spans="1:16" hidden="1">
      <c r="A524" s="160" t="str">
        <f t="array" ref="A524">IFERROR((INDEX(名冊[#All],MATCH(表格8[[#This Row],[姓名]],名冊[[#All],[姓名]],0),COLUMN(名冊[[#Headers],[字號]]))),"")</f>
        <v/>
      </c>
      <c r="B524" s="160" t="s">
        <v>546</v>
      </c>
      <c r="C524" s="162"/>
      <c r="D524" s="160" t="s">
        <v>1010</v>
      </c>
      <c r="E524" s="163">
        <v>44743</v>
      </c>
      <c r="F524" s="163">
        <v>44756</v>
      </c>
      <c r="G524" s="168">
        <f>IF(AND(表格8[[#This Row],[住院日]]&lt;&gt;"",表格8[[#This Row],[出院日]]&lt;&gt;""),(IF(表格8[姓名]="",0,(表格8[出院日]-表格8[住院日])+1)),0)</f>
        <v>14</v>
      </c>
      <c r="H524" s="165" t="str">
        <f>IFERROR((INDEX(名冊[#All],MATCH(表格8[[#This Row],[姓名]],名冊[[#All],[姓名]],0),COLUMN(名冊[[#Headers],[月費]]))),"")</f>
        <v/>
      </c>
      <c r="I524" s="165" t="str">
        <f t="array" ref="I524">IFERROR((INDEX(名冊[#All],MATCH(表格8[[#This Row],[姓名]],名冊[[#All],[姓名]],0),COLUMN(名冊[[#Headers],[包月]]))),"")</f>
        <v/>
      </c>
      <c r="J524" s="165">
        <f>600</f>
        <v>600</v>
      </c>
      <c r="K524" s="174" t="e">
        <f>-(ROUND(IF(表格8[姓名]="",0,(((表格8[月費]+表格8[[#This Row],[包月]])/30)-表格8[佔床費])*表格8[住院天數(含前後日)]),0))</f>
        <v>#VALUE!</v>
      </c>
      <c r="L524" s="169" t="str">
        <f>"住院退費 "&amp;TEXT(表格8[[#This Row],[住院日]],"mm/dd;;")&amp;"-"&amp;TEXT(表格8[[#This Row],[出院日]],"mm/dd;;")&amp;" 共"&amp;表格8[[#This Row],[住院天數(含前後日)]]&amp;"日"</f>
        <v>住院退費 07/01-07/14 共14日</v>
      </c>
      <c r="M524" s="167">
        <f>-(ROUNDDOWN(表格8[[#This Row],[住院天數(含前後日)]]/7,0)*50)</f>
        <v>-100</v>
      </c>
      <c r="N524" s="70"/>
      <c r="O524" s="172"/>
      <c r="P524" s="174">
        <f>-(ROUND(表格8[[#This Row],[冷氣使用
天數]]*(500/30),0))</f>
        <v>0</v>
      </c>
    </row>
    <row r="525" spans="1:16" hidden="1">
      <c r="A525" s="160" t="str">
        <f t="array" ref="A525">IFERROR((INDEX(名冊[#All],MATCH(表格8[[#This Row],[姓名]],名冊[[#All],[姓名]],0),COLUMN(名冊[[#Headers],[字號]]))),"")</f>
        <v>1-354</v>
      </c>
      <c r="B525" s="160" t="s">
        <v>583</v>
      </c>
      <c r="C525" s="162"/>
      <c r="D525" s="160" t="s">
        <v>1010</v>
      </c>
      <c r="E525" s="163">
        <v>44745</v>
      </c>
      <c r="F525" s="163">
        <v>44761</v>
      </c>
      <c r="G525" s="168">
        <f>IF(AND(表格8[[#This Row],[住院日]]&lt;&gt;"",表格8[[#This Row],[出院日]]&lt;&gt;""),(IF(表格8[姓名]="",0,(表格8[出院日]-表格8[住院日])+1)),0)</f>
        <v>17</v>
      </c>
      <c r="H525" s="165">
        <f>IFERROR((INDEX(名冊[#All],MATCH(表格8[[#This Row],[姓名]],名冊[[#All],[姓名]],0),COLUMN(名冊[[#Headers],[月費]]))),"")</f>
        <v>30000</v>
      </c>
      <c r="I525" s="165">
        <f t="array" ref="I525">IFERROR((INDEX(名冊[#All],MATCH(表格8[[#This Row],[姓名]],名冊[[#All],[姓名]],0),COLUMN(名冊[[#Headers],[包月]]))),"")</f>
        <v>0</v>
      </c>
      <c r="J525" s="165">
        <f>600</f>
        <v>600</v>
      </c>
      <c r="K525" s="174">
        <f>-(ROUND(IF(表格8[姓名]="",0,(((表格8[月費]+表格8[[#This Row],[包月]])/30)-表格8[佔床費])*表格8[住院天數(含前後日)]),0))</f>
        <v>-6800</v>
      </c>
      <c r="L525" s="169" t="str">
        <f>"住院退費 "&amp;TEXT(表格8[[#This Row],[住院日]],"mm/dd;;")&amp;"-"&amp;TEXT(表格8[[#This Row],[出院日]],"mm/dd;;")&amp;" 共"&amp;表格8[[#This Row],[住院天數(含前後日)]]&amp;"日"</f>
        <v>住院退費 07/03-07/19 共17日</v>
      </c>
      <c r="M525" s="167">
        <f>-(ROUNDDOWN(表格8[[#This Row],[住院天數(含前後日)]]/7,0)*50)</f>
        <v>-100</v>
      </c>
      <c r="N525" s="70"/>
      <c r="O525" s="172"/>
      <c r="P525" s="174">
        <f>-(ROUND(表格8[[#This Row],[冷氣使用
天數]]*(500/30),0))</f>
        <v>0</v>
      </c>
    </row>
    <row r="526" spans="1:16" hidden="1">
      <c r="A526" s="160" t="str">
        <f t="array" ref="A526">IFERROR((INDEX(名冊[#All],MATCH(表格8[[#This Row],[姓名]],名冊[[#All],[姓名]],0),COLUMN(名冊[[#Headers],[字號]]))),"")</f>
        <v>2-175</v>
      </c>
      <c r="B526" s="160" t="s">
        <v>970</v>
      </c>
      <c r="C526" s="162"/>
      <c r="D526" s="160" t="s">
        <v>1010</v>
      </c>
      <c r="E526" s="163">
        <v>44745</v>
      </c>
      <c r="F526" s="163">
        <v>44755</v>
      </c>
      <c r="G526" s="168">
        <f>IF(AND(表格8[[#This Row],[住院日]]&lt;&gt;"",表格8[[#This Row],[出院日]]&lt;&gt;""),(IF(表格8[姓名]="",0,(表格8[出院日]-表格8[住院日])+1)),0)</f>
        <v>11</v>
      </c>
      <c r="H526" s="165">
        <f>IFERROR((INDEX(名冊[#All],MATCH(表格8[[#This Row],[姓名]],名冊[[#All],[姓名]],0),COLUMN(名冊[[#Headers],[月費]]))),"")</f>
        <v>36000</v>
      </c>
      <c r="I526" s="165">
        <f t="array" ref="I526">IFERROR((INDEX(名冊[#All],MATCH(表格8[[#This Row],[姓名]],名冊[[#All],[姓名]],0),COLUMN(名冊[[#Headers],[包月]]))),"")</f>
        <v>0</v>
      </c>
      <c r="J526" s="165">
        <f>600</f>
        <v>600</v>
      </c>
      <c r="K526" s="174">
        <f>-(ROUND(IF(表格8[姓名]="",0,(((表格8[月費]+表格8[[#This Row],[包月]])/30)-表格8[佔床費])*表格8[住院天數(含前後日)]),0))</f>
        <v>-6600</v>
      </c>
      <c r="L526" s="169" t="str">
        <f>"住院退費 "&amp;TEXT(表格8[[#This Row],[住院日]],"mm/dd;;")&amp;"-"&amp;TEXT(表格8[[#This Row],[出院日]],"mm/dd;;")&amp;" 共"&amp;表格8[[#This Row],[住院天數(含前後日)]]&amp;"日"</f>
        <v>住院退費 07/03-07/13 共11日</v>
      </c>
      <c r="M526" s="167">
        <f>-(ROUNDDOWN(表格8[[#This Row],[住院天數(含前後日)]]/7,0)*50)</f>
        <v>-50</v>
      </c>
      <c r="N526" s="70"/>
      <c r="O526" s="172"/>
      <c r="P526" s="174">
        <f>-(ROUND(表格8[[#This Row],[冷氣使用
天數]]*(500/30),0))</f>
        <v>0</v>
      </c>
    </row>
    <row r="527" spans="1:16" hidden="1">
      <c r="A527" s="160" t="str">
        <f t="array" ref="A527">IFERROR((INDEX(名冊[#All],MATCH(表格8[[#This Row],[姓名]],名冊[[#All],[姓名]],0),COLUMN(名冊[[#Headers],[字號]]))),"")</f>
        <v>1-672</v>
      </c>
      <c r="B527" s="160" t="s">
        <v>1340</v>
      </c>
      <c r="C527" s="162"/>
      <c r="D527" s="160" t="s">
        <v>1010</v>
      </c>
      <c r="E527" s="163">
        <v>44727</v>
      </c>
      <c r="F527" s="163">
        <v>44742</v>
      </c>
      <c r="G527" s="168">
        <f>IF(AND(表格8[[#This Row],[住院日]]&lt;&gt;"",表格8[[#This Row],[出院日]]&lt;&gt;""),(IF(表格8[姓名]="",0,(表格8[出院日]-表格8[住院日])+1)),0)</f>
        <v>16</v>
      </c>
      <c r="H527" s="165">
        <f>IFERROR((INDEX(名冊[#All],MATCH(表格8[[#This Row],[姓名]],名冊[[#All],[姓名]],0),COLUMN(名冊[[#Headers],[月費]]))),"")</f>
        <v>27000</v>
      </c>
      <c r="I527" s="165">
        <f t="array" ref="I527">IFERROR((INDEX(名冊[#All],MATCH(表格8[[#This Row],[姓名]],名冊[[#All],[姓名]],0),COLUMN(名冊[[#Headers],[包月]]))),"")</f>
        <v>0</v>
      </c>
      <c r="J527" s="165">
        <f>600</f>
        <v>600</v>
      </c>
      <c r="K527" s="174">
        <f>-(ROUND(IF(表格8[姓名]="",0,(((表格8[月費]+表格8[[#This Row],[包月]])/30)-表格8[佔床費])*表格8[住院天數(含前後日)]),0))</f>
        <v>-4800</v>
      </c>
      <c r="L527" s="169" t="str">
        <f>"住院退費 "&amp;TEXT(表格8[[#This Row],[住院日]],"mm/dd;;")&amp;"-"&amp;TEXT(表格8[[#This Row],[出院日]],"mm/dd;;")&amp;" 共"&amp;表格8[[#This Row],[住院天數(含前後日)]]&amp;"日"</f>
        <v>住院退費 06/15-06/30 共16日</v>
      </c>
      <c r="M527" s="167">
        <f>-(ROUNDDOWN(表格8[[#This Row],[住院天數(含前後日)]]/7,0)*50)</f>
        <v>-100</v>
      </c>
      <c r="N527" s="70"/>
      <c r="O527" s="172"/>
      <c r="P527" s="174">
        <f>-(ROUND(表格8[[#This Row],[冷氣使用
天數]]*(500/30),0))</f>
        <v>0</v>
      </c>
    </row>
    <row r="528" spans="1:16" hidden="1">
      <c r="A528" s="160" t="str">
        <f t="array" ref="A528">IFERROR((INDEX(名冊[#All],MATCH(表格8[[#This Row],[姓名]],名冊[[#All],[姓名]],0),COLUMN(名冊[[#Headers],[字號]]))),"")</f>
        <v/>
      </c>
      <c r="B528" s="160" t="s">
        <v>1084</v>
      </c>
      <c r="C528" s="162"/>
      <c r="D528" s="160" t="s">
        <v>1010</v>
      </c>
      <c r="E528" s="163">
        <v>44747</v>
      </c>
      <c r="F528" s="163">
        <v>44757</v>
      </c>
      <c r="G528" s="168">
        <f>IF(AND(表格8[[#This Row],[住院日]]&lt;&gt;"",表格8[[#This Row],[出院日]]&lt;&gt;""),(IF(表格8[姓名]="",0,(表格8[出院日]-表格8[住院日])+1)),0)</f>
        <v>11</v>
      </c>
      <c r="H528" s="165" t="str">
        <f>IFERROR((INDEX(名冊[#All],MATCH(表格8[[#This Row],[姓名]],名冊[[#All],[姓名]],0),COLUMN(名冊[[#Headers],[月費]]))),"")</f>
        <v/>
      </c>
      <c r="I528" s="165" t="str">
        <f t="array" ref="I528">IFERROR((INDEX(名冊[#All],MATCH(表格8[[#This Row],[姓名]],名冊[[#All],[姓名]],0),COLUMN(名冊[[#Headers],[包月]]))),"")</f>
        <v/>
      </c>
      <c r="J528" s="165">
        <f>600</f>
        <v>600</v>
      </c>
      <c r="K528" s="174" t="e">
        <f>-(ROUND(IF(表格8[姓名]="",0,(((表格8[月費]+表格8[[#This Row],[包月]])/30)-表格8[佔床費])*表格8[住院天數(含前後日)]),0))</f>
        <v>#VALUE!</v>
      </c>
      <c r="L528" s="169" t="str">
        <f>"住院退費 "&amp;TEXT(表格8[[#This Row],[住院日]],"mm/dd;;")&amp;"-"&amp;TEXT(表格8[[#This Row],[出院日]],"mm/dd;;")&amp;" 共"&amp;表格8[[#This Row],[住院天數(含前後日)]]&amp;"日"</f>
        <v>住院退費 07/05-07/15 共11日</v>
      </c>
      <c r="M528" s="167">
        <f>-(ROUNDDOWN(表格8[[#This Row],[住院天數(含前後日)]]/7,0)*50)</f>
        <v>-50</v>
      </c>
      <c r="N528" s="70"/>
      <c r="O528" s="172"/>
      <c r="P528" s="174">
        <f>-(ROUND(表格8[[#This Row],[冷氣使用
天數]]*(500/30),0))</f>
        <v>0</v>
      </c>
    </row>
    <row r="529" spans="1:16" hidden="1">
      <c r="A529" s="160" t="str">
        <f t="array" ref="A529">IFERROR((INDEX(名冊[#All],MATCH(表格8[[#This Row],[姓名]],名冊[[#All],[姓名]],0),COLUMN(名冊[[#Headers],[字號]]))),"")</f>
        <v/>
      </c>
      <c r="B529" s="160" t="s">
        <v>500</v>
      </c>
      <c r="C529" s="162"/>
      <c r="D529" s="160" t="s">
        <v>1010</v>
      </c>
      <c r="E529" s="163">
        <v>44750</v>
      </c>
      <c r="F529" s="163">
        <v>44761</v>
      </c>
      <c r="G529" s="168">
        <f>IF(AND(表格8[[#This Row],[住院日]]&lt;&gt;"",表格8[[#This Row],[出院日]]&lt;&gt;""),(IF(表格8[姓名]="",0,(表格8[出院日]-表格8[住院日])+1)),0)</f>
        <v>12</v>
      </c>
      <c r="H529" s="165" t="str">
        <f>IFERROR((INDEX(名冊[#All],MATCH(表格8[[#This Row],[姓名]],名冊[[#All],[姓名]],0),COLUMN(名冊[[#Headers],[月費]]))),"")</f>
        <v/>
      </c>
      <c r="I529" s="165" t="str">
        <f t="array" ref="I529">IFERROR((INDEX(名冊[#All],MATCH(表格8[[#This Row],[姓名]],名冊[[#All],[姓名]],0),COLUMN(名冊[[#Headers],[包月]]))),"")</f>
        <v/>
      </c>
      <c r="J529" s="165">
        <f>600</f>
        <v>600</v>
      </c>
      <c r="K529" s="174" t="e">
        <f>-(ROUND(IF(表格8[姓名]="",0,(((表格8[月費]+表格8[[#This Row],[包月]])/30)-表格8[佔床費])*表格8[住院天數(含前後日)]),0))</f>
        <v>#VALUE!</v>
      </c>
      <c r="L529" s="169" t="str">
        <f>"住院退費 "&amp;TEXT(表格8[[#This Row],[住院日]],"mm/dd;;")&amp;"-"&amp;TEXT(表格8[[#This Row],[出院日]],"mm/dd;;")&amp;" 共"&amp;表格8[[#This Row],[住院天數(含前後日)]]&amp;"日"</f>
        <v>住院退費 07/08-07/19 共12日</v>
      </c>
      <c r="M529" s="167">
        <f>-(ROUNDDOWN(表格8[[#This Row],[住院天數(含前後日)]]/7,0)*50)</f>
        <v>-50</v>
      </c>
      <c r="N529" s="70"/>
      <c r="O529" s="172"/>
      <c r="P529" s="174">
        <f>-(ROUND(表格8[[#This Row],[冷氣使用
天數]]*(500/30),0))</f>
        <v>0</v>
      </c>
    </row>
    <row r="530" spans="1:16" hidden="1">
      <c r="A530" s="160" t="str">
        <f t="array" ref="A530">IFERROR((INDEX(名冊[#All],MATCH(表格8[[#This Row],[姓名]],名冊[[#All],[姓名]],0),COLUMN(名冊[[#Headers],[字號]]))),"")</f>
        <v/>
      </c>
      <c r="B530" s="160" t="s">
        <v>549</v>
      </c>
      <c r="C530" s="162"/>
      <c r="D530" s="160" t="s">
        <v>1010</v>
      </c>
      <c r="E530" s="163">
        <v>44753</v>
      </c>
      <c r="F530" s="163">
        <v>44760</v>
      </c>
      <c r="G530" s="168">
        <f>IF(AND(表格8[[#This Row],[住院日]]&lt;&gt;"",表格8[[#This Row],[出院日]]&lt;&gt;""),(IF(表格8[姓名]="",0,(表格8[出院日]-表格8[住院日])+1)),0)</f>
        <v>8</v>
      </c>
      <c r="H530" s="165" t="str">
        <f>IFERROR((INDEX(名冊[#All],MATCH(表格8[[#This Row],[姓名]],名冊[[#All],[姓名]],0),COLUMN(名冊[[#Headers],[月費]]))),"")</f>
        <v/>
      </c>
      <c r="I530" s="165" t="str">
        <f t="array" ref="I530">IFERROR((INDEX(名冊[#All],MATCH(表格8[[#This Row],[姓名]],名冊[[#All],[姓名]],0),COLUMN(名冊[[#Headers],[包月]]))),"")</f>
        <v/>
      </c>
      <c r="J530" s="165">
        <f>600</f>
        <v>600</v>
      </c>
      <c r="K530" s="174" t="e">
        <f>-(ROUND(IF(表格8[姓名]="",0,(((表格8[月費]+表格8[[#This Row],[包月]])/30)-表格8[佔床費])*表格8[住院天數(含前後日)]),0))</f>
        <v>#VALUE!</v>
      </c>
      <c r="L530" s="169" t="str">
        <f>"住院退費 "&amp;TEXT(表格8[[#This Row],[住院日]],"mm/dd;;")&amp;"-"&amp;TEXT(表格8[[#This Row],[出院日]],"mm/dd;;")&amp;" 共"&amp;表格8[[#This Row],[住院天數(含前後日)]]&amp;"日"</f>
        <v>住院退費 07/11-07/18 共8日</v>
      </c>
      <c r="M530" s="167">
        <f>-(ROUNDDOWN(表格8[[#This Row],[住院天數(含前後日)]]/7,0)*50)</f>
        <v>-50</v>
      </c>
      <c r="N530" s="70"/>
      <c r="O530" s="172"/>
      <c r="P530" s="174">
        <f>-(ROUND(表格8[[#This Row],[冷氣使用
天數]]*(500/30),0))</f>
        <v>0</v>
      </c>
    </row>
    <row r="531" spans="1:16" hidden="1">
      <c r="A531" s="160" t="str">
        <f t="array" ref="A531">IFERROR((INDEX(名冊[#All],MATCH(表格8[[#This Row],[姓名]],名冊[[#All],[姓名]],0),COLUMN(名冊[[#Headers],[字號]]))),"")</f>
        <v/>
      </c>
      <c r="B531" s="160" t="s">
        <v>1068</v>
      </c>
      <c r="C531" s="162"/>
      <c r="D531" s="160" t="s">
        <v>1010</v>
      </c>
      <c r="E531" s="163">
        <v>44754</v>
      </c>
      <c r="F531" s="163">
        <v>44761</v>
      </c>
      <c r="G531" s="168">
        <f>IF(AND(表格8[[#This Row],[住院日]]&lt;&gt;"",表格8[[#This Row],[出院日]]&lt;&gt;""),(IF(表格8[姓名]="",0,(表格8[出院日]-表格8[住院日])+1)),0)</f>
        <v>8</v>
      </c>
      <c r="H531" s="165" t="str">
        <f>IFERROR((INDEX(名冊[#All],MATCH(表格8[[#This Row],[姓名]],名冊[[#All],[姓名]],0),COLUMN(名冊[[#Headers],[月費]]))),"")</f>
        <v/>
      </c>
      <c r="I531" s="165" t="str">
        <f t="array" ref="I531">IFERROR((INDEX(名冊[#All],MATCH(表格8[[#This Row],[姓名]],名冊[[#All],[姓名]],0),COLUMN(名冊[[#Headers],[包月]]))),"")</f>
        <v/>
      </c>
      <c r="J531" s="165">
        <f>600</f>
        <v>600</v>
      </c>
      <c r="K531" s="174" t="e">
        <f>-(ROUND(IF(表格8[姓名]="",0,(((表格8[月費]+表格8[[#This Row],[包月]])/30)-表格8[佔床費])*表格8[住院天數(含前後日)]),0))</f>
        <v>#VALUE!</v>
      </c>
      <c r="L531" s="169" t="str">
        <f>"住院退費 "&amp;TEXT(表格8[[#This Row],[住院日]],"mm/dd;;")&amp;"-"&amp;TEXT(表格8[[#This Row],[出院日]],"mm/dd;;")&amp;" 共"&amp;表格8[[#This Row],[住院天數(含前後日)]]&amp;"日"</f>
        <v>住院退費 07/12-07/19 共8日</v>
      </c>
      <c r="M531" s="167">
        <f>-(ROUNDDOWN(表格8[[#This Row],[住院天數(含前後日)]]/7,0)*50)</f>
        <v>-50</v>
      </c>
      <c r="N531" s="70"/>
      <c r="O531" s="172"/>
      <c r="P531" s="174">
        <f>-(ROUND(表格8[[#This Row],[冷氣使用
天數]]*(500/30),0))</f>
        <v>0</v>
      </c>
    </row>
    <row r="532" spans="1:16" hidden="1">
      <c r="A532" s="160" t="str">
        <f t="array" ref="A532">IFERROR((INDEX(名冊[#All],MATCH(表格8[[#This Row],[姓名]],名冊[[#All],[姓名]],0),COLUMN(名冊[[#Headers],[字號]]))),"")</f>
        <v>1-561</v>
      </c>
      <c r="B532" s="160" t="s">
        <v>617</v>
      </c>
      <c r="C532" s="162"/>
      <c r="D532" s="160" t="s">
        <v>1010</v>
      </c>
      <c r="E532" s="163">
        <v>44754</v>
      </c>
      <c r="F532" s="163">
        <v>44754</v>
      </c>
      <c r="G532" s="168">
        <f>IF(AND(表格8[[#This Row],[住院日]]&lt;&gt;"",表格8[[#This Row],[出院日]]&lt;&gt;""),(IF(表格8[姓名]="",0,(表格8[出院日]-表格8[住院日])+1)),0)</f>
        <v>1</v>
      </c>
      <c r="H532" s="165">
        <f>IFERROR((INDEX(名冊[#All],MATCH(表格8[[#This Row],[姓名]],名冊[[#All],[姓名]],0),COLUMN(名冊[[#Headers],[月費]]))),"")</f>
        <v>30000</v>
      </c>
      <c r="I532" s="165">
        <f t="array" ref="I532">IFERROR((INDEX(名冊[#All],MATCH(表格8[[#This Row],[姓名]],名冊[[#All],[姓名]],0),COLUMN(名冊[[#Headers],[包月]]))),"")</f>
        <v>0</v>
      </c>
      <c r="J532" s="165">
        <f>600</f>
        <v>600</v>
      </c>
      <c r="K532" s="174">
        <f>-(ROUND(IF(表格8[姓名]="",0,(((表格8[月費]+表格8[[#This Row],[包月]])/30)-表格8[佔床費])*表格8[住院天數(含前後日)]),0))</f>
        <v>-400</v>
      </c>
      <c r="L532" s="169" t="str">
        <f>"住院退費 "&amp;TEXT(表格8[[#This Row],[住院日]],"mm/dd;;")&amp;"-"&amp;TEXT(表格8[[#This Row],[出院日]],"mm/dd;;")&amp;" 共"&amp;表格8[[#This Row],[住院天數(含前後日)]]&amp;"日"</f>
        <v>住院退費 07/12-07/12 共1日</v>
      </c>
      <c r="M532" s="167">
        <f>-(ROUNDDOWN(表格8[[#This Row],[住院天數(含前後日)]]/7,0)*50)</f>
        <v>0</v>
      </c>
      <c r="N532" s="70"/>
      <c r="O532" s="172"/>
      <c r="P532" s="174">
        <f>-(ROUND(表格8[[#This Row],[冷氣使用
天數]]*(500/30),0))</f>
        <v>0</v>
      </c>
    </row>
    <row r="533" spans="1:16" hidden="1">
      <c r="A533" s="160" t="str">
        <f t="array" ref="A533">IFERROR((INDEX(名冊[#All],MATCH(表格8[[#This Row],[姓名]],名冊[[#All],[姓名]],0),COLUMN(名冊[[#Headers],[字號]]))),"")</f>
        <v>2-155</v>
      </c>
      <c r="B533" s="160" t="s">
        <v>861</v>
      </c>
      <c r="C533" s="162"/>
      <c r="D533" s="160" t="s">
        <v>1010</v>
      </c>
      <c r="E533" s="163">
        <v>44755</v>
      </c>
      <c r="F533" s="163">
        <v>44763</v>
      </c>
      <c r="G533" s="168">
        <f>IF(AND(表格8[[#This Row],[住院日]]&lt;&gt;"",表格8[[#This Row],[出院日]]&lt;&gt;""),(IF(表格8[姓名]="",0,(表格8[出院日]-表格8[住院日])+1)),0)</f>
        <v>9</v>
      </c>
      <c r="H533" s="165">
        <f>IFERROR((INDEX(名冊[#All],MATCH(表格8[[#This Row],[姓名]],名冊[[#All],[姓名]],0),COLUMN(名冊[[#Headers],[月費]]))),"")</f>
        <v>37000</v>
      </c>
      <c r="I533" s="165">
        <f t="array" ref="I533">IFERROR((INDEX(名冊[#All],MATCH(表格8[[#This Row],[姓名]],名冊[[#All],[姓名]],0),COLUMN(名冊[[#Headers],[包月]]))),"")</f>
        <v>0</v>
      </c>
      <c r="J533" s="165">
        <f>600</f>
        <v>600</v>
      </c>
      <c r="K533" s="174">
        <f>-(ROUND(IF(表格8[姓名]="",0,(((表格8[月費]+表格8[[#This Row],[包月]])/30)-表格8[佔床費])*表格8[住院天數(含前後日)]),0))</f>
        <v>-5700</v>
      </c>
      <c r="L533" s="169" t="str">
        <f>"住院退費 "&amp;TEXT(表格8[[#This Row],[住院日]],"mm/dd;;")&amp;"-"&amp;TEXT(表格8[[#This Row],[出院日]],"mm/dd;;")&amp;" 共"&amp;表格8[[#This Row],[住院天數(含前後日)]]&amp;"日"</f>
        <v>住院退費 07/13-07/21 共9日</v>
      </c>
      <c r="M533" s="167">
        <f>-(ROUNDDOWN(表格8[[#This Row],[住院天數(含前後日)]]/7,0)*50)</f>
        <v>-50</v>
      </c>
      <c r="N533" s="70"/>
      <c r="O533" s="172"/>
      <c r="P533" s="174">
        <f>-(ROUND(表格8[[#This Row],[冷氣使用
天數]]*(500/30),0))</f>
        <v>0</v>
      </c>
    </row>
    <row r="534" spans="1:16" hidden="1">
      <c r="A534" s="160" t="str">
        <f t="array" ref="A534">IFERROR((INDEX(名冊[#All],MATCH(表格8[[#This Row],[姓名]],名冊[[#All],[姓名]],0),COLUMN(名冊[[#Headers],[字號]]))),"")</f>
        <v>3-528</v>
      </c>
      <c r="B534" s="160" t="s">
        <v>1075</v>
      </c>
      <c r="C534" s="162"/>
      <c r="D534" s="160" t="s">
        <v>1010</v>
      </c>
      <c r="E534" s="163">
        <v>44757</v>
      </c>
      <c r="F534" s="163">
        <v>44764</v>
      </c>
      <c r="G534" s="168">
        <f>IF(AND(表格8[[#This Row],[住院日]]&lt;&gt;"",表格8[[#This Row],[出院日]]&lt;&gt;""),(IF(表格8[姓名]="",0,(表格8[出院日]-表格8[住院日])+1)),0)</f>
        <v>8</v>
      </c>
      <c r="H534" s="165">
        <f>IFERROR((INDEX(名冊[#All],MATCH(表格8[[#This Row],[姓名]],名冊[[#All],[姓名]],0),COLUMN(名冊[[#Headers],[月費]]))),"")</f>
        <v>32000</v>
      </c>
      <c r="I534" s="165">
        <f t="array" ref="I534">IFERROR((INDEX(名冊[#All],MATCH(表格8[[#This Row],[姓名]],名冊[[#All],[姓名]],0),COLUMN(名冊[[#Headers],[包月]]))),"")</f>
        <v>0</v>
      </c>
      <c r="J534" s="165">
        <f>600</f>
        <v>600</v>
      </c>
      <c r="K534" s="174">
        <f>-(ROUND(IF(表格8[姓名]="",0,(((表格8[月費]+表格8[[#This Row],[包月]])/30)-表格8[佔床費])*表格8[住院天數(含前後日)]),0))</f>
        <v>-3733</v>
      </c>
      <c r="L534" s="169" t="str">
        <f>"住院退費 "&amp;TEXT(表格8[[#This Row],[住院日]],"mm/dd;;")&amp;"-"&amp;TEXT(表格8[[#This Row],[出院日]],"mm/dd;;")&amp;" 共"&amp;表格8[[#This Row],[住院天數(含前後日)]]&amp;"日"</f>
        <v>住院退費 07/15-07/22 共8日</v>
      </c>
      <c r="M534" s="167">
        <f>-(ROUNDDOWN(表格8[[#This Row],[住院天數(含前後日)]]/7,0)*50)</f>
        <v>-50</v>
      </c>
      <c r="N534" s="70"/>
      <c r="O534" s="172"/>
      <c r="P534" s="174">
        <f>-(ROUND(表格8[[#This Row],[冷氣使用
天數]]*(500/30),0))</f>
        <v>0</v>
      </c>
    </row>
    <row r="535" spans="1:16" hidden="1">
      <c r="A535" s="160" t="str">
        <f t="array" ref="A535">IFERROR((INDEX(名冊[#All],MATCH(表格8[[#This Row],[姓名]],名冊[[#All],[姓名]],0),COLUMN(名冊[[#Headers],[字號]]))),"")</f>
        <v>1-541</v>
      </c>
      <c r="B535" s="160" t="s">
        <v>323</v>
      </c>
      <c r="C535" s="162"/>
      <c r="D535" s="160" t="s">
        <v>1010</v>
      </c>
      <c r="E535" s="163">
        <v>44734</v>
      </c>
      <c r="F535" s="163">
        <v>44754</v>
      </c>
      <c r="G535" s="168">
        <f>IF(AND(表格8[[#This Row],[住院日]]&lt;&gt;"",表格8[[#This Row],[出院日]]&lt;&gt;""),(IF(表格8[姓名]="",0,(表格8[出院日]-表格8[住院日])+1)),0)</f>
        <v>21</v>
      </c>
      <c r="H535" s="165">
        <f>IFERROR((INDEX(名冊[#All],MATCH(表格8[[#This Row],[姓名]],名冊[[#All],[姓名]],0),COLUMN(名冊[[#Headers],[月費]]))),"")</f>
        <v>24000</v>
      </c>
      <c r="I535" s="165">
        <f t="array" ref="I535">IFERROR((INDEX(名冊[#All],MATCH(表格8[[#This Row],[姓名]],名冊[[#All],[姓名]],0),COLUMN(名冊[[#Headers],[包月]]))),"")</f>
        <v>0</v>
      </c>
      <c r="J535" s="165">
        <f>600</f>
        <v>600</v>
      </c>
      <c r="K535" s="174">
        <f>-(ROUND(IF(表格8[姓名]="",0,(((表格8[月費]+表格8[[#This Row],[包月]])/30)-表格8[佔床費])*表格8[住院天數(含前後日)]),0))</f>
        <v>-4200</v>
      </c>
      <c r="L535" s="169" t="str">
        <f>"住院退費 "&amp;TEXT(表格8[[#This Row],[住院日]],"mm/dd;;")&amp;"-"&amp;TEXT(表格8[[#This Row],[出院日]],"mm/dd;;")&amp;" 共"&amp;表格8[[#This Row],[住院天數(含前後日)]]&amp;"日"</f>
        <v>住院退費 06/22-07/12 共21日</v>
      </c>
      <c r="M535" s="167">
        <f>-(ROUNDDOWN(表格8[[#This Row],[住院天數(含前後日)]]/7,0)*50)</f>
        <v>-150</v>
      </c>
      <c r="N535" s="70"/>
      <c r="O535" s="172"/>
      <c r="P535" s="174">
        <f>-(ROUND(表格8[[#This Row],[冷氣使用
天數]]*(500/30),0))</f>
        <v>0</v>
      </c>
    </row>
    <row r="536" spans="1:16" hidden="1">
      <c r="A536" s="160" t="str">
        <f t="array" ref="A536">IFERROR((INDEX(名冊[#All],MATCH(表格8[[#This Row],[姓名]],名冊[[#All],[姓名]],0),COLUMN(名冊[[#Headers],[字號]]))),"")</f>
        <v>1-636</v>
      </c>
      <c r="B536" s="160" t="s">
        <v>987</v>
      </c>
      <c r="C536" s="162"/>
      <c r="D536" s="160" t="s">
        <v>1010</v>
      </c>
      <c r="E536" s="163">
        <v>44733</v>
      </c>
      <c r="F536" s="163">
        <v>44748</v>
      </c>
      <c r="G536" s="168">
        <f>IF(AND(表格8[[#This Row],[住院日]]&lt;&gt;"",表格8[[#This Row],[出院日]]&lt;&gt;""),(IF(表格8[姓名]="",0,(表格8[出院日]-表格8[住院日])+1)),0)</f>
        <v>16</v>
      </c>
      <c r="H536" s="165">
        <f>IFERROR((INDEX(名冊[#All],MATCH(表格8[[#This Row],[姓名]],名冊[[#All],[姓名]],0),COLUMN(名冊[[#Headers],[月費]]))),"")</f>
        <v>27000</v>
      </c>
      <c r="I536" s="165">
        <f t="array" ref="I536">IFERROR((INDEX(名冊[#All],MATCH(表格8[[#This Row],[姓名]],名冊[[#All],[姓名]],0),COLUMN(名冊[[#Headers],[包月]]))),"")</f>
        <v>0</v>
      </c>
      <c r="J536" s="165">
        <f>600</f>
        <v>600</v>
      </c>
      <c r="K536" s="174">
        <f>-(ROUND(IF(表格8[姓名]="",0,(((表格8[月費]+表格8[[#This Row],[包月]])/30)-表格8[佔床費])*表格8[住院天數(含前後日)]),0))</f>
        <v>-4800</v>
      </c>
      <c r="L536" s="169" t="str">
        <f>"住院退費 "&amp;TEXT(表格8[[#This Row],[住院日]],"mm/dd;;")&amp;"-"&amp;TEXT(表格8[[#This Row],[出院日]],"mm/dd;;")&amp;" 共"&amp;表格8[[#This Row],[住院天數(含前後日)]]&amp;"日"</f>
        <v>住院退費 06/21-07/06 共16日</v>
      </c>
      <c r="M536" s="167">
        <f>-(ROUNDDOWN(表格8[[#This Row],[住院天數(含前後日)]]/7,0)*50)</f>
        <v>-100</v>
      </c>
      <c r="N536" s="70"/>
      <c r="O536" s="172"/>
      <c r="P536" s="174">
        <f>-(ROUND(表格8[[#This Row],[冷氣使用
天數]]*(500/30),0))</f>
        <v>0</v>
      </c>
    </row>
    <row r="537" spans="1:16" hidden="1">
      <c r="A537" s="160" t="str">
        <f t="array" ref="A537">IFERROR((INDEX(名冊[#All],MATCH(表格8[[#This Row],[姓名]],名冊[[#All],[姓名]],0),COLUMN(名冊[[#Headers],[字號]]))),"")</f>
        <v/>
      </c>
      <c r="B537" s="160" t="s">
        <v>1296</v>
      </c>
      <c r="C537" s="162"/>
      <c r="D537" s="160" t="s">
        <v>1010</v>
      </c>
      <c r="E537" s="163">
        <v>44746</v>
      </c>
      <c r="F537" s="163">
        <v>44757</v>
      </c>
      <c r="G537" s="168">
        <f>IF(AND(表格8[[#This Row],[住院日]]&lt;&gt;"",表格8[[#This Row],[出院日]]&lt;&gt;""),(IF(表格8[姓名]="",0,(表格8[出院日]-表格8[住院日])+1)),0)</f>
        <v>12</v>
      </c>
      <c r="H537" s="165" t="str">
        <f>IFERROR((INDEX(名冊[#All],MATCH(表格8[[#This Row],[姓名]],名冊[[#All],[姓名]],0),COLUMN(名冊[[#Headers],[月費]]))),"")</f>
        <v/>
      </c>
      <c r="I537" s="165" t="str">
        <f t="array" ref="I537">IFERROR((INDEX(名冊[#All],MATCH(表格8[[#This Row],[姓名]],名冊[[#All],[姓名]],0),COLUMN(名冊[[#Headers],[包月]]))),"")</f>
        <v/>
      </c>
      <c r="J537" s="165">
        <f>600</f>
        <v>600</v>
      </c>
      <c r="K537" s="174" t="e">
        <f>-(ROUND(IF(表格8[姓名]="",0,(((表格8[月費]+表格8[[#This Row],[包月]])/30)-表格8[佔床費])*表格8[住院天數(含前後日)]),0))</f>
        <v>#VALUE!</v>
      </c>
      <c r="L537" s="169" t="str">
        <f>"住院退費 "&amp;TEXT(表格8[[#This Row],[住院日]],"mm/dd;;")&amp;"-"&amp;TEXT(表格8[[#This Row],[出院日]],"mm/dd;;")&amp;" 共"&amp;表格8[[#This Row],[住院天數(含前後日)]]&amp;"日"</f>
        <v>住院退費 07/04-07/15 共12日</v>
      </c>
      <c r="M537" s="167">
        <f>-(ROUNDDOWN(表格8[[#This Row],[住院天數(含前後日)]]/7,0)*50)</f>
        <v>-50</v>
      </c>
      <c r="N537" s="70"/>
      <c r="O537" s="172"/>
      <c r="P537" s="174">
        <f>-(ROUND(表格8[[#This Row],[冷氣使用
天數]]*(500/30),0))</f>
        <v>0</v>
      </c>
    </row>
    <row r="538" spans="1:16" hidden="1">
      <c r="A538" s="160" t="str">
        <f t="array" ref="A538">IFERROR((INDEX(名冊[#All],MATCH(表格8[[#This Row],[姓名]],名冊[[#All],[姓名]],0),COLUMN(名冊[[#Headers],[字號]]))),"")</f>
        <v/>
      </c>
      <c r="B538" s="160" t="s">
        <v>503</v>
      </c>
      <c r="C538" s="162"/>
      <c r="D538" s="160" t="s">
        <v>1010</v>
      </c>
      <c r="E538" s="163">
        <v>44735</v>
      </c>
      <c r="F538" s="163">
        <v>44744</v>
      </c>
      <c r="G538" s="168">
        <f>IF(AND(表格8[[#This Row],[住院日]]&lt;&gt;"",表格8[[#This Row],[出院日]]&lt;&gt;""),(IF(表格8[姓名]="",0,(表格8[出院日]-表格8[住院日])+1)),0)</f>
        <v>10</v>
      </c>
      <c r="H538" s="165" t="str">
        <f>IFERROR((INDEX(名冊[#All],MATCH(表格8[[#This Row],[姓名]],名冊[[#All],[姓名]],0),COLUMN(名冊[[#Headers],[月費]]))),"")</f>
        <v/>
      </c>
      <c r="I538" s="165" t="str">
        <f t="array" ref="I538">IFERROR((INDEX(名冊[#All],MATCH(表格8[[#This Row],[姓名]],名冊[[#All],[姓名]],0),COLUMN(名冊[[#Headers],[包月]]))),"")</f>
        <v/>
      </c>
      <c r="J538" s="165">
        <f>600</f>
        <v>600</v>
      </c>
      <c r="K538" s="174" t="e">
        <f>-(ROUND(IF(表格8[姓名]="",0,(((表格8[月費]+表格8[[#This Row],[包月]])/30)-表格8[佔床費])*表格8[住院天數(含前後日)]),0))</f>
        <v>#VALUE!</v>
      </c>
      <c r="L538" s="169" t="str">
        <f>"住院退費 "&amp;TEXT(表格8[[#This Row],[住院日]],"mm/dd;;")&amp;"-"&amp;TEXT(表格8[[#This Row],[出院日]],"mm/dd;;")&amp;" 共"&amp;表格8[[#This Row],[住院天數(含前後日)]]&amp;"日"</f>
        <v>住院退費 06/23-07/02 共10日</v>
      </c>
      <c r="M538" s="167">
        <f>-(ROUNDDOWN(表格8[[#This Row],[住院天數(含前後日)]]/7,0)*50)</f>
        <v>-50</v>
      </c>
      <c r="N538" s="70"/>
      <c r="O538" s="172"/>
      <c r="P538" s="174">
        <f>-(ROUND(表格8[[#This Row],[冷氣使用
天數]]*(500/30),0))</f>
        <v>0</v>
      </c>
    </row>
    <row r="539" spans="1:16" hidden="1">
      <c r="A539" s="160" t="str">
        <f t="array" ref="A539">IFERROR((INDEX(名冊[#All],MATCH(表格8[[#This Row],[姓名]],名冊[[#All],[姓名]],0),COLUMN(名冊[[#Headers],[字號]]))),"")</f>
        <v/>
      </c>
      <c r="B539" s="160" t="s">
        <v>585</v>
      </c>
      <c r="C539" s="162"/>
      <c r="D539" s="160" t="s">
        <v>1010</v>
      </c>
      <c r="E539" s="163">
        <v>44774</v>
      </c>
      <c r="F539" s="163">
        <v>44798</v>
      </c>
      <c r="G539" s="168">
        <f>IF(AND(表格8[[#This Row],[住院日]]&lt;&gt;"",表格8[[#This Row],[出院日]]&lt;&gt;""),(IF(表格8[姓名]="",0,(表格8[出院日]-表格8[住院日])+1)),0)</f>
        <v>25</v>
      </c>
      <c r="H539" s="165" t="str">
        <f>IFERROR((INDEX(名冊[#All],MATCH(表格8[[#This Row],[姓名]],名冊[[#All],[姓名]],0),COLUMN(名冊[[#Headers],[月費]]))),"")</f>
        <v/>
      </c>
      <c r="I539" s="165" t="str">
        <f t="array" ref="I539">IFERROR((INDEX(名冊[#All],MATCH(表格8[[#This Row],[姓名]],名冊[[#All],[姓名]],0),COLUMN(名冊[[#Headers],[包月]]))),"")</f>
        <v/>
      </c>
      <c r="J539" s="165">
        <f>600</f>
        <v>600</v>
      </c>
      <c r="K539" s="174" t="e">
        <f>-(ROUND(IF(表格8[姓名]="",0,(((表格8[月費]+表格8[[#This Row],[包月]])/30)-表格8[佔床費])*表格8[住院天數(含前後日)]),0))</f>
        <v>#VALUE!</v>
      </c>
      <c r="L539" s="169" t="str">
        <f>"住院退費 "&amp;TEXT(表格8[[#This Row],[住院日]],"mm/dd;;")&amp;"-"&amp;TEXT(表格8[[#This Row],[出院日]],"mm/dd;;")&amp;" 共"&amp;表格8[[#This Row],[住院天數(含前後日)]]&amp;"日"</f>
        <v>住院退費 08/01-08/25 共25日</v>
      </c>
      <c r="M539" s="167">
        <f>-(ROUNDDOWN(表格8[[#This Row],[住院天數(含前後日)]]/7,0)*50)</f>
        <v>-150</v>
      </c>
      <c r="N539" s="70"/>
      <c r="O539" s="172"/>
      <c r="P539" s="174">
        <f>-(ROUND(表格8[[#This Row],[冷氣使用
天數]]*(500/30),0))</f>
        <v>0</v>
      </c>
    </row>
    <row r="540" spans="1:16" hidden="1">
      <c r="A540" s="160" t="str">
        <f t="array" ref="A540">IFERROR((INDEX(名冊[#All],MATCH(表格8[[#This Row],[姓名]],名冊[[#All],[姓名]],0),COLUMN(名冊[[#Headers],[字號]]))),"")</f>
        <v>2-174</v>
      </c>
      <c r="B540" s="160" t="s">
        <v>1265</v>
      </c>
      <c r="C540" s="162"/>
      <c r="D540" s="160" t="s">
        <v>1010</v>
      </c>
      <c r="E540" s="163">
        <v>44765</v>
      </c>
      <c r="F540" s="163">
        <v>44776</v>
      </c>
      <c r="G540" s="168">
        <f>IF(AND(表格8[[#This Row],[住院日]]&lt;&gt;"",表格8[[#This Row],[出院日]]&lt;&gt;""),(IF(表格8[姓名]="",0,(表格8[出院日]-表格8[住院日])+1)),0)</f>
        <v>12</v>
      </c>
      <c r="H540" s="165">
        <f>IFERROR((INDEX(名冊[#All],MATCH(表格8[[#This Row],[姓名]],名冊[[#All],[姓名]],0),COLUMN(名冊[[#Headers],[月費]]))),"")</f>
        <v>36000</v>
      </c>
      <c r="I540" s="165">
        <f t="array" ref="I540">IFERROR((INDEX(名冊[#All],MATCH(表格8[[#This Row],[姓名]],名冊[[#All],[姓名]],0),COLUMN(名冊[[#Headers],[包月]]))),"")</f>
        <v>0</v>
      </c>
      <c r="J540" s="165">
        <f>600</f>
        <v>600</v>
      </c>
      <c r="K540" s="174">
        <f>-(ROUND(IF(表格8[姓名]="",0,(((表格8[月費]+表格8[[#This Row],[包月]])/30)-表格8[佔床費])*表格8[住院天數(含前後日)]),0))</f>
        <v>-7200</v>
      </c>
      <c r="L540" s="169" t="str">
        <f>"住院退費 "&amp;TEXT(表格8[[#This Row],[住院日]],"mm/dd;;")&amp;"-"&amp;TEXT(表格8[[#This Row],[出院日]],"mm/dd;;")&amp;" 共"&amp;表格8[[#This Row],[住院天數(含前後日)]]&amp;"日"</f>
        <v>住院退費 07/23-08/03 共12日</v>
      </c>
      <c r="M540" s="167">
        <f>-(ROUNDDOWN(表格8[[#This Row],[住院天數(含前後日)]]/7,0)*50)</f>
        <v>-50</v>
      </c>
      <c r="N540" s="70"/>
      <c r="O540" s="172"/>
      <c r="P540" s="174">
        <f>-(ROUND(表格8[[#This Row],[冷氣使用
天數]]*(500/30),0))</f>
        <v>0</v>
      </c>
    </row>
    <row r="541" spans="1:16" hidden="1">
      <c r="A541" s="160" t="str">
        <f t="array" ref="A541">IFERROR((INDEX(名冊[#All],MATCH(表格8[[#This Row],[姓名]],名冊[[#All],[姓名]],0),COLUMN(名冊[[#Headers],[字號]]))),"")</f>
        <v/>
      </c>
      <c r="B541" s="160" t="s">
        <v>605</v>
      </c>
      <c r="C541" s="162"/>
      <c r="D541" s="160" t="s">
        <v>1010</v>
      </c>
      <c r="E541" s="163">
        <v>44780</v>
      </c>
      <c r="F541" s="163">
        <v>44798</v>
      </c>
      <c r="G541" s="168">
        <f>IF(AND(表格8[[#This Row],[住院日]]&lt;&gt;"",表格8[[#This Row],[出院日]]&lt;&gt;""),(IF(表格8[姓名]="",0,(表格8[出院日]-表格8[住院日])+1)),0)</f>
        <v>19</v>
      </c>
      <c r="H541" s="165" t="str">
        <f>IFERROR((INDEX(名冊[#All],MATCH(表格8[[#This Row],[姓名]],名冊[[#All],[姓名]],0),COLUMN(名冊[[#Headers],[月費]]))),"")</f>
        <v/>
      </c>
      <c r="I541" s="165" t="str">
        <f t="array" ref="I541">IFERROR((INDEX(名冊[#All],MATCH(表格8[[#This Row],[姓名]],名冊[[#All],[姓名]],0),COLUMN(名冊[[#Headers],[包月]]))),"")</f>
        <v/>
      </c>
      <c r="J541" s="165">
        <f>600</f>
        <v>600</v>
      </c>
      <c r="K541" s="174" t="e">
        <f>-(ROUND(IF(表格8[姓名]="",0,(((表格8[月費]+表格8[[#This Row],[包月]])/30)-表格8[佔床費])*表格8[住院天數(含前後日)]),0))</f>
        <v>#VALUE!</v>
      </c>
      <c r="L541" s="169" t="str">
        <f>"住院退費 "&amp;TEXT(表格8[[#This Row],[住院日]],"mm/dd;;")&amp;"-"&amp;TEXT(表格8[[#This Row],[出院日]],"mm/dd;;")&amp;" 共"&amp;表格8[[#This Row],[住院天數(含前後日)]]&amp;"日"</f>
        <v>住院退費 08/07-08/25 共19日</v>
      </c>
      <c r="M541" s="167">
        <f>-(ROUNDDOWN(表格8[[#This Row],[住院天數(含前後日)]]/7,0)*50)</f>
        <v>-100</v>
      </c>
      <c r="N541" s="70"/>
      <c r="O541" s="172"/>
      <c r="P541" s="174">
        <f>-(ROUND(表格8[[#This Row],[冷氣使用
天數]]*(500/30),0))</f>
        <v>0</v>
      </c>
    </row>
    <row r="542" spans="1:16" hidden="1">
      <c r="A542" s="160" t="str">
        <f t="array" ref="A542">IFERROR((INDEX(名冊[#All],MATCH(表格8[[#This Row],[姓名]],名冊[[#All],[姓名]],0),COLUMN(名冊[[#Headers],[字號]]))),"")</f>
        <v/>
      </c>
      <c r="B542" s="160" t="s">
        <v>605</v>
      </c>
      <c r="C542" s="162"/>
      <c r="D542" s="160" t="s">
        <v>1010</v>
      </c>
      <c r="E542" s="163">
        <v>44761</v>
      </c>
      <c r="F542" s="163">
        <v>44775</v>
      </c>
      <c r="G542" s="168">
        <f>IF(AND(表格8[[#This Row],[住院日]]&lt;&gt;"",表格8[[#This Row],[出院日]]&lt;&gt;""),(IF(表格8[姓名]="",0,(表格8[出院日]-表格8[住院日])+1)),0)</f>
        <v>15</v>
      </c>
      <c r="H542" s="165" t="str">
        <f>IFERROR((INDEX(名冊[#All],MATCH(表格8[[#This Row],[姓名]],名冊[[#All],[姓名]],0),COLUMN(名冊[[#Headers],[月費]]))),"")</f>
        <v/>
      </c>
      <c r="I542" s="165" t="str">
        <f t="array" ref="I542">IFERROR((INDEX(名冊[#All],MATCH(表格8[[#This Row],[姓名]],名冊[[#All],[姓名]],0),COLUMN(名冊[[#Headers],[包月]]))),"")</f>
        <v/>
      </c>
      <c r="J542" s="165">
        <f>600</f>
        <v>600</v>
      </c>
      <c r="K542" s="174" t="e">
        <f>-(ROUND(IF(表格8[姓名]="",0,(((表格8[月費]+表格8[[#This Row],[包月]])/30)-表格8[佔床費])*表格8[住院天數(含前後日)]),0))</f>
        <v>#VALUE!</v>
      </c>
      <c r="L542" s="169" t="str">
        <f>"住院退費 "&amp;TEXT(表格8[[#This Row],[住院日]],"mm/dd;;")&amp;"-"&amp;TEXT(表格8[[#This Row],[出院日]],"mm/dd;;")&amp;" 共"&amp;表格8[[#This Row],[住院天數(含前後日)]]&amp;"日"</f>
        <v>住院退費 07/19-08/02 共15日</v>
      </c>
      <c r="M542" s="167">
        <f>-(ROUNDDOWN(表格8[[#This Row],[住院天數(含前後日)]]/7,0)*50)</f>
        <v>-100</v>
      </c>
      <c r="N542" s="70"/>
      <c r="O542" s="172"/>
      <c r="P542" s="174">
        <f>-(ROUND(表格8[[#This Row],[冷氣使用
天數]]*(500/30),0))</f>
        <v>0</v>
      </c>
    </row>
    <row r="543" spans="1:16" hidden="1">
      <c r="A543" s="160" t="str">
        <f t="array" ref="A543">IFERROR((INDEX(名冊[#All],MATCH(表格8[[#This Row],[姓名]],名冊[[#All],[姓名]],0),COLUMN(名冊[[#Headers],[字號]]))),"")</f>
        <v>2-165</v>
      </c>
      <c r="B543" s="160" t="s">
        <v>1076</v>
      </c>
      <c r="C543" s="162"/>
      <c r="D543" s="160" t="s">
        <v>1010</v>
      </c>
      <c r="E543" s="163">
        <v>44784</v>
      </c>
      <c r="F543" s="163">
        <v>44791</v>
      </c>
      <c r="G543" s="168">
        <f>IF(AND(表格8[[#This Row],[住院日]]&lt;&gt;"",表格8[[#This Row],[出院日]]&lt;&gt;""),(IF(表格8[姓名]="",0,(表格8[出院日]-表格8[住院日])+1)),0)</f>
        <v>8</v>
      </c>
      <c r="H543" s="165">
        <f>IFERROR((INDEX(名冊[#All],MATCH(表格8[[#This Row],[姓名]],名冊[[#All],[姓名]],0),COLUMN(名冊[[#Headers],[月費]]))),"")</f>
        <v>37000</v>
      </c>
      <c r="I543" s="165">
        <f t="array" ref="I543">IFERROR((INDEX(名冊[#All],MATCH(表格8[[#This Row],[姓名]],名冊[[#All],[姓名]],0),COLUMN(名冊[[#Headers],[包月]]))),"")</f>
        <v>0</v>
      </c>
      <c r="J543" s="165">
        <f>600</f>
        <v>600</v>
      </c>
      <c r="K543" s="174">
        <f>-(ROUND(IF(表格8[姓名]="",0,(((表格8[月費]+表格8[[#This Row],[包月]])/30)-表格8[佔床費])*表格8[住院天數(含前後日)]),0))</f>
        <v>-5067</v>
      </c>
      <c r="L543" s="169" t="str">
        <f>"住院退費 "&amp;TEXT(表格8[[#This Row],[住院日]],"mm/dd;;")&amp;"-"&amp;TEXT(表格8[[#This Row],[出院日]],"mm/dd;;")&amp;" 共"&amp;表格8[[#This Row],[住院天數(含前後日)]]&amp;"日"</f>
        <v>住院退費 08/11-08/18 共8日</v>
      </c>
      <c r="M543" s="167">
        <f>-(ROUNDDOWN(表格8[[#This Row],[住院天數(含前後日)]]/7,0)*50)</f>
        <v>-50</v>
      </c>
      <c r="N543" s="70"/>
      <c r="O543" s="172"/>
      <c r="P543" s="174">
        <f>-(ROUND(表格8[[#This Row],[冷氣使用
天數]]*(500/30),0))</f>
        <v>0</v>
      </c>
    </row>
    <row r="544" spans="1:16" hidden="1">
      <c r="A544" s="160" t="str">
        <f t="array" ref="A544">IFERROR((INDEX(名冊[#All],MATCH(表格8[[#This Row],[姓名]],名冊[[#All],[姓名]],0),COLUMN(名冊[[#Headers],[字號]]))),"")</f>
        <v/>
      </c>
      <c r="B544" s="160" t="s">
        <v>566</v>
      </c>
      <c r="C544" s="162"/>
      <c r="D544" s="160" t="s">
        <v>1010</v>
      </c>
      <c r="E544" s="163">
        <v>44748</v>
      </c>
      <c r="F544" s="163">
        <v>44771</v>
      </c>
      <c r="G544" s="168">
        <f>IF(AND(表格8[[#This Row],[住院日]]&lt;&gt;"",表格8[[#This Row],[出院日]]&lt;&gt;""),(IF(表格8[姓名]="",0,(表格8[出院日]-表格8[住院日])+1)),0)</f>
        <v>24</v>
      </c>
      <c r="H544" s="165" t="str">
        <f>IFERROR((INDEX(名冊[#All],MATCH(表格8[[#This Row],[姓名]],名冊[[#All],[姓名]],0),COLUMN(名冊[[#Headers],[月費]]))),"")</f>
        <v/>
      </c>
      <c r="I544" s="165" t="str">
        <f t="array" ref="I544">IFERROR((INDEX(名冊[#All],MATCH(表格8[[#This Row],[姓名]],名冊[[#All],[姓名]],0),COLUMN(名冊[[#Headers],[包月]]))),"")</f>
        <v/>
      </c>
      <c r="J544" s="165">
        <f>600</f>
        <v>600</v>
      </c>
      <c r="K544" s="174" t="e">
        <f>-(ROUND(IF(表格8[姓名]="",0,(((表格8[月費]+表格8[[#This Row],[包月]])/30)-表格8[佔床費])*表格8[住院天數(含前後日)]),0))</f>
        <v>#VALUE!</v>
      </c>
      <c r="L544" s="169" t="str">
        <f>"住院退費 "&amp;TEXT(表格8[[#This Row],[住院日]],"mm/dd;;")&amp;"-"&amp;TEXT(表格8[[#This Row],[出院日]],"mm/dd;;")&amp;" 共"&amp;表格8[[#This Row],[住院天數(含前後日)]]&amp;"日"</f>
        <v>住院退費 07/06-07/29 共24日</v>
      </c>
      <c r="M544" s="167">
        <f>-(ROUNDDOWN(表格8[[#This Row],[住院天數(含前後日)]]/7,0)*50)</f>
        <v>-150</v>
      </c>
      <c r="N544" s="70"/>
      <c r="O544" s="172"/>
      <c r="P544" s="174">
        <f>-(ROUND(表格8[[#This Row],[冷氣使用
天數]]*(500/30),0))</f>
        <v>0</v>
      </c>
    </row>
    <row r="545" spans="1:16" hidden="1">
      <c r="A545" s="160" t="str">
        <f t="array" ref="A545">IFERROR((INDEX(名冊[#All],MATCH(表格8[[#This Row],[姓名]],名冊[[#All],[姓名]],0),COLUMN(名冊[[#Headers],[字號]]))),"")</f>
        <v/>
      </c>
      <c r="B545" s="160" t="s">
        <v>1348</v>
      </c>
      <c r="C545" s="162"/>
      <c r="D545" s="160" t="s">
        <v>1010</v>
      </c>
      <c r="E545" s="163">
        <v>44748</v>
      </c>
      <c r="F545" s="163">
        <v>44775</v>
      </c>
      <c r="G545" s="168">
        <f>IF(AND(表格8[[#This Row],[住院日]]&lt;&gt;"",表格8[[#This Row],[出院日]]&lt;&gt;""),(IF(表格8[姓名]="",0,(表格8[出院日]-表格8[住院日])+1)),0)</f>
        <v>28</v>
      </c>
      <c r="H545" s="165" t="str">
        <f>IFERROR((INDEX(名冊[#All],MATCH(表格8[[#This Row],[姓名]],名冊[[#All],[姓名]],0),COLUMN(名冊[[#Headers],[月費]]))),"")</f>
        <v/>
      </c>
      <c r="I545" s="165" t="str">
        <f t="array" ref="I545">IFERROR((INDEX(名冊[#All],MATCH(表格8[[#This Row],[姓名]],名冊[[#All],[姓名]],0),COLUMN(名冊[[#Headers],[包月]]))),"")</f>
        <v/>
      </c>
      <c r="J545" s="165">
        <f>600</f>
        <v>600</v>
      </c>
      <c r="K545" s="174" t="e">
        <f>-(ROUND(IF(表格8[姓名]="",0,(((表格8[月費]+表格8[[#This Row],[包月]])/30)-表格8[佔床費])*表格8[住院天數(含前後日)]),0))</f>
        <v>#VALUE!</v>
      </c>
      <c r="L545" s="169" t="str">
        <f>"住院退費 "&amp;TEXT(表格8[[#This Row],[住院日]],"mm/dd;;")&amp;"-"&amp;TEXT(表格8[[#This Row],[出院日]],"mm/dd;;")&amp;" 共"&amp;表格8[[#This Row],[住院天數(含前後日)]]&amp;"日"</f>
        <v>住院退費 07/06-08/02 共28日</v>
      </c>
      <c r="M545" s="167">
        <f>-(ROUNDDOWN(表格8[[#This Row],[住院天數(含前後日)]]/7,0)*50)</f>
        <v>-200</v>
      </c>
      <c r="N545" s="70"/>
      <c r="O545" s="172"/>
      <c r="P545" s="174">
        <f>-(ROUND(表格8[[#This Row],[冷氣使用
天數]]*(500/30),0))</f>
        <v>0</v>
      </c>
    </row>
    <row r="546" spans="1:16" hidden="1">
      <c r="A546" s="160" t="str">
        <f t="array" ref="A546">IFERROR((INDEX(名冊[#All],MATCH(表格8[[#This Row],[姓名]],名冊[[#All],[姓名]],0),COLUMN(名冊[[#Headers],[字號]]))),"")</f>
        <v/>
      </c>
      <c r="B546" s="160" t="s">
        <v>627</v>
      </c>
      <c r="C546" s="162"/>
      <c r="D546" s="160" t="s">
        <v>1010</v>
      </c>
      <c r="E546" s="163">
        <v>44765</v>
      </c>
      <c r="F546" s="163">
        <v>44790</v>
      </c>
      <c r="G546" s="168">
        <f>IF(AND(表格8[[#This Row],[住院日]]&lt;&gt;"",表格8[[#This Row],[出院日]]&lt;&gt;""),(IF(表格8[姓名]="",0,(表格8[出院日]-表格8[住院日])+1)),0)</f>
        <v>26</v>
      </c>
      <c r="H546" s="165" t="str">
        <f>IFERROR((INDEX(名冊[#All],MATCH(表格8[[#This Row],[姓名]],名冊[[#All],[姓名]],0),COLUMN(名冊[[#Headers],[月費]]))),"")</f>
        <v/>
      </c>
      <c r="I546" s="165" t="str">
        <f t="array" ref="I546">IFERROR((INDEX(名冊[#All],MATCH(表格8[[#This Row],[姓名]],名冊[[#All],[姓名]],0),COLUMN(名冊[[#Headers],[包月]]))),"")</f>
        <v/>
      </c>
      <c r="J546" s="165">
        <f>600</f>
        <v>600</v>
      </c>
      <c r="K546" s="174" t="e">
        <f>-(ROUND(IF(表格8[姓名]="",0,(((表格8[月費]+表格8[[#This Row],[包月]])/30)-表格8[佔床費])*表格8[住院天數(含前後日)]),0))</f>
        <v>#VALUE!</v>
      </c>
      <c r="L546" s="169" t="str">
        <f>"住院退費 "&amp;TEXT(表格8[[#This Row],[住院日]],"mm/dd;;")&amp;"-"&amp;TEXT(表格8[[#This Row],[出院日]],"mm/dd;;")&amp;" 共"&amp;表格8[[#This Row],[住院天數(含前後日)]]&amp;"日"</f>
        <v>住院退費 07/23-08/17 共26日</v>
      </c>
      <c r="M546" s="167">
        <f>-(ROUNDDOWN(表格8[[#This Row],[住院天數(含前後日)]]/7,0)*50)</f>
        <v>-150</v>
      </c>
      <c r="N546" s="70"/>
      <c r="O546" s="172"/>
      <c r="P546" s="174">
        <f>-(ROUND(表格8[[#This Row],[冷氣使用
天數]]*(500/30),0))</f>
        <v>0</v>
      </c>
    </row>
    <row r="547" spans="1:16" hidden="1">
      <c r="A547" s="160" t="str">
        <f t="array" ref="A547">IFERROR((INDEX(名冊[#All],MATCH(表格8[[#This Row],[姓名]],名冊[[#All],[姓名]],0),COLUMN(名冊[[#Headers],[字號]]))),"")</f>
        <v/>
      </c>
      <c r="B547" s="160" t="s">
        <v>549</v>
      </c>
      <c r="C547" s="162"/>
      <c r="D547" s="160" t="s">
        <v>1010</v>
      </c>
      <c r="E547" s="163">
        <v>44761</v>
      </c>
      <c r="F547" s="163">
        <v>44791</v>
      </c>
      <c r="G547" s="168">
        <f>IF(AND(表格8[[#This Row],[住院日]]&lt;&gt;"",表格8[[#This Row],[出院日]]&lt;&gt;""),(IF(表格8[姓名]="",0,(表格8[出院日]-表格8[住院日])+1)),0)</f>
        <v>31</v>
      </c>
      <c r="H547" s="165" t="str">
        <f>IFERROR((INDEX(名冊[#All],MATCH(表格8[[#This Row],[姓名]],名冊[[#All],[姓名]],0),COLUMN(名冊[[#Headers],[月費]]))),"")</f>
        <v/>
      </c>
      <c r="I547" s="165" t="str">
        <f t="array" ref="I547">IFERROR((INDEX(名冊[#All],MATCH(表格8[[#This Row],[姓名]],名冊[[#All],[姓名]],0),COLUMN(名冊[[#Headers],[包月]]))),"")</f>
        <v/>
      </c>
      <c r="J547" s="165">
        <f>600</f>
        <v>600</v>
      </c>
      <c r="K547" s="174" t="e">
        <f>-(ROUND(IF(表格8[姓名]="",0,(((表格8[月費]+表格8[[#This Row],[包月]])/30)-表格8[佔床費])*表格8[住院天數(含前後日)]),0))</f>
        <v>#VALUE!</v>
      </c>
      <c r="L547" s="169" t="str">
        <f>"住院退費 "&amp;TEXT(表格8[[#This Row],[住院日]],"mm/dd;;")&amp;"-"&amp;TEXT(表格8[[#This Row],[出院日]],"mm/dd;;")&amp;" 共"&amp;表格8[[#This Row],[住院天數(含前後日)]]&amp;"日"</f>
        <v>住院退費 07/19-08/18 共31日</v>
      </c>
      <c r="M547" s="167">
        <f>-(ROUNDDOWN(表格8[[#This Row],[住院天數(含前後日)]]/7,0)*50)</f>
        <v>-200</v>
      </c>
      <c r="N547" s="70"/>
      <c r="O547" s="172"/>
      <c r="P547" s="174">
        <f>-(ROUND(表格8[[#This Row],[冷氣使用
天數]]*(500/30),0))</f>
        <v>0</v>
      </c>
    </row>
    <row r="548" spans="1:16" hidden="1">
      <c r="A548" s="160" t="str">
        <f t="array" ref="A548">IFERROR((INDEX(名冊[#All],MATCH(表格8[[#This Row],[姓名]],名冊[[#All],[姓名]],0),COLUMN(名冊[[#Headers],[字號]]))),"")</f>
        <v/>
      </c>
      <c r="B548" s="160" t="s">
        <v>512</v>
      </c>
      <c r="C548" s="162"/>
      <c r="D548" s="160" t="s">
        <v>1010</v>
      </c>
      <c r="E548" s="163">
        <v>44765</v>
      </c>
      <c r="F548" s="163">
        <v>44784</v>
      </c>
      <c r="G548" s="168">
        <f>IF(AND(表格8[[#This Row],[住院日]]&lt;&gt;"",表格8[[#This Row],[出院日]]&lt;&gt;""),(IF(表格8[姓名]="",0,(表格8[出院日]-表格8[住院日])+1)),0)</f>
        <v>20</v>
      </c>
      <c r="H548" s="165" t="str">
        <f>IFERROR((INDEX(名冊[#All],MATCH(表格8[[#This Row],[姓名]],名冊[[#All],[姓名]],0),COLUMN(名冊[[#Headers],[月費]]))),"")</f>
        <v/>
      </c>
      <c r="I548" s="165" t="str">
        <f t="array" ref="I548">IFERROR((INDEX(名冊[#All],MATCH(表格8[[#This Row],[姓名]],名冊[[#All],[姓名]],0),COLUMN(名冊[[#Headers],[包月]]))),"")</f>
        <v/>
      </c>
      <c r="J548" s="165">
        <f>600</f>
        <v>600</v>
      </c>
      <c r="K548" s="174" t="e">
        <f>-(ROUND(IF(表格8[姓名]="",0,(((表格8[月費]+表格8[[#This Row],[包月]])/30)-表格8[佔床費])*表格8[住院天數(含前後日)]),0))</f>
        <v>#VALUE!</v>
      </c>
      <c r="L548" s="169" t="str">
        <f>"住院退費 "&amp;TEXT(表格8[[#This Row],[住院日]],"mm/dd;;")&amp;"-"&amp;TEXT(表格8[[#This Row],[出院日]],"mm/dd;;")&amp;" 共"&amp;表格8[[#This Row],[住院天數(含前後日)]]&amp;"日"</f>
        <v>住院退費 07/23-08/11 共20日</v>
      </c>
      <c r="M548" s="167">
        <f>-(ROUNDDOWN(表格8[[#This Row],[住院天數(含前後日)]]/7,0)*50)</f>
        <v>-100</v>
      </c>
      <c r="N548" s="70"/>
      <c r="O548" s="172"/>
      <c r="P548" s="174">
        <f>-(ROUND(表格8[[#This Row],[冷氣使用
天數]]*(500/30),0))</f>
        <v>0</v>
      </c>
    </row>
    <row r="549" spans="1:16" hidden="1">
      <c r="A549" s="160" t="str">
        <f t="array" ref="A549">IFERROR((INDEX(名冊[#All],MATCH(表格8[[#This Row],[姓名]],名冊[[#All],[姓名]],0),COLUMN(名冊[[#Headers],[字號]]))),"")</f>
        <v>1-525</v>
      </c>
      <c r="B549" s="160" t="s">
        <v>632</v>
      </c>
      <c r="C549" s="162"/>
      <c r="D549" s="160" t="s">
        <v>1010</v>
      </c>
      <c r="E549" s="163">
        <v>44777</v>
      </c>
      <c r="F549" s="163">
        <v>44789</v>
      </c>
      <c r="G549" s="168">
        <f>IF(AND(表格8[[#This Row],[住院日]]&lt;&gt;"",表格8[[#This Row],[出院日]]&lt;&gt;""),(IF(表格8[姓名]="",0,(表格8[出院日]-表格8[住院日])+1)),0)</f>
        <v>13</v>
      </c>
      <c r="H549" s="165">
        <f>IFERROR((INDEX(名冊[#All],MATCH(表格8[[#This Row],[姓名]],名冊[[#All],[姓名]],0),COLUMN(名冊[[#Headers],[月費]]))),"")</f>
        <v>32000</v>
      </c>
      <c r="I549" s="165">
        <f t="array" ref="I549">IFERROR((INDEX(名冊[#All],MATCH(表格8[[#This Row],[姓名]],名冊[[#All],[姓名]],0),COLUMN(名冊[[#Headers],[包月]]))),"")</f>
        <v>0</v>
      </c>
      <c r="J549" s="165">
        <f>600</f>
        <v>600</v>
      </c>
      <c r="K549" s="174">
        <f>-(ROUND(IF(表格8[姓名]="",0,(((表格8[月費]+表格8[[#This Row],[包月]])/30)-表格8[佔床費])*表格8[住院天數(含前後日)]),0))</f>
        <v>-6067</v>
      </c>
      <c r="L549" s="169" t="str">
        <f>"住院退費 "&amp;TEXT(表格8[[#This Row],[住院日]],"mm/dd;;")&amp;"-"&amp;TEXT(表格8[[#This Row],[出院日]],"mm/dd;;")&amp;" 共"&amp;表格8[[#This Row],[住院天數(含前後日)]]&amp;"日"</f>
        <v>住院退費 08/04-08/16 共13日</v>
      </c>
      <c r="M549" s="167">
        <f>-(ROUNDDOWN(表格8[[#This Row],[住院天數(含前後日)]]/7,0)*50)</f>
        <v>-50</v>
      </c>
      <c r="N549" s="70"/>
      <c r="O549" s="172"/>
      <c r="P549" s="174">
        <f>-(ROUND(表格8[[#This Row],[冷氣使用
天數]]*(500/30),0))</f>
        <v>0</v>
      </c>
    </row>
    <row r="550" spans="1:16" hidden="1">
      <c r="A550" s="160" t="str">
        <f t="array" ref="A550">IFERROR((INDEX(名冊[#All],MATCH(表格8[[#This Row],[姓名]],名冊[[#All],[姓名]],0),COLUMN(名冊[[#Headers],[字號]]))),"")</f>
        <v>1-380</v>
      </c>
      <c r="B550" s="160" t="s">
        <v>587</v>
      </c>
      <c r="C550" s="162"/>
      <c r="D550" s="160" t="s">
        <v>1010</v>
      </c>
      <c r="E550" s="163">
        <v>44743</v>
      </c>
      <c r="F550" s="163">
        <v>44799</v>
      </c>
      <c r="G550" s="168">
        <f>IF(AND(表格8[[#This Row],[住院日]]&lt;&gt;"",表格8[[#This Row],[出院日]]&lt;&gt;""),(IF(表格8[姓名]="",0,(表格8[出院日]-表格8[住院日])+1)),0)</f>
        <v>57</v>
      </c>
      <c r="H550" s="165">
        <f>IFERROR((INDEX(名冊[#All],MATCH(表格8[[#This Row],[姓名]],名冊[[#All],[姓名]],0),COLUMN(名冊[[#Headers],[月費]]))),"")</f>
        <v>30000</v>
      </c>
      <c r="I550" s="165">
        <f t="array" ref="I550">IFERROR((INDEX(名冊[#All],MATCH(表格8[[#This Row],[姓名]],名冊[[#All],[姓名]],0),COLUMN(名冊[[#Headers],[包月]]))),"")</f>
        <v>0</v>
      </c>
      <c r="J550" s="165">
        <f>600</f>
        <v>600</v>
      </c>
      <c r="K550" s="174">
        <f>-(ROUND(IF(表格8[姓名]="",0,(((表格8[月費]+表格8[[#This Row],[包月]])/30)-表格8[佔床費])*表格8[住院天數(含前後日)]),0))</f>
        <v>-22800</v>
      </c>
      <c r="L550" s="169" t="str">
        <f>"住院退費 "&amp;TEXT(表格8[[#This Row],[住院日]],"mm/dd;;")&amp;"-"&amp;TEXT(表格8[[#This Row],[出院日]],"mm/dd;;")&amp;" 共"&amp;表格8[[#This Row],[住院天數(含前後日)]]&amp;"日"</f>
        <v>住院退費 07/01-08/26 共57日</v>
      </c>
      <c r="M550" s="167">
        <f>-(ROUNDDOWN(表格8[[#This Row],[住院天數(含前後日)]]/7,0)*50)</f>
        <v>-400</v>
      </c>
      <c r="N550" s="70"/>
      <c r="O550" s="172"/>
      <c r="P550" s="174">
        <f>-(ROUND(表格8[[#This Row],[冷氣使用
天數]]*(500/30),0))</f>
        <v>0</v>
      </c>
    </row>
    <row r="551" spans="1:16" hidden="1">
      <c r="A551" s="160" t="str">
        <f t="array" ref="A551">IFERROR((INDEX(名冊[#All],MATCH(表格8[[#This Row],[姓名]],名冊[[#All],[姓名]],0),COLUMN(名冊[[#Headers],[字號]]))),"")</f>
        <v>1-109</v>
      </c>
      <c r="B551" s="160" t="s">
        <v>609</v>
      </c>
      <c r="C551" s="162"/>
      <c r="D551" s="160" t="s">
        <v>1010</v>
      </c>
      <c r="E551" s="163">
        <v>44789</v>
      </c>
      <c r="F551" s="163">
        <v>44795</v>
      </c>
      <c r="G551" s="168">
        <f>IF(AND(表格8[[#This Row],[住院日]]&lt;&gt;"",表格8[[#This Row],[出院日]]&lt;&gt;""),(IF(表格8[姓名]="",0,(表格8[出院日]-表格8[住院日])+1)),0)</f>
        <v>7</v>
      </c>
      <c r="H551" s="165">
        <f>IFERROR((INDEX(名冊[#All],MATCH(表格8[[#This Row],[姓名]],名冊[[#All],[姓名]],0),COLUMN(名冊[[#Headers],[月費]]))),"")</f>
        <v>25000</v>
      </c>
      <c r="I551" s="165">
        <f t="array" ref="I551">IFERROR((INDEX(名冊[#All],MATCH(表格8[[#This Row],[姓名]],名冊[[#All],[姓名]],0),COLUMN(名冊[[#Headers],[包月]]))),"")</f>
        <v>0</v>
      </c>
      <c r="J551" s="165">
        <f>600</f>
        <v>600</v>
      </c>
      <c r="K551" s="174">
        <f>-(ROUND(IF(表格8[姓名]="",0,(((表格8[月費]+表格8[[#This Row],[包月]])/30)-表格8[佔床費])*表格8[住院天數(含前後日)]),0))</f>
        <v>-1633</v>
      </c>
      <c r="L551" s="169" t="str">
        <f>"住院退費 "&amp;TEXT(表格8[[#This Row],[住院日]],"mm/dd;;")&amp;"-"&amp;TEXT(表格8[[#This Row],[出院日]],"mm/dd;;")&amp;" 共"&amp;表格8[[#This Row],[住院天數(含前後日)]]&amp;"日"</f>
        <v>住院退費 08/16-08/22 共7日</v>
      </c>
      <c r="M551" s="167">
        <f>-(ROUNDDOWN(表格8[[#This Row],[住院天數(含前後日)]]/7,0)*50)</f>
        <v>-50</v>
      </c>
      <c r="N551" s="70"/>
      <c r="O551" s="172"/>
      <c r="P551" s="174">
        <f>-(ROUND(表格8[[#This Row],[冷氣使用
天數]]*(500/30),0))</f>
        <v>0</v>
      </c>
    </row>
    <row r="552" spans="1:16" hidden="1">
      <c r="A552" s="160" t="str">
        <f t="array" ref="A552">IFERROR((INDEX(名冊[#All],MATCH(表格8[[#This Row],[姓名]],名冊[[#All],[姓名]],0),COLUMN(名冊[[#Headers],[字號]]))),"")</f>
        <v>2-054</v>
      </c>
      <c r="B552" s="160" t="s">
        <v>1429</v>
      </c>
      <c r="C552" s="162"/>
      <c r="D552" s="160" t="str">
        <f>"住院退費"</f>
        <v>住院退費</v>
      </c>
      <c r="E552" s="163">
        <v>44765</v>
      </c>
      <c r="F552" s="163">
        <v>44783</v>
      </c>
      <c r="G552" s="168">
        <f>IF(AND(表格8[[#This Row],[住院日]]&lt;&gt;"",表格8[[#This Row],[出院日]]&lt;&gt;""),(IF(表格8[姓名]="",0,(表格8[出院日]-表格8[住院日])+1)),0)</f>
        <v>19</v>
      </c>
      <c r="H552" s="165">
        <f>IFERROR((INDEX(名冊[#All],MATCH(表格8[[#This Row],[姓名]],名冊[[#All],[姓名]],0),COLUMN(名冊[[#Headers],[月費]]))),"")</f>
        <v>35000</v>
      </c>
      <c r="I552" s="165">
        <f t="array" ref="I552">IFERROR((INDEX(名冊[#All],MATCH(表格8[[#This Row],[姓名]],名冊[[#All],[姓名]],0),COLUMN(名冊[[#Headers],[包月]]))),"")</f>
        <v>0</v>
      </c>
      <c r="J552" s="165">
        <f>600</f>
        <v>600</v>
      </c>
      <c r="K552" s="174">
        <f>-(ROUND(IF(表格8[姓名]="",0,(((表格8[月費]+表格8[[#This Row],[包月]])/30)-表格8[佔床費])*表格8[住院天數(含前後日)]),0))</f>
        <v>-10767</v>
      </c>
      <c r="L552" s="169" t="str">
        <f>"住院退費 "&amp;TEXT(表格8[[#This Row],[住院日]],"mm/dd;;")&amp;"-"&amp;TEXT(表格8[[#This Row],[出院日]],"mm/dd;;")&amp;" 共"&amp;表格8[[#This Row],[住院天數(含前後日)]]&amp;"日"</f>
        <v>住院退費 07/23-08/10 共19日</v>
      </c>
      <c r="M552" s="167">
        <f>-(ROUNDDOWN(表格8[[#This Row],[住院天數(含前後日)]]/7,0)*50)</f>
        <v>-100</v>
      </c>
      <c r="N552" s="70"/>
      <c r="O552" s="172"/>
      <c r="P552" s="174">
        <f>-(ROUND(表格8[[#This Row],[冷氣使用
天數]]*(500/30),0))</f>
        <v>0</v>
      </c>
    </row>
    <row r="553" spans="1:16" s="254" customFormat="1" hidden="1">
      <c r="A553" s="244" t="str">
        <f t="array" ref="A553">IFERROR((INDEX(名冊[#All],MATCH(表格8[[#This Row],[姓名]],名冊[[#All],[姓名]],0),COLUMN(名冊[[#Headers],[字號]]))),"")</f>
        <v>2-054</v>
      </c>
      <c r="B553" s="244" t="s">
        <v>1429</v>
      </c>
      <c r="C553" s="245"/>
      <c r="D553" s="244" t="str">
        <f>"住院退費"</f>
        <v>住院退費</v>
      </c>
      <c r="E553" s="246">
        <v>44800</v>
      </c>
      <c r="F553" s="246">
        <v>44812</v>
      </c>
      <c r="G553" s="247">
        <f>IF(AND(表格8[[#This Row],[住院日]]&lt;&gt;"",表格8[[#This Row],[出院日]]&lt;&gt;""),(IF(表格8[姓名]="",0,(表格8[出院日]-表格8[住院日])+1)),0)</f>
        <v>13</v>
      </c>
      <c r="H553" s="248">
        <f>IFERROR((INDEX(名冊[#All],MATCH(表格8[[#This Row],[姓名]],名冊[[#All],[姓名]],0),COLUMN(名冊[[#Headers],[月費]]))),"")</f>
        <v>35000</v>
      </c>
      <c r="I553" s="248">
        <f t="array" ref="I553">IFERROR((INDEX(名冊[#All],MATCH(表格8[[#This Row],[姓名]],名冊[[#All],[姓名]],0),COLUMN(名冊[[#Headers],[包月]]))),"")</f>
        <v>0</v>
      </c>
      <c r="J553" s="248">
        <f>600</f>
        <v>600</v>
      </c>
      <c r="K553" s="249">
        <f>-(ROUND(IF(表格8[姓名]="",0,(((表格8[月費]+表格8[[#This Row],[包月]])/30)-表格8[佔床費])*表格8[住院天數(含前後日)]),0))</f>
        <v>-7367</v>
      </c>
      <c r="L553" s="250" t="str">
        <f>"住院退費 "&amp;TEXT(表格8[[#This Row],[住院日]],"mm/dd;;")&amp;"-"&amp;TEXT(表格8[[#This Row],[出院日]],"mm/dd;;")&amp;" 共"&amp;表格8[[#This Row],[住院天數(含前後日)]]&amp;"日"</f>
        <v>住院退費 08/27-09/08 共13日</v>
      </c>
      <c r="M553" s="251">
        <f>-(ROUNDDOWN(表格8[[#This Row],[住院天數(含前後日)]]/7,0)*50)</f>
        <v>-50</v>
      </c>
      <c r="N553" s="252"/>
      <c r="O553" s="253"/>
      <c r="P553" s="249">
        <f>-(ROUND(表格8[[#This Row],[冷氣使用
天數]]*(500/30),0))</f>
        <v>0</v>
      </c>
    </row>
    <row r="554" spans="1:16" hidden="1">
      <c r="A554" s="160" t="str">
        <f t="array" ref="A554">IFERROR((INDEX(名冊[#All],MATCH(表格8[[#This Row],[姓名]],名冊[[#All],[姓名]],0),COLUMN(名冊[[#Headers],[字號]]))),"")</f>
        <v/>
      </c>
      <c r="B554" s="160" t="s">
        <v>918</v>
      </c>
      <c r="C554" s="162"/>
      <c r="D554" s="160" t="s">
        <v>1010</v>
      </c>
      <c r="E554" s="163">
        <v>44798</v>
      </c>
      <c r="F554" s="163">
        <v>44811</v>
      </c>
      <c r="G554" s="168">
        <f>IF(AND(表格8[[#This Row],[住院日]]&lt;&gt;"",表格8[[#This Row],[出院日]]&lt;&gt;""),(IF(表格8[姓名]="",0,(表格8[出院日]-表格8[住院日])+1)),0)</f>
        <v>14</v>
      </c>
      <c r="H554" s="165" t="str">
        <f>IFERROR((INDEX(名冊[#All],MATCH(表格8[[#This Row],[姓名]],名冊[[#All],[姓名]],0),COLUMN(名冊[[#Headers],[月費]]))),"")</f>
        <v/>
      </c>
      <c r="I554" s="165" t="str">
        <f t="array" ref="I554">IFERROR((INDEX(名冊[#All],MATCH(表格8[[#This Row],[姓名]],名冊[[#All],[姓名]],0),COLUMN(名冊[[#Headers],[包月]]))),"")</f>
        <v/>
      </c>
      <c r="J554" s="165">
        <f>600</f>
        <v>600</v>
      </c>
      <c r="K554" s="174" t="e">
        <f>-(ROUND(IF(表格8[姓名]="",0,(((表格8[月費]+表格8[[#This Row],[包月]])/30)-表格8[佔床費])*表格8[住院天數(含前後日)]),0))</f>
        <v>#VALUE!</v>
      </c>
      <c r="L554" s="169" t="str">
        <f>"住院退費 "&amp;TEXT(表格8[[#This Row],[住院日]],"mm/dd;;")&amp;"-"&amp;TEXT(表格8[[#This Row],[出院日]],"mm/dd;;")&amp;" 共"&amp;表格8[[#This Row],[住院天數(含前後日)]]&amp;"日"</f>
        <v>住院退費 08/25-09/07 共14日</v>
      </c>
      <c r="M554" s="167">
        <f>-(ROUNDDOWN(表格8[[#This Row],[住院天數(含前後日)]]/7,0)*50)</f>
        <v>-100</v>
      </c>
      <c r="N554" s="70"/>
      <c r="O554" s="172"/>
      <c r="P554" s="174">
        <f>-(ROUND(表格8[[#This Row],[冷氣使用
天數]]*(500/30),0))</f>
        <v>0</v>
      </c>
    </row>
    <row r="555" spans="1:16" hidden="1">
      <c r="A555" s="160" t="str">
        <f t="array" ref="A555">IFERROR((INDEX(名冊[#All],MATCH(表格8[[#This Row],[姓名]],名冊[[#All],[姓名]],0),COLUMN(名冊[[#Headers],[字號]]))),"")</f>
        <v/>
      </c>
      <c r="B555" s="160" t="s">
        <v>605</v>
      </c>
      <c r="C555" s="162"/>
      <c r="D555" s="160" t="s">
        <v>1010</v>
      </c>
      <c r="E555" s="163">
        <v>44802</v>
      </c>
      <c r="F555" s="163">
        <v>44819</v>
      </c>
      <c r="G555" s="168">
        <f>IF(AND(表格8[[#This Row],[住院日]]&lt;&gt;"",表格8[[#This Row],[出院日]]&lt;&gt;""),(IF(表格8[姓名]="",0,(表格8[出院日]-表格8[住院日])+1)),0)</f>
        <v>18</v>
      </c>
      <c r="H555" s="165" t="str">
        <f>IFERROR((INDEX(名冊[#All],MATCH(表格8[[#This Row],[姓名]],名冊[[#All],[姓名]],0),COLUMN(名冊[[#Headers],[月費]]))),"")</f>
        <v/>
      </c>
      <c r="I555" s="165" t="str">
        <f t="array" ref="I555">IFERROR((INDEX(名冊[#All],MATCH(表格8[[#This Row],[姓名]],名冊[[#All],[姓名]],0),COLUMN(名冊[[#Headers],[包月]]))),"")</f>
        <v/>
      </c>
      <c r="J555" s="165">
        <f>600</f>
        <v>600</v>
      </c>
      <c r="K555" s="174" t="e">
        <f>-(ROUND(IF(表格8[姓名]="",0,(((表格8[月費]+表格8[[#This Row],[包月]])/30)-表格8[佔床費])*表格8[住院天數(含前後日)]),0))</f>
        <v>#VALUE!</v>
      </c>
      <c r="L555" s="169" t="str">
        <f>"住院退費 "&amp;TEXT(表格8[[#This Row],[住院日]],"mm/dd;;")&amp;"-"&amp;TEXT(表格8[[#This Row],[出院日]],"mm/dd;;")&amp;" 共"&amp;表格8[[#This Row],[住院天數(含前後日)]]&amp;"日"</f>
        <v>住院退費 08/29-09/15 共18日</v>
      </c>
      <c r="M555" s="167">
        <f>-(ROUNDDOWN(表格8[[#This Row],[住院天數(含前後日)]]/7,0)*50)</f>
        <v>-100</v>
      </c>
      <c r="N555" s="70"/>
      <c r="O555" s="172"/>
      <c r="P555" s="174">
        <f>-(ROUND(表格8[[#This Row],[冷氣使用
天數]]*(500/30),0))</f>
        <v>0</v>
      </c>
    </row>
    <row r="556" spans="1:16" hidden="1">
      <c r="A556" s="160" t="str">
        <f t="array" ref="A556">IFERROR((INDEX(名冊[#All],MATCH(表格8[[#This Row],[姓名]],名冊[[#All],[姓名]],0),COLUMN(名冊[[#Headers],[字號]]))),"")</f>
        <v/>
      </c>
      <c r="B556" s="160" t="s">
        <v>614</v>
      </c>
      <c r="C556" s="162"/>
      <c r="D556" s="160" t="s">
        <v>1010</v>
      </c>
      <c r="E556" s="163">
        <v>44803</v>
      </c>
      <c r="F556" s="163">
        <v>44806</v>
      </c>
      <c r="G556" s="168">
        <f>IF(AND(表格8[[#This Row],[住院日]]&lt;&gt;"",表格8[[#This Row],[出院日]]&lt;&gt;""),(IF(表格8[姓名]="",0,(表格8[出院日]-表格8[住院日])+1)),0)</f>
        <v>4</v>
      </c>
      <c r="H556" s="165" t="str">
        <f>IFERROR((INDEX(名冊[#All],MATCH(表格8[[#This Row],[姓名]],名冊[[#All],[姓名]],0),COLUMN(名冊[[#Headers],[月費]]))),"")</f>
        <v/>
      </c>
      <c r="I556" s="165" t="str">
        <f t="array" ref="I556">IFERROR((INDEX(名冊[#All],MATCH(表格8[[#This Row],[姓名]],名冊[[#All],[姓名]],0),COLUMN(名冊[[#Headers],[包月]]))),"")</f>
        <v/>
      </c>
      <c r="J556" s="165">
        <f>600</f>
        <v>600</v>
      </c>
      <c r="K556" s="174" t="e">
        <f>-(ROUND(IF(表格8[姓名]="",0,(((表格8[月費]+表格8[[#This Row],[包月]])/30)-表格8[佔床費])*表格8[住院天數(含前後日)]),0))</f>
        <v>#VALUE!</v>
      </c>
      <c r="L556" s="169" t="str">
        <f>"住院退費 "&amp;TEXT(表格8[[#This Row],[住院日]],"mm/dd;;")&amp;"-"&amp;TEXT(表格8[[#This Row],[出院日]],"mm/dd;;")&amp;" 共"&amp;表格8[[#This Row],[住院天數(含前後日)]]&amp;"日"</f>
        <v>住院退費 08/30-09/02 共4日</v>
      </c>
      <c r="M556" s="167">
        <f>-(ROUNDDOWN(表格8[[#This Row],[住院天數(含前後日)]]/7,0)*50)</f>
        <v>0</v>
      </c>
      <c r="N556" s="70"/>
      <c r="O556" s="172"/>
      <c r="P556" s="174">
        <f>-(ROUND(表格8[[#This Row],[冷氣使用
天數]]*(500/30),0))</f>
        <v>0</v>
      </c>
    </row>
    <row r="557" spans="1:16" hidden="1">
      <c r="A557" s="160" t="str">
        <f t="array" ref="A557">IFERROR((INDEX(名冊[#All],MATCH(表格8[[#This Row],[姓名]],名冊[[#All],[姓名]],0),COLUMN(名冊[[#Headers],[字號]]))),"")</f>
        <v>1-541</v>
      </c>
      <c r="B557" s="160" t="s">
        <v>323</v>
      </c>
      <c r="C557" s="162"/>
      <c r="D557" s="160" t="s">
        <v>1010</v>
      </c>
      <c r="E557" s="163">
        <v>44805</v>
      </c>
      <c r="F557" s="163">
        <v>44812</v>
      </c>
      <c r="G557" s="168">
        <f>IF(AND(表格8[[#This Row],[住院日]]&lt;&gt;"",表格8[[#This Row],[出院日]]&lt;&gt;""),(IF(表格8[姓名]="",0,(表格8[出院日]-表格8[住院日])+1)),0)</f>
        <v>8</v>
      </c>
      <c r="H557" s="165">
        <f>IFERROR((INDEX(名冊[#All],MATCH(表格8[[#This Row],[姓名]],名冊[[#All],[姓名]],0),COLUMN(名冊[[#Headers],[月費]]))),"")</f>
        <v>24000</v>
      </c>
      <c r="I557" s="165">
        <f t="array" ref="I557">IFERROR((INDEX(名冊[#All],MATCH(表格8[[#This Row],[姓名]],名冊[[#All],[姓名]],0),COLUMN(名冊[[#Headers],[包月]]))),"")</f>
        <v>0</v>
      </c>
      <c r="J557" s="165">
        <f>600</f>
        <v>600</v>
      </c>
      <c r="K557" s="174">
        <f>-(ROUND(IF(表格8[姓名]="",0,(((表格8[月費]+表格8[[#This Row],[包月]])/30)-表格8[佔床費])*表格8[住院天數(含前後日)]),0))</f>
        <v>-1600</v>
      </c>
      <c r="L557" s="169" t="str">
        <f>"住院退費 "&amp;TEXT(表格8[[#This Row],[住院日]],"mm/dd;;")&amp;"-"&amp;TEXT(表格8[[#This Row],[出院日]],"mm/dd;;")&amp;" 共"&amp;表格8[[#This Row],[住院天數(含前後日)]]&amp;"日"</f>
        <v>住院退費 09/01-09/08 共8日</v>
      </c>
      <c r="M557" s="167">
        <f>-(ROUNDDOWN(表格8[[#This Row],[住院天數(含前後日)]]/7,0)*50)</f>
        <v>-50</v>
      </c>
      <c r="N557" s="70"/>
      <c r="O557" s="172"/>
      <c r="P557" s="174">
        <f>-(ROUND(表格8[[#This Row],[冷氣使用
天數]]*(500/30),0))</f>
        <v>0</v>
      </c>
    </row>
    <row r="558" spans="1:16" hidden="1">
      <c r="A558" s="160" t="str">
        <f t="array" ref="A558">IFERROR((INDEX(名冊[#All],MATCH(表格8[[#This Row],[姓名]],名冊[[#All],[姓名]],0),COLUMN(名冊[[#Headers],[字號]]))),"")</f>
        <v>3-558</v>
      </c>
      <c r="B558" s="160" t="s">
        <v>860</v>
      </c>
      <c r="C558" s="162"/>
      <c r="D558" s="160" t="s">
        <v>1010</v>
      </c>
      <c r="E558" s="163">
        <v>44805</v>
      </c>
      <c r="F558" s="163">
        <v>44820</v>
      </c>
      <c r="G558" s="168">
        <f>IF(AND(表格8[[#This Row],[住院日]]&lt;&gt;"",表格8[[#This Row],[出院日]]&lt;&gt;""),(IF(表格8[姓名]="",0,(表格8[出院日]-表格8[住院日])+1)),0)</f>
        <v>16</v>
      </c>
      <c r="H558" s="165">
        <f>IFERROR((INDEX(名冊[#All],MATCH(表格8[[#This Row],[姓名]],名冊[[#All],[姓名]],0),COLUMN(名冊[[#Headers],[月費]]))),"")</f>
        <v>35000</v>
      </c>
      <c r="I558" s="165">
        <f t="array" ref="I558">IFERROR((INDEX(名冊[#All],MATCH(表格8[[#This Row],[姓名]],名冊[[#All],[姓名]],0),COLUMN(名冊[[#Headers],[包月]]))),"")</f>
        <v>0</v>
      </c>
      <c r="J558" s="165">
        <f>600</f>
        <v>600</v>
      </c>
      <c r="K558" s="174">
        <f>-(ROUND(IF(表格8[姓名]="",0,(((表格8[月費]+表格8[[#This Row],[包月]])/30)-表格8[佔床費])*表格8[住院天數(含前後日)]),0))</f>
        <v>-9067</v>
      </c>
      <c r="L558" s="169" t="str">
        <f>"住院退費 "&amp;TEXT(表格8[[#This Row],[住院日]],"mm/dd;;")&amp;"-"&amp;TEXT(表格8[[#This Row],[出院日]],"mm/dd;;")&amp;" 共"&amp;表格8[[#This Row],[住院天數(含前後日)]]&amp;"日"</f>
        <v>住院退費 09/01-09/16 共16日</v>
      </c>
      <c r="M558" s="167">
        <f>-(ROUNDDOWN(表格8[[#This Row],[住院天數(含前後日)]]/7,0)*50)</f>
        <v>-100</v>
      </c>
      <c r="N558" s="70"/>
      <c r="O558" s="172"/>
      <c r="P558" s="174">
        <f>-(ROUND(表格8[[#This Row],[冷氣使用
天數]]*(500/30),0))</f>
        <v>0</v>
      </c>
    </row>
    <row r="559" spans="1:16" hidden="1">
      <c r="A559" s="160" t="str">
        <f t="array" ref="A559">IFERROR((INDEX(名冊[#All],MATCH(表格8[[#This Row],[姓名]],名冊[[#All],[姓名]],0),COLUMN(名冊[[#Headers],[字號]]))),"")</f>
        <v/>
      </c>
      <c r="B559" s="160" t="s">
        <v>754</v>
      </c>
      <c r="C559" s="162"/>
      <c r="D559" s="160" t="s">
        <v>1010</v>
      </c>
      <c r="E559" s="163">
        <v>44811</v>
      </c>
      <c r="F559" s="163">
        <v>44826</v>
      </c>
      <c r="G559" s="168">
        <f>IF(AND(表格8[[#This Row],[住院日]]&lt;&gt;"",表格8[[#This Row],[出院日]]&lt;&gt;""),(IF(表格8[姓名]="",0,(表格8[出院日]-表格8[住院日])+1)),0)</f>
        <v>16</v>
      </c>
      <c r="H559" s="165" t="str">
        <f>IFERROR((INDEX(名冊[#All],MATCH(表格8[[#This Row],[姓名]],名冊[[#All],[姓名]],0),COLUMN(名冊[[#Headers],[月費]]))),"")</f>
        <v/>
      </c>
      <c r="I559" s="165" t="str">
        <f t="array" ref="I559">IFERROR((INDEX(名冊[#All],MATCH(表格8[[#This Row],[姓名]],名冊[[#All],[姓名]],0),COLUMN(名冊[[#Headers],[包月]]))),"")</f>
        <v/>
      </c>
      <c r="J559" s="165">
        <f>600</f>
        <v>600</v>
      </c>
      <c r="K559" s="174" t="e">
        <f>-(ROUND(IF(表格8[姓名]="",0,(((表格8[月費]+表格8[[#This Row],[包月]])/30)-表格8[佔床費])*表格8[住院天數(含前後日)]),0))</f>
        <v>#VALUE!</v>
      </c>
      <c r="L559" s="169" t="str">
        <f>"住院退費 "&amp;TEXT(表格8[[#This Row],[住院日]],"mm/dd;;")&amp;"-"&amp;TEXT(表格8[[#This Row],[出院日]],"mm/dd;;")&amp;" 共"&amp;表格8[[#This Row],[住院天數(含前後日)]]&amp;"日"</f>
        <v>住院退費 09/07-09/22 共16日</v>
      </c>
      <c r="M559" s="167">
        <f>-(ROUNDDOWN(表格8[[#This Row],[住院天數(含前後日)]]/7,0)*50)</f>
        <v>-100</v>
      </c>
      <c r="N559" s="70"/>
      <c r="O559" s="172"/>
      <c r="P559" s="174">
        <f>-(ROUND(表格8[[#This Row],[冷氣使用
天數]]*(500/30),0))</f>
        <v>0</v>
      </c>
    </row>
    <row r="560" spans="1:16" hidden="1">
      <c r="A560" s="160" t="str">
        <f t="array" ref="A560">IFERROR((INDEX(名冊[#All],MATCH(表格8[[#This Row],[姓名]],名冊[[#All],[姓名]],0),COLUMN(名冊[[#Headers],[字號]]))),"")</f>
        <v>1-682</v>
      </c>
      <c r="B560" s="160" t="s">
        <v>1434</v>
      </c>
      <c r="C560" s="162"/>
      <c r="D560" s="160" t="s">
        <v>1010</v>
      </c>
      <c r="E560" s="163">
        <v>44812</v>
      </c>
      <c r="F560" s="163">
        <v>44818</v>
      </c>
      <c r="G560" s="168">
        <f>IF(AND(表格8[[#This Row],[住院日]]&lt;&gt;"",表格8[[#This Row],[出院日]]&lt;&gt;""),(IF(表格8[姓名]="",0,(表格8[出院日]-表格8[住院日])+1)),0)</f>
        <v>7</v>
      </c>
      <c r="H560" s="165">
        <f>IFERROR((INDEX(名冊[#All],MATCH(表格8[[#This Row],[姓名]],名冊[[#All],[姓名]],0),COLUMN(名冊[[#Headers],[月費]]))),"")</f>
        <v>30000</v>
      </c>
      <c r="I560" s="165">
        <f t="array" ref="I560">IFERROR((INDEX(名冊[#All],MATCH(表格8[[#This Row],[姓名]],名冊[[#All],[姓名]],0),COLUMN(名冊[[#Headers],[包月]]))),"")</f>
        <v>0</v>
      </c>
      <c r="J560" s="165">
        <f>600</f>
        <v>600</v>
      </c>
      <c r="K560" s="174">
        <f>-(ROUND(IF(表格8[姓名]="",0,(((表格8[月費]+表格8[[#This Row],[包月]])/30)-表格8[佔床費])*表格8[住院天數(含前後日)]),0))</f>
        <v>-2800</v>
      </c>
      <c r="L560" s="169" t="str">
        <f>"住院退費 "&amp;TEXT(表格8[[#This Row],[住院日]],"mm/dd;;")&amp;"-"&amp;TEXT(表格8[[#This Row],[出院日]],"mm/dd;;")&amp;" 共"&amp;表格8[[#This Row],[住院天數(含前後日)]]&amp;"日"</f>
        <v>住院退費 09/08-09/14 共7日</v>
      </c>
      <c r="M560" s="167">
        <f>-(ROUNDDOWN(表格8[[#This Row],[住院天數(含前後日)]]/7,0)*50)</f>
        <v>-50</v>
      </c>
      <c r="N560" s="70"/>
      <c r="O560" s="172"/>
      <c r="P560" s="174">
        <f>-(ROUND(表格8[[#This Row],[冷氣使用
天數]]*(500/30),0))</f>
        <v>0</v>
      </c>
    </row>
    <row r="561" spans="1:16" hidden="1">
      <c r="A561" s="160" t="str">
        <f t="array" ref="A561">IFERROR((INDEX(名冊[#All],MATCH(表格8[[#This Row],[姓名]],名冊[[#All],[姓名]],0),COLUMN(名冊[[#Headers],[字號]]))),"")</f>
        <v/>
      </c>
      <c r="B561" s="160" t="s">
        <v>547</v>
      </c>
      <c r="C561" s="162"/>
      <c r="D561" s="160" t="s">
        <v>1010</v>
      </c>
      <c r="E561" s="163">
        <v>44785</v>
      </c>
      <c r="F561" s="163">
        <v>44804</v>
      </c>
      <c r="G561" s="168">
        <f>IF(AND(表格8[[#This Row],[住院日]]&lt;&gt;"",表格8[[#This Row],[出院日]]&lt;&gt;""),(IF(表格8[姓名]="",0,(表格8[出院日]-表格8[住院日])+1)),0)</f>
        <v>20</v>
      </c>
      <c r="H561" s="165" t="str">
        <f>IFERROR((INDEX(名冊[#All],MATCH(表格8[[#This Row],[姓名]],名冊[[#All],[姓名]],0),COLUMN(名冊[[#Headers],[月費]]))),"")</f>
        <v/>
      </c>
      <c r="I561" s="165" t="str">
        <f t="array" ref="I561">IFERROR((INDEX(名冊[#All],MATCH(表格8[[#This Row],[姓名]],名冊[[#All],[姓名]],0),COLUMN(名冊[[#Headers],[包月]]))),"")</f>
        <v/>
      </c>
      <c r="J561" s="165">
        <f>600</f>
        <v>600</v>
      </c>
      <c r="K561" s="174" t="e">
        <f>-(ROUND(IF(表格8[姓名]="",0,(((表格8[月費]+表格8[[#This Row],[包月]])/30)-表格8[佔床費])*表格8[住院天數(含前後日)]),0))</f>
        <v>#VALUE!</v>
      </c>
      <c r="L561" s="169" t="str">
        <f>"住院退費 "&amp;TEXT(表格8[[#This Row],[住院日]],"mm/dd;;")&amp;"-"&amp;TEXT(表格8[[#This Row],[出院日]],"mm/dd;;")&amp;" 共"&amp;表格8[[#This Row],[住院天數(含前後日)]]&amp;"日"</f>
        <v>住院退費 08/12-08/31 共20日</v>
      </c>
      <c r="M561" s="167">
        <f>-(ROUNDDOWN(表格8[[#This Row],[住院天數(含前後日)]]/7,0)*50)</f>
        <v>-100</v>
      </c>
      <c r="N561" s="70"/>
      <c r="O561" s="172"/>
      <c r="P561" s="174">
        <f>-(ROUND(表格8[[#This Row],[冷氣使用
天數]]*(500/30),0))</f>
        <v>0</v>
      </c>
    </row>
    <row r="562" spans="1:16" hidden="1">
      <c r="A562" s="160" t="str">
        <f t="array" ref="A562">IFERROR((INDEX(名冊[#All],MATCH(表格8[[#This Row],[姓名]],名冊[[#All],[姓名]],0),COLUMN(名冊[[#Headers],[字號]]))),"")</f>
        <v/>
      </c>
      <c r="B562" s="160" t="s">
        <v>1296</v>
      </c>
      <c r="C562" s="162"/>
      <c r="D562" s="160" t="s">
        <v>1010</v>
      </c>
      <c r="E562" s="163">
        <v>44792</v>
      </c>
      <c r="F562" s="163">
        <v>44804</v>
      </c>
      <c r="G562" s="168">
        <f>IF(AND(表格8[[#This Row],[住院日]]&lt;&gt;"",表格8[[#This Row],[出院日]]&lt;&gt;""),(IF(表格8[姓名]="",0,(表格8[出院日]-表格8[住院日])+1)),0)</f>
        <v>13</v>
      </c>
      <c r="H562" s="165" t="str">
        <f>IFERROR((INDEX(名冊[#All],MATCH(表格8[[#This Row],[姓名]],名冊[[#All],[姓名]],0),COLUMN(名冊[[#Headers],[月費]]))),"")</f>
        <v/>
      </c>
      <c r="I562" s="165" t="str">
        <f t="array" ref="I562">IFERROR((INDEX(名冊[#All],MATCH(表格8[[#This Row],[姓名]],名冊[[#All],[姓名]],0),COLUMN(名冊[[#Headers],[包月]]))),"")</f>
        <v/>
      </c>
      <c r="J562" s="165">
        <f>600</f>
        <v>600</v>
      </c>
      <c r="K562" s="174" t="e">
        <f>-(ROUND(IF(表格8[姓名]="",0,(((表格8[月費]+表格8[[#This Row],[包月]])/30)-表格8[佔床費])*表格8[住院天數(含前後日)]),0))</f>
        <v>#VALUE!</v>
      </c>
      <c r="L562" s="169" t="str">
        <f>"住院退費 "&amp;TEXT(表格8[[#This Row],[住院日]],"mm/dd;;")&amp;"-"&amp;TEXT(表格8[[#This Row],[出院日]],"mm/dd;;")&amp;" 共"&amp;表格8[[#This Row],[住院天數(含前後日)]]&amp;"日"</f>
        <v>住院退費 08/19-08/31 共13日</v>
      </c>
      <c r="M562" s="167">
        <f>-(ROUNDDOWN(表格8[[#This Row],[住院天數(含前後日)]]/7,0)*50)</f>
        <v>-50</v>
      </c>
      <c r="N562" s="70"/>
      <c r="O562" s="172"/>
      <c r="P562" s="174">
        <f>-(ROUND(表格8[[#This Row],[冷氣使用
天數]]*(500/30),0))</f>
        <v>0</v>
      </c>
    </row>
    <row r="563" spans="1:16" hidden="1">
      <c r="A563" s="160" t="str">
        <f t="array" ref="A563">IFERROR((INDEX(名冊[#All],MATCH(表格8[[#This Row],[姓名]],名冊[[#All],[姓名]],0),COLUMN(名冊[[#Headers],[字號]]))),"")</f>
        <v>2-081</v>
      </c>
      <c r="B563" s="160" t="s">
        <v>603</v>
      </c>
      <c r="C563" s="162"/>
      <c r="D563" s="160" t="s">
        <v>1010</v>
      </c>
      <c r="E563" s="163">
        <v>44791</v>
      </c>
      <c r="F563" s="163">
        <v>44805</v>
      </c>
      <c r="G563" s="168">
        <f>IF(AND(表格8[[#This Row],[住院日]]&lt;&gt;"",表格8[[#This Row],[出院日]]&lt;&gt;""),(IF(表格8[姓名]="",0,(表格8[出院日]-表格8[住院日])+1)),0)</f>
        <v>15</v>
      </c>
      <c r="H563" s="165">
        <f>IFERROR((INDEX(名冊[#All],MATCH(表格8[[#This Row],[姓名]],名冊[[#All],[姓名]],0),COLUMN(名冊[[#Headers],[月費]]))),"")</f>
        <v>37000</v>
      </c>
      <c r="I563" s="165">
        <f t="array" ref="I563">IFERROR((INDEX(名冊[#All],MATCH(表格8[[#This Row],[姓名]],名冊[[#All],[姓名]],0),COLUMN(名冊[[#Headers],[包月]]))),"")</f>
        <v>0</v>
      </c>
      <c r="J563" s="165">
        <f>600</f>
        <v>600</v>
      </c>
      <c r="K563" s="174">
        <f>-(ROUND(IF(表格8[姓名]="",0,(((表格8[月費]+表格8[[#This Row],[包月]])/30)-表格8[佔床費])*表格8[住院天數(含前後日)]),0))</f>
        <v>-9500</v>
      </c>
      <c r="L563" s="169" t="str">
        <f>"住院退費 "&amp;TEXT(表格8[[#This Row],[住院日]],"mm/dd;;")&amp;"-"&amp;TEXT(表格8[[#This Row],[出院日]],"mm/dd;;")&amp;" 共"&amp;表格8[[#This Row],[住院天數(含前後日)]]&amp;"日"</f>
        <v>住院退費 08/18-09/01 共15日</v>
      </c>
      <c r="M563" s="167">
        <f>-(ROUNDDOWN(表格8[[#This Row],[住院天數(含前後日)]]/7,0)*50)</f>
        <v>-100</v>
      </c>
      <c r="N563" s="70"/>
      <c r="O563" s="172"/>
      <c r="P563" s="174">
        <f>-(ROUND(表格8[[#This Row],[冷氣使用
天數]]*(500/30),0))</f>
        <v>0</v>
      </c>
    </row>
    <row r="564" spans="1:16" hidden="1">
      <c r="A564" s="160" t="str">
        <f t="array" ref="A564">IFERROR((INDEX(名冊[#All],MATCH(表格8[[#This Row],[姓名]],名冊[[#All],[姓名]],0),COLUMN(名冊[[#Headers],[字號]]))),"")</f>
        <v/>
      </c>
      <c r="B564" s="160" t="s">
        <v>435</v>
      </c>
      <c r="C564" s="162"/>
      <c r="D564" s="160" t="s">
        <v>1010</v>
      </c>
      <c r="E564" s="163">
        <v>44796</v>
      </c>
      <c r="F564" s="163">
        <v>44805</v>
      </c>
      <c r="G564" s="168">
        <f>IF(AND(表格8[[#This Row],[住院日]]&lt;&gt;"",表格8[[#This Row],[出院日]]&lt;&gt;""),(IF(表格8[姓名]="",0,(表格8[出院日]-表格8[住院日])+1)),0)</f>
        <v>10</v>
      </c>
      <c r="H564" s="165" t="str">
        <f>IFERROR((INDEX(名冊[#All],MATCH(表格8[[#This Row],[姓名]],名冊[[#All],[姓名]],0),COLUMN(名冊[[#Headers],[月費]]))),"")</f>
        <v/>
      </c>
      <c r="I564" s="165" t="str">
        <f t="array" ref="I564">IFERROR((INDEX(名冊[#All],MATCH(表格8[[#This Row],[姓名]],名冊[[#All],[姓名]],0),COLUMN(名冊[[#Headers],[包月]]))),"")</f>
        <v/>
      </c>
      <c r="J564" s="165">
        <f>600</f>
        <v>600</v>
      </c>
      <c r="K564" s="174" t="e">
        <f>-(ROUND(IF(表格8[姓名]="",0,(((表格8[月費]+表格8[[#This Row],[包月]])/30)-表格8[佔床費])*表格8[住院天數(含前後日)]),0))</f>
        <v>#VALUE!</v>
      </c>
      <c r="L564" s="169" t="str">
        <f>"住院退費 "&amp;TEXT(表格8[[#This Row],[住院日]],"mm/dd;;")&amp;"-"&amp;TEXT(表格8[[#This Row],[出院日]],"mm/dd;;")&amp;" 共"&amp;表格8[[#This Row],[住院天數(含前後日)]]&amp;"日"</f>
        <v>住院退費 08/23-09/01 共10日</v>
      </c>
      <c r="M564" s="167">
        <f>-(ROUNDDOWN(表格8[[#This Row],[住院天數(含前後日)]]/7,0)*50)</f>
        <v>-50</v>
      </c>
      <c r="N564" s="70"/>
      <c r="O564" s="172"/>
      <c r="P564" s="174">
        <f>-(ROUND(表格8[[#This Row],[冷氣使用
天數]]*(500/30),0))</f>
        <v>0</v>
      </c>
    </row>
    <row r="565" spans="1:16" hidden="1">
      <c r="A565" s="160" t="str">
        <f t="array" ref="A565">IFERROR((INDEX(名冊[#All],MATCH(表格8[[#This Row],[姓名]],名冊[[#All],[姓名]],0),COLUMN(名冊[[#Headers],[字號]]))),"")</f>
        <v>1-031</v>
      </c>
      <c r="B565" s="160" t="s">
        <v>507</v>
      </c>
      <c r="C565" s="162"/>
      <c r="D565" s="160" t="s">
        <v>1010</v>
      </c>
      <c r="E565" s="163">
        <v>44784</v>
      </c>
      <c r="F565" s="163">
        <v>44805</v>
      </c>
      <c r="G565" s="168">
        <f>IF(AND(表格8[[#This Row],[住院日]]&lt;&gt;"",表格8[[#This Row],[出院日]]&lt;&gt;""),(IF(表格8[姓名]="",0,(表格8[出院日]-表格8[住院日])+1)),0)</f>
        <v>22</v>
      </c>
      <c r="H565" s="165">
        <f>IFERROR((INDEX(名冊[#All],MATCH(表格8[[#This Row],[姓名]],名冊[[#All],[姓名]],0),COLUMN(名冊[[#Headers],[月費]]))),"")</f>
        <v>30000</v>
      </c>
      <c r="I565" s="165">
        <f t="array" ref="I565">IFERROR((INDEX(名冊[#All],MATCH(表格8[[#This Row],[姓名]],名冊[[#All],[姓名]],0),COLUMN(名冊[[#Headers],[包月]]))),"")</f>
        <v>0</v>
      </c>
      <c r="J565" s="165">
        <f>600</f>
        <v>600</v>
      </c>
      <c r="K565" s="174">
        <f>-(ROUND(IF(表格8[姓名]="",0,(((表格8[月費]+表格8[[#This Row],[包月]])/30)-表格8[佔床費])*表格8[住院天數(含前後日)]),0))</f>
        <v>-8800</v>
      </c>
      <c r="L565" s="169" t="str">
        <f>"住院退費 "&amp;TEXT(表格8[[#This Row],[住院日]],"mm/dd;;")&amp;"-"&amp;TEXT(表格8[[#This Row],[出院日]],"mm/dd;;")&amp;" 共"&amp;表格8[[#This Row],[住院天數(含前後日)]]&amp;"日"</f>
        <v>住院退費 08/11-09/01 共22日</v>
      </c>
      <c r="M565" s="167">
        <f>-(ROUNDDOWN(表格8[[#This Row],[住院天數(含前後日)]]/7,0)*50)</f>
        <v>-150</v>
      </c>
      <c r="N565" s="70"/>
      <c r="O565" s="172"/>
      <c r="P565" s="174">
        <f>-(ROUND(表格8[[#This Row],[冷氣使用
天數]]*(500/30),0))</f>
        <v>0</v>
      </c>
    </row>
    <row r="566" spans="1:16" hidden="1">
      <c r="A566" s="160" t="str">
        <f t="array" ref="A566">IFERROR((INDEX(名冊[#All],MATCH(表格8[[#This Row],[姓名]],名冊[[#All],[姓名]],0),COLUMN(名冊[[#Headers],[字號]]))),"")</f>
        <v/>
      </c>
      <c r="B566" s="160" t="s">
        <v>610</v>
      </c>
      <c r="C566" s="162"/>
      <c r="D566" s="160" t="s">
        <v>1010</v>
      </c>
      <c r="E566" s="163">
        <v>44787</v>
      </c>
      <c r="F566" s="163">
        <v>44806</v>
      </c>
      <c r="G566" s="168">
        <f>IF(AND(表格8[[#This Row],[住院日]]&lt;&gt;"",表格8[[#This Row],[出院日]]&lt;&gt;""),(IF(表格8[姓名]="",0,(表格8[出院日]-表格8[住院日])+1)),0)</f>
        <v>20</v>
      </c>
      <c r="H566" s="165" t="str">
        <f>IFERROR((INDEX(名冊[#All],MATCH(表格8[[#This Row],[姓名]],名冊[[#All],[姓名]],0),COLUMN(名冊[[#Headers],[月費]]))),"")</f>
        <v/>
      </c>
      <c r="I566" s="165" t="str">
        <f t="array" ref="I566">IFERROR((INDEX(名冊[#All],MATCH(表格8[[#This Row],[姓名]],名冊[[#All],[姓名]],0),COLUMN(名冊[[#Headers],[包月]]))),"")</f>
        <v/>
      </c>
      <c r="J566" s="165">
        <f>600</f>
        <v>600</v>
      </c>
      <c r="K566" s="174" t="e">
        <f>-(ROUND(IF(表格8[姓名]="",0,(((表格8[月費]+表格8[[#This Row],[包月]])/30)-表格8[佔床費])*表格8[住院天數(含前後日)]),0))</f>
        <v>#VALUE!</v>
      </c>
      <c r="L566" s="169" t="str">
        <f>"住院退費 "&amp;TEXT(表格8[[#This Row],[住院日]],"mm/dd;;")&amp;"-"&amp;TEXT(表格8[[#This Row],[出院日]],"mm/dd;;")&amp;" 共"&amp;表格8[[#This Row],[住院天數(含前後日)]]&amp;"日"</f>
        <v>住院退費 08/14-09/02 共20日</v>
      </c>
      <c r="M566" s="167">
        <f>-(ROUNDDOWN(表格8[[#This Row],[住院天數(含前後日)]]/7,0)*50)</f>
        <v>-100</v>
      </c>
      <c r="N566" s="70"/>
      <c r="O566" s="172"/>
      <c r="P566" s="174">
        <f>-(ROUND(表格8[[#This Row],[冷氣使用
天數]]*(500/30),0))</f>
        <v>0</v>
      </c>
    </row>
    <row r="567" spans="1:16" hidden="1">
      <c r="A567" s="160" t="str">
        <f t="array" ref="A567">IFERROR((INDEX(名冊[#All],MATCH(表格8[[#This Row],[姓名]],名冊[[#All],[姓名]],0),COLUMN(名冊[[#Headers],[字號]]))),"")</f>
        <v/>
      </c>
      <c r="B567" s="160" t="s">
        <v>566</v>
      </c>
      <c r="C567" s="162"/>
      <c r="D567" s="160" t="s">
        <v>1010</v>
      </c>
      <c r="E567" s="163">
        <v>44791</v>
      </c>
      <c r="F567" s="163">
        <v>44806</v>
      </c>
      <c r="G567" s="168">
        <f>IF(AND(表格8[[#This Row],[住院日]]&lt;&gt;"",表格8[[#This Row],[出院日]]&lt;&gt;""),(IF(表格8[姓名]="",0,(表格8[出院日]-表格8[住院日])+1)),0)</f>
        <v>16</v>
      </c>
      <c r="H567" s="165" t="str">
        <f>IFERROR((INDEX(名冊[#All],MATCH(表格8[[#This Row],[姓名]],名冊[[#All],[姓名]],0),COLUMN(名冊[[#Headers],[月費]]))),"")</f>
        <v/>
      </c>
      <c r="I567" s="165" t="str">
        <f t="array" ref="I567">IFERROR((INDEX(名冊[#All],MATCH(表格8[[#This Row],[姓名]],名冊[[#All],[姓名]],0),COLUMN(名冊[[#Headers],[包月]]))),"")</f>
        <v/>
      </c>
      <c r="J567" s="165">
        <f>600</f>
        <v>600</v>
      </c>
      <c r="K567" s="174" t="e">
        <f>-(ROUND(IF(表格8[姓名]="",0,(((表格8[月費]+表格8[[#This Row],[包月]])/30)-表格8[佔床費])*表格8[住院天數(含前後日)]),0))</f>
        <v>#VALUE!</v>
      </c>
      <c r="L567" s="169" t="str">
        <f>"住院退費 "&amp;TEXT(表格8[[#This Row],[住院日]],"mm/dd;;")&amp;"-"&amp;TEXT(表格8[[#This Row],[出院日]],"mm/dd;;")&amp;" 共"&amp;表格8[[#This Row],[住院天數(含前後日)]]&amp;"日"</f>
        <v>住院退費 08/18-09/02 共16日</v>
      </c>
      <c r="M567" s="167">
        <f>-(ROUNDDOWN(表格8[[#This Row],[住院天數(含前後日)]]/7,0)*50)</f>
        <v>-100</v>
      </c>
      <c r="N567" s="70"/>
      <c r="O567" s="172"/>
      <c r="P567" s="174">
        <f>-(ROUND(表格8[[#This Row],[冷氣使用
天數]]*(500/30),0))</f>
        <v>0</v>
      </c>
    </row>
    <row r="568" spans="1:16" hidden="1">
      <c r="A568" s="160" t="str">
        <f t="array" ref="A568">IFERROR((INDEX(名冊[#All],MATCH(表格8[[#This Row],[姓名]],名冊[[#All],[姓名]],0),COLUMN(名冊[[#Headers],[字號]]))),"")</f>
        <v/>
      </c>
      <c r="B568" s="160" t="s">
        <v>627</v>
      </c>
      <c r="C568" s="162"/>
      <c r="D568" s="160" t="s">
        <v>1010</v>
      </c>
      <c r="E568" s="163">
        <v>44793</v>
      </c>
      <c r="F568" s="163">
        <v>44809</v>
      </c>
      <c r="G568" s="168">
        <f>IF(AND(表格8[[#This Row],[住院日]]&lt;&gt;"",表格8[[#This Row],[出院日]]&lt;&gt;""),(IF(表格8[姓名]="",0,(表格8[出院日]-表格8[住院日])+1)),0)</f>
        <v>17</v>
      </c>
      <c r="H568" s="165" t="str">
        <f>IFERROR((INDEX(名冊[#All],MATCH(表格8[[#This Row],[姓名]],名冊[[#All],[姓名]],0),COLUMN(名冊[[#Headers],[月費]]))),"")</f>
        <v/>
      </c>
      <c r="I568" s="165" t="str">
        <f t="array" ref="I568">IFERROR((INDEX(名冊[#All],MATCH(表格8[[#This Row],[姓名]],名冊[[#All],[姓名]],0),COLUMN(名冊[[#Headers],[包月]]))),"")</f>
        <v/>
      </c>
      <c r="J568" s="165">
        <f>600</f>
        <v>600</v>
      </c>
      <c r="K568" s="174" t="e">
        <f>-(ROUND(IF(表格8[姓名]="",0,(((表格8[月費]+表格8[[#This Row],[包月]])/30)-表格8[佔床費])*表格8[住院天數(含前後日)]),0))</f>
        <v>#VALUE!</v>
      </c>
      <c r="L568" s="169" t="str">
        <f>"住院退費 "&amp;TEXT(表格8[[#This Row],[住院日]],"mm/dd;;")&amp;"-"&amp;TEXT(表格8[[#This Row],[出院日]],"mm/dd;;")&amp;" 共"&amp;表格8[[#This Row],[住院天數(含前後日)]]&amp;"日"</f>
        <v>住院退費 08/20-09/05 共17日</v>
      </c>
      <c r="M568" s="167">
        <f>-(ROUNDDOWN(表格8[[#This Row],[住院天數(含前後日)]]/7,0)*50)</f>
        <v>-100</v>
      </c>
      <c r="N568" s="70"/>
      <c r="O568" s="172"/>
      <c r="P568" s="174">
        <f>-(ROUND(表格8[[#This Row],[冷氣使用
天數]]*(500/30),0))</f>
        <v>0</v>
      </c>
    </row>
    <row r="569" spans="1:16" hidden="1">
      <c r="A569" s="160" t="str">
        <f t="array" ref="A569">IFERROR((INDEX(名冊[#All],MATCH(表格8[[#This Row],[姓名]],名冊[[#All],[姓名]],0),COLUMN(名冊[[#Headers],[字號]]))),"")</f>
        <v/>
      </c>
      <c r="B569" s="160" t="s">
        <v>920</v>
      </c>
      <c r="C569" s="162"/>
      <c r="D569" s="160" t="s">
        <v>1010</v>
      </c>
      <c r="E569" s="163">
        <v>44816</v>
      </c>
      <c r="F569" s="163">
        <v>44819</v>
      </c>
      <c r="G569" s="168">
        <f>IF(AND(表格8[[#This Row],[住院日]]&lt;&gt;"",表格8[[#This Row],[出院日]]&lt;&gt;""),(IF(表格8[姓名]="",0,(表格8[出院日]-表格8[住院日])+1)),0)</f>
        <v>4</v>
      </c>
      <c r="H569" s="165" t="str">
        <f>IFERROR((INDEX(名冊[#All],MATCH(表格8[[#This Row],[姓名]],名冊[[#All],[姓名]],0),COLUMN(名冊[[#Headers],[月費]]))),"")</f>
        <v/>
      </c>
      <c r="I569" s="165" t="str">
        <f t="array" ref="I569">IFERROR((INDEX(名冊[#All],MATCH(表格8[[#This Row],[姓名]],名冊[[#All],[姓名]],0),COLUMN(名冊[[#Headers],[包月]]))),"")</f>
        <v/>
      </c>
      <c r="J569" s="165">
        <f>600</f>
        <v>600</v>
      </c>
      <c r="K569" s="174" t="e">
        <f>-(ROUND(IF(表格8[姓名]="",0,(((表格8[月費]+表格8[[#This Row],[包月]])/30)-表格8[佔床費])*表格8[住院天數(含前後日)]),0))</f>
        <v>#VALUE!</v>
      </c>
      <c r="L569" s="169" t="str">
        <f>"住院退費 "&amp;TEXT(表格8[[#This Row],[住院日]],"mm/dd;;")&amp;"-"&amp;TEXT(表格8[[#This Row],[出院日]],"mm/dd;;")&amp;" 共"&amp;表格8[[#This Row],[住院天數(含前後日)]]&amp;"日"</f>
        <v>住院退費 09/12-09/15 共4日</v>
      </c>
      <c r="M569" s="167">
        <f>-(ROUNDDOWN(表格8[[#This Row],[住院天數(含前後日)]]/7,0)*50)</f>
        <v>0</v>
      </c>
      <c r="N569" s="70"/>
      <c r="O569" s="172"/>
      <c r="P569" s="174">
        <f>-(ROUND(表格8[[#This Row],[冷氣使用
天數]]*(500/30),0))</f>
        <v>0</v>
      </c>
    </row>
    <row r="570" spans="1:16" hidden="1">
      <c r="A570" s="160" t="str">
        <f t="array" ref="A570">IFERROR((INDEX(名冊[#All],MATCH(表格8[[#This Row],[姓名]],名冊[[#All],[姓名]],0),COLUMN(名冊[[#Headers],[字號]]))),"")</f>
        <v>2-174</v>
      </c>
      <c r="B570" s="160" t="s">
        <v>1265</v>
      </c>
      <c r="C570" s="162"/>
      <c r="D570" s="160" t="s">
        <v>1010</v>
      </c>
      <c r="E570" s="163">
        <v>44820</v>
      </c>
      <c r="F570" s="163">
        <v>44827</v>
      </c>
      <c r="G570" s="168">
        <f>IF(AND(表格8[[#This Row],[住院日]]&lt;&gt;"",表格8[[#This Row],[出院日]]&lt;&gt;""),(IF(表格8[姓名]="",0,(表格8[出院日]-表格8[住院日])+1)),0)</f>
        <v>8</v>
      </c>
      <c r="H570" s="165">
        <f>IFERROR((INDEX(名冊[#All],MATCH(表格8[[#This Row],[姓名]],名冊[[#All],[姓名]],0),COLUMN(名冊[[#Headers],[月費]]))),"")</f>
        <v>36000</v>
      </c>
      <c r="I570" s="165">
        <f t="array" ref="I570">IFERROR((INDEX(名冊[#All],MATCH(表格8[[#This Row],[姓名]],名冊[[#All],[姓名]],0),COLUMN(名冊[[#Headers],[包月]]))),"")</f>
        <v>0</v>
      </c>
      <c r="J570" s="165">
        <f>600</f>
        <v>600</v>
      </c>
      <c r="K570" s="174">
        <f>-(ROUND(IF(表格8[姓名]="",0,(((表格8[月費]+表格8[[#This Row],[包月]])/30)-表格8[佔床費])*表格8[住院天數(含前後日)]),0))</f>
        <v>-4800</v>
      </c>
      <c r="L570" s="169" t="str">
        <f>"住院退費 "&amp;TEXT(表格8[[#This Row],[住院日]],"mm/dd;;")&amp;"-"&amp;TEXT(表格8[[#This Row],[出院日]],"mm/dd;;")&amp;" 共"&amp;表格8[[#This Row],[住院天數(含前後日)]]&amp;"日"</f>
        <v>住院退費 09/16-09/23 共8日</v>
      </c>
      <c r="M570" s="167">
        <f>-(ROUNDDOWN(表格8[[#This Row],[住院天數(含前後日)]]/7,0)*50)</f>
        <v>-50</v>
      </c>
      <c r="N570" s="70"/>
      <c r="O570" s="172"/>
      <c r="P570" s="174">
        <f>-(ROUND(表格8[[#This Row],[冷氣使用
天數]]*(500/30),0))</f>
        <v>0</v>
      </c>
    </row>
    <row r="571" spans="1:16" hidden="1">
      <c r="A571" s="160" t="str">
        <f t="array" ref="A571">IFERROR((INDEX(名冊[#All],MATCH(表格8[[#This Row],[姓名]],名冊[[#All],[姓名]],0),COLUMN(名冊[[#Headers],[字號]]))),"")</f>
        <v>1-672</v>
      </c>
      <c r="B571" s="160" t="s">
        <v>1340</v>
      </c>
      <c r="C571" s="162"/>
      <c r="D571" s="160" t="s">
        <v>1010</v>
      </c>
      <c r="E571" s="163">
        <v>44765</v>
      </c>
      <c r="F571" s="163">
        <v>44826</v>
      </c>
      <c r="G571" s="168">
        <f>IF(AND(表格8[[#This Row],[住院日]]&lt;&gt;"",表格8[[#This Row],[出院日]]&lt;&gt;""),(IF(表格8[姓名]="",0,(表格8[出院日]-表格8[住院日])+1)),0)</f>
        <v>62</v>
      </c>
      <c r="H571" s="165">
        <f>IFERROR((INDEX(名冊[#All],MATCH(表格8[[#This Row],[姓名]],名冊[[#All],[姓名]],0),COLUMN(名冊[[#Headers],[月費]]))),"")</f>
        <v>27000</v>
      </c>
      <c r="I571" s="165">
        <f t="array" ref="I571">IFERROR((INDEX(名冊[#All],MATCH(表格8[[#This Row],[姓名]],名冊[[#All],[姓名]],0),COLUMN(名冊[[#Headers],[包月]]))),"")</f>
        <v>0</v>
      </c>
      <c r="J571" s="165">
        <f>600</f>
        <v>600</v>
      </c>
      <c r="K571" s="174">
        <f>-(ROUND(IF(表格8[姓名]="",0,(((表格8[月費]+表格8[[#This Row],[包月]])/30)-表格8[佔床費])*表格8[住院天數(含前後日)]),0))</f>
        <v>-18600</v>
      </c>
      <c r="L571" s="169" t="str">
        <f>"住院退費 "&amp;TEXT(表格8[[#This Row],[住院日]],"mm/dd;;")&amp;"-"&amp;TEXT(表格8[[#This Row],[出院日]],"mm/dd;;")&amp;" 共"&amp;表格8[[#This Row],[住院天數(含前後日)]]&amp;"日"</f>
        <v>住院退費 07/23-09/22 共62日</v>
      </c>
      <c r="M571" s="167">
        <f>-(ROUNDDOWN(表格8[[#This Row],[住院天數(含前後日)]]/7,0)*50)</f>
        <v>-400</v>
      </c>
      <c r="N571" s="70"/>
      <c r="O571" s="172"/>
      <c r="P571" s="174">
        <f>-(ROUND(表格8[[#This Row],[冷氣使用
天數]]*(500/30),0))</f>
        <v>0</v>
      </c>
    </row>
    <row r="572" spans="1:16" hidden="1">
      <c r="A572" s="160" t="str">
        <f t="array" ref="A572">IFERROR((INDEX(名冊[#All],MATCH(表格8[[#This Row],[姓名]],名冊[[#All],[姓名]],0),COLUMN(名冊[[#Headers],[字號]]))),"")</f>
        <v/>
      </c>
      <c r="B572" s="160" t="s">
        <v>283</v>
      </c>
      <c r="C572" s="162"/>
      <c r="D572" s="160" t="s">
        <v>1010</v>
      </c>
      <c r="E572" s="163">
        <v>44817</v>
      </c>
      <c r="F572" s="163">
        <v>44826</v>
      </c>
      <c r="G572" s="168">
        <f>IF(AND(表格8[[#This Row],[住院日]]&lt;&gt;"",表格8[[#This Row],[出院日]]&lt;&gt;""),(IF(表格8[姓名]="",0,(表格8[出院日]-表格8[住院日])+1)),0)</f>
        <v>10</v>
      </c>
      <c r="H572" s="165" t="str">
        <f>IFERROR((INDEX(名冊[#All],MATCH(表格8[[#This Row],[姓名]],名冊[[#All],[姓名]],0),COLUMN(名冊[[#Headers],[月費]]))),"")</f>
        <v/>
      </c>
      <c r="I572" s="165" t="str">
        <f t="array" ref="I572">IFERROR((INDEX(名冊[#All],MATCH(表格8[[#This Row],[姓名]],名冊[[#All],[姓名]],0),COLUMN(名冊[[#Headers],[包月]]))),"")</f>
        <v/>
      </c>
      <c r="J572" s="165">
        <f>600</f>
        <v>600</v>
      </c>
      <c r="K572" s="174" t="e">
        <f>-(ROUND(IF(表格8[姓名]="",0,(((表格8[月費]+表格8[[#This Row],[包月]])/30)-表格8[佔床費])*表格8[住院天數(含前後日)]),0))</f>
        <v>#VALUE!</v>
      </c>
      <c r="L572" s="169" t="str">
        <f>"住院退費 "&amp;TEXT(表格8[[#This Row],[住院日]],"mm/dd;;")&amp;"-"&amp;TEXT(表格8[[#This Row],[出院日]],"mm/dd;;")&amp;" 共"&amp;表格8[[#This Row],[住院天數(含前後日)]]&amp;"日"</f>
        <v>住院退費 09/13-09/22 共10日</v>
      </c>
      <c r="M572" s="167">
        <f>-(ROUNDDOWN(表格8[[#This Row],[住院天數(含前後日)]]/7,0)*50)</f>
        <v>-50</v>
      </c>
      <c r="N572" s="70"/>
      <c r="O572" s="172"/>
      <c r="P572" s="174">
        <f>-(ROUND(表格8[[#This Row],[冷氣使用
天數]]*(500/30),0))</f>
        <v>0</v>
      </c>
    </row>
    <row r="573" spans="1:16" hidden="1">
      <c r="A573" s="160" t="str">
        <f t="array" ref="A573">IFERROR((INDEX(名冊[#All],MATCH(表格8[[#This Row],[姓名]],名冊[[#All],[姓名]],0),COLUMN(名冊[[#Headers],[字號]]))),"")</f>
        <v/>
      </c>
      <c r="B573" s="160" t="s">
        <v>1450</v>
      </c>
      <c r="C573" s="162"/>
      <c r="D573" s="160" t="str">
        <f>"住院退費"</f>
        <v>住院退費</v>
      </c>
      <c r="E573" s="163">
        <v>44793</v>
      </c>
      <c r="F573" s="163">
        <v>44826</v>
      </c>
      <c r="G573" s="168">
        <f>IF(AND(表格8[[#This Row],[住院日]]&lt;&gt;"",表格8[[#This Row],[出院日]]&lt;&gt;""),(IF(表格8[姓名]="",0,(表格8[出院日]-表格8[住院日])+1)),0)</f>
        <v>34</v>
      </c>
      <c r="H573" s="165" t="str">
        <f>IFERROR((INDEX(名冊[#All],MATCH(表格8[[#This Row],[姓名]],名冊[[#All],[姓名]],0),COLUMN(名冊[[#Headers],[月費]]))),"")</f>
        <v/>
      </c>
      <c r="I573" s="165" t="str">
        <f t="array" ref="I573">IFERROR((INDEX(名冊[#All],MATCH(表格8[[#This Row],[姓名]],名冊[[#All],[姓名]],0),COLUMN(名冊[[#Headers],[包月]]))),"")</f>
        <v/>
      </c>
      <c r="J573" s="165">
        <f>600</f>
        <v>600</v>
      </c>
      <c r="K573" s="174" t="e">
        <f>-(ROUND(IF(表格8[姓名]="",0,(((表格8[月費]+表格8[[#This Row],[包月]])/30)-表格8[佔床費])*表格8[住院天數(含前後日)]),0))</f>
        <v>#VALUE!</v>
      </c>
      <c r="L573" s="169" t="str">
        <f>"住院退費 "&amp;TEXT(表格8[[#This Row],[住院日]],"mm/dd;;")&amp;"-"&amp;TEXT(表格8[[#This Row],[出院日]],"mm/dd;;")&amp;" 共"&amp;表格8[[#This Row],[住院天數(含前後日)]]&amp;"日"</f>
        <v>住院退費 08/20-09/22 共34日</v>
      </c>
      <c r="M573" s="167">
        <f>-(ROUNDDOWN(表格8[[#This Row],[住院天數(含前後日)]]/7,0)*50)</f>
        <v>-200</v>
      </c>
      <c r="N573" s="70"/>
      <c r="O573" s="172"/>
      <c r="P573" s="174">
        <f>-(ROUND(表格8[[#This Row],[冷氣使用
天數]]*(500/30),0))</f>
        <v>0</v>
      </c>
    </row>
    <row r="574" spans="1:16" s="263" customFormat="1" hidden="1">
      <c r="A574" s="255" t="str">
        <f t="array" ref="A574">IFERROR((INDEX(名冊[#All],MATCH(表格8[[#This Row],[姓名]],名冊[[#All],[姓名]],0),COLUMN(名冊[[#Headers],[字號]]))),"")</f>
        <v/>
      </c>
      <c r="B574" s="255" t="s">
        <v>1458</v>
      </c>
      <c r="C574" s="256"/>
      <c r="D574" s="255" t="str">
        <f>"住院退費"</f>
        <v>住院退費</v>
      </c>
      <c r="E574" s="257">
        <v>44819</v>
      </c>
      <c r="F574" s="257">
        <v>44834</v>
      </c>
      <c r="G574" s="258">
        <f>IF(AND(表格8[[#This Row],[住院日]]&lt;&gt;"",表格8[[#This Row],[出院日]]&lt;&gt;""),(IF(表格8[姓名]="",0,(表格8[出院日]-表格8[住院日])+1)),0)</f>
        <v>16</v>
      </c>
      <c r="H574" s="259" t="str">
        <f>IFERROR((INDEX(名冊[#All],MATCH(表格8[[#This Row],[姓名]],名冊[[#All],[姓名]],0),COLUMN(名冊[[#Headers],[月費]]))),"")</f>
        <v/>
      </c>
      <c r="I574" s="259" t="str">
        <f t="array" ref="I574">IFERROR((INDEX(名冊[#All],MATCH(表格8[[#This Row],[姓名]],名冊[[#All],[姓名]],0),COLUMN(名冊[[#Headers],[包月]]))),"")</f>
        <v/>
      </c>
      <c r="J574" s="259">
        <f>600</f>
        <v>600</v>
      </c>
      <c r="K574" s="260" t="e">
        <f>-(ROUND(IF(表格8[姓名]="",0,(((表格8[月費]+表格8[[#This Row],[包月]])/30)-表格8[佔床費])*表格8[住院天數(含前後日)]),0))</f>
        <v>#VALUE!</v>
      </c>
      <c r="L574" s="170" t="str">
        <f>"住院退費 "&amp;TEXT(表格8[[#This Row],[住院日]],"mm/dd;;")&amp;"-"&amp;TEXT(表格8[[#This Row],[出院日]],"mm/dd;;")&amp;" 共"&amp;表格8[[#This Row],[住院天數(含前後日)]]&amp;"日"</f>
        <v>住院退費 09/15-09/30 共16日</v>
      </c>
      <c r="M574" s="261">
        <f>-(ROUNDDOWN(表格8[[#This Row],[住院天數(含前後日)]]/7,0)*50)</f>
        <v>-100</v>
      </c>
      <c r="N574" s="176"/>
      <c r="O574" s="262"/>
      <c r="P574" s="260">
        <f>-(ROUND(表格8[[#This Row],[冷氣使用
天數]]*(500/30),0))</f>
        <v>0</v>
      </c>
    </row>
    <row r="575" spans="1:16" hidden="1">
      <c r="A575" s="160" t="str">
        <f t="array" ref="A575">IFERROR((INDEX(名冊[#All],MATCH(表格8[[#This Row],[姓名]],名冊[[#All],[姓名]],0),COLUMN(名冊[[#Headers],[字號]]))),"")</f>
        <v>1-624</v>
      </c>
      <c r="B575" s="160" t="s">
        <v>864</v>
      </c>
      <c r="C575" s="162"/>
      <c r="D575" s="160" t="s">
        <v>1010</v>
      </c>
      <c r="E575" s="163">
        <v>44805</v>
      </c>
      <c r="F575" s="163">
        <v>44860</v>
      </c>
      <c r="G575" s="168">
        <f>IF(AND(表格8[[#This Row],[住院日]]&lt;&gt;"",表格8[[#This Row],[出院日]]&lt;&gt;""),(IF(表格8[姓名]="",0,(表格8[出院日]-表格8[住院日])+1)),0)</f>
        <v>56</v>
      </c>
      <c r="H575" s="165">
        <f>IFERROR((INDEX(名冊[#All],MATCH(表格8[[#This Row],[姓名]],名冊[[#All],[姓名]],0),COLUMN(名冊[[#Headers],[月費]]))),"")</f>
        <v>30000</v>
      </c>
      <c r="I575" s="165">
        <f t="array" ref="I575">IFERROR((INDEX(名冊[#All],MATCH(表格8[[#This Row],[姓名]],名冊[[#All],[姓名]],0),COLUMN(名冊[[#Headers],[包月]]))),"")</f>
        <v>0</v>
      </c>
      <c r="J575" s="165">
        <f>600</f>
        <v>600</v>
      </c>
      <c r="K575" s="174">
        <f>-(ROUND(IF(表格8[姓名]="",0,(((表格8[月費]+表格8[[#This Row],[包月]])/30)-表格8[佔床費])*表格8[住院天數(含前後日)]),0))</f>
        <v>-22400</v>
      </c>
      <c r="L575" s="169" t="str">
        <f>"住院退費 "&amp;TEXT(表格8[[#This Row],[住院日]],"mm/dd;;")&amp;"-"&amp;TEXT(表格8[[#This Row],[出院日]],"mm/dd;;")&amp;" 共"&amp;表格8[[#This Row],[住院天數(含前後日)]]&amp;"日"</f>
        <v>住院退費 09/01-10/26 共56日</v>
      </c>
      <c r="M575" s="167">
        <f>-(ROUNDDOWN(表格8[[#This Row],[住院天數(含前後日)]]/7,0)*50)</f>
        <v>-400</v>
      </c>
      <c r="N575" s="70"/>
      <c r="O575" s="172"/>
      <c r="P575" s="174">
        <f>-(ROUND(表格8[[#This Row],[冷氣使用
天數]]*(500/30),0))</f>
        <v>0</v>
      </c>
    </row>
    <row r="576" spans="1:16" hidden="1">
      <c r="A576" s="160" t="str">
        <f t="array" ref="A576">IFERROR((INDEX(名冊[#All],MATCH(表格8[[#This Row],[姓名]],名冊[[#All],[姓名]],0),COLUMN(名冊[[#Headers],[字號]]))),"")</f>
        <v>3-558</v>
      </c>
      <c r="B576" s="160" t="s">
        <v>860</v>
      </c>
      <c r="C576" s="162"/>
      <c r="D576" s="160" t="s">
        <v>1010</v>
      </c>
      <c r="E576" s="163">
        <v>44830</v>
      </c>
      <c r="F576" s="163">
        <v>44852</v>
      </c>
      <c r="G576" s="168">
        <f>IF(AND(表格8[[#This Row],[住院日]]&lt;&gt;"",表格8[[#This Row],[出院日]]&lt;&gt;""),(IF(表格8[姓名]="",0,(表格8[出院日]-表格8[住院日])+1)),0)</f>
        <v>23</v>
      </c>
      <c r="H576" s="165">
        <f>IFERROR((INDEX(名冊[#All],MATCH(表格8[[#This Row],[姓名]],名冊[[#All],[姓名]],0),COLUMN(名冊[[#Headers],[月費]]))),"")</f>
        <v>35000</v>
      </c>
      <c r="I576" s="165">
        <f t="array" ref="I576">IFERROR((INDEX(名冊[#All],MATCH(表格8[[#This Row],[姓名]],名冊[[#All],[姓名]],0),COLUMN(名冊[[#Headers],[包月]]))),"")</f>
        <v>0</v>
      </c>
      <c r="J576" s="165">
        <f>600</f>
        <v>600</v>
      </c>
      <c r="K576" s="174">
        <f>-(ROUND(IF(表格8[姓名]="",0,(((表格8[月費]+表格8[[#This Row],[包月]])/30)-表格8[佔床費])*表格8[住院天數(含前後日)]),0))</f>
        <v>-13033</v>
      </c>
      <c r="L576" s="169" t="str">
        <f>"住院退費 "&amp;TEXT(表格8[[#This Row],[住院日]],"mm/dd;;")&amp;"-"&amp;TEXT(表格8[[#This Row],[出院日]],"mm/dd;;")&amp;" 共"&amp;表格8[[#This Row],[住院天數(含前後日)]]&amp;"日"</f>
        <v>住院退費 09/26-10/18 共23日</v>
      </c>
      <c r="M576" s="167">
        <f>-(ROUNDDOWN(表格8[[#This Row],[住院天數(含前後日)]]/7,0)*50)</f>
        <v>-150</v>
      </c>
      <c r="N576" s="70"/>
      <c r="O576" s="172"/>
      <c r="P576" s="174">
        <f>-(ROUND(表格8[[#This Row],[冷氣使用
天數]]*(500/30),0))</f>
        <v>0</v>
      </c>
    </row>
    <row r="577" spans="1:16">
      <c r="A577" s="160" t="str">
        <f t="array" ref="A577">IFERROR((INDEX(名冊[#All],MATCH(表格8[[#This Row],[姓名]],名冊[[#All],[姓名]],0),COLUMN(名冊[[#Headers],[字號]]))),"")</f>
        <v/>
      </c>
      <c r="B577" s="160" t="s">
        <v>571</v>
      </c>
      <c r="C577" s="162"/>
      <c r="D577" s="160" t="s">
        <v>1010</v>
      </c>
      <c r="E577" s="163">
        <v>44830</v>
      </c>
      <c r="F577" s="163">
        <v>44855</v>
      </c>
      <c r="G577" s="168">
        <f>IF(AND(表格8[[#This Row],[住院日]]&lt;&gt;"",表格8[[#This Row],[出院日]]&lt;&gt;""),(IF(表格8[姓名]="",0,(表格8[出院日]-表格8[住院日])+1)),0)</f>
        <v>26</v>
      </c>
      <c r="H577" s="165" t="str">
        <f>IFERROR((INDEX(名冊[#All],MATCH(表格8[[#This Row],[姓名]],名冊[[#All],[姓名]],0),COLUMN(名冊[[#Headers],[月費]]))),"")</f>
        <v/>
      </c>
      <c r="I577" s="165" t="str">
        <f t="array" ref="I577">IFERROR((INDEX(名冊[#All],MATCH(表格8[[#This Row],[姓名]],名冊[[#All],[姓名]],0),COLUMN(名冊[[#Headers],[包月]]))),"")</f>
        <v/>
      </c>
      <c r="J577" s="165">
        <f>600</f>
        <v>600</v>
      </c>
      <c r="K577" s="174" t="e">
        <f>-(ROUND(IF(表格8[姓名]="",0,(((表格8[月費]+表格8[[#This Row],[包月]])/30)-表格8[佔床費])*表格8[住院天數(含前後日)]),0))</f>
        <v>#VALUE!</v>
      </c>
      <c r="L577" s="169" t="str">
        <f>"住院退費 "&amp;TEXT(表格8[[#This Row],[住院日]],"mm/dd;;")&amp;"-"&amp;TEXT(表格8[[#This Row],[出院日]],"mm/dd;;")&amp;" 共"&amp;表格8[[#This Row],[住院天數(含前後日)]]&amp;"日"</f>
        <v>住院退費 09/26-10/21 共26日</v>
      </c>
      <c r="M577" s="167">
        <f>-(ROUNDDOWN(表格8[[#This Row],[住院天數(含前後日)]]/7,0)*50)</f>
        <v>-150</v>
      </c>
      <c r="N577" s="70"/>
      <c r="O577" s="172"/>
      <c r="P577" s="174">
        <f>-(ROUND(表格8[[#This Row],[冷氣使用
天數]]*(500/30),0))</f>
        <v>0</v>
      </c>
    </row>
    <row r="578" spans="1:16" hidden="1">
      <c r="A578" s="160" t="str">
        <f t="array" ref="A578">IFERROR((INDEX(名冊[#All],MATCH(表格8[[#This Row],[姓名]],名冊[[#All],[姓名]],0),COLUMN(名冊[[#Headers],[字號]]))),"")</f>
        <v>1-211</v>
      </c>
      <c r="B578" s="160" t="s">
        <v>1001</v>
      </c>
      <c r="C578" s="162"/>
      <c r="D578" s="160" t="s">
        <v>1010</v>
      </c>
      <c r="E578" s="163">
        <v>44834</v>
      </c>
      <c r="F578" s="163">
        <v>44846</v>
      </c>
      <c r="G578" s="168">
        <f>IF(AND(表格8[[#This Row],[住院日]]&lt;&gt;"",表格8[[#This Row],[出院日]]&lt;&gt;""),(IF(表格8[姓名]="",0,(表格8[出院日]-表格8[住院日])+1)),0)</f>
        <v>13</v>
      </c>
      <c r="H578" s="165">
        <f>IFERROR((INDEX(名冊[#All],MATCH(表格8[[#This Row],[姓名]],名冊[[#All],[姓名]],0),COLUMN(名冊[[#Headers],[月費]]))),"")</f>
        <v>30000</v>
      </c>
      <c r="I578" s="165">
        <f t="array" ref="I578">IFERROR((INDEX(名冊[#All],MATCH(表格8[[#This Row],[姓名]],名冊[[#All],[姓名]],0),COLUMN(名冊[[#Headers],[包月]]))),"")</f>
        <v>0</v>
      </c>
      <c r="J578" s="165">
        <f>600</f>
        <v>600</v>
      </c>
      <c r="K578" s="174">
        <f>-(ROUND(IF(表格8[姓名]="",0,(((表格8[月費]+表格8[[#This Row],[包月]])/30)-表格8[佔床費])*表格8[住院天數(含前後日)]),0))</f>
        <v>-5200</v>
      </c>
      <c r="L578" s="169" t="str">
        <f>"住院退費 "&amp;TEXT(表格8[[#This Row],[住院日]],"mm/dd;;")&amp;"-"&amp;TEXT(表格8[[#This Row],[出院日]],"mm/dd;;")&amp;" 共"&amp;表格8[[#This Row],[住院天數(含前後日)]]&amp;"日"</f>
        <v>住院退費 09/30-10/12 共13日</v>
      </c>
      <c r="M578" s="167">
        <f>-(ROUNDDOWN(表格8[[#This Row],[住院天數(含前後日)]]/7,0)*50)</f>
        <v>-50</v>
      </c>
      <c r="N578" s="70"/>
      <c r="O578" s="172"/>
      <c r="P578" s="174">
        <f>-(ROUND(表格8[[#This Row],[冷氣使用
天數]]*(500/30),0))</f>
        <v>0</v>
      </c>
    </row>
    <row r="579" spans="1:16" hidden="1">
      <c r="A579" s="160" t="str">
        <f t="array" ref="A579">IFERROR((INDEX(名冊[#All],MATCH(表格8[[#This Row],[姓名]],名冊[[#All],[姓名]],0),COLUMN(名冊[[#Headers],[字號]]))),"")</f>
        <v>1-659</v>
      </c>
      <c r="B579" s="160" t="s">
        <v>1266</v>
      </c>
      <c r="C579" s="162"/>
      <c r="D579" s="160" t="s">
        <v>1010</v>
      </c>
      <c r="E579" s="163">
        <v>44836</v>
      </c>
      <c r="F579" s="163">
        <v>44846</v>
      </c>
      <c r="G579" s="168">
        <f>IF(AND(表格8[[#This Row],[住院日]]&lt;&gt;"",表格8[[#This Row],[出院日]]&lt;&gt;""),(IF(表格8[姓名]="",0,(表格8[出院日]-表格8[住院日])+1)),0)</f>
        <v>11</v>
      </c>
      <c r="H579" s="165">
        <f>IFERROR((INDEX(名冊[#All],MATCH(表格8[[#This Row],[姓名]],名冊[[#All],[姓名]],0),COLUMN(名冊[[#Headers],[月費]]))),"")</f>
        <v>30000</v>
      </c>
      <c r="I579" s="165">
        <f t="array" ref="I579">IFERROR((INDEX(名冊[#All],MATCH(表格8[[#This Row],[姓名]],名冊[[#All],[姓名]],0),COLUMN(名冊[[#Headers],[包月]]))),"")</f>
        <v>0</v>
      </c>
      <c r="J579" s="165">
        <f>600</f>
        <v>600</v>
      </c>
      <c r="K579" s="174">
        <f>-(ROUND(IF(表格8[姓名]="",0,(((表格8[月費]+表格8[[#This Row],[包月]])/30)-表格8[佔床費])*表格8[住院天數(含前後日)]),0))</f>
        <v>-4400</v>
      </c>
      <c r="L579" s="169" t="str">
        <f>"住院退費 "&amp;TEXT(表格8[[#This Row],[住院日]],"mm/dd;;")&amp;"-"&amp;TEXT(表格8[[#This Row],[出院日]],"mm/dd;;")&amp;" 共"&amp;表格8[[#This Row],[住院天數(含前後日)]]&amp;"日"</f>
        <v>住院退費 10/02-10/12 共11日</v>
      </c>
      <c r="M579" s="167">
        <f>-(ROUNDDOWN(表格8[[#This Row],[住院天數(含前後日)]]/7,0)*50)</f>
        <v>-50</v>
      </c>
      <c r="N579" s="70"/>
      <c r="O579" s="172"/>
      <c r="P579" s="174">
        <f>-(ROUND(表格8[[#This Row],[冷氣使用
天數]]*(500/30),0))</f>
        <v>0</v>
      </c>
    </row>
    <row r="580" spans="1:16" hidden="1">
      <c r="A580" s="160" t="str">
        <f t="array" ref="A580">IFERROR((INDEX(名冊[#All],MATCH(表格8[[#This Row],[姓名]],名冊[[#All],[姓名]],0),COLUMN(名冊[[#Headers],[字號]]))),"")</f>
        <v>1-465</v>
      </c>
      <c r="B580" s="160" t="s">
        <v>1457</v>
      </c>
      <c r="C580" s="162"/>
      <c r="D580" s="160" t="s">
        <v>1010</v>
      </c>
      <c r="E580" s="163">
        <v>44839</v>
      </c>
      <c r="F580" s="163">
        <v>44842</v>
      </c>
      <c r="G580" s="168">
        <f>IF(AND(表格8[[#This Row],[住院日]]&lt;&gt;"",表格8[[#This Row],[出院日]]&lt;&gt;""),(IF(表格8[姓名]="",0,(表格8[出院日]-表格8[住院日])+1)),0)</f>
        <v>4</v>
      </c>
      <c r="H580" s="165">
        <f>IFERROR((INDEX(名冊[#All],MATCH(表格8[[#This Row],[姓名]],名冊[[#All],[姓名]],0),COLUMN(名冊[[#Headers],[月費]]))),"")</f>
        <v>35000</v>
      </c>
      <c r="I580" s="165">
        <f t="array" ref="I580">IFERROR((INDEX(名冊[#All],MATCH(表格8[[#This Row],[姓名]],名冊[[#All],[姓名]],0),COLUMN(名冊[[#Headers],[包月]]))),"")</f>
        <v>0</v>
      </c>
      <c r="J580" s="165">
        <f>600</f>
        <v>600</v>
      </c>
      <c r="K580" s="174">
        <f>-(ROUND(IF(表格8[姓名]="",0,(((表格8[月費]+表格8[[#This Row],[包月]])/30)-表格8[佔床費])*表格8[住院天數(含前後日)]),0))</f>
        <v>-2267</v>
      </c>
      <c r="L580" s="169" t="str">
        <f>"住院退費 "&amp;TEXT(表格8[[#This Row],[住院日]],"mm/dd;;")&amp;"-"&amp;TEXT(表格8[[#This Row],[出院日]],"mm/dd;;")&amp;" 共"&amp;表格8[[#This Row],[住院天數(含前後日)]]&amp;"日"</f>
        <v>住院退費 10/05-10/08 共4日</v>
      </c>
      <c r="M580" s="167">
        <f>-(ROUNDDOWN(表格8[[#This Row],[住院天數(含前後日)]]/7,0)*50)</f>
        <v>0</v>
      </c>
      <c r="N580" s="70"/>
      <c r="O580" s="172"/>
      <c r="P580" s="174">
        <f>-(ROUND(表格8[[#This Row],[冷氣使用
天數]]*(500/30),0))</f>
        <v>0</v>
      </c>
    </row>
    <row r="581" spans="1:16" hidden="1">
      <c r="A581" s="160" t="str">
        <f t="array" ref="A581">IFERROR((INDEX(名冊[#All],MATCH(表格8[[#This Row],[姓名]],名冊[[#All],[姓名]],0),COLUMN(名冊[[#Headers],[字號]]))),"")</f>
        <v/>
      </c>
      <c r="B581" s="160" t="s">
        <v>1012</v>
      </c>
      <c r="C581" s="162"/>
      <c r="D581" s="160" t="s">
        <v>1010</v>
      </c>
      <c r="E581" s="163">
        <v>44839</v>
      </c>
      <c r="F581" s="163">
        <v>44847</v>
      </c>
      <c r="G581" s="168">
        <f>IF(AND(表格8[[#This Row],[住院日]]&lt;&gt;"",表格8[[#This Row],[出院日]]&lt;&gt;""),(IF(表格8[姓名]="",0,(表格8[出院日]-表格8[住院日])+1)),0)</f>
        <v>9</v>
      </c>
      <c r="H581" s="165" t="str">
        <f>IFERROR((INDEX(名冊[#All],MATCH(表格8[[#This Row],[姓名]],名冊[[#All],[姓名]],0),COLUMN(名冊[[#Headers],[月費]]))),"")</f>
        <v/>
      </c>
      <c r="I581" s="165" t="str">
        <f t="array" ref="I581">IFERROR((INDEX(名冊[#All],MATCH(表格8[[#This Row],[姓名]],名冊[[#All],[姓名]],0),COLUMN(名冊[[#Headers],[包月]]))),"")</f>
        <v/>
      </c>
      <c r="J581" s="165">
        <f>600</f>
        <v>600</v>
      </c>
      <c r="K581" s="174" t="e">
        <f>-(ROUND(IF(表格8[姓名]="",0,(((表格8[月費]+表格8[[#This Row],[包月]])/30)-表格8[佔床費])*表格8[住院天數(含前後日)]),0))</f>
        <v>#VALUE!</v>
      </c>
      <c r="L581" s="169" t="str">
        <f>"住院退費 "&amp;TEXT(表格8[[#This Row],[住院日]],"mm/dd;;")&amp;"-"&amp;TEXT(表格8[[#This Row],[出院日]],"mm/dd;;")&amp;" 共"&amp;表格8[[#This Row],[住院天數(含前後日)]]&amp;"日"</f>
        <v>住院退費 10/05-10/13 共9日</v>
      </c>
      <c r="M581" s="167">
        <f>-(ROUNDDOWN(表格8[[#This Row],[住院天數(含前後日)]]/7,0)*50)</f>
        <v>-50</v>
      </c>
      <c r="N581" s="70"/>
      <c r="O581" s="172"/>
      <c r="P581" s="174">
        <f>-(ROUND(表格8[[#This Row],[冷氣使用
天數]]*(500/30),0))</f>
        <v>0</v>
      </c>
    </row>
    <row r="582" spans="1:16" hidden="1">
      <c r="A582" s="160" t="str">
        <f t="array" ref="A582">IFERROR((INDEX(名冊[#All],MATCH(表格8[[#This Row],[姓名]],名冊[[#All],[姓名]],0),COLUMN(名冊[[#Headers],[字號]]))),"")</f>
        <v/>
      </c>
      <c r="B582" s="160" t="s">
        <v>492</v>
      </c>
      <c r="C582" s="162"/>
      <c r="D582" s="160" t="s">
        <v>1010</v>
      </c>
      <c r="E582" s="163">
        <v>44845</v>
      </c>
      <c r="F582" s="163">
        <v>44858</v>
      </c>
      <c r="G582" s="168">
        <f>IF(AND(表格8[[#This Row],[住院日]]&lt;&gt;"",表格8[[#This Row],[出院日]]&lt;&gt;""),(IF(表格8[姓名]="",0,(表格8[出院日]-表格8[住院日])+1)),0)</f>
        <v>14</v>
      </c>
      <c r="H582" s="165" t="str">
        <f>IFERROR((INDEX(名冊[#All],MATCH(表格8[[#This Row],[姓名]],名冊[[#All],[姓名]],0),COLUMN(名冊[[#Headers],[月費]]))),"")</f>
        <v/>
      </c>
      <c r="I582" s="165" t="str">
        <f t="array" ref="I582">IFERROR((INDEX(名冊[#All],MATCH(表格8[[#This Row],[姓名]],名冊[[#All],[姓名]],0),COLUMN(名冊[[#Headers],[包月]]))),"")</f>
        <v/>
      </c>
      <c r="J582" s="165">
        <f>600</f>
        <v>600</v>
      </c>
      <c r="K582" s="174" t="e">
        <f>-(ROUND(IF(表格8[姓名]="",0,(((表格8[月費]+表格8[[#This Row],[包月]])/30)-表格8[佔床費])*表格8[住院天數(含前後日)]),0))</f>
        <v>#VALUE!</v>
      </c>
      <c r="L582" s="169" t="str">
        <f>"住院退費 "&amp;TEXT(表格8[[#This Row],[住院日]],"mm/dd;;")&amp;"-"&amp;TEXT(表格8[[#This Row],[出院日]],"mm/dd;;")&amp;" 共"&amp;表格8[[#This Row],[住院天數(含前後日)]]&amp;"日"</f>
        <v>住院退費 10/11-10/24 共14日</v>
      </c>
      <c r="M582" s="167">
        <f>-(ROUNDDOWN(表格8[[#This Row],[住院天數(含前後日)]]/7,0)*50)</f>
        <v>-100</v>
      </c>
      <c r="N582" s="70"/>
      <c r="O582" s="172"/>
      <c r="P582" s="174">
        <f>-(ROUND(表格8[[#This Row],[冷氣使用
天數]]*(500/30),0))</f>
        <v>0</v>
      </c>
    </row>
    <row r="583" spans="1:16" hidden="1">
      <c r="A583" s="160" t="str">
        <f t="array" ref="A583">IFERROR((INDEX(名冊[#All],MATCH(表格8[[#This Row],[姓名]],名冊[[#All],[姓名]],0),COLUMN(名冊[[#Headers],[字號]]))),"")</f>
        <v/>
      </c>
      <c r="B583" s="160" t="s">
        <v>693</v>
      </c>
      <c r="C583" s="162"/>
      <c r="D583" s="160" t="s">
        <v>1010</v>
      </c>
      <c r="E583" s="163">
        <v>44847</v>
      </c>
      <c r="F583" s="163">
        <v>44855</v>
      </c>
      <c r="G583" s="168">
        <f>IF(AND(表格8[[#This Row],[住院日]]&lt;&gt;"",表格8[[#This Row],[出院日]]&lt;&gt;""),(IF(表格8[姓名]="",0,(表格8[出院日]-表格8[住院日])+1)),0)</f>
        <v>9</v>
      </c>
      <c r="H583" s="165" t="str">
        <f>IFERROR((INDEX(名冊[#All],MATCH(表格8[[#This Row],[姓名]],名冊[[#All],[姓名]],0),COLUMN(名冊[[#Headers],[月費]]))),"")</f>
        <v/>
      </c>
      <c r="I583" s="165" t="str">
        <f t="array" ref="I583">IFERROR((INDEX(名冊[#All],MATCH(表格8[[#This Row],[姓名]],名冊[[#All],[姓名]],0),COLUMN(名冊[[#Headers],[包月]]))),"")</f>
        <v/>
      </c>
      <c r="J583" s="165">
        <f>600</f>
        <v>600</v>
      </c>
      <c r="K583" s="174" t="e">
        <f>-(ROUND(IF(表格8[姓名]="",0,(((表格8[月費]+表格8[[#This Row],[包月]])/30)-表格8[佔床費])*表格8[住院天數(含前後日)]),0))</f>
        <v>#VALUE!</v>
      </c>
      <c r="L583" s="169" t="str">
        <f>"住院退費 "&amp;TEXT(表格8[[#This Row],[住院日]],"mm/dd;;")&amp;"-"&amp;TEXT(表格8[[#This Row],[出院日]],"mm/dd;;")&amp;" 共"&amp;表格8[[#This Row],[住院天數(含前後日)]]&amp;"日"</f>
        <v>住院退費 10/13-10/21 共9日</v>
      </c>
      <c r="M583" s="167">
        <f>-(ROUNDDOWN(表格8[[#This Row],[住院天數(含前後日)]]/7,0)*50)</f>
        <v>-50</v>
      </c>
      <c r="N583" s="70"/>
      <c r="O583" s="172"/>
      <c r="P583" s="174">
        <f>-(ROUND(表格8[[#This Row],[冷氣使用
天數]]*(500/30),0))</f>
        <v>0</v>
      </c>
    </row>
    <row r="584" spans="1:16" hidden="1">
      <c r="A584" s="160" t="str">
        <f t="array" ref="A584">IFERROR((INDEX(名冊[#All],MATCH(表格8[[#This Row],[姓名]],名冊[[#All],[姓名]],0),COLUMN(名冊[[#Headers],[字號]]))),"")</f>
        <v/>
      </c>
      <c r="B584" s="160" t="s">
        <v>1068</v>
      </c>
      <c r="C584" s="162"/>
      <c r="D584" s="160" t="s">
        <v>1010</v>
      </c>
      <c r="E584" s="163">
        <v>44833</v>
      </c>
      <c r="F584" s="163">
        <v>44860</v>
      </c>
      <c r="G584" s="168">
        <f>IF(AND(表格8[[#This Row],[住院日]]&lt;&gt;"",表格8[[#This Row],[出院日]]&lt;&gt;""),(IF(表格8[姓名]="",0,(表格8[出院日]-表格8[住院日])+1)),0)</f>
        <v>28</v>
      </c>
      <c r="H584" s="165" t="str">
        <f>IFERROR((INDEX(名冊[#All],MATCH(表格8[[#This Row],[姓名]],名冊[[#All],[姓名]],0),COLUMN(名冊[[#Headers],[月費]]))),"")</f>
        <v/>
      </c>
      <c r="I584" s="165" t="str">
        <f t="array" ref="I584">IFERROR((INDEX(名冊[#All],MATCH(表格8[[#This Row],[姓名]],名冊[[#All],[姓名]],0),COLUMN(名冊[[#Headers],[包月]]))),"")</f>
        <v/>
      </c>
      <c r="J584" s="165">
        <f>600</f>
        <v>600</v>
      </c>
      <c r="K584" s="174" t="e">
        <f>-(ROUND(IF(表格8[姓名]="",0,(((表格8[月費]+表格8[[#This Row],[包月]])/30)-表格8[佔床費])*表格8[住院天數(含前後日)]),0))</f>
        <v>#VALUE!</v>
      </c>
      <c r="L584" s="169" t="str">
        <f>"住院退費 "&amp;TEXT(表格8[[#This Row],[住院日]],"mm/dd;;")&amp;"-"&amp;TEXT(表格8[[#This Row],[出院日]],"mm/dd;;")&amp;" 共"&amp;表格8[[#This Row],[住院天數(含前後日)]]&amp;"日"</f>
        <v>住院退費 09/29-10/26 共28日</v>
      </c>
      <c r="M584" s="167">
        <f>-(ROUNDDOWN(表格8[[#This Row],[住院天數(含前後日)]]/7,0)*50)</f>
        <v>-200</v>
      </c>
      <c r="N584" s="70"/>
      <c r="O584" s="172"/>
      <c r="P584" s="174">
        <f>-(ROUND(表格8[[#This Row],[冷氣使用
天數]]*(500/30),0))</f>
        <v>0</v>
      </c>
    </row>
    <row r="585" spans="1:16" hidden="1">
      <c r="A585" s="160" t="str">
        <f t="array" ref="A585">IFERROR((INDEX(名冊[#All],MATCH(表格8[[#This Row],[姓名]],名冊[[#All],[姓名]],0),COLUMN(名冊[[#Headers],[字號]]))),"")</f>
        <v/>
      </c>
      <c r="B585" s="160" t="s">
        <v>920</v>
      </c>
      <c r="C585" s="162"/>
      <c r="D585" s="160" t="s">
        <v>1010</v>
      </c>
      <c r="E585" s="163">
        <v>44823</v>
      </c>
      <c r="F585" s="163">
        <v>44833</v>
      </c>
      <c r="G585" s="168">
        <f>IF(AND(表格8[[#This Row],[住院日]]&lt;&gt;"",表格8[[#This Row],[出院日]]&lt;&gt;""),(IF(表格8[姓名]="",0,(表格8[出院日]-表格8[住院日])+1)),0)</f>
        <v>11</v>
      </c>
      <c r="H585" s="165" t="str">
        <f>IFERROR((INDEX(名冊[#All],MATCH(表格8[[#This Row],[姓名]],名冊[[#All],[姓名]],0),COLUMN(名冊[[#Headers],[月費]]))),"")</f>
        <v/>
      </c>
      <c r="I585" s="165" t="str">
        <f t="array" ref="I585">IFERROR((INDEX(名冊[#All],MATCH(表格8[[#This Row],[姓名]],名冊[[#All],[姓名]],0),COLUMN(名冊[[#Headers],[包月]]))),"")</f>
        <v/>
      </c>
      <c r="J585" s="165">
        <f>600</f>
        <v>600</v>
      </c>
      <c r="K585" s="174" t="e">
        <f>-(ROUND(IF(表格8[姓名]="",0,(((表格8[月費]+表格8[[#This Row],[包月]])/30)-表格8[佔床費])*表格8[住院天數(含前後日)]),0))</f>
        <v>#VALUE!</v>
      </c>
      <c r="L585" s="169" t="str">
        <f>"住院退費 "&amp;TEXT(表格8[[#This Row],[住院日]],"mm/dd;;")&amp;"-"&amp;TEXT(表格8[[#This Row],[出院日]],"mm/dd;;")&amp;" 共"&amp;表格8[[#This Row],[住院天數(含前後日)]]&amp;"日"</f>
        <v>住院退費 09/19-09/29 共11日</v>
      </c>
      <c r="M585" s="167">
        <f>-(ROUNDDOWN(表格8[[#This Row],[住院天數(含前後日)]]/7,0)*50)</f>
        <v>-50</v>
      </c>
      <c r="N585" s="70"/>
      <c r="O585" s="172"/>
      <c r="P585" s="174">
        <f>-(ROUND(表格8[[#This Row],[冷氣使用
天數]]*(500/30),0))</f>
        <v>0</v>
      </c>
    </row>
    <row r="586" spans="1:16" hidden="1">
      <c r="A586" s="160" t="str">
        <f t="array" ref="A586">IFERROR((INDEX(名冊[#All],MATCH(表格8[[#This Row],[姓名]],名冊[[#All],[姓名]],0),COLUMN(名冊[[#Headers],[字號]]))),"")</f>
        <v/>
      </c>
      <c r="B586" s="160" t="s">
        <v>693</v>
      </c>
      <c r="C586" s="162"/>
      <c r="D586" s="160" t="s">
        <v>1010</v>
      </c>
      <c r="E586" s="163">
        <v>44837</v>
      </c>
      <c r="F586" s="163">
        <v>44845</v>
      </c>
      <c r="G586" s="168">
        <f>IF(AND(表格8[[#This Row],[住院日]]&lt;&gt;"",表格8[[#This Row],[出院日]]&lt;&gt;""),(IF(表格8[姓名]="",0,(表格8[出院日]-表格8[住院日])+1)),0)</f>
        <v>9</v>
      </c>
      <c r="H586" s="165" t="str">
        <f>IFERROR((INDEX(名冊[#All],MATCH(表格8[[#This Row],[姓名]],名冊[[#All],[姓名]],0),COLUMN(名冊[[#Headers],[月費]]))),"")</f>
        <v/>
      </c>
      <c r="I586" s="165" t="str">
        <f t="array" ref="I586">IFERROR((INDEX(名冊[#All],MATCH(表格8[[#This Row],[姓名]],名冊[[#All],[姓名]],0),COLUMN(名冊[[#Headers],[包月]]))),"")</f>
        <v/>
      </c>
      <c r="J586" s="165">
        <f>600</f>
        <v>600</v>
      </c>
      <c r="K586" s="174" t="e">
        <f>-(ROUND(IF(表格8[姓名]="",0,(((表格8[月費]+表格8[[#This Row],[包月]])/30)-表格8[佔床費])*表格8[住院天數(含前後日)]),0))</f>
        <v>#VALUE!</v>
      </c>
      <c r="L586" s="169" t="str">
        <f>"住院退費 "&amp;TEXT(表格8[[#This Row],[住院日]],"mm/dd;;")&amp;"-"&amp;TEXT(表格8[[#This Row],[出院日]],"mm/dd;;")&amp;" 共"&amp;表格8[[#This Row],[住院天數(含前後日)]]&amp;"日"</f>
        <v>住院退費 10/03-10/11 共9日</v>
      </c>
      <c r="M586" s="167">
        <f>-(ROUNDDOWN(表格8[[#This Row],[住院天數(含前後日)]]/7,0)*50)</f>
        <v>-50</v>
      </c>
      <c r="N586" s="70"/>
      <c r="O586" s="172"/>
      <c r="P586" s="174">
        <f>-(ROUND(表格8[[#This Row],[冷氣使用
天數]]*(500/30),0))</f>
        <v>0</v>
      </c>
    </row>
    <row r="587" spans="1:16" hidden="1">
      <c r="A587" s="160" t="str">
        <f t="array" ref="A587">IFERROR((INDEX(名冊[#All],MATCH(表格8[[#This Row],[姓名]],名冊[[#All],[姓名]],0),COLUMN(名冊[[#Headers],[字號]]))),"")</f>
        <v>2-147</v>
      </c>
      <c r="B587" s="160" t="s">
        <v>831</v>
      </c>
      <c r="C587" s="162"/>
      <c r="D587" s="160" t="s">
        <v>1010</v>
      </c>
      <c r="E587" s="163">
        <v>44826</v>
      </c>
      <c r="F587" s="163">
        <v>44830</v>
      </c>
      <c r="G587" s="168">
        <f>IF(AND(表格8[[#This Row],[住院日]]&lt;&gt;"",表格8[[#This Row],[出院日]]&lt;&gt;""),(IF(表格8[姓名]="",0,(表格8[出院日]-表格8[住院日])+1)),0)</f>
        <v>5</v>
      </c>
      <c r="H587" s="165">
        <f>IFERROR((INDEX(名冊[#All],MATCH(表格8[[#This Row],[姓名]],名冊[[#All],[姓名]],0),COLUMN(名冊[[#Headers],[月費]]))),"")</f>
        <v>37000</v>
      </c>
      <c r="I587" s="165">
        <f t="array" ref="I587">IFERROR((INDEX(名冊[#All],MATCH(表格8[[#This Row],[姓名]],名冊[[#All],[姓名]],0),COLUMN(名冊[[#Headers],[包月]]))),"")</f>
        <v>0</v>
      </c>
      <c r="J587" s="165">
        <f>600</f>
        <v>600</v>
      </c>
      <c r="K587" s="174">
        <f>-(ROUND(IF(表格8[姓名]="",0,(((表格8[月費]+表格8[[#This Row],[包月]])/30)-表格8[佔床費])*表格8[住院天數(含前後日)]),0))</f>
        <v>-3167</v>
      </c>
      <c r="L587" s="169" t="str">
        <f>"住院退費 "&amp;TEXT(表格8[[#This Row],[住院日]],"mm/dd;;")&amp;"-"&amp;TEXT(表格8[[#This Row],[出院日]],"mm/dd;;")&amp;" 共"&amp;表格8[[#This Row],[住院天數(含前後日)]]&amp;"日"</f>
        <v>住院退費 09/22-09/26 共5日</v>
      </c>
      <c r="M587" s="167">
        <f>-(ROUNDDOWN(表格8[[#This Row],[住院天數(含前後日)]]/7,0)*50)</f>
        <v>0</v>
      </c>
      <c r="N587" s="70"/>
      <c r="O587" s="172"/>
      <c r="P587" s="174">
        <f>-(ROUND(表格8[[#This Row],[冷氣使用
天數]]*(500/30),0))</f>
        <v>0</v>
      </c>
    </row>
    <row r="588" spans="1:16" hidden="1">
      <c r="A588" s="160" t="str">
        <f t="array" ref="A588">IFERROR((INDEX(名冊[#All],MATCH(表格8[[#This Row],[姓名]],名冊[[#All],[姓名]],0),COLUMN(名冊[[#Headers],[字號]]))),"")</f>
        <v/>
      </c>
      <c r="B588" s="160" t="s">
        <v>1410</v>
      </c>
      <c r="C588" s="162"/>
      <c r="D588" s="160" t="s">
        <v>1010</v>
      </c>
      <c r="E588" s="163">
        <v>44844</v>
      </c>
      <c r="F588" s="163">
        <v>44853</v>
      </c>
      <c r="G588" s="168">
        <f>IF(AND(表格8[[#This Row],[住院日]]&lt;&gt;"",表格8[[#This Row],[出院日]]&lt;&gt;""),(IF(表格8[姓名]="",0,(表格8[出院日]-表格8[住院日])+1)),0)</f>
        <v>10</v>
      </c>
      <c r="H588" s="165" t="str">
        <f>IFERROR((INDEX(名冊[#All],MATCH(表格8[[#This Row],[姓名]],名冊[[#All],[姓名]],0),COLUMN(名冊[[#Headers],[月費]]))),"")</f>
        <v/>
      </c>
      <c r="I588" s="165" t="str">
        <f t="array" ref="I588">IFERROR((INDEX(名冊[#All],MATCH(表格8[[#This Row],[姓名]],名冊[[#All],[姓名]],0),COLUMN(名冊[[#Headers],[包月]]))),"")</f>
        <v/>
      </c>
      <c r="J588" s="165">
        <f>600</f>
        <v>600</v>
      </c>
      <c r="K588" s="174" t="e">
        <f>-(ROUND(IF(表格8[姓名]="",0,(((表格8[月費]+表格8[[#This Row],[包月]])/30)-表格8[佔床費])*表格8[住院天數(含前後日)]),0))</f>
        <v>#VALUE!</v>
      </c>
      <c r="L588" s="169" t="str">
        <f>"住院退費 "&amp;TEXT(表格8[[#This Row],[住院日]],"mm/dd;;")&amp;"-"&amp;TEXT(表格8[[#This Row],[出院日]],"mm/dd;;")&amp;" 共"&amp;表格8[[#This Row],[住院天數(含前後日)]]&amp;"日"</f>
        <v>住院退費 10/10-10/19 共10日</v>
      </c>
      <c r="M588" s="167">
        <f>-(ROUNDDOWN(表格8[[#This Row],[住院天數(含前後日)]]/7,0)*50)</f>
        <v>-50</v>
      </c>
      <c r="N588" s="70"/>
      <c r="O588" s="172"/>
      <c r="P588" s="174">
        <f>-(ROUND(表格8[[#This Row],[冷氣使用
天數]]*(500/30),0))</f>
        <v>0</v>
      </c>
    </row>
    <row r="589" spans="1:16" hidden="1">
      <c r="A589" s="160" t="str">
        <f t="array" ref="A589">IFERROR((INDEX(名冊[#All],MATCH(表格8[[#This Row],[姓名]],名冊[[#All],[姓名]],0),COLUMN(名冊[[#Headers],[字號]]))),"")</f>
        <v/>
      </c>
      <c r="B589" s="160" t="s">
        <v>492</v>
      </c>
      <c r="C589" s="162"/>
      <c r="D589" s="160" t="s">
        <v>1010</v>
      </c>
      <c r="E589" s="163">
        <v>44810</v>
      </c>
      <c r="F589" s="163">
        <v>44830</v>
      </c>
      <c r="G589" s="168">
        <f>IF(AND(表格8[[#This Row],[住院日]]&lt;&gt;"",表格8[[#This Row],[出院日]]&lt;&gt;""),(IF(表格8[姓名]="",0,(表格8[出院日]-表格8[住院日])+1)),0)</f>
        <v>21</v>
      </c>
      <c r="H589" s="165" t="str">
        <f>IFERROR((INDEX(名冊[#All],MATCH(表格8[[#This Row],[姓名]],名冊[[#All],[姓名]],0),COLUMN(名冊[[#Headers],[月費]]))),"")</f>
        <v/>
      </c>
      <c r="I589" s="165" t="str">
        <f t="array" ref="I589">IFERROR((INDEX(名冊[#All],MATCH(表格8[[#This Row],[姓名]],名冊[[#All],[姓名]],0),COLUMN(名冊[[#Headers],[包月]]))),"")</f>
        <v/>
      </c>
      <c r="J589" s="165">
        <f>600</f>
        <v>600</v>
      </c>
      <c r="K589" s="174" t="e">
        <f>-(ROUND(IF(表格8[姓名]="",0,(((表格8[月費]+表格8[[#This Row],[包月]])/30)-表格8[佔床費])*表格8[住院天數(含前後日)]),0))</f>
        <v>#VALUE!</v>
      </c>
      <c r="L589" s="169" t="str">
        <f>"住院退費 "&amp;TEXT(表格8[[#This Row],[住院日]],"mm/dd;;")&amp;"-"&amp;TEXT(表格8[[#This Row],[出院日]],"mm/dd;;")&amp;" 共"&amp;表格8[[#This Row],[住院天數(含前後日)]]&amp;"日"</f>
        <v>住院退費 09/06-09/26 共21日</v>
      </c>
      <c r="M589" s="167">
        <f>-(ROUNDDOWN(表格8[[#This Row],[住院天數(含前後日)]]/7,0)*50)</f>
        <v>-150</v>
      </c>
      <c r="N589" s="70"/>
      <c r="O589" s="172"/>
      <c r="P589" s="174">
        <f>-(ROUND(表格8[[#This Row],[冷氣使用
天數]]*(500/30),0))</f>
        <v>0</v>
      </c>
    </row>
    <row r="590" spans="1:16" hidden="1">
      <c r="A590" s="160" t="str">
        <f t="array" ref="A590">IFERROR((INDEX(名冊[#All],MATCH(表格8[[#This Row],[姓名]],名冊[[#All],[姓名]],0),COLUMN(名冊[[#Headers],[字號]]))),"")</f>
        <v>1-333</v>
      </c>
      <c r="B590" s="160" t="s">
        <v>506</v>
      </c>
      <c r="C590" s="162"/>
      <c r="D590" s="160" t="s">
        <v>1010</v>
      </c>
      <c r="E590" s="163">
        <v>44828</v>
      </c>
      <c r="F590" s="163">
        <v>44835</v>
      </c>
      <c r="G590" s="168">
        <f>IF(AND(表格8[[#This Row],[住院日]]&lt;&gt;"",表格8[[#This Row],[出院日]]&lt;&gt;""),(IF(表格8[姓名]="",0,(表格8[出院日]-表格8[住院日])+1)),0)</f>
        <v>8</v>
      </c>
      <c r="H590" s="165">
        <f>IFERROR((INDEX(名冊[#All],MATCH(表格8[[#This Row],[姓名]],名冊[[#All],[姓名]],0),COLUMN(名冊[[#Headers],[月費]]))),"")</f>
        <v>30000</v>
      </c>
      <c r="I590" s="165">
        <f t="array" ref="I590">IFERROR((INDEX(名冊[#All],MATCH(表格8[[#This Row],[姓名]],名冊[[#All],[姓名]],0),COLUMN(名冊[[#Headers],[包月]]))),"")</f>
        <v>0</v>
      </c>
      <c r="J590" s="165">
        <f>600</f>
        <v>600</v>
      </c>
      <c r="K590" s="174">
        <f>-(ROUND(IF(表格8[姓名]="",0,(((表格8[月費]+表格8[[#This Row],[包月]])/30)-表格8[佔床費])*表格8[住院天數(含前後日)]),0))</f>
        <v>-3200</v>
      </c>
      <c r="L590" s="169" t="str">
        <f>"住院退費 "&amp;TEXT(表格8[[#This Row],[住院日]],"mm/dd;;")&amp;"-"&amp;TEXT(表格8[[#This Row],[出院日]],"mm/dd;;")&amp;" 共"&amp;表格8[[#This Row],[住院天數(含前後日)]]&amp;"日"</f>
        <v>住院退費 09/24-10/01 共8日</v>
      </c>
      <c r="M590" s="167">
        <f>-(ROUNDDOWN(表格8[[#This Row],[住院天數(含前後日)]]/7,0)*50)</f>
        <v>-50</v>
      </c>
      <c r="N590" s="70"/>
      <c r="O590" s="172"/>
      <c r="P590" s="174">
        <f>-(ROUND(表格8[[#This Row],[冷氣使用
天數]]*(500/30),0))</f>
        <v>0</v>
      </c>
    </row>
    <row r="591" spans="1:16" hidden="1">
      <c r="A591" s="160" t="str">
        <f t="array" ref="A591">IFERROR((INDEX(名冊[#All],MATCH(表格8[[#This Row],[姓名]],名冊[[#All],[姓名]],0),COLUMN(名冊[[#Headers],[字號]]))),"")</f>
        <v>2-066</v>
      </c>
      <c r="B591" s="160" t="s">
        <v>355</v>
      </c>
      <c r="C591" s="162"/>
      <c r="D591" s="160" t="s">
        <v>1010</v>
      </c>
      <c r="E591" s="163">
        <v>44825</v>
      </c>
      <c r="F591" s="163">
        <v>44837</v>
      </c>
      <c r="G591" s="168">
        <f>IF(AND(表格8[[#This Row],[住院日]]&lt;&gt;"",表格8[[#This Row],[出院日]]&lt;&gt;""),(IF(表格8[姓名]="",0,(表格8[出院日]-表格8[住院日])+1)),0)</f>
        <v>13</v>
      </c>
      <c r="H591" s="165">
        <f>IFERROR((INDEX(名冊[#All],MATCH(表格8[[#This Row],[姓名]],名冊[[#All],[姓名]],0),COLUMN(名冊[[#Headers],[月費]]))),"")</f>
        <v>36000</v>
      </c>
      <c r="I591" s="165">
        <f t="array" ref="I591">IFERROR((INDEX(名冊[#All],MATCH(表格8[[#This Row],[姓名]],名冊[[#All],[姓名]],0),COLUMN(名冊[[#Headers],[包月]]))),"")</f>
        <v>0</v>
      </c>
      <c r="J591" s="165">
        <f>600</f>
        <v>600</v>
      </c>
      <c r="K591" s="174">
        <f>-(ROUND(IF(表格8[姓名]="",0,(((表格8[月費]+表格8[[#This Row],[包月]])/30)-表格8[佔床費])*表格8[住院天數(含前後日)]),0))</f>
        <v>-7800</v>
      </c>
      <c r="L591" s="169" t="str">
        <f>"住院退費 "&amp;TEXT(表格8[[#This Row],[住院日]],"mm/dd;;")&amp;"-"&amp;TEXT(表格8[[#This Row],[出院日]],"mm/dd;;")&amp;" 共"&amp;表格8[[#This Row],[住院天數(含前後日)]]&amp;"日"</f>
        <v>住院退費 09/21-10/03 共13日</v>
      </c>
      <c r="M591" s="167">
        <f>-(ROUNDDOWN(表格8[[#This Row],[住院天數(含前後日)]]/7,0)*50)</f>
        <v>-50</v>
      </c>
      <c r="N591" s="70"/>
      <c r="O591" s="172"/>
      <c r="P591" s="174">
        <f>-(ROUND(表格8[[#This Row],[冷氣使用
天數]]*(500/30),0))</f>
        <v>0</v>
      </c>
    </row>
    <row r="592" spans="1:16" hidden="1">
      <c r="A592" s="160" t="str">
        <f t="array" ref="A592">IFERROR((INDEX(名冊[#All],MATCH(表格8[[#This Row],[姓名]],名冊[[#All],[姓名]],0),COLUMN(名冊[[#Headers],[字號]]))),"")</f>
        <v/>
      </c>
      <c r="B592" s="160" t="s">
        <v>693</v>
      </c>
      <c r="C592" s="162"/>
      <c r="D592" s="160" t="s">
        <v>1010</v>
      </c>
      <c r="E592" s="163">
        <v>44838</v>
      </c>
      <c r="F592" s="163">
        <v>44845</v>
      </c>
      <c r="G592" s="168">
        <f>IF(AND(表格8[[#This Row],[住院日]]&lt;&gt;"",表格8[[#This Row],[出院日]]&lt;&gt;""),(IF(表格8[姓名]="",0,(表格8[出院日]-表格8[住院日])+1)),0)</f>
        <v>8</v>
      </c>
      <c r="H592" s="165" t="str">
        <f>IFERROR((INDEX(名冊[#All],MATCH(表格8[[#This Row],[姓名]],名冊[[#All],[姓名]],0),COLUMN(名冊[[#Headers],[月費]]))),"")</f>
        <v/>
      </c>
      <c r="I592" s="165" t="str">
        <f t="array" ref="I592">IFERROR((INDEX(名冊[#All],MATCH(表格8[[#This Row],[姓名]],名冊[[#All],[姓名]],0),COLUMN(名冊[[#Headers],[包月]]))),"")</f>
        <v/>
      </c>
      <c r="J592" s="165">
        <f>600</f>
        <v>600</v>
      </c>
      <c r="K592" s="174" t="e">
        <f>-(ROUND(IF(表格8[姓名]="",0,(((表格8[月費]+表格8[[#This Row],[包月]])/30)-表格8[佔床費])*表格8[住院天數(含前後日)]),0))</f>
        <v>#VALUE!</v>
      </c>
      <c r="L592" s="169" t="str">
        <f>"住院退費 "&amp;TEXT(表格8[[#This Row],[住院日]],"mm/dd;;")&amp;"-"&amp;TEXT(表格8[[#This Row],[出院日]],"mm/dd;;")&amp;" 共"&amp;表格8[[#This Row],[住院天數(含前後日)]]&amp;"日"</f>
        <v>住院退費 10/04-10/11 共8日</v>
      </c>
      <c r="M592" s="167">
        <f>-(ROUNDDOWN(表格8[[#This Row],[住院天數(含前後日)]]/7,0)*50)</f>
        <v>-50</v>
      </c>
      <c r="N592" s="70"/>
      <c r="O592" s="172"/>
      <c r="P592" s="174">
        <f>-(ROUND(表格8[[#This Row],[冷氣使用
天數]]*(500/30),0))</f>
        <v>0</v>
      </c>
    </row>
    <row r="593" spans="1:16" hidden="1">
      <c r="A593" s="160" t="str">
        <f t="array" ref="A593">IFERROR((INDEX(名冊[#All],MATCH(表格8[[#This Row],[姓名]],名冊[[#All],[姓名]],0),COLUMN(名冊[[#Headers],[字號]]))),"")</f>
        <v/>
      </c>
      <c r="B593" s="160" t="s">
        <v>693</v>
      </c>
      <c r="C593" s="162"/>
      <c r="D593" s="160" t="s">
        <v>1010</v>
      </c>
      <c r="E593" s="163">
        <v>44847</v>
      </c>
      <c r="F593" s="163">
        <v>44855</v>
      </c>
      <c r="G593" s="168">
        <f>IF(AND(表格8[[#This Row],[住院日]]&lt;&gt;"",表格8[[#This Row],[出院日]]&lt;&gt;""),(IF(表格8[姓名]="",0,(表格8[出院日]-表格8[住院日])+1)),0)</f>
        <v>9</v>
      </c>
      <c r="H593" s="165" t="str">
        <f>IFERROR((INDEX(名冊[#All],MATCH(表格8[[#This Row],[姓名]],名冊[[#All],[姓名]],0),COLUMN(名冊[[#Headers],[月費]]))),"")</f>
        <v/>
      </c>
      <c r="I593" s="165" t="str">
        <f t="array" ref="I593">IFERROR((INDEX(名冊[#All],MATCH(表格8[[#This Row],[姓名]],名冊[[#All],[姓名]],0),COLUMN(名冊[[#Headers],[包月]]))),"")</f>
        <v/>
      </c>
      <c r="J593" s="165">
        <f>600</f>
        <v>600</v>
      </c>
      <c r="K593" s="174" t="e">
        <f>-(ROUND(IF(表格8[姓名]="",0,(((表格8[月費]+表格8[[#This Row],[包月]])/30)-表格8[佔床費])*表格8[住院天數(含前後日)]),0))</f>
        <v>#VALUE!</v>
      </c>
      <c r="L593" s="169" t="str">
        <f>"住院退費 "&amp;TEXT(表格8[[#This Row],[住院日]],"mm/dd;;")&amp;"-"&amp;TEXT(表格8[[#This Row],[出院日]],"mm/dd;;")&amp;" 共"&amp;表格8[[#This Row],[住院天數(含前後日)]]&amp;"日"</f>
        <v>住院退費 10/13-10/21 共9日</v>
      </c>
      <c r="M593" s="167">
        <f>-(ROUNDDOWN(表格8[[#This Row],[住院天數(含前後日)]]/7,0)*50)</f>
        <v>-50</v>
      </c>
      <c r="N593" s="70"/>
      <c r="O593" s="172"/>
      <c r="P593" s="174">
        <f>-(ROUND(表格8[[#This Row],[冷氣使用
天數]]*(500/30),0))</f>
        <v>0</v>
      </c>
    </row>
    <row r="594" spans="1:16" hidden="1">
      <c r="A594" s="160" t="str">
        <f t="array" ref="A594">IFERROR((INDEX(名冊[#All],MATCH(表格8[[#This Row],[姓名]],名冊[[#All],[姓名]],0),COLUMN(名冊[[#Headers],[字號]]))),"")</f>
        <v/>
      </c>
      <c r="B594" s="160" t="s">
        <v>570</v>
      </c>
      <c r="C594" s="162"/>
      <c r="D594" s="160" t="s">
        <v>1010</v>
      </c>
      <c r="E594" s="163">
        <v>44801</v>
      </c>
      <c r="F594" s="163">
        <v>44834</v>
      </c>
      <c r="G594" s="168">
        <f>IF(AND(表格8[[#This Row],[住院日]]&lt;&gt;"",表格8[[#This Row],[出院日]]&lt;&gt;""),(IF(表格8[姓名]="",0,(表格8[出院日]-表格8[住院日])+1)),0)</f>
        <v>34</v>
      </c>
      <c r="H594" s="165" t="str">
        <f>IFERROR((INDEX(名冊[#All],MATCH(表格8[[#This Row],[姓名]],名冊[[#All],[姓名]],0),COLUMN(名冊[[#Headers],[月費]]))),"")</f>
        <v/>
      </c>
      <c r="I594" s="165" t="str">
        <f t="array" ref="I594">IFERROR((INDEX(名冊[#All],MATCH(表格8[[#This Row],[姓名]],名冊[[#All],[姓名]],0),COLUMN(名冊[[#Headers],[包月]]))),"")</f>
        <v/>
      </c>
      <c r="J594" s="165">
        <f>600</f>
        <v>600</v>
      </c>
      <c r="K594" s="174" t="e">
        <f>-(ROUND(IF(表格8[姓名]="",0,(((表格8[月費]+表格8[[#This Row],[包月]])/30)-表格8[佔床費])*表格8[住院天數(含前後日)]),0))</f>
        <v>#VALUE!</v>
      </c>
      <c r="L594" s="169" t="str">
        <f>"住院退費 "&amp;TEXT(表格8[[#This Row],[住院日]],"mm/dd;;")&amp;"-"&amp;TEXT(表格8[[#This Row],[出院日]],"mm/dd;;")&amp;" 共"&amp;表格8[[#This Row],[住院天數(含前後日)]]&amp;"日"</f>
        <v>住院退費 08/28-09/30 共34日</v>
      </c>
      <c r="M594" s="167">
        <f>-(ROUNDDOWN(表格8[[#This Row],[住院天數(含前後日)]]/7,0)*50)</f>
        <v>-200</v>
      </c>
      <c r="N594" s="70"/>
      <c r="O594" s="172"/>
      <c r="P594" s="174">
        <f>-(ROUND(表格8[[#This Row],[冷氣使用
天數]]*(500/30),0))</f>
        <v>0</v>
      </c>
    </row>
    <row r="595" spans="1:16" hidden="1">
      <c r="A595" s="160" t="str">
        <f t="array" ref="A595">IFERROR((INDEX(名冊[#All],MATCH(表格8[[#This Row],[姓名]],名冊[[#All],[姓名]],0),COLUMN(名冊[[#Headers],[字號]]))),"")</f>
        <v/>
      </c>
      <c r="B595" s="160" t="s">
        <v>857</v>
      </c>
      <c r="C595" s="162"/>
      <c r="D595" s="160" t="s">
        <v>1010</v>
      </c>
      <c r="E595" s="163">
        <v>44774</v>
      </c>
      <c r="F595" s="163">
        <v>44860</v>
      </c>
      <c r="G595" s="168">
        <f>IF(AND(表格8[[#This Row],[住院日]]&lt;&gt;"",表格8[[#This Row],[出院日]]&lt;&gt;""),(IF(表格8[姓名]="",0,(表格8[出院日]-表格8[住院日])+1)),0)</f>
        <v>87</v>
      </c>
      <c r="H595" s="165" t="str">
        <f>IFERROR((INDEX(名冊[#All],MATCH(表格8[[#This Row],[姓名]],名冊[[#All],[姓名]],0),COLUMN(名冊[[#Headers],[月費]]))),"")</f>
        <v/>
      </c>
      <c r="I595" s="165" t="str">
        <f t="array" ref="I595">IFERROR((INDEX(名冊[#All],MATCH(表格8[[#This Row],[姓名]],名冊[[#All],[姓名]],0),COLUMN(名冊[[#Headers],[包月]]))),"")</f>
        <v/>
      </c>
      <c r="J595" s="165">
        <f>600</f>
        <v>600</v>
      </c>
      <c r="K595" s="174" t="e">
        <f>-(ROUND(IF(表格8[姓名]="",0,(((表格8[月費]+表格8[[#This Row],[包月]])/30)-表格8[佔床費])*表格8[住院天數(含前後日)]),0))</f>
        <v>#VALUE!</v>
      </c>
      <c r="L595" s="169" t="str">
        <f>"住院退費 "&amp;TEXT(表格8[[#This Row],[住院日]],"mm/dd;;")&amp;"-"&amp;TEXT(表格8[[#This Row],[出院日]],"mm/dd;;")&amp;" 共"&amp;表格8[[#This Row],[住院天數(含前後日)]]&amp;"日"</f>
        <v>住院退費 08/01-10/26 共87日</v>
      </c>
      <c r="M595" s="167">
        <f>-(ROUNDDOWN(表格8[[#This Row],[住院天數(含前後日)]]/7,0)*50)</f>
        <v>-600</v>
      </c>
      <c r="N595" s="70"/>
      <c r="O595" s="172"/>
      <c r="P595" s="174">
        <f>-(ROUND(表格8[[#This Row],[冷氣使用
天數]]*(500/30),0))</f>
        <v>0</v>
      </c>
    </row>
    <row r="596" spans="1:16" hidden="1">
      <c r="A596" s="160" t="str">
        <f t="array" ref="A596">IFERROR((INDEX(名冊[#All],MATCH(表格8[[#This Row],[姓名]],名冊[[#All],[姓名]],0),COLUMN(名冊[[#Headers],[字號]]))),"")</f>
        <v>1-452</v>
      </c>
      <c r="B596" s="160" t="s">
        <v>536</v>
      </c>
      <c r="C596" s="162"/>
      <c r="D596" s="160" t="s">
        <v>1010</v>
      </c>
      <c r="E596" s="163">
        <v>44846</v>
      </c>
      <c r="F596" s="163">
        <v>44866</v>
      </c>
      <c r="G596" s="168">
        <f>IF(AND(表格8[[#This Row],[住院日]]&lt;&gt;"",表格8[[#This Row],[出院日]]&lt;&gt;""),(IF(表格8[姓名]="",0,(表格8[出院日]-表格8[住院日])+1)),0)</f>
        <v>21</v>
      </c>
      <c r="H596" s="165">
        <f>IFERROR((INDEX(名冊[#All],MATCH(表格8[[#This Row],[姓名]],名冊[[#All],[姓名]],0),COLUMN(名冊[[#Headers],[月費]]))),"")</f>
        <v>32000</v>
      </c>
      <c r="I596" s="165">
        <f t="array" ref="I596">IFERROR((INDEX(名冊[#All],MATCH(表格8[[#This Row],[姓名]],名冊[[#All],[姓名]],0),COLUMN(名冊[[#Headers],[包月]]))),"")</f>
        <v>0</v>
      </c>
      <c r="J596" s="165">
        <f>600</f>
        <v>600</v>
      </c>
      <c r="K596" s="174">
        <f>-(ROUND(IF(表格8[姓名]="",0,(((表格8[月費]+表格8[[#This Row],[包月]])/30)-表格8[佔床費])*表格8[住院天數(含前後日)]),0))</f>
        <v>-9800</v>
      </c>
      <c r="L596" s="169" t="str">
        <f>"住院退費 "&amp;TEXT(表格8[[#This Row],[住院日]],"mm/dd;;")&amp;"-"&amp;TEXT(表格8[[#This Row],[出院日]],"mm/dd;;")&amp;" 共"&amp;表格8[[#This Row],[住院天數(含前後日)]]&amp;"日"</f>
        <v>住院退費 10/12-11/01 共21日</v>
      </c>
      <c r="M596" s="167">
        <f>-(ROUNDDOWN(表格8[[#This Row],[住院天數(含前後日)]]/7,0)*50)</f>
        <v>-150</v>
      </c>
      <c r="N596" s="70"/>
      <c r="O596" s="172"/>
      <c r="P596" s="174">
        <f>-(ROUND(表格8[[#This Row],[冷氣使用
天數]]*(500/30),0))</f>
        <v>0</v>
      </c>
    </row>
    <row r="597" spans="1:16" hidden="1">
      <c r="A597" s="160" t="str">
        <f t="array" ref="A597">IFERROR((INDEX(名冊[#All],MATCH(表格8[[#This Row],[姓名]],名冊[[#All],[姓名]],0),COLUMN(名冊[[#Headers],[字號]]))),"")</f>
        <v/>
      </c>
      <c r="B597" s="160" t="s">
        <v>274</v>
      </c>
      <c r="C597" s="162"/>
      <c r="D597" s="160" t="s">
        <v>1010</v>
      </c>
      <c r="E597" s="163">
        <v>44853</v>
      </c>
      <c r="F597" s="163">
        <v>44866</v>
      </c>
      <c r="G597" s="168">
        <f>IF(AND(表格8[[#This Row],[住院日]]&lt;&gt;"",表格8[[#This Row],[出院日]]&lt;&gt;""),(IF(表格8[姓名]="",0,(表格8[出院日]-表格8[住院日])+1)),0)</f>
        <v>14</v>
      </c>
      <c r="H597" s="165" t="str">
        <f>IFERROR((INDEX(名冊[#All],MATCH(表格8[[#This Row],[姓名]],名冊[[#All],[姓名]],0),COLUMN(名冊[[#Headers],[月費]]))),"")</f>
        <v/>
      </c>
      <c r="I597" s="165" t="str">
        <f t="array" ref="I597">IFERROR((INDEX(名冊[#All],MATCH(表格8[[#This Row],[姓名]],名冊[[#All],[姓名]],0),COLUMN(名冊[[#Headers],[包月]]))),"")</f>
        <v/>
      </c>
      <c r="J597" s="165">
        <f>600</f>
        <v>600</v>
      </c>
      <c r="K597" s="174" t="e">
        <f>-(ROUND(IF(表格8[姓名]="",0,(((表格8[月費]+表格8[[#This Row],[包月]])/30)-表格8[佔床費])*表格8[住院天數(含前後日)]),0))</f>
        <v>#VALUE!</v>
      </c>
      <c r="L597" s="169" t="str">
        <f>"住院退費 "&amp;TEXT(表格8[[#This Row],[住院日]],"mm/dd;;")&amp;"-"&amp;TEXT(表格8[[#This Row],[出院日]],"mm/dd;;")&amp;" 共"&amp;表格8[[#This Row],[住院天數(含前後日)]]&amp;"日"</f>
        <v>住院退費 10/19-11/01 共14日</v>
      </c>
      <c r="M597" s="167">
        <f>-(ROUNDDOWN(表格8[[#This Row],[住院天數(含前後日)]]/7,0)*50)</f>
        <v>-100</v>
      </c>
      <c r="N597" s="70"/>
      <c r="O597" s="172"/>
      <c r="P597" s="174">
        <f>-(ROUND(表格8[[#This Row],[冷氣使用
天數]]*(500/30),0))</f>
        <v>0</v>
      </c>
    </row>
    <row r="598" spans="1:16" hidden="1">
      <c r="A598" s="160" t="str">
        <f t="array" ref="A598">IFERROR((INDEX(名冊[#All],MATCH(表格8[[#This Row],[姓名]],名冊[[#All],[姓名]],0),COLUMN(名冊[[#Headers],[字號]]))),"")</f>
        <v/>
      </c>
      <c r="B598" s="160" t="s">
        <v>1084</v>
      </c>
      <c r="C598" s="162"/>
      <c r="D598" s="160" t="s">
        <v>1010</v>
      </c>
      <c r="E598" s="163">
        <v>44855</v>
      </c>
      <c r="F598" s="163">
        <v>44869</v>
      </c>
      <c r="G598" s="168">
        <f>IF(AND(表格8[[#This Row],[住院日]]&lt;&gt;"",表格8[[#This Row],[出院日]]&lt;&gt;""),(IF(表格8[姓名]="",0,(表格8[出院日]-表格8[住院日])+1)),0)</f>
        <v>15</v>
      </c>
      <c r="H598" s="165" t="str">
        <f>IFERROR((INDEX(名冊[#All],MATCH(表格8[[#This Row],[姓名]],名冊[[#All],[姓名]],0),COLUMN(名冊[[#Headers],[月費]]))),"")</f>
        <v/>
      </c>
      <c r="I598" s="165" t="str">
        <f t="array" ref="I598">IFERROR((INDEX(名冊[#All],MATCH(表格8[[#This Row],[姓名]],名冊[[#All],[姓名]],0),COLUMN(名冊[[#Headers],[包月]]))),"")</f>
        <v/>
      </c>
      <c r="J598" s="165">
        <f>600</f>
        <v>600</v>
      </c>
      <c r="K598" s="174" t="e">
        <f>-(ROUND(IF(表格8[姓名]="",0,(((表格8[月費]+表格8[[#This Row],[包月]])/30)-表格8[佔床費])*表格8[住院天數(含前後日)]),0))</f>
        <v>#VALUE!</v>
      </c>
      <c r="L598" s="169" t="str">
        <f>"住院退費 "&amp;TEXT(表格8[[#This Row],[住院日]],"mm/dd;;")&amp;"-"&amp;TEXT(表格8[[#This Row],[出院日]],"mm/dd;;")&amp;" 共"&amp;表格8[[#This Row],[住院天數(含前後日)]]&amp;"日"</f>
        <v>住院退費 10/21-11/04 共15日</v>
      </c>
      <c r="M598" s="167">
        <f>-(ROUNDDOWN(表格8[[#This Row],[住院天數(含前後日)]]/7,0)*50)</f>
        <v>-100</v>
      </c>
      <c r="N598" s="70"/>
      <c r="O598" s="172"/>
      <c r="P598" s="174">
        <f>-(ROUND(表格8[[#This Row],[冷氣使用
天數]]*(500/30),0))</f>
        <v>0</v>
      </c>
    </row>
    <row r="599" spans="1:16" hidden="1">
      <c r="A599" s="160" t="str">
        <f t="array" ref="A599">IFERROR((INDEX(名冊[#All],MATCH(表格8[[#This Row],[姓名]],名冊[[#All],[姓名]],0),COLUMN(名冊[[#Headers],[字號]]))),"")</f>
        <v>1-600</v>
      </c>
      <c r="B599" s="160" t="s">
        <v>726</v>
      </c>
      <c r="C599" s="162"/>
      <c r="D599" s="160" t="s">
        <v>1010</v>
      </c>
      <c r="E599" s="163">
        <v>44860</v>
      </c>
      <c r="F599" s="163">
        <v>44866</v>
      </c>
      <c r="G599" s="168">
        <f>IF(AND(表格8[[#This Row],[住院日]]&lt;&gt;"",表格8[[#This Row],[出院日]]&lt;&gt;""),(IF(表格8[姓名]="",0,(表格8[出院日]-表格8[住院日])+1)),0)</f>
        <v>7</v>
      </c>
      <c r="H599" s="165">
        <f>IFERROR((INDEX(名冊[#All],MATCH(表格8[[#This Row],[姓名]],名冊[[#All],[姓名]],0),COLUMN(名冊[[#Headers],[月費]]))),"")</f>
        <v>30000</v>
      </c>
      <c r="I599" s="165">
        <f t="array" ref="I599">IFERROR((INDEX(名冊[#All],MATCH(表格8[[#This Row],[姓名]],名冊[[#All],[姓名]],0),COLUMN(名冊[[#Headers],[包月]]))),"")</f>
        <v>0</v>
      </c>
      <c r="J599" s="165">
        <f>600</f>
        <v>600</v>
      </c>
      <c r="K599" s="174">
        <f>-(ROUND(IF(表格8[姓名]="",0,(((表格8[月費]+表格8[[#This Row],[包月]])/30)-表格8[佔床費])*表格8[住院天數(含前後日)]),0))</f>
        <v>-2800</v>
      </c>
      <c r="L599" s="169" t="str">
        <f>"住院退費 "&amp;TEXT(表格8[[#This Row],[住院日]],"mm/dd;;")&amp;"-"&amp;TEXT(表格8[[#This Row],[出院日]],"mm/dd;;")&amp;" 共"&amp;表格8[[#This Row],[住院天數(含前後日)]]&amp;"日"</f>
        <v>住院退費 10/26-11/01 共7日</v>
      </c>
      <c r="M599" s="167">
        <f>-(ROUNDDOWN(表格8[[#This Row],[住院天數(含前後日)]]/7,0)*50)</f>
        <v>-50</v>
      </c>
      <c r="N599" s="70"/>
      <c r="O599" s="172"/>
      <c r="P599" s="174">
        <f>-(ROUND(表格8[[#This Row],[冷氣使用
天數]]*(500/30),0))</f>
        <v>0</v>
      </c>
    </row>
    <row r="600" spans="1:16" hidden="1">
      <c r="A600" s="160" t="str">
        <f t="array" ref="A600">IFERROR((INDEX(名冊[#All],MATCH(表格8[[#This Row],[姓名]],名冊[[#All],[姓名]],0),COLUMN(名冊[[#Headers],[字號]]))),"")</f>
        <v>2-081</v>
      </c>
      <c r="B600" s="160" t="s">
        <v>603</v>
      </c>
      <c r="C600" s="162"/>
      <c r="D600" s="160" t="s">
        <v>1010</v>
      </c>
      <c r="E600" s="163">
        <v>44847</v>
      </c>
      <c r="F600" s="163">
        <v>44862</v>
      </c>
      <c r="G600" s="168">
        <f>IF(AND(表格8[[#This Row],[住院日]]&lt;&gt;"",表格8[[#This Row],[出院日]]&lt;&gt;""),(IF(表格8[姓名]="",0,(表格8[出院日]-表格8[住院日])+1)),0)</f>
        <v>16</v>
      </c>
      <c r="H600" s="165">
        <f>IFERROR((INDEX(名冊[#All],MATCH(表格8[[#This Row],[姓名]],名冊[[#All],[姓名]],0),COLUMN(名冊[[#Headers],[月費]]))),"")</f>
        <v>37000</v>
      </c>
      <c r="I600" s="165">
        <f t="array" ref="I600">IFERROR((INDEX(名冊[#All],MATCH(表格8[[#This Row],[姓名]],名冊[[#All],[姓名]],0),COLUMN(名冊[[#Headers],[包月]]))),"")</f>
        <v>0</v>
      </c>
      <c r="J600" s="165">
        <f>600</f>
        <v>600</v>
      </c>
      <c r="K600" s="174">
        <f>-(ROUND(IF(表格8[姓名]="",0,(((表格8[月費]+表格8[[#This Row],[包月]])/30)-表格8[佔床費])*表格8[住院天數(含前後日)]),0))</f>
        <v>-10133</v>
      </c>
      <c r="L600" s="169" t="str">
        <f>"住院退費 "&amp;TEXT(表格8[[#This Row],[住院日]],"mm/dd;;")&amp;"-"&amp;TEXT(表格8[[#This Row],[出院日]],"mm/dd;;")&amp;" 共"&amp;表格8[[#This Row],[住院天數(含前後日)]]&amp;"日"</f>
        <v>住院退費 10/13-10/28 共16日</v>
      </c>
      <c r="M600" s="167">
        <f>-(ROUNDDOWN(表格8[[#This Row],[住院天數(含前後日)]]/7,0)*50)</f>
        <v>-100</v>
      </c>
      <c r="N600" s="70"/>
      <c r="O600" s="172"/>
      <c r="P600" s="174">
        <f>-(ROUND(表格8[[#This Row],[冷氣使用
天數]]*(500/30),0))</f>
        <v>0</v>
      </c>
    </row>
    <row r="601" spans="1:16" hidden="1">
      <c r="A601" s="160" t="str">
        <f t="array" ref="A601">IFERROR((INDEX(名冊[#All],MATCH(表格8[[#This Row],[姓名]],名冊[[#All],[姓名]],0),COLUMN(名冊[[#Headers],[字號]]))),"")</f>
        <v/>
      </c>
      <c r="B601" s="160" t="s">
        <v>693</v>
      </c>
      <c r="C601" s="162"/>
      <c r="D601" s="160" t="s">
        <v>1010</v>
      </c>
      <c r="E601" s="163">
        <v>44866</v>
      </c>
      <c r="F601" s="163">
        <v>44881</v>
      </c>
      <c r="G601" s="168">
        <f>IF(AND(表格8[[#This Row],[住院日]]&lt;&gt;"",表格8[[#This Row],[出院日]]&lt;&gt;""),(IF(表格8[姓名]="",0,(表格8[出院日]-表格8[住院日])+1)),0)</f>
        <v>16</v>
      </c>
      <c r="H601" s="165" t="str">
        <f>IFERROR((INDEX(名冊[#All],MATCH(表格8[[#This Row],[姓名]],名冊[[#All],[姓名]],0),COLUMN(名冊[[#Headers],[月費]]))),"")</f>
        <v/>
      </c>
      <c r="I601" s="165" t="str">
        <f t="array" ref="I601">IFERROR((INDEX(名冊[#All],MATCH(表格8[[#This Row],[姓名]],名冊[[#All],[姓名]],0),COLUMN(名冊[[#Headers],[包月]]))),"")</f>
        <v/>
      </c>
      <c r="J601" s="165">
        <f>600</f>
        <v>600</v>
      </c>
      <c r="K601" s="174" t="e">
        <f>-(ROUND(IF(表格8[姓名]="",0,(((表格8[月費]+表格8[[#This Row],[包月]])/30)-表格8[佔床費])*表格8[住院天數(含前後日)]),0))</f>
        <v>#VALUE!</v>
      </c>
      <c r="L601" s="169" t="str">
        <f>"住院退費 "&amp;TEXT(表格8[[#This Row],[住院日]],"mm/dd;;")&amp;"-"&amp;TEXT(表格8[[#This Row],[出院日]],"mm/dd;;")&amp;" 共"&amp;表格8[[#This Row],[住院天數(含前後日)]]&amp;"日"</f>
        <v>住院退費 11/01-11/16 共16日</v>
      </c>
      <c r="M601" s="167">
        <f>-(ROUNDDOWN(表格8[[#This Row],[住院天數(含前後日)]]/7,0)*50)</f>
        <v>-100</v>
      </c>
      <c r="N601" s="70"/>
      <c r="O601" s="172"/>
      <c r="P601" s="174">
        <f>-(ROUND(表格8[[#This Row],[冷氣使用
天數]]*(500/30),0))</f>
        <v>0</v>
      </c>
    </row>
    <row r="602" spans="1:16" hidden="1">
      <c r="A602" s="160" t="str">
        <f t="array" ref="A602">IFERROR((INDEX(名冊[#All],MATCH(表格8[[#This Row],[姓名]],名冊[[#All],[姓名]],0),COLUMN(名冊[[#Headers],[字號]]))),"")</f>
        <v/>
      </c>
      <c r="B602" s="160" t="s">
        <v>1041</v>
      </c>
      <c r="C602" s="162"/>
      <c r="D602" s="160" t="s">
        <v>1010</v>
      </c>
      <c r="E602" s="163">
        <v>44866</v>
      </c>
      <c r="F602" s="163">
        <v>44868</v>
      </c>
      <c r="G602" s="168">
        <f>IF(AND(表格8[[#This Row],[住院日]]&lt;&gt;"",表格8[[#This Row],[出院日]]&lt;&gt;""),(IF(表格8[姓名]="",0,(表格8[出院日]-表格8[住院日])+1)),0)</f>
        <v>3</v>
      </c>
      <c r="H602" s="165" t="str">
        <f>IFERROR((INDEX(名冊[#All],MATCH(表格8[[#This Row],[姓名]],名冊[[#All],[姓名]],0),COLUMN(名冊[[#Headers],[月費]]))),"")</f>
        <v/>
      </c>
      <c r="I602" s="165" t="str">
        <f t="array" ref="I602">IFERROR((INDEX(名冊[#All],MATCH(表格8[[#This Row],[姓名]],名冊[[#All],[姓名]],0),COLUMN(名冊[[#Headers],[包月]]))),"")</f>
        <v/>
      </c>
      <c r="J602" s="165">
        <f>600</f>
        <v>600</v>
      </c>
      <c r="K602" s="174" t="e">
        <f>-(ROUND(IF(表格8[姓名]="",0,(((表格8[月費]+表格8[[#This Row],[包月]])/30)-表格8[佔床費])*表格8[住院天數(含前後日)]),0))</f>
        <v>#VALUE!</v>
      </c>
      <c r="L602" s="169" t="str">
        <f>"住院退費 "&amp;TEXT(表格8[[#This Row],[住院日]],"mm/dd;;")&amp;"-"&amp;TEXT(表格8[[#This Row],[出院日]],"mm/dd;;")&amp;" 共"&amp;表格8[[#This Row],[住院天數(含前後日)]]&amp;"日"</f>
        <v>住院退費 11/01-11/03 共3日</v>
      </c>
      <c r="M602" s="167">
        <f>-(ROUNDDOWN(表格8[[#This Row],[住院天數(含前後日)]]/7,0)*50)</f>
        <v>0</v>
      </c>
      <c r="N602" s="70"/>
      <c r="O602" s="172"/>
      <c r="P602" s="174">
        <f>-(ROUND(表格8[[#This Row],[冷氣使用
天數]]*(500/30),0))</f>
        <v>0</v>
      </c>
    </row>
    <row r="603" spans="1:16" hidden="1">
      <c r="A603" s="160" t="str">
        <f t="array" ref="A603">IFERROR((INDEX(名冊[#All],MATCH(表格8[[#This Row],[姓名]],名冊[[#All],[姓名]],0),COLUMN(名冊[[#Headers],[字號]]))),"")</f>
        <v/>
      </c>
      <c r="B603" s="160" t="s">
        <v>548</v>
      </c>
      <c r="C603" s="162"/>
      <c r="D603" s="160" t="s">
        <v>1010</v>
      </c>
      <c r="E603" s="163">
        <v>44835</v>
      </c>
      <c r="F603" s="163">
        <v>44866</v>
      </c>
      <c r="G603" s="168">
        <f>IF(AND(表格8[[#This Row],[住院日]]&lt;&gt;"",表格8[[#This Row],[出院日]]&lt;&gt;""),(IF(表格8[姓名]="",0,(表格8[出院日]-表格8[住院日])+1)),0)</f>
        <v>32</v>
      </c>
      <c r="H603" s="165" t="str">
        <f>IFERROR((INDEX(名冊[#All],MATCH(表格8[[#This Row],[姓名]],名冊[[#All],[姓名]],0),COLUMN(名冊[[#Headers],[月費]]))),"")</f>
        <v/>
      </c>
      <c r="I603" s="165" t="str">
        <f t="array" ref="I603">IFERROR((INDEX(名冊[#All],MATCH(表格8[[#This Row],[姓名]],名冊[[#All],[姓名]],0),COLUMN(名冊[[#Headers],[包月]]))),"")</f>
        <v/>
      </c>
      <c r="J603" s="165">
        <f>600</f>
        <v>600</v>
      </c>
      <c r="K603" s="174" t="e">
        <f>-(ROUND(IF(表格8[姓名]="",0,(((表格8[月費]+表格8[[#This Row],[包月]])/30)-表格8[佔床費])*表格8[住院天數(含前後日)]),0))</f>
        <v>#VALUE!</v>
      </c>
      <c r="L603" s="169" t="str">
        <f>"住院退費 "&amp;TEXT(表格8[[#This Row],[住院日]],"mm/dd;;")&amp;"-"&amp;TEXT(表格8[[#This Row],[出院日]],"mm/dd;;")&amp;" 共"&amp;表格8[[#This Row],[住院天數(含前後日)]]&amp;"日"</f>
        <v>住院退費 10/01-11/01 共32日</v>
      </c>
      <c r="M603" s="167">
        <f>-(ROUNDDOWN(表格8[[#This Row],[住院天數(含前後日)]]/7,0)*50)</f>
        <v>-200</v>
      </c>
      <c r="N603" s="70"/>
      <c r="O603" s="172"/>
      <c r="P603" s="174">
        <f>-(ROUND(表格8[[#This Row],[冷氣使用
天數]]*(500/30),0))</f>
        <v>0</v>
      </c>
    </row>
    <row r="604" spans="1:16" hidden="1">
      <c r="A604" s="160" t="str">
        <f t="array" ref="A604">IFERROR((INDEX(名冊[#All],MATCH(表格8[[#This Row],[姓名]],名冊[[#All],[姓名]],0),COLUMN(名冊[[#Headers],[字號]]))),"")</f>
        <v/>
      </c>
      <c r="B604" s="160" t="s">
        <v>572</v>
      </c>
      <c r="C604" s="162"/>
      <c r="D604" s="160" t="s">
        <v>1010</v>
      </c>
      <c r="E604" s="163">
        <v>44848</v>
      </c>
      <c r="F604" s="163">
        <v>44869</v>
      </c>
      <c r="G604" s="168">
        <f>IF(AND(表格8[[#This Row],[住院日]]&lt;&gt;"",表格8[[#This Row],[出院日]]&lt;&gt;""),(IF(表格8[姓名]="",0,(表格8[出院日]-表格8[住院日])+1)),0)</f>
        <v>22</v>
      </c>
      <c r="H604" s="165" t="str">
        <f>IFERROR((INDEX(名冊[#All],MATCH(表格8[[#This Row],[姓名]],名冊[[#All],[姓名]],0),COLUMN(名冊[[#Headers],[月費]]))),"")</f>
        <v/>
      </c>
      <c r="I604" s="165" t="str">
        <f t="array" ref="I604">IFERROR((INDEX(名冊[#All],MATCH(表格8[[#This Row],[姓名]],名冊[[#All],[姓名]],0),COLUMN(名冊[[#Headers],[包月]]))),"")</f>
        <v/>
      </c>
      <c r="J604" s="165">
        <f>600</f>
        <v>600</v>
      </c>
      <c r="K604" s="174" t="e">
        <f>-(ROUND(IF(表格8[姓名]="",0,(((表格8[月費]+表格8[[#This Row],[包月]])/30)-表格8[佔床費])*表格8[住院天數(含前後日)]),0))</f>
        <v>#VALUE!</v>
      </c>
      <c r="L604" s="169" t="str">
        <f>"住院退費 "&amp;TEXT(表格8[[#This Row],[住院日]],"mm/dd;;")&amp;"-"&amp;TEXT(表格8[[#This Row],[出院日]],"mm/dd;;")&amp;" 共"&amp;表格8[[#This Row],[住院天數(含前後日)]]&amp;"日"</f>
        <v>住院退費 10/14-11/04 共22日</v>
      </c>
      <c r="M604" s="167">
        <f>-(ROUNDDOWN(表格8[[#This Row],[住院天數(含前後日)]]/7,0)*50)</f>
        <v>-150</v>
      </c>
      <c r="N604" s="70"/>
      <c r="O604" s="172"/>
      <c r="P604" s="174">
        <f>-(ROUND(表格8[[#This Row],[冷氣使用
天數]]*(500/30),0))</f>
        <v>0</v>
      </c>
    </row>
    <row r="605" spans="1:16" hidden="1">
      <c r="A605" s="160" t="str">
        <f t="array" ref="A605">IFERROR((INDEX(名冊[#All],MATCH(表格8[[#This Row],[姓名]],名冊[[#All],[姓名]],0),COLUMN(名冊[[#Headers],[字號]]))),"")</f>
        <v/>
      </c>
      <c r="B605" s="160" t="s">
        <v>549</v>
      </c>
      <c r="C605" s="162"/>
      <c r="D605" s="160" t="s">
        <v>1010</v>
      </c>
      <c r="E605" s="163">
        <v>44834</v>
      </c>
      <c r="F605" s="163">
        <v>44872</v>
      </c>
      <c r="G605" s="168">
        <f>IF(AND(表格8[[#This Row],[住院日]]&lt;&gt;"",表格8[[#This Row],[出院日]]&lt;&gt;""),(IF(表格8[姓名]="",0,(表格8[出院日]-表格8[住院日])+1)),0)</f>
        <v>39</v>
      </c>
      <c r="H605" s="165" t="str">
        <f>IFERROR((INDEX(名冊[#All],MATCH(表格8[[#This Row],[姓名]],名冊[[#All],[姓名]],0),COLUMN(名冊[[#Headers],[月費]]))),"")</f>
        <v/>
      </c>
      <c r="I605" s="165" t="str">
        <f t="array" ref="I605">IFERROR((INDEX(名冊[#All],MATCH(表格8[[#This Row],[姓名]],名冊[[#All],[姓名]],0),COLUMN(名冊[[#Headers],[包月]]))),"")</f>
        <v/>
      </c>
      <c r="J605" s="165">
        <f>600</f>
        <v>600</v>
      </c>
      <c r="K605" s="174" t="e">
        <f>-(ROUND(IF(表格8[姓名]="",0,(((表格8[月費]+表格8[[#This Row],[包月]])/30)-表格8[佔床費])*表格8[住院天數(含前後日)]),0))</f>
        <v>#VALUE!</v>
      </c>
      <c r="L605" s="169" t="str">
        <f>"住院退費 "&amp;TEXT(表格8[[#This Row],[住院日]],"mm/dd;;")&amp;"-"&amp;TEXT(表格8[[#This Row],[出院日]],"mm/dd;;")&amp;" 共"&amp;表格8[[#This Row],[住院天數(含前後日)]]&amp;"日"</f>
        <v>住院退費 09/30-11/07 共39日</v>
      </c>
      <c r="M605" s="167">
        <f>-(ROUNDDOWN(表格8[[#This Row],[住院天數(含前後日)]]/7,0)*50)</f>
        <v>-250</v>
      </c>
      <c r="N605" s="70"/>
      <c r="O605" s="172"/>
      <c r="P605" s="174">
        <f>-(ROUND(表格8[[#This Row],[冷氣使用
天數]]*(500/30),0))</f>
        <v>0</v>
      </c>
    </row>
    <row r="606" spans="1:16" hidden="1">
      <c r="A606" s="160" t="str">
        <f t="array" ref="A606">IFERROR((INDEX(名冊[#All],MATCH(表格8[[#This Row],[姓名]],名冊[[#All],[姓名]],0),COLUMN(名冊[[#Headers],[字號]]))),"")</f>
        <v/>
      </c>
      <c r="B606" s="160" t="s">
        <v>1007</v>
      </c>
      <c r="C606" s="162"/>
      <c r="D606" s="160" t="s">
        <v>1010</v>
      </c>
      <c r="E606" s="163">
        <v>44872</v>
      </c>
      <c r="F606" s="163">
        <v>44877</v>
      </c>
      <c r="G606" s="168">
        <f>IF(AND(表格8[[#This Row],[住院日]]&lt;&gt;"",表格8[[#This Row],[出院日]]&lt;&gt;""),(IF(表格8[姓名]="",0,(表格8[出院日]-表格8[住院日])+1)),0)</f>
        <v>6</v>
      </c>
      <c r="H606" s="165" t="str">
        <f>IFERROR((INDEX(名冊[#All],MATCH(表格8[[#This Row],[姓名]],名冊[[#All],[姓名]],0),COLUMN(名冊[[#Headers],[月費]]))),"")</f>
        <v/>
      </c>
      <c r="I606" s="165" t="str">
        <f t="array" ref="I606">IFERROR((INDEX(名冊[#All],MATCH(表格8[[#This Row],[姓名]],名冊[[#All],[姓名]],0),COLUMN(名冊[[#Headers],[包月]]))),"")</f>
        <v/>
      </c>
      <c r="J606" s="165">
        <f>600</f>
        <v>600</v>
      </c>
      <c r="K606" s="174" t="e">
        <f>-(ROUND(IF(表格8[姓名]="",0,(((表格8[月費]+表格8[[#This Row],[包月]])/30)-表格8[佔床費])*表格8[住院天數(含前後日)]),0))</f>
        <v>#VALUE!</v>
      </c>
      <c r="L606" s="169" t="str">
        <f>"住院退費 "&amp;TEXT(表格8[[#This Row],[住院日]],"mm/dd;;")&amp;"-"&amp;TEXT(表格8[[#This Row],[出院日]],"mm/dd;;")&amp;" 共"&amp;表格8[[#This Row],[住院天數(含前後日)]]&amp;"日"</f>
        <v>住院退費 11/07-11/12 共6日</v>
      </c>
      <c r="M606" s="167">
        <f>-(ROUNDDOWN(表格8[[#This Row],[住院天數(含前後日)]]/7,0)*50)</f>
        <v>0</v>
      </c>
      <c r="N606" s="70"/>
      <c r="O606" s="172"/>
      <c r="P606" s="174">
        <f>-(ROUND(表格8[[#This Row],[冷氣使用
天數]]*(500/30),0))</f>
        <v>0</v>
      </c>
    </row>
    <row r="607" spans="1:16" hidden="1">
      <c r="A607" s="160" t="str">
        <f t="array" ref="A607">IFERROR((INDEX(名冊[#All],MATCH(表格8[[#This Row],[姓名]],名冊[[#All],[姓名]],0),COLUMN(名冊[[#Headers],[字號]]))),"")</f>
        <v>2-105</v>
      </c>
      <c r="B607" s="160" t="s">
        <v>596</v>
      </c>
      <c r="C607" s="162"/>
      <c r="D607" s="160" t="s">
        <v>1010</v>
      </c>
      <c r="E607" s="163">
        <v>44872</v>
      </c>
      <c r="F607" s="163">
        <v>44879</v>
      </c>
      <c r="G607" s="168">
        <f>IF(AND(表格8[[#This Row],[住院日]]&lt;&gt;"",表格8[[#This Row],[出院日]]&lt;&gt;""),(IF(表格8[姓名]="",0,(表格8[出院日]-表格8[住院日])+1)),0)</f>
        <v>8</v>
      </c>
      <c r="H607" s="165">
        <f>IFERROR((INDEX(名冊[#All],MATCH(表格8[[#This Row],[姓名]],名冊[[#All],[姓名]],0),COLUMN(名冊[[#Headers],[月費]]))),"")</f>
        <v>37000</v>
      </c>
      <c r="I607" s="165">
        <f t="array" ref="I607">IFERROR((INDEX(名冊[#All],MATCH(表格8[[#This Row],[姓名]],名冊[[#All],[姓名]],0),COLUMN(名冊[[#Headers],[包月]]))),"")</f>
        <v>0</v>
      </c>
      <c r="J607" s="165">
        <f>600</f>
        <v>600</v>
      </c>
      <c r="K607" s="174">
        <f>-(ROUND(IF(表格8[姓名]="",0,(((表格8[月費]+表格8[[#This Row],[包月]])/30)-表格8[佔床費])*表格8[住院天數(含前後日)]),0))</f>
        <v>-5067</v>
      </c>
      <c r="L607" s="169" t="str">
        <f>"住院退費 "&amp;TEXT(表格8[[#This Row],[住院日]],"mm/dd;;")&amp;"-"&amp;TEXT(表格8[[#This Row],[出院日]],"mm/dd;;")&amp;" 共"&amp;表格8[[#This Row],[住院天數(含前後日)]]&amp;"日"</f>
        <v>住院退費 11/07-11/14 共8日</v>
      </c>
      <c r="M607" s="167">
        <f>-(ROUNDDOWN(表格8[[#This Row],[住院天數(含前後日)]]/7,0)*50)</f>
        <v>-50</v>
      </c>
      <c r="N607" s="70"/>
      <c r="O607" s="172"/>
      <c r="P607" s="174">
        <f>-(ROUND(表格8[[#This Row],[冷氣使用
天數]]*(500/30),0))</f>
        <v>0</v>
      </c>
    </row>
    <row r="608" spans="1:16" hidden="1">
      <c r="A608" s="160" t="str">
        <f t="array" ref="A608">IFERROR((INDEX(名冊[#All],MATCH(表格8[[#This Row],[姓名]],名冊[[#All],[姓名]],0),COLUMN(名冊[[#Headers],[字號]]))),"")</f>
        <v/>
      </c>
      <c r="B608" s="160" t="s">
        <v>435</v>
      </c>
      <c r="C608" s="162"/>
      <c r="D608" s="160" t="s">
        <v>1010</v>
      </c>
      <c r="E608" s="163">
        <v>44872</v>
      </c>
      <c r="F608" s="163">
        <v>44879</v>
      </c>
      <c r="G608" s="168">
        <f>IF(AND(表格8[[#This Row],[住院日]]&lt;&gt;"",表格8[[#This Row],[出院日]]&lt;&gt;""),(IF(表格8[姓名]="",0,(表格8[出院日]-表格8[住院日])+1)),0)</f>
        <v>8</v>
      </c>
      <c r="H608" s="165" t="str">
        <f>IFERROR((INDEX(名冊[#All],MATCH(表格8[[#This Row],[姓名]],名冊[[#All],[姓名]],0),COLUMN(名冊[[#Headers],[月費]]))),"")</f>
        <v/>
      </c>
      <c r="I608" s="165" t="str">
        <f t="array" ref="I608">IFERROR((INDEX(名冊[#All],MATCH(表格8[[#This Row],[姓名]],名冊[[#All],[姓名]],0),COLUMN(名冊[[#Headers],[包月]]))),"")</f>
        <v/>
      </c>
      <c r="J608" s="165">
        <f>600</f>
        <v>600</v>
      </c>
      <c r="K608" s="174" t="e">
        <f>-(ROUND(IF(表格8[姓名]="",0,(((表格8[月費]+表格8[[#This Row],[包月]])/30)-表格8[佔床費])*表格8[住院天數(含前後日)]),0))</f>
        <v>#VALUE!</v>
      </c>
      <c r="L608" s="169" t="str">
        <f>"住院退費 "&amp;TEXT(表格8[[#This Row],[住院日]],"mm/dd;;")&amp;"-"&amp;TEXT(表格8[[#This Row],[出院日]],"mm/dd;;")&amp;" 共"&amp;表格8[[#This Row],[住院天數(含前後日)]]&amp;"日"</f>
        <v>住院退費 11/07-11/14 共8日</v>
      </c>
      <c r="M608" s="167">
        <f>-(ROUNDDOWN(表格8[[#This Row],[住院天數(含前後日)]]/7,0)*50)</f>
        <v>-50</v>
      </c>
      <c r="N608" s="70"/>
      <c r="O608" s="172"/>
      <c r="P608" s="174">
        <f>-(ROUND(表格8[[#This Row],[冷氣使用
天數]]*(500/30),0))</f>
        <v>0</v>
      </c>
    </row>
    <row r="609" spans="1:16" hidden="1">
      <c r="A609" s="160" t="str">
        <f t="array" ref="A609">IFERROR((INDEX(名冊[#All],MATCH(表格8[[#This Row],[姓名]],名冊[[#All],[姓名]],0),COLUMN(名冊[[#Headers],[字號]]))),"")</f>
        <v/>
      </c>
      <c r="B609" s="160" t="s">
        <v>544</v>
      </c>
      <c r="C609" s="162"/>
      <c r="D609" s="160" t="s">
        <v>1010</v>
      </c>
      <c r="E609" s="163">
        <v>44872</v>
      </c>
      <c r="F609" s="163">
        <v>44879</v>
      </c>
      <c r="G609" s="168">
        <f>IF(AND(表格8[[#This Row],[住院日]]&lt;&gt;"",表格8[[#This Row],[出院日]]&lt;&gt;""),(IF(表格8[姓名]="",0,(表格8[出院日]-表格8[住院日])+1)),0)</f>
        <v>8</v>
      </c>
      <c r="H609" s="165" t="str">
        <f>IFERROR((INDEX(名冊[#All],MATCH(表格8[[#This Row],[姓名]],名冊[[#All],[姓名]],0),COLUMN(名冊[[#Headers],[月費]]))),"")</f>
        <v/>
      </c>
      <c r="I609" s="165" t="str">
        <f t="array" ref="I609">IFERROR((INDEX(名冊[#All],MATCH(表格8[[#This Row],[姓名]],名冊[[#All],[姓名]],0),COLUMN(名冊[[#Headers],[包月]]))),"")</f>
        <v/>
      </c>
      <c r="J609" s="165">
        <f>600</f>
        <v>600</v>
      </c>
      <c r="K609" s="174" t="e">
        <f>-(ROUND(IF(表格8[姓名]="",0,(((表格8[月費]+表格8[[#This Row],[包月]])/30)-表格8[佔床費])*表格8[住院天數(含前後日)]),0))</f>
        <v>#VALUE!</v>
      </c>
      <c r="L609" s="169" t="str">
        <f>"住院退費 "&amp;TEXT(表格8[[#This Row],[住院日]],"mm/dd;;")&amp;"-"&amp;TEXT(表格8[[#This Row],[出院日]],"mm/dd;;")&amp;" 共"&amp;表格8[[#This Row],[住院天數(含前後日)]]&amp;"日"</f>
        <v>住院退費 11/07-11/14 共8日</v>
      </c>
      <c r="M609" s="167">
        <f>-(ROUNDDOWN(表格8[[#This Row],[住院天數(含前後日)]]/7,0)*50)</f>
        <v>-50</v>
      </c>
      <c r="N609" s="70"/>
      <c r="O609" s="172"/>
      <c r="P609" s="174">
        <f>-(ROUND(表格8[[#This Row],[冷氣使用
天數]]*(500/30),0))</f>
        <v>0</v>
      </c>
    </row>
    <row r="610" spans="1:16">
      <c r="A610" s="160" t="str">
        <f t="array" ref="A610">IFERROR((INDEX(名冊[#All],MATCH(表格8[[#This Row],[姓名]],名冊[[#All],[姓名]],0),COLUMN(名冊[[#Headers],[字號]]))),"")</f>
        <v/>
      </c>
      <c r="B610" s="160" t="s">
        <v>571</v>
      </c>
      <c r="C610" s="162"/>
      <c r="D610" s="160" t="s">
        <v>1010</v>
      </c>
      <c r="E610" s="163">
        <v>44865</v>
      </c>
      <c r="F610" s="163">
        <v>44873</v>
      </c>
      <c r="G610" s="168">
        <f>IF(AND(表格8[[#This Row],[住院日]]&lt;&gt;"",表格8[[#This Row],[出院日]]&lt;&gt;""),(IF(表格8[姓名]="",0,(表格8[出院日]-表格8[住院日])+1)),0)</f>
        <v>9</v>
      </c>
      <c r="H610" s="165" t="str">
        <f>IFERROR((INDEX(名冊[#All],MATCH(表格8[[#This Row],[姓名]],名冊[[#All],[姓名]],0),COLUMN(名冊[[#Headers],[月費]]))),"")</f>
        <v/>
      </c>
      <c r="I610" s="165" t="str">
        <f t="array" ref="I610">IFERROR((INDEX(名冊[#All],MATCH(表格8[[#This Row],[姓名]],名冊[[#All],[姓名]],0),COLUMN(名冊[[#Headers],[包月]]))),"")</f>
        <v/>
      </c>
      <c r="J610" s="165">
        <f>600</f>
        <v>600</v>
      </c>
      <c r="K610" s="174" t="e">
        <f>-(ROUND(IF(表格8[姓名]="",0,(((表格8[月費]+表格8[[#This Row],[包月]])/30)-表格8[佔床費])*表格8[住院天數(含前後日)]),0))</f>
        <v>#VALUE!</v>
      </c>
      <c r="L610" s="169" t="str">
        <f>"住院退費 "&amp;TEXT(表格8[[#This Row],[住院日]],"mm/dd;;")&amp;"-"&amp;TEXT(表格8[[#This Row],[出院日]],"mm/dd;;")&amp;" 共"&amp;表格8[[#This Row],[住院天數(含前後日)]]&amp;"日"</f>
        <v>住院退費 10/31-11/08 共9日</v>
      </c>
      <c r="M610" s="167">
        <f>-(ROUNDDOWN(表格8[[#This Row],[住院天數(含前後日)]]/7,0)*50)</f>
        <v>-50</v>
      </c>
      <c r="N610" s="70"/>
      <c r="O610" s="172"/>
      <c r="P610" s="174">
        <f>-(ROUND(表格8[[#This Row],[冷氣使用
天數]]*(500/30),0))</f>
        <v>0</v>
      </c>
    </row>
    <row r="611" spans="1:16" hidden="1">
      <c r="A611" s="160" t="str">
        <f t="array" ref="A611">IFERROR((INDEX(名冊[#All],MATCH(表格8[[#This Row],[姓名]],名冊[[#All],[姓名]],0),COLUMN(名冊[[#Headers],[字號]]))),"")</f>
        <v>1-508</v>
      </c>
      <c r="B611" s="160" t="s">
        <v>1065</v>
      </c>
      <c r="C611" s="162"/>
      <c r="D611" s="160" t="s">
        <v>1010</v>
      </c>
      <c r="E611" s="163">
        <v>44873</v>
      </c>
      <c r="F611" s="163">
        <v>44879</v>
      </c>
      <c r="G611" s="168">
        <f>IF(AND(表格8[[#This Row],[住院日]]&lt;&gt;"",表格8[[#This Row],[出院日]]&lt;&gt;""),(IF(表格8[姓名]="",0,(表格8[出院日]-表格8[住院日])+1)),0)</f>
        <v>7</v>
      </c>
      <c r="H611" s="165">
        <f>IFERROR((INDEX(名冊[#All],MATCH(表格8[[#This Row],[姓名]],名冊[[#All],[姓名]],0),COLUMN(名冊[[#Headers],[月費]]))),"")</f>
        <v>30000</v>
      </c>
      <c r="I611" s="165">
        <f t="array" ref="I611">IFERROR((INDEX(名冊[#All],MATCH(表格8[[#This Row],[姓名]],名冊[[#All],[姓名]],0),COLUMN(名冊[[#Headers],[包月]]))),"")</f>
        <v>0</v>
      </c>
      <c r="J611" s="165">
        <f>600</f>
        <v>600</v>
      </c>
      <c r="K611" s="174">
        <f>-(ROUND(IF(表格8[姓名]="",0,(((表格8[月費]+表格8[[#This Row],[包月]])/30)-表格8[佔床費])*表格8[住院天數(含前後日)]),0))</f>
        <v>-2800</v>
      </c>
      <c r="L611" s="169" t="str">
        <f>"住院退費 "&amp;TEXT(表格8[[#This Row],[住院日]],"mm/dd;;")&amp;"-"&amp;TEXT(表格8[[#This Row],[出院日]],"mm/dd;;")&amp;" 共"&amp;表格8[[#This Row],[住院天數(含前後日)]]&amp;"日"</f>
        <v>住院退費 11/08-11/14 共7日</v>
      </c>
      <c r="M611" s="167">
        <f>-(ROUNDDOWN(表格8[[#This Row],[住院天數(含前後日)]]/7,0)*50)</f>
        <v>-50</v>
      </c>
      <c r="N611" s="70"/>
      <c r="O611" s="172"/>
      <c r="P611" s="174">
        <f>-(ROUND(表格8[[#This Row],[冷氣使用
天數]]*(500/30),0))</f>
        <v>0</v>
      </c>
    </row>
    <row r="612" spans="1:16" hidden="1">
      <c r="A612" s="160" t="str">
        <f t="array" ref="A612">IFERROR((INDEX(名冊[#All],MATCH(表格8[[#This Row],[姓名]],名冊[[#All],[姓名]],0),COLUMN(名冊[[#Headers],[字號]]))),"")</f>
        <v/>
      </c>
      <c r="B612" s="160" t="s">
        <v>857</v>
      </c>
      <c r="C612" s="162"/>
      <c r="D612" s="160" t="s">
        <v>1010</v>
      </c>
      <c r="E612" s="163">
        <v>44866</v>
      </c>
      <c r="F612" s="163">
        <v>44872</v>
      </c>
      <c r="G612" s="168">
        <f>IF(AND(表格8[[#This Row],[住院日]]&lt;&gt;"",表格8[[#This Row],[出院日]]&lt;&gt;""),(IF(表格8[姓名]="",0,(表格8[出院日]-表格8[住院日])+1)),0)</f>
        <v>7</v>
      </c>
      <c r="H612" s="165" t="str">
        <f>IFERROR((INDEX(名冊[#All],MATCH(表格8[[#This Row],[姓名]],名冊[[#All],[姓名]],0),COLUMN(名冊[[#Headers],[月費]]))),"")</f>
        <v/>
      </c>
      <c r="I612" s="165" t="str">
        <f t="array" ref="I612">IFERROR((INDEX(名冊[#All],MATCH(表格8[[#This Row],[姓名]],名冊[[#All],[姓名]],0),COLUMN(名冊[[#Headers],[包月]]))),"")</f>
        <v/>
      </c>
      <c r="J612" s="165">
        <f>600</f>
        <v>600</v>
      </c>
      <c r="K612" s="174" t="e">
        <f>-(ROUND(IF(表格8[姓名]="",0,(((表格8[月費]+表格8[[#This Row],[包月]])/30)-表格8[佔床費])*表格8[住院天數(含前後日)]),0))</f>
        <v>#VALUE!</v>
      </c>
      <c r="L612" s="169" t="str">
        <f>"住院退費 "&amp;TEXT(表格8[[#This Row],[住院日]],"mm/dd;;")&amp;"-"&amp;TEXT(表格8[[#This Row],[出院日]],"mm/dd;;")&amp;" 共"&amp;表格8[[#This Row],[住院天數(含前後日)]]&amp;"日"</f>
        <v>住院退費 11/01-11/07 共7日</v>
      </c>
      <c r="M612" s="167">
        <f>-(ROUNDDOWN(表格8[[#This Row],[住院天數(含前後日)]]/7,0)*50)</f>
        <v>-50</v>
      </c>
      <c r="N612" s="70"/>
      <c r="O612" s="172"/>
      <c r="P612" s="174">
        <f>-(ROUND(表格8[[#This Row],[冷氣使用
天數]]*(500/30),0))</f>
        <v>0</v>
      </c>
    </row>
    <row r="613" spans="1:16" hidden="1">
      <c r="A613" s="160" t="str">
        <f t="array" ref="A613">IFERROR((INDEX(名冊[#All],MATCH(表格8[[#This Row],[姓名]],名冊[[#All],[姓名]],0),COLUMN(名冊[[#Headers],[字號]]))),"")</f>
        <v/>
      </c>
      <c r="B613" s="160" t="s">
        <v>857</v>
      </c>
      <c r="C613" s="162"/>
      <c r="D613" s="160" t="s">
        <v>1010</v>
      </c>
      <c r="E613" s="163">
        <v>44876</v>
      </c>
      <c r="F613" s="163">
        <v>44887</v>
      </c>
      <c r="G613" s="168">
        <f>IF(AND(表格8[[#This Row],[住院日]]&lt;&gt;"",表格8[[#This Row],[出院日]]&lt;&gt;""),(IF(表格8[姓名]="",0,(表格8[出院日]-表格8[住院日])+1)),0)</f>
        <v>12</v>
      </c>
      <c r="H613" s="165" t="str">
        <f>IFERROR((INDEX(名冊[#All],MATCH(表格8[[#This Row],[姓名]],名冊[[#All],[姓名]],0),COLUMN(名冊[[#Headers],[月費]]))),"")</f>
        <v/>
      </c>
      <c r="I613" s="165" t="str">
        <f t="array" ref="I613">IFERROR((INDEX(名冊[#All],MATCH(表格8[[#This Row],[姓名]],名冊[[#All],[姓名]],0),COLUMN(名冊[[#Headers],[包月]]))),"")</f>
        <v/>
      </c>
      <c r="J613" s="165">
        <f>600</f>
        <v>600</v>
      </c>
      <c r="K613" s="174" t="e">
        <f>-(ROUND(IF(表格8[姓名]="",0,(((表格8[月費]+表格8[[#This Row],[包月]])/30)-表格8[佔床費])*表格8[住院天數(含前後日)]),0))</f>
        <v>#VALUE!</v>
      </c>
      <c r="L613" s="169" t="str">
        <f>"住院退費 "&amp;TEXT(表格8[[#This Row],[住院日]],"mm/dd;;")&amp;"-"&amp;TEXT(表格8[[#This Row],[出院日]],"mm/dd;;")&amp;" 共"&amp;表格8[[#This Row],[住院天數(含前後日)]]&amp;"日"</f>
        <v>住院退費 11/11-11/22 共12日</v>
      </c>
      <c r="M613" s="167">
        <f>-(ROUNDDOWN(表格8[[#This Row],[住院天數(含前後日)]]/7,0)*50)</f>
        <v>-50</v>
      </c>
      <c r="N613" s="70"/>
      <c r="O613" s="172"/>
      <c r="P613" s="174">
        <f>-(ROUND(表格8[[#This Row],[冷氣使用
天數]]*(500/30),0))</f>
        <v>0</v>
      </c>
    </row>
    <row r="614" spans="1:16" hidden="1">
      <c r="A614" s="160" t="str">
        <f t="array" ref="A614">IFERROR((INDEX(名冊[#All],MATCH(表格8[[#This Row],[姓名]],名冊[[#All],[姓名]],0),COLUMN(名冊[[#Headers],[字號]]))),"")</f>
        <v>1-250</v>
      </c>
      <c r="B614" s="160" t="s">
        <v>499</v>
      </c>
      <c r="C614" s="162"/>
      <c r="D614" s="160" t="s">
        <v>1010</v>
      </c>
      <c r="E614" s="163">
        <v>44882</v>
      </c>
      <c r="F614" s="163">
        <v>44890</v>
      </c>
      <c r="G614" s="168">
        <f>IF(AND(表格8[[#This Row],[住院日]]&lt;&gt;"",表格8[[#This Row],[出院日]]&lt;&gt;""),(IF(表格8[姓名]="",0,(表格8[出院日]-表格8[住院日])+1)),0)</f>
        <v>9</v>
      </c>
      <c r="H614" s="165">
        <f>IFERROR((INDEX(名冊[#All],MATCH(表格8[[#This Row],[姓名]],名冊[[#All],[姓名]],0),COLUMN(名冊[[#Headers],[月費]]))),"")</f>
        <v>32000</v>
      </c>
      <c r="I614" s="165">
        <f t="array" ref="I614">IFERROR((INDEX(名冊[#All],MATCH(表格8[[#This Row],[姓名]],名冊[[#All],[姓名]],0),COLUMN(名冊[[#Headers],[包月]]))),"")</f>
        <v>0</v>
      </c>
      <c r="J614" s="165">
        <f>600</f>
        <v>600</v>
      </c>
      <c r="K614" s="174">
        <f>-(ROUND(IF(表格8[姓名]="",0,(((表格8[月費]+表格8[[#This Row],[包月]])/30)-表格8[佔床費])*表格8[住院天數(含前後日)]),0))</f>
        <v>-4200</v>
      </c>
      <c r="L614" s="169" t="str">
        <f>"住院退費 "&amp;TEXT(表格8[[#This Row],[住院日]],"mm/dd;;")&amp;"-"&amp;TEXT(表格8[[#This Row],[出院日]],"mm/dd;;")&amp;" 共"&amp;表格8[[#This Row],[住院天數(含前後日)]]&amp;"日"</f>
        <v>住院退費 11/17-11/25 共9日</v>
      </c>
      <c r="M614" s="167">
        <f>-(ROUNDDOWN(表格8[[#This Row],[住院天數(含前後日)]]/7,0)*50)</f>
        <v>-50</v>
      </c>
      <c r="N614" s="70"/>
      <c r="O614" s="172"/>
      <c r="P614" s="174">
        <f>-(ROUND(表格8[[#This Row],[冷氣使用
天數]]*(500/30),0))</f>
        <v>0</v>
      </c>
    </row>
    <row r="615" spans="1:16" hidden="1">
      <c r="A615" s="160" t="str">
        <f t="array" ref="A615">IFERROR((INDEX(名冊[#All],MATCH(表格8[[#This Row],[姓名]],名冊[[#All],[姓名]],0),COLUMN(名冊[[#Headers],[字號]]))),"")</f>
        <v>1-542</v>
      </c>
      <c r="B615" s="160" t="s">
        <v>325</v>
      </c>
      <c r="C615" s="162"/>
      <c r="D615" s="160" t="s">
        <v>1010</v>
      </c>
      <c r="E615" s="163">
        <v>44853</v>
      </c>
      <c r="F615" s="163">
        <v>44889</v>
      </c>
      <c r="G615" s="168">
        <f>IF(AND(表格8[[#This Row],[住院日]]&lt;&gt;"",表格8[[#This Row],[出院日]]&lt;&gt;""),(IF(表格8[姓名]="",0,(表格8[出院日]-表格8[住院日])+1)),0)</f>
        <v>37</v>
      </c>
      <c r="H615" s="165">
        <f>IFERROR((INDEX(名冊[#All],MATCH(表格8[[#This Row],[姓名]],名冊[[#All],[姓名]],0),COLUMN(名冊[[#Headers],[月費]]))),"")</f>
        <v>30000</v>
      </c>
      <c r="I615" s="165">
        <f t="array" ref="I615">IFERROR((INDEX(名冊[#All],MATCH(表格8[[#This Row],[姓名]],名冊[[#All],[姓名]],0),COLUMN(名冊[[#Headers],[包月]]))),"")</f>
        <v>0</v>
      </c>
      <c r="J615" s="165">
        <f>600</f>
        <v>600</v>
      </c>
      <c r="K615" s="174">
        <f>-(ROUND(IF(表格8[姓名]="",0,(((表格8[月費]+表格8[[#This Row],[包月]])/30)-表格8[佔床費])*表格8[住院天數(含前後日)]),0))</f>
        <v>-14800</v>
      </c>
      <c r="L615" s="169" t="str">
        <f>"住院退費 "&amp;TEXT(表格8[[#This Row],[住院日]],"mm/dd;;")&amp;"-"&amp;TEXT(表格8[[#This Row],[出院日]],"mm/dd;;")&amp;" 共"&amp;表格8[[#This Row],[住院天數(含前後日)]]&amp;"日"</f>
        <v>住院退費 10/19-11/24 共37日</v>
      </c>
      <c r="M615" s="167">
        <f>-(ROUNDDOWN(表格8[[#This Row],[住院天數(含前後日)]]/7,0)*50)</f>
        <v>-250</v>
      </c>
      <c r="N615" s="70"/>
      <c r="O615" s="172"/>
      <c r="P615" s="174">
        <f>-(ROUND(表格8[[#This Row],[冷氣使用
天數]]*(500/30),0))</f>
        <v>0</v>
      </c>
    </row>
    <row r="616" spans="1:16" hidden="1">
      <c r="A616" s="160" t="str">
        <f t="array" ref="A616">IFERROR((INDEX(名冊[#All],MATCH(表格8[[#This Row],[姓名]],名冊[[#All],[姓名]],0),COLUMN(名冊[[#Headers],[字號]]))),"")</f>
        <v>1-342</v>
      </c>
      <c r="B616" s="160" t="s">
        <v>279</v>
      </c>
      <c r="C616" s="162"/>
      <c r="D616" s="160" t="s">
        <v>1010</v>
      </c>
      <c r="E616" s="163">
        <v>44886</v>
      </c>
      <c r="F616" s="163">
        <v>44901</v>
      </c>
      <c r="G616" s="168">
        <f>IF(AND(表格8[[#This Row],[住院日]]&lt;&gt;"",表格8[[#This Row],[出院日]]&lt;&gt;""),(IF(表格8[姓名]="",0,(表格8[出院日]-表格8[住院日])+1)),0)</f>
        <v>16</v>
      </c>
      <c r="H616" s="165">
        <f>IFERROR((INDEX(名冊[#All],MATCH(表格8[[#This Row],[姓名]],名冊[[#All],[姓名]],0),COLUMN(名冊[[#Headers],[月費]]))),"")</f>
        <v>32000</v>
      </c>
      <c r="I616" s="165">
        <f t="array" ref="I616">IFERROR((INDEX(名冊[#All],MATCH(表格8[[#This Row],[姓名]],名冊[[#All],[姓名]],0),COLUMN(名冊[[#Headers],[包月]]))),"")</f>
        <v>0</v>
      </c>
      <c r="J616" s="165">
        <f>600</f>
        <v>600</v>
      </c>
      <c r="K616" s="174">
        <f>-(ROUND(IF(表格8[姓名]="",0,(((表格8[月費]+表格8[[#This Row],[包月]])/30)-表格8[佔床費])*表格8[住院天數(含前後日)]),0))</f>
        <v>-7467</v>
      </c>
      <c r="L616" s="169" t="str">
        <f>"住院退費 "&amp;TEXT(表格8[[#This Row],[住院日]],"mm/dd;;")&amp;"-"&amp;TEXT(表格8[[#This Row],[出院日]],"mm/dd;;")&amp;" 共"&amp;表格8[[#This Row],[住院天數(含前後日)]]&amp;"日"</f>
        <v>住院退費 11/21-12/06 共16日</v>
      </c>
      <c r="M616" s="167">
        <f>-(ROUNDDOWN(表格8[[#This Row],[住院天數(含前後日)]]/7,0)*50)</f>
        <v>-100</v>
      </c>
      <c r="N616" s="70"/>
      <c r="O616" s="172"/>
      <c r="P616" s="174">
        <f>-(ROUND(表格8[[#This Row],[冷氣使用
天數]]*(500/30),0))</f>
        <v>0</v>
      </c>
    </row>
    <row r="617" spans="1:16" hidden="1">
      <c r="A617" s="160" t="str">
        <f t="array" ref="A617">IFERROR((INDEX(名冊[#All],MATCH(表格8[[#This Row],[姓名]],名冊[[#All],[姓名]],0),COLUMN(名冊[[#Headers],[字號]]))),"")</f>
        <v>3-558</v>
      </c>
      <c r="B617" s="160" t="s">
        <v>860</v>
      </c>
      <c r="C617" s="162"/>
      <c r="D617" s="160" t="s">
        <v>1010</v>
      </c>
      <c r="E617" s="163">
        <v>44881</v>
      </c>
      <c r="F617" s="163">
        <v>44893</v>
      </c>
      <c r="G617" s="168">
        <f>IF(AND(表格8[[#This Row],[住院日]]&lt;&gt;"",表格8[[#This Row],[出院日]]&lt;&gt;""),(IF(表格8[姓名]="",0,(表格8[出院日]-表格8[住院日])+1)),0)</f>
        <v>13</v>
      </c>
      <c r="H617" s="165">
        <f>IFERROR((INDEX(名冊[#All],MATCH(表格8[[#This Row],[姓名]],名冊[[#All],[姓名]],0),COLUMN(名冊[[#Headers],[月費]]))),"")</f>
        <v>35000</v>
      </c>
      <c r="I617" s="165">
        <f t="array" ref="I617">IFERROR((INDEX(名冊[#All],MATCH(表格8[[#This Row],[姓名]],名冊[[#All],[姓名]],0),COLUMN(名冊[[#Headers],[包月]]))),"")</f>
        <v>0</v>
      </c>
      <c r="J617" s="165">
        <f>600</f>
        <v>600</v>
      </c>
      <c r="K617" s="174">
        <f>-(ROUND(IF(表格8[姓名]="",0,(((表格8[月費]+表格8[[#This Row],[包月]])/30)-表格8[佔床費])*表格8[住院天數(含前後日)]),0))</f>
        <v>-7367</v>
      </c>
      <c r="L617" s="169" t="str">
        <f>"住院退費 "&amp;TEXT(表格8[[#This Row],[住院日]],"mm/dd;;")&amp;"-"&amp;TEXT(表格8[[#This Row],[出院日]],"mm/dd;;")&amp;" 共"&amp;表格8[[#This Row],[住院天數(含前後日)]]&amp;"日"</f>
        <v>住院退費 11/16-11/28 共13日</v>
      </c>
      <c r="M617" s="167">
        <f>-(ROUNDDOWN(表格8[[#This Row],[住院天數(含前後日)]]/7,0)*50)</f>
        <v>-50</v>
      </c>
      <c r="N617" s="70"/>
      <c r="O617" s="172"/>
      <c r="P617" s="174">
        <f>-(ROUND(表格8[[#This Row],[冷氣使用
天數]]*(500/30),0))</f>
        <v>0</v>
      </c>
    </row>
    <row r="618" spans="1:16" hidden="1">
      <c r="A618" s="160" t="str">
        <f t="array" ref="A618">IFERROR((INDEX(名冊[#All],MATCH(表格8[[#This Row],[姓名]],名冊[[#All],[姓名]],0),COLUMN(名冊[[#Headers],[字號]]))),"")</f>
        <v/>
      </c>
      <c r="B618" s="160" t="s">
        <v>272</v>
      </c>
      <c r="C618" s="162"/>
      <c r="D618" s="160" t="s">
        <v>1010</v>
      </c>
      <c r="E618" s="163">
        <v>44867</v>
      </c>
      <c r="F618" s="163">
        <v>44893</v>
      </c>
      <c r="G618" s="168">
        <f>IF(AND(表格8[[#This Row],[住院日]]&lt;&gt;"",表格8[[#This Row],[出院日]]&lt;&gt;""),(IF(表格8[姓名]="",0,(表格8[出院日]-表格8[住院日])+1)),0)</f>
        <v>27</v>
      </c>
      <c r="H618" s="165" t="str">
        <f>IFERROR((INDEX(名冊[#All],MATCH(表格8[[#This Row],[姓名]],名冊[[#All],[姓名]],0),COLUMN(名冊[[#Headers],[月費]]))),"")</f>
        <v/>
      </c>
      <c r="I618" s="165" t="str">
        <f t="array" ref="I618">IFERROR((INDEX(名冊[#All],MATCH(表格8[[#This Row],[姓名]],名冊[[#All],[姓名]],0),COLUMN(名冊[[#Headers],[包月]]))),"")</f>
        <v/>
      </c>
      <c r="J618" s="165">
        <f>600</f>
        <v>600</v>
      </c>
      <c r="K618" s="174" t="e">
        <f>-(ROUND(IF(表格8[姓名]="",0,(((表格8[月費]+表格8[[#This Row],[包月]])/30)-表格8[佔床費])*表格8[住院天數(含前後日)]),0))</f>
        <v>#VALUE!</v>
      </c>
      <c r="L618" s="169" t="str">
        <f>"住院退費 "&amp;TEXT(表格8[[#This Row],[住院日]],"mm/dd;;")&amp;"-"&amp;TEXT(表格8[[#This Row],[出院日]],"mm/dd;;")&amp;" 共"&amp;表格8[[#This Row],[住院天數(含前後日)]]&amp;"日"</f>
        <v>住院退費 11/02-11/28 共27日</v>
      </c>
      <c r="M618" s="167">
        <f>-(ROUNDDOWN(表格8[[#This Row],[住院天數(含前後日)]]/7,0)*50)</f>
        <v>-150</v>
      </c>
      <c r="N618" s="70"/>
      <c r="O618" s="172"/>
      <c r="P618" s="174">
        <f>-(ROUND(表格8[[#This Row],[冷氣使用
天數]]*(500/30),0))</f>
        <v>0</v>
      </c>
    </row>
    <row r="619" spans="1:16" hidden="1">
      <c r="A619" s="160" t="str">
        <f t="array" ref="A619">IFERROR((INDEX(名冊[#All],MATCH(表格8[[#This Row],[姓名]],名冊[[#All],[姓名]],0),COLUMN(名冊[[#Headers],[字號]]))),"")</f>
        <v/>
      </c>
      <c r="B619" s="160" t="s">
        <v>552</v>
      </c>
      <c r="C619" s="162"/>
      <c r="D619" s="160" t="s">
        <v>1010</v>
      </c>
      <c r="E619" s="163">
        <v>44888</v>
      </c>
      <c r="F619" s="163">
        <v>44900</v>
      </c>
      <c r="G619" s="168">
        <f>IF(AND(表格8[[#This Row],[住院日]]&lt;&gt;"",表格8[[#This Row],[出院日]]&lt;&gt;""),(IF(表格8[姓名]="",0,(表格8[出院日]-表格8[住院日])+1)),0)</f>
        <v>13</v>
      </c>
      <c r="H619" s="165" t="str">
        <f>IFERROR((INDEX(名冊[#All],MATCH(表格8[[#This Row],[姓名]],名冊[[#All],[姓名]],0),COLUMN(名冊[[#Headers],[月費]]))),"")</f>
        <v/>
      </c>
      <c r="I619" s="165" t="str">
        <f t="array" ref="I619">IFERROR((INDEX(名冊[#All],MATCH(表格8[[#This Row],[姓名]],名冊[[#All],[姓名]],0),COLUMN(名冊[[#Headers],[包月]]))),"")</f>
        <v/>
      </c>
      <c r="J619" s="165">
        <f>600</f>
        <v>600</v>
      </c>
      <c r="K619" s="174" t="e">
        <f>-(ROUND(IF(表格8[姓名]="",0,(((表格8[月費]+表格8[[#This Row],[包月]])/30)-表格8[佔床費])*表格8[住院天數(含前後日)]),0))</f>
        <v>#VALUE!</v>
      </c>
      <c r="L619" s="169" t="str">
        <f>"住院退費 "&amp;TEXT(表格8[[#This Row],[住院日]],"mm/dd;;")&amp;"-"&amp;TEXT(表格8[[#This Row],[出院日]],"mm/dd;;")&amp;" 共"&amp;表格8[[#This Row],[住院天數(含前後日)]]&amp;"日"</f>
        <v>住院退費 11/23-12/05 共13日</v>
      </c>
      <c r="M619" s="167">
        <f>-(ROUNDDOWN(表格8[[#This Row],[住院天數(含前後日)]]/7,0)*50)</f>
        <v>-50</v>
      </c>
      <c r="N619" s="70"/>
      <c r="O619" s="172"/>
      <c r="P619" s="174">
        <f>-(ROUND(表格8[[#This Row],[冷氣使用
天數]]*(500/30),0))</f>
        <v>0</v>
      </c>
    </row>
    <row r="620" spans="1:16" hidden="1">
      <c r="A620" s="160" t="str">
        <f t="array" ref="A620">IFERROR((INDEX(名冊[#All],MATCH(表格8[[#This Row],[姓名]],名冊[[#All],[姓名]],0),COLUMN(名冊[[#Headers],[字號]]))),"")</f>
        <v>2-197</v>
      </c>
      <c r="B620" s="160" t="s">
        <v>534</v>
      </c>
      <c r="C620" s="162"/>
      <c r="D620" s="160" t="s">
        <v>1010</v>
      </c>
      <c r="E620" s="163">
        <v>44893</v>
      </c>
      <c r="F620" s="163">
        <v>44901</v>
      </c>
      <c r="G620" s="168">
        <f>IF(AND(表格8[[#This Row],[住院日]]&lt;&gt;"",表格8[[#This Row],[出院日]]&lt;&gt;""),(IF(表格8[姓名]="",0,(表格8[出院日]-表格8[住院日])+1)),0)</f>
        <v>9</v>
      </c>
      <c r="H620" s="165">
        <f>IFERROR((INDEX(名冊[#All],MATCH(表格8[[#This Row],[姓名]],名冊[[#All],[姓名]],0),COLUMN(名冊[[#Headers],[月費]]))),"")</f>
        <v>35000</v>
      </c>
      <c r="I620" s="165">
        <f t="array" ref="I620">IFERROR((INDEX(名冊[#All],MATCH(表格8[[#This Row],[姓名]],名冊[[#All],[姓名]],0),COLUMN(名冊[[#Headers],[包月]]))),"")</f>
        <v>0</v>
      </c>
      <c r="J620" s="165">
        <f>600</f>
        <v>600</v>
      </c>
      <c r="K620" s="174">
        <f>-(ROUND(IF(表格8[姓名]="",0,(((表格8[月費]+表格8[[#This Row],[包月]])/30)-表格8[佔床費])*表格8[住院天數(含前後日)]),0))</f>
        <v>-5100</v>
      </c>
      <c r="L620" s="169" t="str">
        <f>"住院退費 "&amp;TEXT(表格8[[#This Row],[住院日]],"mm/dd;;")&amp;"-"&amp;TEXT(表格8[[#This Row],[出院日]],"mm/dd;;")&amp;" 共"&amp;表格8[[#This Row],[住院天數(含前後日)]]&amp;"日"</f>
        <v>住院退費 11/28-12/06 共9日</v>
      </c>
      <c r="M620" s="167">
        <f>-(ROUNDDOWN(表格8[[#This Row],[住院天數(含前後日)]]/7,0)*50)</f>
        <v>-50</v>
      </c>
      <c r="N620" s="70"/>
      <c r="O620" s="172"/>
      <c r="P620" s="174">
        <f>-(ROUND(表格8[[#This Row],[冷氣使用
天數]]*(500/30),0))</f>
        <v>0</v>
      </c>
    </row>
    <row r="621" spans="1:16" hidden="1">
      <c r="A621" s="160" t="str">
        <f t="array" ref="A621">IFERROR((INDEX(名冊[#All],MATCH(表格8[[#This Row],[姓名]],名冊[[#All],[姓名]],0),COLUMN(名冊[[#Headers],[字號]]))),"")</f>
        <v>2-182</v>
      </c>
      <c r="B621" s="160" t="s">
        <v>1004</v>
      </c>
      <c r="C621" s="162"/>
      <c r="D621" s="160" t="s">
        <v>1010</v>
      </c>
      <c r="E621" s="163">
        <v>44893</v>
      </c>
      <c r="F621" s="163">
        <v>44904</v>
      </c>
      <c r="G621" s="168">
        <f>IF(AND(表格8[[#This Row],[住院日]]&lt;&gt;"",表格8[[#This Row],[出院日]]&lt;&gt;""),(IF(表格8[姓名]="",0,(表格8[出院日]-表格8[住院日])+1)),0)</f>
        <v>12</v>
      </c>
      <c r="H621" s="165">
        <f>IFERROR((INDEX(名冊[#All],MATCH(表格8[[#This Row],[姓名]],名冊[[#All],[姓名]],0),COLUMN(名冊[[#Headers],[月費]]))),"")</f>
        <v>37000</v>
      </c>
      <c r="I621" s="165">
        <f t="array" ref="I621">IFERROR((INDEX(名冊[#All],MATCH(表格8[[#This Row],[姓名]],名冊[[#All],[姓名]],0),COLUMN(名冊[[#Headers],[包月]]))),"")</f>
        <v>0</v>
      </c>
      <c r="J621" s="165">
        <f>600</f>
        <v>600</v>
      </c>
      <c r="K621" s="174">
        <f>-(ROUND(IF(表格8[姓名]="",0,(((表格8[月費]+表格8[[#This Row],[包月]])/30)-表格8[佔床費])*表格8[住院天數(含前後日)]),0))</f>
        <v>-7600</v>
      </c>
      <c r="L621" s="169" t="str">
        <f>"住院退費 "&amp;TEXT(表格8[[#This Row],[住院日]],"mm/dd;;")&amp;"-"&amp;TEXT(表格8[[#This Row],[出院日]],"mm/dd;;")&amp;" 共"&amp;表格8[[#This Row],[住院天數(含前後日)]]&amp;"日"</f>
        <v>住院退費 11/28-12/09 共12日</v>
      </c>
      <c r="M621" s="167">
        <f>-(ROUNDDOWN(表格8[[#This Row],[住院天數(含前後日)]]/7,0)*50)</f>
        <v>-50</v>
      </c>
      <c r="N621" s="70"/>
      <c r="O621" s="172"/>
      <c r="P621" s="174">
        <f>-(ROUND(表格8[[#This Row],[冷氣使用
天數]]*(500/30),0))</f>
        <v>0</v>
      </c>
    </row>
    <row r="622" spans="1:16" hidden="1">
      <c r="A622" s="160" t="str">
        <f t="array" ref="A622">IFERROR((INDEX(名冊[#All],MATCH(表格8[[#This Row],[姓名]],名冊[[#All],[姓名]],0),COLUMN(名冊[[#Headers],[字號]]))),"")</f>
        <v>2-190</v>
      </c>
      <c r="B622" s="160" t="s">
        <v>1403</v>
      </c>
      <c r="C622" s="162"/>
      <c r="D622" s="160" t="s">
        <v>1010</v>
      </c>
      <c r="E622" s="163">
        <v>44884</v>
      </c>
      <c r="F622" s="163">
        <v>44904</v>
      </c>
      <c r="G622" s="168">
        <f>IF(AND(表格8[[#This Row],[住院日]]&lt;&gt;"",表格8[[#This Row],[出院日]]&lt;&gt;""),(IF(表格8[姓名]="",0,(表格8[出院日]-表格8[住院日])+1)),0)</f>
        <v>21</v>
      </c>
      <c r="H622" s="165">
        <f>IFERROR((INDEX(名冊[#All],MATCH(表格8[[#This Row],[姓名]],名冊[[#All],[姓名]],0),COLUMN(名冊[[#Headers],[月費]]))),"")</f>
        <v>37000</v>
      </c>
      <c r="I622" s="165">
        <f t="array" ref="I622">IFERROR((INDEX(名冊[#All],MATCH(表格8[[#This Row],[姓名]],名冊[[#All],[姓名]],0),COLUMN(名冊[[#Headers],[包月]]))),"")</f>
        <v>0</v>
      </c>
      <c r="J622" s="165">
        <f>600</f>
        <v>600</v>
      </c>
      <c r="K622" s="174">
        <f>-(ROUND(IF(表格8[姓名]="",0,(((表格8[月費]+表格8[[#This Row],[包月]])/30)-表格8[佔床費])*表格8[住院天數(含前後日)]),0))</f>
        <v>-13300</v>
      </c>
      <c r="L622" s="169" t="str">
        <f>"住院退費 "&amp;TEXT(表格8[[#This Row],[住院日]],"mm/dd;;")&amp;"-"&amp;TEXT(表格8[[#This Row],[出院日]],"mm/dd;;")&amp;" 共"&amp;表格8[[#This Row],[住院天數(含前後日)]]&amp;"日"</f>
        <v>住院退費 11/19-12/09 共21日</v>
      </c>
      <c r="M622" s="167">
        <f>-(ROUNDDOWN(表格8[[#This Row],[住院天數(含前後日)]]/7,0)*50)</f>
        <v>-150</v>
      </c>
      <c r="N622" s="70"/>
      <c r="O622" s="172"/>
      <c r="P622" s="174">
        <f>-(ROUND(表格8[[#This Row],[冷氣使用
天數]]*(500/30),0))</f>
        <v>0</v>
      </c>
    </row>
    <row r="623" spans="1:16" hidden="1">
      <c r="A623" s="160" t="str">
        <f t="array" ref="A623">IFERROR((INDEX(名冊[#All],MATCH(表格8[[#This Row],[姓名]],名冊[[#All],[姓名]],0),COLUMN(名冊[[#Headers],[字號]]))),"")</f>
        <v>1-530</v>
      </c>
      <c r="B623" s="160" t="s">
        <v>531</v>
      </c>
      <c r="C623" s="162"/>
      <c r="D623" s="160" t="s">
        <v>1010</v>
      </c>
      <c r="E623" s="163">
        <v>44854</v>
      </c>
      <c r="F623" s="163">
        <v>44907</v>
      </c>
      <c r="G623" s="168">
        <f>IF(AND(表格8[[#This Row],[住院日]]&lt;&gt;"",表格8[[#This Row],[出院日]]&lt;&gt;""),(IF(表格8[姓名]="",0,(表格8[出院日]-表格8[住院日])+1)),0)</f>
        <v>54</v>
      </c>
      <c r="H623" s="165">
        <f>IFERROR((INDEX(名冊[#All],MATCH(表格8[[#This Row],[姓名]],名冊[[#All],[姓名]],0),COLUMN(名冊[[#Headers],[月費]]))),"")</f>
        <v>30000</v>
      </c>
      <c r="I623" s="165">
        <f t="array" ref="I623">IFERROR((INDEX(名冊[#All],MATCH(表格8[[#This Row],[姓名]],名冊[[#All],[姓名]],0),COLUMN(名冊[[#Headers],[包月]]))),"")</f>
        <v>0</v>
      </c>
      <c r="J623" s="165">
        <f>600</f>
        <v>600</v>
      </c>
      <c r="K623" s="174">
        <f>-(ROUND(IF(表格8[姓名]="",0,(((表格8[月費]+表格8[[#This Row],[包月]])/30)-表格8[佔床費])*表格8[住院天數(含前後日)]),0))</f>
        <v>-21600</v>
      </c>
      <c r="L623" s="169" t="str">
        <f>"住院退費 "&amp;TEXT(表格8[[#This Row],[住院日]],"mm/dd;;")&amp;"-"&amp;TEXT(表格8[[#This Row],[出院日]],"mm/dd;;")&amp;" 共"&amp;表格8[[#This Row],[住院天數(含前後日)]]&amp;"日"</f>
        <v>住院退費 10/20-12/12 共54日</v>
      </c>
      <c r="M623" s="167">
        <f>-(ROUNDDOWN(表格8[[#This Row],[住院天數(含前後日)]]/7,0)*50)</f>
        <v>-350</v>
      </c>
      <c r="N623" s="70"/>
      <c r="O623" s="172"/>
      <c r="P623" s="174">
        <f>-(ROUND(表格8[[#This Row],[冷氣使用
天數]]*(500/30),0))</f>
        <v>0</v>
      </c>
    </row>
    <row r="624" spans="1:16" hidden="1">
      <c r="A624" s="160" t="str">
        <f t="array" ref="A624">IFERROR((INDEX(名冊[#All],MATCH(表格8[[#This Row],[姓名]],名冊[[#All],[姓名]],0),COLUMN(名冊[[#Headers],[字號]]))),"")</f>
        <v/>
      </c>
      <c r="B624" s="160" t="s">
        <v>566</v>
      </c>
      <c r="C624" s="162"/>
      <c r="D624" s="160" t="s">
        <v>1010</v>
      </c>
      <c r="E624" s="163">
        <v>44893</v>
      </c>
      <c r="F624" s="163">
        <v>44903</v>
      </c>
      <c r="G624" s="168">
        <f>IF(AND(表格8[[#This Row],[住院日]]&lt;&gt;"",表格8[[#This Row],[出院日]]&lt;&gt;""),(IF(表格8[姓名]="",0,(表格8[出院日]-表格8[住院日])+1)),0)</f>
        <v>11</v>
      </c>
      <c r="H624" s="165" t="str">
        <f>IFERROR((INDEX(名冊[#All],MATCH(表格8[[#This Row],[姓名]],名冊[[#All],[姓名]],0),COLUMN(名冊[[#Headers],[月費]]))),"")</f>
        <v/>
      </c>
      <c r="I624" s="165" t="str">
        <f t="array" ref="I624">IFERROR((INDEX(名冊[#All],MATCH(表格8[[#This Row],[姓名]],名冊[[#All],[姓名]],0),COLUMN(名冊[[#Headers],[包月]]))),"")</f>
        <v/>
      </c>
      <c r="J624" s="165">
        <f>600</f>
        <v>600</v>
      </c>
      <c r="K624" s="174" t="e">
        <f>-(ROUND(IF(表格8[姓名]="",0,(((表格8[月費]+表格8[[#This Row],[包月]])/30)-表格8[佔床費])*表格8[住院天數(含前後日)]),0))</f>
        <v>#VALUE!</v>
      </c>
      <c r="L624" s="169" t="str">
        <f>"住院退費 "&amp;TEXT(表格8[[#This Row],[住院日]],"mm/dd;;")&amp;"-"&amp;TEXT(表格8[[#This Row],[出院日]],"mm/dd;;")&amp;" 共"&amp;表格8[[#This Row],[住院天數(含前後日)]]&amp;"日"</f>
        <v>住院退費 11/28-12/08 共11日</v>
      </c>
      <c r="M624" s="167">
        <f>-(ROUNDDOWN(表格8[[#This Row],[住院天數(含前後日)]]/7,0)*50)</f>
        <v>-50</v>
      </c>
      <c r="N624" s="70"/>
      <c r="O624" s="172"/>
      <c r="P624" s="174">
        <f>-(ROUND(表格8[[#This Row],[冷氣使用
天數]]*(500/30),0))</f>
        <v>0</v>
      </c>
    </row>
    <row r="625" spans="1:16" hidden="1">
      <c r="A625" s="160" t="str">
        <f t="array" ref="A625">IFERROR((INDEX(名冊[#All],MATCH(表格8[[#This Row],[姓名]],名冊[[#All],[姓名]],0),COLUMN(名冊[[#Headers],[字號]]))),"")</f>
        <v/>
      </c>
      <c r="B625" s="160" t="s">
        <v>548</v>
      </c>
      <c r="C625" s="162"/>
      <c r="D625" s="160" t="s">
        <v>1010</v>
      </c>
      <c r="E625" s="163">
        <v>44891</v>
      </c>
      <c r="F625" s="163">
        <v>44915</v>
      </c>
      <c r="G625" s="168">
        <f>IF(AND(表格8[[#This Row],[住院日]]&lt;&gt;"",表格8[[#This Row],[出院日]]&lt;&gt;""),(IF(表格8[姓名]="",0,(表格8[出院日]-表格8[住院日])+1)),0)</f>
        <v>25</v>
      </c>
      <c r="H625" s="165" t="str">
        <f>IFERROR((INDEX(名冊[#All],MATCH(表格8[[#This Row],[姓名]],名冊[[#All],[姓名]],0),COLUMN(名冊[[#Headers],[月費]]))),"")</f>
        <v/>
      </c>
      <c r="I625" s="165" t="str">
        <f t="array" ref="I625">IFERROR((INDEX(名冊[#All],MATCH(表格8[[#This Row],[姓名]],名冊[[#All],[姓名]],0),COLUMN(名冊[[#Headers],[包月]]))),"")</f>
        <v/>
      </c>
      <c r="J625" s="165">
        <f>600</f>
        <v>600</v>
      </c>
      <c r="K625" s="174" t="e">
        <f>-(ROUND(IF(表格8[姓名]="",0,(((表格8[月費]+表格8[[#This Row],[包月]])/30)-表格8[佔床費])*表格8[住院天數(含前後日)]),0))</f>
        <v>#VALUE!</v>
      </c>
      <c r="L625" s="169" t="str">
        <f>"住院退費 "&amp;TEXT(表格8[[#This Row],[住院日]],"mm/dd;;")&amp;"-"&amp;TEXT(表格8[[#This Row],[出院日]],"mm/dd;;")&amp;" 共"&amp;表格8[[#This Row],[住院天數(含前後日)]]&amp;"日"</f>
        <v>住院退費 11/26-12/20 共25日</v>
      </c>
      <c r="M625" s="167">
        <f>-(ROUNDDOWN(表格8[[#This Row],[住院天數(含前後日)]]/7,0)*50)</f>
        <v>-150</v>
      </c>
      <c r="N625" s="70"/>
      <c r="O625" s="172"/>
      <c r="P625" s="174">
        <f>-(ROUND(表格8[[#This Row],[冷氣使用
天數]]*(500/30),0))</f>
        <v>0</v>
      </c>
    </row>
    <row r="626" spans="1:16" hidden="1">
      <c r="A626" s="160" t="str">
        <f t="array" ref="A626">IFERROR((INDEX(名冊[#All],MATCH(表格8[[#This Row],[姓名]],名冊[[#All],[姓名]],0),COLUMN(名冊[[#Headers],[字號]]))),"")</f>
        <v>3-523</v>
      </c>
      <c r="B626" s="160" t="s">
        <v>1475</v>
      </c>
      <c r="C626" s="162"/>
      <c r="D626" s="160" t="s">
        <v>1010</v>
      </c>
      <c r="E626" s="163">
        <v>44896</v>
      </c>
      <c r="F626" s="163">
        <v>44917</v>
      </c>
      <c r="G626" s="168">
        <f>IF(AND(表格8[[#This Row],[住院日]]&lt;&gt;"",表格8[[#This Row],[出院日]]&lt;&gt;""),(IF(表格8[姓名]="",0,(表格8[出院日]-表格8[住院日])+1)),0)</f>
        <v>22</v>
      </c>
      <c r="H626" s="165">
        <f>IFERROR((INDEX(名冊[#All],MATCH(表格8[[#This Row],[姓名]],名冊[[#All],[姓名]],0),COLUMN(名冊[[#Headers],[月費]]))),"")</f>
        <v>29662</v>
      </c>
      <c r="I626" s="165">
        <f t="array" ref="I626">IFERROR((INDEX(名冊[#All],MATCH(表格8[[#This Row],[姓名]],名冊[[#All],[姓名]],0),COLUMN(名冊[[#Headers],[包月]]))),"")</f>
        <v>0</v>
      </c>
      <c r="J626" s="165">
        <f>600</f>
        <v>600</v>
      </c>
      <c r="K626" s="174">
        <f>-(ROUND(IF(表格8[姓名]="",0,(((表格8[月費]+表格8[[#This Row],[包月]])/30)-表格8[佔床費])*表格8[住院天數(含前後日)]),0))</f>
        <v>-8552</v>
      </c>
      <c r="L626" s="169" t="str">
        <f>"住院退費 "&amp;TEXT(表格8[[#This Row],[住院日]],"mm/dd;;")&amp;"-"&amp;TEXT(表格8[[#This Row],[出院日]],"mm/dd;;")&amp;" 共"&amp;表格8[[#This Row],[住院天數(含前後日)]]&amp;"日"</f>
        <v>住院退費 12/01-12/22 共22日</v>
      </c>
      <c r="M626" s="167">
        <f>-(ROUNDDOWN(表格8[[#This Row],[住院天數(含前後日)]]/7,0)*50)</f>
        <v>-150</v>
      </c>
      <c r="N626" s="70"/>
      <c r="O626" s="172"/>
      <c r="P626" s="174">
        <f>-(ROUND(表格8[[#This Row],[冷氣使用
天數]]*(500/30),0))</f>
        <v>0</v>
      </c>
    </row>
    <row r="627" spans="1:16" hidden="1">
      <c r="A627" s="160" t="str">
        <f t="array" ref="A627">IFERROR((INDEX(名冊[#All],MATCH(表格8[[#This Row],[姓名]],名冊[[#All],[姓名]],0),COLUMN(名冊[[#Headers],[字號]]))),"")</f>
        <v/>
      </c>
      <c r="B627" s="160" t="s">
        <v>272</v>
      </c>
      <c r="C627" s="162"/>
      <c r="D627" s="160" t="s">
        <v>1010</v>
      </c>
      <c r="E627" s="163">
        <v>44903</v>
      </c>
      <c r="F627" s="163">
        <v>44918</v>
      </c>
      <c r="G627" s="168">
        <f>IF(AND(表格8[[#This Row],[住院日]]&lt;&gt;"",表格8[[#This Row],[出院日]]&lt;&gt;""),(IF(表格8[姓名]="",0,(表格8[出院日]-表格8[住院日])+1)),0)</f>
        <v>16</v>
      </c>
      <c r="H627" s="165" t="str">
        <f>IFERROR((INDEX(名冊[#All],MATCH(表格8[[#This Row],[姓名]],名冊[[#All],[姓名]],0),COLUMN(名冊[[#Headers],[月費]]))),"")</f>
        <v/>
      </c>
      <c r="I627" s="165" t="str">
        <f t="array" ref="I627">IFERROR((INDEX(名冊[#All],MATCH(表格8[[#This Row],[姓名]],名冊[[#All],[姓名]],0),COLUMN(名冊[[#Headers],[包月]]))),"")</f>
        <v/>
      </c>
      <c r="J627" s="165">
        <f>600</f>
        <v>600</v>
      </c>
      <c r="K627" s="174" t="e">
        <f>-(ROUND(IF(表格8[姓名]="",0,(((表格8[月費]+表格8[[#This Row],[包月]])/30)-表格8[佔床費])*表格8[住院天數(含前後日)]),0))</f>
        <v>#VALUE!</v>
      </c>
      <c r="L627" s="169" t="str">
        <f>"住院退費 "&amp;TEXT(表格8[[#This Row],[住院日]],"mm/dd;;")&amp;"-"&amp;TEXT(表格8[[#This Row],[出院日]],"mm/dd;;")&amp;" 共"&amp;表格8[[#This Row],[住院天數(含前後日)]]&amp;"日"</f>
        <v>住院退費 12/08-12/23 共16日</v>
      </c>
      <c r="M627" s="167">
        <f>-(ROUNDDOWN(表格8[[#This Row],[住院天數(含前後日)]]/7,0)*50)</f>
        <v>-100</v>
      </c>
      <c r="N627" s="70"/>
      <c r="O627" s="172"/>
      <c r="P627" s="174">
        <f>-(ROUND(表格8[[#This Row],[冷氣使用
天數]]*(500/30),0))</f>
        <v>0</v>
      </c>
    </row>
    <row r="628" spans="1:16" hidden="1">
      <c r="A628" s="160" t="str">
        <f t="array" ref="A628">IFERROR((INDEX(名冊[#All],MATCH(表格8[[#This Row],[姓名]],名冊[[#All],[姓名]],0),COLUMN(名冊[[#Headers],[字號]]))),"")</f>
        <v/>
      </c>
      <c r="B628" s="160" t="s">
        <v>920</v>
      </c>
      <c r="C628" s="162"/>
      <c r="D628" s="160" t="s">
        <v>1010</v>
      </c>
      <c r="E628" s="163">
        <v>44906</v>
      </c>
      <c r="F628" s="163">
        <v>44914</v>
      </c>
      <c r="G628" s="168">
        <f>IF(AND(表格8[[#This Row],[住院日]]&lt;&gt;"",表格8[[#This Row],[出院日]]&lt;&gt;""),(IF(表格8[姓名]="",0,(表格8[出院日]-表格8[住院日])+1)),0)</f>
        <v>9</v>
      </c>
      <c r="H628" s="165" t="str">
        <f>IFERROR((INDEX(名冊[#All],MATCH(表格8[[#This Row],[姓名]],名冊[[#All],[姓名]],0),COLUMN(名冊[[#Headers],[月費]]))),"")</f>
        <v/>
      </c>
      <c r="I628" s="165" t="str">
        <f t="array" ref="I628">IFERROR((INDEX(名冊[#All],MATCH(表格8[[#This Row],[姓名]],名冊[[#All],[姓名]],0),COLUMN(名冊[[#Headers],[包月]]))),"")</f>
        <v/>
      </c>
      <c r="J628" s="165">
        <f>600</f>
        <v>600</v>
      </c>
      <c r="K628" s="174" t="e">
        <f>-(ROUND(IF(表格8[姓名]="",0,(((表格8[月費]+表格8[[#This Row],[包月]])/30)-表格8[佔床費])*表格8[住院天數(含前後日)]),0))</f>
        <v>#VALUE!</v>
      </c>
      <c r="L628" s="169" t="str">
        <f>"住院退費 "&amp;TEXT(表格8[[#This Row],[住院日]],"mm/dd;;")&amp;"-"&amp;TEXT(表格8[[#This Row],[出院日]],"mm/dd;;")&amp;" 共"&amp;表格8[[#This Row],[住院天數(含前後日)]]&amp;"日"</f>
        <v>住院退費 12/11-12/19 共9日</v>
      </c>
      <c r="M628" s="167">
        <f>-(ROUNDDOWN(表格8[[#This Row],[住院天數(含前後日)]]/7,0)*50)</f>
        <v>-50</v>
      </c>
      <c r="N628" s="70"/>
      <c r="O628" s="172"/>
      <c r="P628" s="174">
        <f>-(ROUND(表格8[[#This Row],[冷氣使用
天數]]*(500/30),0))</f>
        <v>0</v>
      </c>
    </row>
    <row r="629" spans="1:16" hidden="1">
      <c r="A629" s="160" t="str">
        <f t="array" ref="A629">IFERROR((INDEX(名冊[#All],MATCH(表格8[[#This Row],[姓名]],名冊[[#All],[姓名]],0),COLUMN(名冊[[#Headers],[字號]]))),"")</f>
        <v>2-185</v>
      </c>
      <c r="B629" s="160" t="s">
        <v>276</v>
      </c>
      <c r="C629" s="162"/>
      <c r="D629" s="160" t="s">
        <v>1010</v>
      </c>
      <c r="E629" s="163">
        <v>44900</v>
      </c>
      <c r="F629" s="163">
        <v>44910</v>
      </c>
      <c r="G629" s="168">
        <f>IF(AND(表格8[[#This Row],[住院日]]&lt;&gt;"",表格8[[#This Row],[出院日]]&lt;&gt;""),(IF(表格8[姓名]="",0,(表格8[出院日]-表格8[住院日])+1)),0)</f>
        <v>11</v>
      </c>
      <c r="H629" s="165">
        <f>IFERROR((INDEX(名冊[#All],MATCH(表格8[[#This Row],[姓名]],名冊[[#All],[姓名]],0),COLUMN(名冊[[#Headers],[月費]]))),"")</f>
        <v>35000</v>
      </c>
      <c r="I629" s="165">
        <f t="array" ref="I629">IFERROR((INDEX(名冊[#All],MATCH(表格8[[#This Row],[姓名]],名冊[[#All],[姓名]],0),COLUMN(名冊[[#Headers],[包月]]))),"")</f>
        <v>0</v>
      </c>
      <c r="J629" s="165">
        <f>600</f>
        <v>600</v>
      </c>
      <c r="K629" s="174">
        <f>-(ROUND(IF(表格8[姓名]="",0,(((表格8[月費]+表格8[[#This Row],[包月]])/30)-表格8[佔床費])*表格8[住院天數(含前後日)]),0))</f>
        <v>-6233</v>
      </c>
      <c r="L629" s="169" t="str">
        <f>"住院退費 "&amp;TEXT(表格8[[#This Row],[住院日]],"mm/dd;;")&amp;"-"&amp;TEXT(表格8[[#This Row],[出院日]],"mm/dd;;")&amp;" 共"&amp;表格8[[#This Row],[住院天數(含前後日)]]&amp;"日"</f>
        <v>住院退費 12/05-12/15 共11日</v>
      </c>
      <c r="M629" s="167">
        <f>-(ROUNDDOWN(表格8[[#This Row],[住院天數(含前後日)]]/7,0)*50)</f>
        <v>-50</v>
      </c>
      <c r="N629" s="70"/>
      <c r="O629" s="172"/>
      <c r="P629" s="174">
        <f>-(ROUND(表格8[[#This Row],[冷氣使用
天數]]*(500/30),0))</f>
        <v>0</v>
      </c>
    </row>
    <row r="630" spans="1:16" hidden="1">
      <c r="A630" s="160" t="str">
        <f t="array" ref="A630">IFERROR((INDEX(名冊[#All],MATCH(表格8[[#This Row],[姓名]],名冊[[#All],[姓名]],0),COLUMN(名冊[[#Headers],[字號]]))),"")</f>
        <v/>
      </c>
      <c r="B630" s="160" t="s">
        <v>394</v>
      </c>
      <c r="C630" s="162"/>
      <c r="D630" s="160" t="s">
        <v>1010</v>
      </c>
      <c r="E630" s="163">
        <v>44890</v>
      </c>
      <c r="F630" s="163">
        <v>44904</v>
      </c>
      <c r="G630" s="168">
        <f>IF(AND(表格8[[#This Row],[住院日]]&lt;&gt;"",表格8[[#This Row],[出院日]]&lt;&gt;""),(IF(表格8[姓名]="",0,(表格8[出院日]-表格8[住院日])+1)),0)</f>
        <v>15</v>
      </c>
      <c r="H630" s="165" t="str">
        <f>IFERROR((INDEX(名冊[#All],MATCH(表格8[[#This Row],[姓名]],名冊[[#All],[姓名]],0),COLUMN(名冊[[#Headers],[月費]]))),"")</f>
        <v/>
      </c>
      <c r="I630" s="165" t="str">
        <f t="array" ref="I630">IFERROR((INDEX(名冊[#All],MATCH(表格8[[#This Row],[姓名]],名冊[[#All],[姓名]],0),COLUMN(名冊[[#Headers],[包月]]))),"")</f>
        <v/>
      </c>
      <c r="J630" s="165">
        <f>600</f>
        <v>600</v>
      </c>
      <c r="K630" s="174" t="e">
        <f>-(ROUND(IF(表格8[姓名]="",0,(((表格8[月費]+表格8[[#This Row],[包月]])/30)-表格8[佔床費])*表格8[住院天數(含前後日)]),0))</f>
        <v>#VALUE!</v>
      </c>
      <c r="L630" s="169" t="str">
        <f>"住院退費 "&amp;TEXT(表格8[[#This Row],[住院日]],"mm/dd;;")&amp;"-"&amp;TEXT(表格8[[#This Row],[出院日]],"mm/dd;;")&amp;" 共"&amp;表格8[[#This Row],[住院天數(含前後日)]]&amp;"日"</f>
        <v>住院退費 11/25-12/09 共15日</v>
      </c>
      <c r="M630" s="167">
        <f>-(ROUNDDOWN(表格8[[#This Row],[住院天數(含前後日)]]/7,0)*50)</f>
        <v>-100</v>
      </c>
      <c r="N630" s="70"/>
      <c r="O630" s="172"/>
      <c r="P630" s="174">
        <f>-(ROUND(表格8[[#This Row],[冷氣使用
天數]]*(500/30),0))</f>
        <v>0</v>
      </c>
    </row>
    <row r="631" spans="1:16" hidden="1">
      <c r="A631" s="160" t="str">
        <f t="array" ref="A631">IFERROR((INDEX(名冊[#All],MATCH(表格8[[#This Row],[姓名]],名冊[[#All],[姓名]],0),COLUMN(名冊[[#Headers],[字號]]))),"")</f>
        <v/>
      </c>
      <c r="B631" s="160" t="s">
        <v>1498</v>
      </c>
      <c r="C631" s="162"/>
      <c r="D631" s="160" t="str">
        <f>"住院退費"</f>
        <v>住院退費</v>
      </c>
      <c r="E631" s="163">
        <v>44914</v>
      </c>
      <c r="F631" s="163">
        <v>44915</v>
      </c>
      <c r="G631" s="168">
        <f>IF(AND(表格8[[#This Row],[住院日]]&lt;&gt;"",表格8[[#This Row],[出院日]]&lt;&gt;""),(IF(表格8[姓名]="",0,(表格8[出院日]-表格8[住院日])+1)),0)</f>
        <v>2</v>
      </c>
      <c r="H631" s="165" t="str">
        <f>IFERROR((INDEX(名冊[#All],MATCH(表格8[[#This Row],[姓名]],名冊[[#All],[姓名]],0),COLUMN(名冊[[#Headers],[月費]]))),"")</f>
        <v/>
      </c>
      <c r="I631" s="165" t="str">
        <f t="array" ref="I631">IFERROR((INDEX(名冊[#All],MATCH(表格8[[#This Row],[姓名]],名冊[[#All],[姓名]],0),COLUMN(名冊[[#Headers],[包月]]))),"")</f>
        <v/>
      </c>
      <c r="J631" s="165">
        <f>600</f>
        <v>600</v>
      </c>
      <c r="K631" s="174" t="e">
        <f>-(ROUND(IF(表格8[姓名]="",0,(((表格8[月費]+表格8[[#This Row],[包月]])/30)-表格8[佔床費])*表格8[住院天數(含前後日)]),0))</f>
        <v>#VALUE!</v>
      </c>
      <c r="L631" s="169" t="str">
        <f>"住院退費 "&amp;TEXT(表格8[[#This Row],[住院日]],"mm/dd;;")&amp;"-"&amp;TEXT(表格8[[#This Row],[出院日]],"mm/dd;;")&amp;" 共"&amp;表格8[[#This Row],[住院天數(含前後日)]]&amp;"日"</f>
        <v>住院退費 12/19-12/20 共2日</v>
      </c>
      <c r="M631" s="167">
        <f>-(ROUNDDOWN(表格8[[#This Row],[住院天數(含前後日)]]/7,0)*50)</f>
        <v>0</v>
      </c>
      <c r="N631" s="70"/>
      <c r="O631" s="172"/>
      <c r="P631" s="174">
        <f>-(ROUND(表格8[[#This Row],[冷氣使用
天數]]*(500/30),0))</f>
        <v>0</v>
      </c>
    </row>
    <row r="632" spans="1:16" hidden="1">
      <c r="A632" s="160" t="str">
        <f t="array" ref="A632">IFERROR((INDEX(名冊[#All],MATCH(表格8[[#This Row],[姓名]],名冊[[#All],[姓名]],0),COLUMN(名冊[[#Headers],[字號]]))),"")</f>
        <v>1-636</v>
      </c>
      <c r="B632" s="160" t="s">
        <v>1499</v>
      </c>
      <c r="C632" s="162"/>
      <c r="D632" s="160" t="str">
        <f>"住院退費"</f>
        <v>住院退費</v>
      </c>
      <c r="E632" s="163">
        <v>44916</v>
      </c>
      <c r="F632" s="163">
        <v>44917</v>
      </c>
      <c r="G632" s="168">
        <f>IF(AND(表格8[[#This Row],[住院日]]&lt;&gt;"",表格8[[#This Row],[出院日]]&lt;&gt;""),(IF(表格8[姓名]="",0,(表格8[出院日]-表格8[住院日])+1)),0)</f>
        <v>2</v>
      </c>
      <c r="H632" s="165">
        <f>IFERROR((INDEX(名冊[#All],MATCH(表格8[[#This Row],[姓名]],名冊[[#All],[姓名]],0),COLUMN(名冊[[#Headers],[月費]]))),"")</f>
        <v>27000</v>
      </c>
      <c r="I632" s="165">
        <f t="array" ref="I632">IFERROR((INDEX(名冊[#All],MATCH(表格8[[#This Row],[姓名]],名冊[[#All],[姓名]],0),COLUMN(名冊[[#Headers],[包月]]))),"")</f>
        <v>0</v>
      </c>
      <c r="J632" s="165">
        <f>600</f>
        <v>600</v>
      </c>
      <c r="K632" s="174">
        <f>-(ROUND(IF(表格8[姓名]="",0,(((表格8[月費]+表格8[[#This Row],[包月]])/30)-表格8[佔床費])*表格8[住院天數(含前後日)]),0))</f>
        <v>-600</v>
      </c>
      <c r="L632" s="169" t="str">
        <f>"住院退費 "&amp;TEXT(表格8[[#This Row],[住院日]],"mm/dd;;")&amp;"-"&amp;TEXT(表格8[[#This Row],[出院日]],"mm/dd;;")&amp;" 共"&amp;表格8[[#This Row],[住院天數(含前後日)]]&amp;"日"</f>
        <v>住院退費 12/21-12/22 共2日</v>
      </c>
      <c r="M632" s="167">
        <f>-(ROUNDDOWN(表格8[[#This Row],[住院天數(含前後日)]]/7,0)*50)</f>
        <v>0</v>
      </c>
      <c r="N632" s="70"/>
      <c r="O632" s="172"/>
      <c r="P632" s="174">
        <f>-(ROUND(表格8[[#This Row],[冷氣使用
天數]]*(500/30),0))</f>
        <v>0</v>
      </c>
    </row>
    <row r="633" spans="1:16" hidden="1">
      <c r="A633" s="160" t="str">
        <f t="array" ref="A633">IFERROR((INDEX(名冊[#All],MATCH(表格8[[#This Row],[姓名]],名冊[[#All],[姓名]],0),COLUMN(名冊[[#Headers],[字號]]))),"")</f>
        <v/>
      </c>
      <c r="B633" s="160" t="s">
        <v>582</v>
      </c>
      <c r="C633" s="162"/>
      <c r="D633" s="160" t="s">
        <v>1010</v>
      </c>
      <c r="E633" s="163">
        <v>44914</v>
      </c>
      <c r="F633" s="163">
        <v>44924</v>
      </c>
      <c r="G633" s="168">
        <f>IF(AND(表格8[[#This Row],[住院日]]&lt;&gt;"",表格8[[#This Row],[出院日]]&lt;&gt;""),(IF(表格8[姓名]="",0,(表格8[出院日]-表格8[住院日])+1)),0)</f>
        <v>11</v>
      </c>
      <c r="H633" s="165" t="str">
        <f>IFERROR((INDEX(名冊[#All],MATCH(表格8[[#This Row],[姓名]],名冊[[#All],[姓名]],0),COLUMN(名冊[[#Headers],[月費]]))),"")</f>
        <v/>
      </c>
      <c r="I633" s="165" t="str">
        <f t="array" ref="I633">IFERROR((INDEX(名冊[#All],MATCH(表格8[[#This Row],[姓名]],名冊[[#All],[姓名]],0),COLUMN(名冊[[#Headers],[包月]]))),"")</f>
        <v/>
      </c>
      <c r="J633" s="165">
        <f>600</f>
        <v>600</v>
      </c>
      <c r="K633" s="174" t="e">
        <f>-(ROUND(IF(表格8[姓名]="",0,(((表格8[月費]+表格8[[#This Row],[包月]])/30)-表格8[佔床費])*表格8[住院天數(含前後日)]),0))</f>
        <v>#VALUE!</v>
      </c>
      <c r="L633" s="169" t="str">
        <f>"住院退費 "&amp;TEXT(表格8[[#This Row],[住院日]],"mm/dd;;")&amp;"-"&amp;TEXT(表格8[[#This Row],[出院日]],"mm/dd;;")&amp;" 共"&amp;表格8[[#This Row],[住院天數(含前後日)]]&amp;"日"</f>
        <v>住院退費 12/19-12/29 共11日</v>
      </c>
      <c r="M633" s="167">
        <f>-(ROUNDDOWN(表格8[[#This Row],[住院天數(含前後日)]]/7,0)*50)</f>
        <v>-50</v>
      </c>
      <c r="N633" s="70"/>
      <c r="O633" s="172"/>
      <c r="P633" s="174">
        <f>-(ROUND(表格8[[#This Row],[冷氣使用
天數]]*(500/30),0))</f>
        <v>0</v>
      </c>
    </row>
    <row r="634" spans="1:16" hidden="1">
      <c r="A634" s="160" t="str">
        <f t="array" ref="A634">IFERROR((INDEX(名冊[#All],MATCH(表格8[[#This Row],[姓名]],名冊[[#All],[姓名]],0),COLUMN(名冊[[#Headers],[字號]]))),"")</f>
        <v/>
      </c>
      <c r="B634" s="160" t="s">
        <v>1051</v>
      </c>
      <c r="C634" s="162"/>
      <c r="D634" s="160" t="s">
        <v>1010</v>
      </c>
      <c r="E634" s="163">
        <v>44914</v>
      </c>
      <c r="F634" s="163">
        <v>44924</v>
      </c>
      <c r="G634" s="168">
        <f>IF(AND(表格8[[#This Row],[住院日]]&lt;&gt;"",表格8[[#This Row],[出院日]]&lt;&gt;""),(IF(表格8[姓名]="",0,(表格8[出院日]-表格8[住院日])+1)),0)</f>
        <v>11</v>
      </c>
      <c r="H634" s="165" t="str">
        <f>IFERROR((INDEX(名冊[#All],MATCH(表格8[[#This Row],[姓名]],名冊[[#All],[姓名]],0),COLUMN(名冊[[#Headers],[月費]]))),"")</f>
        <v/>
      </c>
      <c r="I634" s="165" t="str">
        <f t="array" ref="I634">IFERROR((INDEX(名冊[#All],MATCH(表格8[[#This Row],[姓名]],名冊[[#All],[姓名]],0),COLUMN(名冊[[#Headers],[包月]]))),"")</f>
        <v/>
      </c>
      <c r="J634" s="165">
        <f>600</f>
        <v>600</v>
      </c>
      <c r="K634" s="174" t="e">
        <f>-(ROUND(IF(表格8[姓名]="",0,(((表格8[月費]+表格8[[#This Row],[包月]])/30)-表格8[佔床費])*表格8[住院天數(含前後日)]),0))</f>
        <v>#VALUE!</v>
      </c>
      <c r="L634" s="169" t="str">
        <f>"住院退費 "&amp;TEXT(表格8[[#This Row],[住院日]],"mm/dd;;")&amp;"-"&amp;TEXT(表格8[[#This Row],[出院日]],"mm/dd;;")&amp;" 共"&amp;表格8[[#This Row],[住院天數(含前後日)]]&amp;"日"</f>
        <v>住院退費 12/19-12/29 共11日</v>
      </c>
      <c r="M634" s="167">
        <f>-(ROUNDDOWN(表格8[[#This Row],[住院天數(含前後日)]]/7,0)*50)</f>
        <v>-50</v>
      </c>
      <c r="N634" s="70"/>
      <c r="O634" s="172"/>
      <c r="P634" s="174">
        <f>-(ROUND(表格8[[#This Row],[冷氣使用
天數]]*(500/30),0))</f>
        <v>0</v>
      </c>
    </row>
    <row r="635" spans="1:16" hidden="1">
      <c r="A635" s="160" t="str">
        <f t="array" ref="A635">IFERROR((INDEX(名冊[#All],MATCH(表格8[[#This Row],[姓名]],名冊[[#All],[姓名]],0),COLUMN(名冊[[#Headers],[字號]]))),"")</f>
        <v/>
      </c>
      <c r="B635" s="160" t="s">
        <v>544</v>
      </c>
      <c r="C635" s="162"/>
      <c r="D635" s="160" t="s">
        <v>1010</v>
      </c>
      <c r="E635" s="163">
        <v>44919</v>
      </c>
      <c r="F635" s="163">
        <v>44925</v>
      </c>
      <c r="G635" s="168">
        <f>IF(AND(表格8[[#This Row],[住院日]]&lt;&gt;"",表格8[[#This Row],[出院日]]&lt;&gt;""),(IF(表格8[姓名]="",0,(表格8[出院日]-表格8[住院日])+1)),0)</f>
        <v>7</v>
      </c>
      <c r="H635" s="165" t="str">
        <f>IFERROR((INDEX(名冊[#All],MATCH(表格8[[#This Row],[姓名]],名冊[[#All],[姓名]],0),COLUMN(名冊[[#Headers],[月費]]))),"")</f>
        <v/>
      </c>
      <c r="I635" s="165" t="str">
        <f t="array" ref="I635">IFERROR((INDEX(名冊[#All],MATCH(表格8[[#This Row],[姓名]],名冊[[#All],[姓名]],0),COLUMN(名冊[[#Headers],[包月]]))),"")</f>
        <v/>
      </c>
      <c r="J635" s="165">
        <f>600</f>
        <v>600</v>
      </c>
      <c r="K635" s="174" t="e">
        <f>-(ROUND(IF(表格8[姓名]="",0,(((表格8[月費]+表格8[[#This Row],[包月]])/30)-表格8[佔床費])*表格8[住院天數(含前後日)]),0))</f>
        <v>#VALUE!</v>
      </c>
      <c r="L635" s="169" t="str">
        <f>"住院退費 "&amp;TEXT(表格8[[#This Row],[住院日]],"mm/dd;;")&amp;"-"&amp;TEXT(表格8[[#This Row],[出院日]],"mm/dd;;")&amp;" 共"&amp;表格8[[#This Row],[住院天數(含前後日)]]&amp;"日"</f>
        <v>住院退費 12/24-12/30 共7日</v>
      </c>
      <c r="M635" s="167">
        <f>-(ROUNDDOWN(表格8[[#This Row],[住院天數(含前後日)]]/7,0)*50)</f>
        <v>-50</v>
      </c>
      <c r="N635" s="70"/>
      <c r="O635" s="172"/>
      <c r="P635" s="174">
        <f>-(ROUND(表格8[[#This Row],[冷氣使用
天數]]*(500/30),0))</f>
        <v>0</v>
      </c>
    </row>
    <row r="636" spans="1:16" hidden="1">
      <c r="A636" s="160" t="str">
        <f t="array" ref="A636">IFERROR((INDEX(名冊[#All],MATCH(表格8[[#This Row],[姓名]],名冊[[#All],[姓名]],0),COLUMN(名冊[[#Headers],[字號]]))),"")</f>
        <v/>
      </c>
      <c r="B636" s="160" t="s">
        <v>1287</v>
      </c>
      <c r="C636" s="162"/>
      <c r="D636" s="160" t="s">
        <v>1010</v>
      </c>
      <c r="E636" s="163">
        <v>44912</v>
      </c>
      <c r="F636" s="163">
        <v>44921</v>
      </c>
      <c r="G636" s="168">
        <f>IF(AND(表格8[[#This Row],[住院日]]&lt;&gt;"",表格8[[#This Row],[出院日]]&lt;&gt;""),(IF(表格8[姓名]="",0,(表格8[出院日]-表格8[住院日])+1)),0)</f>
        <v>10</v>
      </c>
      <c r="H636" s="165" t="str">
        <f>IFERROR((INDEX(名冊[#All],MATCH(表格8[[#This Row],[姓名]],名冊[[#All],[姓名]],0),COLUMN(名冊[[#Headers],[月費]]))),"")</f>
        <v/>
      </c>
      <c r="I636" s="165" t="str">
        <f t="array" ref="I636">IFERROR((INDEX(名冊[#All],MATCH(表格8[[#This Row],[姓名]],名冊[[#All],[姓名]],0),COLUMN(名冊[[#Headers],[包月]]))),"")</f>
        <v/>
      </c>
      <c r="J636" s="165">
        <f>600</f>
        <v>600</v>
      </c>
      <c r="K636" s="174" t="e">
        <f>-(ROUND(IF(表格8[姓名]="",0,(((表格8[月費]+表格8[[#This Row],[包月]])/30)-表格8[佔床費])*表格8[住院天數(含前後日)]),0))</f>
        <v>#VALUE!</v>
      </c>
      <c r="L636" s="169" t="str">
        <f>"住院退費 "&amp;TEXT(表格8[[#This Row],[住院日]],"mm/dd;;")&amp;"-"&amp;TEXT(表格8[[#This Row],[出院日]],"mm/dd;;")&amp;" 共"&amp;表格8[[#This Row],[住院天數(含前後日)]]&amp;"日"</f>
        <v>住院退費 12/17-12/26 共10日</v>
      </c>
      <c r="M636" s="167">
        <f>-(ROUNDDOWN(表格8[[#This Row],[住院天數(含前後日)]]/7,0)*50)</f>
        <v>-50</v>
      </c>
      <c r="N636" s="70"/>
      <c r="O636" s="172"/>
      <c r="P636" s="174">
        <f>-(ROUND(表格8[[#This Row],[冷氣使用
天數]]*(500/30),0))</f>
        <v>0</v>
      </c>
    </row>
    <row r="637" spans="1:16" hidden="1">
      <c r="A637" s="160" t="str">
        <f t="array" ref="A637">IFERROR((INDEX(名冊[#All],MATCH(表格8[[#This Row],[姓名]],名冊[[#All],[姓名]],0),COLUMN(名冊[[#Headers],[字號]]))),"")</f>
        <v>1-667</v>
      </c>
      <c r="B637" s="160" t="s">
        <v>1298</v>
      </c>
      <c r="C637" s="162"/>
      <c r="D637" s="160" t="s">
        <v>1010</v>
      </c>
      <c r="E637" s="163">
        <v>44921</v>
      </c>
      <c r="F637" s="163">
        <v>44931</v>
      </c>
      <c r="G637" s="168">
        <f>IF(AND(表格8[[#This Row],[住院日]]&lt;&gt;"",表格8[[#This Row],[出院日]]&lt;&gt;""),(IF(表格8[姓名]="",0,(表格8[出院日]-表格8[住院日])+1)),0)</f>
        <v>11</v>
      </c>
      <c r="H637" s="165">
        <f>IFERROR((INDEX(名冊[#All],MATCH(表格8[[#This Row],[姓名]],名冊[[#All],[姓名]],0),COLUMN(名冊[[#Headers],[月費]]))),"")</f>
        <v>27000</v>
      </c>
      <c r="I637" s="165">
        <f t="array" ref="I637">IFERROR((INDEX(名冊[#All],MATCH(表格8[[#This Row],[姓名]],名冊[[#All],[姓名]],0),COLUMN(名冊[[#Headers],[包月]]))),"")</f>
        <v>0</v>
      </c>
      <c r="J637" s="165">
        <f>600</f>
        <v>600</v>
      </c>
      <c r="K637" s="174">
        <f>-(ROUND(IF(表格8[姓名]="",0,(((表格8[月費]+表格8[[#This Row],[包月]])/30)-表格8[佔床費])*表格8[住院天數(含前後日)]),0))</f>
        <v>-3300</v>
      </c>
      <c r="L637" s="169" t="str">
        <f>"住院退費 "&amp;TEXT(表格8[[#This Row],[住院日]],"mm/dd;;")&amp;"-"&amp;TEXT(表格8[[#This Row],[出院日]],"mm/dd;;")&amp;" 共"&amp;表格8[[#This Row],[住院天數(含前後日)]]&amp;"日"</f>
        <v>住院退費 12/26-01/05 共11日</v>
      </c>
      <c r="M637" s="167">
        <f>-(ROUNDDOWN(表格8[[#This Row],[住院天數(含前後日)]]/7,0)*50)</f>
        <v>-50</v>
      </c>
      <c r="N637" s="70"/>
      <c r="O637" s="172"/>
      <c r="P637" s="174">
        <f>-(ROUND(表格8[[#This Row],[冷氣使用
天數]]*(500/30),0))</f>
        <v>0</v>
      </c>
    </row>
    <row r="638" spans="1:16" hidden="1">
      <c r="A638" s="160" t="str">
        <f t="array" ref="A638">IFERROR((INDEX(名冊[#All],MATCH(表格8[[#This Row],[姓名]],名冊[[#All],[姓名]],0),COLUMN(名冊[[#Headers],[字號]]))),"")</f>
        <v>2-086</v>
      </c>
      <c r="B638" s="160" t="s">
        <v>275</v>
      </c>
      <c r="C638" s="162"/>
      <c r="D638" s="160" t="s">
        <v>1010</v>
      </c>
      <c r="E638" s="163">
        <v>44914</v>
      </c>
      <c r="F638" s="163">
        <v>44922</v>
      </c>
      <c r="G638" s="168">
        <f>IF(AND(表格8[[#This Row],[住院日]]&lt;&gt;"",表格8[[#This Row],[出院日]]&lt;&gt;""),(IF(表格8[姓名]="",0,(表格8[出院日]-表格8[住院日])+1)),0)</f>
        <v>9</v>
      </c>
      <c r="H638" s="165">
        <f>IFERROR((INDEX(名冊[#All],MATCH(表格8[[#This Row],[姓名]],名冊[[#All],[姓名]],0),COLUMN(名冊[[#Headers],[月費]]))),"")</f>
        <v>37000</v>
      </c>
      <c r="I638" s="165">
        <f t="array" ref="I638">IFERROR((INDEX(名冊[#All],MATCH(表格8[[#This Row],[姓名]],名冊[[#All],[姓名]],0),COLUMN(名冊[[#Headers],[包月]]))),"")</f>
        <v>0</v>
      </c>
      <c r="J638" s="165">
        <f>600</f>
        <v>600</v>
      </c>
      <c r="K638" s="174">
        <f>-(ROUND(IF(表格8[姓名]="",0,(((表格8[月費]+表格8[[#This Row],[包月]])/30)-表格8[佔床費])*表格8[住院天數(含前後日)]),0))</f>
        <v>-5700</v>
      </c>
      <c r="L638" s="169" t="str">
        <f>"住院退費 "&amp;TEXT(表格8[[#This Row],[住院日]],"mm/dd;;")&amp;"-"&amp;TEXT(表格8[[#This Row],[出院日]],"mm/dd;;")&amp;" 共"&amp;表格8[[#This Row],[住院天數(含前後日)]]&amp;"日"</f>
        <v>住院退費 12/19-12/27 共9日</v>
      </c>
      <c r="M638" s="167">
        <f>-(ROUNDDOWN(表格8[[#This Row],[住院天數(含前後日)]]/7,0)*50)</f>
        <v>-50</v>
      </c>
      <c r="N638" s="70"/>
      <c r="O638" s="172"/>
      <c r="P638" s="174">
        <f>-(ROUND(表格8[[#This Row],[冷氣使用
天數]]*(500/30),0))</f>
        <v>0</v>
      </c>
    </row>
    <row r="639" spans="1:16" hidden="1">
      <c r="A639" s="160" t="str">
        <f t="array" ref="A639">IFERROR((INDEX(名冊[#All],MATCH(表格8[[#This Row],[姓名]],名冊[[#All],[姓名]],0),COLUMN(名冊[[#Headers],[字號]]))),"")</f>
        <v/>
      </c>
      <c r="B639" s="160" t="s">
        <v>567</v>
      </c>
      <c r="C639" s="162"/>
      <c r="D639" s="160" t="s">
        <v>1010</v>
      </c>
      <c r="E639" s="163">
        <v>44923</v>
      </c>
      <c r="F639" s="163">
        <v>44936</v>
      </c>
      <c r="G639" s="168">
        <f>IF(AND(表格8[[#This Row],[住院日]]&lt;&gt;"",表格8[[#This Row],[出院日]]&lt;&gt;""),(IF(表格8[姓名]="",0,(表格8[出院日]-表格8[住院日])+1)),0)</f>
        <v>14</v>
      </c>
      <c r="H639" s="165" t="str">
        <f>IFERROR((INDEX(名冊[#All],MATCH(表格8[[#This Row],[姓名]],名冊[[#All],[姓名]],0),COLUMN(名冊[[#Headers],[月費]]))),"")</f>
        <v/>
      </c>
      <c r="I639" s="165" t="str">
        <f t="array" ref="I639">IFERROR((INDEX(名冊[#All],MATCH(表格8[[#This Row],[姓名]],名冊[[#All],[姓名]],0),COLUMN(名冊[[#Headers],[包月]]))),"")</f>
        <v/>
      </c>
      <c r="J639" s="165">
        <f>600</f>
        <v>600</v>
      </c>
      <c r="K639" s="174" t="e">
        <f>-(ROUND(IF(表格8[姓名]="",0,(((表格8[月費]+表格8[[#This Row],[包月]])/30)-表格8[佔床費])*表格8[住院天數(含前後日)]),0))</f>
        <v>#VALUE!</v>
      </c>
      <c r="L639" s="169" t="str">
        <f>"住院退費 "&amp;TEXT(表格8[[#This Row],[住院日]],"mm/dd;;")&amp;"-"&amp;TEXT(表格8[[#This Row],[出院日]],"mm/dd;;")&amp;" 共"&amp;表格8[[#This Row],[住院天數(含前後日)]]&amp;"日"</f>
        <v>住院退費 12/28-01/10 共14日</v>
      </c>
      <c r="M639" s="167">
        <f>-(ROUNDDOWN(表格8[[#This Row],[住院天數(含前後日)]]/7,0)*50)</f>
        <v>-100</v>
      </c>
      <c r="N639" s="70"/>
      <c r="O639" s="172"/>
      <c r="P639" s="174">
        <f>-(ROUND(表格8[[#This Row],[冷氣使用
天數]]*(500/30),0))</f>
        <v>0</v>
      </c>
    </row>
    <row r="640" spans="1:16" hidden="1">
      <c r="A640" s="160" t="str">
        <f t="array" ref="A640">IFERROR((INDEX(名冊[#All],MATCH(表格8[[#This Row],[姓名]],名冊[[#All],[姓名]],0),COLUMN(名冊[[#Headers],[字號]]))),"")</f>
        <v>3-470</v>
      </c>
      <c r="B640" s="160" t="s">
        <v>564</v>
      </c>
      <c r="C640" s="162"/>
      <c r="D640" s="160" t="s">
        <v>1010</v>
      </c>
      <c r="E640" s="163">
        <v>44924</v>
      </c>
      <c r="F640" s="163">
        <v>44932</v>
      </c>
      <c r="G640" s="168">
        <f>IF(AND(表格8[[#This Row],[住院日]]&lt;&gt;"",表格8[[#This Row],[出院日]]&lt;&gt;""),(IF(表格8[姓名]="",0,(表格8[出院日]-表格8[住院日])+1)),0)</f>
        <v>9</v>
      </c>
      <c r="H640" s="165">
        <f>IFERROR((INDEX(名冊[#All],MATCH(表格8[[#This Row],[姓名]],名冊[[#All],[姓名]],0),COLUMN(名冊[[#Headers],[月費]]))),"")</f>
        <v>32000</v>
      </c>
      <c r="I640" s="165">
        <f t="array" ref="I640">IFERROR((INDEX(名冊[#All],MATCH(表格8[[#This Row],[姓名]],名冊[[#All],[姓名]],0),COLUMN(名冊[[#Headers],[包月]]))),"")</f>
        <v>0</v>
      </c>
      <c r="J640" s="165">
        <f>600</f>
        <v>600</v>
      </c>
      <c r="K640" s="174">
        <f>-(ROUND(IF(表格8[姓名]="",0,(((表格8[月費]+表格8[[#This Row],[包月]])/30)-表格8[佔床費])*表格8[住院天數(含前後日)]),0))</f>
        <v>-4200</v>
      </c>
      <c r="L640" s="169" t="str">
        <f>"住院退費 "&amp;TEXT(表格8[[#This Row],[住院日]],"mm/dd;;")&amp;"-"&amp;TEXT(表格8[[#This Row],[出院日]],"mm/dd;;")&amp;" 共"&amp;表格8[[#This Row],[住院天數(含前後日)]]&amp;"日"</f>
        <v>住院退費 12/29-01/06 共9日</v>
      </c>
      <c r="M640" s="167">
        <f>-(ROUNDDOWN(表格8[[#This Row],[住院天數(含前後日)]]/7,0)*50)</f>
        <v>-50</v>
      </c>
      <c r="N640" s="70"/>
      <c r="O640" s="172"/>
      <c r="P640" s="174">
        <f>-(ROUND(表格8[[#This Row],[冷氣使用
天數]]*(500/30),0))</f>
        <v>0</v>
      </c>
    </row>
    <row r="641" spans="1:16" hidden="1">
      <c r="A641" s="160" t="str">
        <f t="array" ref="A641">IFERROR((INDEX(名冊[#All],MATCH(表格8[[#This Row],[姓名]],名冊[[#All],[姓名]],0),COLUMN(名冊[[#Headers],[字號]]))),"")</f>
        <v/>
      </c>
      <c r="B641" s="160" t="s">
        <v>582</v>
      </c>
      <c r="C641" s="162"/>
      <c r="D641" s="160" t="s">
        <v>1010</v>
      </c>
      <c r="E641" s="163">
        <v>44924</v>
      </c>
      <c r="F641" s="163">
        <v>44937</v>
      </c>
      <c r="G641" s="168">
        <f>IF(AND(表格8[[#This Row],[住院日]]&lt;&gt;"",表格8[[#This Row],[出院日]]&lt;&gt;""),(IF(表格8[姓名]="",0,(表格8[出院日]-表格8[住院日])+1)),0)</f>
        <v>14</v>
      </c>
      <c r="H641" s="165" t="str">
        <f>IFERROR((INDEX(名冊[#All],MATCH(表格8[[#This Row],[姓名]],名冊[[#All],[姓名]],0),COLUMN(名冊[[#Headers],[月費]]))),"")</f>
        <v/>
      </c>
      <c r="I641" s="165" t="str">
        <f t="array" ref="I641">IFERROR((INDEX(名冊[#All],MATCH(表格8[[#This Row],[姓名]],名冊[[#All],[姓名]],0),COLUMN(名冊[[#Headers],[包月]]))),"")</f>
        <v/>
      </c>
      <c r="J641" s="165">
        <f>600</f>
        <v>600</v>
      </c>
      <c r="K641" s="174" t="e">
        <f>-(ROUND(IF(表格8[姓名]="",0,(((表格8[月費]+表格8[[#This Row],[包月]])/30)-表格8[佔床費])*表格8[住院天數(含前後日)]),0))</f>
        <v>#VALUE!</v>
      </c>
      <c r="L641" s="169" t="str">
        <f>"住院退費 "&amp;TEXT(表格8[[#This Row],[住院日]],"mm/dd;;")&amp;"-"&amp;TEXT(表格8[[#This Row],[出院日]],"mm/dd;;")&amp;" 共"&amp;表格8[[#This Row],[住院天數(含前後日)]]&amp;"日"</f>
        <v>住院退費 12/29-01/11 共14日</v>
      </c>
      <c r="M641" s="167">
        <f>-(ROUNDDOWN(表格8[[#This Row],[住院天數(含前後日)]]/7,0)*50)</f>
        <v>-100</v>
      </c>
      <c r="N641" s="70"/>
      <c r="O641" s="172"/>
      <c r="P641" s="174">
        <f>-(ROUND(表格8[[#This Row],[冷氣使用
天數]]*(500/30),0))</f>
        <v>0</v>
      </c>
    </row>
    <row r="642" spans="1:16" hidden="1">
      <c r="A642" s="160" t="str">
        <f t="array" ref="A642">IFERROR((INDEX(名冊[#All],MATCH(表格8[[#This Row],[姓名]],名冊[[#All],[姓名]],0),COLUMN(名冊[[#Headers],[字號]]))),"")</f>
        <v/>
      </c>
      <c r="B642" s="160" t="s">
        <v>857</v>
      </c>
      <c r="C642" s="162"/>
      <c r="D642" s="160" t="s">
        <v>1010</v>
      </c>
      <c r="E642" s="163">
        <v>44903</v>
      </c>
      <c r="F642" s="163">
        <v>44925</v>
      </c>
      <c r="G642" s="168">
        <f>IF(AND(表格8[[#This Row],[住院日]]&lt;&gt;"",表格8[[#This Row],[出院日]]&lt;&gt;""),(IF(表格8[姓名]="",0,(表格8[出院日]-表格8[住院日])+1)),0)</f>
        <v>23</v>
      </c>
      <c r="H642" s="165" t="str">
        <f>IFERROR((INDEX(名冊[#All],MATCH(表格8[[#This Row],[姓名]],名冊[[#All],[姓名]],0),COLUMN(名冊[[#Headers],[月費]]))),"")</f>
        <v/>
      </c>
      <c r="I642" s="165" t="str">
        <f t="array" ref="I642">IFERROR((INDEX(名冊[#All],MATCH(表格8[[#This Row],[姓名]],名冊[[#All],[姓名]],0),COLUMN(名冊[[#Headers],[包月]]))),"")</f>
        <v/>
      </c>
      <c r="J642" s="165">
        <f>600</f>
        <v>600</v>
      </c>
      <c r="K642" s="174" t="e">
        <f>-(ROUND(IF(表格8[姓名]="",0,(((表格8[月費]+表格8[[#This Row],[包月]])/30)-表格8[佔床費])*表格8[住院天數(含前後日)]),0))</f>
        <v>#VALUE!</v>
      </c>
      <c r="L642" s="169" t="str">
        <f>"住院退費 "&amp;TEXT(表格8[[#This Row],[住院日]],"mm/dd;;")&amp;"-"&amp;TEXT(表格8[[#This Row],[出院日]],"mm/dd;;")&amp;" 共"&amp;表格8[[#This Row],[住院天數(含前後日)]]&amp;"日"</f>
        <v>住院退費 12/08-12/30 共23日</v>
      </c>
      <c r="M642" s="167">
        <f>-(ROUNDDOWN(表格8[[#This Row],[住院天數(含前後日)]]/7,0)*50)</f>
        <v>-150</v>
      </c>
      <c r="N642" s="70"/>
      <c r="O642" s="172"/>
      <c r="P642" s="174">
        <f>-(ROUND(表格8[[#This Row],[冷氣使用
天數]]*(500/30),0))</f>
        <v>0</v>
      </c>
    </row>
    <row r="643" spans="1:16" hidden="1">
      <c r="A643" s="160" t="str">
        <f t="array" ref="A643">IFERROR((INDEX(名冊[#All],MATCH(表格8[[#This Row],[姓名]],名冊[[#All],[姓名]],0),COLUMN(名冊[[#Headers],[字號]]))),"")</f>
        <v/>
      </c>
      <c r="B643" s="160" t="s">
        <v>544</v>
      </c>
      <c r="C643" s="162"/>
      <c r="D643" s="160" t="s">
        <v>1010</v>
      </c>
      <c r="E643" s="163">
        <v>44919</v>
      </c>
      <c r="F643" s="163">
        <v>44925</v>
      </c>
      <c r="G643" s="168">
        <f>IF(AND(表格8[[#This Row],[住院日]]&lt;&gt;"",表格8[[#This Row],[出院日]]&lt;&gt;""),(IF(表格8[姓名]="",0,(表格8[出院日]-表格8[住院日])+1)),0)</f>
        <v>7</v>
      </c>
      <c r="H643" s="165" t="str">
        <f>IFERROR((INDEX(名冊[#All],MATCH(表格8[[#This Row],[姓名]],名冊[[#All],[姓名]],0),COLUMN(名冊[[#Headers],[月費]]))),"")</f>
        <v/>
      </c>
      <c r="I643" s="165" t="str">
        <f t="array" ref="I643">IFERROR((INDEX(名冊[#All],MATCH(表格8[[#This Row],[姓名]],名冊[[#All],[姓名]],0),COLUMN(名冊[[#Headers],[包月]]))),"")</f>
        <v/>
      </c>
      <c r="J643" s="165">
        <f>600</f>
        <v>600</v>
      </c>
      <c r="K643" s="174" t="e">
        <f>-(ROUND(IF(表格8[姓名]="",0,(((表格8[月費]+表格8[[#This Row],[包月]])/30)-表格8[佔床費])*表格8[住院天數(含前後日)]),0))</f>
        <v>#VALUE!</v>
      </c>
      <c r="L643" s="169" t="str">
        <f>"住院退費 "&amp;TEXT(表格8[[#This Row],[住院日]],"mm/dd;;")&amp;"-"&amp;TEXT(表格8[[#This Row],[出院日]],"mm/dd;;")&amp;" 共"&amp;表格8[[#This Row],[住院天數(含前後日)]]&amp;"日"</f>
        <v>住院退費 12/24-12/30 共7日</v>
      </c>
      <c r="M643" s="167">
        <f>-(ROUNDDOWN(表格8[[#This Row],[住院天數(含前後日)]]/7,0)*50)</f>
        <v>-50</v>
      </c>
      <c r="N643" s="70"/>
      <c r="O643" s="172"/>
      <c r="P643" s="174">
        <f>-(ROUND(表格8[[#This Row],[冷氣使用
天數]]*(500/30),0))</f>
        <v>0</v>
      </c>
    </row>
    <row r="644" spans="1:16" hidden="1">
      <c r="A644" s="160" t="str">
        <f t="array" ref="A644">IFERROR((INDEX(名冊[#All],MATCH(表格8[[#This Row],[姓名]],名冊[[#All],[姓名]],0),COLUMN(名冊[[#Headers],[字號]]))),"")</f>
        <v>2-174</v>
      </c>
      <c r="B644" s="160" t="s">
        <v>1265</v>
      </c>
      <c r="C644" s="162"/>
      <c r="D644" s="160" t="s">
        <v>1010</v>
      </c>
      <c r="E644" s="163">
        <v>44918</v>
      </c>
      <c r="F644" s="163">
        <v>44930</v>
      </c>
      <c r="G644" s="168">
        <f>IF(AND(表格8[[#This Row],[住院日]]&lt;&gt;"",表格8[[#This Row],[出院日]]&lt;&gt;""),(IF(表格8[姓名]="",0,(表格8[出院日]-表格8[住院日])+1)),0)</f>
        <v>13</v>
      </c>
      <c r="H644" s="165">
        <f>IFERROR((INDEX(名冊[#All],MATCH(表格8[[#This Row],[姓名]],名冊[[#All],[姓名]],0),COLUMN(名冊[[#Headers],[月費]]))),"")</f>
        <v>36000</v>
      </c>
      <c r="I644" s="165">
        <f t="array" ref="I644">IFERROR((INDEX(名冊[#All],MATCH(表格8[[#This Row],[姓名]],名冊[[#All],[姓名]],0),COLUMN(名冊[[#Headers],[包月]]))),"")</f>
        <v>0</v>
      </c>
      <c r="J644" s="165">
        <f>600</f>
        <v>600</v>
      </c>
      <c r="K644" s="174">
        <f>-(ROUND(IF(表格8[姓名]="",0,(((表格8[月費]+表格8[[#This Row],[包月]])/30)-表格8[佔床費])*表格8[住院天數(含前後日)]),0))</f>
        <v>-7800</v>
      </c>
      <c r="L644" s="169" t="str">
        <f>"住院退費 "&amp;TEXT(表格8[[#This Row],[住院日]],"mm/dd;;")&amp;"-"&amp;TEXT(表格8[[#This Row],[出院日]],"mm/dd;;")&amp;" 共"&amp;表格8[[#This Row],[住院天數(含前後日)]]&amp;"日"</f>
        <v>住院退費 12/23-01/04 共13日</v>
      </c>
      <c r="M644" s="167">
        <f>-(ROUNDDOWN(表格8[[#This Row],[住院天數(含前後日)]]/7,0)*50)</f>
        <v>-50</v>
      </c>
      <c r="N644" s="70"/>
      <c r="O644" s="172"/>
      <c r="P644" s="174">
        <f>-(ROUND(表格8[[#This Row],[冷氣使用
天數]]*(500/30),0))</f>
        <v>0</v>
      </c>
    </row>
    <row r="645" spans="1:16" hidden="1">
      <c r="A645" s="160" t="str">
        <f t="array" ref="A645">IFERROR((INDEX(名冊[#All],MATCH(表格8[[#This Row],[姓名]],名冊[[#All],[姓名]],0),COLUMN(名冊[[#Headers],[字號]]))),"")</f>
        <v>1-585</v>
      </c>
      <c r="B645" s="160" t="s">
        <v>985</v>
      </c>
      <c r="C645" s="162"/>
      <c r="D645" s="160" t="s">
        <v>1010</v>
      </c>
      <c r="E645" s="163">
        <v>44925</v>
      </c>
      <c r="F645" s="163">
        <v>44930</v>
      </c>
      <c r="G645" s="168">
        <f>IF(AND(表格8[[#This Row],[住院日]]&lt;&gt;"",表格8[[#This Row],[出院日]]&lt;&gt;""),(IF(表格8[姓名]="",0,(表格8[出院日]-表格8[住院日])+1)),0)</f>
        <v>6</v>
      </c>
      <c r="H645" s="165">
        <f>IFERROR((INDEX(名冊[#All],MATCH(表格8[[#This Row],[姓名]],名冊[[#All],[姓名]],0),COLUMN(名冊[[#Headers],[月費]]))),"")</f>
        <v>30000</v>
      </c>
      <c r="I645" s="165">
        <f t="array" ref="I645">IFERROR((INDEX(名冊[#All],MATCH(表格8[[#This Row],[姓名]],名冊[[#All],[姓名]],0),COLUMN(名冊[[#Headers],[包月]]))),"")</f>
        <v>0</v>
      </c>
      <c r="J645" s="165">
        <f>600</f>
        <v>600</v>
      </c>
      <c r="K645" s="174">
        <f>-(ROUND(IF(表格8[姓名]="",0,(((表格8[月費]+表格8[[#This Row],[包月]])/30)-表格8[佔床費])*表格8[住院天數(含前後日)]),0))</f>
        <v>-2400</v>
      </c>
      <c r="L645" s="169" t="str">
        <f>"住院退費 "&amp;TEXT(表格8[[#This Row],[住院日]],"mm/dd;;")&amp;"-"&amp;TEXT(表格8[[#This Row],[出院日]],"mm/dd;;")&amp;" 共"&amp;表格8[[#This Row],[住院天數(含前後日)]]&amp;"日"</f>
        <v>住院退費 12/30-01/04 共6日</v>
      </c>
      <c r="M645" s="167">
        <f>-(ROUNDDOWN(表格8[[#This Row],[住院天數(含前後日)]]/7,0)*50)</f>
        <v>0</v>
      </c>
      <c r="N645" s="70"/>
      <c r="O645" s="172"/>
      <c r="P645" s="174">
        <f>-(ROUND(表格8[[#This Row],[冷氣使用
天數]]*(500/30),0))</f>
        <v>0</v>
      </c>
    </row>
    <row r="646" spans="1:16" hidden="1">
      <c r="A646" s="160" t="str">
        <f t="array" ref="A646">IFERROR((INDEX(名冊[#All],MATCH(表格8[[#This Row],[姓名]],名冊[[#All],[姓名]],0),COLUMN(名冊[[#Headers],[字號]]))),"")</f>
        <v>1-211</v>
      </c>
      <c r="B646" s="160" t="s">
        <v>1001</v>
      </c>
      <c r="C646" s="162"/>
      <c r="D646" s="160" t="s">
        <v>1010</v>
      </c>
      <c r="E646" s="163">
        <v>44918</v>
      </c>
      <c r="F646" s="163">
        <v>44930</v>
      </c>
      <c r="G646" s="168">
        <f>IF(AND(表格8[[#This Row],[住院日]]&lt;&gt;"",表格8[[#This Row],[出院日]]&lt;&gt;""),(IF(表格8[姓名]="",0,(表格8[出院日]-表格8[住院日])+1)),0)</f>
        <v>13</v>
      </c>
      <c r="H646" s="165">
        <f>IFERROR((INDEX(名冊[#All],MATCH(表格8[[#This Row],[姓名]],名冊[[#All],[姓名]],0),COLUMN(名冊[[#Headers],[月費]]))),"")</f>
        <v>30000</v>
      </c>
      <c r="I646" s="165">
        <f t="array" ref="I646">IFERROR((INDEX(名冊[#All],MATCH(表格8[[#This Row],[姓名]],名冊[[#All],[姓名]],0),COLUMN(名冊[[#Headers],[包月]]))),"")</f>
        <v>0</v>
      </c>
      <c r="J646" s="165">
        <f>600</f>
        <v>600</v>
      </c>
      <c r="K646" s="174">
        <f>-(ROUND(IF(表格8[姓名]="",0,(((表格8[月費]+表格8[[#This Row],[包月]])/30)-表格8[佔床費])*表格8[住院天數(含前後日)]),0))</f>
        <v>-5200</v>
      </c>
      <c r="L646" s="169" t="str">
        <f>"住院退費 "&amp;TEXT(表格8[[#This Row],[住院日]],"mm/dd;;")&amp;"-"&amp;TEXT(表格8[[#This Row],[出院日]],"mm/dd;;")&amp;" 共"&amp;表格8[[#This Row],[住院天數(含前後日)]]&amp;"日"</f>
        <v>住院退費 12/23-01/04 共13日</v>
      </c>
      <c r="M646" s="167">
        <f>-(ROUNDDOWN(表格8[[#This Row],[住院天數(含前後日)]]/7,0)*50)</f>
        <v>-50</v>
      </c>
      <c r="N646" s="70"/>
      <c r="O646" s="172"/>
      <c r="P646" s="174">
        <f>-(ROUND(表格8[[#This Row],[冷氣使用
天數]]*(500/30),0))</f>
        <v>0</v>
      </c>
    </row>
    <row r="647" spans="1:16" hidden="1">
      <c r="A647" s="160" t="str">
        <f t="array" ref="A647">IFERROR((INDEX(名冊[#All],MATCH(表格8[[#This Row],[姓名]],名冊[[#All],[姓名]],0),COLUMN(名冊[[#Headers],[字號]]))),"")</f>
        <v>1-565</v>
      </c>
      <c r="B647" s="160" t="s">
        <v>408</v>
      </c>
      <c r="C647" s="162"/>
      <c r="D647" s="160" t="s">
        <v>1010</v>
      </c>
      <c r="E647" s="163">
        <v>44909</v>
      </c>
      <c r="F647" s="163">
        <v>44935</v>
      </c>
      <c r="G647" s="168">
        <f>IF(AND(表格8[[#This Row],[住院日]]&lt;&gt;"",表格8[[#This Row],[出院日]]&lt;&gt;""),(IF(表格8[姓名]="",0,(表格8[出院日]-表格8[住院日])+1)),0)</f>
        <v>27</v>
      </c>
      <c r="H647" s="165">
        <f>IFERROR((INDEX(名冊[#All],MATCH(表格8[[#This Row],[姓名]],名冊[[#All],[姓名]],0),COLUMN(名冊[[#Headers],[月費]]))),"")</f>
        <v>27000</v>
      </c>
      <c r="I647" s="165">
        <f t="array" ref="I647">IFERROR((INDEX(名冊[#All],MATCH(表格8[[#This Row],[姓名]],名冊[[#All],[姓名]],0),COLUMN(名冊[[#Headers],[包月]]))),"")</f>
        <v>0</v>
      </c>
      <c r="J647" s="165">
        <f>600</f>
        <v>600</v>
      </c>
      <c r="K647" s="174">
        <f>-(ROUND(IF(表格8[姓名]="",0,(((表格8[月費]+表格8[[#This Row],[包月]])/30)-表格8[佔床費])*表格8[住院天數(含前後日)]),0))</f>
        <v>-8100</v>
      </c>
      <c r="L647" s="169" t="str">
        <f>"住院退費 "&amp;TEXT(表格8[[#This Row],[住院日]],"mm/dd;;")&amp;"-"&amp;TEXT(表格8[[#This Row],[出院日]],"mm/dd;;")&amp;" 共"&amp;表格8[[#This Row],[住院天數(含前後日)]]&amp;"日"</f>
        <v>住院退費 12/14-01/09 共27日</v>
      </c>
      <c r="M647" s="167">
        <f>-(ROUNDDOWN(表格8[[#This Row],[住院天數(含前後日)]]/7,0)*50)</f>
        <v>-150</v>
      </c>
      <c r="N647" s="70"/>
      <c r="O647" s="172"/>
      <c r="P647" s="174">
        <f>-(ROUND(表格8[[#This Row],[冷氣使用
天數]]*(500/30),0))</f>
        <v>0</v>
      </c>
    </row>
    <row r="648" spans="1:16" hidden="1">
      <c r="A648" s="160" t="str">
        <f t="array" ref="A648">IFERROR((INDEX(名冊[#All],MATCH(表格8[[#This Row],[姓名]],名冊[[#All],[姓名]],0),COLUMN(名冊[[#Headers],[字號]]))),"")</f>
        <v/>
      </c>
      <c r="B648" s="160" t="s">
        <v>549</v>
      </c>
      <c r="C648" s="162"/>
      <c r="D648" s="160" t="s">
        <v>1010</v>
      </c>
      <c r="E648" s="163">
        <v>44916</v>
      </c>
      <c r="F648" s="163">
        <v>44937</v>
      </c>
      <c r="G648" s="168">
        <f>IF(AND(表格8[[#This Row],[住院日]]&lt;&gt;"",表格8[[#This Row],[出院日]]&lt;&gt;""),(IF(表格8[姓名]="",0,(表格8[出院日]-表格8[住院日])+1)),0)</f>
        <v>22</v>
      </c>
      <c r="H648" s="165" t="str">
        <f>IFERROR((INDEX(名冊[#All],MATCH(表格8[[#This Row],[姓名]],名冊[[#All],[姓名]],0),COLUMN(名冊[[#Headers],[月費]]))),"")</f>
        <v/>
      </c>
      <c r="I648" s="165" t="str">
        <f t="array" ref="I648">IFERROR((INDEX(名冊[#All],MATCH(表格8[[#This Row],[姓名]],名冊[[#All],[姓名]],0),COLUMN(名冊[[#Headers],[包月]]))),"")</f>
        <v/>
      </c>
      <c r="J648" s="165">
        <f>600</f>
        <v>600</v>
      </c>
      <c r="K648" s="174" t="e">
        <f>-(ROUND(IF(表格8[姓名]="",0,(((表格8[月費]+表格8[[#This Row],[包月]])/30)-表格8[佔床費])*表格8[住院天數(含前後日)]),0))</f>
        <v>#VALUE!</v>
      </c>
      <c r="L648" s="169" t="str">
        <f>"住院退費 "&amp;TEXT(表格8[[#This Row],[住院日]],"mm/dd;;")&amp;"-"&amp;TEXT(表格8[[#This Row],[出院日]],"mm/dd;;")&amp;" 共"&amp;表格8[[#This Row],[住院天數(含前後日)]]&amp;"日"</f>
        <v>住院退費 12/21-01/11 共22日</v>
      </c>
      <c r="M648" s="167">
        <f>-(ROUNDDOWN(表格8[[#This Row],[住院天數(含前後日)]]/7,0)*50)</f>
        <v>-150</v>
      </c>
      <c r="N648" s="70"/>
      <c r="O648" s="172"/>
      <c r="P648" s="174">
        <f>-(ROUND(表格8[[#This Row],[冷氣使用
天數]]*(500/30),0))</f>
        <v>0</v>
      </c>
    </row>
    <row r="649" spans="1:16" hidden="1">
      <c r="A649" s="160" t="str">
        <f t="array" ref="A649">IFERROR((INDEX(名冊[#All],MATCH(表格8[[#This Row],[姓名]],名冊[[#All],[姓名]],0),COLUMN(名冊[[#Headers],[字號]]))),"")</f>
        <v/>
      </c>
      <c r="B649" s="160" t="s">
        <v>1287</v>
      </c>
      <c r="C649" s="162"/>
      <c r="D649" s="160" t="s">
        <v>1010</v>
      </c>
      <c r="E649" s="163">
        <v>44928</v>
      </c>
      <c r="F649" s="163">
        <v>44942</v>
      </c>
      <c r="G649" s="168">
        <f>IF(AND(表格8[[#This Row],[住院日]]&lt;&gt;"",表格8[[#This Row],[出院日]]&lt;&gt;""),(IF(表格8[姓名]="",0,(表格8[出院日]-表格8[住院日])+1)),0)</f>
        <v>15</v>
      </c>
      <c r="H649" s="165" t="str">
        <f>IFERROR((INDEX(名冊[#All],MATCH(表格8[[#This Row],[姓名]],名冊[[#All],[姓名]],0),COLUMN(名冊[[#Headers],[月費]]))),"")</f>
        <v/>
      </c>
      <c r="I649" s="165" t="str">
        <f t="array" ref="I649">IFERROR((INDEX(名冊[#All],MATCH(表格8[[#This Row],[姓名]],名冊[[#All],[姓名]],0),COLUMN(名冊[[#Headers],[包月]]))),"")</f>
        <v/>
      </c>
      <c r="J649" s="165">
        <f>600</f>
        <v>600</v>
      </c>
      <c r="K649" s="174" t="e">
        <f>-(ROUND(IF(表格8[姓名]="",0,(((表格8[月費]+表格8[[#This Row],[包月]])/30)-表格8[佔床費])*表格8[住院天數(含前後日)]),0))</f>
        <v>#VALUE!</v>
      </c>
      <c r="L649" s="169" t="str">
        <f>"住院退費 "&amp;TEXT(表格8[[#This Row],[住院日]],"mm/dd;;")&amp;"-"&amp;TEXT(表格8[[#This Row],[出院日]],"mm/dd;;")&amp;" 共"&amp;表格8[[#This Row],[住院天數(含前後日)]]&amp;"日"</f>
        <v>住院退費 01/02-01/16 共15日</v>
      </c>
      <c r="M649" s="167">
        <f>-(ROUNDDOWN(表格8[[#This Row],[住院天數(含前後日)]]/7,0)*50)</f>
        <v>-100</v>
      </c>
      <c r="N649" s="70"/>
      <c r="O649" s="172"/>
      <c r="P649" s="174">
        <f>-(ROUND(表格8[[#This Row],[冷氣使用
天數]]*(500/30),0))</f>
        <v>0</v>
      </c>
    </row>
    <row r="650" spans="1:16" hidden="1">
      <c r="A650" s="160" t="str">
        <f t="array" ref="A650">IFERROR((INDEX(名冊[#All],MATCH(表格8[[#This Row],[姓名]],名冊[[#All],[姓名]],0),COLUMN(名冊[[#Headers],[字號]]))),"")</f>
        <v>2-197</v>
      </c>
      <c r="B650" s="160" t="s">
        <v>534</v>
      </c>
      <c r="C650" s="162"/>
      <c r="D650" s="160" t="s">
        <v>1010</v>
      </c>
      <c r="E650" s="163">
        <v>44924</v>
      </c>
      <c r="F650" s="163">
        <v>44943</v>
      </c>
      <c r="G650" s="168">
        <f>IF(AND(表格8[[#This Row],[住院日]]&lt;&gt;"",表格8[[#This Row],[出院日]]&lt;&gt;""),(IF(表格8[姓名]="",0,(表格8[出院日]-表格8[住院日])+1)),0)</f>
        <v>20</v>
      </c>
      <c r="H650" s="165">
        <f>IFERROR((INDEX(名冊[#All],MATCH(表格8[[#This Row],[姓名]],名冊[[#All],[姓名]],0),COLUMN(名冊[[#Headers],[月費]]))),"")</f>
        <v>35000</v>
      </c>
      <c r="I650" s="165">
        <f t="array" ref="I650">IFERROR((INDEX(名冊[#All],MATCH(表格8[[#This Row],[姓名]],名冊[[#All],[姓名]],0),COLUMN(名冊[[#Headers],[包月]]))),"")</f>
        <v>0</v>
      </c>
      <c r="J650" s="165">
        <f>600</f>
        <v>600</v>
      </c>
      <c r="K650" s="174">
        <f>-(ROUND(IF(表格8[姓名]="",0,(((表格8[月費]+表格8[[#This Row],[包月]])/30)-表格8[佔床費])*表格8[住院天數(含前後日)]),0))</f>
        <v>-11333</v>
      </c>
      <c r="L650" s="169" t="str">
        <f>"住院退費 "&amp;TEXT(表格8[[#This Row],[住院日]],"mm/dd;;")&amp;"-"&amp;TEXT(表格8[[#This Row],[出院日]],"mm/dd;;")&amp;" 共"&amp;表格8[[#This Row],[住院天數(含前後日)]]&amp;"日"</f>
        <v>住院退費 12/29-01/17 共20日</v>
      </c>
      <c r="M650" s="167">
        <f>-(ROUNDDOWN(表格8[[#This Row],[住院天數(含前後日)]]/7,0)*50)</f>
        <v>-100</v>
      </c>
      <c r="N650" s="70"/>
      <c r="O650" s="172"/>
      <c r="P650" s="174">
        <f>-(ROUND(表格8[[#This Row],[冷氣使用
天數]]*(500/30),0))</f>
        <v>0</v>
      </c>
    </row>
    <row r="651" spans="1:16" hidden="1">
      <c r="A651" s="160" t="str">
        <f t="array" ref="A651">IFERROR((INDEX(名冊[#All],MATCH(表格8[[#This Row],[姓名]],名冊[[#All],[姓名]],0),COLUMN(名冊[[#Headers],[字號]]))),"")</f>
        <v>1-432</v>
      </c>
      <c r="B651" s="160" t="s">
        <v>613</v>
      </c>
      <c r="C651" s="162"/>
      <c r="D651" s="160" t="s">
        <v>1010</v>
      </c>
      <c r="E651" s="163">
        <v>44924</v>
      </c>
      <c r="F651" s="163">
        <v>44939</v>
      </c>
      <c r="G651" s="168">
        <f>IF(AND(表格8[[#This Row],[住院日]]&lt;&gt;"",表格8[[#This Row],[出院日]]&lt;&gt;""),(IF(表格8[姓名]="",0,(表格8[出院日]-表格8[住院日])+1)),0)</f>
        <v>16</v>
      </c>
      <c r="H651" s="165">
        <f>IFERROR((INDEX(名冊[#All],MATCH(表格8[[#This Row],[姓名]],名冊[[#All],[姓名]],0),COLUMN(名冊[[#Headers],[月費]]))),"")</f>
        <v>30000</v>
      </c>
      <c r="I651" s="165">
        <f t="array" ref="I651">IFERROR((INDEX(名冊[#All],MATCH(表格8[[#This Row],[姓名]],名冊[[#All],[姓名]],0),COLUMN(名冊[[#Headers],[包月]]))),"")</f>
        <v>0</v>
      </c>
      <c r="J651" s="165">
        <f>600</f>
        <v>600</v>
      </c>
      <c r="K651" s="174">
        <f>-(ROUND(IF(表格8[姓名]="",0,(((表格8[月費]+表格8[[#This Row],[包月]])/30)-表格8[佔床費])*表格8[住院天數(含前後日)]),0))</f>
        <v>-6400</v>
      </c>
      <c r="L651" s="169" t="str">
        <f>"住院退費 "&amp;TEXT(表格8[[#This Row],[住院日]],"mm/dd;;")&amp;"-"&amp;TEXT(表格8[[#This Row],[出院日]],"mm/dd;;")&amp;" 共"&amp;表格8[[#This Row],[住院天數(含前後日)]]&amp;"日"</f>
        <v>住院退費 12/29-01/13 共16日</v>
      </c>
      <c r="M651" s="167">
        <f>-(ROUNDDOWN(表格8[[#This Row],[住院天數(含前後日)]]/7,0)*50)</f>
        <v>-100</v>
      </c>
      <c r="N651" s="70"/>
      <c r="O651" s="172"/>
      <c r="P651" s="174">
        <f>-(ROUND(表格8[[#This Row],[冷氣使用
天數]]*(500/30),0))</f>
        <v>0</v>
      </c>
    </row>
    <row r="652" spans="1:16" hidden="1">
      <c r="A652" s="160" t="str">
        <f t="array" ref="A652">IFERROR((INDEX(名冊[#All],MATCH(表格8[[#This Row],[姓名]],名冊[[#All],[姓名]],0),COLUMN(名冊[[#Headers],[字號]]))),"")</f>
        <v>1-477</v>
      </c>
      <c r="B652" s="160" t="s">
        <v>521</v>
      </c>
      <c r="C652" s="162"/>
      <c r="D652" s="160" t="s">
        <v>1010</v>
      </c>
      <c r="E652" s="163">
        <v>44927</v>
      </c>
      <c r="F652" s="163">
        <v>44932</v>
      </c>
      <c r="G652" s="168">
        <f>IF(AND(表格8[[#This Row],[住院日]]&lt;&gt;"",表格8[[#This Row],[出院日]]&lt;&gt;""),(IF(表格8[姓名]="",0,(表格8[出院日]-表格8[住院日])+1)),0)</f>
        <v>6</v>
      </c>
      <c r="H652" s="165">
        <f>IFERROR((INDEX(名冊[#All],MATCH(表格8[[#This Row],[姓名]],名冊[[#All],[姓名]],0),COLUMN(名冊[[#Headers],[月費]]))),"")</f>
        <v>30000</v>
      </c>
      <c r="I652" s="165">
        <f t="array" ref="I652">IFERROR((INDEX(名冊[#All],MATCH(表格8[[#This Row],[姓名]],名冊[[#All],[姓名]],0),COLUMN(名冊[[#Headers],[包月]]))),"")</f>
        <v>0</v>
      </c>
      <c r="J652" s="165">
        <f>600</f>
        <v>600</v>
      </c>
      <c r="K652" s="174">
        <f>-(ROUND(IF(表格8[姓名]="",0,(((表格8[月費]+表格8[[#This Row],[包月]])/30)-表格8[佔床費])*表格8[住院天數(含前後日)]),0))</f>
        <v>-2400</v>
      </c>
      <c r="L652" s="169" t="str">
        <f>"住院退費 "&amp;TEXT(表格8[[#This Row],[住院日]],"mm/dd;;")&amp;"-"&amp;TEXT(表格8[[#This Row],[出院日]],"mm/dd;;")&amp;" 共"&amp;表格8[[#This Row],[住院天數(含前後日)]]&amp;"日"</f>
        <v>住院退費 01/01-01/06 共6日</v>
      </c>
      <c r="M652" s="167">
        <f>-(ROUNDDOWN(表格8[[#This Row],[住院天數(含前後日)]]/7,0)*50)</f>
        <v>0</v>
      </c>
      <c r="N652" s="70"/>
      <c r="O652" s="172"/>
      <c r="P652" s="174">
        <f>-(ROUND(表格8[[#This Row],[冷氣使用
天數]]*(500/30),0))</f>
        <v>0</v>
      </c>
    </row>
    <row r="653" spans="1:16" hidden="1">
      <c r="A653" s="160" t="str">
        <f t="array" ref="A653">IFERROR((INDEX(名冊[#All],MATCH(表格8[[#This Row],[姓名]],名冊[[#All],[姓名]],0),COLUMN(名冊[[#Headers],[字號]]))),"")</f>
        <v>2-081</v>
      </c>
      <c r="B653" s="160" t="s">
        <v>603</v>
      </c>
      <c r="C653" s="162"/>
      <c r="D653" s="160" t="s">
        <v>1010</v>
      </c>
      <c r="E653" s="163">
        <v>44932</v>
      </c>
      <c r="F653" s="163">
        <v>44942</v>
      </c>
      <c r="G653" s="168">
        <f>IF(AND(表格8[[#This Row],[住院日]]&lt;&gt;"",表格8[[#This Row],[出院日]]&lt;&gt;""),(IF(表格8[姓名]="",0,(表格8[出院日]-表格8[住院日])+1)),0)</f>
        <v>11</v>
      </c>
      <c r="H653" s="165">
        <f>IFERROR((INDEX(名冊[#All],MATCH(表格8[[#This Row],[姓名]],名冊[[#All],[姓名]],0),COLUMN(名冊[[#Headers],[月費]]))),"")</f>
        <v>37000</v>
      </c>
      <c r="I653" s="165">
        <f t="array" ref="I653">IFERROR((INDEX(名冊[#All],MATCH(表格8[[#This Row],[姓名]],名冊[[#All],[姓名]],0),COLUMN(名冊[[#Headers],[包月]]))),"")</f>
        <v>0</v>
      </c>
      <c r="J653" s="165">
        <f>600</f>
        <v>600</v>
      </c>
      <c r="K653" s="174">
        <f>-(ROUND(IF(表格8[姓名]="",0,(((表格8[月費]+表格8[[#This Row],[包月]])/30)-表格8[佔床費])*表格8[住院天數(含前後日)]),0))</f>
        <v>-6967</v>
      </c>
      <c r="L653" s="169" t="str">
        <f>"住院退費 "&amp;TEXT(表格8[[#This Row],[住院日]],"mm/dd;;")&amp;"-"&amp;TEXT(表格8[[#This Row],[出院日]],"mm/dd;;")&amp;" 共"&amp;表格8[[#This Row],[住院天數(含前後日)]]&amp;"日"</f>
        <v>住院退費 01/06-01/16 共11日</v>
      </c>
      <c r="M653" s="167">
        <f>-(ROUNDDOWN(表格8[[#This Row],[住院天數(含前後日)]]/7,0)*50)</f>
        <v>-50</v>
      </c>
      <c r="N653" s="70"/>
      <c r="O653" s="172"/>
      <c r="P653" s="174">
        <f>-(ROUND(表格8[[#This Row],[冷氣使用
天數]]*(500/30),0))</f>
        <v>0</v>
      </c>
    </row>
    <row r="654" spans="1:16" hidden="1">
      <c r="A654" s="160" t="str">
        <f t="array" ref="A654">IFERROR((INDEX(名冊[#All],MATCH(表格8[[#This Row],[姓名]],名冊[[#All],[姓名]],0),COLUMN(名冊[[#Headers],[字號]]))),"")</f>
        <v>1-675</v>
      </c>
      <c r="B654" s="160" t="s">
        <v>1528</v>
      </c>
      <c r="C654" s="162"/>
      <c r="D654" s="160" t="str">
        <f t="shared" ref="D654:D671" si="11">"住院退費"</f>
        <v>住院退費</v>
      </c>
      <c r="E654" s="163">
        <v>44956</v>
      </c>
      <c r="F654" s="163">
        <v>44970</v>
      </c>
      <c r="G654" s="168">
        <f>IF(AND(表格8[[#This Row],[住院日]]&lt;&gt;"",表格8[[#This Row],[出院日]]&lt;&gt;""),(IF(表格8[姓名]="",0,(表格8[出院日]-表格8[住院日])+1)),0)</f>
        <v>15</v>
      </c>
      <c r="H654" s="165">
        <f>IFERROR((INDEX(名冊[#All],MATCH(表格8[[#This Row],[姓名]],名冊[[#All],[姓名]],0),COLUMN(名冊[[#Headers],[月費]]))),"")</f>
        <v>30000</v>
      </c>
      <c r="I654" s="165">
        <f t="array" ref="I654">IFERROR((INDEX(名冊[#All],MATCH(表格8[[#This Row],[姓名]],名冊[[#All],[姓名]],0),COLUMN(名冊[[#Headers],[包月]]))),"")</f>
        <v>0</v>
      </c>
      <c r="J654" s="165">
        <f>600</f>
        <v>600</v>
      </c>
      <c r="K654" s="174">
        <f>-(ROUND(IF(表格8[姓名]="",0,(((表格8[月費]+表格8[[#This Row],[包月]])/30)-表格8[佔床費])*表格8[住院天數(含前後日)]),0))</f>
        <v>-6000</v>
      </c>
      <c r="L654" s="169" t="str">
        <f>"住院退費 "&amp;TEXT(表格8[[#This Row],[住院日]],"mm/dd;;")&amp;"-"&amp;TEXT(表格8[[#This Row],[出院日]],"mm/dd;;")&amp;" 共"&amp;表格8[[#This Row],[住院天數(含前後日)]]&amp;"日"</f>
        <v>住院退費 01/30-02/13 共15日</v>
      </c>
      <c r="M654" s="167">
        <f>-(ROUNDDOWN(表格8[[#This Row],[住院天數(含前後日)]]/7,0)*50)</f>
        <v>-100</v>
      </c>
      <c r="N654" s="70"/>
      <c r="O654" s="172"/>
      <c r="P654" s="174">
        <f>-(ROUND(表格8[[#This Row],[冷氣使用
天數]]*(500/30),0))</f>
        <v>0</v>
      </c>
    </row>
    <row r="655" spans="1:16" hidden="1">
      <c r="A655" s="160" t="str">
        <f t="array" ref="A655">IFERROR((INDEX(名冊[#All],MATCH(表格8[[#This Row],[姓名]],名冊[[#All],[姓名]],0),COLUMN(名冊[[#Headers],[字號]]))),"")</f>
        <v/>
      </c>
      <c r="B655" s="160" t="s">
        <v>1529</v>
      </c>
      <c r="C655" s="162"/>
      <c r="D655" s="160" t="str">
        <f t="shared" si="11"/>
        <v>住院退費</v>
      </c>
      <c r="E655" s="163">
        <v>44964</v>
      </c>
      <c r="F655" s="163">
        <v>44970</v>
      </c>
      <c r="G655" s="168">
        <f>IF(AND(表格8[[#This Row],[住院日]]&lt;&gt;"",表格8[[#This Row],[出院日]]&lt;&gt;""),(IF(表格8[姓名]="",0,(表格8[出院日]-表格8[住院日])+1)),0)</f>
        <v>7</v>
      </c>
      <c r="H655" s="165" t="str">
        <f>IFERROR((INDEX(名冊[#All],MATCH(表格8[[#This Row],[姓名]],名冊[[#All],[姓名]],0),COLUMN(名冊[[#Headers],[月費]]))),"")</f>
        <v/>
      </c>
      <c r="I655" s="165" t="str">
        <f t="array" ref="I655">IFERROR((INDEX(名冊[#All],MATCH(表格8[[#This Row],[姓名]],名冊[[#All],[姓名]],0),COLUMN(名冊[[#Headers],[包月]]))),"")</f>
        <v/>
      </c>
      <c r="J655" s="165">
        <f>600</f>
        <v>600</v>
      </c>
      <c r="K655" s="174" t="e">
        <f>-(ROUND(IF(表格8[姓名]="",0,(((表格8[月費]+表格8[[#This Row],[包月]])/30)-表格8[佔床費])*表格8[住院天數(含前後日)]),0))</f>
        <v>#VALUE!</v>
      </c>
      <c r="L655" s="169" t="str">
        <f>"住院退費 "&amp;TEXT(表格8[[#This Row],[住院日]],"mm/dd;;")&amp;"-"&amp;TEXT(表格8[[#This Row],[出院日]],"mm/dd;;")&amp;" 共"&amp;表格8[[#This Row],[住院天數(含前後日)]]&amp;"日"</f>
        <v>住院退費 02/07-02/13 共7日</v>
      </c>
      <c r="M655" s="167">
        <f>-(ROUNDDOWN(表格8[[#This Row],[住院天數(含前後日)]]/7,0)*50)</f>
        <v>-50</v>
      </c>
      <c r="N655" s="70"/>
      <c r="O655" s="172"/>
      <c r="P655" s="174">
        <f>-(ROUND(表格8[[#This Row],[冷氣使用
天數]]*(500/30),0))</f>
        <v>0</v>
      </c>
    </row>
    <row r="656" spans="1:16" hidden="1">
      <c r="A656" s="160" t="str">
        <f t="array" ref="A656">IFERROR((INDEX(名冊[#All],MATCH(表格8[[#This Row],[姓名]],名冊[[#All],[姓名]],0),COLUMN(名冊[[#Headers],[字號]]))),"")</f>
        <v>3-519</v>
      </c>
      <c r="B656" s="160" t="s">
        <v>1513</v>
      </c>
      <c r="C656" s="162"/>
      <c r="D656" s="160" t="str">
        <f t="shared" si="11"/>
        <v>住院退費</v>
      </c>
      <c r="E656" s="163">
        <v>44959</v>
      </c>
      <c r="F656" s="163">
        <v>44970</v>
      </c>
      <c r="G656" s="168">
        <f>IF(AND(表格8[[#This Row],[住院日]]&lt;&gt;"",表格8[[#This Row],[出院日]]&lt;&gt;""),(IF(表格8[姓名]="",0,(表格8[出院日]-表格8[住院日])+1)),0)</f>
        <v>12</v>
      </c>
      <c r="H656" s="165">
        <f>IFERROR((INDEX(名冊[#All],MATCH(表格8[[#This Row],[姓名]],名冊[[#All],[姓名]],0),COLUMN(名冊[[#Headers],[月費]]))),"")</f>
        <v>32000</v>
      </c>
      <c r="I656" s="165">
        <f t="array" ref="I656">IFERROR((INDEX(名冊[#All],MATCH(表格8[[#This Row],[姓名]],名冊[[#All],[姓名]],0),COLUMN(名冊[[#Headers],[包月]]))),"")</f>
        <v>0</v>
      </c>
      <c r="J656" s="165">
        <f>600</f>
        <v>600</v>
      </c>
      <c r="K656" s="174">
        <f>-(ROUND(IF(表格8[姓名]="",0,(((表格8[月費]+表格8[[#This Row],[包月]])/30)-表格8[佔床費])*表格8[住院天數(含前後日)]),0))</f>
        <v>-5600</v>
      </c>
      <c r="L656" s="169" t="str">
        <f>"住院退費 "&amp;TEXT(表格8[[#This Row],[住院日]],"mm/dd;;")&amp;"-"&amp;TEXT(表格8[[#This Row],[出院日]],"mm/dd;;")&amp;" 共"&amp;表格8[[#This Row],[住院天數(含前後日)]]&amp;"日"</f>
        <v>住院退費 02/02-02/13 共12日</v>
      </c>
      <c r="M656" s="167">
        <f>-(ROUNDDOWN(表格8[[#This Row],[住院天數(含前後日)]]/7,0)*50)</f>
        <v>-50</v>
      </c>
      <c r="N656" s="70"/>
      <c r="O656" s="172"/>
      <c r="P656" s="174">
        <f>-(ROUND(表格8[[#This Row],[冷氣使用
天數]]*(500/30),0))</f>
        <v>0</v>
      </c>
    </row>
    <row r="657" spans="1:16" hidden="1">
      <c r="A657" s="160" t="str">
        <f t="array" ref="A657">IFERROR((INDEX(名冊[#All],MATCH(表格8[[#This Row],[姓名]],名冊[[#All],[姓名]],0),COLUMN(名冊[[#Headers],[字號]]))),"")</f>
        <v>1-672</v>
      </c>
      <c r="B657" s="160" t="s">
        <v>1530</v>
      </c>
      <c r="C657" s="162"/>
      <c r="D657" s="160" t="str">
        <f t="shared" si="11"/>
        <v>住院退費</v>
      </c>
      <c r="E657" s="163">
        <v>44964</v>
      </c>
      <c r="F657" s="163">
        <v>44979</v>
      </c>
      <c r="G657" s="168">
        <f>IF(AND(表格8[[#This Row],[住院日]]&lt;&gt;"",表格8[[#This Row],[出院日]]&lt;&gt;""),(IF(表格8[姓名]="",0,(表格8[出院日]-表格8[住院日])+1)),0)</f>
        <v>16</v>
      </c>
      <c r="H657" s="165">
        <f>IFERROR((INDEX(名冊[#All],MATCH(表格8[[#This Row],[姓名]],名冊[[#All],[姓名]],0),COLUMN(名冊[[#Headers],[月費]]))),"")</f>
        <v>27000</v>
      </c>
      <c r="I657" s="165">
        <f t="array" ref="I657">IFERROR((INDEX(名冊[#All],MATCH(表格8[[#This Row],[姓名]],名冊[[#All],[姓名]],0),COLUMN(名冊[[#Headers],[包月]]))),"")</f>
        <v>0</v>
      </c>
      <c r="J657" s="165">
        <f>600</f>
        <v>600</v>
      </c>
      <c r="K657" s="174">
        <f>-(ROUND(IF(表格8[姓名]="",0,(((表格8[月費]+表格8[[#This Row],[包月]])/30)-表格8[佔床費])*表格8[住院天數(含前後日)]),0))</f>
        <v>-4800</v>
      </c>
      <c r="L657" s="169" t="str">
        <f>"住院退費 "&amp;TEXT(表格8[[#This Row],[住院日]],"mm/dd;;")&amp;"-"&amp;TEXT(表格8[[#This Row],[出院日]],"mm/dd;;")&amp;" 共"&amp;表格8[[#This Row],[住院天數(含前後日)]]&amp;"日"</f>
        <v>住院退費 02/07-02/22 共16日</v>
      </c>
      <c r="M657" s="167">
        <f>-(ROUNDDOWN(表格8[[#This Row],[住院天數(含前後日)]]/7,0)*50)</f>
        <v>-100</v>
      </c>
      <c r="N657" s="70"/>
      <c r="O657" s="172"/>
      <c r="P657" s="174">
        <f>-(ROUND(表格8[[#This Row],[冷氣使用
天數]]*(500/30),0))</f>
        <v>0</v>
      </c>
    </row>
    <row r="658" spans="1:16" hidden="1">
      <c r="A658" s="160" t="str">
        <f t="array" ref="A658">IFERROR((INDEX(名冊[#All],MATCH(表格8[[#This Row],[姓名]],名冊[[#All],[姓名]],0),COLUMN(名冊[[#Headers],[字號]]))),"")</f>
        <v>1-672</v>
      </c>
      <c r="B658" s="160" t="s">
        <v>1530</v>
      </c>
      <c r="C658" s="162"/>
      <c r="D658" s="160" t="str">
        <f t="shared" si="11"/>
        <v>住院退費</v>
      </c>
      <c r="E658" s="163">
        <v>44944</v>
      </c>
      <c r="F658" s="163">
        <v>44953</v>
      </c>
      <c r="G658" s="168">
        <f>IF(AND(表格8[[#This Row],[住院日]]&lt;&gt;"",表格8[[#This Row],[出院日]]&lt;&gt;""),(IF(表格8[姓名]="",0,(表格8[出院日]-表格8[住院日])+1)),0)</f>
        <v>10</v>
      </c>
      <c r="H658" s="165">
        <f>IFERROR((INDEX(名冊[#All],MATCH(表格8[[#This Row],[姓名]],名冊[[#All],[姓名]],0),COLUMN(名冊[[#Headers],[月費]]))),"")</f>
        <v>27000</v>
      </c>
      <c r="I658" s="165">
        <f t="array" ref="I658">IFERROR((INDEX(名冊[#All],MATCH(表格8[[#This Row],[姓名]],名冊[[#All],[姓名]],0),COLUMN(名冊[[#Headers],[包月]]))),"")</f>
        <v>0</v>
      </c>
      <c r="J658" s="165">
        <f>600</f>
        <v>600</v>
      </c>
      <c r="K658" s="174">
        <f>-(ROUND(IF(表格8[姓名]="",0,(((表格8[月費]+表格8[[#This Row],[包月]])/30)-表格8[佔床費])*表格8[住院天數(含前後日)]),0))</f>
        <v>-3000</v>
      </c>
      <c r="L658" s="169" t="str">
        <f>"住院退費 "&amp;TEXT(表格8[[#This Row],[住院日]],"mm/dd;;")&amp;"-"&amp;TEXT(表格8[[#This Row],[出院日]],"mm/dd;;")&amp;" 共"&amp;表格8[[#This Row],[住院天數(含前後日)]]&amp;"日"</f>
        <v>住院退費 01/18-01/27 共10日</v>
      </c>
      <c r="M658" s="167">
        <f>-(ROUNDDOWN(表格8[[#This Row],[住院天數(含前後日)]]/7,0)*50)</f>
        <v>-50</v>
      </c>
      <c r="N658" s="70"/>
      <c r="O658" s="172"/>
      <c r="P658" s="174">
        <f>-(ROUND(表格8[[#This Row],[冷氣使用
天數]]*(500/30),0))</f>
        <v>0</v>
      </c>
    </row>
    <row r="659" spans="1:16" hidden="1">
      <c r="A659" s="160" t="str">
        <f t="array" ref="A659">IFERROR((INDEX(名冊[#All],MATCH(表格8[[#This Row],[姓名]],名冊[[#All],[姓名]],0),COLUMN(名冊[[#Headers],[字號]]))),"")</f>
        <v/>
      </c>
      <c r="B659" s="160" t="s">
        <v>1531</v>
      </c>
      <c r="C659" s="162"/>
      <c r="D659" s="160" t="str">
        <f t="shared" si="11"/>
        <v>住院退費</v>
      </c>
      <c r="E659" s="163">
        <v>44956</v>
      </c>
      <c r="F659" s="163">
        <v>44972</v>
      </c>
      <c r="G659" s="168">
        <f>IF(AND(表格8[[#This Row],[住院日]]&lt;&gt;"",表格8[[#This Row],[出院日]]&lt;&gt;""),(IF(表格8[姓名]="",0,(表格8[出院日]-表格8[住院日])+1)),0)</f>
        <v>17</v>
      </c>
      <c r="H659" s="165" t="str">
        <f>IFERROR((INDEX(名冊[#All],MATCH(表格8[[#This Row],[姓名]],名冊[[#All],[姓名]],0),COLUMN(名冊[[#Headers],[月費]]))),"")</f>
        <v/>
      </c>
      <c r="I659" s="165" t="str">
        <f t="array" ref="I659">IFERROR((INDEX(名冊[#All],MATCH(表格8[[#This Row],[姓名]],名冊[[#All],[姓名]],0),COLUMN(名冊[[#Headers],[包月]]))),"")</f>
        <v/>
      </c>
      <c r="J659" s="165">
        <f>600</f>
        <v>600</v>
      </c>
      <c r="K659" s="174" t="e">
        <f>-(ROUND(IF(表格8[姓名]="",0,(((表格8[月費]+表格8[[#This Row],[包月]])/30)-表格8[佔床費])*表格8[住院天數(含前後日)]),0))</f>
        <v>#VALUE!</v>
      </c>
      <c r="L659" s="169" t="str">
        <f>"住院退費 "&amp;TEXT(表格8[[#This Row],[住院日]],"mm/dd;;")&amp;"-"&amp;TEXT(表格8[[#This Row],[出院日]],"mm/dd;;")&amp;" 共"&amp;表格8[[#This Row],[住院天數(含前後日)]]&amp;"日"</f>
        <v>住院退費 01/30-02/15 共17日</v>
      </c>
      <c r="M659" s="167">
        <f>-(ROUNDDOWN(表格8[[#This Row],[住院天數(含前後日)]]/7,0)*50)</f>
        <v>-100</v>
      </c>
      <c r="N659" s="70"/>
      <c r="O659" s="172"/>
      <c r="P659" s="174">
        <f>-(ROUND(表格8[[#This Row],[冷氣使用
天數]]*(500/30),0))</f>
        <v>0</v>
      </c>
    </row>
    <row r="660" spans="1:16" hidden="1">
      <c r="A660" s="160" t="str">
        <f t="array" ref="A660">IFERROR((INDEX(名冊[#All],MATCH(表格8[[#This Row],[姓名]],名冊[[#All],[姓名]],0),COLUMN(名冊[[#Headers],[字號]]))),"")</f>
        <v>2-147</v>
      </c>
      <c r="B660" s="160" t="s">
        <v>1532</v>
      </c>
      <c r="C660" s="162"/>
      <c r="D660" s="160" t="str">
        <f t="shared" si="11"/>
        <v>住院退費</v>
      </c>
      <c r="E660" s="163">
        <v>44956</v>
      </c>
      <c r="F660" s="163">
        <v>44966</v>
      </c>
      <c r="G660" s="168">
        <f>IF(AND(表格8[[#This Row],[住院日]]&lt;&gt;"",表格8[[#This Row],[出院日]]&lt;&gt;""),(IF(表格8[姓名]="",0,(表格8[出院日]-表格8[住院日])+1)),0)</f>
        <v>11</v>
      </c>
      <c r="H660" s="165">
        <f>IFERROR((INDEX(名冊[#All],MATCH(表格8[[#This Row],[姓名]],名冊[[#All],[姓名]],0),COLUMN(名冊[[#Headers],[月費]]))),"")</f>
        <v>37000</v>
      </c>
      <c r="I660" s="165">
        <f t="array" ref="I660">IFERROR((INDEX(名冊[#All],MATCH(表格8[[#This Row],[姓名]],名冊[[#All],[姓名]],0),COLUMN(名冊[[#Headers],[包月]]))),"")</f>
        <v>0</v>
      </c>
      <c r="J660" s="165">
        <f>600</f>
        <v>600</v>
      </c>
      <c r="K660" s="174">
        <f>-(ROUND(IF(表格8[姓名]="",0,(((表格8[月費]+表格8[[#This Row],[包月]])/30)-表格8[佔床費])*表格8[住院天數(含前後日)]),0))</f>
        <v>-6967</v>
      </c>
      <c r="L660" s="169" t="str">
        <f>"住院退費 "&amp;TEXT(表格8[[#This Row],[住院日]],"mm/dd;;")&amp;"-"&amp;TEXT(表格8[[#This Row],[出院日]],"mm/dd;;")&amp;" 共"&amp;表格8[[#This Row],[住院天數(含前後日)]]&amp;"日"</f>
        <v>住院退費 01/30-02/09 共11日</v>
      </c>
      <c r="M660" s="167">
        <f>-(ROUNDDOWN(表格8[[#This Row],[住院天數(含前後日)]]/7,0)*50)</f>
        <v>-50</v>
      </c>
      <c r="N660" s="70"/>
      <c r="O660" s="172"/>
      <c r="P660" s="174">
        <f>-(ROUND(表格8[[#This Row],[冷氣使用
天數]]*(500/30),0))</f>
        <v>0</v>
      </c>
    </row>
    <row r="661" spans="1:16" hidden="1">
      <c r="A661" s="160" t="str">
        <f t="array" ref="A661">IFERROR((INDEX(名冊[#All],MATCH(表格8[[#This Row],[姓名]],名冊[[#All],[姓名]],0),COLUMN(名冊[[#Headers],[字號]]))),"")</f>
        <v>3-470</v>
      </c>
      <c r="B661" s="160" t="s">
        <v>1533</v>
      </c>
      <c r="C661" s="162"/>
      <c r="D661" s="160" t="str">
        <f t="shared" si="11"/>
        <v>住院退費</v>
      </c>
      <c r="E661" s="163">
        <v>44957</v>
      </c>
      <c r="F661" s="163">
        <v>44971</v>
      </c>
      <c r="G661" s="168">
        <f>IF(AND(表格8[[#This Row],[住院日]]&lt;&gt;"",表格8[[#This Row],[出院日]]&lt;&gt;""),(IF(表格8[姓名]="",0,(表格8[出院日]-表格8[住院日])+1)),0)</f>
        <v>15</v>
      </c>
      <c r="H661" s="165">
        <f>IFERROR((INDEX(名冊[#All],MATCH(表格8[[#This Row],[姓名]],名冊[[#All],[姓名]],0),COLUMN(名冊[[#Headers],[月費]]))),"")</f>
        <v>32000</v>
      </c>
      <c r="I661" s="165">
        <f t="array" ref="I661">IFERROR((INDEX(名冊[#All],MATCH(表格8[[#This Row],[姓名]],名冊[[#All],[姓名]],0),COLUMN(名冊[[#Headers],[包月]]))),"")</f>
        <v>0</v>
      </c>
      <c r="J661" s="165">
        <f>600</f>
        <v>600</v>
      </c>
      <c r="K661" s="174">
        <f>-(ROUND(IF(表格8[姓名]="",0,(((表格8[月費]+表格8[[#This Row],[包月]])/30)-表格8[佔床費])*表格8[住院天數(含前後日)]),0))</f>
        <v>-7000</v>
      </c>
      <c r="L661" s="169" t="str">
        <f>"住院退費 "&amp;TEXT(表格8[[#This Row],[住院日]],"mm/dd;;")&amp;"-"&amp;TEXT(表格8[[#This Row],[出院日]],"mm/dd;;")&amp;" 共"&amp;表格8[[#This Row],[住院天數(含前後日)]]&amp;"日"</f>
        <v>住院退費 01/31-02/14 共15日</v>
      </c>
      <c r="M661" s="167">
        <f>-(ROUNDDOWN(表格8[[#This Row],[住院天數(含前後日)]]/7,0)*50)</f>
        <v>-100</v>
      </c>
      <c r="N661" s="70"/>
      <c r="O661" s="172"/>
      <c r="P661" s="174">
        <f>-(ROUND(表格8[[#This Row],[冷氣使用
天數]]*(500/30),0))</f>
        <v>0</v>
      </c>
    </row>
    <row r="662" spans="1:16" hidden="1">
      <c r="A662" s="160" t="str">
        <f t="array" ref="A662">IFERROR((INDEX(名冊[#All],MATCH(表格8[[#This Row],[姓名]],名冊[[#All],[姓名]],0),COLUMN(名冊[[#Headers],[字號]]))),"")</f>
        <v/>
      </c>
      <c r="B662" s="160" t="s">
        <v>1534</v>
      </c>
      <c r="C662" s="162"/>
      <c r="D662" s="160" t="str">
        <f t="shared" si="11"/>
        <v>住院退費</v>
      </c>
      <c r="E662" s="163">
        <v>44957</v>
      </c>
      <c r="F662" s="163">
        <v>44966</v>
      </c>
      <c r="G662" s="168">
        <f>IF(AND(表格8[[#This Row],[住院日]]&lt;&gt;"",表格8[[#This Row],[出院日]]&lt;&gt;""),(IF(表格8[姓名]="",0,(表格8[出院日]-表格8[住院日])+1)),0)</f>
        <v>10</v>
      </c>
      <c r="H662" s="165" t="str">
        <f>IFERROR((INDEX(名冊[#All],MATCH(表格8[[#This Row],[姓名]],名冊[[#All],[姓名]],0),COLUMN(名冊[[#Headers],[月費]]))),"")</f>
        <v/>
      </c>
      <c r="I662" s="165" t="str">
        <f t="array" ref="I662">IFERROR((INDEX(名冊[#All],MATCH(表格8[[#This Row],[姓名]],名冊[[#All],[姓名]],0),COLUMN(名冊[[#Headers],[包月]]))),"")</f>
        <v/>
      </c>
      <c r="J662" s="165">
        <f>600</f>
        <v>600</v>
      </c>
      <c r="K662" s="174" t="e">
        <f>-(ROUND(IF(表格8[姓名]="",0,(((表格8[月費]+表格8[[#This Row],[包月]])/30)-表格8[佔床費])*表格8[住院天數(含前後日)]),0))</f>
        <v>#VALUE!</v>
      </c>
      <c r="L662" s="169" t="str">
        <f>"住院退費 "&amp;TEXT(表格8[[#This Row],[住院日]],"mm/dd;;")&amp;"-"&amp;TEXT(表格8[[#This Row],[出院日]],"mm/dd;;")&amp;" 共"&amp;表格8[[#This Row],[住院天數(含前後日)]]&amp;"日"</f>
        <v>住院退費 01/31-02/09 共10日</v>
      </c>
      <c r="M662" s="167">
        <f>-(ROUNDDOWN(表格8[[#This Row],[住院天數(含前後日)]]/7,0)*50)</f>
        <v>-50</v>
      </c>
      <c r="N662" s="70"/>
      <c r="O662" s="172"/>
      <c r="P662" s="174">
        <f>-(ROUND(表格8[[#This Row],[冷氣使用
天數]]*(500/30),0))</f>
        <v>0</v>
      </c>
    </row>
    <row r="663" spans="1:16" hidden="1">
      <c r="A663" s="160" t="str">
        <f t="array" ref="A663">IFERROR((INDEX(名冊[#All],MATCH(表格8[[#This Row],[姓名]],名冊[[#All],[姓名]],0),COLUMN(名冊[[#Headers],[字號]]))),"")</f>
        <v>1-683</v>
      </c>
      <c r="B663" s="160" t="s">
        <v>1535</v>
      </c>
      <c r="C663" s="162"/>
      <c r="D663" s="160" t="str">
        <f t="shared" si="11"/>
        <v>住院退費</v>
      </c>
      <c r="E663" s="163">
        <v>44965</v>
      </c>
      <c r="F663" s="163">
        <v>44972</v>
      </c>
      <c r="G663" s="168">
        <f>IF(AND(表格8[[#This Row],[住院日]]&lt;&gt;"",表格8[[#This Row],[出院日]]&lt;&gt;""),(IF(表格8[姓名]="",0,(表格8[出院日]-表格8[住院日])+1)),0)</f>
        <v>8</v>
      </c>
      <c r="H663" s="165">
        <f>IFERROR((INDEX(名冊[#All],MATCH(表格8[[#This Row],[姓名]],名冊[[#All],[姓名]],0),COLUMN(名冊[[#Headers],[月費]]))),"")</f>
        <v>27000</v>
      </c>
      <c r="I663" s="165">
        <f t="array" ref="I663">IFERROR((INDEX(名冊[#All],MATCH(表格8[[#This Row],[姓名]],名冊[[#All],[姓名]],0),COLUMN(名冊[[#Headers],[包月]]))),"")</f>
        <v>0</v>
      </c>
      <c r="J663" s="165">
        <f>600</f>
        <v>600</v>
      </c>
      <c r="K663" s="174">
        <f>-(ROUND(IF(表格8[姓名]="",0,(((表格8[月費]+表格8[[#This Row],[包月]])/30)-表格8[佔床費])*表格8[住院天數(含前後日)]),0))</f>
        <v>-2400</v>
      </c>
      <c r="L663" s="169" t="str">
        <f>"住院退費 "&amp;TEXT(表格8[[#This Row],[住院日]],"mm/dd;;")&amp;"-"&amp;TEXT(表格8[[#This Row],[出院日]],"mm/dd;;")&amp;" 共"&amp;表格8[[#This Row],[住院天數(含前後日)]]&amp;"日"</f>
        <v>住院退費 02/08-02/15 共8日</v>
      </c>
      <c r="M663" s="167">
        <f>-(ROUNDDOWN(表格8[[#This Row],[住院天數(含前後日)]]/7,0)*50)</f>
        <v>-50</v>
      </c>
      <c r="N663" s="70"/>
      <c r="O663" s="172"/>
      <c r="P663" s="174">
        <f>-(ROUND(表格8[[#This Row],[冷氣使用
天數]]*(500/30),0))</f>
        <v>0</v>
      </c>
    </row>
    <row r="664" spans="1:16" hidden="1">
      <c r="A664" s="160" t="str">
        <f t="array" ref="A664">IFERROR((INDEX(名冊[#All],MATCH(表格8[[#This Row],[姓名]],名冊[[#All],[姓名]],0),COLUMN(名冊[[#Headers],[字號]]))),"")</f>
        <v>1-519</v>
      </c>
      <c r="B664" s="160" t="s">
        <v>1536</v>
      </c>
      <c r="C664" s="162"/>
      <c r="D664" s="160" t="str">
        <f t="shared" si="11"/>
        <v>住院退費</v>
      </c>
      <c r="E664" s="163">
        <v>44974</v>
      </c>
      <c r="F664" s="163">
        <v>44977</v>
      </c>
      <c r="G664" s="168">
        <f>IF(AND(表格8[[#This Row],[住院日]]&lt;&gt;"",表格8[[#This Row],[出院日]]&lt;&gt;""),(IF(表格8[姓名]="",0,(表格8[出院日]-表格8[住院日])+1)),0)</f>
        <v>4</v>
      </c>
      <c r="H664" s="165">
        <f>IFERROR((INDEX(名冊[#All],MATCH(表格8[[#This Row],[姓名]],名冊[[#All],[姓名]],0),COLUMN(名冊[[#Headers],[月費]]))),"")</f>
        <v>32000</v>
      </c>
      <c r="I664" s="165">
        <f t="array" ref="I664">IFERROR((INDEX(名冊[#All],MATCH(表格8[[#This Row],[姓名]],名冊[[#All],[姓名]],0),COLUMN(名冊[[#Headers],[包月]]))),"")</f>
        <v>0</v>
      </c>
      <c r="J664" s="165">
        <f>600</f>
        <v>600</v>
      </c>
      <c r="K664" s="174">
        <f>-(ROUND(IF(表格8[姓名]="",0,(((表格8[月費]+表格8[[#This Row],[包月]])/30)-表格8[佔床費])*表格8[住院天數(含前後日)]),0))</f>
        <v>-1867</v>
      </c>
      <c r="L664" s="169" t="str">
        <f>"住院退費 "&amp;TEXT(表格8[[#This Row],[住院日]],"mm/dd;;")&amp;"-"&amp;TEXT(表格8[[#This Row],[出院日]],"mm/dd;;")&amp;" 共"&amp;表格8[[#This Row],[住院天數(含前後日)]]&amp;"日"</f>
        <v>住院退費 02/17-02/20 共4日</v>
      </c>
      <c r="M664" s="167">
        <f>-(ROUNDDOWN(表格8[[#This Row],[住院天數(含前後日)]]/7,0)*50)</f>
        <v>0</v>
      </c>
      <c r="N664" s="70"/>
      <c r="O664" s="172"/>
      <c r="P664" s="174">
        <f>-(ROUND(表格8[[#This Row],[冷氣使用
天數]]*(500/30),0))</f>
        <v>0</v>
      </c>
    </row>
    <row r="665" spans="1:16" hidden="1">
      <c r="A665" s="160" t="str">
        <f t="array" ref="A665">IFERROR((INDEX(名冊[#All],MATCH(表格8[[#This Row],[姓名]],名冊[[#All],[姓名]],0),COLUMN(名冊[[#Headers],[字號]]))),"")</f>
        <v/>
      </c>
      <c r="B665" s="160" t="s">
        <v>1537</v>
      </c>
      <c r="C665" s="162"/>
      <c r="D665" s="160" t="str">
        <f t="shared" si="11"/>
        <v>住院退費</v>
      </c>
      <c r="E665" s="163">
        <v>44936</v>
      </c>
      <c r="F665" s="163">
        <v>44943</v>
      </c>
      <c r="G665" s="168">
        <f>IF(AND(表格8[[#This Row],[住院日]]&lt;&gt;"",表格8[[#This Row],[出院日]]&lt;&gt;""),(IF(表格8[姓名]="",0,(表格8[出院日]-表格8[住院日])+1)),0)</f>
        <v>8</v>
      </c>
      <c r="H665" s="165" t="str">
        <f>IFERROR((INDEX(名冊[#All],MATCH(表格8[[#This Row],[姓名]],名冊[[#All],[姓名]],0),COLUMN(名冊[[#Headers],[月費]]))),"")</f>
        <v/>
      </c>
      <c r="I665" s="165" t="str">
        <f t="array" ref="I665">IFERROR((INDEX(名冊[#All],MATCH(表格8[[#This Row],[姓名]],名冊[[#All],[姓名]],0),COLUMN(名冊[[#Headers],[包月]]))),"")</f>
        <v/>
      </c>
      <c r="J665" s="165">
        <f>600</f>
        <v>600</v>
      </c>
      <c r="K665" s="174" t="e">
        <f>-(ROUND(IF(表格8[姓名]="",0,(((表格8[月費]+表格8[[#This Row],[包月]])/30)-表格8[佔床費])*表格8[住院天數(含前後日)]),0))</f>
        <v>#VALUE!</v>
      </c>
      <c r="L665" s="169" t="str">
        <f>"住院退費 "&amp;TEXT(表格8[[#This Row],[住院日]],"mm/dd;;")&amp;"-"&amp;TEXT(表格8[[#This Row],[出院日]],"mm/dd;;")&amp;" 共"&amp;表格8[[#This Row],[住院天數(含前後日)]]&amp;"日"</f>
        <v>住院退費 01/10-01/17 共8日</v>
      </c>
      <c r="M665" s="167">
        <f>-(ROUNDDOWN(表格8[[#This Row],[住院天數(含前後日)]]/7,0)*50)</f>
        <v>-50</v>
      </c>
      <c r="N665" s="70"/>
      <c r="O665" s="172"/>
      <c r="P665" s="174">
        <f>-(ROUND(表格8[[#This Row],[冷氣使用
天數]]*(500/30),0))</f>
        <v>0</v>
      </c>
    </row>
    <row r="666" spans="1:16" hidden="1">
      <c r="A666" s="160" t="str">
        <f t="array" ref="A666">IFERROR((INDEX(名冊[#All],MATCH(表格8[[#This Row],[姓名]],名冊[[#All],[姓名]],0),COLUMN(名冊[[#Headers],[字號]]))),"")</f>
        <v/>
      </c>
      <c r="B666" s="160" t="s">
        <v>1538</v>
      </c>
      <c r="C666" s="162"/>
      <c r="D666" s="160" t="str">
        <f t="shared" si="11"/>
        <v>住院退費</v>
      </c>
      <c r="E666" s="163">
        <v>44943</v>
      </c>
      <c r="F666" s="163">
        <v>44953</v>
      </c>
      <c r="G666" s="168">
        <f>IF(AND(表格8[[#This Row],[住院日]]&lt;&gt;"",表格8[[#This Row],[出院日]]&lt;&gt;""),(IF(表格8[姓名]="",0,(表格8[出院日]-表格8[住院日])+1)),0)</f>
        <v>11</v>
      </c>
      <c r="H666" s="165" t="str">
        <f>IFERROR((INDEX(名冊[#All],MATCH(表格8[[#This Row],[姓名]],名冊[[#All],[姓名]],0),COLUMN(名冊[[#Headers],[月費]]))),"")</f>
        <v/>
      </c>
      <c r="I666" s="165" t="str">
        <f t="array" ref="I666">IFERROR((INDEX(名冊[#All],MATCH(表格8[[#This Row],[姓名]],名冊[[#All],[姓名]],0),COLUMN(名冊[[#Headers],[包月]]))),"")</f>
        <v/>
      </c>
      <c r="J666" s="165">
        <f>600</f>
        <v>600</v>
      </c>
      <c r="K666" s="174" t="e">
        <f>-(ROUND(IF(表格8[姓名]="",0,(((表格8[月費]+表格8[[#This Row],[包月]])/30)-表格8[佔床費])*表格8[住院天數(含前後日)]),0))</f>
        <v>#VALUE!</v>
      </c>
      <c r="L666" s="169" t="str">
        <f>"住院退費 "&amp;TEXT(表格8[[#This Row],[住院日]],"mm/dd;;")&amp;"-"&amp;TEXT(表格8[[#This Row],[出院日]],"mm/dd;;")&amp;" 共"&amp;表格8[[#This Row],[住院天數(含前後日)]]&amp;"日"</f>
        <v>住院退費 01/17-01/27 共11日</v>
      </c>
      <c r="M666" s="167">
        <f>-(ROUNDDOWN(表格8[[#This Row],[住院天數(含前後日)]]/7,0)*50)</f>
        <v>-50</v>
      </c>
      <c r="N666" s="70"/>
      <c r="O666" s="172"/>
      <c r="P666" s="174">
        <f>-(ROUND(表格8[[#This Row],[冷氣使用
天數]]*(500/30),0))</f>
        <v>0</v>
      </c>
    </row>
    <row r="667" spans="1:16" hidden="1">
      <c r="A667" s="160" t="str">
        <f t="array" ref="A667">IFERROR((INDEX(名冊[#All],MATCH(表格8[[#This Row],[姓名]],名冊[[#All],[姓名]],0),COLUMN(名冊[[#Headers],[字號]]))),"")</f>
        <v/>
      </c>
      <c r="B667" s="160" t="s">
        <v>1539</v>
      </c>
      <c r="C667" s="162"/>
      <c r="D667" s="160" t="str">
        <f t="shared" si="11"/>
        <v>住院退費</v>
      </c>
      <c r="E667" s="163">
        <v>44971</v>
      </c>
      <c r="F667" s="163">
        <v>44979</v>
      </c>
      <c r="G667" s="168">
        <f>IF(AND(表格8[[#This Row],[住院日]]&lt;&gt;"",表格8[[#This Row],[出院日]]&lt;&gt;""),(IF(表格8[姓名]="",0,(表格8[出院日]-表格8[住院日])+1)),0)</f>
        <v>9</v>
      </c>
      <c r="H667" s="165" t="str">
        <f>IFERROR((INDEX(名冊[#All],MATCH(表格8[[#This Row],[姓名]],名冊[[#All],[姓名]],0),COLUMN(名冊[[#Headers],[月費]]))),"")</f>
        <v/>
      </c>
      <c r="I667" s="165" t="str">
        <f t="array" ref="I667">IFERROR((INDEX(名冊[#All],MATCH(表格8[[#This Row],[姓名]],名冊[[#All],[姓名]],0),COLUMN(名冊[[#Headers],[包月]]))),"")</f>
        <v/>
      </c>
      <c r="J667" s="165">
        <f>600</f>
        <v>600</v>
      </c>
      <c r="K667" s="174" t="e">
        <f>-(ROUND(IF(表格8[姓名]="",0,(((表格8[月費]+表格8[[#This Row],[包月]])/30)-表格8[佔床費])*表格8[住院天數(含前後日)]),0))</f>
        <v>#VALUE!</v>
      </c>
      <c r="L667" s="169" t="str">
        <f>"住院退費 "&amp;TEXT(表格8[[#This Row],[住院日]],"mm/dd;;")&amp;"-"&amp;TEXT(表格8[[#This Row],[出院日]],"mm/dd;;")&amp;" 共"&amp;表格8[[#This Row],[住院天數(含前後日)]]&amp;"日"</f>
        <v>住院退費 02/14-02/22 共9日</v>
      </c>
      <c r="M667" s="167">
        <f>-(ROUNDDOWN(表格8[[#This Row],[住院天數(含前後日)]]/7,0)*50)</f>
        <v>-50</v>
      </c>
      <c r="N667" s="70"/>
      <c r="O667" s="172"/>
      <c r="P667" s="174">
        <f>-(ROUND(表格8[[#This Row],[冷氣使用
天數]]*(500/30),0))</f>
        <v>0</v>
      </c>
    </row>
    <row r="668" spans="1:16" hidden="1">
      <c r="A668" s="160" t="str">
        <f t="array" ref="A668">IFERROR((INDEX(名冊[#All],MATCH(表格8[[#This Row],[姓名]],名冊[[#All],[姓名]],0),COLUMN(名冊[[#Headers],[字號]]))),"")</f>
        <v/>
      </c>
      <c r="B668" s="160" t="s">
        <v>1540</v>
      </c>
      <c r="C668" s="162"/>
      <c r="D668" s="160" t="str">
        <f t="shared" si="11"/>
        <v>住院退費</v>
      </c>
      <c r="E668" s="163">
        <v>44977</v>
      </c>
      <c r="F668" s="163">
        <v>44981</v>
      </c>
      <c r="G668" s="168">
        <f>IF(AND(表格8[[#This Row],[住院日]]&lt;&gt;"",表格8[[#This Row],[出院日]]&lt;&gt;""),(IF(表格8[姓名]="",0,(表格8[出院日]-表格8[住院日])+1)),0)</f>
        <v>5</v>
      </c>
      <c r="H668" s="165" t="str">
        <f>IFERROR((INDEX(名冊[#All],MATCH(表格8[[#This Row],[姓名]],名冊[[#All],[姓名]],0),COLUMN(名冊[[#Headers],[月費]]))),"")</f>
        <v/>
      </c>
      <c r="I668" s="165" t="str">
        <f t="array" ref="I668">IFERROR((INDEX(名冊[#All],MATCH(表格8[[#This Row],[姓名]],名冊[[#All],[姓名]],0),COLUMN(名冊[[#Headers],[包月]]))),"")</f>
        <v/>
      </c>
      <c r="J668" s="165">
        <f>600</f>
        <v>600</v>
      </c>
      <c r="K668" s="174" t="e">
        <f>-(ROUND(IF(表格8[姓名]="",0,(((表格8[月費]+表格8[[#This Row],[包月]])/30)-表格8[佔床費])*表格8[住院天數(含前後日)]),0))</f>
        <v>#VALUE!</v>
      </c>
      <c r="L668" s="169" t="str">
        <f>"住院退費 "&amp;TEXT(表格8[[#This Row],[住院日]],"mm/dd;;")&amp;"-"&amp;TEXT(表格8[[#This Row],[出院日]],"mm/dd;;")&amp;" 共"&amp;表格8[[#This Row],[住院天數(含前後日)]]&amp;"日"</f>
        <v>住院退費 02/20-02/24 共5日</v>
      </c>
      <c r="M668" s="167">
        <f>-(ROUNDDOWN(表格8[[#This Row],[住院天數(含前後日)]]/7,0)*50)</f>
        <v>0</v>
      </c>
      <c r="N668" s="70"/>
      <c r="O668" s="172"/>
      <c r="P668" s="174">
        <f>-(ROUND(表格8[[#This Row],[冷氣使用
天數]]*(500/30),0))</f>
        <v>0</v>
      </c>
    </row>
    <row r="669" spans="1:16" hidden="1">
      <c r="A669" s="160" t="str">
        <f t="array" ref="A669">IFERROR((INDEX(名冊[#All],MATCH(表格8[[#This Row],[姓名]],名冊[[#All],[姓名]],0),COLUMN(名冊[[#Headers],[字號]]))),"")</f>
        <v/>
      </c>
      <c r="B669" s="160" t="s">
        <v>1541</v>
      </c>
      <c r="C669" s="162"/>
      <c r="D669" s="160" t="str">
        <f t="shared" si="11"/>
        <v>住院退費</v>
      </c>
      <c r="E669" s="163">
        <v>44974</v>
      </c>
      <c r="F669" s="163">
        <v>44979</v>
      </c>
      <c r="G669" s="168">
        <f>IF(AND(表格8[[#This Row],[住院日]]&lt;&gt;"",表格8[[#This Row],[出院日]]&lt;&gt;""),(IF(表格8[姓名]="",0,(表格8[出院日]-表格8[住院日])+1)),0)</f>
        <v>6</v>
      </c>
      <c r="H669" s="165" t="str">
        <f>IFERROR((INDEX(名冊[#All],MATCH(表格8[[#This Row],[姓名]],名冊[[#All],[姓名]],0),COLUMN(名冊[[#Headers],[月費]]))),"")</f>
        <v/>
      </c>
      <c r="I669" s="165" t="str">
        <f t="array" ref="I669">IFERROR((INDEX(名冊[#All],MATCH(表格8[[#This Row],[姓名]],名冊[[#All],[姓名]],0),COLUMN(名冊[[#Headers],[包月]]))),"")</f>
        <v/>
      </c>
      <c r="J669" s="165">
        <f>600</f>
        <v>600</v>
      </c>
      <c r="K669" s="174" t="e">
        <f>-(ROUND(IF(表格8[姓名]="",0,(((表格8[月費]+表格8[[#This Row],[包月]])/30)-表格8[佔床費])*表格8[住院天數(含前後日)]),0))</f>
        <v>#VALUE!</v>
      </c>
      <c r="L669" s="169" t="str">
        <f>"住院退費 "&amp;TEXT(表格8[[#This Row],[住院日]],"mm/dd;;")&amp;"-"&amp;TEXT(表格8[[#This Row],[出院日]],"mm/dd;;")&amp;" 共"&amp;表格8[[#This Row],[住院天數(含前後日)]]&amp;"日"</f>
        <v>住院退費 02/17-02/22 共6日</v>
      </c>
      <c r="M669" s="167">
        <f>-(ROUNDDOWN(表格8[[#This Row],[住院天數(含前後日)]]/7,0)*50)</f>
        <v>0</v>
      </c>
      <c r="N669" s="70"/>
      <c r="O669" s="172"/>
      <c r="P669" s="174">
        <f>-(ROUND(表格8[[#This Row],[冷氣使用
天數]]*(500/30),0))</f>
        <v>0</v>
      </c>
    </row>
    <row r="670" spans="1:16" hidden="1">
      <c r="A670" s="160" t="str">
        <f t="array" ref="A670">IFERROR((INDEX(名冊[#All],MATCH(表格8[[#This Row],[姓名]],名冊[[#All],[姓名]],0),COLUMN(名冊[[#Headers],[字號]]))),"")</f>
        <v>3-504</v>
      </c>
      <c r="B670" s="160" t="s">
        <v>1542</v>
      </c>
      <c r="C670" s="162"/>
      <c r="D670" s="160" t="str">
        <f t="shared" si="11"/>
        <v>住院退費</v>
      </c>
      <c r="E670" s="163">
        <v>44961</v>
      </c>
      <c r="F670" s="163">
        <v>44968</v>
      </c>
      <c r="G670" s="168">
        <f>IF(AND(表格8[[#This Row],[住院日]]&lt;&gt;"",表格8[[#This Row],[出院日]]&lt;&gt;""),(IF(表格8[姓名]="",0,(表格8[出院日]-表格8[住院日])+1)),0)</f>
        <v>8</v>
      </c>
      <c r="H670" s="165">
        <f>IFERROR((INDEX(名冊[#All],MATCH(表格8[[#This Row],[姓名]],名冊[[#All],[姓名]],0),COLUMN(名冊[[#Headers],[月費]]))),"")</f>
        <v>25000</v>
      </c>
      <c r="I670" s="165">
        <f t="array" ref="I670">IFERROR((INDEX(名冊[#All],MATCH(表格8[[#This Row],[姓名]],名冊[[#All],[姓名]],0),COLUMN(名冊[[#Headers],[包月]]))),"")</f>
        <v>0</v>
      </c>
      <c r="J670" s="165">
        <f>600</f>
        <v>600</v>
      </c>
      <c r="K670" s="174">
        <f>-(ROUND(IF(表格8[姓名]="",0,(((表格8[月費]+表格8[[#This Row],[包月]])/30)-表格8[佔床費])*表格8[住院天數(含前後日)]),0))</f>
        <v>-1867</v>
      </c>
      <c r="L670" s="169" t="str">
        <f>"住院退費 "&amp;TEXT(表格8[[#This Row],[住院日]],"mm/dd;;")&amp;"-"&amp;TEXT(表格8[[#This Row],[出院日]],"mm/dd;;")&amp;" 共"&amp;表格8[[#This Row],[住院天數(含前後日)]]&amp;"日"</f>
        <v>住院退費 02/04-02/11 共8日</v>
      </c>
      <c r="M670" s="167">
        <f>-(ROUNDDOWN(表格8[[#This Row],[住院天數(含前後日)]]/7,0)*50)</f>
        <v>-50</v>
      </c>
      <c r="N670" s="70"/>
      <c r="O670" s="172"/>
      <c r="P670" s="174">
        <f>-(ROUND(表格8[[#This Row],[冷氣使用
天數]]*(500/30),0))</f>
        <v>0</v>
      </c>
    </row>
    <row r="671" spans="1:16" hidden="1">
      <c r="A671" s="160" t="str">
        <f t="array" ref="A671">IFERROR((INDEX(名冊[#All],MATCH(表格8[[#This Row],[姓名]],名冊[[#All],[姓名]],0),COLUMN(名冊[[#Headers],[字號]]))),"")</f>
        <v/>
      </c>
      <c r="B671" s="160" t="s">
        <v>1543</v>
      </c>
      <c r="C671" s="162"/>
      <c r="D671" s="160" t="str">
        <f t="shared" si="11"/>
        <v>住院退費</v>
      </c>
      <c r="E671" s="163">
        <v>44964</v>
      </c>
      <c r="F671" s="163">
        <v>44968</v>
      </c>
      <c r="G671" s="168">
        <f>IF(AND(表格8[[#This Row],[住院日]]&lt;&gt;"",表格8[[#This Row],[出院日]]&lt;&gt;""),(IF(表格8[姓名]="",0,(表格8[出院日]-表格8[住院日])+1)),0)</f>
        <v>5</v>
      </c>
      <c r="H671" s="165" t="str">
        <f>IFERROR((INDEX(名冊[#All],MATCH(表格8[[#This Row],[姓名]],名冊[[#All],[姓名]],0),COLUMN(名冊[[#Headers],[月費]]))),"")</f>
        <v/>
      </c>
      <c r="I671" s="165" t="str">
        <f t="array" ref="I671">IFERROR((INDEX(名冊[#All],MATCH(表格8[[#This Row],[姓名]],名冊[[#All],[姓名]],0),COLUMN(名冊[[#Headers],[包月]]))),"")</f>
        <v/>
      </c>
      <c r="J671" s="165">
        <f>600</f>
        <v>600</v>
      </c>
      <c r="K671" s="174" t="e">
        <f>-(ROUND(IF(表格8[姓名]="",0,(((表格8[月費]+表格8[[#This Row],[包月]])/30)-表格8[佔床費])*表格8[住院天數(含前後日)]),0))</f>
        <v>#VALUE!</v>
      </c>
      <c r="L671" s="169" t="str">
        <f>"住院退費 "&amp;TEXT(表格8[[#This Row],[住院日]],"mm/dd;;")&amp;"-"&amp;TEXT(表格8[[#This Row],[出院日]],"mm/dd;;")&amp;" 共"&amp;表格8[[#This Row],[住院天數(含前後日)]]&amp;"日"</f>
        <v>住院退費 02/07-02/11 共5日</v>
      </c>
      <c r="M671" s="167">
        <f>-(ROUNDDOWN(表格8[[#This Row],[住院天數(含前後日)]]/7,0)*50)</f>
        <v>0</v>
      </c>
      <c r="N671" s="70"/>
      <c r="O671" s="172"/>
      <c r="P671" s="174">
        <f>-(ROUND(表格8[[#This Row],[冷氣使用
天數]]*(500/30),0))</f>
        <v>0</v>
      </c>
    </row>
    <row r="672" spans="1:16" hidden="1">
      <c r="A672" s="160" t="str">
        <f t="array" ref="A672">IFERROR((INDEX(名冊[#All],MATCH(表格8[[#This Row],[姓名]],名冊[[#All],[姓名]],0),COLUMN(名冊[[#Headers],[字號]]))),"")</f>
        <v/>
      </c>
      <c r="B672" s="160" t="s">
        <v>1552</v>
      </c>
      <c r="C672" s="162"/>
      <c r="D672" s="160" t="str">
        <f t="shared" ref="D672:D683" si="12">"住院退費"</f>
        <v>住院退費</v>
      </c>
      <c r="E672" s="163">
        <v>44936</v>
      </c>
      <c r="F672" s="163">
        <v>44943</v>
      </c>
      <c r="G672" s="168">
        <f>IF(AND(表格8[[#This Row],[住院日]]&lt;&gt;"",表格8[[#This Row],[出院日]]&lt;&gt;""),(IF(表格8[姓名]="",0,(表格8[出院日]-表格8[住院日])+1)),0)</f>
        <v>8</v>
      </c>
      <c r="H672" s="165" t="str">
        <f>IFERROR((INDEX(名冊[#All],MATCH(表格8[[#This Row],[姓名]],名冊[[#All],[姓名]],0),COLUMN(名冊[[#Headers],[月費]]))),"")</f>
        <v/>
      </c>
      <c r="I672" s="165" t="str">
        <f t="array" ref="I672">IFERROR((INDEX(名冊[#All],MATCH(表格8[[#This Row],[姓名]],名冊[[#All],[姓名]],0),COLUMN(名冊[[#Headers],[包月]]))),"")</f>
        <v/>
      </c>
      <c r="J672" s="165">
        <f>600</f>
        <v>600</v>
      </c>
      <c r="K672" s="174" t="e">
        <f>-(ROUND(IF(表格8[姓名]="",0,(((表格8[月費]+表格8[[#This Row],[包月]])/30)-表格8[佔床費])*表格8[住院天數(含前後日)]),0))</f>
        <v>#VALUE!</v>
      </c>
      <c r="L672" s="169" t="str">
        <f>"住院退費 "&amp;TEXT(表格8[[#This Row],[住院日]],"mm/dd;;")&amp;"-"&amp;TEXT(表格8[[#This Row],[出院日]],"mm/dd;;")&amp;" 共"&amp;表格8[[#This Row],[住院天數(含前後日)]]&amp;"日"</f>
        <v>住院退費 01/10-01/17 共8日</v>
      </c>
      <c r="M672" s="167">
        <f>-(ROUNDDOWN(表格8[[#This Row],[住院天數(含前後日)]]/7,0)*50)</f>
        <v>-50</v>
      </c>
      <c r="N672" s="70"/>
      <c r="O672" s="172"/>
      <c r="P672" s="174">
        <f>-(ROUND(表格8[[#This Row],[冷氣使用
天數]]*(500/30),0))</f>
        <v>0</v>
      </c>
    </row>
    <row r="673" spans="1:16" hidden="1">
      <c r="A673" s="160" t="str">
        <f t="array" ref="A673">IFERROR((INDEX(名冊[#All],MATCH(表格8[[#This Row],[姓名]],名冊[[#All],[姓名]],0),COLUMN(名冊[[#Headers],[字號]]))),"")</f>
        <v>2-086</v>
      </c>
      <c r="B673" s="160" t="s">
        <v>1553</v>
      </c>
      <c r="C673" s="162"/>
      <c r="D673" s="160" t="str">
        <f t="shared" si="12"/>
        <v>住院退費</v>
      </c>
      <c r="E673" s="163">
        <v>44966</v>
      </c>
      <c r="F673" s="163">
        <v>44974</v>
      </c>
      <c r="G673" s="168">
        <f>IF(AND(表格8[[#This Row],[住院日]]&lt;&gt;"",表格8[[#This Row],[出院日]]&lt;&gt;""),(IF(表格8[姓名]="",0,(表格8[出院日]-表格8[住院日])+1)),0)</f>
        <v>9</v>
      </c>
      <c r="H673" s="165">
        <f>IFERROR((INDEX(名冊[#All],MATCH(表格8[[#This Row],[姓名]],名冊[[#All],[姓名]],0),COLUMN(名冊[[#Headers],[月費]]))),"")</f>
        <v>37000</v>
      </c>
      <c r="I673" s="165">
        <f t="array" ref="I673">IFERROR((INDEX(名冊[#All],MATCH(表格8[[#This Row],[姓名]],名冊[[#All],[姓名]],0),COLUMN(名冊[[#Headers],[包月]]))),"")</f>
        <v>0</v>
      </c>
      <c r="J673" s="165">
        <f>600</f>
        <v>600</v>
      </c>
      <c r="K673" s="174">
        <f>-(ROUND(IF(表格8[姓名]="",0,(((表格8[月費]+表格8[[#This Row],[包月]])/30)-表格8[佔床費])*表格8[住院天數(含前後日)]),0))</f>
        <v>-5700</v>
      </c>
      <c r="L673" s="169" t="str">
        <f>"住院退費 "&amp;TEXT(表格8[[#This Row],[住院日]],"mm/dd;;")&amp;"-"&amp;TEXT(表格8[[#This Row],[出院日]],"mm/dd;;")&amp;" 共"&amp;表格8[[#This Row],[住院天數(含前後日)]]&amp;"日"</f>
        <v>住院退費 02/09-02/17 共9日</v>
      </c>
      <c r="M673" s="167">
        <f>-(ROUNDDOWN(表格8[[#This Row],[住院天數(含前後日)]]/7,0)*50)</f>
        <v>-50</v>
      </c>
      <c r="N673" s="70"/>
      <c r="O673" s="172"/>
      <c r="P673" s="174">
        <f>-(ROUND(表格8[[#This Row],[冷氣使用
天數]]*(500/30),0))</f>
        <v>0</v>
      </c>
    </row>
    <row r="674" spans="1:16" hidden="1">
      <c r="A674" s="160" t="str">
        <f t="array" ref="A674">IFERROR((INDEX(名冊[#All],MATCH(表格8[[#This Row],[姓名]],名冊[[#All],[姓名]],0),COLUMN(名冊[[#Headers],[字號]]))),"")</f>
        <v/>
      </c>
      <c r="B674" s="160" t="s">
        <v>1554</v>
      </c>
      <c r="C674" s="162"/>
      <c r="D674" s="160" t="str">
        <f t="shared" si="12"/>
        <v>住院退費</v>
      </c>
      <c r="E674" s="163">
        <v>44979</v>
      </c>
      <c r="F674" s="163">
        <v>45006</v>
      </c>
      <c r="G674" s="168">
        <f>IF(AND(表格8[[#This Row],[住院日]]&lt;&gt;"",表格8[[#This Row],[出院日]]&lt;&gt;""),(IF(表格8[姓名]="",0,(表格8[出院日]-表格8[住院日])+1)),0)</f>
        <v>28</v>
      </c>
      <c r="H674" s="165" t="str">
        <f>IFERROR((INDEX(名冊[#All],MATCH(表格8[[#This Row],[姓名]],名冊[[#All],[姓名]],0),COLUMN(名冊[[#Headers],[月費]]))),"")</f>
        <v/>
      </c>
      <c r="I674" s="165" t="str">
        <f t="array" ref="I674">IFERROR((INDEX(名冊[#All],MATCH(表格8[[#This Row],[姓名]],名冊[[#All],[姓名]],0),COLUMN(名冊[[#Headers],[包月]]))),"")</f>
        <v/>
      </c>
      <c r="J674" s="165">
        <f>600</f>
        <v>600</v>
      </c>
      <c r="K674" s="174" t="e">
        <f>-(ROUND(IF(表格8[姓名]="",0,(((表格8[月費]+表格8[[#This Row],[包月]])/30)-表格8[佔床費])*表格8[住院天數(含前後日)]),0))</f>
        <v>#VALUE!</v>
      </c>
      <c r="L674" s="169" t="str">
        <f>"住院退費 "&amp;TEXT(表格8[[#This Row],[住院日]],"mm/dd;;")&amp;"-"&amp;TEXT(表格8[[#This Row],[出院日]],"mm/dd;;")&amp;" 共"&amp;表格8[[#This Row],[住院天數(含前後日)]]&amp;"日"</f>
        <v>住院退費 02/22-03/21 共28日</v>
      </c>
      <c r="M674" s="167">
        <f>-(ROUNDDOWN(表格8[[#This Row],[住院天數(含前後日)]]/7,0)*50)</f>
        <v>-200</v>
      </c>
      <c r="N674" s="70"/>
      <c r="O674" s="172"/>
      <c r="P674" s="174">
        <f>-(ROUND(表格8[[#This Row],[冷氣使用
天數]]*(500/30),0))</f>
        <v>0</v>
      </c>
    </row>
    <row r="675" spans="1:16" hidden="1">
      <c r="A675" s="160" t="str">
        <f t="array" ref="A675">IFERROR((INDEX(名冊[#All],MATCH(表格8[[#This Row],[姓名]],名冊[[#All],[姓名]],0),COLUMN(名冊[[#Headers],[字號]]))),"")</f>
        <v>2-197</v>
      </c>
      <c r="B675" s="160" t="s">
        <v>1555</v>
      </c>
      <c r="C675" s="162"/>
      <c r="D675" s="160" t="str">
        <f t="shared" si="12"/>
        <v>住院退費</v>
      </c>
      <c r="E675" s="163">
        <v>44974</v>
      </c>
      <c r="F675" s="163">
        <v>44981</v>
      </c>
      <c r="G675" s="168">
        <f>IF(AND(表格8[[#This Row],[住院日]]&lt;&gt;"",表格8[[#This Row],[出院日]]&lt;&gt;""),(IF(表格8[姓名]="",0,(表格8[出院日]-表格8[住院日])+1)),0)</f>
        <v>8</v>
      </c>
      <c r="H675" s="165">
        <f>IFERROR((INDEX(名冊[#All],MATCH(表格8[[#This Row],[姓名]],名冊[[#All],[姓名]],0),COLUMN(名冊[[#Headers],[月費]]))),"")</f>
        <v>35000</v>
      </c>
      <c r="I675" s="165">
        <f t="array" ref="I675">IFERROR((INDEX(名冊[#All],MATCH(表格8[[#This Row],[姓名]],名冊[[#All],[姓名]],0),COLUMN(名冊[[#Headers],[包月]]))),"")</f>
        <v>0</v>
      </c>
      <c r="J675" s="165">
        <f>600</f>
        <v>600</v>
      </c>
      <c r="K675" s="174">
        <f>-(ROUND(IF(表格8[姓名]="",0,(((表格8[月費]+表格8[[#This Row],[包月]])/30)-表格8[佔床費])*表格8[住院天數(含前後日)]),0))</f>
        <v>-4533</v>
      </c>
      <c r="L675" s="169" t="str">
        <f>"住院退費 "&amp;TEXT(表格8[[#This Row],[住院日]],"mm/dd;;")&amp;"-"&amp;TEXT(表格8[[#This Row],[出院日]],"mm/dd;;")&amp;" 共"&amp;表格8[[#This Row],[住院天數(含前後日)]]&amp;"日"</f>
        <v>住院退費 02/17-02/24 共8日</v>
      </c>
      <c r="M675" s="167">
        <f>-(ROUNDDOWN(表格8[[#This Row],[住院天數(含前後日)]]/7,0)*50)</f>
        <v>-50</v>
      </c>
      <c r="N675" s="70"/>
      <c r="O675" s="172"/>
      <c r="P675" s="174">
        <f>-(ROUND(表格8[[#This Row],[冷氣使用
天數]]*(500/30),0))</f>
        <v>0</v>
      </c>
    </row>
    <row r="676" spans="1:16" hidden="1">
      <c r="A676" s="160" t="str">
        <f t="array" ref="A676">IFERROR((INDEX(名冊[#All],MATCH(表格8[[#This Row],[姓名]],名冊[[#All],[姓名]],0),COLUMN(名冊[[#Headers],[字號]]))),"")</f>
        <v/>
      </c>
      <c r="B676" s="160" t="s">
        <v>1556</v>
      </c>
      <c r="C676" s="162"/>
      <c r="D676" s="160" t="str">
        <f t="shared" si="12"/>
        <v>住院退費</v>
      </c>
      <c r="E676" s="163">
        <v>44984</v>
      </c>
      <c r="F676" s="163">
        <v>44992</v>
      </c>
      <c r="G676" s="168">
        <f>IF(AND(表格8[[#This Row],[住院日]]&lt;&gt;"",表格8[[#This Row],[出院日]]&lt;&gt;""),(IF(表格8[姓名]="",0,(表格8[出院日]-表格8[住院日])+1)),0)</f>
        <v>9</v>
      </c>
      <c r="H676" s="165" t="str">
        <f>IFERROR((INDEX(名冊[#All],MATCH(表格8[[#This Row],[姓名]],名冊[[#All],[姓名]],0),COLUMN(名冊[[#Headers],[月費]]))),"")</f>
        <v/>
      </c>
      <c r="I676" s="165" t="str">
        <f t="array" ref="I676">IFERROR((INDEX(名冊[#All],MATCH(表格8[[#This Row],[姓名]],名冊[[#All],[姓名]],0),COLUMN(名冊[[#Headers],[包月]]))),"")</f>
        <v/>
      </c>
      <c r="J676" s="165">
        <f>600</f>
        <v>600</v>
      </c>
      <c r="K676" s="174" t="e">
        <f>-(ROUND(IF(表格8[姓名]="",0,(((表格8[月費]+表格8[[#This Row],[包月]])/30)-表格8[佔床費])*表格8[住院天數(含前後日)]),0))</f>
        <v>#VALUE!</v>
      </c>
      <c r="L676" s="169" t="str">
        <f>"住院退費 "&amp;TEXT(表格8[[#This Row],[住院日]],"mm/dd;;")&amp;"-"&amp;TEXT(表格8[[#This Row],[出院日]],"mm/dd;;")&amp;" 共"&amp;表格8[[#This Row],[住院天數(含前後日)]]&amp;"日"</f>
        <v>住院退費 02/27-03/07 共9日</v>
      </c>
      <c r="M676" s="167">
        <f>-(ROUNDDOWN(表格8[[#This Row],[住院天數(含前後日)]]/7,0)*50)</f>
        <v>-50</v>
      </c>
      <c r="N676" s="70"/>
      <c r="O676" s="172"/>
      <c r="P676" s="174">
        <f>-(ROUND(表格8[[#This Row],[冷氣使用
天數]]*(500/30),0))</f>
        <v>0</v>
      </c>
    </row>
    <row r="677" spans="1:16" hidden="1">
      <c r="A677" s="160" t="str">
        <f t="array" ref="A677">IFERROR((INDEX(名冊[#All],MATCH(表格8[[#This Row],[姓名]],名冊[[#All],[姓名]],0),COLUMN(名冊[[#Headers],[字號]]))),"")</f>
        <v>3-470</v>
      </c>
      <c r="B677" s="160" t="s">
        <v>1557</v>
      </c>
      <c r="C677" s="162"/>
      <c r="D677" s="160" t="str">
        <f t="shared" si="12"/>
        <v>住院退費</v>
      </c>
      <c r="E677" s="163">
        <v>44985</v>
      </c>
      <c r="F677" s="163">
        <v>44994</v>
      </c>
      <c r="G677" s="168">
        <f>IF(AND(表格8[[#This Row],[住院日]]&lt;&gt;"",表格8[[#This Row],[出院日]]&lt;&gt;""),(IF(表格8[姓名]="",0,(表格8[出院日]-表格8[住院日])+1)),0)</f>
        <v>10</v>
      </c>
      <c r="H677" s="165">
        <f>IFERROR((INDEX(名冊[#All],MATCH(表格8[[#This Row],[姓名]],名冊[[#All],[姓名]],0),COLUMN(名冊[[#Headers],[月費]]))),"")</f>
        <v>32000</v>
      </c>
      <c r="I677" s="165">
        <f t="array" ref="I677">IFERROR((INDEX(名冊[#All],MATCH(表格8[[#This Row],[姓名]],名冊[[#All],[姓名]],0),COLUMN(名冊[[#Headers],[包月]]))),"")</f>
        <v>0</v>
      </c>
      <c r="J677" s="165">
        <f>600</f>
        <v>600</v>
      </c>
      <c r="K677" s="174">
        <f>-(ROUND(IF(表格8[姓名]="",0,(((表格8[月費]+表格8[[#This Row],[包月]])/30)-表格8[佔床費])*表格8[住院天數(含前後日)]),0))</f>
        <v>-4667</v>
      </c>
      <c r="L677" s="169" t="str">
        <f>"住院退費 "&amp;TEXT(表格8[[#This Row],[住院日]],"mm/dd;;")&amp;"-"&amp;TEXT(表格8[[#This Row],[出院日]],"mm/dd;;")&amp;" 共"&amp;表格8[[#This Row],[住院天數(含前後日)]]&amp;"日"</f>
        <v>住院退費 02/28-03/09 共10日</v>
      </c>
      <c r="M677" s="167">
        <f>-(ROUNDDOWN(表格8[[#This Row],[住院天數(含前後日)]]/7,0)*50)</f>
        <v>-50</v>
      </c>
      <c r="N677" s="70"/>
      <c r="O677" s="172"/>
      <c r="P677" s="174">
        <f>-(ROUND(表格8[[#This Row],[冷氣使用
天數]]*(500/30),0))</f>
        <v>0</v>
      </c>
    </row>
    <row r="678" spans="1:16" hidden="1">
      <c r="A678" s="160" t="str">
        <f t="array" ref="A678">IFERROR((INDEX(名冊[#All],MATCH(表格8[[#This Row],[姓名]],名冊[[#All],[姓名]],0),COLUMN(名冊[[#Headers],[字號]]))),"")</f>
        <v/>
      </c>
      <c r="B678" s="160" t="s">
        <v>1558</v>
      </c>
      <c r="C678" s="162"/>
      <c r="D678" s="160" t="str">
        <f t="shared" si="12"/>
        <v>住院退費</v>
      </c>
      <c r="E678" s="163">
        <v>44985</v>
      </c>
      <c r="F678" s="163">
        <v>44999</v>
      </c>
      <c r="G678" s="168">
        <f>IF(AND(表格8[[#This Row],[住院日]]&lt;&gt;"",表格8[[#This Row],[出院日]]&lt;&gt;""),(IF(表格8[姓名]="",0,(表格8[出院日]-表格8[住院日])+1)),0)</f>
        <v>15</v>
      </c>
      <c r="H678" s="165" t="str">
        <f>IFERROR((INDEX(名冊[#All],MATCH(表格8[[#This Row],[姓名]],名冊[[#All],[姓名]],0),COLUMN(名冊[[#Headers],[月費]]))),"")</f>
        <v/>
      </c>
      <c r="I678" s="165" t="str">
        <f t="array" ref="I678">IFERROR((INDEX(名冊[#All],MATCH(表格8[[#This Row],[姓名]],名冊[[#All],[姓名]],0),COLUMN(名冊[[#Headers],[包月]]))),"")</f>
        <v/>
      </c>
      <c r="J678" s="165">
        <f>600</f>
        <v>600</v>
      </c>
      <c r="K678" s="174" t="e">
        <f>-(ROUND(IF(表格8[姓名]="",0,(((表格8[月費]+表格8[[#This Row],[包月]])/30)-表格8[佔床費])*表格8[住院天數(含前後日)]),0))</f>
        <v>#VALUE!</v>
      </c>
      <c r="L678" s="169" t="str">
        <f>"住院退費 "&amp;TEXT(表格8[[#This Row],[住院日]],"mm/dd;;")&amp;"-"&amp;TEXT(表格8[[#This Row],[出院日]],"mm/dd;;")&amp;" 共"&amp;表格8[[#This Row],[住院天數(含前後日)]]&amp;"日"</f>
        <v>住院退費 02/28-03/14 共15日</v>
      </c>
      <c r="M678" s="167">
        <f>-(ROUNDDOWN(表格8[[#This Row],[住院天數(含前後日)]]/7,0)*50)</f>
        <v>-100</v>
      </c>
      <c r="N678" s="70"/>
      <c r="O678" s="172"/>
      <c r="P678" s="174">
        <f>-(ROUND(表格8[[#This Row],[冷氣使用
天數]]*(500/30),0))</f>
        <v>0</v>
      </c>
    </row>
    <row r="679" spans="1:16" hidden="1">
      <c r="A679" s="160" t="str">
        <f t="array" ref="A679">IFERROR((INDEX(名冊[#All],MATCH(表格8[[#This Row],[姓名]],名冊[[#All],[姓名]],0),COLUMN(名冊[[#Headers],[字號]]))),"")</f>
        <v>3-505</v>
      </c>
      <c r="B679" s="160" t="s">
        <v>1559</v>
      </c>
      <c r="C679" s="162"/>
      <c r="D679" s="160" t="str">
        <f t="shared" si="12"/>
        <v>住院退費</v>
      </c>
      <c r="E679" s="163">
        <v>44973</v>
      </c>
      <c r="F679" s="163">
        <v>44987</v>
      </c>
      <c r="G679" s="168">
        <f>IF(AND(表格8[[#This Row],[住院日]]&lt;&gt;"",表格8[[#This Row],[出院日]]&lt;&gt;""),(IF(表格8[姓名]="",0,(表格8[出院日]-表格8[住院日])+1)),0)</f>
        <v>15</v>
      </c>
      <c r="H679" s="165">
        <f>IFERROR((INDEX(名冊[#All],MATCH(表格8[[#This Row],[姓名]],名冊[[#All],[姓名]],0),COLUMN(名冊[[#Headers],[月費]]))),"")</f>
        <v>32000</v>
      </c>
      <c r="I679" s="165">
        <f t="array" ref="I679">IFERROR((INDEX(名冊[#All],MATCH(表格8[[#This Row],[姓名]],名冊[[#All],[姓名]],0),COLUMN(名冊[[#Headers],[包月]]))),"")</f>
        <v>0</v>
      </c>
      <c r="J679" s="165">
        <f>600</f>
        <v>600</v>
      </c>
      <c r="K679" s="174">
        <f>-(ROUND(IF(表格8[姓名]="",0,(((表格8[月費]+表格8[[#This Row],[包月]])/30)-表格8[佔床費])*表格8[住院天數(含前後日)]),0))</f>
        <v>-7000</v>
      </c>
      <c r="L679" s="169" t="str">
        <f>"住院退費 "&amp;TEXT(表格8[[#This Row],[住院日]],"mm/dd;;")&amp;"-"&amp;TEXT(表格8[[#This Row],[出院日]],"mm/dd;;")&amp;" 共"&amp;表格8[[#This Row],[住院天數(含前後日)]]&amp;"日"</f>
        <v>住院退費 02/16-03/02 共15日</v>
      </c>
      <c r="M679" s="167">
        <f>-(ROUNDDOWN(表格8[[#This Row],[住院天數(含前後日)]]/7,0)*50)</f>
        <v>-100</v>
      </c>
      <c r="N679" s="70"/>
      <c r="O679" s="172"/>
      <c r="P679" s="174">
        <f>-(ROUND(表格8[[#This Row],[冷氣使用
天數]]*(500/30),0))</f>
        <v>0</v>
      </c>
    </row>
    <row r="680" spans="1:16" hidden="1">
      <c r="A680" s="160" t="str">
        <f t="array" ref="A680">IFERROR((INDEX(名冊[#All],MATCH(表格8[[#This Row],[姓名]],名冊[[#All],[姓名]],0),COLUMN(名冊[[#Headers],[字號]]))),"")</f>
        <v>3-533</v>
      </c>
      <c r="B680" s="160" t="s">
        <v>1560</v>
      </c>
      <c r="C680" s="162"/>
      <c r="D680" s="160" t="str">
        <f t="shared" si="12"/>
        <v>住院退費</v>
      </c>
      <c r="E680" s="163">
        <v>44965</v>
      </c>
      <c r="F680" s="163">
        <v>44988</v>
      </c>
      <c r="G680" s="168">
        <f>IF(AND(表格8[[#This Row],[住院日]]&lt;&gt;"",表格8[[#This Row],[出院日]]&lt;&gt;""),(IF(表格8[姓名]="",0,(表格8[出院日]-表格8[住院日])+1)),0)</f>
        <v>24</v>
      </c>
      <c r="H680" s="165">
        <f>IFERROR((INDEX(名冊[#All],MATCH(表格8[[#This Row],[姓名]],名冊[[#All],[姓名]],0),COLUMN(名冊[[#Headers],[月費]]))),"")</f>
        <v>33000</v>
      </c>
      <c r="I680" s="165">
        <f t="array" ref="I680">IFERROR((INDEX(名冊[#All],MATCH(表格8[[#This Row],[姓名]],名冊[[#All],[姓名]],0),COLUMN(名冊[[#Headers],[包月]]))),"")</f>
        <v>0</v>
      </c>
      <c r="J680" s="165">
        <f>600</f>
        <v>600</v>
      </c>
      <c r="K680" s="174">
        <f>-(ROUND(IF(表格8[姓名]="",0,(((表格8[月費]+表格8[[#This Row],[包月]])/30)-表格8[佔床費])*表格8[住院天數(含前後日)]),0))</f>
        <v>-12000</v>
      </c>
      <c r="L680" s="169" t="str">
        <f>"住院退費 "&amp;TEXT(表格8[[#This Row],[住院日]],"mm/dd;;")&amp;"-"&amp;TEXT(表格8[[#This Row],[出院日]],"mm/dd;;")&amp;" 共"&amp;表格8[[#This Row],[住院天數(含前後日)]]&amp;"日"</f>
        <v>住院退費 02/08-03/03 共24日</v>
      </c>
      <c r="M680" s="167">
        <f>-(ROUNDDOWN(表格8[[#This Row],[住院天數(含前後日)]]/7,0)*50)</f>
        <v>-150</v>
      </c>
      <c r="N680" s="70"/>
      <c r="O680" s="172"/>
      <c r="P680" s="174">
        <f>-(ROUND(表格8[[#This Row],[冷氣使用
天數]]*(500/30),0))</f>
        <v>0</v>
      </c>
    </row>
    <row r="681" spans="1:16" hidden="1">
      <c r="A681" s="160" t="str">
        <f t="array" ref="A681">IFERROR((INDEX(名冊[#All],MATCH(表格8[[#This Row],[姓名]],名冊[[#All],[姓名]],0),COLUMN(名冊[[#Headers],[字號]]))),"")</f>
        <v>1-683</v>
      </c>
      <c r="B681" s="160" t="s">
        <v>1561</v>
      </c>
      <c r="C681" s="162"/>
      <c r="D681" s="160" t="str">
        <f t="shared" si="12"/>
        <v>住院退費</v>
      </c>
      <c r="E681" s="163">
        <v>44977</v>
      </c>
      <c r="F681" s="163">
        <v>44991</v>
      </c>
      <c r="G681" s="168">
        <f>IF(AND(表格8[[#This Row],[住院日]]&lt;&gt;"",表格8[[#This Row],[出院日]]&lt;&gt;""),(IF(表格8[姓名]="",0,(表格8[出院日]-表格8[住院日])+1)),0)</f>
        <v>15</v>
      </c>
      <c r="H681" s="165">
        <f>IFERROR((INDEX(名冊[#All],MATCH(表格8[[#This Row],[姓名]],名冊[[#All],[姓名]],0),COLUMN(名冊[[#Headers],[月費]]))),"")</f>
        <v>27000</v>
      </c>
      <c r="I681" s="165">
        <f t="array" ref="I681">IFERROR((INDEX(名冊[#All],MATCH(表格8[[#This Row],[姓名]],名冊[[#All],[姓名]],0),COLUMN(名冊[[#Headers],[包月]]))),"")</f>
        <v>0</v>
      </c>
      <c r="J681" s="165">
        <f>600</f>
        <v>600</v>
      </c>
      <c r="K681" s="174">
        <f>-(ROUND(IF(表格8[姓名]="",0,(((表格8[月費]+表格8[[#This Row],[包月]])/30)-表格8[佔床費])*表格8[住院天數(含前後日)]),0))</f>
        <v>-4500</v>
      </c>
      <c r="L681" s="169" t="str">
        <f>"住院退費 "&amp;TEXT(表格8[[#This Row],[住院日]],"mm/dd;;")&amp;"-"&amp;TEXT(表格8[[#This Row],[出院日]],"mm/dd;;")&amp;" 共"&amp;表格8[[#This Row],[住院天數(含前後日)]]&amp;"日"</f>
        <v>住院退費 02/20-03/06 共15日</v>
      </c>
      <c r="M681" s="167">
        <f>-(ROUNDDOWN(表格8[[#This Row],[住院天數(含前後日)]]/7,0)*50)</f>
        <v>-100</v>
      </c>
      <c r="N681" s="70"/>
      <c r="O681" s="172"/>
      <c r="P681" s="174">
        <f>-(ROUND(表格8[[#This Row],[冷氣使用
天數]]*(500/30),0))</f>
        <v>0</v>
      </c>
    </row>
    <row r="682" spans="1:16" hidden="1">
      <c r="A682" s="160" t="str">
        <f t="array" ref="A682">IFERROR((INDEX(名冊[#All],MATCH(表格8[[#This Row],[姓名]],名冊[[#All],[姓名]],0),COLUMN(名冊[[#Headers],[字號]]))),"")</f>
        <v/>
      </c>
      <c r="B682" s="160" t="s">
        <v>1562</v>
      </c>
      <c r="C682" s="162"/>
      <c r="D682" s="160" t="str">
        <f t="shared" si="12"/>
        <v>住院退費</v>
      </c>
      <c r="E682" s="163">
        <v>44992</v>
      </c>
      <c r="F682" s="163">
        <v>45008</v>
      </c>
      <c r="G682" s="168">
        <f>IF(AND(表格8[[#This Row],[住院日]]&lt;&gt;"",表格8[[#This Row],[出院日]]&lt;&gt;""),(IF(表格8[姓名]="",0,(表格8[出院日]-表格8[住院日])+1)),0)</f>
        <v>17</v>
      </c>
      <c r="H682" s="165" t="str">
        <f>IFERROR((INDEX(名冊[#All],MATCH(表格8[[#This Row],[姓名]],名冊[[#All],[姓名]],0),COLUMN(名冊[[#Headers],[月費]]))),"")</f>
        <v/>
      </c>
      <c r="I682" s="165" t="str">
        <f t="array" ref="I682">IFERROR((INDEX(名冊[#All],MATCH(表格8[[#This Row],[姓名]],名冊[[#All],[姓名]],0),COLUMN(名冊[[#Headers],[包月]]))),"")</f>
        <v/>
      </c>
      <c r="J682" s="165">
        <f>600</f>
        <v>600</v>
      </c>
      <c r="K682" s="174" t="e">
        <f>-(ROUND(IF(表格8[姓名]="",0,(((表格8[月費]+表格8[[#This Row],[包月]])/30)-表格8[佔床費])*表格8[住院天數(含前後日)]),0))</f>
        <v>#VALUE!</v>
      </c>
      <c r="L682" s="169" t="str">
        <f>"住院退費 "&amp;TEXT(表格8[[#This Row],[住院日]],"mm/dd;;")&amp;"-"&amp;TEXT(表格8[[#This Row],[出院日]],"mm/dd;;")&amp;" 共"&amp;表格8[[#This Row],[住院天數(含前後日)]]&amp;"日"</f>
        <v>住院退費 03/07-03/23 共17日</v>
      </c>
      <c r="M682" s="167">
        <f>-(ROUNDDOWN(表格8[[#This Row],[住院天數(含前後日)]]/7,0)*50)</f>
        <v>-100</v>
      </c>
      <c r="N682" s="70"/>
      <c r="O682" s="172"/>
      <c r="P682" s="174">
        <f>-(ROUND(表格8[[#This Row],[冷氣使用
天數]]*(500/30),0))</f>
        <v>0</v>
      </c>
    </row>
    <row r="683" spans="1:16" hidden="1">
      <c r="A683" s="160" t="str">
        <f t="array" ref="A683">IFERROR((INDEX(名冊[#All],MATCH(表格8[[#This Row],[姓名]],名冊[[#All],[姓名]],0),COLUMN(名冊[[#Headers],[字號]]))),"")</f>
        <v/>
      </c>
      <c r="B683" s="160" t="s">
        <v>1563</v>
      </c>
      <c r="C683" s="162"/>
      <c r="D683" s="160" t="str">
        <f t="shared" si="12"/>
        <v>住院退費</v>
      </c>
      <c r="E683" s="163">
        <v>44992</v>
      </c>
      <c r="F683" s="163">
        <v>45006</v>
      </c>
      <c r="G683" s="168">
        <f>IF(AND(表格8[[#This Row],[住院日]]&lt;&gt;"",表格8[[#This Row],[出院日]]&lt;&gt;""),(IF(表格8[姓名]="",0,(表格8[出院日]-表格8[住院日])+1)),0)</f>
        <v>15</v>
      </c>
      <c r="H683" s="165" t="str">
        <f>IFERROR((INDEX(名冊[#All],MATCH(表格8[[#This Row],[姓名]],名冊[[#All],[姓名]],0),COLUMN(名冊[[#Headers],[月費]]))),"")</f>
        <v/>
      </c>
      <c r="I683" s="165" t="str">
        <f t="array" ref="I683">IFERROR((INDEX(名冊[#All],MATCH(表格8[[#This Row],[姓名]],名冊[[#All],[姓名]],0),COLUMN(名冊[[#Headers],[包月]]))),"")</f>
        <v/>
      </c>
      <c r="J683" s="165">
        <f>600</f>
        <v>600</v>
      </c>
      <c r="K683" s="174" t="e">
        <f>-(ROUND(IF(表格8[姓名]="",0,(((表格8[月費]+表格8[[#This Row],[包月]])/30)-表格8[佔床費])*表格8[住院天數(含前後日)]),0))</f>
        <v>#VALUE!</v>
      </c>
      <c r="L683" s="169" t="str">
        <f>"住院退費 "&amp;TEXT(表格8[[#This Row],[住院日]],"mm/dd;;")&amp;"-"&amp;TEXT(表格8[[#This Row],[出院日]],"mm/dd;;")&amp;" 共"&amp;表格8[[#This Row],[住院天數(含前後日)]]&amp;"日"</f>
        <v>住院退費 03/07-03/21 共15日</v>
      </c>
      <c r="M683" s="167">
        <f>-(ROUNDDOWN(表格8[[#This Row],[住院天數(含前後日)]]/7,0)*50)</f>
        <v>-100</v>
      </c>
      <c r="N683" s="70"/>
      <c r="O683" s="172"/>
      <c r="P683" s="174">
        <f>-(ROUND(表格8[[#This Row],[冷氣使用
天數]]*(500/30),0))</f>
        <v>0</v>
      </c>
    </row>
    <row r="684" spans="1:16" hidden="1">
      <c r="A684" s="160" t="str">
        <f t="array" ref="A684">IFERROR((INDEX(名冊[#All],MATCH(表格8[[#This Row],[姓名]],名冊[[#All],[姓名]],0),COLUMN(名冊[[#Headers],[字號]]))),"")</f>
        <v>1-685</v>
      </c>
      <c r="B684" s="160" t="s">
        <v>1564</v>
      </c>
      <c r="C684" s="162"/>
      <c r="D684" s="160" t="str">
        <f t="shared" ref="D684:D693" si="13">"住院退費"</f>
        <v>住院退費</v>
      </c>
      <c r="E684" s="163">
        <v>44982</v>
      </c>
      <c r="F684" s="163">
        <v>44992</v>
      </c>
      <c r="G684" s="168">
        <f>IF(AND(表格8[[#This Row],[住院日]]&lt;&gt;"",表格8[[#This Row],[出院日]]&lt;&gt;""),(IF(表格8[姓名]="",0,(表格8[出院日]-表格8[住院日])+1)),0)</f>
        <v>11</v>
      </c>
      <c r="H684" s="165">
        <f>IFERROR((INDEX(名冊[#All],MATCH(表格8[[#This Row],[姓名]],名冊[[#All],[姓名]],0),COLUMN(名冊[[#Headers],[月費]]))),"")</f>
        <v>30000</v>
      </c>
      <c r="I684" s="165">
        <f t="array" ref="I684">IFERROR((INDEX(名冊[#All],MATCH(表格8[[#This Row],[姓名]],名冊[[#All],[姓名]],0),COLUMN(名冊[[#Headers],[包月]]))),"")</f>
        <v>0</v>
      </c>
      <c r="J684" s="165">
        <f>600</f>
        <v>600</v>
      </c>
      <c r="K684" s="174">
        <f>-(ROUND(IF(表格8[姓名]="",0,(((表格8[月費]+表格8[[#This Row],[包月]])/30)-表格8[佔床費])*表格8[住院天數(含前後日)]),0))</f>
        <v>-4400</v>
      </c>
      <c r="L684" s="169" t="str">
        <f>"住院退費 "&amp;TEXT(表格8[[#This Row],[住院日]],"mm/dd;;")&amp;"-"&amp;TEXT(表格8[[#This Row],[出院日]],"mm/dd;;")&amp;" 共"&amp;表格8[[#This Row],[住院天數(含前後日)]]&amp;"日"</f>
        <v>住院退費 02/25-03/07 共11日</v>
      </c>
      <c r="M684" s="167">
        <f>-(ROUNDDOWN(表格8[[#This Row],[住院天數(含前後日)]]/7,0)*50)</f>
        <v>-50</v>
      </c>
      <c r="N684" s="70"/>
      <c r="O684" s="172"/>
      <c r="P684" s="174">
        <f>-(ROUND(表格8[[#This Row],[冷氣使用
天數]]*(500/30),0))</f>
        <v>0</v>
      </c>
    </row>
    <row r="685" spans="1:16" hidden="1">
      <c r="A685" s="160" t="str">
        <f t="array" ref="A685">IFERROR((INDEX(名冊[#All],MATCH(表格8[[#This Row],[姓名]],名冊[[#All],[姓名]],0),COLUMN(名冊[[#Headers],[字號]]))),"")</f>
        <v/>
      </c>
      <c r="B685" s="160" t="s">
        <v>1565</v>
      </c>
      <c r="C685" s="162"/>
      <c r="D685" s="160" t="str">
        <f t="shared" si="13"/>
        <v>住院退費</v>
      </c>
      <c r="E685" s="163">
        <v>44984</v>
      </c>
      <c r="F685" s="163">
        <v>44992</v>
      </c>
      <c r="G685" s="168">
        <f>IF(AND(表格8[[#This Row],[住院日]]&lt;&gt;"",表格8[[#This Row],[出院日]]&lt;&gt;""),(IF(表格8[姓名]="",0,(表格8[出院日]-表格8[住院日])+1)),0)</f>
        <v>9</v>
      </c>
      <c r="H685" s="165" t="str">
        <f>IFERROR((INDEX(名冊[#All],MATCH(表格8[[#This Row],[姓名]],名冊[[#All],[姓名]],0),COLUMN(名冊[[#Headers],[月費]]))),"")</f>
        <v/>
      </c>
      <c r="I685" s="165" t="str">
        <f t="array" ref="I685">IFERROR((INDEX(名冊[#All],MATCH(表格8[[#This Row],[姓名]],名冊[[#All],[姓名]],0),COLUMN(名冊[[#Headers],[包月]]))),"")</f>
        <v/>
      </c>
      <c r="J685" s="165">
        <f>600</f>
        <v>600</v>
      </c>
      <c r="K685" s="174" t="e">
        <f>-(ROUND(IF(表格8[姓名]="",0,(((表格8[月費]+表格8[[#This Row],[包月]])/30)-表格8[佔床費])*表格8[住院天數(含前後日)]),0))</f>
        <v>#VALUE!</v>
      </c>
      <c r="L685" s="169" t="str">
        <f>"住院退費 "&amp;TEXT(表格8[[#This Row],[住院日]],"mm/dd;;")&amp;"-"&amp;TEXT(表格8[[#This Row],[出院日]],"mm/dd;;")&amp;" 共"&amp;表格8[[#This Row],[住院天數(含前後日)]]&amp;"日"</f>
        <v>住院退費 02/27-03/07 共9日</v>
      </c>
      <c r="M685" s="167">
        <f>-(ROUNDDOWN(表格8[[#This Row],[住院天數(含前後日)]]/7,0)*50)</f>
        <v>-50</v>
      </c>
      <c r="N685" s="70"/>
      <c r="O685" s="172"/>
      <c r="P685" s="174">
        <f>-(ROUND(表格8[[#This Row],[冷氣使用
天數]]*(500/30),0))</f>
        <v>0</v>
      </c>
    </row>
    <row r="686" spans="1:16" hidden="1">
      <c r="A686" s="160" t="str">
        <f t="array" ref="A686">IFERROR((INDEX(名冊[#All],MATCH(表格8[[#This Row],[姓名]],名冊[[#All],[姓名]],0),COLUMN(名冊[[#Headers],[字號]]))),"")</f>
        <v>3-470</v>
      </c>
      <c r="B686" s="160" t="s">
        <v>1566</v>
      </c>
      <c r="C686" s="162"/>
      <c r="D686" s="160" t="str">
        <f t="shared" si="13"/>
        <v>住院退費</v>
      </c>
      <c r="E686" s="163">
        <v>44985</v>
      </c>
      <c r="F686" s="163">
        <v>44994</v>
      </c>
      <c r="G686" s="168">
        <f>IF(AND(表格8[[#This Row],[住院日]]&lt;&gt;"",表格8[[#This Row],[出院日]]&lt;&gt;""),(IF(表格8[姓名]="",0,(表格8[出院日]-表格8[住院日])+1)),0)</f>
        <v>10</v>
      </c>
      <c r="H686" s="165">
        <f>IFERROR((INDEX(名冊[#All],MATCH(表格8[[#This Row],[姓名]],名冊[[#All],[姓名]],0),COLUMN(名冊[[#Headers],[月費]]))),"")</f>
        <v>32000</v>
      </c>
      <c r="I686" s="165">
        <f t="array" ref="I686">IFERROR((INDEX(名冊[#All],MATCH(表格8[[#This Row],[姓名]],名冊[[#All],[姓名]],0),COLUMN(名冊[[#Headers],[包月]]))),"")</f>
        <v>0</v>
      </c>
      <c r="J686" s="165">
        <f>600</f>
        <v>600</v>
      </c>
      <c r="K686" s="174">
        <f>-(ROUND(IF(表格8[姓名]="",0,(((表格8[月費]+表格8[[#This Row],[包月]])/30)-表格8[佔床費])*表格8[住院天數(含前後日)]),0))</f>
        <v>-4667</v>
      </c>
      <c r="L686" s="169" t="str">
        <f>"住院退費 "&amp;TEXT(表格8[[#This Row],[住院日]],"mm/dd;;")&amp;"-"&amp;TEXT(表格8[[#This Row],[出院日]],"mm/dd;;")&amp;" 共"&amp;表格8[[#This Row],[住院天數(含前後日)]]&amp;"日"</f>
        <v>住院退費 02/28-03/09 共10日</v>
      </c>
      <c r="M686" s="167">
        <f>-(ROUNDDOWN(表格8[[#This Row],[住院天數(含前後日)]]/7,0)*50)</f>
        <v>-50</v>
      </c>
      <c r="N686" s="70"/>
      <c r="O686" s="172"/>
      <c r="P686" s="174">
        <f>-(ROUND(表格8[[#This Row],[冷氣使用
天數]]*(500/30),0))</f>
        <v>0</v>
      </c>
    </row>
    <row r="687" spans="1:16" hidden="1">
      <c r="A687" s="160" t="str">
        <f t="array" ref="A687">IFERROR((INDEX(名冊[#All],MATCH(表格8[[#This Row],[姓名]],名冊[[#All],[姓名]],0),COLUMN(名冊[[#Headers],[字號]]))),"")</f>
        <v>1-211</v>
      </c>
      <c r="B687" s="160" t="s">
        <v>1567</v>
      </c>
      <c r="C687" s="162"/>
      <c r="D687" s="160" t="str">
        <f t="shared" si="13"/>
        <v>住院退費</v>
      </c>
      <c r="E687" s="163">
        <v>44995</v>
      </c>
      <c r="F687" s="163">
        <v>45001</v>
      </c>
      <c r="G687" s="168">
        <f>IF(AND(表格8[[#This Row],[住院日]]&lt;&gt;"",表格8[[#This Row],[出院日]]&lt;&gt;""),(IF(表格8[姓名]="",0,(表格8[出院日]-表格8[住院日])+1)),0)</f>
        <v>7</v>
      </c>
      <c r="H687" s="165">
        <f>IFERROR((INDEX(名冊[#All],MATCH(表格8[[#This Row],[姓名]],名冊[[#All],[姓名]],0),COLUMN(名冊[[#Headers],[月費]]))),"")</f>
        <v>30000</v>
      </c>
      <c r="I687" s="165">
        <f t="array" ref="I687">IFERROR((INDEX(名冊[#All],MATCH(表格8[[#This Row],[姓名]],名冊[[#All],[姓名]],0),COLUMN(名冊[[#Headers],[包月]]))),"")</f>
        <v>0</v>
      </c>
      <c r="J687" s="165">
        <f>600</f>
        <v>600</v>
      </c>
      <c r="K687" s="174">
        <f>-(ROUND(IF(表格8[姓名]="",0,(((表格8[月費]+表格8[[#This Row],[包月]])/30)-表格8[佔床費])*表格8[住院天數(含前後日)]),0))</f>
        <v>-2800</v>
      </c>
      <c r="L687" s="169" t="str">
        <f>"住院退費 "&amp;TEXT(表格8[[#This Row],[住院日]],"mm/dd;;")&amp;"-"&amp;TEXT(表格8[[#This Row],[出院日]],"mm/dd;;")&amp;" 共"&amp;表格8[[#This Row],[住院天數(含前後日)]]&amp;"日"</f>
        <v>住院退費 03/10-03/16 共7日</v>
      </c>
      <c r="M687" s="167">
        <f>-(ROUNDDOWN(表格8[[#This Row],[住院天數(含前後日)]]/7,0)*50)</f>
        <v>-50</v>
      </c>
      <c r="N687" s="70"/>
      <c r="O687" s="172"/>
      <c r="P687" s="174">
        <f>-(ROUND(表格8[[#This Row],[冷氣使用
天數]]*(500/30),0))</f>
        <v>0</v>
      </c>
    </row>
    <row r="688" spans="1:16" hidden="1">
      <c r="A688" s="160" t="str">
        <f t="array" ref="A688">IFERROR((INDEX(名冊[#All],MATCH(表格8[[#This Row],[姓名]],名冊[[#All],[姓名]],0),COLUMN(名冊[[#Headers],[字號]]))),"")</f>
        <v/>
      </c>
      <c r="B688" s="160" t="s">
        <v>1568</v>
      </c>
      <c r="C688" s="162"/>
      <c r="D688" s="160" t="str">
        <f t="shared" si="13"/>
        <v>住院退費</v>
      </c>
      <c r="E688" s="163">
        <v>44986</v>
      </c>
      <c r="F688" s="163">
        <v>44995</v>
      </c>
      <c r="G688" s="168">
        <f>IF(AND(表格8[[#This Row],[住院日]]&lt;&gt;"",表格8[[#This Row],[出院日]]&lt;&gt;""),(IF(表格8[姓名]="",0,(表格8[出院日]-表格8[住院日])+1)),0)</f>
        <v>10</v>
      </c>
      <c r="H688" s="165" t="str">
        <f>IFERROR((INDEX(名冊[#All],MATCH(表格8[[#This Row],[姓名]],名冊[[#All],[姓名]],0),COLUMN(名冊[[#Headers],[月費]]))),"")</f>
        <v/>
      </c>
      <c r="I688" s="165" t="str">
        <f t="array" ref="I688">IFERROR((INDEX(名冊[#All],MATCH(表格8[[#This Row],[姓名]],名冊[[#All],[姓名]],0),COLUMN(名冊[[#Headers],[包月]]))),"")</f>
        <v/>
      </c>
      <c r="J688" s="165">
        <f>600</f>
        <v>600</v>
      </c>
      <c r="K688" s="174" t="e">
        <f>-(ROUND(IF(表格8[姓名]="",0,(((表格8[月費]+表格8[[#This Row],[包月]])/30)-表格8[佔床費])*表格8[住院天數(含前後日)]),0))</f>
        <v>#VALUE!</v>
      </c>
      <c r="L688" s="169" t="str">
        <f>"住院退費 "&amp;TEXT(表格8[[#This Row],[住院日]],"mm/dd;;")&amp;"-"&amp;TEXT(表格8[[#This Row],[出院日]],"mm/dd;;")&amp;" 共"&amp;表格8[[#This Row],[住院天數(含前後日)]]&amp;"日"</f>
        <v>住院退費 03/01-03/10 共10日</v>
      </c>
      <c r="M688" s="167">
        <f>-(ROUNDDOWN(表格8[[#This Row],[住院天數(含前後日)]]/7,0)*50)</f>
        <v>-50</v>
      </c>
      <c r="N688" s="70"/>
      <c r="O688" s="172"/>
      <c r="P688" s="174">
        <f>-(ROUND(表格8[[#This Row],[冷氣使用
天數]]*(500/30),0))</f>
        <v>0</v>
      </c>
    </row>
    <row r="689" spans="1:16" hidden="1">
      <c r="A689" s="160" t="str">
        <f t="array" ref="A689">IFERROR((INDEX(名冊[#All],MATCH(表格8[[#This Row],[姓名]],名冊[[#All],[姓名]],0),COLUMN(名冊[[#Headers],[字號]]))),"")</f>
        <v>1-685</v>
      </c>
      <c r="B689" s="160" t="s">
        <v>1569</v>
      </c>
      <c r="C689" s="162"/>
      <c r="D689" s="160" t="str">
        <f t="shared" si="13"/>
        <v>住院退費</v>
      </c>
      <c r="E689" s="163">
        <v>44998</v>
      </c>
      <c r="F689" s="163">
        <v>45005</v>
      </c>
      <c r="G689" s="168">
        <f>IF(AND(表格8[[#This Row],[住院日]]&lt;&gt;"",表格8[[#This Row],[出院日]]&lt;&gt;""),(IF(表格8[姓名]="",0,(表格8[出院日]-表格8[住院日])+1)),0)</f>
        <v>8</v>
      </c>
      <c r="H689" s="165">
        <f>IFERROR((INDEX(名冊[#All],MATCH(表格8[[#This Row],[姓名]],名冊[[#All],[姓名]],0),COLUMN(名冊[[#Headers],[月費]]))),"")</f>
        <v>30000</v>
      </c>
      <c r="I689" s="165">
        <f t="array" ref="I689">IFERROR((INDEX(名冊[#All],MATCH(表格8[[#This Row],[姓名]],名冊[[#All],[姓名]],0),COLUMN(名冊[[#Headers],[包月]]))),"")</f>
        <v>0</v>
      </c>
      <c r="J689" s="165">
        <f>600</f>
        <v>600</v>
      </c>
      <c r="K689" s="174">
        <f>-(ROUND(IF(表格8[姓名]="",0,(((表格8[月費]+表格8[[#This Row],[包月]])/30)-表格8[佔床費])*表格8[住院天數(含前後日)]),0))</f>
        <v>-3200</v>
      </c>
      <c r="L689" s="169" t="str">
        <f>"住院退費 "&amp;TEXT(表格8[[#This Row],[住院日]],"mm/dd;;")&amp;"-"&amp;TEXT(表格8[[#This Row],[出院日]],"mm/dd;;")&amp;" 共"&amp;表格8[[#This Row],[住院天數(含前後日)]]&amp;"日"</f>
        <v>住院退費 03/13-03/20 共8日</v>
      </c>
      <c r="M689" s="167">
        <f>-(ROUNDDOWN(表格8[[#This Row],[住院天數(含前後日)]]/7,0)*50)</f>
        <v>-50</v>
      </c>
      <c r="N689" s="70"/>
      <c r="O689" s="172"/>
      <c r="P689" s="174">
        <f>-(ROUND(表格8[[#This Row],[冷氣使用
天數]]*(500/30),0))</f>
        <v>0</v>
      </c>
    </row>
    <row r="690" spans="1:16" hidden="1">
      <c r="A690" s="160" t="str">
        <f t="array" ref="A690">IFERROR((INDEX(名冊[#All],MATCH(表格8[[#This Row],[姓名]],名冊[[#All],[姓名]],0),COLUMN(名冊[[#Headers],[字號]]))),"")</f>
        <v>2-183</v>
      </c>
      <c r="B690" s="160" t="s">
        <v>1570</v>
      </c>
      <c r="C690" s="162"/>
      <c r="D690" s="160" t="str">
        <f t="shared" si="13"/>
        <v>住院退費</v>
      </c>
      <c r="E690" s="163">
        <v>44998</v>
      </c>
      <c r="F690" s="163">
        <v>45008</v>
      </c>
      <c r="G690" s="168">
        <f>IF(AND(表格8[[#This Row],[住院日]]&lt;&gt;"",表格8[[#This Row],[出院日]]&lt;&gt;""),(IF(表格8[姓名]="",0,(表格8[出院日]-表格8[住院日])+1)),0)</f>
        <v>11</v>
      </c>
      <c r="H690" s="165">
        <f>IFERROR((INDEX(名冊[#All],MATCH(表格8[[#This Row],[姓名]],名冊[[#All],[姓名]],0),COLUMN(名冊[[#Headers],[月費]]))),"")</f>
        <v>35000</v>
      </c>
      <c r="I690" s="165">
        <f t="array" ref="I690">IFERROR((INDEX(名冊[#All],MATCH(表格8[[#This Row],[姓名]],名冊[[#All],[姓名]],0),COLUMN(名冊[[#Headers],[包月]]))),"")</f>
        <v>0</v>
      </c>
      <c r="J690" s="165">
        <f>600</f>
        <v>600</v>
      </c>
      <c r="K690" s="174">
        <f>-(ROUND(IF(表格8[姓名]="",0,(((表格8[月費]+表格8[[#This Row],[包月]])/30)-表格8[佔床費])*表格8[住院天數(含前後日)]),0))</f>
        <v>-6233</v>
      </c>
      <c r="L690" s="169" t="str">
        <f>"住院退費 "&amp;TEXT(表格8[[#This Row],[住院日]],"mm/dd;;")&amp;"-"&amp;TEXT(表格8[[#This Row],[出院日]],"mm/dd;;")&amp;" 共"&amp;表格8[[#This Row],[住院天數(含前後日)]]&amp;"日"</f>
        <v>住院退費 03/13-03/23 共11日</v>
      </c>
      <c r="M690" s="167">
        <f>-(ROUNDDOWN(表格8[[#This Row],[住院天數(含前後日)]]/7,0)*50)</f>
        <v>-50</v>
      </c>
      <c r="N690" s="70"/>
      <c r="O690" s="172"/>
      <c r="P690" s="174">
        <f>-(ROUND(表格8[[#This Row],[冷氣使用
天數]]*(500/30),0))</f>
        <v>0</v>
      </c>
    </row>
    <row r="691" spans="1:16" hidden="1">
      <c r="A691" s="160" t="str">
        <f t="array" ref="A691">IFERROR((INDEX(名冊[#All],MATCH(表格8[[#This Row],[姓名]],名冊[[#All],[姓名]],0),COLUMN(名冊[[#Headers],[字號]]))),"")</f>
        <v/>
      </c>
      <c r="B691" s="160" t="s">
        <v>1571</v>
      </c>
      <c r="C691" s="162"/>
      <c r="D691" s="160" t="str">
        <f t="shared" si="13"/>
        <v>住院退費</v>
      </c>
      <c r="E691" s="163">
        <v>44985</v>
      </c>
      <c r="F691" s="163">
        <v>44999</v>
      </c>
      <c r="G691" s="168">
        <f>IF(AND(表格8[[#This Row],[住院日]]&lt;&gt;"",表格8[[#This Row],[出院日]]&lt;&gt;""),(IF(表格8[姓名]="",0,(表格8[出院日]-表格8[住院日])+1)),0)</f>
        <v>15</v>
      </c>
      <c r="H691" s="165" t="str">
        <f>IFERROR((INDEX(名冊[#All],MATCH(表格8[[#This Row],[姓名]],名冊[[#All],[姓名]],0),COLUMN(名冊[[#Headers],[月費]]))),"")</f>
        <v/>
      </c>
      <c r="I691" s="165" t="str">
        <f t="array" ref="I691">IFERROR((INDEX(名冊[#All],MATCH(表格8[[#This Row],[姓名]],名冊[[#All],[姓名]],0),COLUMN(名冊[[#Headers],[包月]]))),"")</f>
        <v/>
      </c>
      <c r="J691" s="165">
        <f>600</f>
        <v>600</v>
      </c>
      <c r="K691" s="174" t="e">
        <f>-(ROUND(IF(表格8[姓名]="",0,(((表格8[月費]+表格8[[#This Row],[包月]])/30)-表格8[佔床費])*表格8[住院天數(含前後日)]),0))</f>
        <v>#VALUE!</v>
      </c>
      <c r="L691" s="169" t="str">
        <f>"住院退費 "&amp;TEXT(表格8[[#This Row],[住院日]],"mm/dd;;")&amp;"-"&amp;TEXT(表格8[[#This Row],[出院日]],"mm/dd;;")&amp;" 共"&amp;表格8[[#This Row],[住院天數(含前後日)]]&amp;"日"</f>
        <v>住院退費 02/28-03/14 共15日</v>
      </c>
      <c r="M691" s="167">
        <f>-(ROUNDDOWN(表格8[[#This Row],[住院天數(含前後日)]]/7,0)*50)</f>
        <v>-100</v>
      </c>
      <c r="N691" s="70"/>
      <c r="O691" s="172"/>
      <c r="P691" s="174">
        <f>-(ROUND(表格8[[#This Row],[冷氣使用
天數]]*(500/30),0))</f>
        <v>0</v>
      </c>
    </row>
    <row r="692" spans="1:16" hidden="1">
      <c r="A692" s="160" t="str">
        <f t="array" ref="A692">IFERROR((INDEX(名冊[#All],MATCH(表格8[[#This Row],[姓名]],名冊[[#All],[姓名]],0),COLUMN(名冊[[#Headers],[字號]]))),"")</f>
        <v>1-211</v>
      </c>
      <c r="B692" s="160" t="s">
        <v>1572</v>
      </c>
      <c r="C692" s="162"/>
      <c r="D692" s="160" t="str">
        <f t="shared" si="13"/>
        <v>住院退費</v>
      </c>
      <c r="E692" s="163">
        <v>44995</v>
      </c>
      <c r="F692" s="163">
        <v>45001</v>
      </c>
      <c r="G692" s="168">
        <f>IF(AND(表格8[[#This Row],[住院日]]&lt;&gt;"",表格8[[#This Row],[出院日]]&lt;&gt;""),(IF(表格8[姓名]="",0,(表格8[出院日]-表格8[住院日])+1)),0)</f>
        <v>7</v>
      </c>
      <c r="H692" s="165">
        <f>IFERROR((INDEX(名冊[#All],MATCH(表格8[[#This Row],[姓名]],名冊[[#All],[姓名]],0),COLUMN(名冊[[#Headers],[月費]]))),"")</f>
        <v>30000</v>
      </c>
      <c r="I692" s="165">
        <f t="array" ref="I692">IFERROR((INDEX(名冊[#All],MATCH(表格8[[#This Row],[姓名]],名冊[[#All],[姓名]],0),COLUMN(名冊[[#Headers],[包月]]))),"")</f>
        <v>0</v>
      </c>
      <c r="J692" s="165">
        <f>600</f>
        <v>600</v>
      </c>
      <c r="K692" s="174">
        <f>-(ROUND(IF(表格8[姓名]="",0,(((表格8[月費]+表格8[[#This Row],[包月]])/30)-表格8[佔床費])*表格8[住院天數(含前後日)]),0))</f>
        <v>-2800</v>
      </c>
      <c r="L692" s="169" t="str">
        <f>"住院退費 "&amp;TEXT(表格8[[#This Row],[住院日]],"mm/dd;;")&amp;"-"&amp;TEXT(表格8[[#This Row],[出院日]],"mm/dd;;")&amp;" 共"&amp;表格8[[#This Row],[住院天數(含前後日)]]&amp;"日"</f>
        <v>住院退費 03/10-03/16 共7日</v>
      </c>
      <c r="M692" s="167">
        <f>-(ROUNDDOWN(表格8[[#This Row],[住院天數(含前後日)]]/7,0)*50)</f>
        <v>-50</v>
      </c>
      <c r="N692" s="70"/>
      <c r="O692" s="172"/>
      <c r="P692" s="174">
        <f>-(ROUND(表格8[[#This Row],[冷氣使用
天數]]*(500/30),0))</f>
        <v>0</v>
      </c>
    </row>
    <row r="693" spans="1:16" hidden="1">
      <c r="A693" s="160" t="str">
        <f t="array" ref="A693">IFERROR((INDEX(名冊[#All],MATCH(表格8[[#This Row],[姓名]],名冊[[#All],[姓名]],0),COLUMN(名冊[[#Headers],[字號]]))),"")</f>
        <v>1-585</v>
      </c>
      <c r="B693" s="160" t="s">
        <v>1573</v>
      </c>
      <c r="C693" s="162"/>
      <c r="D693" s="160" t="str">
        <f t="shared" si="13"/>
        <v>住院退費</v>
      </c>
      <c r="E693" s="163">
        <v>45002</v>
      </c>
      <c r="F693" s="163">
        <v>45009</v>
      </c>
      <c r="G693" s="168">
        <f>IF(AND(表格8[[#This Row],[住院日]]&lt;&gt;"",表格8[[#This Row],[出院日]]&lt;&gt;""),(IF(表格8[姓名]="",0,(表格8[出院日]-表格8[住院日])+1)),0)</f>
        <v>8</v>
      </c>
      <c r="H693" s="165">
        <f>IFERROR((INDEX(名冊[#All],MATCH(表格8[[#This Row],[姓名]],名冊[[#All],[姓名]],0),COLUMN(名冊[[#Headers],[月費]]))),"")</f>
        <v>30000</v>
      </c>
      <c r="I693" s="165">
        <f t="array" ref="I693">IFERROR((INDEX(名冊[#All],MATCH(表格8[[#This Row],[姓名]],名冊[[#All],[姓名]],0),COLUMN(名冊[[#Headers],[包月]]))),"")</f>
        <v>0</v>
      </c>
      <c r="J693" s="165">
        <f>600</f>
        <v>600</v>
      </c>
      <c r="K693" s="174">
        <f>-(ROUND(IF(表格8[姓名]="",0,(((表格8[月費]+表格8[[#This Row],[包月]])/30)-表格8[佔床費])*表格8[住院天數(含前後日)]),0))</f>
        <v>-3200</v>
      </c>
      <c r="L693" s="169" t="str">
        <f>"住院退費 "&amp;TEXT(表格8[[#This Row],[住院日]],"mm/dd;;")&amp;"-"&amp;TEXT(表格8[[#This Row],[出院日]],"mm/dd;;")&amp;" 共"&amp;表格8[[#This Row],[住院天數(含前後日)]]&amp;"日"</f>
        <v>住院退費 03/17-03/24 共8日</v>
      </c>
      <c r="M693" s="167">
        <f>-(ROUNDDOWN(表格8[[#This Row],[住院天數(含前後日)]]/7,0)*50)</f>
        <v>-50</v>
      </c>
      <c r="N693" s="70"/>
      <c r="O693" s="172"/>
      <c r="P693" s="174">
        <f>-(ROUND(表格8[[#This Row],[冷氣使用
天數]]*(500/30),0))</f>
        <v>0</v>
      </c>
    </row>
    <row r="694" spans="1:16" hidden="1">
      <c r="A694" s="160" t="str">
        <f t="array" ref="A694">IFERROR((INDEX(名冊[#All],MATCH(表格8[[#This Row],[姓名]],名冊[[#All],[姓名]],0),COLUMN(名冊[[#Headers],[字號]]))),"")</f>
        <v/>
      </c>
      <c r="B694" s="160" t="s">
        <v>1581</v>
      </c>
      <c r="C694" s="162"/>
      <c r="D694" s="160" t="str">
        <f t="shared" ref="D694:D712" si="14">"住院退費"</f>
        <v>住院退費</v>
      </c>
      <c r="E694" s="163">
        <v>44986</v>
      </c>
      <c r="F694" s="163">
        <v>45016</v>
      </c>
      <c r="G694" s="168">
        <f>IF(AND(表格8[[#This Row],[住院日]]&lt;&gt;"",表格8[[#This Row],[出院日]]&lt;&gt;""),(IF(表格8[姓名]="",0,(表格8[出院日]-表格8[住院日])+1)),0)</f>
        <v>31</v>
      </c>
      <c r="H694" s="165" t="str">
        <f>IFERROR((INDEX(名冊[#All],MATCH(表格8[[#This Row],[姓名]],名冊[[#All],[姓名]],0),COLUMN(名冊[[#Headers],[月費]]))),"")</f>
        <v/>
      </c>
      <c r="I694" s="165" t="str">
        <f t="array" ref="I694">IFERROR((INDEX(名冊[#All],MATCH(表格8[[#This Row],[姓名]],名冊[[#All],[姓名]],0),COLUMN(名冊[[#Headers],[包月]]))),"")</f>
        <v/>
      </c>
      <c r="J694" s="165">
        <f>600</f>
        <v>600</v>
      </c>
      <c r="K694" s="174" t="e">
        <f>-(ROUND(IF(表格8[姓名]="",0,(((表格8[月費]+表格8[[#This Row],[包月]])/30)-表格8[佔床費])*表格8[住院天數(含前後日)]),0))</f>
        <v>#VALUE!</v>
      </c>
      <c r="L694" s="169" t="str">
        <f>"住院退費 "&amp;TEXT(表格8[[#This Row],[住院日]],"mm/dd;;")&amp;"-"&amp;TEXT(表格8[[#This Row],[出院日]],"mm/dd;;")&amp;" 共"&amp;表格8[[#This Row],[住院天數(含前後日)]]&amp;"日"</f>
        <v>住院退費 03/01-03/31 共31日</v>
      </c>
      <c r="M694" s="167">
        <f>-(ROUNDDOWN(表格8[[#This Row],[住院天數(含前後日)]]/7,0)*50)</f>
        <v>-200</v>
      </c>
      <c r="N694" s="70"/>
      <c r="O694" s="172"/>
      <c r="P694" s="174">
        <f>-(ROUND(表格8[[#This Row],[冷氣使用
天數]]*(500/30),0))</f>
        <v>0</v>
      </c>
    </row>
    <row r="695" spans="1:16" hidden="1">
      <c r="A695" s="160" t="str">
        <f t="array" ref="A695">IFERROR((INDEX(名冊[#All],MATCH(表格8[[#This Row],[姓名]],名冊[[#All],[姓名]],0),COLUMN(名冊[[#Headers],[字號]]))),"")</f>
        <v/>
      </c>
      <c r="B695" s="160" t="s">
        <v>1582</v>
      </c>
      <c r="C695" s="162"/>
      <c r="D695" s="160" t="str">
        <f t="shared" si="14"/>
        <v>住院退費</v>
      </c>
      <c r="E695" s="163">
        <v>44999</v>
      </c>
      <c r="F695" s="163">
        <v>45015</v>
      </c>
      <c r="G695" s="168">
        <f>IF(AND(表格8[[#This Row],[住院日]]&lt;&gt;"",表格8[[#This Row],[出院日]]&lt;&gt;""),(IF(表格8[姓名]="",0,(表格8[出院日]-表格8[住院日])+1)),0)</f>
        <v>17</v>
      </c>
      <c r="H695" s="165" t="str">
        <f>IFERROR((INDEX(名冊[#All],MATCH(表格8[[#This Row],[姓名]],名冊[[#All],[姓名]],0),COLUMN(名冊[[#Headers],[月費]]))),"")</f>
        <v/>
      </c>
      <c r="I695" s="165" t="str">
        <f t="array" ref="I695">IFERROR((INDEX(名冊[#All],MATCH(表格8[[#This Row],[姓名]],名冊[[#All],[姓名]],0),COLUMN(名冊[[#Headers],[包月]]))),"")</f>
        <v/>
      </c>
      <c r="J695" s="165">
        <f>600</f>
        <v>600</v>
      </c>
      <c r="K695" s="174" t="e">
        <f>-(ROUND(IF(表格8[姓名]="",0,(((表格8[月費]+表格8[[#This Row],[包月]])/30)-表格8[佔床費])*表格8[住院天數(含前後日)]),0))</f>
        <v>#VALUE!</v>
      </c>
      <c r="L695" s="169" t="str">
        <f>"住院退費 "&amp;TEXT(表格8[[#This Row],[住院日]],"mm/dd;;")&amp;"-"&amp;TEXT(表格8[[#This Row],[出院日]],"mm/dd;;")&amp;" 共"&amp;表格8[[#This Row],[住院天數(含前後日)]]&amp;"日"</f>
        <v>住院退費 03/14-03/30 共17日</v>
      </c>
      <c r="M695" s="167">
        <f>-(ROUNDDOWN(表格8[[#This Row],[住院天數(含前後日)]]/7,0)*50)</f>
        <v>-100</v>
      </c>
      <c r="N695" s="70"/>
      <c r="O695" s="172"/>
      <c r="P695" s="174">
        <f>-(ROUND(表格8[[#This Row],[冷氣使用
天數]]*(500/30),0))</f>
        <v>0</v>
      </c>
    </row>
    <row r="696" spans="1:16" hidden="1">
      <c r="A696" s="160" t="str">
        <f t="array" ref="A696">IFERROR((INDEX(名冊[#All],MATCH(表格8[[#This Row],[姓名]],名冊[[#All],[姓名]],0),COLUMN(名冊[[#Headers],[字號]]))),"")</f>
        <v/>
      </c>
      <c r="B696" s="160" t="s">
        <v>1583</v>
      </c>
      <c r="C696" s="162"/>
      <c r="D696" s="160" t="str">
        <f t="shared" si="14"/>
        <v>住院退費</v>
      </c>
      <c r="E696" s="163">
        <v>45009</v>
      </c>
      <c r="F696" s="163">
        <v>45033</v>
      </c>
      <c r="G696" s="168">
        <f>IF(AND(表格8[[#This Row],[住院日]]&lt;&gt;"",表格8[[#This Row],[出院日]]&lt;&gt;""),(IF(表格8[姓名]="",0,(表格8[出院日]-表格8[住院日])+1)),0)</f>
        <v>25</v>
      </c>
      <c r="H696" s="165" t="str">
        <f>IFERROR((INDEX(名冊[#All],MATCH(表格8[[#This Row],[姓名]],名冊[[#All],[姓名]],0),COLUMN(名冊[[#Headers],[月費]]))),"")</f>
        <v/>
      </c>
      <c r="I696" s="165" t="str">
        <f t="array" ref="I696">IFERROR((INDEX(名冊[#All],MATCH(表格8[[#This Row],[姓名]],名冊[[#All],[姓名]],0),COLUMN(名冊[[#Headers],[包月]]))),"")</f>
        <v/>
      </c>
      <c r="J696" s="165">
        <f>600</f>
        <v>600</v>
      </c>
      <c r="K696" s="174" t="e">
        <f>-(ROUND(IF(表格8[姓名]="",0,(((表格8[月費]+表格8[[#This Row],[包月]])/30)-表格8[佔床費])*表格8[住院天數(含前後日)]),0))</f>
        <v>#VALUE!</v>
      </c>
      <c r="L696" s="169" t="str">
        <f>"住院退費 "&amp;TEXT(表格8[[#This Row],[住院日]],"mm/dd;;")&amp;"-"&amp;TEXT(表格8[[#This Row],[出院日]],"mm/dd;;")&amp;" 共"&amp;表格8[[#This Row],[住院天數(含前後日)]]&amp;"日"</f>
        <v>住院退費 03/24-04/17 共25日</v>
      </c>
      <c r="M696" s="167">
        <f>-(ROUNDDOWN(表格8[[#This Row],[住院天數(含前後日)]]/7,0)*50)</f>
        <v>-150</v>
      </c>
      <c r="N696" s="70"/>
      <c r="O696" s="172"/>
      <c r="P696" s="174">
        <f>-(ROUND(表格8[[#This Row],[冷氣使用
天數]]*(500/30),0))</f>
        <v>0</v>
      </c>
    </row>
    <row r="697" spans="1:16" hidden="1">
      <c r="A697" s="160" t="str">
        <f t="array" ref="A697">IFERROR((INDEX(名冊[#All],MATCH(表格8[[#This Row],[姓名]],名冊[[#All],[姓名]],0),COLUMN(名冊[[#Headers],[字號]]))),"")</f>
        <v/>
      </c>
      <c r="B697" s="160" t="s">
        <v>1584</v>
      </c>
      <c r="C697" s="162"/>
      <c r="D697" s="160" t="str">
        <f t="shared" si="14"/>
        <v>住院退費</v>
      </c>
      <c r="E697" s="163">
        <v>45011</v>
      </c>
      <c r="F697" s="163">
        <v>45019</v>
      </c>
      <c r="G697" s="168">
        <f>IF(AND(表格8[[#This Row],[住院日]]&lt;&gt;"",表格8[[#This Row],[出院日]]&lt;&gt;""),(IF(表格8[姓名]="",0,(表格8[出院日]-表格8[住院日])+1)),0)</f>
        <v>9</v>
      </c>
      <c r="H697" s="165" t="str">
        <f>IFERROR((INDEX(名冊[#All],MATCH(表格8[[#This Row],[姓名]],名冊[[#All],[姓名]],0),COLUMN(名冊[[#Headers],[月費]]))),"")</f>
        <v/>
      </c>
      <c r="I697" s="165" t="str">
        <f t="array" ref="I697">IFERROR((INDEX(名冊[#All],MATCH(表格8[[#This Row],[姓名]],名冊[[#All],[姓名]],0),COLUMN(名冊[[#Headers],[包月]]))),"")</f>
        <v/>
      </c>
      <c r="J697" s="165">
        <f>600</f>
        <v>600</v>
      </c>
      <c r="K697" s="174" t="e">
        <f>-(ROUND(IF(表格8[姓名]="",0,(((表格8[月費]+表格8[[#This Row],[包月]])/30)-表格8[佔床費])*表格8[住院天數(含前後日)]),0))</f>
        <v>#VALUE!</v>
      </c>
      <c r="L697" s="169" t="str">
        <f>"住院退費 "&amp;TEXT(表格8[[#This Row],[住院日]],"mm/dd;;")&amp;"-"&amp;TEXT(表格8[[#This Row],[出院日]],"mm/dd;;")&amp;" 共"&amp;表格8[[#This Row],[住院天數(含前後日)]]&amp;"日"</f>
        <v>住院退費 03/26-04/03 共9日</v>
      </c>
      <c r="M697" s="167">
        <f>-(ROUNDDOWN(表格8[[#This Row],[住院天數(含前後日)]]/7,0)*50)</f>
        <v>-50</v>
      </c>
      <c r="N697" s="70"/>
      <c r="O697" s="172"/>
      <c r="P697" s="174">
        <f>-(ROUND(表格8[[#This Row],[冷氣使用
天數]]*(500/30),0))</f>
        <v>0</v>
      </c>
    </row>
    <row r="698" spans="1:16" hidden="1">
      <c r="A698" s="160" t="str">
        <f t="array" ref="A698">IFERROR((INDEX(名冊[#All],MATCH(表格8[[#This Row],[姓名]],名冊[[#All],[姓名]],0),COLUMN(名冊[[#Headers],[字號]]))),"")</f>
        <v>1-450</v>
      </c>
      <c r="B698" s="160" t="s">
        <v>1585</v>
      </c>
      <c r="C698" s="162"/>
      <c r="D698" s="160" t="str">
        <f t="shared" si="14"/>
        <v>住院退費</v>
      </c>
      <c r="E698" s="163">
        <v>45001</v>
      </c>
      <c r="F698" s="163">
        <v>45012</v>
      </c>
      <c r="G698" s="168">
        <f>IF(AND(表格8[[#This Row],[住院日]]&lt;&gt;"",表格8[[#This Row],[出院日]]&lt;&gt;""),(IF(表格8[姓名]="",0,(表格8[出院日]-表格8[住院日])+1)),0)</f>
        <v>12</v>
      </c>
      <c r="H698" s="165">
        <f>IFERROR((INDEX(名冊[#All],MATCH(表格8[[#This Row],[姓名]],名冊[[#All],[姓名]],0),COLUMN(名冊[[#Headers],[月費]]))),"")</f>
        <v>30000</v>
      </c>
      <c r="I698" s="165">
        <f t="array" ref="I698">IFERROR((INDEX(名冊[#All],MATCH(表格8[[#This Row],[姓名]],名冊[[#All],[姓名]],0),COLUMN(名冊[[#Headers],[包月]]))),"")</f>
        <v>0</v>
      </c>
      <c r="J698" s="165">
        <f>600</f>
        <v>600</v>
      </c>
      <c r="K698" s="174">
        <f>-(ROUND(IF(表格8[姓名]="",0,(((表格8[月費]+表格8[[#This Row],[包月]])/30)-表格8[佔床費])*表格8[住院天數(含前後日)]),0))</f>
        <v>-4800</v>
      </c>
      <c r="L698" s="169" t="str">
        <f>"住院退費 "&amp;TEXT(表格8[[#This Row],[住院日]],"mm/dd;;")&amp;"-"&amp;TEXT(表格8[[#This Row],[出院日]],"mm/dd;;")&amp;" 共"&amp;表格8[[#This Row],[住院天數(含前後日)]]&amp;"日"</f>
        <v>住院退費 03/16-03/27 共12日</v>
      </c>
      <c r="M698" s="167">
        <f>-(ROUNDDOWN(表格8[[#This Row],[住院天數(含前後日)]]/7,0)*50)</f>
        <v>-50</v>
      </c>
      <c r="N698" s="70"/>
      <c r="O698" s="172"/>
      <c r="P698" s="174">
        <f>-(ROUND(表格8[[#This Row],[冷氣使用
天數]]*(500/30),0))</f>
        <v>0</v>
      </c>
    </row>
    <row r="699" spans="1:16" hidden="1">
      <c r="A699" s="160" t="str">
        <f t="array" ref="A699">IFERROR((INDEX(名冊[#All],MATCH(表格8[[#This Row],[姓名]],名冊[[#All],[姓名]],0),COLUMN(名冊[[#Headers],[字號]]))),"")</f>
        <v>1-541</v>
      </c>
      <c r="B699" s="160" t="s">
        <v>1586</v>
      </c>
      <c r="C699" s="162"/>
      <c r="D699" s="160" t="str">
        <f t="shared" si="14"/>
        <v>住院退費</v>
      </c>
      <c r="E699" s="163">
        <v>45005</v>
      </c>
      <c r="F699" s="163">
        <v>45013</v>
      </c>
      <c r="G699" s="168">
        <f>IF(AND(表格8[[#This Row],[住院日]]&lt;&gt;"",表格8[[#This Row],[出院日]]&lt;&gt;""),(IF(表格8[姓名]="",0,(表格8[出院日]-表格8[住院日])+1)),0)</f>
        <v>9</v>
      </c>
      <c r="H699" s="165">
        <f>IFERROR((INDEX(名冊[#All],MATCH(表格8[[#This Row],[姓名]],名冊[[#All],[姓名]],0),COLUMN(名冊[[#Headers],[月費]]))),"")</f>
        <v>24000</v>
      </c>
      <c r="I699" s="165">
        <f t="array" ref="I699">IFERROR((INDEX(名冊[#All],MATCH(表格8[[#This Row],[姓名]],名冊[[#All],[姓名]],0),COLUMN(名冊[[#Headers],[包月]]))),"")</f>
        <v>0</v>
      </c>
      <c r="J699" s="165">
        <f>600</f>
        <v>600</v>
      </c>
      <c r="K699" s="174">
        <f>-(ROUND(IF(表格8[姓名]="",0,(((表格8[月費]+表格8[[#This Row],[包月]])/30)-表格8[佔床費])*表格8[住院天數(含前後日)]),0))</f>
        <v>-1800</v>
      </c>
      <c r="L699" s="169" t="str">
        <f>"住院退費 "&amp;TEXT(表格8[[#This Row],[住院日]],"mm/dd;;")&amp;"-"&amp;TEXT(表格8[[#This Row],[出院日]],"mm/dd;;")&amp;" 共"&amp;表格8[[#This Row],[住院天數(含前後日)]]&amp;"日"</f>
        <v>住院退費 03/20-03/28 共9日</v>
      </c>
      <c r="M699" s="167">
        <f>-(ROUNDDOWN(表格8[[#This Row],[住院天數(含前後日)]]/7,0)*50)</f>
        <v>-50</v>
      </c>
      <c r="N699" s="70"/>
      <c r="O699" s="172"/>
      <c r="P699" s="174">
        <f>-(ROUND(表格8[[#This Row],[冷氣使用
天數]]*(500/30),0))</f>
        <v>0</v>
      </c>
    </row>
    <row r="700" spans="1:16" hidden="1">
      <c r="A700" s="160" t="str">
        <f t="array" ref="A700">IFERROR((INDEX(名冊[#All],MATCH(表格8[[#This Row],[姓名]],名冊[[#All],[姓名]],0),COLUMN(名冊[[#Headers],[字號]]))),"")</f>
        <v>1-624</v>
      </c>
      <c r="B700" s="160" t="s">
        <v>1587</v>
      </c>
      <c r="C700" s="162"/>
      <c r="D700" s="160" t="str">
        <f t="shared" si="14"/>
        <v>住院退費</v>
      </c>
      <c r="E700" s="163">
        <v>44961</v>
      </c>
      <c r="F700" s="163">
        <v>45014</v>
      </c>
      <c r="G700" s="168">
        <f>IF(AND(表格8[[#This Row],[住院日]]&lt;&gt;"",表格8[[#This Row],[出院日]]&lt;&gt;""),(IF(表格8[姓名]="",0,(表格8[出院日]-表格8[住院日])+1)),0)</f>
        <v>54</v>
      </c>
      <c r="H700" s="165">
        <f>IFERROR((INDEX(名冊[#All],MATCH(表格8[[#This Row],[姓名]],名冊[[#All],[姓名]],0),COLUMN(名冊[[#Headers],[月費]]))),"")</f>
        <v>30000</v>
      </c>
      <c r="I700" s="165">
        <f t="array" ref="I700">IFERROR((INDEX(名冊[#All],MATCH(表格8[[#This Row],[姓名]],名冊[[#All],[姓名]],0),COLUMN(名冊[[#Headers],[包月]]))),"")</f>
        <v>0</v>
      </c>
      <c r="J700" s="165">
        <f>600</f>
        <v>600</v>
      </c>
      <c r="K700" s="174">
        <f>-(ROUND(IF(表格8[姓名]="",0,(((表格8[月費]+表格8[[#This Row],[包月]])/30)-表格8[佔床費])*表格8[住院天數(含前後日)]),0))</f>
        <v>-21600</v>
      </c>
      <c r="L700" s="169" t="str">
        <f>"住院退費 "&amp;TEXT(表格8[[#This Row],[住院日]],"mm/dd;;")&amp;"-"&amp;TEXT(表格8[[#This Row],[出院日]],"mm/dd;;")&amp;" 共"&amp;表格8[[#This Row],[住院天數(含前後日)]]&amp;"日"</f>
        <v>住院退費 02/04-03/29 共54日</v>
      </c>
      <c r="M700" s="167">
        <f>-(ROUNDDOWN(表格8[[#This Row],[住院天數(含前後日)]]/7,0)*50)</f>
        <v>-350</v>
      </c>
      <c r="N700" s="70"/>
      <c r="O700" s="172"/>
      <c r="P700" s="174">
        <f>-(ROUND(表格8[[#This Row],[冷氣使用
天數]]*(500/30),0))</f>
        <v>0</v>
      </c>
    </row>
    <row r="701" spans="1:16" hidden="1">
      <c r="A701" s="160" t="str">
        <f t="array" ref="A701">IFERROR((INDEX(名冊[#All],MATCH(表格8[[#This Row],[姓名]],名冊[[#All],[姓名]],0),COLUMN(名冊[[#Headers],[字號]]))),"")</f>
        <v>1-606</v>
      </c>
      <c r="B701" s="160" t="s">
        <v>1588</v>
      </c>
      <c r="C701" s="162"/>
      <c r="D701" s="160" t="str">
        <f t="shared" si="14"/>
        <v>住院退費</v>
      </c>
      <c r="E701" s="163">
        <v>45010</v>
      </c>
      <c r="F701" s="163">
        <v>45016</v>
      </c>
      <c r="G701" s="168">
        <f>IF(AND(表格8[[#This Row],[住院日]]&lt;&gt;"",表格8[[#This Row],[出院日]]&lt;&gt;""),(IF(表格8[姓名]="",0,(表格8[出院日]-表格8[住院日])+1)),0)</f>
        <v>7</v>
      </c>
      <c r="H701" s="165">
        <f>IFERROR((INDEX(名冊[#All],MATCH(表格8[[#This Row],[姓名]],名冊[[#All],[姓名]],0),COLUMN(名冊[[#Headers],[月費]]))),"")</f>
        <v>30000</v>
      </c>
      <c r="I701" s="165">
        <f t="array" ref="I701">IFERROR((INDEX(名冊[#All],MATCH(表格8[[#This Row],[姓名]],名冊[[#All],[姓名]],0),COLUMN(名冊[[#Headers],[包月]]))),"")</f>
        <v>0</v>
      </c>
      <c r="J701" s="165">
        <f>600</f>
        <v>600</v>
      </c>
      <c r="K701" s="174">
        <f>-(ROUND(IF(表格8[姓名]="",0,(((表格8[月費]+表格8[[#This Row],[包月]])/30)-表格8[佔床費])*表格8[住院天數(含前後日)]),0))</f>
        <v>-2800</v>
      </c>
      <c r="L701" s="169" t="str">
        <f>"住院退費 "&amp;TEXT(表格8[[#This Row],[住院日]],"mm/dd;;")&amp;"-"&amp;TEXT(表格8[[#This Row],[出院日]],"mm/dd;;")&amp;" 共"&amp;表格8[[#This Row],[住院天數(含前後日)]]&amp;"日"</f>
        <v>住院退費 03/25-03/31 共7日</v>
      </c>
      <c r="M701" s="167">
        <f>-(ROUNDDOWN(表格8[[#This Row],[住院天數(含前後日)]]/7,0)*50)</f>
        <v>-50</v>
      </c>
      <c r="N701" s="70"/>
      <c r="O701" s="172"/>
      <c r="P701" s="174">
        <f>-(ROUND(表格8[[#This Row],[冷氣使用
天數]]*(500/30),0))</f>
        <v>0</v>
      </c>
    </row>
    <row r="702" spans="1:16" hidden="1">
      <c r="A702" s="160" t="str">
        <f t="array" ref="A702">IFERROR((INDEX(名冊[#All],MATCH(表格8[[#This Row],[姓名]],名冊[[#All],[姓名]],0),COLUMN(名冊[[#Headers],[字號]]))),"")</f>
        <v>1-681</v>
      </c>
      <c r="B702" s="160" t="s">
        <v>1589</v>
      </c>
      <c r="C702" s="162"/>
      <c r="D702" s="160" t="str">
        <f t="shared" si="14"/>
        <v>住院退費</v>
      </c>
      <c r="E702" s="163">
        <v>45017</v>
      </c>
      <c r="F702" s="163">
        <v>45026</v>
      </c>
      <c r="G702" s="168">
        <f>IF(AND(表格8[[#This Row],[住院日]]&lt;&gt;"",表格8[[#This Row],[出院日]]&lt;&gt;""),(IF(表格8[姓名]="",0,(表格8[出院日]-表格8[住院日])+1)),0)</f>
        <v>10</v>
      </c>
      <c r="H702" s="165">
        <f>IFERROR((INDEX(名冊[#All],MATCH(表格8[[#This Row],[姓名]],名冊[[#All],[姓名]],0),COLUMN(名冊[[#Headers],[月費]]))),"")</f>
        <v>30000</v>
      </c>
      <c r="I702" s="165">
        <f t="array" ref="I702">IFERROR((INDEX(名冊[#All],MATCH(表格8[[#This Row],[姓名]],名冊[[#All],[姓名]],0),COLUMN(名冊[[#Headers],[包月]]))),"")</f>
        <v>0</v>
      </c>
      <c r="J702" s="165">
        <f>600</f>
        <v>600</v>
      </c>
      <c r="K702" s="174">
        <f>-(ROUND(IF(表格8[姓名]="",0,(((表格8[月費]+表格8[[#This Row],[包月]])/30)-表格8[佔床費])*表格8[住院天數(含前後日)]),0))</f>
        <v>-4000</v>
      </c>
      <c r="L702" s="169" t="str">
        <f>"住院退費 "&amp;TEXT(表格8[[#This Row],[住院日]],"mm/dd;;")&amp;"-"&amp;TEXT(表格8[[#This Row],[出院日]],"mm/dd;;")&amp;" 共"&amp;表格8[[#This Row],[住院天數(含前後日)]]&amp;"日"</f>
        <v>住院退費 04/01-04/10 共10日</v>
      </c>
      <c r="M702" s="167">
        <f>-(ROUNDDOWN(表格8[[#This Row],[住院天數(含前後日)]]/7,0)*50)</f>
        <v>-50</v>
      </c>
      <c r="N702" s="70"/>
      <c r="O702" s="172"/>
      <c r="P702" s="174">
        <f>-(ROUND(表格8[[#This Row],[冷氣使用
天數]]*(500/30),0))</f>
        <v>0</v>
      </c>
    </row>
    <row r="703" spans="1:16" hidden="1">
      <c r="A703" s="160" t="str">
        <f t="array" ref="A703">IFERROR((INDEX(名冊[#All],MATCH(表格8[[#This Row],[姓名]],名冊[[#All],[姓名]],0),COLUMN(名冊[[#Headers],[字號]]))),"")</f>
        <v/>
      </c>
      <c r="B703" s="160" t="s">
        <v>1590</v>
      </c>
      <c r="C703" s="162"/>
      <c r="D703" s="160" t="str">
        <f t="shared" si="14"/>
        <v>住院退費</v>
      </c>
      <c r="E703" s="163">
        <v>45022</v>
      </c>
      <c r="F703" s="163">
        <v>45030</v>
      </c>
      <c r="G703" s="168">
        <f>IF(AND(表格8[[#This Row],[住院日]]&lt;&gt;"",表格8[[#This Row],[出院日]]&lt;&gt;""),(IF(表格8[姓名]="",0,(表格8[出院日]-表格8[住院日])+1)),0)</f>
        <v>9</v>
      </c>
      <c r="H703" s="165" t="str">
        <f>IFERROR((INDEX(名冊[#All],MATCH(表格8[[#This Row],[姓名]],名冊[[#All],[姓名]],0),COLUMN(名冊[[#Headers],[月費]]))),"")</f>
        <v/>
      </c>
      <c r="I703" s="165" t="str">
        <f t="array" ref="I703">IFERROR((INDEX(名冊[#All],MATCH(表格8[[#This Row],[姓名]],名冊[[#All],[姓名]],0),COLUMN(名冊[[#Headers],[包月]]))),"")</f>
        <v/>
      </c>
      <c r="J703" s="165">
        <f>600</f>
        <v>600</v>
      </c>
      <c r="K703" s="174" t="e">
        <f>-(ROUND(IF(表格8[姓名]="",0,(((表格8[月費]+表格8[[#This Row],[包月]])/30)-表格8[佔床費])*表格8[住院天數(含前後日)]),0))</f>
        <v>#VALUE!</v>
      </c>
      <c r="L703" s="169" t="str">
        <f>"住院退費 "&amp;TEXT(表格8[[#This Row],[住院日]],"mm/dd;;")&amp;"-"&amp;TEXT(表格8[[#This Row],[出院日]],"mm/dd;;")&amp;" 共"&amp;表格8[[#This Row],[住院天數(含前後日)]]&amp;"日"</f>
        <v>住院退費 04/06-04/14 共9日</v>
      </c>
      <c r="M703" s="167">
        <f>-(ROUNDDOWN(表格8[[#This Row],[住院天數(含前後日)]]/7,0)*50)</f>
        <v>-50</v>
      </c>
      <c r="N703" s="70"/>
      <c r="O703" s="172"/>
      <c r="P703" s="174">
        <f>-(ROUND(表格8[[#This Row],[冷氣使用
天數]]*(500/30),0))</f>
        <v>0</v>
      </c>
    </row>
    <row r="704" spans="1:16">
      <c r="A704" s="160" t="str">
        <f t="array" ref="A704">IFERROR((INDEX(名冊[#All],MATCH(表格8[[#This Row],[姓名]],名冊[[#All],[姓名]],0),COLUMN(名冊[[#Headers],[字號]]))),"")</f>
        <v/>
      </c>
      <c r="B704" s="160" t="s">
        <v>1591</v>
      </c>
      <c r="C704" s="162"/>
      <c r="D704" s="160" t="str">
        <f t="shared" si="14"/>
        <v>住院退費</v>
      </c>
      <c r="E704" s="163">
        <v>45025</v>
      </c>
      <c r="F704" s="163">
        <v>45035</v>
      </c>
      <c r="G704" s="168">
        <f>IF(AND(表格8[[#This Row],[住院日]]&lt;&gt;"",表格8[[#This Row],[出院日]]&lt;&gt;""),(IF(表格8[姓名]="",0,(表格8[出院日]-表格8[住院日])+1)),0)</f>
        <v>11</v>
      </c>
      <c r="H704" s="165" t="str">
        <f>IFERROR((INDEX(名冊[#All],MATCH(表格8[[#This Row],[姓名]],名冊[[#All],[姓名]],0),COLUMN(名冊[[#Headers],[月費]]))),"")</f>
        <v/>
      </c>
      <c r="I704" s="165" t="str">
        <f t="array" ref="I704">IFERROR((INDEX(名冊[#All],MATCH(表格8[[#This Row],[姓名]],名冊[[#All],[姓名]],0),COLUMN(名冊[[#Headers],[包月]]))),"")</f>
        <v/>
      </c>
      <c r="J704" s="165">
        <f>600</f>
        <v>600</v>
      </c>
      <c r="K704" s="174" t="e">
        <f>-(ROUND(IF(表格8[姓名]="",0,(((表格8[月費]+表格8[[#This Row],[包月]])/30)-表格8[佔床費])*表格8[住院天數(含前後日)]),0))</f>
        <v>#VALUE!</v>
      </c>
      <c r="L704" s="169" t="str">
        <f>"住院退費 "&amp;TEXT(表格8[[#This Row],[住院日]],"mm/dd;;")&amp;"-"&amp;TEXT(表格8[[#This Row],[出院日]],"mm/dd;;")&amp;" 共"&amp;表格8[[#This Row],[住院天數(含前後日)]]&amp;"日"</f>
        <v>住院退費 04/09-04/19 共11日</v>
      </c>
      <c r="M704" s="167">
        <f>-(ROUNDDOWN(表格8[[#This Row],[住院天數(含前後日)]]/7,0)*50)</f>
        <v>-50</v>
      </c>
      <c r="N704" s="70"/>
      <c r="O704" s="172"/>
      <c r="P704" s="174">
        <f>-(ROUND(表格8[[#This Row],[冷氣使用
天數]]*(500/30),0))</f>
        <v>0</v>
      </c>
    </row>
    <row r="705" spans="1:16" hidden="1">
      <c r="A705" s="160" t="str">
        <f t="array" ref="A705">IFERROR((INDEX(名冊[#All],MATCH(表格8[[#This Row],[姓名]],名冊[[#All],[姓名]],0),COLUMN(名冊[[#Headers],[字號]]))),"")</f>
        <v/>
      </c>
      <c r="B705" s="160" t="s">
        <v>1592</v>
      </c>
      <c r="C705" s="162"/>
      <c r="D705" s="160" t="str">
        <f t="shared" si="14"/>
        <v>住院退費</v>
      </c>
      <c r="E705" s="163">
        <v>45030</v>
      </c>
      <c r="F705" s="163">
        <v>45037</v>
      </c>
      <c r="G705" s="168">
        <f>IF(AND(表格8[[#This Row],[住院日]]&lt;&gt;"",表格8[[#This Row],[出院日]]&lt;&gt;""),(IF(表格8[姓名]="",0,(表格8[出院日]-表格8[住院日])+1)),0)</f>
        <v>8</v>
      </c>
      <c r="H705" s="165" t="str">
        <f>IFERROR((INDEX(名冊[#All],MATCH(表格8[[#This Row],[姓名]],名冊[[#All],[姓名]],0),COLUMN(名冊[[#Headers],[月費]]))),"")</f>
        <v/>
      </c>
      <c r="I705" s="165" t="str">
        <f t="array" ref="I705">IFERROR((INDEX(名冊[#All],MATCH(表格8[[#This Row],[姓名]],名冊[[#All],[姓名]],0),COLUMN(名冊[[#Headers],[包月]]))),"")</f>
        <v/>
      </c>
      <c r="J705" s="165">
        <f>600</f>
        <v>600</v>
      </c>
      <c r="K705" s="174" t="e">
        <f>-(ROUND(IF(表格8[姓名]="",0,(((表格8[月費]+表格8[[#This Row],[包月]])/30)-表格8[佔床費])*表格8[住院天數(含前後日)]),0))</f>
        <v>#VALUE!</v>
      </c>
      <c r="L705" s="169" t="str">
        <f>"住院退費 "&amp;TEXT(表格8[[#This Row],[住院日]],"mm/dd;;")&amp;"-"&amp;TEXT(表格8[[#This Row],[出院日]],"mm/dd;;")&amp;" 共"&amp;表格8[[#This Row],[住院天數(含前後日)]]&amp;"日"</f>
        <v>住院退費 04/14-04/21 共8日</v>
      </c>
      <c r="M705" s="167">
        <f>-(ROUNDDOWN(表格8[[#This Row],[住院天數(含前後日)]]/7,0)*50)</f>
        <v>-50</v>
      </c>
      <c r="N705" s="70"/>
      <c r="O705" s="172"/>
      <c r="P705" s="174">
        <f>-(ROUND(表格8[[#This Row],[冷氣使用
天數]]*(500/30),0))</f>
        <v>0</v>
      </c>
    </row>
    <row r="706" spans="1:16" hidden="1">
      <c r="A706" s="160" t="str">
        <f t="array" ref="A706">IFERROR((INDEX(名冊[#All],MATCH(表格8[[#This Row],[姓名]],名冊[[#All],[姓名]],0),COLUMN(名冊[[#Headers],[字號]]))),"")</f>
        <v>1-519</v>
      </c>
      <c r="B706" s="160" t="s">
        <v>1593</v>
      </c>
      <c r="C706" s="162"/>
      <c r="D706" s="160" t="str">
        <f t="shared" si="14"/>
        <v>住院退費</v>
      </c>
      <c r="E706" s="163">
        <v>45023</v>
      </c>
      <c r="F706" s="163">
        <v>45040</v>
      </c>
      <c r="G706" s="168">
        <f>IF(AND(表格8[[#This Row],[住院日]]&lt;&gt;"",表格8[[#This Row],[出院日]]&lt;&gt;""),(IF(表格8[姓名]="",0,(表格8[出院日]-表格8[住院日])+1)),0)</f>
        <v>18</v>
      </c>
      <c r="H706" s="165">
        <f>IFERROR((INDEX(名冊[#All],MATCH(表格8[[#This Row],[姓名]],名冊[[#All],[姓名]],0),COLUMN(名冊[[#Headers],[月費]]))),"")</f>
        <v>32000</v>
      </c>
      <c r="I706" s="165">
        <f t="array" ref="I706">IFERROR((INDEX(名冊[#All],MATCH(表格8[[#This Row],[姓名]],名冊[[#All],[姓名]],0),COLUMN(名冊[[#Headers],[包月]]))),"")</f>
        <v>0</v>
      </c>
      <c r="J706" s="165">
        <f>600</f>
        <v>600</v>
      </c>
      <c r="K706" s="174">
        <f>-(ROUND(IF(表格8[姓名]="",0,(((表格8[月費]+表格8[[#This Row],[包月]])/30)-表格8[佔床費])*表格8[住院天數(含前後日)]),0))</f>
        <v>-8400</v>
      </c>
      <c r="L706" s="169" t="str">
        <f>"住院退費 "&amp;TEXT(表格8[[#This Row],[住院日]],"mm/dd;;")&amp;"-"&amp;TEXT(表格8[[#This Row],[出院日]],"mm/dd;;")&amp;" 共"&amp;表格8[[#This Row],[住院天數(含前後日)]]&amp;"日"</f>
        <v>住院退費 04/07-04/24 共18日</v>
      </c>
      <c r="M706" s="167">
        <f>-(ROUNDDOWN(表格8[[#This Row],[住院天數(含前後日)]]/7,0)*50)</f>
        <v>-100</v>
      </c>
      <c r="N706" s="70"/>
      <c r="O706" s="172"/>
      <c r="P706" s="174">
        <f>-(ROUND(表格8[[#This Row],[冷氣使用
天數]]*(500/30),0))</f>
        <v>0</v>
      </c>
    </row>
    <row r="707" spans="1:16" hidden="1">
      <c r="A707" s="160" t="str">
        <f t="array" ref="A707">IFERROR((INDEX(名冊[#All],MATCH(表格8[[#This Row],[姓名]],名冊[[#All],[姓名]],0),COLUMN(名冊[[#Headers],[字號]]))),"")</f>
        <v>1-687</v>
      </c>
      <c r="B707" s="160" t="s">
        <v>1594</v>
      </c>
      <c r="C707" s="162"/>
      <c r="D707" s="160" t="str">
        <f t="shared" si="14"/>
        <v>住院退費</v>
      </c>
      <c r="E707" s="163">
        <v>44971</v>
      </c>
      <c r="F707" s="163">
        <v>45017</v>
      </c>
      <c r="G707" s="168">
        <f>IF(AND(表格8[[#This Row],[住院日]]&lt;&gt;"",表格8[[#This Row],[出院日]]&lt;&gt;""),(IF(表格8[姓名]="",0,(表格8[出院日]-表格8[住院日])+1)),0)</f>
        <v>47</v>
      </c>
      <c r="H707" s="165">
        <f>IFERROR((INDEX(名冊[#All],MATCH(表格8[[#This Row],[姓名]],名冊[[#All],[姓名]],0),COLUMN(名冊[[#Headers],[月費]]))),"")</f>
        <v>0</v>
      </c>
      <c r="I707" s="165">
        <f t="array" ref="I707">IFERROR((INDEX(名冊[#All],MATCH(表格8[[#This Row],[姓名]],名冊[[#All],[姓名]],0),COLUMN(名冊[[#Headers],[包月]]))),"")</f>
        <v>0</v>
      </c>
      <c r="J707" s="165">
        <f>600</f>
        <v>600</v>
      </c>
      <c r="K707" s="174">
        <f>-(ROUND(IF(表格8[姓名]="",0,(((表格8[月費]+表格8[[#This Row],[包月]])/30)-表格8[佔床費])*表格8[住院天數(含前後日)]),0))</f>
        <v>28200</v>
      </c>
      <c r="L707" s="169" t="str">
        <f>"住院退費 "&amp;TEXT(表格8[[#This Row],[住院日]],"mm/dd;;")&amp;"-"&amp;TEXT(表格8[[#This Row],[出院日]],"mm/dd;;")&amp;" 共"&amp;表格8[[#This Row],[住院天數(含前後日)]]&amp;"日"</f>
        <v>住院退費 02/14-04/01 共47日</v>
      </c>
      <c r="M707" s="167">
        <f>-(ROUNDDOWN(表格8[[#This Row],[住院天數(含前後日)]]/7,0)*50)</f>
        <v>-300</v>
      </c>
      <c r="N707" s="70"/>
      <c r="O707" s="172"/>
      <c r="P707" s="174">
        <f>-(ROUND(表格8[[#This Row],[冷氣使用
天數]]*(500/30),0))</f>
        <v>0</v>
      </c>
    </row>
    <row r="708" spans="1:16" hidden="1">
      <c r="A708" s="160" t="str">
        <f t="array" ref="A708">IFERROR((INDEX(名冊[#All],MATCH(表格8[[#This Row],[姓名]],名冊[[#All],[姓名]],0),COLUMN(名冊[[#Headers],[字號]]))),"")</f>
        <v>1-665</v>
      </c>
      <c r="B708" s="160" t="s">
        <v>1595</v>
      </c>
      <c r="C708" s="162"/>
      <c r="D708" s="160" t="str">
        <f t="shared" si="14"/>
        <v>住院退費</v>
      </c>
      <c r="E708" s="163">
        <v>45018</v>
      </c>
      <c r="F708" s="163">
        <v>45035</v>
      </c>
      <c r="G708" s="168">
        <f>IF(AND(表格8[[#This Row],[住院日]]&lt;&gt;"",表格8[[#This Row],[出院日]]&lt;&gt;""),(IF(表格8[姓名]="",0,(表格8[出院日]-表格8[住院日])+1)),0)</f>
        <v>18</v>
      </c>
      <c r="H708" s="165">
        <f>IFERROR((INDEX(名冊[#All],MATCH(表格8[[#This Row],[姓名]],名冊[[#All],[姓名]],0),COLUMN(名冊[[#Headers],[月費]]))),"")</f>
        <v>30000</v>
      </c>
      <c r="I708" s="165">
        <f t="array" ref="I708">IFERROR((INDEX(名冊[#All],MATCH(表格8[[#This Row],[姓名]],名冊[[#All],[姓名]],0),COLUMN(名冊[[#Headers],[包月]]))),"")</f>
        <v>0</v>
      </c>
      <c r="J708" s="165">
        <f>600</f>
        <v>600</v>
      </c>
      <c r="K708" s="174">
        <f>-(ROUND(IF(表格8[姓名]="",0,(((表格8[月費]+表格8[[#This Row],[包月]])/30)-表格8[佔床費])*表格8[住院天數(含前後日)]),0))</f>
        <v>-7200</v>
      </c>
      <c r="L708" s="169" t="str">
        <f>"住院退費 "&amp;TEXT(表格8[[#This Row],[住院日]],"mm/dd;;")&amp;"-"&amp;TEXT(表格8[[#This Row],[出院日]],"mm/dd;;")&amp;" 共"&amp;表格8[[#This Row],[住院天數(含前後日)]]&amp;"日"</f>
        <v>住院退費 04/02-04/19 共18日</v>
      </c>
      <c r="M708" s="167">
        <f>-(ROUNDDOWN(表格8[[#This Row],[住院天數(含前後日)]]/7,0)*50)</f>
        <v>-100</v>
      </c>
      <c r="N708" s="70"/>
      <c r="O708" s="172"/>
      <c r="P708" s="174">
        <f>-(ROUND(表格8[[#This Row],[冷氣使用
天數]]*(500/30),0))</f>
        <v>0</v>
      </c>
    </row>
    <row r="709" spans="1:16" hidden="1">
      <c r="A709" s="160" t="str">
        <f t="array" ref="A709">IFERROR((INDEX(名冊[#All],MATCH(表格8[[#This Row],[姓名]],名冊[[#All],[姓名]],0),COLUMN(名冊[[#Headers],[字號]]))),"")</f>
        <v>1-105</v>
      </c>
      <c r="B709" s="160" t="s">
        <v>1596</v>
      </c>
      <c r="C709" s="162"/>
      <c r="D709" s="160" t="str">
        <f t="shared" si="14"/>
        <v>住院退費</v>
      </c>
      <c r="E709" s="163">
        <v>45025</v>
      </c>
      <c r="F709" s="163">
        <v>45041</v>
      </c>
      <c r="G709" s="168">
        <f>IF(AND(表格8[[#This Row],[住院日]]&lt;&gt;"",表格8[[#This Row],[出院日]]&lt;&gt;""),(IF(表格8[姓名]="",0,(表格8[出院日]-表格8[住院日])+1)),0)</f>
        <v>17</v>
      </c>
      <c r="H709" s="165">
        <f>IFERROR((INDEX(名冊[#All],MATCH(表格8[[#This Row],[姓名]],名冊[[#All],[姓名]],0),COLUMN(名冊[[#Headers],[月費]]))),"")</f>
        <v>30000</v>
      </c>
      <c r="I709" s="165">
        <f t="array" ref="I709">IFERROR((INDEX(名冊[#All],MATCH(表格8[[#This Row],[姓名]],名冊[[#All],[姓名]],0),COLUMN(名冊[[#Headers],[包月]]))),"")</f>
        <v>0</v>
      </c>
      <c r="J709" s="165">
        <f>600</f>
        <v>600</v>
      </c>
      <c r="K709" s="174">
        <f>-(ROUND(IF(表格8[姓名]="",0,(((表格8[月費]+表格8[[#This Row],[包月]])/30)-表格8[佔床費])*表格8[住院天數(含前後日)]),0))</f>
        <v>-6800</v>
      </c>
      <c r="L709" s="169" t="str">
        <f>"住院退費 "&amp;TEXT(表格8[[#This Row],[住院日]],"mm/dd;;")&amp;"-"&amp;TEXT(表格8[[#This Row],[出院日]],"mm/dd;;")&amp;" 共"&amp;表格8[[#This Row],[住院天數(含前後日)]]&amp;"日"</f>
        <v>住院退費 04/09-04/25 共17日</v>
      </c>
      <c r="M709" s="167">
        <f>-(ROUNDDOWN(表格8[[#This Row],[住院天數(含前後日)]]/7,0)*50)</f>
        <v>-100</v>
      </c>
      <c r="N709" s="70"/>
      <c r="O709" s="172"/>
      <c r="P709" s="174">
        <f>-(ROUND(表格8[[#This Row],[冷氣使用
天數]]*(500/30),0))</f>
        <v>0</v>
      </c>
    </row>
    <row r="710" spans="1:16" hidden="1">
      <c r="A710" s="160" t="str">
        <f t="array" ref="A710">IFERROR((INDEX(名冊[#All],MATCH(表格8[[#This Row],[姓名]],名冊[[#All],[姓名]],0),COLUMN(名冊[[#Headers],[字號]]))),"")</f>
        <v/>
      </c>
      <c r="B710" s="160" t="s">
        <v>1597</v>
      </c>
      <c r="C710" s="162"/>
      <c r="D710" s="160" t="str">
        <f t="shared" si="14"/>
        <v>住院退費</v>
      </c>
      <c r="E710" s="163">
        <v>45020</v>
      </c>
      <c r="F710" s="163">
        <v>45027</v>
      </c>
      <c r="G710" s="168">
        <f>IF(AND(表格8[[#This Row],[住院日]]&lt;&gt;"",表格8[[#This Row],[出院日]]&lt;&gt;""),(IF(表格8[姓名]="",0,(表格8[出院日]-表格8[住院日])+1)),0)</f>
        <v>8</v>
      </c>
      <c r="H710" s="165" t="str">
        <f>IFERROR((INDEX(名冊[#All],MATCH(表格8[[#This Row],[姓名]],名冊[[#All],[姓名]],0),COLUMN(名冊[[#Headers],[月費]]))),"")</f>
        <v/>
      </c>
      <c r="I710" s="165" t="str">
        <f t="array" ref="I710">IFERROR((INDEX(名冊[#All],MATCH(表格8[[#This Row],[姓名]],名冊[[#All],[姓名]],0),COLUMN(名冊[[#Headers],[包月]]))),"")</f>
        <v/>
      </c>
      <c r="J710" s="165">
        <f>600</f>
        <v>600</v>
      </c>
      <c r="K710" s="174" t="e">
        <f>-(ROUND(IF(表格8[姓名]="",0,(((表格8[月費]+表格8[[#This Row],[包月]])/30)-表格8[佔床費])*表格8[住院天數(含前後日)]),0))</f>
        <v>#VALUE!</v>
      </c>
      <c r="L710" s="169" t="str">
        <f>"住院退費 "&amp;TEXT(表格8[[#This Row],[住院日]],"mm/dd;;")&amp;"-"&amp;TEXT(表格8[[#This Row],[出院日]],"mm/dd;;")&amp;" 共"&amp;表格8[[#This Row],[住院天數(含前後日)]]&amp;"日"</f>
        <v>住院退費 04/04-04/11 共8日</v>
      </c>
      <c r="M710" s="167">
        <f>-(ROUNDDOWN(表格8[[#This Row],[住院天數(含前後日)]]/7,0)*50)</f>
        <v>-50</v>
      </c>
      <c r="N710" s="70"/>
      <c r="O710" s="172"/>
      <c r="P710" s="174">
        <f>-(ROUND(表格8[[#This Row],[冷氣使用
天數]]*(500/30),0))</f>
        <v>0</v>
      </c>
    </row>
    <row r="711" spans="1:16" hidden="1">
      <c r="A711" s="160" t="str">
        <f t="array" ref="A711">IFERROR((INDEX(名冊[#All],MATCH(表格8[[#This Row],[姓名]],名冊[[#All],[姓名]],0),COLUMN(名冊[[#Headers],[字號]]))),"")</f>
        <v>1-562</v>
      </c>
      <c r="B711" s="160" t="s">
        <v>1598</v>
      </c>
      <c r="C711" s="162"/>
      <c r="D711" s="160" t="str">
        <f t="shared" si="14"/>
        <v>住院退費</v>
      </c>
      <c r="E711" s="163">
        <v>45026</v>
      </c>
      <c r="F711" s="163">
        <v>45029</v>
      </c>
      <c r="G711" s="168">
        <f>IF(AND(表格8[[#This Row],[住院日]]&lt;&gt;"",表格8[[#This Row],[出院日]]&lt;&gt;""),(IF(表格8[姓名]="",0,(表格8[出院日]-表格8[住院日])+1)),0)</f>
        <v>4</v>
      </c>
      <c r="H711" s="165">
        <f>IFERROR((INDEX(名冊[#All],MATCH(表格8[[#This Row],[姓名]],名冊[[#All],[姓名]],0),COLUMN(名冊[[#Headers],[月費]]))),"")</f>
        <v>32000</v>
      </c>
      <c r="I711" s="165">
        <f t="array" ref="I711">IFERROR((INDEX(名冊[#All],MATCH(表格8[[#This Row],[姓名]],名冊[[#All],[姓名]],0),COLUMN(名冊[[#Headers],[包月]]))),"")</f>
        <v>0</v>
      </c>
      <c r="J711" s="165">
        <f>600</f>
        <v>600</v>
      </c>
      <c r="K711" s="174">
        <f>-(ROUND(IF(表格8[姓名]="",0,(((表格8[月費]+表格8[[#This Row],[包月]])/30)-表格8[佔床費])*表格8[住院天數(含前後日)]),0))</f>
        <v>-1867</v>
      </c>
      <c r="L711" s="169" t="str">
        <f>"住院退費 "&amp;TEXT(表格8[[#This Row],[住院日]],"mm/dd;;")&amp;"-"&amp;TEXT(表格8[[#This Row],[出院日]],"mm/dd;;")&amp;" 共"&amp;表格8[[#This Row],[住院天數(含前後日)]]&amp;"日"</f>
        <v>住院退費 04/10-04/13 共4日</v>
      </c>
      <c r="M711" s="167">
        <f>-(ROUNDDOWN(表格8[[#This Row],[住院天數(含前後日)]]/7,0)*50)</f>
        <v>0</v>
      </c>
      <c r="N711" s="70"/>
      <c r="O711" s="172"/>
      <c r="P711" s="174">
        <f>-(ROUND(表格8[[#This Row],[冷氣使用
天數]]*(500/30),0))</f>
        <v>0</v>
      </c>
    </row>
    <row r="712" spans="1:16" hidden="1">
      <c r="A712" s="160" t="str">
        <f t="array" ref="A712">IFERROR((INDEX(名冊[#All],MATCH(表格8[[#This Row],[姓名]],名冊[[#All],[姓名]],0),COLUMN(名冊[[#Headers],[字號]]))),"")</f>
        <v/>
      </c>
      <c r="B712" s="160" t="s">
        <v>1599</v>
      </c>
      <c r="C712" s="162"/>
      <c r="D712" s="160" t="str">
        <f t="shared" si="14"/>
        <v>住院退費</v>
      </c>
      <c r="E712" s="163">
        <v>45026</v>
      </c>
      <c r="F712" s="163">
        <v>45041</v>
      </c>
      <c r="G712" s="168">
        <f>IF(AND(表格8[[#This Row],[住院日]]&lt;&gt;"",表格8[[#This Row],[出院日]]&lt;&gt;""),(IF(表格8[姓名]="",0,(表格8[出院日]-表格8[住院日])+1)),0)</f>
        <v>16</v>
      </c>
      <c r="H712" s="165" t="str">
        <f>IFERROR((INDEX(名冊[#All],MATCH(表格8[[#This Row],[姓名]],名冊[[#All],[姓名]],0),COLUMN(名冊[[#Headers],[月費]]))),"")</f>
        <v/>
      </c>
      <c r="I712" s="165" t="str">
        <f t="array" ref="I712">IFERROR((INDEX(名冊[#All],MATCH(表格8[[#This Row],[姓名]],名冊[[#All],[姓名]],0),COLUMN(名冊[[#Headers],[包月]]))),"")</f>
        <v/>
      </c>
      <c r="J712" s="165">
        <f>600</f>
        <v>600</v>
      </c>
      <c r="K712" s="174" t="e">
        <f>-(ROUND(IF(表格8[姓名]="",0,(((表格8[月費]+表格8[[#This Row],[包月]])/30)-表格8[佔床費])*表格8[住院天數(含前後日)]),0))</f>
        <v>#VALUE!</v>
      </c>
      <c r="L712" s="169" t="str">
        <f>"住院退費 "&amp;TEXT(表格8[[#This Row],[住院日]],"mm/dd;;")&amp;"-"&amp;TEXT(表格8[[#This Row],[出院日]],"mm/dd;;")&amp;" 共"&amp;表格8[[#This Row],[住院天數(含前後日)]]&amp;"日"</f>
        <v>住院退費 04/10-04/25 共16日</v>
      </c>
      <c r="M712" s="167">
        <f>-(ROUNDDOWN(表格8[[#This Row],[住院天數(含前後日)]]/7,0)*50)</f>
        <v>-100</v>
      </c>
      <c r="N712" s="70"/>
      <c r="O712" s="172"/>
      <c r="P712" s="174">
        <f>-(ROUND(表格8[[#This Row],[冷氣使用
天數]]*(500/30),0))</f>
        <v>0</v>
      </c>
    </row>
    <row r="713" spans="1:16" hidden="1">
      <c r="A713" s="160" t="str">
        <f t="array" ref="A713">IFERROR((INDEX(名冊[#All],MATCH(表格8[[#This Row],[姓名]],名冊[[#All],[姓名]],0),COLUMN(名冊[[#Headers],[字號]]))),"")</f>
        <v>1-167</v>
      </c>
      <c r="B713" s="160" t="s">
        <v>1623</v>
      </c>
      <c r="C713" s="162"/>
      <c r="D713" s="160" t="str">
        <f t="shared" ref="D713:D724" si="15">"住院退費"</f>
        <v>住院退費</v>
      </c>
      <c r="E713" s="163">
        <v>45040</v>
      </c>
      <c r="F713" s="163">
        <v>45041</v>
      </c>
      <c r="G713" s="168">
        <f>IF(AND(表格8[[#This Row],[住院日]]&lt;&gt;"",表格8[[#This Row],[出院日]]&lt;&gt;""),(IF(表格8[姓名]="",0,(表格8[出院日]-表格8[住院日])+1)),0)</f>
        <v>2</v>
      </c>
      <c r="H713" s="165">
        <f>IFERROR((INDEX(名冊[#All],MATCH(表格8[[#This Row],[姓名]],名冊[[#All],[姓名]],0),COLUMN(名冊[[#Headers],[月費]]))),"")</f>
        <v>30000</v>
      </c>
      <c r="I713" s="165">
        <f t="array" ref="I713">IFERROR((INDEX(名冊[#All],MATCH(表格8[[#This Row],[姓名]],名冊[[#All],[姓名]],0),COLUMN(名冊[[#Headers],[包月]]))),"")</f>
        <v>0</v>
      </c>
      <c r="J713" s="165">
        <f>600</f>
        <v>600</v>
      </c>
      <c r="K713" s="174">
        <f>-(ROUND(IF(表格8[姓名]="",0,(((表格8[月費]+表格8[[#This Row],[包月]])/30)-表格8[佔床費])*表格8[住院天數(含前後日)]),0))</f>
        <v>-800</v>
      </c>
      <c r="L713" s="169" t="str">
        <f>"住院退費 "&amp;TEXT(表格8[[#This Row],[住院日]],"mm/dd;;")&amp;"-"&amp;TEXT(表格8[[#This Row],[出院日]],"mm/dd;;")&amp;" 共"&amp;表格8[[#This Row],[住院天數(含前後日)]]&amp;"日"</f>
        <v>住院退費 04/24-04/25 共2日</v>
      </c>
      <c r="M713" s="167">
        <f>-(ROUNDDOWN(表格8[[#This Row],[住院天數(含前後日)]]/7,0)*50)</f>
        <v>0</v>
      </c>
      <c r="N713" s="70"/>
      <c r="O713" s="172"/>
      <c r="P713" s="174">
        <f>-(ROUND(表格8[[#This Row],[冷氣使用
天數]]*(500/30),0))</f>
        <v>0</v>
      </c>
    </row>
    <row r="714" spans="1:16" hidden="1">
      <c r="A714" s="160" t="str">
        <f t="array" ref="A714">IFERROR((INDEX(名冊[#All],MATCH(表格8[[#This Row],[姓名]],名冊[[#All],[姓名]],0),COLUMN(名冊[[#Headers],[字號]]))),"")</f>
        <v/>
      </c>
      <c r="B714" s="160" t="s">
        <v>1624</v>
      </c>
      <c r="C714" s="162"/>
      <c r="D714" s="160" t="str">
        <f t="shared" si="15"/>
        <v>住院退費</v>
      </c>
      <c r="E714" s="163">
        <v>45023</v>
      </c>
      <c r="F714" s="163">
        <v>45041</v>
      </c>
      <c r="G714" s="168">
        <f>IF(AND(表格8[[#This Row],[住院日]]&lt;&gt;"",表格8[[#This Row],[出院日]]&lt;&gt;""),(IF(表格8[姓名]="",0,(表格8[出院日]-表格8[住院日])+1)),0)</f>
        <v>19</v>
      </c>
      <c r="H714" s="165" t="str">
        <f>IFERROR((INDEX(名冊[#All],MATCH(表格8[[#This Row],[姓名]],名冊[[#All],[姓名]],0),COLUMN(名冊[[#Headers],[月費]]))),"")</f>
        <v/>
      </c>
      <c r="I714" s="165" t="str">
        <f t="array" ref="I714">IFERROR((INDEX(名冊[#All],MATCH(表格8[[#This Row],[姓名]],名冊[[#All],[姓名]],0),COLUMN(名冊[[#Headers],[包月]]))),"")</f>
        <v/>
      </c>
      <c r="J714" s="165">
        <f>600</f>
        <v>600</v>
      </c>
      <c r="K714" s="174" t="e">
        <f>-(ROUND(IF(表格8[姓名]="",0,(((表格8[月費]+表格8[[#This Row],[包月]])/30)-表格8[佔床費])*表格8[住院天數(含前後日)]),0))</f>
        <v>#VALUE!</v>
      </c>
      <c r="L714" s="169" t="str">
        <f>"住院退費 "&amp;TEXT(表格8[[#This Row],[住院日]],"mm/dd;;")&amp;"-"&amp;TEXT(表格8[[#This Row],[出院日]],"mm/dd;;")&amp;" 共"&amp;表格8[[#This Row],[住院天數(含前後日)]]&amp;"日"</f>
        <v>住院退費 04/07-04/25 共19日</v>
      </c>
      <c r="M714" s="167">
        <f>-(ROUNDDOWN(表格8[[#This Row],[住院天數(含前後日)]]/7,0)*50)</f>
        <v>-100</v>
      </c>
      <c r="N714" s="70"/>
      <c r="O714" s="172"/>
      <c r="P714" s="174">
        <f>-(ROUND(表格8[[#This Row],[冷氣使用
天數]]*(500/30),0))</f>
        <v>0</v>
      </c>
    </row>
    <row r="715" spans="1:16" hidden="1">
      <c r="A715" s="160" t="str">
        <f t="array" ref="A715">IFERROR((INDEX(名冊[#All],MATCH(表格8[[#This Row],[姓名]],名冊[[#All],[姓名]],0),COLUMN(名冊[[#Headers],[字號]]))),"")</f>
        <v>1-022</v>
      </c>
      <c r="B715" s="160" t="s">
        <v>1625</v>
      </c>
      <c r="C715" s="162"/>
      <c r="D715" s="160" t="str">
        <f t="shared" si="15"/>
        <v>住院退費</v>
      </c>
      <c r="E715" s="163">
        <v>45027</v>
      </c>
      <c r="F715" s="163">
        <v>45041</v>
      </c>
      <c r="G715" s="168">
        <f>IF(AND(表格8[[#This Row],[住院日]]&lt;&gt;"",表格8[[#This Row],[出院日]]&lt;&gt;""),(IF(表格8[姓名]="",0,(表格8[出院日]-表格8[住院日])+1)),0)</f>
        <v>15</v>
      </c>
      <c r="H715" s="165">
        <f>IFERROR((INDEX(名冊[#All],MATCH(表格8[[#This Row],[姓名]],名冊[[#All],[姓名]],0),COLUMN(名冊[[#Headers],[月費]]))),"")</f>
        <v>27000</v>
      </c>
      <c r="I715" s="165">
        <f t="array" ref="I715">IFERROR((INDEX(名冊[#All],MATCH(表格8[[#This Row],[姓名]],名冊[[#All],[姓名]],0),COLUMN(名冊[[#Headers],[包月]]))),"")</f>
        <v>0</v>
      </c>
      <c r="J715" s="165">
        <f>600</f>
        <v>600</v>
      </c>
      <c r="K715" s="174">
        <f>-(ROUND(IF(表格8[姓名]="",0,(((表格8[月費]+表格8[[#This Row],[包月]])/30)-表格8[佔床費])*表格8[住院天數(含前後日)]),0))</f>
        <v>-4500</v>
      </c>
      <c r="L715" s="169" t="str">
        <f>"住院退費 "&amp;TEXT(表格8[[#This Row],[住院日]],"mm/dd;;")&amp;"-"&amp;TEXT(表格8[[#This Row],[出院日]],"mm/dd;;")&amp;" 共"&amp;表格8[[#This Row],[住院天數(含前後日)]]&amp;"日"</f>
        <v>住院退費 04/11-04/25 共15日</v>
      </c>
      <c r="M715" s="167">
        <f>-(ROUNDDOWN(表格8[[#This Row],[住院天數(含前後日)]]/7,0)*50)</f>
        <v>-100</v>
      </c>
      <c r="N715" s="70"/>
      <c r="O715" s="172"/>
      <c r="P715" s="174">
        <f>-(ROUND(表格8[[#This Row],[冷氣使用
天數]]*(500/30),0))</f>
        <v>0</v>
      </c>
    </row>
    <row r="716" spans="1:16" hidden="1">
      <c r="A716" s="160" t="str">
        <f t="array" ref="A716">IFERROR((INDEX(名冊[#All],MATCH(表格8[[#This Row],[姓名]],名冊[[#All],[姓名]],0),COLUMN(名冊[[#Headers],[字號]]))),"")</f>
        <v/>
      </c>
      <c r="B716" s="160" t="s">
        <v>1626</v>
      </c>
      <c r="C716" s="162"/>
      <c r="D716" s="160" t="str">
        <f t="shared" si="15"/>
        <v>住院退費</v>
      </c>
      <c r="E716" s="163">
        <v>45037</v>
      </c>
      <c r="F716" s="163">
        <v>45069</v>
      </c>
      <c r="G716" s="168">
        <f>IF(AND(表格8[[#This Row],[住院日]]&lt;&gt;"",表格8[[#This Row],[出院日]]&lt;&gt;""),(IF(表格8[姓名]="",0,(表格8[出院日]-表格8[住院日])+1)),0)</f>
        <v>33</v>
      </c>
      <c r="H716" s="165" t="str">
        <f>IFERROR((INDEX(名冊[#All],MATCH(表格8[[#This Row],[姓名]],名冊[[#All],[姓名]],0),COLUMN(名冊[[#Headers],[月費]]))),"")</f>
        <v/>
      </c>
      <c r="I716" s="165" t="str">
        <f t="array" ref="I716">IFERROR((INDEX(名冊[#All],MATCH(表格8[[#This Row],[姓名]],名冊[[#All],[姓名]],0),COLUMN(名冊[[#Headers],[包月]]))),"")</f>
        <v/>
      </c>
      <c r="J716" s="165">
        <f>600</f>
        <v>600</v>
      </c>
      <c r="K716" s="174" t="e">
        <f>-(ROUND(IF(表格8[姓名]="",0,(((表格8[月費]+表格8[[#This Row],[包月]])/30)-表格8[佔床費])*表格8[住院天數(含前後日)]),0))</f>
        <v>#VALUE!</v>
      </c>
      <c r="L716" s="169" t="str">
        <f>"住院退費 "&amp;TEXT(表格8[[#This Row],[住院日]],"mm/dd;;")&amp;"-"&amp;TEXT(表格8[[#This Row],[出院日]],"mm/dd;;")&amp;" 共"&amp;表格8[[#This Row],[住院天數(含前後日)]]&amp;"日"</f>
        <v>住院退費 04/21-05/23 共33日</v>
      </c>
      <c r="M716" s="167">
        <f>-(ROUNDDOWN(表格8[[#This Row],[住院天數(含前後日)]]/7,0)*50)</f>
        <v>-200</v>
      </c>
      <c r="N716" s="70"/>
      <c r="O716" s="172"/>
      <c r="P716" s="174">
        <f>-(ROUND(表格8[[#This Row],[冷氣使用
天數]]*(500/30),0))</f>
        <v>0</v>
      </c>
    </row>
    <row r="717" spans="1:16" hidden="1">
      <c r="A717" s="160" t="str">
        <f t="array" ref="A717">IFERROR((INDEX(名冊[#All],MATCH(表格8[[#This Row],[姓名]],名冊[[#All],[姓名]],0),COLUMN(名冊[[#Headers],[字號]]))),"")</f>
        <v>1-450</v>
      </c>
      <c r="B717" s="160" t="s">
        <v>1627</v>
      </c>
      <c r="C717" s="162"/>
      <c r="D717" s="160" t="str">
        <f t="shared" si="15"/>
        <v>住院退費</v>
      </c>
      <c r="E717" s="163">
        <v>45033</v>
      </c>
      <c r="F717" s="163">
        <v>45042</v>
      </c>
      <c r="G717" s="168">
        <f>IF(AND(表格8[[#This Row],[住院日]]&lt;&gt;"",表格8[[#This Row],[出院日]]&lt;&gt;""),(IF(表格8[姓名]="",0,(表格8[出院日]-表格8[住院日])+1)),0)</f>
        <v>10</v>
      </c>
      <c r="H717" s="165">
        <f>IFERROR((INDEX(名冊[#All],MATCH(表格8[[#This Row],[姓名]],名冊[[#All],[姓名]],0),COLUMN(名冊[[#Headers],[月費]]))),"")</f>
        <v>30000</v>
      </c>
      <c r="I717" s="165">
        <f t="array" ref="I717">IFERROR((INDEX(名冊[#All],MATCH(表格8[[#This Row],[姓名]],名冊[[#All],[姓名]],0),COLUMN(名冊[[#Headers],[包月]]))),"")</f>
        <v>0</v>
      </c>
      <c r="J717" s="165">
        <f>600</f>
        <v>600</v>
      </c>
      <c r="K717" s="174">
        <f>-(ROUND(IF(表格8[姓名]="",0,(((表格8[月費]+表格8[[#This Row],[包月]])/30)-表格8[佔床費])*表格8[住院天數(含前後日)]),0))</f>
        <v>-4000</v>
      </c>
      <c r="L717" s="169" t="str">
        <f>"住院退費 "&amp;TEXT(表格8[[#This Row],[住院日]],"mm/dd;;")&amp;"-"&amp;TEXT(表格8[[#This Row],[出院日]],"mm/dd;;")&amp;" 共"&amp;表格8[[#This Row],[住院天數(含前後日)]]&amp;"日"</f>
        <v>住院退費 04/17-04/26 共10日</v>
      </c>
      <c r="M717" s="167">
        <f>-(ROUNDDOWN(表格8[[#This Row],[住院天數(含前後日)]]/7,0)*50)</f>
        <v>-50</v>
      </c>
      <c r="N717" s="70"/>
      <c r="O717" s="172"/>
      <c r="P717" s="174">
        <f>-(ROUND(表格8[[#This Row],[冷氣使用
天數]]*(500/30),0))</f>
        <v>0</v>
      </c>
    </row>
    <row r="718" spans="1:16" hidden="1">
      <c r="A718" s="160" t="str">
        <f t="array" ref="A718">IFERROR((INDEX(名冊[#All],MATCH(表格8[[#This Row],[姓名]],名冊[[#All],[姓名]],0),COLUMN(名冊[[#Headers],[字號]]))),"")</f>
        <v/>
      </c>
      <c r="B718" s="160" t="s">
        <v>1628</v>
      </c>
      <c r="C718" s="162"/>
      <c r="D718" s="160" t="str">
        <f t="shared" si="15"/>
        <v>住院退費</v>
      </c>
      <c r="E718" s="163">
        <v>45025</v>
      </c>
      <c r="F718" s="163">
        <v>45043</v>
      </c>
      <c r="G718" s="168">
        <f>IF(AND(表格8[[#This Row],[住院日]]&lt;&gt;"",表格8[[#This Row],[出院日]]&lt;&gt;""),(IF(表格8[姓名]="",0,(表格8[出院日]-表格8[住院日])+1)),0)</f>
        <v>19</v>
      </c>
      <c r="H718" s="165" t="str">
        <f>IFERROR((INDEX(名冊[#All],MATCH(表格8[[#This Row],[姓名]],名冊[[#All],[姓名]],0),COLUMN(名冊[[#Headers],[月費]]))),"")</f>
        <v/>
      </c>
      <c r="I718" s="165" t="str">
        <f t="array" ref="I718">IFERROR((INDEX(名冊[#All],MATCH(表格8[[#This Row],[姓名]],名冊[[#All],[姓名]],0),COLUMN(名冊[[#Headers],[包月]]))),"")</f>
        <v/>
      </c>
      <c r="J718" s="165">
        <f>600</f>
        <v>600</v>
      </c>
      <c r="K718" s="174" t="e">
        <f>-(ROUND(IF(表格8[姓名]="",0,(((表格8[月費]+表格8[[#This Row],[包月]])/30)-表格8[佔床費])*表格8[住院天數(含前後日)]),0))</f>
        <v>#VALUE!</v>
      </c>
      <c r="L718" s="169" t="str">
        <f>"住院退費 "&amp;TEXT(表格8[[#This Row],[住院日]],"mm/dd;;")&amp;"-"&amp;TEXT(表格8[[#This Row],[出院日]],"mm/dd;;")&amp;" 共"&amp;表格8[[#This Row],[住院天數(含前後日)]]&amp;"日"</f>
        <v>住院退費 04/09-04/27 共19日</v>
      </c>
      <c r="M718" s="167">
        <f>-(ROUNDDOWN(表格8[[#This Row],[住院天數(含前後日)]]/7,0)*50)</f>
        <v>-100</v>
      </c>
      <c r="N718" s="70"/>
      <c r="O718" s="172"/>
      <c r="P718" s="174">
        <f>-(ROUND(表格8[[#This Row],[冷氣使用
天數]]*(500/30),0))</f>
        <v>0</v>
      </c>
    </row>
    <row r="719" spans="1:16" hidden="1">
      <c r="A719" s="160" t="str">
        <f t="array" ref="A719">IFERROR((INDEX(名冊[#All],MATCH(表格8[[#This Row],[姓名]],名冊[[#All],[姓名]],0),COLUMN(名冊[[#Headers],[字號]]))),"")</f>
        <v/>
      </c>
      <c r="B719" s="160" t="s">
        <v>1629</v>
      </c>
      <c r="C719" s="162"/>
      <c r="D719" s="160" t="str">
        <f t="shared" si="15"/>
        <v>住院退費</v>
      </c>
      <c r="E719" s="163">
        <v>45045</v>
      </c>
      <c r="F719" s="163">
        <v>45050</v>
      </c>
      <c r="G719" s="168">
        <f>IF(AND(表格8[[#This Row],[住院日]]&lt;&gt;"",表格8[[#This Row],[出院日]]&lt;&gt;""),(IF(表格8[姓名]="",0,(表格8[出院日]-表格8[住院日])+1)),0)</f>
        <v>6</v>
      </c>
      <c r="H719" s="165" t="str">
        <f>IFERROR((INDEX(名冊[#All],MATCH(表格8[[#This Row],[姓名]],名冊[[#All],[姓名]],0),COLUMN(名冊[[#Headers],[月費]]))),"")</f>
        <v/>
      </c>
      <c r="I719" s="165" t="str">
        <f t="array" ref="I719">IFERROR((INDEX(名冊[#All],MATCH(表格8[[#This Row],[姓名]],名冊[[#All],[姓名]],0),COLUMN(名冊[[#Headers],[包月]]))),"")</f>
        <v/>
      </c>
      <c r="J719" s="165">
        <f>600</f>
        <v>600</v>
      </c>
      <c r="K719" s="174" t="e">
        <f>-(ROUND(IF(表格8[姓名]="",0,(((表格8[月費]+表格8[[#This Row],[包月]])/30)-表格8[佔床費])*表格8[住院天數(含前後日)]),0))</f>
        <v>#VALUE!</v>
      </c>
      <c r="L719" s="169" t="str">
        <f>"住院退費 "&amp;TEXT(表格8[[#This Row],[住院日]],"mm/dd;;")&amp;"-"&amp;TEXT(表格8[[#This Row],[出院日]],"mm/dd;;")&amp;" 共"&amp;表格8[[#This Row],[住院天數(含前後日)]]&amp;"日"</f>
        <v>住院退費 04/29-05/04 共6日</v>
      </c>
      <c r="M719" s="167">
        <f>-(ROUNDDOWN(表格8[[#This Row],[住院天數(含前後日)]]/7,0)*50)</f>
        <v>0</v>
      </c>
      <c r="N719" s="70"/>
      <c r="O719" s="172"/>
      <c r="P719" s="174">
        <f>-(ROUND(表格8[[#This Row],[冷氣使用
天數]]*(500/30),0))</f>
        <v>0</v>
      </c>
    </row>
    <row r="720" spans="1:16" hidden="1">
      <c r="A720" s="160" t="str">
        <f t="array" ref="A720">IFERROR((INDEX(名冊[#All],MATCH(表格8[[#This Row],[姓名]],名冊[[#All],[姓名]],0),COLUMN(名冊[[#Headers],[字號]]))),"")</f>
        <v/>
      </c>
      <c r="B720" s="160" t="s">
        <v>1630</v>
      </c>
      <c r="C720" s="162"/>
      <c r="D720" s="160" t="str">
        <f t="shared" si="15"/>
        <v>住院退費</v>
      </c>
      <c r="E720" s="163">
        <v>45054</v>
      </c>
      <c r="F720" s="163">
        <v>45068</v>
      </c>
      <c r="G720" s="168">
        <f>IF(AND(表格8[[#This Row],[住院日]]&lt;&gt;"",表格8[[#This Row],[出院日]]&lt;&gt;""),(IF(表格8[姓名]="",0,(表格8[出院日]-表格8[住院日])+1)),0)</f>
        <v>15</v>
      </c>
      <c r="H720" s="165" t="str">
        <f>IFERROR((INDEX(名冊[#All],MATCH(表格8[[#This Row],[姓名]],名冊[[#All],[姓名]],0),COLUMN(名冊[[#Headers],[月費]]))),"")</f>
        <v/>
      </c>
      <c r="I720" s="165" t="str">
        <f t="array" ref="I720">IFERROR((INDEX(名冊[#All],MATCH(表格8[[#This Row],[姓名]],名冊[[#All],[姓名]],0),COLUMN(名冊[[#Headers],[包月]]))),"")</f>
        <v/>
      </c>
      <c r="J720" s="165">
        <f>600</f>
        <v>600</v>
      </c>
      <c r="K720" s="174" t="e">
        <f>-(ROUND(IF(表格8[姓名]="",0,(((表格8[月費]+表格8[[#This Row],[包月]])/30)-表格8[佔床費])*表格8[住院天數(含前後日)]),0))</f>
        <v>#VALUE!</v>
      </c>
      <c r="L720" s="169" t="str">
        <f>"住院退費 "&amp;TEXT(表格8[[#This Row],[住院日]],"mm/dd;;")&amp;"-"&amp;TEXT(表格8[[#This Row],[出院日]],"mm/dd;;")&amp;" 共"&amp;表格8[[#This Row],[住院天數(含前後日)]]&amp;"日"</f>
        <v>住院退費 05/08-05/22 共15日</v>
      </c>
      <c r="M720" s="167">
        <f>-(ROUNDDOWN(表格8[[#This Row],[住院天數(含前後日)]]/7,0)*50)</f>
        <v>-100</v>
      </c>
      <c r="N720" s="70"/>
      <c r="O720" s="172"/>
      <c r="P720" s="174">
        <f>-(ROUND(表格8[[#This Row],[冷氣使用
天數]]*(500/30),0))</f>
        <v>0</v>
      </c>
    </row>
    <row r="721" spans="1:16" hidden="1">
      <c r="A721" s="160" t="str">
        <f t="array" ref="A721">IFERROR((INDEX(名冊[#All],MATCH(表格8[[#This Row],[姓名]],名冊[[#All],[姓名]],0),COLUMN(名冊[[#Headers],[字號]]))),"")</f>
        <v>1-681</v>
      </c>
      <c r="B721" s="160" t="s">
        <v>1631</v>
      </c>
      <c r="C721" s="162"/>
      <c r="D721" s="160" t="str">
        <f t="shared" si="15"/>
        <v>住院退費</v>
      </c>
      <c r="E721" s="163">
        <v>45054</v>
      </c>
      <c r="F721" s="163">
        <v>45056</v>
      </c>
      <c r="G721" s="168">
        <f>IF(AND(表格8[[#This Row],[住院日]]&lt;&gt;"",表格8[[#This Row],[出院日]]&lt;&gt;""),(IF(表格8[姓名]="",0,(表格8[出院日]-表格8[住院日])+1)),0)</f>
        <v>3</v>
      </c>
      <c r="H721" s="165">
        <f>IFERROR((INDEX(名冊[#All],MATCH(表格8[[#This Row],[姓名]],名冊[[#All],[姓名]],0),COLUMN(名冊[[#Headers],[月費]]))),"")</f>
        <v>30000</v>
      </c>
      <c r="I721" s="165">
        <f t="array" ref="I721">IFERROR((INDEX(名冊[#All],MATCH(表格8[[#This Row],[姓名]],名冊[[#All],[姓名]],0),COLUMN(名冊[[#Headers],[包月]]))),"")</f>
        <v>0</v>
      </c>
      <c r="J721" s="165">
        <f>600</f>
        <v>600</v>
      </c>
      <c r="K721" s="174">
        <f>-(ROUND(IF(表格8[姓名]="",0,(((表格8[月費]+表格8[[#This Row],[包月]])/30)-表格8[佔床費])*表格8[住院天數(含前後日)]),0))</f>
        <v>-1200</v>
      </c>
      <c r="L721" s="169" t="str">
        <f>"住院退費 "&amp;TEXT(表格8[[#This Row],[住院日]],"mm/dd;;")&amp;"-"&amp;TEXT(表格8[[#This Row],[出院日]],"mm/dd;;")&amp;" 共"&amp;表格8[[#This Row],[住院天數(含前後日)]]&amp;"日"</f>
        <v>住院退費 05/08-05/10 共3日</v>
      </c>
      <c r="M721" s="167">
        <f>-(ROUNDDOWN(表格8[[#This Row],[住院天數(含前後日)]]/7,0)*50)</f>
        <v>0</v>
      </c>
      <c r="N721" s="70"/>
      <c r="O721" s="172"/>
      <c r="P721" s="174">
        <f>-(ROUND(表格8[[#This Row],[冷氣使用
天數]]*(500/30),0))</f>
        <v>0</v>
      </c>
    </row>
    <row r="722" spans="1:16" hidden="1">
      <c r="A722" s="160" t="str">
        <f t="array" ref="A722">IFERROR((INDEX(名冊[#All],MATCH(表格8[[#This Row],[姓名]],名冊[[#All],[姓名]],0),COLUMN(名冊[[#Headers],[字號]]))),"")</f>
        <v/>
      </c>
      <c r="B722" s="160" t="s">
        <v>1632</v>
      </c>
      <c r="C722" s="162"/>
      <c r="D722" s="160" t="str">
        <f t="shared" si="15"/>
        <v>住院退費</v>
      </c>
      <c r="E722" s="163">
        <v>45033</v>
      </c>
      <c r="F722" s="163">
        <v>45055</v>
      </c>
      <c r="G722" s="168">
        <f>IF(AND(表格8[[#This Row],[住院日]]&lt;&gt;"",表格8[[#This Row],[出院日]]&lt;&gt;""),(IF(表格8[姓名]="",0,(表格8[出院日]-表格8[住院日])+1)),0)</f>
        <v>23</v>
      </c>
      <c r="H722" s="165" t="str">
        <f>IFERROR((INDEX(名冊[#All],MATCH(表格8[[#This Row],[姓名]],名冊[[#All],[姓名]],0),COLUMN(名冊[[#Headers],[月費]]))),"")</f>
        <v/>
      </c>
      <c r="I722" s="165" t="str">
        <f t="array" ref="I722">IFERROR((INDEX(名冊[#All],MATCH(表格8[[#This Row],[姓名]],名冊[[#All],[姓名]],0),COLUMN(名冊[[#Headers],[包月]]))),"")</f>
        <v/>
      </c>
      <c r="J722" s="165">
        <f>600</f>
        <v>600</v>
      </c>
      <c r="K722" s="174" t="e">
        <f>-(ROUND(IF(表格8[姓名]="",0,(((表格8[月費]+表格8[[#This Row],[包月]])/30)-表格8[佔床費])*表格8[住院天數(含前後日)]),0))</f>
        <v>#VALUE!</v>
      </c>
      <c r="L722" s="169" t="str">
        <f>"住院退費 "&amp;TEXT(表格8[[#This Row],[住院日]],"mm/dd;;")&amp;"-"&amp;TEXT(表格8[[#This Row],[出院日]],"mm/dd;;")&amp;" 共"&amp;表格8[[#This Row],[住院天數(含前後日)]]&amp;"日"</f>
        <v>住院退費 04/17-05/09 共23日</v>
      </c>
      <c r="M722" s="167">
        <f>-(ROUNDDOWN(表格8[[#This Row],[住院天數(含前後日)]]/7,0)*50)</f>
        <v>-150</v>
      </c>
      <c r="N722" s="70"/>
      <c r="O722" s="172"/>
      <c r="P722" s="174">
        <f>-(ROUND(表格8[[#This Row],[冷氣使用
天數]]*(500/30),0))</f>
        <v>0</v>
      </c>
    </row>
    <row r="723" spans="1:16" hidden="1">
      <c r="A723" s="160" t="str">
        <f t="array" ref="A723">IFERROR((INDEX(名冊[#All],MATCH(表格8[[#This Row],[姓名]],名冊[[#All],[姓名]],0),COLUMN(名冊[[#Headers],[字號]]))),"")</f>
        <v>3-532</v>
      </c>
      <c r="B723" s="160" t="s">
        <v>1633</v>
      </c>
      <c r="C723" s="162"/>
      <c r="D723" s="160" t="str">
        <f t="shared" si="15"/>
        <v>住院退費</v>
      </c>
      <c r="E723" s="163">
        <v>45029</v>
      </c>
      <c r="F723" s="163">
        <v>45055</v>
      </c>
      <c r="G723" s="168">
        <f>IF(AND(表格8[[#This Row],[住院日]]&lt;&gt;"",表格8[[#This Row],[出院日]]&lt;&gt;""),(IF(表格8[姓名]="",0,(表格8[出院日]-表格8[住院日])+1)),0)</f>
        <v>27</v>
      </c>
      <c r="H723" s="165">
        <f>IFERROR((INDEX(名冊[#All],MATCH(表格8[[#This Row],[姓名]],名冊[[#All],[姓名]],0),COLUMN(名冊[[#Headers],[月費]]))),"")</f>
        <v>33000</v>
      </c>
      <c r="I723" s="165">
        <f t="array" ref="I723">IFERROR((INDEX(名冊[#All],MATCH(表格8[[#This Row],[姓名]],名冊[[#All],[姓名]],0),COLUMN(名冊[[#Headers],[包月]]))),"")</f>
        <v>0</v>
      </c>
      <c r="J723" s="165">
        <f>600</f>
        <v>600</v>
      </c>
      <c r="K723" s="174">
        <f>-(ROUND(IF(表格8[姓名]="",0,(((表格8[月費]+表格8[[#This Row],[包月]])/30)-表格8[佔床費])*表格8[住院天數(含前後日)]),0))</f>
        <v>-13500</v>
      </c>
      <c r="L723" s="169" t="str">
        <f>"住院退費 "&amp;TEXT(表格8[[#This Row],[住院日]],"mm/dd;;")&amp;"-"&amp;TEXT(表格8[[#This Row],[出院日]],"mm/dd;;")&amp;" 共"&amp;表格8[[#This Row],[住院天數(含前後日)]]&amp;"日"</f>
        <v>住院退費 04/13-05/09 共27日</v>
      </c>
      <c r="M723" s="167">
        <f>-(ROUNDDOWN(表格8[[#This Row],[住院天數(含前後日)]]/7,0)*50)</f>
        <v>-150</v>
      </c>
      <c r="N723" s="70"/>
      <c r="O723" s="172"/>
      <c r="P723" s="174">
        <f>-(ROUND(表格8[[#This Row],[冷氣使用
天數]]*(500/30),0))</f>
        <v>0</v>
      </c>
    </row>
    <row r="724" spans="1:16" hidden="1">
      <c r="A724" s="160" t="str">
        <f t="array" ref="A724">IFERROR((INDEX(名冊[#All],MATCH(表格8[[#This Row],[姓名]],名冊[[#All],[姓名]],0),COLUMN(名冊[[#Headers],[字號]]))),"")</f>
        <v>1-541</v>
      </c>
      <c r="B724" s="160" t="s">
        <v>1634</v>
      </c>
      <c r="C724" s="162"/>
      <c r="D724" s="160" t="str">
        <f t="shared" si="15"/>
        <v>住院退費</v>
      </c>
      <c r="E724" s="163">
        <v>45043</v>
      </c>
      <c r="F724" s="163">
        <v>45062</v>
      </c>
      <c r="G724" s="168">
        <f>IF(AND(表格8[[#This Row],[住院日]]&lt;&gt;"",表格8[[#This Row],[出院日]]&lt;&gt;""),(IF(表格8[姓名]="",0,(表格8[出院日]-表格8[住院日])+1)),0)</f>
        <v>20</v>
      </c>
      <c r="H724" s="165">
        <f>IFERROR((INDEX(名冊[#All],MATCH(表格8[[#This Row],[姓名]],名冊[[#All],[姓名]],0),COLUMN(名冊[[#Headers],[月費]]))),"")</f>
        <v>24000</v>
      </c>
      <c r="I724" s="165">
        <f t="array" ref="I724">IFERROR((INDEX(名冊[#All],MATCH(表格8[[#This Row],[姓名]],名冊[[#All],[姓名]],0),COLUMN(名冊[[#Headers],[包月]]))),"")</f>
        <v>0</v>
      </c>
      <c r="J724" s="165">
        <f>600</f>
        <v>600</v>
      </c>
      <c r="K724" s="174">
        <f>-(ROUND(IF(表格8[姓名]="",0,(((表格8[月費]+表格8[[#This Row],[包月]])/30)-表格8[佔床費])*表格8[住院天數(含前後日)]),0))</f>
        <v>-4000</v>
      </c>
      <c r="L724" s="169" t="str">
        <f>"住院退費 "&amp;TEXT(表格8[[#This Row],[住院日]],"mm/dd;;")&amp;"-"&amp;TEXT(表格8[[#This Row],[出院日]],"mm/dd;;")&amp;" 共"&amp;表格8[[#This Row],[住院天數(含前後日)]]&amp;"日"</f>
        <v>住院退費 04/27-05/16 共20日</v>
      </c>
      <c r="M724" s="167">
        <f>-(ROUNDDOWN(表格8[[#This Row],[住院天數(含前後日)]]/7,0)*50)</f>
        <v>-100</v>
      </c>
      <c r="N724" s="70"/>
      <c r="O724" s="172"/>
      <c r="P724" s="174">
        <f>-(ROUND(表格8[[#This Row],[冷氣使用
天數]]*(500/30),0))</f>
        <v>0</v>
      </c>
    </row>
    <row r="725" spans="1:16" hidden="1">
      <c r="A725" s="160" t="str">
        <f t="array" ref="A725">IFERROR((INDEX(名冊[#All],MATCH(表格8[[#This Row],[姓名]],名冊[[#All],[姓名]],0),COLUMN(名冊[[#Headers],[字號]]))),"")</f>
        <v/>
      </c>
      <c r="B725" s="160" t="s">
        <v>1635</v>
      </c>
      <c r="C725" s="162"/>
      <c r="D725" s="160" t="str">
        <f>"住院退費"</f>
        <v>住院退費</v>
      </c>
      <c r="E725" s="163">
        <v>45054</v>
      </c>
      <c r="F725" s="163">
        <v>45063</v>
      </c>
      <c r="G725" s="168">
        <f>IF(AND(表格8[[#This Row],[住院日]]&lt;&gt;"",表格8[[#This Row],[出院日]]&lt;&gt;""),(IF(表格8[姓名]="",0,(表格8[出院日]-表格8[住院日])+1)),0)</f>
        <v>10</v>
      </c>
      <c r="H725" s="165" t="str">
        <f>IFERROR((INDEX(名冊[#All],MATCH(表格8[[#This Row],[姓名]],名冊[[#All],[姓名]],0),COLUMN(名冊[[#Headers],[月費]]))),"")</f>
        <v/>
      </c>
      <c r="I725" s="165" t="str">
        <f t="array" ref="I725">IFERROR((INDEX(名冊[#All],MATCH(表格8[[#This Row],[姓名]],名冊[[#All],[姓名]],0),COLUMN(名冊[[#Headers],[包月]]))),"")</f>
        <v/>
      </c>
      <c r="J725" s="165">
        <f>600</f>
        <v>600</v>
      </c>
      <c r="K725" s="174" t="e">
        <f>-(ROUND(IF(表格8[姓名]="",0,(((表格8[月費]+表格8[[#This Row],[包月]])/30)-表格8[佔床費])*表格8[住院天數(含前後日)]),0))</f>
        <v>#VALUE!</v>
      </c>
      <c r="L725" s="169" t="str">
        <f>"住院退費 "&amp;TEXT(表格8[[#This Row],[住院日]],"mm/dd;;")&amp;"-"&amp;TEXT(表格8[[#This Row],[出院日]],"mm/dd;;")&amp;" 共"&amp;表格8[[#This Row],[住院天數(含前後日)]]&amp;"日"</f>
        <v>住院退費 05/08-05/17 共10日</v>
      </c>
      <c r="M725" s="167">
        <f>-(ROUNDDOWN(表格8[[#This Row],[住院天數(含前後日)]]/7,0)*50)</f>
        <v>-50</v>
      </c>
      <c r="N725" s="70"/>
      <c r="O725" s="172"/>
      <c r="P725" s="174">
        <f>-(ROUND(表格8[[#This Row],[冷氣使用
天數]]*(500/30),0))</f>
        <v>0</v>
      </c>
    </row>
    <row r="726" spans="1:16" hidden="1">
      <c r="A726" s="160" t="str">
        <f t="array" ref="A726">IFERROR((INDEX(名冊[#All],MATCH(表格8[[#This Row],[姓名]],名冊[[#All],[姓名]],0),COLUMN(名冊[[#Headers],[字號]]))),"")</f>
        <v/>
      </c>
      <c r="B726" s="160" t="s">
        <v>549</v>
      </c>
      <c r="C726" s="162"/>
      <c r="D726" s="160" t="s">
        <v>1010</v>
      </c>
      <c r="E726" s="163">
        <v>45069</v>
      </c>
      <c r="F726" s="163">
        <v>45090</v>
      </c>
      <c r="G726" s="168">
        <f>IF(AND(表格8[[#This Row],[住院日]]&lt;&gt;"",表格8[[#This Row],[出院日]]&lt;&gt;""),(IF(表格8[姓名]="",0,(表格8[出院日]-表格8[住院日])+1)),0)</f>
        <v>22</v>
      </c>
      <c r="H726" s="165" t="str">
        <f>IFERROR((INDEX(名冊[#All],MATCH(表格8[[#This Row],[姓名]],名冊[[#All],[姓名]],0),COLUMN(名冊[[#Headers],[月費]]))),"")</f>
        <v/>
      </c>
      <c r="I726" s="165" t="str">
        <f t="array" ref="I726">IFERROR((INDEX(名冊[#All],MATCH(表格8[[#This Row],[姓名]],名冊[[#All],[姓名]],0),COLUMN(名冊[[#Headers],[包月]]))),"")</f>
        <v/>
      </c>
      <c r="J726" s="165">
        <f>600</f>
        <v>600</v>
      </c>
      <c r="K726" s="174" t="e">
        <f>-(ROUND(IF(表格8[姓名]="",0,(((表格8[月費]+表格8[[#This Row],[包月]])/30)-表格8[佔床費])*表格8[住院天數(含前後日)]),0))</f>
        <v>#VALUE!</v>
      </c>
      <c r="L726" s="169" t="str">
        <f>"住院退費 "&amp;TEXT(表格8[[#This Row],[住院日]],"mm/dd;;")&amp;"-"&amp;TEXT(表格8[[#This Row],[出院日]],"mm/dd;;")&amp;" 共"&amp;表格8[[#This Row],[住院天數(含前後日)]]&amp;"日"</f>
        <v>住院退費 05/23-06/13 共22日</v>
      </c>
      <c r="M726" s="167">
        <f>-(ROUNDDOWN(表格8[[#This Row],[住院天數(含前後日)]]/7,0)*50)</f>
        <v>-150</v>
      </c>
      <c r="N726" s="70"/>
      <c r="O726" s="172"/>
      <c r="P726" s="174">
        <f>-(ROUND(表格8[[#This Row],[冷氣使用
天數]]*(500/30),0))</f>
        <v>0</v>
      </c>
    </row>
    <row r="727" spans="1:16" hidden="1">
      <c r="A727" s="160" t="str">
        <f t="array" ref="A727">IFERROR((INDEX(名冊[#All],MATCH(表格8[[#This Row],[姓名]],名冊[[#All],[姓名]],0),COLUMN(名冊[[#Headers],[字號]]))),"")</f>
        <v>1-670</v>
      </c>
      <c r="B727" s="160" t="s">
        <v>1339</v>
      </c>
      <c r="C727" s="162"/>
      <c r="D727" s="160" t="s">
        <v>1010</v>
      </c>
      <c r="E727" s="163">
        <v>45075</v>
      </c>
      <c r="F727" s="163">
        <v>45080</v>
      </c>
      <c r="G727" s="168">
        <f>IF(AND(表格8[[#This Row],[住院日]]&lt;&gt;"",表格8[[#This Row],[出院日]]&lt;&gt;""),(IF(表格8[姓名]="",0,(表格8[出院日]-表格8[住院日])+1)),0)</f>
        <v>6</v>
      </c>
      <c r="H727" s="165">
        <f>IFERROR((INDEX(名冊[#All],MATCH(表格8[[#This Row],[姓名]],名冊[[#All],[姓名]],0),COLUMN(名冊[[#Headers],[月費]]))),"")</f>
        <v>30000</v>
      </c>
      <c r="I727" s="165">
        <f t="array" ref="I727">IFERROR((INDEX(名冊[#All],MATCH(表格8[[#This Row],[姓名]],名冊[[#All],[姓名]],0),COLUMN(名冊[[#Headers],[包月]]))),"")</f>
        <v>0</v>
      </c>
      <c r="J727" s="165">
        <f>600</f>
        <v>600</v>
      </c>
      <c r="K727" s="174">
        <f>-(ROUND(IF(表格8[姓名]="",0,(((表格8[月費]+表格8[[#This Row],[包月]])/30)-表格8[佔床費])*表格8[住院天數(含前後日)]),0))</f>
        <v>-2400</v>
      </c>
      <c r="L727" s="169" t="str">
        <f>"住院退費 "&amp;TEXT(表格8[[#This Row],[住院日]],"mm/dd;;")&amp;"-"&amp;TEXT(表格8[[#This Row],[出院日]],"mm/dd;;")&amp;" 共"&amp;表格8[[#This Row],[住院天數(含前後日)]]&amp;"日"</f>
        <v>住院退費 05/29-06/03 共6日</v>
      </c>
      <c r="M727" s="167">
        <f>-(ROUNDDOWN(表格8[[#This Row],[住院天數(含前後日)]]/7,0)*50)</f>
        <v>0</v>
      </c>
      <c r="N727" s="70"/>
      <c r="O727" s="172"/>
      <c r="P727" s="174">
        <f>-(ROUND(表格8[[#This Row],[冷氣使用
天數]]*(500/30),0))</f>
        <v>0</v>
      </c>
    </row>
    <row r="728" spans="1:16" hidden="1">
      <c r="A728" s="160" t="str">
        <f t="array" ref="A728">IFERROR((INDEX(名冊[#All],MATCH(表格8[[#This Row],[姓名]],名冊[[#All],[姓名]],0),COLUMN(名冊[[#Headers],[字號]]))),"")</f>
        <v/>
      </c>
      <c r="B728" s="160" t="s">
        <v>1410</v>
      </c>
      <c r="C728" s="162"/>
      <c r="D728" s="160" t="s">
        <v>1010</v>
      </c>
      <c r="E728" s="163">
        <v>45070</v>
      </c>
      <c r="F728" s="163">
        <v>45083</v>
      </c>
      <c r="G728" s="168">
        <f>IF(AND(表格8[[#This Row],[住院日]]&lt;&gt;"",表格8[[#This Row],[出院日]]&lt;&gt;""),(IF(表格8[姓名]="",0,(表格8[出院日]-表格8[住院日])+1)),0)</f>
        <v>14</v>
      </c>
      <c r="H728" s="165" t="str">
        <f>IFERROR((INDEX(名冊[#All],MATCH(表格8[[#This Row],[姓名]],名冊[[#All],[姓名]],0),COLUMN(名冊[[#Headers],[月費]]))),"")</f>
        <v/>
      </c>
      <c r="I728" s="165" t="str">
        <f t="array" ref="I728">IFERROR((INDEX(名冊[#All],MATCH(表格8[[#This Row],[姓名]],名冊[[#All],[姓名]],0),COLUMN(名冊[[#Headers],[包月]]))),"")</f>
        <v/>
      </c>
      <c r="J728" s="165">
        <f>600</f>
        <v>600</v>
      </c>
      <c r="K728" s="174" t="e">
        <f>-(ROUND(IF(表格8[姓名]="",0,(((表格8[月費]+表格8[[#This Row],[包月]])/30)-表格8[佔床費])*表格8[住院天數(含前後日)]),0))</f>
        <v>#VALUE!</v>
      </c>
      <c r="L728" s="169" t="str">
        <f>"住院退費 "&amp;TEXT(表格8[[#This Row],[住院日]],"mm/dd;;")&amp;"-"&amp;TEXT(表格8[[#This Row],[出院日]],"mm/dd;;")&amp;" 共"&amp;表格8[[#This Row],[住院天數(含前後日)]]&amp;"日"</f>
        <v>住院退費 05/24-06/06 共14日</v>
      </c>
      <c r="M728" s="167">
        <f>-(ROUNDDOWN(表格8[[#This Row],[住院天數(含前後日)]]/7,0)*50)</f>
        <v>-100</v>
      </c>
      <c r="N728" s="70"/>
      <c r="O728" s="172"/>
      <c r="P728" s="174">
        <f>-(ROUND(表格8[[#This Row],[冷氣使用
天數]]*(500/30),0))</f>
        <v>0</v>
      </c>
    </row>
    <row r="729" spans="1:16" hidden="1">
      <c r="A729" s="160" t="str">
        <f t="array" ref="A729">IFERROR((INDEX(名冊[#All],MATCH(表格8[[#This Row],[姓名]],名冊[[#All],[姓名]],0),COLUMN(名冊[[#Headers],[字號]]))),"")</f>
        <v>2-158</v>
      </c>
      <c r="B729" s="160" t="s">
        <v>602</v>
      </c>
      <c r="C729" s="162"/>
      <c r="D729" s="160" t="s">
        <v>1010</v>
      </c>
      <c r="E729" s="163">
        <v>45064</v>
      </c>
      <c r="F729" s="163">
        <v>45085</v>
      </c>
      <c r="G729" s="168">
        <f>IF(AND(表格8[[#This Row],[住院日]]&lt;&gt;"",表格8[[#This Row],[出院日]]&lt;&gt;""),(IF(表格8[姓名]="",0,(表格8[出院日]-表格8[住院日])+1)),0)</f>
        <v>22</v>
      </c>
      <c r="H729" s="165">
        <f>IFERROR((INDEX(名冊[#All],MATCH(表格8[[#This Row],[姓名]],名冊[[#All],[姓名]],0),COLUMN(名冊[[#Headers],[月費]]))),"")</f>
        <v>37000</v>
      </c>
      <c r="I729" s="165">
        <f t="array" ref="I729">IFERROR((INDEX(名冊[#All],MATCH(表格8[[#This Row],[姓名]],名冊[[#All],[姓名]],0),COLUMN(名冊[[#Headers],[包月]]))),"")</f>
        <v>0</v>
      </c>
      <c r="J729" s="165">
        <f>600</f>
        <v>600</v>
      </c>
      <c r="K729" s="174">
        <f>-(ROUND(IF(表格8[姓名]="",0,(((表格8[月費]+表格8[[#This Row],[包月]])/30)-表格8[佔床費])*表格8[住院天數(含前後日)]),0))</f>
        <v>-13933</v>
      </c>
      <c r="L729" s="169" t="str">
        <f>"住院退費 "&amp;TEXT(表格8[[#This Row],[住院日]],"mm/dd;;")&amp;"-"&amp;TEXT(表格8[[#This Row],[出院日]],"mm/dd;;")&amp;" 共"&amp;表格8[[#This Row],[住院天數(含前後日)]]&amp;"日"</f>
        <v>住院退費 05/18-06/08 共22日</v>
      </c>
      <c r="M729" s="167">
        <f>-(ROUNDDOWN(表格8[[#This Row],[住院天數(含前後日)]]/7,0)*50)</f>
        <v>-150</v>
      </c>
      <c r="N729" s="70"/>
      <c r="O729" s="172"/>
      <c r="P729" s="174">
        <f>-(ROUND(表格8[[#This Row],[冷氣使用
天數]]*(500/30),0))</f>
        <v>0</v>
      </c>
    </row>
    <row r="730" spans="1:16" hidden="1">
      <c r="A730" s="160" t="str">
        <f t="array" ref="A730">IFERROR((INDEX(名冊[#All],MATCH(表格8[[#This Row],[姓名]],名冊[[#All],[姓名]],0),COLUMN(名冊[[#Headers],[字號]]))),"")</f>
        <v>1-624</v>
      </c>
      <c r="B730" s="160" t="s">
        <v>864</v>
      </c>
      <c r="C730" s="162"/>
      <c r="D730" s="160" t="s">
        <v>1010</v>
      </c>
      <c r="E730" s="163">
        <v>45037</v>
      </c>
      <c r="F730" s="163">
        <v>45096</v>
      </c>
      <c r="G730" s="168">
        <f>IF(AND(表格8[[#This Row],[住院日]]&lt;&gt;"",表格8[[#This Row],[出院日]]&lt;&gt;""),(IF(表格8[姓名]="",0,(表格8[出院日]-表格8[住院日])+1)),0)</f>
        <v>60</v>
      </c>
      <c r="H730" s="165">
        <f>IFERROR((INDEX(名冊[#All],MATCH(表格8[[#This Row],[姓名]],名冊[[#All],[姓名]],0),COLUMN(名冊[[#Headers],[月費]]))),"")</f>
        <v>30000</v>
      </c>
      <c r="I730" s="165">
        <f t="array" ref="I730">IFERROR((INDEX(名冊[#All],MATCH(表格8[[#This Row],[姓名]],名冊[[#All],[姓名]],0),COLUMN(名冊[[#Headers],[包月]]))),"")</f>
        <v>0</v>
      </c>
      <c r="J730" s="165">
        <f>600</f>
        <v>600</v>
      </c>
      <c r="K730" s="174">
        <f>-(ROUND(IF(表格8[姓名]="",0,(((表格8[月費]+表格8[[#This Row],[包月]])/30)-表格8[佔床費])*表格8[住院天數(含前後日)]),0))</f>
        <v>-24000</v>
      </c>
      <c r="L730" s="169" t="str">
        <f>"住院退費 "&amp;TEXT(表格8[[#This Row],[住院日]],"mm/dd;;")&amp;"-"&amp;TEXT(表格8[[#This Row],[出院日]],"mm/dd;;")&amp;" 共"&amp;表格8[[#This Row],[住院天數(含前後日)]]&amp;"日"</f>
        <v>住院退費 04/21-06/19 共60日</v>
      </c>
      <c r="M730" s="167">
        <f>-(ROUNDDOWN(表格8[[#This Row],[住院天數(含前後日)]]/7,0)*50)</f>
        <v>-400</v>
      </c>
      <c r="N730" s="70"/>
      <c r="O730" s="172"/>
      <c r="P730" s="174">
        <f>-(ROUND(表格8[[#This Row],[冷氣使用
天數]]*(500/30),0))</f>
        <v>0</v>
      </c>
    </row>
    <row r="731" spans="1:16" hidden="1">
      <c r="A731" s="160" t="str">
        <f t="array" ref="A731">IFERROR((INDEX(名冊[#All],MATCH(表格8[[#This Row],[姓名]],名冊[[#All],[姓名]],0),COLUMN(名冊[[#Headers],[字號]]))),"")</f>
        <v>1-710</v>
      </c>
      <c r="B731" s="160" t="s">
        <v>1616</v>
      </c>
      <c r="C731" s="162"/>
      <c r="D731" s="160" t="s">
        <v>1010</v>
      </c>
      <c r="E731" s="163">
        <v>45086</v>
      </c>
      <c r="F731" s="163">
        <v>45092</v>
      </c>
      <c r="G731" s="168">
        <f>IF(AND(表格8[[#This Row],[住院日]]&lt;&gt;"",表格8[[#This Row],[出院日]]&lt;&gt;""),(IF(表格8[姓名]="",0,(表格8[出院日]-表格8[住院日])+1)),0)</f>
        <v>7</v>
      </c>
      <c r="H731" s="165">
        <f>IFERROR((INDEX(名冊[#All],MATCH(表格8[[#This Row],[姓名]],名冊[[#All],[姓名]],0),COLUMN(名冊[[#Headers],[月費]]))),"")</f>
        <v>32000</v>
      </c>
      <c r="I731" s="165">
        <f t="array" ref="I731">IFERROR((INDEX(名冊[#All],MATCH(表格8[[#This Row],[姓名]],名冊[[#All],[姓名]],0),COLUMN(名冊[[#Headers],[包月]]))),"")</f>
        <v>0</v>
      </c>
      <c r="J731" s="165">
        <f>600</f>
        <v>600</v>
      </c>
      <c r="K731" s="174">
        <f>-(ROUND(IF(表格8[姓名]="",0,(((表格8[月費]+表格8[[#This Row],[包月]])/30)-表格8[佔床費])*表格8[住院天數(含前後日)]),0))</f>
        <v>-3267</v>
      </c>
      <c r="L731" s="169" t="str">
        <f>"住院退費 "&amp;TEXT(表格8[[#This Row],[住院日]],"mm/dd;;")&amp;"-"&amp;TEXT(表格8[[#This Row],[出院日]],"mm/dd;;")&amp;" 共"&amp;表格8[[#This Row],[住院天數(含前後日)]]&amp;"日"</f>
        <v>住院退費 06/09-06/15 共7日</v>
      </c>
      <c r="M731" s="167">
        <f>-(ROUNDDOWN(表格8[[#This Row],[住院天數(含前後日)]]/7,0)*50)</f>
        <v>-50</v>
      </c>
      <c r="N731" s="70"/>
      <c r="O731" s="172"/>
      <c r="P731" s="174">
        <f>-(ROUND(表格8[[#This Row],[冷氣使用
天數]]*(500/30),0))</f>
        <v>0</v>
      </c>
    </row>
    <row r="732" spans="1:16" hidden="1">
      <c r="A732" s="160" t="str">
        <f t="array" ref="A732">IFERROR((INDEX(名冊[#All],MATCH(表格8[[#This Row],[姓名]],名冊[[#All],[姓名]],0),COLUMN(名冊[[#Headers],[字號]]))),"")</f>
        <v>2-155</v>
      </c>
      <c r="B732" s="160" t="s">
        <v>861</v>
      </c>
      <c r="C732" s="162"/>
      <c r="D732" s="160" t="s">
        <v>1010</v>
      </c>
      <c r="E732" s="163">
        <v>45077</v>
      </c>
      <c r="F732" s="163">
        <v>45097</v>
      </c>
      <c r="G732" s="168">
        <f>IF(AND(表格8[[#This Row],[住院日]]&lt;&gt;"",表格8[[#This Row],[出院日]]&lt;&gt;""),(IF(表格8[姓名]="",0,(表格8[出院日]-表格8[住院日])+1)),0)</f>
        <v>21</v>
      </c>
      <c r="H732" s="165">
        <f>IFERROR((INDEX(名冊[#All],MATCH(表格8[[#This Row],[姓名]],名冊[[#All],[姓名]],0),COLUMN(名冊[[#Headers],[月費]]))),"")</f>
        <v>37000</v>
      </c>
      <c r="I732" s="165">
        <f t="array" ref="I732">IFERROR((INDEX(名冊[#All],MATCH(表格8[[#This Row],[姓名]],名冊[[#All],[姓名]],0),COLUMN(名冊[[#Headers],[包月]]))),"")</f>
        <v>0</v>
      </c>
      <c r="J732" s="165">
        <f>600</f>
        <v>600</v>
      </c>
      <c r="K732" s="174">
        <f>-(ROUND(IF(表格8[姓名]="",0,(((表格8[月費]+表格8[[#This Row],[包月]])/30)-表格8[佔床費])*表格8[住院天數(含前後日)]),0))</f>
        <v>-13300</v>
      </c>
      <c r="L732" s="169" t="str">
        <f>"住院退費 "&amp;TEXT(表格8[[#This Row],[住院日]],"mm/dd;;")&amp;"-"&amp;TEXT(表格8[[#This Row],[出院日]],"mm/dd;;")&amp;" 共"&amp;表格8[[#This Row],[住院天數(含前後日)]]&amp;"日"</f>
        <v>住院退費 05/31-06/20 共21日</v>
      </c>
      <c r="M732" s="167">
        <f>-(ROUNDDOWN(表格8[[#This Row],[住院天數(含前後日)]]/7,0)*50)</f>
        <v>-150</v>
      </c>
      <c r="N732" s="70"/>
      <c r="O732" s="172"/>
      <c r="P732" s="174">
        <f>-(ROUND(表格8[[#This Row],[冷氣使用
天數]]*(500/30),0))</f>
        <v>0</v>
      </c>
    </row>
    <row r="733" spans="1:16" hidden="1">
      <c r="A733" s="160" t="str">
        <f t="array" ref="A733">IFERROR((INDEX(名冊[#All],MATCH(表格8[[#This Row],[姓名]],名冊[[#All],[姓名]],0),COLUMN(名冊[[#Headers],[字號]]))),"")</f>
        <v>1-530</v>
      </c>
      <c r="B733" s="160" t="s">
        <v>531</v>
      </c>
      <c r="C733" s="162"/>
      <c r="D733" s="160" t="s">
        <v>1010</v>
      </c>
      <c r="E733" s="163">
        <v>45066</v>
      </c>
      <c r="F733" s="163">
        <v>45071</v>
      </c>
      <c r="G733" s="168">
        <f>IF(AND(表格8[[#This Row],[住院日]]&lt;&gt;"",表格8[[#This Row],[出院日]]&lt;&gt;""),(IF(表格8[姓名]="",0,(表格8[出院日]-表格8[住院日])+1)),0)</f>
        <v>6</v>
      </c>
      <c r="H733" s="165">
        <f>IFERROR((INDEX(名冊[#All],MATCH(表格8[[#This Row],[姓名]],名冊[[#All],[姓名]],0),COLUMN(名冊[[#Headers],[月費]]))),"")</f>
        <v>30000</v>
      </c>
      <c r="I733" s="165">
        <f t="array" ref="I733">IFERROR((INDEX(名冊[#All],MATCH(表格8[[#This Row],[姓名]],名冊[[#All],[姓名]],0),COLUMN(名冊[[#Headers],[包月]]))),"")</f>
        <v>0</v>
      </c>
      <c r="J733" s="165">
        <f>600</f>
        <v>600</v>
      </c>
      <c r="K733" s="174">
        <f>-(ROUND(IF(表格8[姓名]="",0,(((表格8[月費]+表格8[[#This Row],[包月]])/30)-表格8[佔床費])*表格8[住院天數(含前後日)]),0))</f>
        <v>-2400</v>
      </c>
      <c r="L733" s="169" t="str">
        <f>"住院退費 "&amp;TEXT(表格8[[#This Row],[住院日]],"mm/dd;;")&amp;"-"&amp;TEXT(表格8[[#This Row],[出院日]],"mm/dd;;")&amp;" 共"&amp;表格8[[#This Row],[住院天數(含前後日)]]&amp;"日"</f>
        <v>住院退費 05/20-05/25 共6日</v>
      </c>
      <c r="M733" s="167">
        <f>-(ROUNDDOWN(表格8[[#This Row],[住院天數(含前後日)]]/7,0)*50)</f>
        <v>0</v>
      </c>
      <c r="N733" s="70"/>
      <c r="O733" s="172"/>
      <c r="P733" s="174">
        <f>-(ROUND(表格8[[#This Row],[冷氣使用
天數]]*(500/30),0))</f>
        <v>0</v>
      </c>
    </row>
    <row r="734" spans="1:16" hidden="1">
      <c r="A734" s="160" t="str">
        <f t="array" ref="A734">IFERROR((INDEX(名冊[#All],MATCH(表格8[[#This Row],[姓名]],名冊[[#All],[姓名]],0),COLUMN(名冊[[#Headers],[字號]]))),"")</f>
        <v>2-066</v>
      </c>
      <c r="B734" s="160" t="s">
        <v>355</v>
      </c>
      <c r="C734" s="162"/>
      <c r="D734" s="160" t="s">
        <v>1010</v>
      </c>
      <c r="E734" s="163">
        <v>45105</v>
      </c>
      <c r="F734" s="163">
        <v>45122</v>
      </c>
      <c r="G734" s="168">
        <f>IF(AND(表格8[[#This Row],[住院日]]&lt;&gt;"",表格8[[#This Row],[出院日]]&lt;&gt;""),(IF(表格8[姓名]="",0,(表格8[出院日]-表格8[住院日])+1)),0)</f>
        <v>18</v>
      </c>
      <c r="H734" s="165">
        <f>IFERROR((INDEX(名冊[#All],MATCH(表格8[[#This Row],[姓名]],名冊[[#All],[姓名]],0),COLUMN(名冊[[#Headers],[月費]]))),"")</f>
        <v>36000</v>
      </c>
      <c r="I734" s="165">
        <f t="array" ref="I734">IFERROR((INDEX(名冊[#All],MATCH(表格8[[#This Row],[姓名]],名冊[[#All],[姓名]],0),COLUMN(名冊[[#Headers],[包月]]))),"")</f>
        <v>0</v>
      </c>
      <c r="J734" s="165">
        <f>600</f>
        <v>600</v>
      </c>
      <c r="K734" s="174">
        <f>-(ROUND(IF(表格8[姓名]="",0,(((表格8[月費]+表格8[[#This Row],[包月]])/30)-表格8[佔床費])*表格8[住院天數(含前後日)]),0))</f>
        <v>-10800</v>
      </c>
      <c r="L734" s="169" t="str">
        <f>"住院退費 "&amp;TEXT(表格8[[#This Row],[住院日]],"mm/dd;;")&amp;"-"&amp;TEXT(表格8[[#This Row],[出院日]],"mm/dd;;")&amp;" 共"&amp;表格8[[#This Row],[住院天數(含前後日)]]&amp;"日"</f>
        <v>住院退費 06/28-07/15 共18日</v>
      </c>
      <c r="M734" s="167">
        <f>-(ROUNDDOWN(表格8[[#This Row],[住院天數(含前後日)]]/7,0)*50)</f>
        <v>-100</v>
      </c>
      <c r="N734" s="70"/>
      <c r="O734" s="172"/>
      <c r="P734" s="174">
        <f>-(ROUND(表格8[[#This Row],[冷氣使用
天數]]*(500/30),0))</f>
        <v>0</v>
      </c>
    </row>
    <row r="735" spans="1:16" hidden="1">
      <c r="A735" s="160" t="str">
        <f t="array" ref="A735">IFERROR((INDEX(名冊[#All],MATCH(表格8[[#This Row],[姓名]],名冊[[#All],[姓名]],0),COLUMN(名冊[[#Headers],[字號]]))),"")</f>
        <v>1-530</v>
      </c>
      <c r="B735" s="160" t="s">
        <v>531</v>
      </c>
      <c r="C735" s="162"/>
      <c r="D735" s="160" t="s">
        <v>1010</v>
      </c>
      <c r="E735" s="163">
        <v>45098</v>
      </c>
      <c r="F735" s="163">
        <v>45111</v>
      </c>
      <c r="G735" s="168">
        <f>IF(AND(表格8[[#This Row],[住院日]]&lt;&gt;"",表格8[[#This Row],[出院日]]&lt;&gt;""),(IF(表格8[姓名]="",0,(表格8[出院日]-表格8[住院日])+1)),0)</f>
        <v>14</v>
      </c>
      <c r="H735" s="165">
        <f>IFERROR((INDEX(名冊[#All],MATCH(表格8[[#This Row],[姓名]],名冊[[#All],[姓名]],0),COLUMN(名冊[[#Headers],[月費]]))),"")</f>
        <v>30000</v>
      </c>
      <c r="I735" s="165">
        <f t="array" ref="I735">IFERROR((INDEX(名冊[#All],MATCH(表格8[[#This Row],[姓名]],名冊[[#All],[姓名]],0),COLUMN(名冊[[#Headers],[包月]]))),"")</f>
        <v>0</v>
      </c>
      <c r="J735" s="165">
        <f>600</f>
        <v>600</v>
      </c>
      <c r="K735" s="174">
        <f>-(ROUND(IF(表格8[姓名]="",0,(((表格8[月費]+表格8[[#This Row],[包月]])/30)-表格8[佔床費])*表格8[住院天數(含前後日)]),0))</f>
        <v>-5600</v>
      </c>
      <c r="L735" s="169" t="str">
        <f>"住院退費 "&amp;TEXT(表格8[[#This Row],[住院日]],"mm/dd;;")&amp;"-"&amp;TEXT(表格8[[#This Row],[出院日]],"mm/dd;;")&amp;" 共"&amp;表格8[[#This Row],[住院天數(含前後日)]]&amp;"日"</f>
        <v>住院退費 06/21-07/04 共14日</v>
      </c>
      <c r="M735" s="167">
        <f>-(ROUNDDOWN(表格8[[#This Row],[住院天數(含前後日)]]/7,0)*50)</f>
        <v>-100</v>
      </c>
      <c r="N735" s="70"/>
      <c r="O735" s="172"/>
      <c r="P735" s="174">
        <f>-(ROUND(表格8[[#This Row],[冷氣使用
天數]]*(500/30),0))</f>
        <v>0</v>
      </c>
    </row>
    <row r="736" spans="1:16" hidden="1">
      <c r="A736" s="160" t="str">
        <f t="array" ref="A736">IFERROR((INDEX(名冊[#All],MATCH(表格8[[#This Row],[姓名]],名冊[[#All],[姓名]],0),COLUMN(名冊[[#Headers],[字號]]))),"")</f>
        <v/>
      </c>
      <c r="B736" s="160" t="s">
        <v>554</v>
      </c>
      <c r="C736" s="162"/>
      <c r="D736" s="160" t="s">
        <v>1010</v>
      </c>
      <c r="E736" s="163">
        <v>45118</v>
      </c>
      <c r="F736" s="163">
        <v>45125</v>
      </c>
      <c r="G736" s="168">
        <f>IF(AND(表格8[[#This Row],[住院日]]&lt;&gt;"",表格8[[#This Row],[出院日]]&lt;&gt;""),(IF(表格8[姓名]="",0,(表格8[出院日]-表格8[住院日])+1)),0)</f>
        <v>8</v>
      </c>
      <c r="H736" s="165" t="str">
        <f>IFERROR((INDEX(名冊[#All],MATCH(表格8[[#This Row],[姓名]],名冊[[#All],[姓名]],0),COLUMN(名冊[[#Headers],[月費]]))),"")</f>
        <v/>
      </c>
      <c r="I736" s="165" t="str">
        <f t="array" ref="I736">IFERROR((INDEX(名冊[#All],MATCH(表格8[[#This Row],[姓名]],名冊[[#All],[姓名]],0),COLUMN(名冊[[#Headers],[包月]]))),"")</f>
        <v/>
      </c>
      <c r="J736" s="165">
        <f>600</f>
        <v>600</v>
      </c>
      <c r="K736" s="174" t="e">
        <f>-(ROUND(IF(表格8[姓名]="",0,(((表格8[月費]+表格8[[#This Row],[包月]])/30)-表格8[佔床費])*表格8[住院天數(含前後日)]),0))</f>
        <v>#VALUE!</v>
      </c>
      <c r="L736" s="169" t="str">
        <f>"住院退費 "&amp;TEXT(表格8[[#This Row],[住院日]],"mm/dd;;")&amp;"-"&amp;TEXT(表格8[[#This Row],[出院日]],"mm/dd;;")&amp;" 共"&amp;表格8[[#This Row],[住院天數(含前後日)]]&amp;"日"</f>
        <v>住院退費 07/11-07/18 共8日</v>
      </c>
      <c r="M736" s="167">
        <f>-(ROUNDDOWN(表格8[[#This Row],[住院天數(含前後日)]]/7,0)*50)</f>
        <v>-50</v>
      </c>
      <c r="N736" s="70"/>
      <c r="O736" s="172"/>
      <c r="P736" s="174">
        <f>-(ROUND(表格8[[#This Row],[冷氣使用
天數]]*(500/30),0))</f>
        <v>0</v>
      </c>
    </row>
    <row r="737" spans="1:16" hidden="1">
      <c r="A737" s="160" t="str">
        <f t="array" ref="A737">IFERROR((INDEX(名冊[#All],MATCH(表格8[[#This Row],[姓名]],名冊[[#All],[姓名]],0),COLUMN(名冊[[#Headers],[字號]]))),"")</f>
        <v>2-168</v>
      </c>
      <c r="B737" s="160" t="s">
        <v>1274</v>
      </c>
      <c r="C737" s="162"/>
      <c r="D737" s="160" t="s">
        <v>1010</v>
      </c>
      <c r="E737" s="163">
        <v>45110</v>
      </c>
      <c r="F737" s="163">
        <v>45125</v>
      </c>
      <c r="G737" s="168">
        <f>IF(AND(表格8[[#This Row],[住院日]]&lt;&gt;"",表格8[[#This Row],[出院日]]&lt;&gt;""),(IF(表格8[姓名]="",0,(表格8[出院日]-表格8[住院日])+1)),0)</f>
        <v>16</v>
      </c>
      <c r="H737" s="165">
        <f>IFERROR((INDEX(名冊[#All],MATCH(表格8[[#This Row],[姓名]],名冊[[#All],[姓名]],0),COLUMN(名冊[[#Headers],[月費]]))),"")</f>
        <v>37000</v>
      </c>
      <c r="I737" s="165">
        <f t="array" ref="I737">IFERROR((INDEX(名冊[#All],MATCH(表格8[[#This Row],[姓名]],名冊[[#All],[姓名]],0),COLUMN(名冊[[#Headers],[包月]]))),"")</f>
        <v>0</v>
      </c>
      <c r="J737" s="165">
        <f>600</f>
        <v>600</v>
      </c>
      <c r="K737" s="174">
        <f>-(ROUND(IF(表格8[姓名]="",0,(((表格8[月費]+表格8[[#This Row],[包月]])/30)-表格8[佔床費])*表格8[住院天數(含前後日)]),0))</f>
        <v>-10133</v>
      </c>
      <c r="L737" s="169" t="str">
        <f>"住院退費 "&amp;TEXT(表格8[[#This Row],[住院日]],"mm/dd;;")&amp;"-"&amp;TEXT(表格8[[#This Row],[出院日]],"mm/dd;;")&amp;" 共"&amp;表格8[[#This Row],[住院天數(含前後日)]]&amp;"日"</f>
        <v>住院退費 07/03-07/18 共16日</v>
      </c>
      <c r="M737" s="167">
        <f>-(ROUNDDOWN(表格8[[#This Row],[住院天數(含前後日)]]/7,0)*50)</f>
        <v>-100</v>
      </c>
      <c r="N737" s="70"/>
      <c r="O737" s="172"/>
      <c r="P737" s="174">
        <f>-(ROUND(表格8[[#This Row],[冷氣使用
天數]]*(500/30),0))</f>
        <v>0</v>
      </c>
    </row>
    <row r="738" spans="1:16" hidden="1">
      <c r="A738" s="160" t="str">
        <f t="array" ref="A738">IFERROR((INDEX(名冊[#All],MATCH(表格8[[#This Row],[姓名]],名冊[[#All],[姓名]],0),COLUMN(名冊[[#Headers],[字號]]))),"")</f>
        <v>1-270</v>
      </c>
      <c r="B738" s="160" t="s">
        <v>612</v>
      </c>
      <c r="C738" s="162"/>
      <c r="D738" s="160" t="s">
        <v>1010</v>
      </c>
      <c r="E738" s="163">
        <v>45114</v>
      </c>
      <c r="F738" s="163">
        <v>45127</v>
      </c>
      <c r="G738" s="168">
        <f>IF(AND(表格8[[#This Row],[住院日]]&lt;&gt;"",表格8[[#This Row],[出院日]]&lt;&gt;""),(IF(表格8[姓名]="",0,(表格8[出院日]-表格8[住院日])+1)),0)</f>
        <v>14</v>
      </c>
      <c r="H738" s="165">
        <f>IFERROR((INDEX(名冊[#All],MATCH(表格8[[#This Row],[姓名]],名冊[[#All],[姓名]],0),COLUMN(名冊[[#Headers],[月費]]))),"")</f>
        <v>30000</v>
      </c>
      <c r="I738" s="165">
        <f t="array" ref="I738">IFERROR((INDEX(名冊[#All],MATCH(表格8[[#This Row],[姓名]],名冊[[#All],[姓名]],0),COLUMN(名冊[[#Headers],[包月]]))),"")</f>
        <v>0</v>
      </c>
      <c r="J738" s="165">
        <f>600</f>
        <v>600</v>
      </c>
      <c r="K738" s="174">
        <f>-(ROUND(IF(表格8[姓名]="",0,(((表格8[月費]+表格8[[#This Row],[包月]])/30)-表格8[佔床費])*表格8[住院天數(含前後日)]),0))</f>
        <v>-5600</v>
      </c>
      <c r="L738" s="169" t="str">
        <f>"住院退費 "&amp;TEXT(表格8[[#This Row],[住院日]],"mm/dd;;")&amp;"-"&amp;TEXT(表格8[[#This Row],[出院日]],"mm/dd;;")&amp;" 共"&amp;表格8[[#This Row],[住院天數(含前後日)]]&amp;"日"</f>
        <v>住院退費 07/07-07/20 共14日</v>
      </c>
      <c r="M738" s="167">
        <f>-(ROUNDDOWN(表格8[[#This Row],[住院天數(含前後日)]]/7,0)*50)</f>
        <v>-100</v>
      </c>
      <c r="N738" s="70"/>
      <c r="O738" s="172"/>
      <c r="P738" s="174">
        <f>-(ROUND(表格8[[#This Row],[冷氣使用
天數]]*(500/30),0))</f>
        <v>0</v>
      </c>
    </row>
    <row r="739" spans="1:16" hidden="1">
      <c r="A739" s="160" t="str">
        <f t="array" ref="A739">IFERROR((INDEX(名冊[#All],MATCH(表格8[[#This Row],[姓名]],名冊[[#All],[姓名]],0),COLUMN(名冊[[#Headers],[字號]]))),"")</f>
        <v>1-681</v>
      </c>
      <c r="B739" s="160" t="s">
        <v>1423</v>
      </c>
      <c r="C739" s="162"/>
      <c r="D739" s="160" t="s">
        <v>1010</v>
      </c>
      <c r="E739" s="163">
        <v>45065</v>
      </c>
      <c r="F739" s="163">
        <v>45082</v>
      </c>
      <c r="G739" s="168">
        <f>IF(AND(表格8[[#This Row],[住院日]]&lt;&gt;"",表格8[[#This Row],[出院日]]&lt;&gt;""),(IF(表格8[姓名]="",0,(表格8[出院日]-表格8[住院日])+1)),0)</f>
        <v>18</v>
      </c>
      <c r="H739" s="165">
        <f>IFERROR((INDEX(名冊[#All],MATCH(表格8[[#This Row],[姓名]],名冊[[#All],[姓名]],0),COLUMN(名冊[[#Headers],[月費]]))),"")</f>
        <v>30000</v>
      </c>
      <c r="I739" s="165">
        <f t="array" ref="I739">IFERROR((INDEX(名冊[#All],MATCH(表格8[[#This Row],[姓名]],名冊[[#All],[姓名]],0),COLUMN(名冊[[#Headers],[包月]]))),"")</f>
        <v>0</v>
      </c>
      <c r="J739" s="165">
        <f>600</f>
        <v>600</v>
      </c>
      <c r="K739" s="174">
        <f>-(ROUND(IF(表格8[姓名]="",0,(((表格8[月費]+表格8[[#This Row],[包月]])/30)-表格8[佔床費])*表格8[住院天數(含前後日)]),0))</f>
        <v>-7200</v>
      </c>
      <c r="L739" s="169" t="str">
        <f>"住院退費 "&amp;TEXT(表格8[[#This Row],[住院日]],"mm/dd;;")&amp;"-"&amp;TEXT(表格8[[#This Row],[出院日]],"mm/dd;;")&amp;" 共"&amp;表格8[[#This Row],[住院天數(含前後日)]]&amp;"日"</f>
        <v>住院退費 05/19-06/05 共18日</v>
      </c>
      <c r="M739" s="167">
        <f>-(ROUNDDOWN(表格8[[#This Row],[住院天數(含前後日)]]/7,0)*50)</f>
        <v>-100</v>
      </c>
      <c r="N739" s="70"/>
      <c r="O739" s="172"/>
      <c r="P739" s="174">
        <f>-(ROUND(表格8[[#This Row],[冷氣使用
天數]]*(500/30),0))</f>
        <v>0</v>
      </c>
    </row>
    <row r="740" spans="1:16" hidden="1">
      <c r="A740" s="160" t="str">
        <f t="array" ref="A740">IFERROR((INDEX(名冊[#All],MATCH(表格8[[#This Row],[姓名]],名冊[[#All],[姓名]],0),COLUMN(名冊[[#Headers],[字號]]))),"")</f>
        <v/>
      </c>
      <c r="B740" s="160" t="s">
        <v>920</v>
      </c>
      <c r="C740" s="162"/>
      <c r="D740" s="160" t="s">
        <v>1010</v>
      </c>
      <c r="E740" s="163">
        <v>45101</v>
      </c>
      <c r="F740" s="163">
        <v>45121</v>
      </c>
      <c r="G740" s="168">
        <f>IF(AND(表格8[[#This Row],[住院日]]&lt;&gt;"",表格8[[#This Row],[出院日]]&lt;&gt;""),(IF(表格8[姓名]="",0,(表格8[出院日]-表格8[住院日])+1)),0)</f>
        <v>21</v>
      </c>
      <c r="H740" s="165" t="str">
        <f>IFERROR((INDEX(名冊[#All],MATCH(表格8[[#This Row],[姓名]],名冊[[#All],[姓名]],0),COLUMN(名冊[[#Headers],[月費]]))),"")</f>
        <v/>
      </c>
      <c r="I740" s="165" t="str">
        <f t="array" ref="I740">IFERROR((INDEX(名冊[#All],MATCH(表格8[[#This Row],[姓名]],名冊[[#All],[姓名]],0),COLUMN(名冊[[#Headers],[包月]]))),"")</f>
        <v/>
      </c>
      <c r="J740" s="165">
        <f>600</f>
        <v>600</v>
      </c>
      <c r="K740" s="174" t="e">
        <f>-(ROUND(IF(表格8[姓名]="",0,(((表格8[月費]+表格8[[#This Row],[包月]])/30)-表格8[佔床費])*表格8[住院天數(含前後日)]),0))</f>
        <v>#VALUE!</v>
      </c>
      <c r="L740" s="169" t="str">
        <f>"住院退費 "&amp;TEXT(表格8[[#This Row],[住院日]],"mm/dd;;")&amp;"-"&amp;TEXT(表格8[[#This Row],[出院日]],"mm/dd;;")&amp;" 共"&amp;表格8[[#This Row],[住院天數(含前後日)]]&amp;"日"</f>
        <v>住院退費 06/24-07/14 共21日</v>
      </c>
      <c r="M740" s="167">
        <f>-(ROUNDDOWN(表格8[[#This Row],[住院天數(含前後日)]]/7,0)*50)</f>
        <v>-150</v>
      </c>
      <c r="N740" s="70"/>
      <c r="O740" s="172"/>
      <c r="P740" s="174">
        <f>-(ROUND(表格8[[#This Row],[冷氣使用
天數]]*(500/30),0))</f>
        <v>0</v>
      </c>
    </row>
    <row r="741" spans="1:16" hidden="1">
      <c r="A741" s="160" t="str">
        <f t="array" ref="A741">IFERROR((INDEX(名冊[#All],MATCH(表格8[[#This Row],[姓名]],名冊[[#All],[姓名]],0),COLUMN(名冊[[#Headers],[字號]]))),"")</f>
        <v/>
      </c>
      <c r="B741" s="160" t="s">
        <v>562</v>
      </c>
      <c r="C741" s="162"/>
      <c r="D741" s="160" t="s">
        <v>1010</v>
      </c>
      <c r="E741" s="163">
        <v>45075</v>
      </c>
      <c r="F741" s="163">
        <v>45098</v>
      </c>
      <c r="G741" s="168">
        <f>IF(AND(表格8[[#This Row],[住院日]]&lt;&gt;"",表格8[[#This Row],[出院日]]&lt;&gt;""),(IF(表格8[姓名]="",0,(表格8[出院日]-表格8[住院日])+1)),0)</f>
        <v>24</v>
      </c>
      <c r="H741" s="165" t="str">
        <f>IFERROR((INDEX(名冊[#All],MATCH(表格8[[#This Row],[姓名]],名冊[[#All],[姓名]],0),COLUMN(名冊[[#Headers],[月費]]))),"")</f>
        <v/>
      </c>
      <c r="I741" s="165" t="str">
        <f t="array" ref="I741">IFERROR((INDEX(名冊[#All],MATCH(表格8[[#This Row],[姓名]],名冊[[#All],[姓名]],0),COLUMN(名冊[[#Headers],[包月]]))),"")</f>
        <v/>
      </c>
      <c r="J741" s="165">
        <f>600</f>
        <v>600</v>
      </c>
      <c r="K741" s="174" t="e">
        <f>-(ROUND(IF(表格8[姓名]="",0,(((表格8[月費]+表格8[[#This Row],[包月]])/30)-表格8[佔床費])*表格8[住院天數(含前後日)]),0))</f>
        <v>#VALUE!</v>
      </c>
      <c r="L741" s="169" t="str">
        <f>"住院退費 "&amp;TEXT(表格8[[#This Row],[住院日]],"mm/dd;;")&amp;"-"&amp;TEXT(表格8[[#This Row],[出院日]],"mm/dd;;")&amp;" 共"&amp;表格8[[#This Row],[住院天數(含前後日)]]&amp;"日"</f>
        <v>住院退費 05/29-06/21 共24日</v>
      </c>
      <c r="M741" s="167">
        <f>-(ROUNDDOWN(表格8[[#This Row],[住院天數(含前後日)]]/7,0)*50)</f>
        <v>-150</v>
      </c>
      <c r="N741" s="70"/>
      <c r="O741" s="172"/>
      <c r="P741" s="174">
        <f>-(ROUND(表格8[[#This Row],[冷氣使用
天數]]*(500/30),0))</f>
        <v>0</v>
      </c>
    </row>
    <row r="742" spans="1:16" hidden="1">
      <c r="A742" s="160" t="str">
        <f t="array" ref="A742">IFERROR((INDEX(名冊[#All],MATCH(表格8[[#This Row],[姓名]],名冊[[#All],[姓名]],0),COLUMN(名冊[[#Headers],[字號]]))),"")</f>
        <v/>
      </c>
      <c r="B742" s="160" t="s">
        <v>582</v>
      </c>
      <c r="C742" s="162"/>
      <c r="D742" s="160" t="s">
        <v>1010</v>
      </c>
      <c r="E742" s="163">
        <v>45090</v>
      </c>
      <c r="F742" s="163">
        <v>45107</v>
      </c>
      <c r="G742" s="168">
        <f>IF(AND(表格8[[#This Row],[住院日]]&lt;&gt;"",表格8[[#This Row],[出院日]]&lt;&gt;""),(IF(表格8[姓名]="",0,(表格8[出院日]-表格8[住院日])+1)),0)</f>
        <v>18</v>
      </c>
      <c r="H742" s="165" t="str">
        <f>IFERROR((INDEX(名冊[#All],MATCH(表格8[[#This Row],[姓名]],名冊[[#All],[姓名]],0),COLUMN(名冊[[#Headers],[月費]]))),"")</f>
        <v/>
      </c>
      <c r="I742" s="165" t="str">
        <f t="array" ref="I742">IFERROR((INDEX(名冊[#All],MATCH(表格8[[#This Row],[姓名]],名冊[[#All],[姓名]],0),COLUMN(名冊[[#Headers],[包月]]))),"")</f>
        <v/>
      </c>
      <c r="J742" s="165">
        <f>600</f>
        <v>600</v>
      </c>
      <c r="K742" s="174" t="e">
        <f>-(ROUND(IF(表格8[姓名]="",0,(((表格8[月費]+表格8[[#This Row],[包月]])/30)-表格8[佔床費])*表格8[住院天數(含前後日)]),0))</f>
        <v>#VALUE!</v>
      </c>
      <c r="L742" s="169" t="str">
        <f>"住院退費 "&amp;TEXT(表格8[[#This Row],[住院日]],"mm/dd;;")&amp;"-"&amp;TEXT(表格8[[#This Row],[出院日]],"mm/dd;;")&amp;" 共"&amp;表格8[[#This Row],[住院天數(含前後日)]]&amp;"日"</f>
        <v>住院退費 06/13-06/30 共18日</v>
      </c>
      <c r="M742" s="167">
        <f>-(ROUNDDOWN(表格8[[#This Row],[住院天數(含前後日)]]/7,0)*50)</f>
        <v>-100</v>
      </c>
      <c r="N742" s="70"/>
      <c r="O742" s="172"/>
      <c r="P742" s="174">
        <f>-(ROUND(表格8[[#This Row],[冷氣使用
天數]]*(500/30),0))</f>
        <v>0</v>
      </c>
    </row>
    <row r="743" spans="1:16" hidden="1">
      <c r="A743" s="160" t="str">
        <f t="array" ref="A743">IFERROR((INDEX(名冊[#All],MATCH(表格8[[#This Row],[姓名]],名冊[[#All],[姓名]],0),COLUMN(名冊[[#Headers],[字號]]))),"")</f>
        <v>1-270</v>
      </c>
      <c r="B743" s="160" t="s">
        <v>612</v>
      </c>
      <c r="C743" s="162"/>
      <c r="D743" s="160" t="s">
        <v>1010</v>
      </c>
      <c r="E743" s="163">
        <v>45113</v>
      </c>
      <c r="F743" s="163">
        <v>45127</v>
      </c>
      <c r="G743" s="168">
        <f>IF(AND(表格8[[#This Row],[住院日]]&lt;&gt;"",表格8[[#This Row],[出院日]]&lt;&gt;""),(IF(表格8[姓名]="",0,(表格8[出院日]-表格8[住院日])+1)),0)</f>
        <v>15</v>
      </c>
      <c r="H743" s="165">
        <f>IFERROR((INDEX(名冊[#All],MATCH(表格8[[#This Row],[姓名]],名冊[[#All],[姓名]],0),COLUMN(名冊[[#Headers],[月費]]))),"")</f>
        <v>30000</v>
      </c>
      <c r="I743" s="165">
        <f t="array" ref="I743">IFERROR((INDEX(名冊[#All],MATCH(表格8[[#This Row],[姓名]],名冊[[#All],[姓名]],0),COLUMN(名冊[[#Headers],[包月]]))),"")</f>
        <v>0</v>
      </c>
      <c r="J743" s="165">
        <f>600</f>
        <v>600</v>
      </c>
      <c r="K743" s="174">
        <f>-(ROUND(IF(表格8[姓名]="",0,(((表格8[月費]+表格8[[#This Row],[包月]])/30)-表格8[佔床費])*表格8[住院天數(含前後日)]),0))</f>
        <v>-6000</v>
      </c>
      <c r="L743" s="169" t="str">
        <f>"住院退費 "&amp;TEXT(表格8[[#This Row],[住院日]],"mm/dd;;")&amp;"-"&amp;TEXT(表格8[[#This Row],[出院日]],"mm/dd;;")&amp;" 共"&amp;表格8[[#This Row],[住院天數(含前後日)]]&amp;"日"</f>
        <v>住院退費 07/06-07/20 共15日</v>
      </c>
      <c r="M743" s="167">
        <f>-(ROUNDDOWN(表格8[[#This Row],[住院天數(含前後日)]]/7,0)*50)</f>
        <v>-100</v>
      </c>
      <c r="N743" s="70"/>
      <c r="O743" s="172"/>
      <c r="P743" s="174">
        <f>-(ROUND(表格8[[#This Row],[冷氣使用
天數]]*(500/30),0))</f>
        <v>0</v>
      </c>
    </row>
    <row r="744" spans="1:16" hidden="1">
      <c r="A744" s="160" t="str">
        <f t="array" ref="A744">IFERROR((INDEX(名冊[#All],MATCH(表格8[[#This Row],[姓名]],名冊[[#All],[姓名]],0),COLUMN(名冊[[#Headers],[字號]]))),"")</f>
        <v/>
      </c>
      <c r="B744" s="160" t="s">
        <v>1483</v>
      </c>
      <c r="C744" s="162"/>
      <c r="D744" s="160" t="s">
        <v>1010</v>
      </c>
      <c r="E744" s="163">
        <v>45076</v>
      </c>
      <c r="F744" s="163">
        <v>45104</v>
      </c>
      <c r="G744" s="168">
        <f>IF(AND(表格8[[#This Row],[住院日]]&lt;&gt;"",表格8[[#This Row],[出院日]]&lt;&gt;""),(IF(表格8[姓名]="",0,(表格8[出院日]-表格8[住院日])+1)),0)</f>
        <v>29</v>
      </c>
      <c r="H744" s="165" t="str">
        <f>IFERROR((INDEX(名冊[#All],MATCH(表格8[[#This Row],[姓名]],名冊[[#All],[姓名]],0),COLUMN(名冊[[#Headers],[月費]]))),"")</f>
        <v/>
      </c>
      <c r="I744" s="165" t="str">
        <f t="array" ref="I744">IFERROR((INDEX(名冊[#All],MATCH(表格8[[#This Row],[姓名]],名冊[[#All],[姓名]],0),COLUMN(名冊[[#Headers],[包月]]))),"")</f>
        <v/>
      </c>
      <c r="J744" s="165">
        <f>600</f>
        <v>600</v>
      </c>
      <c r="K744" s="174" t="e">
        <f>-(ROUND(IF(表格8[姓名]="",0,(((表格8[月費]+表格8[[#This Row],[包月]])/30)-表格8[佔床費])*表格8[住院天數(含前後日)]),0))</f>
        <v>#VALUE!</v>
      </c>
      <c r="L744" s="169" t="str">
        <f>"住院退費 "&amp;TEXT(表格8[[#This Row],[住院日]],"mm/dd;;")&amp;"-"&amp;TEXT(表格8[[#This Row],[出院日]],"mm/dd;;")&amp;" 共"&amp;表格8[[#This Row],[住院天數(含前後日)]]&amp;"日"</f>
        <v>住院退費 05/30-06/27 共29日</v>
      </c>
      <c r="M744" s="167">
        <f>-(ROUNDDOWN(表格8[[#This Row],[住院天數(含前後日)]]/7,0)*50)</f>
        <v>-200</v>
      </c>
      <c r="N744" s="70"/>
      <c r="O744" s="172"/>
      <c r="P744" s="174">
        <f>-(ROUND(表格8[[#This Row],[冷氣使用
天數]]*(500/30),0))</f>
        <v>0</v>
      </c>
    </row>
    <row r="745" spans="1:16" hidden="1">
      <c r="A745" s="160" t="str">
        <f t="array" ref="A745">IFERROR((INDEX(名冊[#All],MATCH(表格8[[#This Row],[姓名]],名冊[[#All],[姓名]],0),COLUMN(名冊[[#Headers],[字號]]))),"")</f>
        <v/>
      </c>
      <c r="B745" s="160" t="s">
        <v>1662</v>
      </c>
      <c r="C745" s="162"/>
      <c r="D745" s="160" t="str">
        <f t="shared" ref="D745:D754" si="16">"住院退費"</f>
        <v>住院退費</v>
      </c>
      <c r="E745" s="163">
        <v>45126</v>
      </c>
      <c r="F745" s="163">
        <v>45133</v>
      </c>
      <c r="G745" s="168">
        <f>IF(AND(表格8[[#This Row],[住院日]]&lt;&gt;"",表格8[[#This Row],[出院日]]&lt;&gt;""),(IF(表格8[姓名]="",0,(表格8[出院日]-表格8[住院日])+1)),0)</f>
        <v>8</v>
      </c>
      <c r="H745" s="165" t="str">
        <f>IFERROR((INDEX(名冊[#All],MATCH(表格8[[#This Row],[姓名]],名冊[[#All],[姓名]],0),COLUMN(名冊[[#Headers],[月費]]))),"")</f>
        <v/>
      </c>
      <c r="I745" s="165" t="str">
        <f t="array" ref="I745">IFERROR((INDEX(名冊[#All],MATCH(表格8[[#This Row],[姓名]],名冊[[#All],[姓名]],0),COLUMN(名冊[[#Headers],[包月]]))),"")</f>
        <v/>
      </c>
      <c r="J745" s="165">
        <f>600</f>
        <v>600</v>
      </c>
      <c r="K745" s="174" t="e">
        <f>-(ROUND(IF(表格8[姓名]="",0,(((表格8[月費]+表格8[[#This Row],[包月]])/30)-表格8[佔床費])*表格8[住院天數(含前後日)]),0))</f>
        <v>#VALUE!</v>
      </c>
      <c r="L745" s="169" t="str">
        <f>"住院退費 "&amp;TEXT(表格8[[#This Row],[住院日]],"mm/dd;;")&amp;"-"&amp;TEXT(表格8[[#This Row],[出院日]],"mm/dd;;")&amp;" 共"&amp;表格8[[#This Row],[住院天數(含前後日)]]&amp;"日"</f>
        <v>住院退費 07/19-07/26 共8日</v>
      </c>
      <c r="M745" s="167">
        <f>-(ROUNDDOWN(表格8[[#This Row],[住院天數(含前後日)]]/7,0)*50)</f>
        <v>-50</v>
      </c>
      <c r="N745" s="70"/>
      <c r="O745" s="172"/>
      <c r="P745" s="174">
        <f>-(ROUND(表格8[[#This Row],[冷氣使用
天數]]*(500/30),0))</f>
        <v>0</v>
      </c>
    </row>
    <row r="746" spans="1:16" hidden="1">
      <c r="A746" s="160" t="str">
        <f t="array" ref="A746">IFERROR((INDEX(名冊[#All],MATCH(表格8[[#This Row],[姓名]],名冊[[#All],[姓名]],0),COLUMN(名冊[[#Headers],[字號]]))),"")</f>
        <v/>
      </c>
      <c r="B746" s="160" t="s">
        <v>1663</v>
      </c>
      <c r="C746" s="162"/>
      <c r="D746" s="160" t="str">
        <f t="shared" si="16"/>
        <v>住院退費</v>
      </c>
      <c r="E746" s="163">
        <v>45151</v>
      </c>
      <c r="F746" s="163">
        <v>45160</v>
      </c>
      <c r="G746" s="168">
        <f>IF(AND(表格8[[#This Row],[住院日]]&lt;&gt;"",表格8[[#This Row],[出院日]]&lt;&gt;""),(IF(表格8[姓名]="",0,(表格8[出院日]-表格8[住院日])+1)),0)</f>
        <v>10</v>
      </c>
      <c r="H746" s="165" t="str">
        <f>IFERROR((INDEX(名冊[#All],MATCH(表格8[[#This Row],[姓名]],名冊[[#All],[姓名]],0),COLUMN(名冊[[#Headers],[月費]]))),"")</f>
        <v/>
      </c>
      <c r="I746" s="165" t="str">
        <f t="array" ref="I746">IFERROR((INDEX(名冊[#All],MATCH(表格8[[#This Row],[姓名]],名冊[[#All],[姓名]],0),COLUMN(名冊[[#Headers],[包月]]))),"")</f>
        <v/>
      </c>
      <c r="J746" s="165">
        <f>600</f>
        <v>600</v>
      </c>
      <c r="K746" s="174" t="e">
        <f>-(ROUND(IF(表格8[姓名]="",0,(((表格8[月費]+表格8[[#This Row],[包月]])/30)-表格8[佔床費])*表格8[住院天數(含前後日)]),0))</f>
        <v>#VALUE!</v>
      </c>
      <c r="L746" s="169" t="str">
        <f>"住院退費 "&amp;TEXT(表格8[[#This Row],[住院日]],"mm/dd;;")&amp;"-"&amp;TEXT(表格8[[#This Row],[出院日]],"mm/dd;;")&amp;" 共"&amp;表格8[[#This Row],[住院天數(含前後日)]]&amp;"日"</f>
        <v>住院退費 08/13-08/22 共10日</v>
      </c>
      <c r="M746" s="167">
        <f>-(ROUNDDOWN(表格8[[#This Row],[住院天數(含前後日)]]/7,0)*50)</f>
        <v>-50</v>
      </c>
      <c r="N746" s="70"/>
      <c r="O746" s="172"/>
      <c r="P746" s="174">
        <f>-(ROUND(表格8[[#This Row],[冷氣使用
天數]]*(500/30),0))</f>
        <v>0</v>
      </c>
    </row>
    <row r="747" spans="1:16" hidden="1">
      <c r="A747" s="160" t="str">
        <f t="array" ref="A747">IFERROR((INDEX(名冊[#All],MATCH(表格8[[#This Row],[姓名]],名冊[[#All],[姓名]],0),COLUMN(名冊[[#Headers],[字號]]))),"")</f>
        <v/>
      </c>
      <c r="B747" s="160" t="s">
        <v>1663</v>
      </c>
      <c r="C747" s="162"/>
      <c r="D747" s="160" t="str">
        <f t="shared" si="16"/>
        <v>住院退費</v>
      </c>
      <c r="E747" s="163">
        <v>45142</v>
      </c>
      <c r="F747" s="163">
        <v>45147</v>
      </c>
      <c r="G747" s="168">
        <f>IF(AND(表格8[[#This Row],[住院日]]&lt;&gt;"",表格8[[#This Row],[出院日]]&lt;&gt;""),(IF(表格8[姓名]="",0,(表格8[出院日]-表格8[住院日])+1)),0)</f>
        <v>6</v>
      </c>
      <c r="H747" s="165" t="str">
        <f>IFERROR((INDEX(名冊[#All],MATCH(表格8[[#This Row],[姓名]],名冊[[#All],[姓名]],0),COLUMN(名冊[[#Headers],[月費]]))),"")</f>
        <v/>
      </c>
      <c r="I747" s="165" t="str">
        <f t="array" ref="I747">IFERROR((INDEX(名冊[#All],MATCH(表格8[[#This Row],[姓名]],名冊[[#All],[姓名]],0),COLUMN(名冊[[#Headers],[包月]]))),"")</f>
        <v/>
      </c>
      <c r="J747" s="165">
        <f>600</f>
        <v>600</v>
      </c>
      <c r="K747" s="174" t="e">
        <f>-(ROUND(IF(表格8[姓名]="",0,(((表格8[月費]+表格8[[#This Row],[包月]])/30)-表格8[佔床費])*表格8[住院天數(含前後日)]),0))</f>
        <v>#VALUE!</v>
      </c>
      <c r="L747" s="169" t="str">
        <f>"住院退費 "&amp;TEXT(表格8[[#This Row],[住院日]],"mm/dd;;")&amp;"-"&amp;TEXT(表格8[[#This Row],[出院日]],"mm/dd;;")&amp;" 共"&amp;表格8[[#This Row],[住院天數(含前後日)]]&amp;"日"</f>
        <v>住院退費 08/04-08/09 共6日</v>
      </c>
      <c r="M747" s="167">
        <f>-(ROUNDDOWN(表格8[[#This Row],[住院天數(含前後日)]]/7,0)*50)</f>
        <v>0</v>
      </c>
      <c r="N747" s="70"/>
      <c r="O747" s="172"/>
      <c r="P747" s="174">
        <f>-(ROUND(表格8[[#This Row],[冷氣使用
天數]]*(500/30),0))</f>
        <v>0</v>
      </c>
    </row>
    <row r="748" spans="1:16" hidden="1">
      <c r="A748" s="160" t="str">
        <f t="array" ref="A748">IFERROR((INDEX(名冊[#All],MATCH(表格8[[#This Row],[姓名]],名冊[[#All],[姓名]],0),COLUMN(名冊[[#Headers],[字號]]))),"")</f>
        <v/>
      </c>
      <c r="B748" s="160" t="s">
        <v>1664</v>
      </c>
      <c r="C748" s="162"/>
      <c r="D748" s="160" t="str">
        <f t="shared" si="16"/>
        <v>住院退費</v>
      </c>
      <c r="E748" s="163">
        <v>45158</v>
      </c>
      <c r="F748" s="163">
        <v>45160</v>
      </c>
      <c r="G748" s="168">
        <f>IF(AND(表格8[[#This Row],[住院日]]&lt;&gt;"",表格8[[#This Row],[出院日]]&lt;&gt;""),(IF(表格8[姓名]="",0,(表格8[出院日]-表格8[住院日])+1)),0)</f>
        <v>3</v>
      </c>
      <c r="H748" s="165" t="str">
        <f>IFERROR((INDEX(名冊[#All],MATCH(表格8[[#This Row],[姓名]],名冊[[#All],[姓名]],0),COLUMN(名冊[[#Headers],[月費]]))),"")</f>
        <v/>
      </c>
      <c r="I748" s="165" t="str">
        <f t="array" ref="I748">IFERROR((INDEX(名冊[#All],MATCH(表格8[[#This Row],[姓名]],名冊[[#All],[姓名]],0),COLUMN(名冊[[#Headers],[包月]]))),"")</f>
        <v/>
      </c>
      <c r="J748" s="165">
        <f>600</f>
        <v>600</v>
      </c>
      <c r="K748" s="174" t="e">
        <f>-(ROUND(IF(表格8[姓名]="",0,(((表格8[月費]+表格8[[#This Row],[包月]])/30)-表格8[佔床費])*表格8[住院天數(含前後日)]),0))</f>
        <v>#VALUE!</v>
      </c>
      <c r="L748" s="169" t="str">
        <f>"住院退費 "&amp;TEXT(表格8[[#This Row],[住院日]],"mm/dd;;")&amp;"-"&amp;TEXT(表格8[[#This Row],[出院日]],"mm/dd;;")&amp;" 共"&amp;表格8[[#This Row],[住院天數(含前後日)]]&amp;"日"</f>
        <v>住院退費 08/20-08/22 共3日</v>
      </c>
      <c r="M748" s="167">
        <f>-(ROUNDDOWN(表格8[[#This Row],[住院天數(含前後日)]]/7,0)*50)</f>
        <v>0</v>
      </c>
      <c r="N748" s="70"/>
      <c r="O748" s="172"/>
      <c r="P748" s="174">
        <f>-(ROUND(表格8[[#This Row],[冷氣使用
天數]]*(500/30),0))</f>
        <v>0</v>
      </c>
    </row>
    <row r="749" spans="1:16" hidden="1">
      <c r="A749" s="160" t="str">
        <f t="array" ref="A749">IFERROR((INDEX(名冊[#All],MATCH(表格8[[#This Row],[姓名]],名冊[[#All],[姓名]],0),COLUMN(名冊[[#Headers],[字號]]))),"")</f>
        <v/>
      </c>
      <c r="B749" s="160" t="s">
        <v>1665</v>
      </c>
      <c r="C749" s="162"/>
      <c r="D749" s="160" t="str">
        <f t="shared" si="16"/>
        <v>住院退費</v>
      </c>
      <c r="E749" s="163">
        <v>45129</v>
      </c>
      <c r="F749" s="163">
        <v>45141</v>
      </c>
      <c r="G749" s="168">
        <f>IF(AND(表格8[[#This Row],[住院日]]&lt;&gt;"",表格8[[#This Row],[出院日]]&lt;&gt;""),(IF(表格8[姓名]="",0,(表格8[出院日]-表格8[住院日])+1)),0)</f>
        <v>13</v>
      </c>
      <c r="H749" s="165" t="str">
        <f>IFERROR((INDEX(名冊[#All],MATCH(表格8[[#This Row],[姓名]],名冊[[#All],[姓名]],0),COLUMN(名冊[[#Headers],[月費]]))),"")</f>
        <v/>
      </c>
      <c r="I749" s="165" t="str">
        <f t="array" ref="I749">IFERROR((INDEX(名冊[#All],MATCH(表格8[[#This Row],[姓名]],名冊[[#All],[姓名]],0),COLUMN(名冊[[#Headers],[包月]]))),"")</f>
        <v/>
      </c>
      <c r="J749" s="165">
        <f>600</f>
        <v>600</v>
      </c>
      <c r="K749" s="174" t="e">
        <f>-(ROUND(IF(表格8[姓名]="",0,(((表格8[月費]+表格8[[#This Row],[包月]])/30)-表格8[佔床費])*表格8[住院天數(含前後日)]),0))</f>
        <v>#VALUE!</v>
      </c>
      <c r="L749" s="169" t="str">
        <f>"住院退費 "&amp;TEXT(表格8[[#This Row],[住院日]],"mm/dd;;")&amp;"-"&amp;TEXT(表格8[[#This Row],[出院日]],"mm/dd;;")&amp;" 共"&amp;表格8[[#This Row],[住院天數(含前後日)]]&amp;"日"</f>
        <v>住院退費 07/22-08/03 共13日</v>
      </c>
      <c r="M749" s="167">
        <f>-(ROUNDDOWN(表格8[[#This Row],[住院天數(含前後日)]]/7,0)*50)</f>
        <v>-50</v>
      </c>
      <c r="N749" s="70"/>
      <c r="O749" s="172"/>
      <c r="P749" s="174">
        <f>-(ROUND(表格8[[#This Row],[冷氣使用
天數]]*(500/30),0))</f>
        <v>0</v>
      </c>
    </row>
    <row r="750" spans="1:16" hidden="1">
      <c r="A750" s="160" t="str">
        <f t="array" ref="A750">IFERROR((INDEX(名冊[#All],MATCH(表格8[[#This Row],[姓名]],名冊[[#All],[姓名]],0),COLUMN(名冊[[#Headers],[字號]]))),"")</f>
        <v>2-185</v>
      </c>
      <c r="B750" s="160" t="s">
        <v>1666</v>
      </c>
      <c r="C750" s="162"/>
      <c r="D750" s="160" t="str">
        <f t="shared" si="16"/>
        <v>住院退費</v>
      </c>
      <c r="E750" s="163">
        <v>45130</v>
      </c>
      <c r="F750" s="163">
        <v>45142</v>
      </c>
      <c r="G750" s="168">
        <f>IF(AND(表格8[[#This Row],[住院日]]&lt;&gt;"",表格8[[#This Row],[出院日]]&lt;&gt;""),(IF(表格8[姓名]="",0,(表格8[出院日]-表格8[住院日])+1)),0)</f>
        <v>13</v>
      </c>
      <c r="H750" s="165">
        <f>IFERROR((INDEX(名冊[#All],MATCH(表格8[[#This Row],[姓名]],名冊[[#All],[姓名]],0),COLUMN(名冊[[#Headers],[月費]]))),"")</f>
        <v>35000</v>
      </c>
      <c r="I750" s="165">
        <f t="array" ref="I750">IFERROR((INDEX(名冊[#All],MATCH(表格8[[#This Row],[姓名]],名冊[[#All],[姓名]],0),COLUMN(名冊[[#Headers],[包月]]))),"")</f>
        <v>0</v>
      </c>
      <c r="J750" s="165">
        <f>600</f>
        <v>600</v>
      </c>
      <c r="K750" s="174">
        <f>-(ROUND(IF(表格8[姓名]="",0,(((表格8[月費]+表格8[[#This Row],[包月]])/30)-表格8[佔床費])*表格8[住院天數(含前後日)]),0))</f>
        <v>-7367</v>
      </c>
      <c r="L750" s="169" t="str">
        <f>"住院退費 "&amp;TEXT(表格8[[#This Row],[住院日]],"mm/dd;;")&amp;"-"&amp;TEXT(表格8[[#This Row],[出院日]],"mm/dd;;")&amp;" 共"&amp;表格8[[#This Row],[住院天數(含前後日)]]&amp;"日"</f>
        <v>住院退費 07/23-08/04 共13日</v>
      </c>
      <c r="M750" s="167">
        <f>-(ROUNDDOWN(表格8[[#This Row],[住院天數(含前後日)]]/7,0)*50)</f>
        <v>-50</v>
      </c>
      <c r="N750" s="70"/>
      <c r="O750" s="172"/>
      <c r="P750" s="174">
        <f>-(ROUND(表格8[[#This Row],[冷氣使用
天數]]*(500/30),0))</f>
        <v>0</v>
      </c>
    </row>
    <row r="751" spans="1:16" hidden="1">
      <c r="A751" s="160" t="str">
        <f t="array" ref="A751">IFERROR((INDEX(名冊[#All],MATCH(表格8[[#This Row],[姓名]],名冊[[#All],[姓名]],0),COLUMN(名冊[[#Headers],[字號]]))),"")</f>
        <v/>
      </c>
      <c r="B751" s="160" t="s">
        <v>1667</v>
      </c>
      <c r="C751" s="162"/>
      <c r="D751" s="160" t="str">
        <f t="shared" si="16"/>
        <v>住院退費</v>
      </c>
      <c r="E751" s="163">
        <v>45132</v>
      </c>
      <c r="F751" s="163">
        <v>45142</v>
      </c>
      <c r="G751" s="168">
        <f>IF(AND(表格8[[#This Row],[住院日]]&lt;&gt;"",表格8[[#This Row],[出院日]]&lt;&gt;""),(IF(表格8[姓名]="",0,(表格8[出院日]-表格8[住院日])+1)),0)</f>
        <v>11</v>
      </c>
      <c r="H751" s="165" t="str">
        <f>IFERROR((INDEX(名冊[#All],MATCH(表格8[[#This Row],[姓名]],名冊[[#All],[姓名]],0),COLUMN(名冊[[#Headers],[月費]]))),"")</f>
        <v/>
      </c>
      <c r="I751" s="165" t="str">
        <f t="array" ref="I751">IFERROR((INDEX(名冊[#All],MATCH(表格8[[#This Row],[姓名]],名冊[[#All],[姓名]],0),COLUMN(名冊[[#Headers],[包月]]))),"")</f>
        <v/>
      </c>
      <c r="J751" s="165">
        <f>600</f>
        <v>600</v>
      </c>
      <c r="K751" s="174" t="e">
        <f>-(ROUND(IF(表格8[姓名]="",0,(((表格8[月費]+表格8[[#This Row],[包月]])/30)-表格8[佔床費])*表格8[住院天數(含前後日)]),0))</f>
        <v>#VALUE!</v>
      </c>
      <c r="L751" s="169" t="str">
        <f>"住院退費 "&amp;TEXT(表格8[[#This Row],[住院日]],"mm/dd;;")&amp;"-"&amp;TEXT(表格8[[#This Row],[出院日]],"mm/dd;;")&amp;" 共"&amp;表格8[[#This Row],[住院天數(含前後日)]]&amp;"日"</f>
        <v>住院退費 07/25-08/04 共11日</v>
      </c>
      <c r="M751" s="167">
        <f>-(ROUNDDOWN(表格8[[#This Row],[住院天數(含前後日)]]/7,0)*50)</f>
        <v>-50</v>
      </c>
      <c r="N751" s="70"/>
      <c r="O751" s="172"/>
      <c r="P751" s="174">
        <f>-(ROUND(表格8[[#This Row],[冷氣使用
天數]]*(500/30),0))</f>
        <v>0</v>
      </c>
    </row>
    <row r="752" spans="1:16" hidden="1">
      <c r="A752" s="160" t="str">
        <f t="array" ref="A752">IFERROR((INDEX(名冊[#All],MATCH(表格8[[#This Row],[姓名]],名冊[[#All],[姓名]],0),COLUMN(名冊[[#Headers],[字號]]))),"")</f>
        <v>1-629</v>
      </c>
      <c r="B752" s="160" t="s">
        <v>1668</v>
      </c>
      <c r="C752" s="162"/>
      <c r="D752" s="160" t="str">
        <f t="shared" si="16"/>
        <v>住院退費</v>
      </c>
      <c r="E752" s="163">
        <v>45136</v>
      </c>
      <c r="F752" s="163">
        <v>45155</v>
      </c>
      <c r="G752" s="168">
        <f>IF(AND(表格8[[#This Row],[住院日]]&lt;&gt;"",表格8[[#This Row],[出院日]]&lt;&gt;""),(IF(表格8[姓名]="",0,(表格8[出院日]-表格8[住院日])+1)),0)</f>
        <v>20</v>
      </c>
      <c r="H752" s="165">
        <f>IFERROR((INDEX(名冊[#All],MATCH(表格8[[#This Row],[姓名]],名冊[[#All],[姓名]],0),COLUMN(名冊[[#Headers],[月費]]))),"")</f>
        <v>27000</v>
      </c>
      <c r="I752" s="165">
        <f t="array" ref="I752">IFERROR((INDEX(名冊[#All],MATCH(表格8[[#This Row],[姓名]],名冊[[#All],[姓名]],0),COLUMN(名冊[[#Headers],[包月]]))),"")</f>
        <v>0</v>
      </c>
      <c r="J752" s="165">
        <f>600</f>
        <v>600</v>
      </c>
      <c r="K752" s="174">
        <f>-(ROUND(IF(表格8[姓名]="",0,(((表格8[月費]+表格8[[#This Row],[包月]])/30)-表格8[佔床費])*表格8[住院天數(含前後日)]),0))</f>
        <v>-6000</v>
      </c>
      <c r="L752" s="169" t="str">
        <f>"住院退費 "&amp;TEXT(表格8[[#This Row],[住院日]],"mm/dd;;")&amp;"-"&amp;TEXT(表格8[[#This Row],[出院日]],"mm/dd;;")&amp;" 共"&amp;表格8[[#This Row],[住院天數(含前後日)]]&amp;"日"</f>
        <v>住院退費 07/29-08/17 共20日</v>
      </c>
      <c r="M752" s="167">
        <f>-(ROUNDDOWN(表格8[[#This Row],[住院天數(含前後日)]]/7,0)*50)</f>
        <v>-100</v>
      </c>
      <c r="N752" s="70"/>
      <c r="O752" s="172"/>
      <c r="P752" s="174">
        <f>-(ROUND(表格8[[#This Row],[冷氣使用
天數]]*(500/30),0))</f>
        <v>0</v>
      </c>
    </row>
    <row r="753" spans="1:16" hidden="1">
      <c r="A753" s="160" t="str">
        <f t="array" ref="A753">IFERROR((INDEX(名冊[#All],MATCH(表格8[[#This Row],[姓名]],名冊[[#All],[姓名]],0),COLUMN(名冊[[#Headers],[字號]]))),"")</f>
        <v>1-530</v>
      </c>
      <c r="B753" s="160" t="s">
        <v>1669</v>
      </c>
      <c r="C753" s="162"/>
      <c r="D753" s="160" t="str">
        <f t="shared" si="16"/>
        <v>住院退費</v>
      </c>
      <c r="E753" s="163">
        <v>45140</v>
      </c>
      <c r="F753" s="163">
        <v>45159</v>
      </c>
      <c r="G753" s="168">
        <f>IF(AND(表格8[[#This Row],[住院日]]&lt;&gt;"",表格8[[#This Row],[出院日]]&lt;&gt;""),(IF(表格8[姓名]="",0,(表格8[出院日]-表格8[住院日])+1)),0)</f>
        <v>20</v>
      </c>
      <c r="H753" s="165">
        <f>IFERROR((INDEX(名冊[#All],MATCH(表格8[[#This Row],[姓名]],名冊[[#All],[姓名]],0),COLUMN(名冊[[#Headers],[月費]]))),"")</f>
        <v>30000</v>
      </c>
      <c r="I753" s="165">
        <f t="array" ref="I753">IFERROR((INDEX(名冊[#All],MATCH(表格8[[#This Row],[姓名]],名冊[[#All],[姓名]],0),COLUMN(名冊[[#Headers],[包月]]))),"")</f>
        <v>0</v>
      </c>
      <c r="J753" s="165">
        <f>600</f>
        <v>600</v>
      </c>
      <c r="K753" s="174">
        <f>-(ROUND(IF(表格8[姓名]="",0,(((表格8[月費]+表格8[[#This Row],[包月]])/30)-表格8[佔床費])*表格8[住院天數(含前後日)]),0))</f>
        <v>-8000</v>
      </c>
      <c r="L753" s="169" t="str">
        <f>"住院退費 "&amp;TEXT(表格8[[#This Row],[住院日]],"mm/dd;;")&amp;"-"&amp;TEXT(表格8[[#This Row],[出院日]],"mm/dd;;")&amp;" 共"&amp;表格8[[#This Row],[住院天數(含前後日)]]&amp;"日"</f>
        <v>住院退費 08/02-08/21 共20日</v>
      </c>
      <c r="M753" s="167">
        <f>-(ROUNDDOWN(表格8[[#This Row],[住院天數(含前後日)]]/7,0)*50)</f>
        <v>-100</v>
      </c>
      <c r="N753" s="70"/>
      <c r="O753" s="172"/>
      <c r="P753" s="174">
        <f>-(ROUND(表格8[[#This Row],[冷氣使用
天數]]*(500/30),0))</f>
        <v>0</v>
      </c>
    </row>
    <row r="754" spans="1:16" hidden="1">
      <c r="A754" s="160" t="str">
        <f t="array" ref="A754">IFERROR((INDEX(名冊[#All],MATCH(表格8[[#This Row],[姓名]],名冊[[#All],[姓名]],0),COLUMN(名冊[[#Headers],[字號]]))),"")</f>
        <v/>
      </c>
      <c r="B754" s="160" t="s">
        <v>1670</v>
      </c>
      <c r="C754" s="162"/>
      <c r="D754" s="160" t="str">
        <f t="shared" si="16"/>
        <v>住院退費</v>
      </c>
      <c r="E754" s="163">
        <v>45145</v>
      </c>
      <c r="F754" s="163">
        <v>45159</v>
      </c>
      <c r="G754" s="168">
        <f>IF(AND(表格8[[#This Row],[住院日]]&lt;&gt;"",表格8[[#This Row],[出院日]]&lt;&gt;""),(IF(表格8[姓名]="",0,(表格8[出院日]-表格8[住院日])+1)),0)</f>
        <v>15</v>
      </c>
      <c r="H754" s="165" t="str">
        <f>IFERROR((INDEX(名冊[#All],MATCH(表格8[[#This Row],[姓名]],名冊[[#All],[姓名]],0),COLUMN(名冊[[#Headers],[月費]]))),"")</f>
        <v/>
      </c>
      <c r="I754" s="165" t="str">
        <f t="array" ref="I754">IFERROR((INDEX(名冊[#All],MATCH(表格8[[#This Row],[姓名]],名冊[[#All],[姓名]],0),COLUMN(名冊[[#Headers],[包月]]))),"")</f>
        <v/>
      </c>
      <c r="J754" s="165">
        <f>600</f>
        <v>600</v>
      </c>
      <c r="K754" s="174" t="e">
        <f>-(ROUND(IF(表格8[姓名]="",0,(((表格8[月費]+表格8[[#This Row],[包月]])/30)-表格8[佔床費])*表格8[住院天數(含前後日)]),0))</f>
        <v>#VALUE!</v>
      </c>
      <c r="L754" s="169" t="str">
        <f>"住院退費 "&amp;TEXT(表格8[[#This Row],[住院日]],"mm/dd;;")&amp;"-"&amp;TEXT(表格8[[#This Row],[出院日]],"mm/dd;;")&amp;" 共"&amp;表格8[[#This Row],[住院天數(含前後日)]]&amp;"日"</f>
        <v>住院退費 08/07-08/21 共15日</v>
      </c>
      <c r="M754" s="167">
        <f>-(ROUNDDOWN(表格8[[#This Row],[住院天數(含前後日)]]/7,0)*50)</f>
        <v>-100</v>
      </c>
      <c r="N754" s="70"/>
      <c r="O754" s="172"/>
      <c r="P754" s="174">
        <f>-(ROUND(表格8[[#This Row],[冷氣使用
天數]]*(500/30),0))</f>
        <v>0</v>
      </c>
    </row>
    <row r="755" spans="1:16" hidden="1">
      <c r="A755" s="244" t="str">
        <f t="array" ref="A755">IFERROR((INDEX(名冊[#All],MATCH(表格8[[#This Row],[姓名]],名冊[[#All],[姓名]],0),COLUMN(名冊[[#Headers],[字號]]))),"")</f>
        <v/>
      </c>
      <c r="B755" s="244" t="s">
        <v>1672</v>
      </c>
      <c r="C755" s="245"/>
      <c r="D755" s="244" t="str">
        <f t="shared" ref="D755:D763" si="17">"住院退費"</f>
        <v>住院退費</v>
      </c>
      <c r="E755" s="246">
        <v>45126</v>
      </c>
      <c r="F755" s="246">
        <v>45169</v>
      </c>
      <c r="G755" s="247">
        <f>IF(AND(表格8[[#This Row],[住院日]]&lt;&gt;"",表格8[[#This Row],[出院日]]&lt;&gt;""),(IF(表格8[姓名]="",0,(表格8[出院日]-表格8[住院日])+1)),0)</f>
        <v>44</v>
      </c>
      <c r="H755" s="248" t="str">
        <f>IFERROR((INDEX(名冊[#All],MATCH(表格8[[#This Row],[姓名]],名冊[[#All],[姓名]],0),COLUMN(名冊[[#Headers],[月費]]))),"")</f>
        <v/>
      </c>
      <c r="I755" s="248" t="str">
        <f t="array" ref="I755">IFERROR((INDEX(名冊[#All],MATCH(表格8[[#This Row],[姓名]],名冊[[#All],[姓名]],0),COLUMN(名冊[[#Headers],[包月]]))),"")</f>
        <v/>
      </c>
      <c r="J755" s="248">
        <f>600</f>
        <v>600</v>
      </c>
      <c r="K755" s="249" t="e">
        <f>-(ROUND(IF(表格8[姓名]="",0,(((表格8[月費]+表格8[[#This Row],[包月]])/30)-表格8[佔床費])*表格8[住院天數(含前後日)]),0))</f>
        <v>#VALUE!</v>
      </c>
      <c r="L755" s="250" t="str">
        <f>"住院退費 "&amp;TEXT(表格8[[#This Row],[住院日]],"mm/dd;;")&amp;"-"&amp;TEXT(表格8[[#This Row],[出院日]],"mm/dd;;")&amp;" 共"&amp;表格8[[#This Row],[住院天數(含前後日)]]&amp;"日"</f>
        <v>住院退費 07/19-08/31 共44日</v>
      </c>
      <c r="M755" s="251">
        <f>-(ROUNDDOWN(表格8[[#This Row],[住院天數(含前後日)]]/7,0)*50)</f>
        <v>-300</v>
      </c>
      <c r="N755" s="252"/>
      <c r="O755" s="253"/>
      <c r="P755" s="249">
        <f>-(ROUND(表格8[[#This Row],[冷氣使用
天數]]*(500/30),0))</f>
        <v>0</v>
      </c>
    </row>
    <row r="756" spans="1:16" hidden="1">
      <c r="A756" s="160" t="str">
        <f t="array" ref="A756">IFERROR((INDEX(名冊[#All],MATCH(表格8[[#This Row],[姓名]],名冊[[#All],[姓名]],0),COLUMN(名冊[[#Headers],[字號]]))),"")</f>
        <v/>
      </c>
      <c r="B756" s="160" t="s">
        <v>1673</v>
      </c>
      <c r="C756" s="162"/>
      <c r="D756" s="160" t="str">
        <f t="shared" si="17"/>
        <v>住院退費</v>
      </c>
      <c r="E756" s="163">
        <v>45125</v>
      </c>
      <c r="F756" s="163">
        <v>45139</v>
      </c>
      <c r="G756" s="168">
        <f>IF(AND(表格8[[#This Row],[住院日]]&lt;&gt;"",表格8[[#This Row],[出院日]]&lt;&gt;""),(IF(表格8[姓名]="",0,(表格8[出院日]-表格8[住院日])+1)),0)</f>
        <v>15</v>
      </c>
      <c r="H756" s="165" t="str">
        <f>IFERROR((INDEX(名冊[#All],MATCH(表格8[[#This Row],[姓名]],名冊[[#All],[姓名]],0),COLUMN(名冊[[#Headers],[月費]]))),"")</f>
        <v/>
      </c>
      <c r="I756" s="165" t="str">
        <f t="array" ref="I756">IFERROR((INDEX(名冊[#All],MATCH(表格8[[#This Row],[姓名]],名冊[[#All],[姓名]],0),COLUMN(名冊[[#Headers],[包月]]))),"")</f>
        <v/>
      </c>
      <c r="J756" s="165">
        <f>600</f>
        <v>600</v>
      </c>
      <c r="K756" s="174" t="e">
        <f>-(ROUND(IF(表格8[姓名]="",0,(((表格8[月費]+表格8[[#This Row],[包月]])/30)-表格8[佔床費])*表格8[住院天數(含前後日)]),0))</f>
        <v>#VALUE!</v>
      </c>
      <c r="L756" s="169" t="str">
        <f>"住院退費 "&amp;TEXT(表格8[[#This Row],[住院日]],"mm/dd;;")&amp;"-"&amp;TEXT(表格8[[#This Row],[出院日]],"mm/dd;;")&amp;" 共"&amp;表格8[[#This Row],[住院天數(含前後日)]]&amp;"日"</f>
        <v>住院退費 07/18-08/01 共15日</v>
      </c>
      <c r="M756" s="167">
        <f>-(ROUNDDOWN(表格8[[#This Row],[住院天數(含前後日)]]/7,0)*50)</f>
        <v>-100</v>
      </c>
      <c r="N756" s="70"/>
      <c r="O756" s="172"/>
      <c r="P756" s="174">
        <f>-(ROUND(表格8[[#This Row],[冷氣使用
天數]]*(500/30),0))</f>
        <v>0</v>
      </c>
    </row>
    <row r="757" spans="1:16" hidden="1">
      <c r="A757" s="160" t="str">
        <f t="array" ref="A757">IFERROR((INDEX(名冊[#All],MATCH(表格8[[#This Row],[姓名]],名冊[[#All],[姓名]],0),COLUMN(名冊[[#Headers],[字號]]))),"")</f>
        <v>1-710</v>
      </c>
      <c r="B757" s="160" t="s">
        <v>1689</v>
      </c>
      <c r="C757" s="162"/>
      <c r="D757" s="160" t="str">
        <f t="shared" si="17"/>
        <v>住院退費</v>
      </c>
      <c r="E757" s="163">
        <v>45161</v>
      </c>
      <c r="F757" s="163">
        <v>45170</v>
      </c>
      <c r="G757" s="168">
        <f>IF(AND(表格8[[#This Row],[住院日]]&lt;&gt;"",表格8[[#This Row],[出院日]]&lt;&gt;""),(IF(表格8[姓名]="",0,(表格8[出院日]-表格8[住院日])+1)),0)</f>
        <v>10</v>
      </c>
      <c r="H757" s="165">
        <f>IFERROR((INDEX(名冊[#All],MATCH(表格8[[#This Row],[姓名]],名冊[[#All],[姓名]],0),COLUMN(名冊[[#Headers],[月費]]))),"")</f>
        <v>32000</v>
      </c>
      <c r="I757" s="165">
        <f t="array" ref="I757">IFERROR((INDEX(名冊[#All],MATCH(表格8[[#This Row],[姓名]],名冊[[#All],[姓名]],0),COLUMN(名冊[[#Headers],[包月]]))),"")</f>
        <v>0</v>
      </c>
      <c r="J757" s="165">
        <f>600</f>
        <v>600</v>
      </c>
      <c r="K757" s="174">
        <f>-(ROUND(IF(表格8[姓名]="",0,(((表格8[月費]+表格8[[#This Row],[包月]])/30)-表格8[佔床費])*表格8[住院天數(含前後日)]),0))</f>
        <v>-4667</v>
      </c>
      <c r="L757" s="169" t="str">
        <f>"住院退費 "&amp;TEXT(表格8[[#This Row],[住院日]],"mm/dd;;")&amp;"-"&amp;TEXT(表格8[[#This Row],[出院日]],"mm/dd;;")&amp;" 共"&amp;表格8[[#This Row],[住院天數(含前後日)]]&amp;"日"</f>
        <v>住院退費 08/23-09/01 共10日</v>
      </c>
      <c r="M757" s="167">
        <f>-(ROUNDDOWN(表格8[[#This Row],[住院天數(含前後日)]]/7,0)*50)</f>
        <v>-50</v>
      </c>
      <c r="N757" s="70"/>
      <c r="O757" s="172"/>
      <c r="P757" s="174">
        <f>-(ROUND(表格8[[#This Row],[冷氣使用
天數]]*(500/30),0))</f>
        <v>0</v>
      </c>
    </row>
    <row r="758" spans="1:16" hidden="1">
      <c r="A758" s="160" t="str">
        <f t="array" ref="A758">IFERROR((INDEX(名冊[#All],MATCH(表格8[[#This Row],[姓名]],名冊[[#All],[姓名]],0),COLUMN(名冊[[#Headers],[字號]]))),"")</f>
        <v>2-086</v>
      </c>
      <c r="B758" s="160" t="s">
        <v>1690</v>
      </c>
      <c r="C758" s="162"/>
      <c r="D758" s="160" t="str">
        <f t="shared" si="17"/>
        <v>住院退費</v>
      </c>
      <c r="E758" s="163">
        <v>45162</v>
      </c>
      <c r="F758" s="163">
        <v>45170</v>
      </c>
      <c r="G758" s="168">
        <f>IF(AND(表格8[[#This Row],[住院日]]&lt;&gt;"",表格8[[#This Row],[出院日]]&lt;&gt;""),(IF(表格8[姓名]="",0,(表格8[出院日]-表格8[住院日])+1)),0)</f>
        <v>9</v>
      </c>
      <c r="H758" s="165">
        <f>IFERROR((INDEX(名冊[#All],MATCH(表格8[[#This Row],[姓名]],名冊[[#All],[姓名]],0),COLUMN(名冊[[#Headers],[月費]]))),"")</f>
        <v>37000</v>
      </c>
      <c r="I758" s="165">
        <f t="array" ref="I758">IFERROR((INDEX(名冊[#All],MATCH(表格8[[#This Row],[姓名]],名冊[[#All],[姓名]],0),COLUMN(名冊[[#Headers],[包月]]))),"")</f>
        <v>0</v>
      </c>
      <c r="J758" s="165">
        <f>600</f>
        <v>600</v>
      </c>
      <c r="K758" s="174">
        <f>-(ROUND(IF(表格8[姓名]="",0,(((表格8[月費]+表格8[[#This Row],[包月]])/30)-表格8[佔床費])*表格8[住院天數(含前後日)]),0))</f>
        <v>-5700</v>
      </c>
      <c r="L758" s="169" t="str">
        <f>"住院退費 "&amp;TEXT(表格8[[#This Row],[住院日]],"mm/dd;;")&amp;"-"&amp;TEXT(表格8[[#This Row],[出院日]],"mm/dd;;")&amp;" 共"&amp;表格8[[#This Row],[住院天數(含前後日)]]&amp;"日"</f>
        <v>住院退費 08/24-09/01 共9日</v>
      </c>
      <c r="M758" s="167">
        <f>-(ROUNDDOWN(表格8[[#This Row],[住院天數(含前後日)]]/7,0)*50)</f>
        <v>-50</v>
      </c>
      <c r="N758" s="70"/>
      <c r="O758" s="172"/>
      <c r="P758" s="174">
        <f>-(ROUND(表格8[[#This Row],[冷氣使用
天數]]*(500/30),0))</f>
        <v>0</v>
      </c>
    </row>
    <row r="759" spans="1:16" hidden="1">
      <c r="A759" s="160" t="str">
        <f t="array" ref="A759">IFERROR((INDEX(名冊[#All],MATCH(表格8[[#This Row],[姓名]],名冊[[#All],[姓名]],0),COLUMN(名冊[[#Headers],[字號]]))),"")</f>
        <v/>
      </c>
      <c r="B759" s="160" t="s">
        <v>1691</v>
      </c>
      <c r="C759" s="162"/>
      <c r="D759" s="160" t="str">
        <f t="shared" si="17"/>
        <v>住院退費</v>
      </c>
      <c r="E759" s="163">
        <v>45142</v>
      </c>
      <c r="F759" s="163">
        <v>45176</v>
      </c>
      <c r="G759" s="168">
        <f>IF(AND(表格8[[#This Row],[住院日]]&lt;&gt;"",表格8[[#This Row],[出院日]]&lt;&gt;""),(IF(表格8[姓名]="",0,(表格8[出院日]-表格8[住院日])+1)),0)</f>
        <v>35</v>
      </c>
      <c r="H759" s="165" t="str">
        <f>IFERROR((INDEX(名冊[#All],MATCH(表格8[[#This Row],[姓名]],名冊[[#All],[姓名]],0),COLUMN(名冊[[#Headers],[月費]]))),"")</f>
        <v/>
      </c>
      <c r="I759" s="165" t="str">
        <f t="array" ref="I759">IFERROR((INDEX(名冊[#All],MATCH(表格8[[#This Row],[姓名]],名冊[[#All],[姓名]],0),COLUMN(名冊[[#Headers],[包月]]))),"")</f>
        <v/>
      </c>
      <c r="J759" s="165">
        <f>600</f>
        <v>600</v>
      </c>
      <c r="K759" s="174" t="e">
        <f>-(ROUND(IF(表格8[姓名]="",0,(((表格8[月費]+表格8[[#This Row],[包月]])/30)-表格8[佔床費])*表格8[住院天數(含前後日)]),0))</f>
        <v>#VALUE!</v>
      </c>
      <c r="L759" s="169" t="str">
        <f>"住院退費 "&amp;TEXT(表格8[[#This Row],[住院日]],"mm/dd;;")&amp;"-"&amp;TEXT(表格8[[#This Row],[出院日]],"mm/dd;;")&amp;" 共"&amp;表格8[[#This Row],[住院天數(含前後日)]]&amp;"日"</f>
        <v>住院退費 08/04-09/07 共35日</v>
      </c>
      <c r="M759" s="167">
        <f>-(ROUNDDOWN(表格8[[#This Row],[住院天數(含前後日)]]/7,0)*50)</f>
        <v>-250</v>
      </c>
      <c r="N759" s="70"/>
      <c r="O759" s="172"/>
      <c r="P759" s="174">
        <f>-(ROUND(表格8[[#This Row],[冷氣使用
天數]]*(500/30),0))</f>
        <v>0</v>
      </c>
    </row>
    <row r="760" spans="1:16" hidden="1">
      <c r="A760" s="160" t="str">
        <f t="array" ref="A760">IFERROR((INDEX(名冊[#All],MATCH(表格8[[#This Row],[姓名]],名冊[[#All],[姓名]],0),COLUMN(名冊[[#Headers],[字號]]))),"")</f>
        <v/>
      </c>
      <c r="B760" s="160" t="s">
        <v>1692</v>
      </c>
      <c r="C760" s="162"/>
      <c r="D760" s="160" t="str">
        <f t="shared" si="17"/>
        <v>住院退費</v>
      </c>
      <c r="E760" s="163">
        <v>45163</v>
      </c>
      <c r="F760" s="163">
        <v>45167</v>
      </c>
      <c r="G760" s="168">
        <f>IF(AND(表格8[[#This Row],[住院日]]&lt;&gt;"",表格8[[#This Row],[出院日]]&lt;&gt;""),(IF(表格8[姓名]="",0,(表格8[出院日]-表格8[住院日])+1)),0)</f>
        <v>5</v>
      </c>
      <c r="H760" s="165" t="str">
        <f>IFERROR((INDEX(名冊[#All],MATCH(表格8[[#This Row],[姓名]],名冊[[#All],[姓名]],0),COLUMN(名冊[[#Headers],[月費]]))),"")</f>
        <v/>
      </c>
      <c r="I760" s="165" t="str">
        <f t="array" ref="I760">IFERROR((INDEX(名冊[#All],MATCH(表格8[[#This Row],[姓名]],名冊[[#All],[姓名]],0),COLUMN(名冊[[#Headers],[包月]]))),"")</f>
        <v/>
      </c>
      <c r="J760" s="165">
        <f>600</f>
        <v>600</v>
      </c>
      <c r="K760" s="174" t="e">
        <f>-(ROUND(IF(表格8[姓名]="",0,(((表格8[月費]+表格8[[#This Row],[包月]])/30)-表格8[佔床費])*表格8[住院天數(含前後日)]),0))</f>
        <v>#VALUE!</v>
      </c>
      <c r="L760" s="169" t="str">
        <f>"住院退費 "&amp;TEXT(表格8[[#This Row],[住院日]],"mm/dd;;")&amp;"-"&amp;TEXT(表格8[[#This Row],[出院日]],"mm/dd;;")&amp;" 共"&amp;表格8[[#This Row],[住院天數(含前後日)]]&amp;"日"</f>
        <v>住院退費 08/25-08/29 共5日</v>
      </c>
      <c r="M760" s="167">
        <f>-(ROUNDDOWN(表格8[[#This Row],[住院天數(含前後日)]]/7,0)*50)</f>
        <v>0</v>
      </c>
      <c r="N760" s="70"/>
      <c r="O760" s="172"/>
      <c r="P760" s="174">
        <f>-(ROUND(表格8[[#This Row],[冷氣使用
天數]]*(500/30),0))</f>
        <v>0</v>
      </c>
    </row>
    <row r="761" spans="1:16" hidden="1">
      <c r="A761" s="160" t="str">
        <f t="array" ref="A761">IFERROR((INDEX(名冊[#All],MATCH(表格8[[#This Row],[姓名]],名冊[[#All],[姓名]],0),COLUMN(名冊[[#Headers],[字號]]))),"")</f>
        <v/>
      </c>
      <c r="B761" s="160" t="s">
        <v>1693</v>
      </c>
      <c r="C761" s="162"/>
      <c r="D761" s="160" t="str">
        <f t="shared" si="17"/>
        <v>住院退費</v>
      </c>
      <c r="E761" s="163">
        <v>45175</v>
      </c>
      <c r="F761" s="163">
        <v>45187</v>
      </c>
      <c r="G761" s="168">
        <f>IF(AND(表格8[[#This Row],[住院日]]&lt;&gt;"",表格8[[#This Row],[出院日]]&lt;&gt;""),(IF(表格8[姓名]="",0,(表格8[出院日]-表格8[住院日])+1)),0)</f>
        <v>13</v>
      </c>
      <c r="H761" s="165" t="str">
        <f>IFERROR((INDEX(名冊[#All],MATCH(表格8[[#This Row],[姓名]],名冊[[#All],[姓名]],0),COLUMN(名冊[[#Headers],[月費]]))),"")</f>
        <v/>
      </c>
      <c r="I761" s="165" t="str">
        <f t="array" ref="I761">IFERROR((INDEX(名冊[#All],MATCH(表格8[[#This Row],[姓名]],名冊[[#All],[姓名]],0),COLUMN(名冊[[#Headers],[包月]]))),"")</f>
        <v/>
      </c>
      <c r="J761" s="165">
        <f>600</f>
        <v>600</v>
      </c>
      <c r="K761" s="174" t="e">
        <f>-(ROUND(IF(表格8[姓名]="",0,(((表格8[月費]+表格8[[#This Row],[包月]])/30)-表格8[佔床費])*表格8[住院天數(含前後日)]),0))</f>
        <v>#VALUE!</v>
      </c>
      <c r="L761" s="169" t="str">
        <f>"住院退費 "&amp;TEXT(表格8[[#This Row],[住院日]],"mm/dd;;")&amp;"-"&amp;TEXT(表格8[[#This Row],[出院日]],"mm/dd;;")&amp;" 共"&amp;表格8[[#This Row],[住院天數(含前後日)]]&amp;"日"</f>
        <v>住院退費 09/06-09/18 共13日</v>
      </c>
      <c r="M761" s="167">
        <f>-(ROUNDDOWN(表格8[[#This Row],[住院天數(含前後日)]]/7,0)*50)</f>
        <v>-50</v>
      </c>
      <c r="N761" s="70"/>
      <c r="O761" s="172"/>
      <c r="P761" s="174">
        <f>-(ROUND(表格8[[#This Row],[冷氣使用
天數]]*(500/30),0))</f>
        <v>0</v>
      </c>
    </row>
    <row r="762" spans="1:16" hidden="1">
      <c r="A762" s="160" t="str">
        <f t="array" ref="A762">IFERROR((INDEX(名冊[#All],MATCH(表格8[[#This Row],[姓名]],名冊[[#All],[姓名]],0),COLUMN(名冊[[#Headers],[字號]]))),"")</f>
        <v>1-712</v>
      </c>
      <c r="B762" s="160" t="s">
        <v>1694</v>
      </c>
      <c r="C762" s="162"/>
      <c r="D762" s="160" t="str">
        <f t="shared" si="17"/>
        <v>住院退費</v>
      </c>
      <c r="E762" s="163">
        <v>45156</v>
      </c>
      <c r="F762" s="163">
        <v>45163</v>
      </c>
      <c r="G762" s="168">
        <f>IF(AND(表格8[[#This Row],[住院日]]&lt;&gt;"",表格8[[#This Row],[出院日]]&lt;&gt;""),(IF(表格8[姓名]="",0,(表格8[出院日]-表格8[住院日])+1)),0)</f>
        <v>8</v>
      </c>
      <c r="H762" s="165">
        <f>IFERROR((INDEX(名冊[#All],MATCH(表格8[[#This Row],[姓名]],名冊[[#All],[姓名]],0),COLUMN(名冊[[#Headers],[月費]]))),"")</f>
        <v>27000</v>
      </c>
      <c r="I762" s="165">
        <f t="array" ref="I762">IFERROR((INDEX(名冊[#All],MATCH(表格8[[#This Row],[姓名]],名冊[[#All],[姓名]],0),COLUMN(名冊[[#Headers],[包月]]))),"")</f>
        <v>0</v>
      </c>
      <c r="J762" s="165">
        <f>600</f>
        <v>600</v>
      </c>
      <c r="K762" s="174">
        <f>-(ROUND(IF(表格8[姓名]="",0,(((表格8[月費]+表格8[[#This Row],[包月]])/30)-表格8[佔床費])*表格8[住院天數(含前後日)]),0))</f>
        <v>-2400</v>
      </c>
      <c r="L762" s="169" t="str">
        <f>"住院退費 "&amp;TEXT(表格8[[#This Row],[住院日]],"mm/dd;;")&amp;"-"&amp;TEXT(表格8[[#This Row],[出院日]],"mm/dd;;")&amp;" 共"&amp;表格8[[#This Row],[住院天數(含前後日)]]&amp;"日"</f>
        <v>住院退費 08/18-08/25 共8日</v>
      </c>
      <c r="M762" s="167">
        <f>-(ROUNDDOWN(表格8[[#This Row],[住院天數(含前後日)]]/7,0)*50)</f>
        <v>-50</v>
      </c>
      <c r="N762" s="70"/>
      <c r="O762" s="172"/>
      <c r="P762" s="174">
        <f>-(ROUND(表格8[[#This Row],[冷氣使用
天數]]*(500/30),0))</f>
        <v>0</v>
      </c>
    </row>
    <row r="763" spans="1:16" hidden="1">
      <c r="A763" s="160" t="str">
        <f t="array" ref="A763">IFERROR((INDEX(名冊[#All],MATCH(表格8[[#This Row],[姓名]],名冊[[#All],[姓名]],0),COLUMN(名冊[[#Headers],[字號]]))),"")</f>
        <v>1-380</v>
      </c>
      <c r="B763" s="160" t="s">
        <v>1695</v>
      </c>
      <c r="C763" s="162"/>
      <c r="D763" s="160" t="str">
        <f t="shared" si="17"/>
        <v>住院退費</v>
      </c>
      <c r="E763" s="163">
        <v>45179</v>
      </c>
      <c r="F763" s="163">
        <v>45189</v>
      </c>
      <c r="G763" s="168">
        <f>IF(AND(表格8[[#This Row],[住院日]]&lt;&gt;"",表格8[[#This Row],[出院日]]&lt;&gt;""),(IF(表格8[姓名]="",0,(表格8[出院日]-表格8[住院日])+1)),0)</f>
        <v>11</v>
      </c>
      <c r="H763" s="165">
        <f>IFERROR((INDEX(名冊[#All],MATCH(表格8[[#This Row],[姓名]],名冊[[#All],[姓名]],0),COLUMN(名冊[[#Headers],[月費]]))),"")</f>
        <v>30000</v>
      </c>
      <c r="I763" s="165">
        <f t="array" ref="I763">IFERROR((INDEX(名冊[#All],MATCH(表格8[[#This Row],[姓名]],名冊[[#All],[姓名]],0),COLUMN(名冊[[#Headers],[包月]]))),"")</f>
        <v>0</v>
      </c>
      <c r="J763" s="165">
        <f>600</f>
        <v>600</v>
      </c>
      <c r="K763" s="174">
        <f>-(ROUND(IF(表格8[姓名]="",0,(((表格8[月費]+表格8[[#This Row],[包月]])/30)-表格8[佔床費])*表格8[住院天數(含前後日)]),0))</f>
        <v>-4400</v>
      </c>
      <c r="L763" s="169" t="str">
        <f>"住院退費 "&amp;TEXT(表格8[[#This Row],[住院日]],"mm/dd;;")&amp;"-"&amp;TEXT(表格8[[#This Row],[出院日]],"mm/dd;;")&amp;" 共"&amp;表格8[[#This Row],[住院天數(含前後日)]]&amp;"日"</f>
        <v>住院退費 09/10-09/20 共11日</v>
      </c>
      <c r="M763" s="167">
        <f>-(ROUNDDOWN(表格8[[#This Row],[住院天數(含前後日)]]/7,0)*50)</f>
        <v>-50</v>
      </c>
      <c r="N763" s="70"/>
      <c r="O763" s="172"/>
      <c r="P763" s="174">
        <f>-(ROUND(表格8[[#This Row],[冷氣使用
天數]]*(500/30),0))</f>
        <v>0</v>
      </c>
    </row>
    <row r="764" spans="1:16" hidden="1">
      <c r="A764" s="160" t="str">
        <f t="array" ref="A764">IFERROR((INDEX(名冊[#All],MATCH(表格8[[#This Row],[姓名]],名冊[[#All],[姓名]],0),COLUMN(名冊[[#Headers],[字號]]))),"")</f>
        <v/>
      </c>
      <c r="B764" s="160" t="s">
        <v>1704</v>
      </c>
      <c r="C764" s="162"/>
      <c r="D764" s="160" t="str">
        <f t="shared" ref="D764:D772" si="18">"住院退費"</f>
        <v>住院退費</v>
      </c>
      <c r="E764" s="163">
        <v>45158</v>
      </c>
      <c r="F764" s="163">
        <v>45183</v>
      </c>
      <c r="G764" s="168">
        <f>IF(AND(表格8[[#This Row],[住院日]]&lt;&gt;"",表格8[[#This Row],[出院日]]&lt;&gt;""),(IF(表格8[姓名]="",0,(表格8[出院日]-表格8[住院日])+1)),0)</f>
        <v>26</v>
      </c>
      <c r="H764" s="165" t="str">
        <f>IFERROR((INDEX(名冊[#All],MATCH(表格8[[#This Row],[姓名]],名冊[[#All],[姓名]],0),COLUMN(名冊[[#Headers],[月費]]))),"")</f>
        <v/>
      </c>
      <c r="I764" s="165" t="str">
        <f t="array" ref="I764">IFERROR((INDEX(名冊[#All],MATCH(表格8[[#This Row],[姓名]],名冊[[#All],[姓名]],0),COLUMN(名冊[[#Headers],[包月]]))),"")</f>
        <v/>
      </c>
      <c r="J764" s="165">
        <f>600</f>
        <v>600</v>
      </c>
      <c r="K764" s="174" t="e">
        <f>-(ROUND(IF(表格8[姓名]="",0,(((表格8[月費]+表格8[[#This Row],[包月]])/30)-表格8[佔床費])*表格8[住院天數(含前後日)]),0))</f>
        <v>#VALUE!</v>
      </c>
      <c r="L764" s="169" t="str">
        <f>"住院退費 "&amp;TEXT(表格8[[#This Row],[住院日]],"mm/dd;;")&amp;"-"&amp;TEXT(表格8[[#This Row],[出院日]],"mm/dd;;")&amp;" 共"&amp;表格8[[#This Row],[住院天數(含前後日)]]&amp;"日"</f>
        <v>住院退費 08/20-09/14 共26日</v>
      </c>
      <c r="M764" s="167">
        <f>-(ROUNDDOWN(表格8[[#This Row],[住院天數(含前後日)]]/7,0)*50)</f>
        <v>-150</v>
      </c>
      <c r="N764" s="70"/>
      <c r="O764" s="172"/>
      <c r="P764" s="174">
        <f>-(ROUND(表格8[[#This Row],[冷氣使用
天數]]*(500/30),0))</f>
        <v>0</v>
      </c>
    </row>
    <row r="765" spans="1:16" hidden="1">
      <c r="A765" s="160" t="str">
        <f t="array" ref="A765">IFERROR((INDEX(名冊[#All],MATCH(表格8[[#This Row],[姓名]],名冊[[#All],[姓名]],0),COLUMN(名冊[[#Headers],[字號]]))),"")</f>
        <v>2-165</v>
      </c>
      <c r="B765" s="160" t="s">
        <v>1724</v>
      </c>
      <c r="C765" s="162"/>
      <c r="D765" s="160" t="str">
        <f t="shared" si="18"/>
        <v>住院退費</v>
      </c>
      <c r="E765" s="163">
        <v>45188</v>
      </c>
      <c r="F765" s="163">
        <v>45196</v>
      </c>
      <c r="G765" s="168">
        <f>IF(AND(表格8[[#This Row],[住院日]]&lt;&gt;"",表格8[[#This Row],[出院日]]&lt;&gt;""),(IF(表格8[姓名]="",0,(表格8[出院日]-表格8[住院日])+1)),0)</f>
        <v>9</v>
      </c>
      <c r="H765" s="165">
        <f>IFERROR((INDEX(名冊[#All],MATCH(表格8[[#This Row],[姓名]],名冊[[#All],[姓名]],0),COLUMN(名冊[[#Headers],[月費]]))),"")</f>
        <v>37000</v>
      </c>
      <c r="I765" s="165">
        <f t="array" ref="I765">IFERROR((INDEX(名冊[#All],MATCH(表格8[[#This Row],[姓名]],名冊[[#All],[姓名]],0),COLUMN(名冊[[#Headers],[包月]]))),"")</f>
        <v>0</v>
      </c>
      <c r="J765" s="165">
        <f>600</f>
        <v>600</v>
      </c>
      <c r="K765" s="174">
        <f>-(ROUND(IF(表格8[姓名]="",0,(((表格8[月費]+表格8[[#This Row],[包月]])/30)-表格8[佔床費])*表格8[住院天數(含前後日)]),0))</f>
        <v>-5700</v>
      </c>
      <c r="L765" s="169" t="str">
        <f>"住院退費 "&amp;TEXT(表格8[[#This Row],[住院日]],"mm/dd;;")&amp;"-"&amp;TEXT(表格8[[#This Row],[出院日]],"mm/dd;;")&amp;" 共"&amp;表格8[[#This Row],[住院天數(含前後日)]]&amp;"日"</f>
        <v>住院退費 09/19-09/27 共9日</v>
      </c>
      <c r="M765" s="167">
        <f>-(ROUNDDOWN(表格8[[#This Row],[住院天數(含前後日)]]/7,0)*50)</f>
        <v>-50</v>
      </c>
      <c r="N765" s="70"/>
      <c r="O765" s="172"/>
      <c r="P765" s="174">
        <f>-(ROUND(表格8[[#This Row],[冷氣使用
天數]]*(500/30),0))</f>
        <v>0</v>
      </c>
    </row>
    <row r="766" spans="1:16" hidden="1">
      <c r="A766" s="160" t="str">
        <f t="array" ref="A766">IFERROR((INDEX(名冊[#All],MATCH(表格8[[#This Row],[姓名]],名冊[[#All],[姓名]],0),COLUMN(名冊[[#Headers],[字號]]))),"")</f>
        <v>2-081</v>
      </c>
      <c r="B766" s="160" t="s">
        <v>1728</v>
      </c>
      <c r="C766" s="162"/>
      <c r="D766" s="160" t="str">
        <f t="shared" si="18"/>
        <v>住院退費</v>
      </c>
      <c r="E766" s="163">
        <v>45195</v>
      </c>
      <c r="F766" s="163">
        <v>45205</v>
      </c>
      <c r="G766" s="168">
        <f>IF(AND(表格8[[#This Row],[住院日]]&lt;&gt;"",表格8[[#This Row],[出院日]]&lt;&gt;""),(IF(表格8[姓名]="",0,(表格8[出院日]-表格8[住院日])+1)),0)</f>
        <v>11</v>
      </c>
      <c r="H766" s="165">
        <f>IFERROR((INDEX(名冊[#All],MATCH(表格8[[#This Row],[姓名]],名冊[[#All],[姓名]],0),COLUMN(名冊[[#Headers],[月費]]))),"")</f>
        <v>37000</v>
      </c>
      <c r="I766" s="165">
        <f t="array" ref="I766">IFERROR((INDEX(名冊[#All],MATCH(表格8[[#This Row],[姓名]],名冊[[#All],[姓名]],0),COLUMN(名冊[[#Headers],[包月]]))),"")</f>
        <v>0</v>
      </c>
      <c r="J766" s="165">
        <f>600</f>
        <v>600</v>
      </c>
      <c r="K766" s="174">
        <f>-(ROUND(IF(表格8[姓名]="",0,(((表格8[月費]+表格8[[#This Row],[包月]])/30)-表格8[佔床費])*表格8[住院天數(含前後日)]),0))</f>
        <v>-6967</v>
      </c>
      <c r="L766" s="169" t="str">
        <f>"住院退費 "&amp;TEXT(表格8[[#This Row],[住院日]],"mm/dd;;")&amp;"-"&amp;TEXT(表格8[[#This Row],[出院日]],"mm/dd;;")&amp;" 共"&amp;表格8[[#This Row],[住院天數(含前後日)]]&amp;"日"</f>
        <v>住院退費 09/26-10/06 共11日</v>
      </c>
      <c r="M766" s="167">
        <f>-(ROUNDDOWN(表格8[[#This Row],[住院天數(含前後日)]]/7,0)*50)</f>
        <v>-50</v>
      </c>
      <c r="N766" s="70"/>
      <c r="O766" s="172"/>
      <c r="P766" s="174">
        <f>-(ROUND(表格8[[#This Row],[冷氣使用
天數]]*(500/30),0))</f>
        <v>0</v>
      </c>
    </row>
    <row r="767" spans="1:16" hidden="1">
      <c r="A767" s="160" t="str">
        <f t="array" ref="A767">IFERROR((INDEX(名冊[#All],MATCH(表格8[[#This Row],[姓名]],名冊[[#All],[姓名]],0),COLUMN(名冊[[#Headers],[字號]]))),"")</f>
        <v>3-532</v>
      </c>
      <c r="B767" s="160" t="s">
        <v>1729</v>
      </c>
      <c r="C767" s="162"/>
      <c r="D767" s="160" t="str">
        <f t="shared" si="18"/>
        <v>住院退費</v>
      </c>
      <c r="E767" s="163">
        <v>45197</v>
      </c>
      <c r="F767" s="163">
        <v>45208</v>
      </c>
      <c r="G767" s="168">
        <f>IF(AND(表格8[[#This Row],[住院日]]&lt;&gt;"",表格8[[#This Row],[出院日]]&lt;&gt;""),(IF(表格8[姓名]="",0,(表格8[出院日]-表格8[住院日])+1)),0)</f>
        <v>12</v>
      </c>
      <c r="H767" s="165">
        <f>IFERROR((INDEX(名冊[#All],MATCH(表格8[[#This Row],[姓名]],名冊[[#All],[姓名]],0),COLUMN(名冊[[#Headers],[月費]]))),"")</f>
        <v>33000</v>
      </c>
      <c r="I767" s="165">
        <f t="array" ref="I767">IFERROR((INDEX(名冊[#All],MATCH(表格8[[#This Row],[姓名]],名冊[[#All],[姓名]],0),COLUMN(名冊[[#Headers],[包月]]))),"")</f>
        <v>0</v>
      </c>
      <c r="J767" s="165">
        <f>600</f>
        <v>600</v>
      </c>
      <c r="K767" s="174">
        <f>-(ROUND(IF(表格8[姓名]="",0,(((表格8[月費]+表格8[[#This Row],[包月]])/30)-表格8[佔床費])*表格8[住院天數(含前後日)]),0))</f>
        <v>-6000</v>
      </c>
      <c r="L767" s="169" t="str">
        <f>"住院退費 "&amp;TEXT(表格8[[#This Row],[住院日]],"mm/dd;;")&amp;"-"&amp;TEXT(表格8[[#This Row],[出院日]],"mm/dd;;")&amp;" 共"&amp;表格8[[#This Row],[住院天數(含前後日)]]&amp;"日"</f>
        <v>住院退費 09/28-10/09 共12日</v>
      </c>
      <c r="M767" s="167">
        <f>-(ROUNDDOWN(表格8[[#This Row],[住院天數(含前後日)]]/7,0)*50)</f>
        <v>-50</v>
      </c>
      <c r="N767" s="70"/>
      <c r="O767" s="172"/>
      <c r="P767" s="174">
        <f>-(ROUND(表格8[[#This Row],[冷氣使用
天數]]*(500/30),0))</f>
        <v>0</v>
      </c>
    </row>
    <row r="768" spans="1:16" hidden="1">
      <c r="A768" s="160" t="str">
        <f t="array" ref="A768">IFERROR((INDEX(名冊[#All],MATCH(表格8[[#This Row],[姓名]],名冊[[#All],[姓名]],0),COLUMN(名冊[[#Headers],[字號]]))),"")</f>
        <v>1-673</v>
      </c>
      <c r="B768" s="160" t="s">
        <v>1730</v>
      </c>
      <c r="C768" s="162"/>
      <c r="D768" s="160" t="str">
        <f t="shared" si="18"/>
        <v>住院退費</v>
      </c>
      <c r="E768" s="163">
        <v>45196</v>
      </c>
      <c r="F768" s="163">
        <v>45210</v>
      </c>
      <c r="G768" s="168">
        <f>IF(AND(表格8[[#This Row],[住院日]]&lt;&gt;"",表格8[[#This Row],[出院日]]&lt;&gt;""),(IF(表格8[姓名]="",0,(表格8[出院日]-表格8[住院日])+1)),0)</f>
        <v>15</v>
      </c>
      <c r="H768" s="165">
        <f>IFERROR((INDEX(名冊[#All],MATCH(表格8[[#This Row],[姓名]],名冊[[#All],[姓名]],0),COLUMN(名冊[[#Headers],[月費]]))),"")</f>
        <v>30000</v>
      </c>
      <c r="I768" s="165">
        <f t="array" ref="I768">IFERROR((INDEX(名冊[#All],MATCH(表格8[[#This Row],[姓名]],名冊[[#All],[姓名]],0),COLUMN(名冊[[#Headers],[包月]]))),"")</f>
        <v>0</v>
      </c>
      <c r="J768" s="165">
        <f>600</f>
        <v>600</v>
      </c>
      <c r="K768" s="174">
        <f>-(ROUND(IF(表格8[姓名]="",0,(((表格8[月費]+表格8[[#This Row],[包月]])/30)-表格8[佔床費])*表格8[住院天數(含前後日)]),0))</f>
        <v>-6000</v>
      </c>
      <c r="L768" s="169" t="str">
        <f>"住院退費 "&amp;TEXT(表格8[[#This Row],[住院日]],"mm/dd;;")&amp;"-"&amp;TEXT(表格8[[#This Row],[出院日]],"mm/dd;;")&amp;" 共"&amp;表格8[[#This Row],[住院天數(含前後日)]]&amp;"日"</f>
        <v>住院退費 09/27-10/11 共15日</v>
      </c>
      <c r="M768" s="167">
        <f>-(ROUNDDOWN(表格8[[#This Row],[住院天數(含前後日)]]/7,0)*50)</f>
        <v>-100</v>
      </c>
      <c r="N768" s="70"/>
      <c r="O768" s="172"/>
      <c r="P768" s="174">
        <f>-(ROUND(表格8[[#This Row],[冷氣使用
天數]]*(500/30),0))</f>
        <v>0</v>
      </c>
    </row>
    <row r="769" spans="1:16" hidden="1">
      <c r="A769" s="160" t="str">
        <f t="array" ref="A769">IFERROR((INDEX(名冊[#All],MATCH(表格8[[#This Row],[姓名]],名冊[[#All],[姓名]],0),COLUMN(名冊[[#Headers],[字號]]))),"")</f>
        <v>1-023</v>
      </c>
      <c r="B769" s="160" t="s">
        <v>1731</v>
      </c>
      <c r="C769" s="162"/>
      <c r="D769" s="160" t="str">
        <f t="shared" si="18"/>
        <v>住院退費</v>
      </c>
      <c r="E769" s="163">
        <v>45204</v>
      </c>
      <c r="F769" s="163">
        <v>45211</v>
      </c>
      <c r="G769" s="168">
        <f>IF(AND(表格8[[#This Row],[住院日]]&lt;&gt;"",表格8[[#This Row],[出院日]]&lt;&gt;""),(IF(表格8[姓名]="",0,(表格8[出院日]-表格8[住院日])+1)),0)</f>
        <v>8</v>
      </c>
      <c r="H769" s="165">
        <f>IFERROR((INDEX(名冊[#All],MATCH(表格8[[#This Row],[姓名]],名冊[[#All],[姓名]],0),COLUMN(名冊[[#Headers],[月費]]))),"")</f>
        <v>27000</v>
      </c>
      <c r="I769" s="165">
        <f t="array" ref="I769">IFERROR((INDEX(名冊[#All],MATCH(表格8[[#This Row],[姓名]],名冊[[#All],[姓名]],0),COLUMN(名冊[[#Headers],[包月]]))),"")</f>
        <v>0</v>
      </c>
      <c r="J769" s="165">
        <f>600</f>
        <v>600</v>
      </c>
      <c r="K769" s="174">
        <f>-(ROUND(IF(表格8[姓名]="",0,(((表格8[月費]+表格8[[#This Row],[包月]])/30)-表格8[佔床費])*表格8[住院天數(含前後日)]),0))</f>
        <v>-2400</v>
      </c>
      <c r="L769" s="169" t="str">
        <f>"住院退費 "&amp;TEXT(表格8[[#This Row],[住院日]],"mm/dd;;")&amp;"-"&amp;TEXT(表格8[[#This Row],[出院日]],"mm/dd;;")&amp;" 共"&amp;表格8[[#This Row],[住院天數(含前後日)]]&amp;"日"</f>
        <v>住院退費 10/05-10/12 共8日</v>
      </c>
      <c r="M769" s="167">
        <f>-(ROUNDDOWN(表格8[[#This Row],[住院天數(含前後日)]]/7,0)*50)</f>
        <v>-50</v>
      </c>
      <c r="N769" s="70"/>
      <c r="O769" s="172"/>
      <c r="P769" s="174">
        <f>-(ROUND(表格8[[#This Row],[冷氣使用
天數]]*(500/30),0))</f>
        <v>0</v>
      </c>
    </row>
    <row r="770" spans="1:16" hidden="1">
      <c r="A770" s="160" t="str">
        <f t="array" ref="A770">IFERROR((INDEX(名冊[#All],MATCH(表格8[[#This Row],[姓名]],名冊[[#All],[姓名]],0),COLUMN(名冊[[#Headers],[字號]]))),"")</f>
        <v>1-710</v>
      </c>
      <c r="B770" s="160" t="s">
        <v>1732</v>
      </c>
      <c r="C770" s="162"/>
      <c r="D770" s="160" t="str">
        <f t="shared" si="18"/>
        <v>住院退費</v>
      </c>
      <c r="E770" s="163">
        <v>45218</v>
      </c>
      <c r="F770" s="163">
        <v>45222</v>
      </c>
      <c r="G770" s="168">
        <f>IF(AND(表格8[[#This Row],[住院日]]&lt;&gt;"",表格8[[#This Row],[出院日]]&lt;&gt;""),(IF(表格8[姓名]="",0,(表格8[出院日]-表格8[住院日])+1)),0)</f>
        <v>5</v>
      </c>
      <c r="H770" s="165">
        <f>IFERROR((INDEX(名冊[#All],MATCH(表格8[[#This Row],[姓名]],名冊[[#All],[姓名]],0),COLUMN(名冊[[#Headers],[月費]]))),"")</f>
        <v>32000</v>
      </c>
      <c r="I770" s="165">
        <f t="array" ref="I770">IFERROR((INDEX(名冊[#All],MATCH(表格8[[#This Row],[姓名]],名冊[[#All],[姓名]],0),COLUMN(名冊[[#Headers],[包月]]))),"")</f>
        <v>0</v>
      </c>
      <c r="J770" s="165">
        <f>600</f>
        <v>600</v>
      </c>
      <c r="K770" s="174">
        <f>-(ROUND(IF(表格8[姓名]="",0,(((表格8[月費]+表格8[[#This Row],[包月]])/30)-表格8[佔床費])*表格8[住院天數(含前後日)]),0))</f>
        <v>-2333</v>
      </c>
      <c r="L770" s="169" t="str">
        <f>"住院退費 "&amp;TEXT(表格8[[#This Row],[住院日]],"mm/dd;;")&amp;"-"&amp;TEXT(表格8[[#This Row],[出院日]],"mm/dd;;")&amp;" 共"&amp;表格8[[#This Row],[住院天數(含前後日)]]&amp;"日"</f>
        <v>住院退費 10/19-10/23 共5日</v>
      </c>
      <c r="M770" s="167">
        <f>-(ROUNDDOWN(表格8[[#This Row],[住院天數(含前後日)]]/7,0)*50)</f>
        <v>0</v>
      </c>
      <c r="N770" s="70"/>
      <c r="O770" s="172"/>
      <c r="P770" s="174">
        <f>-(ROUND(表格8[[#This Row],[冷氣使用
天數]]*(500/30),0))</f>
        <v>0</v>
      </c>
    </row>
    <row r="771" spans="1:16" hidden="1">
      <c r="A771" s="160" t="str">
        <f t="array" ref="A771">IFERROR((INDEX(名冊[#All],MATCH(表格8[[#This Row],[姓名]],名冊[[#All],[姓名]],0),COLUMN(名冊[[#Headers],[字號]]))),"")</f>
        <v>1-709</v>
      </c>
      <c r="B771" s="160" t="s">
        <v>1733</v>
      </c>
      <c r="C771" s="162"/>
      <c r="D771" s="160" t="str">
        <f t="shared" si="18"/>
        <v>住院退費</v>
      </c>
      <c r="E771" s="163">
        <v>45218</v>
      </c>
      <c r="F771" s="163">
        <v>45223</v>
      </c>
      <c r="G771" s="168">
        <f>IF(AND(表格8[[#This Row],[住院日]]&lt;&gt;"",表格8[[#This Row],[出院日]]&lt;&gt;""),(IF(表格8[姓名]="",0,(表格8[出院日]-表格8[住院日])+1)),0)</f>
        <v>6</v>
      </c>
      <c r="H771" s="165">
        <f>IFERROR((INDEX(名冊[#All],MATCH(表格8[[#This Row],[姓名]],名冊[[#All],[姓名]],0),COLUMN(名冊[[#Headers],[月費]]))),"")</f>
        <v>25000</v>
      </c>
      <c r="I771" s="165">
        <f t="array" ref="I771">IFERROR((INDEX(名冊[#All],MATCH(表格8[[#This Row],[姓名]],名冊[[#All],[姓名]],0),COLUMN(名冊[[#Headers],[包月]]))),"")</f>
        <v>0</v>
      </c>
      <c r="J771" s="165">
        <f>600</f>
        <v>600</v>
      </c>
      <c r="K771" s="174">
        <f>-(ROUND(IF(表格8[姓名]="",0,(((表格8[月費]+表格8[[#This Row],[包月]])/30)-表格8[佔床費])*表格8[住院天數(含前後日)]),0))</f>
        <v>-1400</v>
      </c>
      <c r="L771" s="169" t="str">
        <f>"住院退費 "&amp;TEXT(表格8[[#This Row],[住院日]],"mm/dd;;")&amp;"-"&amp;TEXT(表格8[[#This Row],[出院日]],"mm/dd;;")&amp;" 共"&amp;表格8[[#This Row],[住院天數(含前後日)]]&amp;"日"</f>
        <v>住院退費 10/19-10/24 共6日</v>
      </c>
      <c r="M771" s="167">
        <f>-(ROUNDDOWN(表格8[[#This Row],[住院天數(含前後日)]]/7,0)*50)</f>
        <v>0</v>
      </c>
      <c r="N771" s="70"/>
      <c r="O771" s="172"/>
      <c r="P771" s="174">
        <f>-(ROUND(表格8[[#This Row],[冷氣使用
天數]]*(500/30),0))</f>
        <v>0</v>
      </c>
    </row>
    <row r="772" spans="1:16" hidden="1">
      <c r="A772" s="160" t="str">
        <f t="array" ref="A772">IFERROR((INDEX(名冊[#All],MATCH(表格8[[#This Row],[姓名]],名冊[[#All],[姓名]],0),COLUMN(名冊[[#Headers],[字號]]))),"")</f>
        <v>1-708</v>
      </c>
      <c r="B772" s="160" t="s">
        <v>1734</v>
      </c>
      <c r="C772" s="162"/>
      <c r="D772" s="160" t="str">
        <f t="shared" si="18"/>
        <v>住院退費</v>
      </c>
      <c r="E772" s="163">
        <v>45166</v>
      </c>
      <c r="F772" s="163">
        <v>45195</v>
      </c>
      <c r="G772" s="168">
        <f>IF(AND(表格8[[#This Row],[住院日]]&lt;&gt;"",表格8[[#This Row],[出院日]]&lt;&gt;""),(IF(表格8[姓名]="",0,(表格8[出院日]-表格8[住院日])+1)),0)</f>
        <v>30</v>
      </c>
      <c r="H772" s="165">
        <f>IFERROR((INDEX(名冊[#All],MATCH(表格8[[#This Row],[姓名]],名冊[[#All],[姓名]],0),COLUMN(名冊[[#Headers],[月費]]))),"")</f>
        <v>30000</v>
      </c>
      <c r="I772" s="165">
        <f t="array" ref="I772">IFERROR((INDEX(名冊[#All],MATCH(表格8[[#This Row],[姓名]],名冊[[#All],[姓名]],0),COLUMN(名冊[[#Headers],[包月]]))),"")</f>
        <v>0</v>
      </c>
      <c r="J772" s="165">
        <f>600</f>
        <v>600</v>
      </c>
      <c r="K772" s="174">
        <f>-(ROUND(IF(表格8[姓名]="",0,(((表格8[月費]+表格8[[#This Row],[包月]])/30)-表格8[佔床費])*表格8[住院天數(含前後日)]),0))</f>
        <v>-12000</v>
      </c>
      <c r="L772" s="169" t="str">
        <f>"住院退費 "&amp;TEXT(表格8[[#This Row],[住院日]],"mm/dd;;")&amp;"-"&amp;TEXT(表格8[[#This Row],[出院日]],"mm/dd;;")&amp;" 共"&amp;表格8[[#This Row],[住院天數(含前後日)]]&amp;"日"</f>
        <v>住院退費 08/28-09/26 共30日</v>
      </c>
      <c r="M772" s="167">
        <f>-(ROUNDDOWN(表格8[[#This Row],[住院天數(含前後日)]]/7,0)*50)</f>
        <v>-200</v>
      </c>
      <c r="N772" s="70"/>
      <c r="O772" s="172"/>
      <c r="P772" s="174">
        <f>-(ROUND(表格8[[#This Row],[冷氣使用
天數]]*(500/30),0))</f>
        <v>0</v>
      </c>
    </row>
    <row r="773" spans="1:16" hidden="1">
      <c r="A773" s="160" t="str">
        <f t="array" ref="A773">IFERROR((INDEX(名冊[#All],MATCH(表格8[[#This Row],[姓名]],名冊[[#All],[姓名]],0),COLUMN(名冊[[#Headers],[字號]]))),"")</f>
        <v/>
      </c>
      <c r="B773" s="160" t="s">
        <v>826</v>
      </c>
      <c r="C773" s="162"/>
      <c r="D773" s="160" t="str">
        <f t="shared" ref="D773:D778" si="19">"住院退費"</f>
        <v>住院退費</v>
      </c>
      <c r="E773" s="163">
        <v>45223</v>
      </c>
      <c r="F773" s="163">
        <v>45240</v>
      </c>
      <c r="G773" s="168">
        <f>IF(AND(表格8[[#This Row],[住院日]]&lt;&gt;"",表格8[[#This Row],[出院日]]&lt;&gt;""),(IF(表格8[姓名]="",0,(表格8[出院日]-表格8[住院日])+1)),0)</f>
        <v>18</v>
      </c>
      <c r="H773" s="165" t="str">
        <f>IFERROR((INDEX(名冊[#All],MATCH(表格8[[#This Row],[姓名]],名冊[[#All],[姓名]],0),COLUMN(名冊[[#Headers],[月費]]))),"")</f>
        <v/>
      </c>
      <c r="I773" s="165" t="str">
        <f t="array" ref="I773">IFERROR((INDEX(名冊[#All],MATCH(表格8[[#This Row],[姓名]],名冊[[#All],[姓名]],0),COLUMN(名冊[[#Headers],[包月]]))),"")</f>
        <v/>
      </c>
      <c r="J773" s="165">
        <f>600</f>
        <v>600</v>
      </c>
      <c r="K773" s="174" t="e">
        <f>-(ROUND(IF(表格8[姓名]="",0,(((表格8[月費]+表格8[[#This Row],[包月]])/30)-表格8[佔床費])*表格8[住院天數(含前後日)]),0))</f>
        <v>#VALUE!</v>
      </c>
      <c r="L773" s="169" t="str">
        <f>"住院退費 "&amp;TEXT(表格8[[#This Row],[住院日]],"mm/dd;;")&amp;"-"&amp;TEXT(表格8[[#This Row],[出院日]],"mm/dd;;")&amp;" 共"&amp;表格8[[#This Row],[住院天數(含前後日)]]&amp;"日"</f>
        <v>住院退費 10/24-11/10 共18日</v>
      </c>
      <c r="M773" s="167">
        <f>-(ROUNDDOWN(表格8[[#This Row],[住院天數(含前後日)]]/7,0)*50)</f>
        <v>-100</v>
      </c>
      <c r="N773" s="70"/>
      <c r="O773" s="172"/>
      <c r="P773" s="174">
        <f>-(ROUND(表格8[[#This Row],[冷氣使用
天數]]*(500/30),0))</f>
        <v>0</v>
      </c>
    </row>
    <row r="774" spans="1:16" hidden="1">
      <c r="A774" s="160" t="str">
        <f t="array" ref="A774">IFERROR((INDEX(名冊[#All],MATCH(表格8[[#This Row],[姓名]],名冊[[#All],[姓名]],0),COLUMN(名冊[[#Headers],[字號]]))),"")</f>
        <v>1-636</v>
      </c>
      <c r="B774" s="160" t="s">
        <v>1746</v>
      </c>
      <c r="C774" s="162"/>
      <c r="D774" s="160" t="str">
        <f t="shared" si="19"/>
        <v>住院退費</v>
      </c>
      <c r="E774" s="163">
        <v>45240</v>
      </c>
      <c r="F774" s="163">
        <v>45250</v>
      </c>
      <c r="G774" s="168">
        <f>IF(AND(表格8[[#This Row],[住院日]]&lt;&gt;"",表格8[[#This Row],[出院日]]&lt;&gt;""),(IF(表格8[姓名]="",0,(表格8[出院日]-表格8[住院日])+1)),0)</f>
        <v>11</v>
      </c>
      <c r="H774" s="165">
        <f>IFERROR((INDEX(名冊[#All],MATCH(表格8[[#This Row],[姓名]],名冊[[#All],[姓名]],0),COLUMN(名冊[[#Headers],[月費]]))),"")</f>
        <v>27000</v>
      </c>
      <c r="I774" s="165">
        <f t="array" ref="I774">IFERROR((INDEX(名冊[#All],MATCH(表格8[[#This Row],[姓名]],名冊[[#All],[姓名]],0),COLUMN(名冊[[#Headers],[包月]]))),"")</f>
        <v>0</v>
      </c>
      <c r="J774" s="165">
        <f>600</f>
        <v>600</v>
      </c>
      <c r="K774" s="174">
        <f>-(ROUND(IF(表格8[姓名]="",0,(((表格8[月費]+表格8[[#This Row],[包月]])/30)-表格8[佔床費])*表格8[住院天數(含前後日)]),0))</f>
        <v>-3300</v>
      </c>
      <c r="L774" s="169" t="str">
        <f>"住院退費 "&amp;TEXT(表格8[[#This Row],[住院日]],"mm/dd;;")&amp;"-"&amp;TEXT(表格8[[#This Row],[出院日]],"mm/dd;;")&amp;" 共"&amp;表格8[[#This Row],[住院天數(含前後日)]]&amp;"日"</f>
        <v>住院退費 11/10-11/20 共11日</v>
      </c>
      <c r="M774" s="167">
        <f>-(ROUNDDOWN(表格8[[#This Row],[住院天數(含前後日)]]/7,0)*50)</f>
        <v>-50</v>
      </c>
      <c r="N774" s="70"/>
      <c r="O774" s="172"/>
      <c r="P774" s="174">
        <f>-(ROUND(表格8[[#This Row],[冷氣使用
天數]]*(500/30),0))</f>
        <v>0</v>
      </c>
    </row>
    <row r="775" spans="1:16" hidden="1">
      <c r="A775" s="160" t="str">
        <f t="array" ref="A775">IFERROR((INDEX(名冊[#All],MATCH(表格8[[#This Row],[姓名]],名冊[[#All],[姓名]],0),COLUMN(名冊[[#Headers],[字號]]))),"")</f>
        <v/>
      </c>
      <c r="B775" s="160" t="s">
        <v>1747</v>
      </c>
      <c r="C775" s="162"/>
      <c r="D775" s="160" t="str">
        <f t="shared" si="19"/>
        <v>住院退費</v>
      </c>
      <c r="E775" s="163">
        <v>45228</v>
      </c>
      <c r="F775" s="163">
        <v>45238</v>
      </c>
      <c r="G775" s="168">
        <f>IF(AND(表格8[[#This Row],[住院日]]&lt;&gt;"",表格8[[#This Row],[出院日]]&lt;&gt;""),(IF(表格8[姓名]="",0,(表格8[出院日]-表格8[住院日])+1)),0)</f>
        <v>11</v>
      </c>
      <c r="H775" s="165" t="str">
        <f>IFERROR((INDEX(名冊[#All],MATCH(表格8[[#This Row],[姓名]],名冊[[#All],[姓名]],0),COLUMN(名冊[[#Headers],[月費]]))),"")</f>
        <v/>
      </c>
      <c r="I775" s="165" t="str">
        <f t="array" ref="I775">IFERROR((INDEX(名冊[#All],MATCH(表格8[[#This Row],[姓名]],名冊[[#All],[姓名]],0),COLUMN(名冊[[#Headers],[包月]]))),"")</f>
        <v/>
      </c>
      <c r="J775" s="165">
        <f>600</f>
        <v>600</v>
      </c>
      <c r="K775" s="174" t="e">
        <f>-(ROUND(IF(表格8[姓名]="",0,(((表格8[月費]+表格8[[#This Row],[包月]])/30)-表格8[佔床費])*表格8[住院天數(含前後日)]),0))</f>
        <v>#VALUE!</v>
      </c>
      <c r="L775" s="169" t="str">
        <f>"住院退費 "&amp;TEXT(表格8[[#This Row],[住院日]],"mm/dd;;")&amp;"-"&amp;TEXT(表格8[[#This Row],[出院日]],"mm/dd;;")&amp;" 共"&amp;表格8[[#This Row],[住院天數(含前後日)]]&amp;"日"</f>
        <v>住院退費 10/29-11/08 共11日</v>
      </c>
      <c r="M775" s="167">
        <f>-(ROUNDDOWN(表格8[[#This Row],[住院天數(含前後日)]]/7,0)*50)</f>
        <v>-50</v>
      </c>
      <c r="N775" s="70"/>
      <c r="O775" s="172"/>
      <c r="P775" s="174">
        <f>-(ROUND(表格8[[#This Row],[冷氣使用
天數]]*(500/30),0))</f>
        <v>0</v>
      </c>
    </row>
    <row r="776" spans="1:16" hidden="1">
      <c r="A776" s="160" t="str">
        <f t="array" ref="A776">IFERROR((INDEX(名冊[#All],MATCH(表格8[[#This Row],[姓名]],名冊[[#All],[姓名]],0),COLUMN(名冊[[#Headers],[字號]]))),"")</f>
        <v>3-504</v>
      </c>
      <c r="B776" s="160" t="s">
        <v>1748</v>
      </c>
      <c r="C776" s="162"/>
      <c r="D776" s="160" t="str">
        <f t="shared" si="19"/>
        <v>住院退費</v>
      </c>
      <c r="E776" s="163">
        <v>45237</v>
      </c>
      <c r="F776" s="163">
        <v>45239</v>
      </c>
      <c r="G776" s="168">
        <f>IF(AND(表格8[[#This Row],[住院日]]&lt;&gt;"",表格8[[#This Row],[出院日]]&lt;&gt;""),(IF(表格8[姓名]="",0,(表格8[出院日]-表格8[住院日])+1)),0)</f>
        <v>3</v>
      </c>
      <c r="H776" s="165">
        <f>IFERROR((INDEX(名冊[#All],MATCH(表格8[[#This Row],[姓名]],名冊[[#All],[姓名]],0),COLUMN(名冊[[#Headers],[月費]]))),"")</f>
        <v>25000</v>
      </c>
      <c r="I776" s="165">
        <f t="array" ref="I776">IFERROR((INDEX(名冊[#All],MATCH(表格8[[#This Row],[姓名]],名冊[[#All],[姓名]],0),COLUMN(名冊[[#Headers],[包月]]))),"")</f>
        <v>0</v>
      </c>
      <c r="J776" s="165">
        <f>600</f>
        <v>600</v>
      </c>
      <c r="K776" s="174">
        <f>-(ROUND(IF(表格8[姓名]="",0,(((表格8[月費]+表格8[[#This Row],[包月]])/30)-表格8[佔床費])*表格8[住院天數(含前後日)]),0))</f>
        <v>-700</v>
      </c>
      <c r="L776" s="169" t="str">
        <f>"住院退費 "&amp;TEXT(表格8[[#This Row],[住院日]],"mm/dd;;")&amp;"-"&amp;TEXT(表格8[[#This Row],[出院日]],"mm/dd;;")&amp;" 共"&amp;表格8[[#This Row],[住院天數(含前後日)]]&amp;"日"</f>
        <v>住院退費 11/07-11/09 共3日</v>
      </c>
      <c r="M776" s="167">
        <f>-(ROUNDDOWN(表格8[[#This Row],[住院天數(含前後日)]]/7,0)*50)</f>
        <v>0</v>
      </c>
      <c r="N776" s="70"/>
      <c r="O776" s="172"/>
      <c r="P776" s="174">
        <f>-(ROUND(表格8[[#This Row],[冷氣使用
天數]]*(500/30),0))</f>
        <v>0</v>
      </c>
    </row>
    <row r="777" spans="1:16" hidden="1">
      <c r="A777" s="160" t="str">
        <f t="array" ref="A777">IFERROR((INDEX(名冊[#All],MATCH(表格8[[#This Row],[姓名]],名冊[[#All],[姓名]],0),COLUMN(名冊[[#Headers],[字號]]))),"")</f>
        <v>1-708</v>
      </c>
      <c r="B777" s="160" t="s">
        <v>1734</v>
      </c>
      <c r="C777" s="162"/>
      <c r="D777" s="160" t="str">
        <f t="shared" si="19"/>
        <v>住院退費</v>
      </c>
      <c r="E777" s="163">
        <v>45244</v>
      </c>
      <c r="F777" s="163">
        <v>45258</v>
      </c>
      <c r="G777" s="168">
        <f>IF(AND(表格8[[#This Row],[住院日]]&lt;&gt;"",表格8[[#This Row],[出院日]]&lt;&gt;""),(IF(表格8[姓名]="",0,(表格8[出院日]-表格8[住院日])+1)),0)</f>
        <v>15</v>
      </c>
      <c r="H777" s="165">
        <f>IFERROR((INDEX(名冊[#All],MATCH(表格8[[#This Row],[姓名]],名冊[[#All],[姓名]],0),COLUMN(名冊[[#Headers],[月費]]))),"")</f>
        <v>30000</v>
      </c>
      <c r="I777" s="165">
        <f t="array" ref="I777">IFERROR((INDEX(名冊[#All],MATCH(表格8[[#This Row],[姓名]],名冊[[#All],[姓名]],0),COLUMN(名冊[[#Headers],[包月]]))),"")</f>
        <v>0</v>
      </c>
      <c r="J777" s="165">
        <f>600</f>
        <v>600</v>
      </c>
      <c r="K777" s="174">
        <f>-(ROUND(IF(表格8[姓名]="",0,(((表格8[月費]+表格8[[#This Row],[包月]])/30)-表格8[佔床費])*表格8[住院天數(含前後日)]),0))</f>
        <v>-6000</v>
      </c>
      <c r="L777" s="169" t="str">
        <f>"住院退費 "&amp;TEXT(表格8[[#This Row],[住院日]],"mm/dd;;")&amp;"-"&amp;TEXT(表格8[[#This Row],[出院日]],"mm/dd;;")&amp;" 共"&amp;表格8[[#This Row],[住院天數(含前後日)]]&amp;"日"</f>
        <v>住院退費 11/14-11/28 共15日</v>
      </c>
      <c r="M777" s="167">
        <f>-(ROUNDDOWN(表格8[[#This Row],[住院天數(含前後日)]]/7,0)*50)</f>
        <v>-100</v>
      </c>
      <c r="N777" s="70"/>
      <c r="O777" s="172"/>
      <c r="P777" s="174">
        <f>-(ROUND(表格8[[#This Row],[冷氣使用
天數]]*(500/30),0))</f>
        <v>0</v>
      </c>
    </row>
    <row r="778" spans="1:16" hidden="1">
      <c r="A778" s="160" t="str">
        <f t="array" ref="A778">IFERROR((INDEX(名冊[#All],MATCH(表格8[[#This Row],[姓名]],名冊[[#All],[姓名]],0),COLUMN(名冊[[#Headers],[字號]]))),"")</f>
        <v/>
      </c>
      <c r="B778" s="160" t="s">
        <v>1749</v>
      </c>
      <c r="C778" s="162"/>
      <c r="D778" s="160" t="str">
        <f t="shared" si="19"/>
        <v>住院退費</v>
      </c>
      <c r="E778" s="163">
        <v>45201</v>
      </c>
      <c r="F778" s="163">
        <v>45231</v>
      </c>
      <c r="G778" s="168">
        <f>IF(AND(表格8[[#This Row],[住院日]]&lt;&gt;"",表格8[[#This Row],[出院日]]&lt;&gt;""),(IF(表格8[姓名]="",0,(表格8[出院日]-表格8[住院日])+1)),0)</f>
        <v>31</v>
      </c>
      <c r="H778" s="165" t="str">
        <f>IFERROR((INDEX(名冊[#All],MATCH(表格8[[#This Row],[姓名]],名冊[[#All],[姓名]],0),COLUMN(名冊[[#Headers],[月費]]))),"")</f>
        <v/>
      </c>
      <c r="I778" s="165" t="str">
        <f t="array" ref="I778">IFERROR((INDEX(名冊[#All],MATCH(表格8[[#This Row],[姓名]],名冊[[#All],[姓名]],0),COLUMN(名冊[[#Headers],[包月]]))),"")</f>
        <v/>
      </c>
      <c r="J778" s="165">
        <f>600</f>
        <v>600</v>
      </c>
      <c r="K778" s="174" t="e">
        <f>-(ROUND(IF(表格8[姓名]="",0,(((表格8[月費]+表格8[[#This Row],[包月]])/30)-表格8[佔床費])*表格8[住院天數(含前後日)]),0))</f>
        <v>#VALUE!</v>
      </c>
      <c r="L778" s="169" t="str">
        <f>"住院退費 "&amp;TEXT(表格8[[#This Row],[住院日]],"mm/dd;;")&amp;"-"&amp;TEXT(表格8[[#This Row],[出院日]],"mm/dd;;")&amp;" 共"&amp;表格8[[#This Row],[住院天數(含前後日)]]&amp;"日"</f>
        <v>住院退費 10/02-11/01 共31日</v>
      </c>
      <c r="M778" s="167">
        <f>-(ROUNDDOWN(表格8[[#This Row],[住院天數(含前後日)]]/7,0)*50)</f>
        <v>-200</v>
      </c>
      <c r="N778" s="70"/>
      <c r="O778" s="172"/>
      <c r="P778" s="174">
        <f>-(ROUND(表格8[[#This Row],[冷氣使用
天數]]*(500/30),0))</f>
        <v>0</v>
      </c>
    </row>
    <row r="779" spans="1:16" hidden="1">
      <c r="A779" s="160" t="str">
        <f t="array" ref="A779">IFERROR((INDEX(名冊[#All],MATCH(表格8[[#This Row],[姓名]],名冊[[#All],[姓名]],0),COLUMN(名冊[[#Headers],[字號]]))),"")</f>
        <v>3-532</v>
      </c>
      <c r="B779" s="160" t="s">
        <v>1764</v>
      </c>
      <c r="C779" s="162"/>
      <c r="D779" s="160" t="s">
        <v>1010</v>
      </c>
      <c r="E779" s="163">
        <v>45257</v>
      </c>
      <c r="F779" s="163">
        <v>45259</v>
      </c>
      <c r="G779" s="168">
        <f>IF(AND(表格8[[#This Row],[住院日]]&lt;&gt;"",表格8[[#This Row],[出院日]]&lt;&gt;""),(IF(表格8[姓名]="",0,(表格8[出院日]-表格8[住院日])+1)),0)</f>
        <v>3</v>
      </c>
      <c r="H779" s="165">
        <f>IFERROR((INDEX(名冊[#All],MATCH(表格8[[#This Row],[姓名]],名冊[[#All],[姓名]],0),COLUMN(名冊[[#Headers],[月費]]))),"")</f>
        <v>33000</v>
      </c>
      <c r="I779" s="165">
        <f t="array" ref="I779">IFERROR((INDEX(名冊[#All],MATCH(表格8[[#This Row],[姓名]],名冊[[#All],[姓名]],0),COLUMN(名冊[[#Headers],[包月]]))),"")</f>
        <v>0</v>
      </c>
      <c r="J779" s="165">
        <f>600</f>
        <v>600</v>
      </c>
      <c r="K779" s="174">
        <f>-(ROUND(IF(表格8[姓名]="",0,(((表格8[月費]+表格8[[#This Row],[包月]])/30)-表格8[佔床費])*表格8[住院天數(含前後日)]),0))</f>
        <v>-1500</v>
      </c>
      <c r="L779" s="169" t="str">
        <f>"住院退費 "&amp;TEXT(表格8[[#This Row],[住院日]],"mm/dd;;")&amp;"-"&amp;TEXT(表格8[[#This Row],[出院日]],"mm/dd;;")&amp;" 共"&amp;表格8[[#This Row],[住院天數(含前後日)]]&amp;"日"</f>
        <v>住院退費 11/27-11/29 共3日</v>
      </c>
      <c r="M779" s="167">
        <f>-(ROUNDDOWN(表格8[[#This Row],[住院天數(含前後日)]]/7,0)*50)</f>
        <v>0</v>
      </c>
      <c r="N779" s="70"/>
      <c r="O779" s="172"/>
      <c r="P779" s="174">
        <f>-(ROUND(表格8[[#This Row],[冷氣使用
天數]]*(500/30),0))</f>
        <v>0</v>
      </c>
    </row>
    <row r="780" spans="1:16" hidden="1">
      <c r="A780" s="160" t="str">
        <f t="array" ref="A780">IFERROR((INDEX(名冊[#All],MATCH(表格8[[#This Row],[姓名]],名冊[[#All],[姓名]],0),COLUMN(名冊[[#Headers],[字號]]))),"")</f>
        <v>1-665</v>
      </c>
      <c r="B780" s="160" t="s">
        <v>1302</v>
      </c>
      <c r="C780" s="162"/>
      <c r="D780" s="160" t="s">
        <v>1010</v>
      </c>
      <c r="E780" s="163">
        <v>45257</v>
      </c>
      <c r="F780" s="163">
        <v>45261</v>
      </c>
      <c r="G780" s="168">
        <f>IF(AND(表格8[[#This Row],[住院日]]&lt;&gt;"",表格8[[#This Row],[出院日]]&lt;&gt;""),(IF(表格8[姓名]="",0,(表格8[出院日]-表格8[住院日])+1)),0)</f>
        <v>5</v>
      </c>
      <c r="H780" s="165">
        <f>IFERROR((INDEX(名冊[#All],MATCH(表格8[[#This Row],[姓名]],名冊[[#All],[姓名]],0),COLUMN(名冊[[#Headers],[月費]]))),"")</f>
        <v>30000</v>
      </c>
      <c r="I780" s="165">
        <f t="array" ref="I780">IFERROR((INDEX(名冊[#All],MATCH(表格8[[#This Row],[姓名]],名冊[[#All],[姓名]],0),COLUMN(名冊[[#Headers],[包月]]))),"")</f>
        <v>0</v>
      </c>
      <c r="J780" s="165">
        <f>600</f>
        <v>600</v>
      </c>
      <c r="K780" s="174">
        <f>-(ROUND(IF(表格8[姓名]="",0,(((表格8[月費]+表格8[[#This Row],[包月]])/30)-表格8[佔床費])*表格8[住院天數(含前後日)]),0))</f>
        <v>-2000</v>
      </c>
      <c r="L780" s="169" t="str">
        <f>"住院退費 "&amp;TEXT(表格8[[#This Row],[住院日]],"mm/dd;;")&amp;"-"&amp;TEXT(表格8[[#This Row],[出院日]],"mm/dd;;")&amp;" 共"&amp;表格8[[#This Row],[住院天數(含前後日)]]&amp;"日"</f>
        <v>住院退費 11/27-12/01 共5日</v>
      </c>
      <c r="M780" s="167">
        <f>-(ROUNDDOWN(表格8[[#This Row],[住院天數(含前後日)]]/7,0)*50)</f>
        <v>0</v>
      </c>
      <c r="N780" s="70"/>
      <c r="O780" s="172"/>
      <c r="P780" s="174">
        <f>-(ROUND(表格8[[#This Row],[冷氣使用
天數]]*(500/30),0))</f>
        <v>0</v>
      </c>
    </row>
    <row r="781" spans="1:16" hidden="1">
      <c r="A781" s="160" t="str">
        <f t="array" ref="A781">IFERROR((INDEX(名冊[#All],MATCH(表格8[[#This Row],[姓名]],名冊[[#All],[姓名]],0),COLUMN(名冊[[#Headers],[字號]]))),"")</f>
        <v/>
      </c>
      <c r="B781" s="160" t="s">
        <v>1765</v>
      </c>
      <c r="C781" s="162"/>
      <c r="D781" s="160" t="s">
        <v>1010</v>
      </c>
      <c r="E781" s="163">
        <v>45262</v>
      </c>
      <c r="F781" s="163">
        <v>45271</v>
      </c>
      <c r="G781" s="168">
        <f>IF(AND(表格8[[#This Row],[住院日]]&lt;&gt;"",表格8[[#This Row],[出院日]]&lt;&gt;""),(IF(表格8[姓名]="",0,(表格8[出院日]-表格8[住院日])+1)),0)</f>
        <v>10</v>
      </c>
      <c r="H781" s="165" t="str">
        <f>IFERROR((INDEX(名冊[#All],MATCH(表格8[[#This Row],[姓名]],名冊[[#All],[姓名]],0),COLUMN(名冊[[#Headers],[月費]]))),"")</f>
        <v/>
      </c>
      <c r="I781" s="165" t="str">
        <f t="array" ref="I781">IFERROR((INDEX(名冊[#All],MATCH(表格8[[#This Row],[姓名]],名冊[[#All],[姓名]],0),COLUMN(名冊[[#Headers],[包月]]))),"")</f>
        <v/>
      </c>
      <c r="J781" s="165">
        <f>600</f>
        <v>600</v>
      </c>
      <c r="K781" s="174" t="e">
        <f>-(ROUND(IF(表格8[姓名]="",0,(((表格8[月費]+表格8[[#This Row],[包月]])/30)-表格8[佔床費])*表格8[住院天數(含前後日)]),0))</f>
        <v>#VALUE!</v>
      </c>
      <c r="L781" s="169" t="str">
        <f>"住院退費 "&amp;TEXT(表格8[[#This Row],[住院日]],"mm/dd;;")&amp;"-"&amp;TEXT(表格8[[#This Row],[出院日]],"mm/dd;;")&amp;" 共"&amp;表格8[[#This Row],[住院天數(含前後日)]]&amp;"日"</f>
        <v>住院退費 12/02-12/11 共10日</v>
      </c>
      <c r="M781" s="167">
        <f>-(ROUNDDOWN(表格8[[#This Row],[住院天數(含前後日)]]/7,0)*50)</f>
        <v>-50</v>
      </c>
      <c r="N781" s="70"/>
      <c r="O781" s="172"/>
      <c r="P781" s="174">
        <f>-(ROUND(表格8[[#This Row],[冷氣使用
天數]]*(500/30),0))</f>
        <v>0</v>
      </c>
    </row>
    <row r="782" spans="1:16" hidden="1">
      <c r="A782" s="160" t="str">
        <f t="array" ref="A782">IFERROR((INDEX(名冊[#All],MATCH(表格8[[#This Row],[姓名]],名冊[[#All],[姓名]],0),COLUMN(名冊[[#Headers],[字號]]))),"")</f>
        <v>3-470</v>
      </c>
      <c r="B782" s="160" t="s">
        <v>564</v>
      </c>
      <c r="C782" s="162"/>
      <c r="D782" s="160" t="s">
        <v>1010</v>
      </c>
      <c r="E782" s="163">
        <v>45271</v>
      </c>
      <c r="F782" s="163">
        <v>45275</v>
      </c>
      <c r="G782" s="168">
        <f>IF(AND(表格8[[#This Row],[住院日]]&lt;&gt;"",表格8[[#This Row],[出院日]]&lt;&gt;""),(IF(表格8[姓名]="",0,(表格8[出院日]-表格8[住院日])+1)),0)</f>
        <v>5</v>
      </c>
      <c r="H782" s="165">
        <f>IFERROR((INDEX(名冊[#All],MATCH(表格8[[#This Row],[姓名]],名冊[[#All],[姓名]],0),COLUMN(名冊[[#Headers],[月費]]))),"")</f>
        <v>32000</v>
      </c>
      <c r="I782" s="165">
        <f t="array" ref="I782">IFERROR((INDEX(名冊[#All],MATCH(表格8[[#This Row],[姓名]],名冊[[#All],[姓名]],0),COLUMN(名冊[[#Headers],[包月]]))),"")</f>
        <v>0</v>
      </c>
      <c r="J782" s="165">
        <f>600</f>
        <v>600</v>
      </c>
      <c r="K782" s="174">
        <f>-(ROUND(IF(表格8[姓名]="",0,(((表格8[月費]+表格8[[#This Row],[包月]])/30)-表格8[佔床費])*表格8[住院天數(含前後日)]),0))</f>
        <v>-2333</v>
      </c>
      <c r="L782" s="169" t="str">
        <f>"住院退費 "&amp;TEXT(表格8[[#This Row],[住院日]],"mm/dd;;")&amp;"-"&amp;TEXT(表格8[[#This Row],[出院日]],"mm/dd;;")&amp;" 共"&amp;表格8[[#This Row],[住院天數(含前後日)]]&amp;"日"</f>
        <v>住院退費 12/11-12/15 共5日</v>
      </c>
      <c r="M782" s="167">
        <f>-(ROUNDDOWN(表格8[[#This Row],[住院天數(含前後日)]]/7,0)*50)</f>
        <v>0</v>
      </c>
      <c r="N782" s="70"/>
      <c r="O782" s="172"/>
      <c r="P782" s="174">
        <f>-(ROUND(表格8[[#This Row],[冷氣使用
天數]]*(500/30),0))</f>
        <v>0</v>
      </c>
    </row>
    <row r="783" spans="1:16" hidden="1">
      <c r="A783" s="160" t="str">
        <f t="array" ref="A783">IFERROR((INDEX(名冊[#All],MATCH(表格8[[#This Row],[姓名]],名冊[[#All],[姓名]],0),COLUMN(名冊[[#Headers],[字號]]))),"")</f>
        <v>1-200</v>
      </c>
      <c r="B783" s="160" t="s">
        <v>434</v>
      </c>
      <c r="C783" s="162"/>
      <c r="D783" s="160" t="s">
        <v>1010</v>
      </c>
      <c r="E783" s="163">
        <v>45279</v>
      </c>
      <c r="F783" s="163">
        <v>45281</v>
      </c>
      <c r="G783" s="168">
        <f>IF(AND(表格8[[#This Row],[住院日]]&lt;&gt;"",表格8[[#This Row],[出院日]]&lt;&gt;""),(IF(表格8[姓名]="",0,(表格8[出院日]-表格8[住院日])+1)),0)</f>
        <v>3</v>
      </c>
      <c r="H783" s="165">
        <f>IFERROR((INDEX(名冊[#All],MATCH(表格8[[#This Row],[姓名]],名冊[[#All],[姓名]],0),COLUMN(名冊[[#Headers],[月費]]))),"")</f>
        <v>30000</v>
      </c>
      <c r="I783" s="165">
        <f t="array" ref="I783">IFERROR((INDEX(名冊[#All],MATCH(表格8[[#This Row],[姓名]],名冊[[#All],[姓名]],0),COLUMN(名冊[[#Headers],[包月]]))),"")</f>
        <v>0</v>
      </c>
      <c r="J783" s="165">
        <f>600</f>
        <v>600</v>
      </c>
      <c r="K783" s="174">
        <f>-(ROUND(IF(表格8[姓名]="",0,(((表格8[月費]+表格8[[#This Row],[包月]])/30)-表格8[佔床費])*表格8[住院天數(含前後日)]),0))</f>
        <v>-1200</v>
      </c>
      <c r="L783" s="169" t="str">
        <f>"住院退費 "&amp;TEXT(表格8[[#This Row],[住院日]],"mm/dd;;")&amp;"-"&amp;TEXT(表格8[[#This Row],[出院日]],"mm/dd;;")&amp;" 共"&amp;表格8[[#This Row],[住院天數(含前後日)]]&amp;"日"</f>
        <v>住院退費 12/19-12/21 共3日</v>
      </c>
      <c r="M783" s="167">
        <f>-(ROUNDDOWN(表格8[[#This Row],[住院天數(含前後日)]]/7,0)*50)</f>
        <v>0</v>
      </c>
      <c r="N783" s="70"/>
      <c r="O783" s="172"/>
      <c r="P783" s="174">
        <f>-(ROUND(表格8[[#This Row],[冷氣使用
天數]]*(500/30),0))</f>
        <v>0</v>
      </c>
    </row>
    <row r="784" spans="1:16" hidden="1">
      <c r="A784" s="160" t="str">
        <f t="array" ref="A784">IFERROR((INDEX(名冊[#All],MATCH(表格8[[#This Row],[姓名]],名冊[[#All],[姓名]],0),COLUMN(名冊[[#Headers],[字號]]))),"")</f>
        <v>1-705</v>
      </c>
      <c r="B784" s="160" t="s">
        <v>1548</v>
      </c>
      <c r="C784" s="162"/>
      <c r="D784" s="160" t="s">
        <v>1010</v>
      </c>
      <c r="E784" s="163">
        <v>45240</v>
      </c>
      <c r="F784" s="163">
        <v>45258</v>
      </c>
      <c r="G784" s="168">
        <f>IF(AND(表格8[[#This Row],[住院日]]&lt;&gt;"",表格8[[#This Row],[出院日]]&lt;&gt;""),(IF(表格8[姓名]="",0,(表格8[出院日]-表格8[住院日])+1)),0)</f>
        <v>19</v>
      </c>
      <c r="H784" s="165">
        <f>IFERROR((INDEX(名冊[#All],MATCH(表格8[[#This Row],[姓名]],名冊[[#All],[姓名]],0),COLUMN(名冊[[#Headers],[月費]]))),"")</f>
        <v>30000</v>
      </c>
      <c r="I784" s="165">
        <f t="array" ref="I784">IFERROR((INDEX(名冊[#All],MATCH(表格8[[#This Row],[姓名]],名冊[[#All],[姓名]],0),COLUMN(名冊[[#Headers],[包月]]))),"")</f>
        <v>0</v>
      </c>
      <c r="J784" s="165">
        <f>600</f>
        <v>600</v>
      </c>
      <c r="K784" s="174">
        <f>-(ROUND(IF(表格8[姓名]="",0,(((表格8[月費]+表格8[[#This Row],[包月]])/30)-表格8[佔床費])*表格8[住院天數(含前後日)]),0))</f>
        <v>-7600</v>
      </c>
      <c r="L784" s="169" t="str">
        <f>"住院退費 "&amp;TEXT(表格8[[#This Row],[住院日]],"mm/dd;;")&amp;"-"&amp;TEXT(表格8[[#This Row],[出院日]],"mm/dd;;")&amp;" 共"&amp;表格8[[#This Row],[住院天數(含前後日)]]&amp;"日"</f>
        <v>住院退費 11/10-11/28 共19日</v>
      </c>
      <c r="M784" s="167">
        <f>-(ROUNDDOWN(表格8[[#This Row],[住院天數(含前後日)]]/7,0)*50)</f>
        <v>-100</v>
      </c>
      <c r="N784" s="70"/>
      <c r="O784" s="172"/>
      <c r="P784" s="174">
        <f>-(ROUND(表格8[[#This Row],[冷氣使用
天數]]*(500/30),0))</f>
        <v>0</v>
      </c>
    </row>
    <row r="785" spans="1:16" hidden="1">
      <c r="A785" s="160" t="str">
        <f t="array" ref="A785">IFERROR((INDEX(名冊[#All],MATCH(表格8[[#This Row],[姓名]],名冊[[#All],[姓名]],0),COLUMN(名冊[[#Headers],[字號]]))),"")</f>
        <v/>
      </c>
      <c r="B785" s="160" t="s">
        <v>558</v>
      </c>
      <c r="C785" s="162"/>
      <c r="D785" s="160" t="s">
        <v>1010</v>
      </c>
      <c r="E785" s="163">
        <v>45251</v>
      </c>
      <c r="F785" s="163">
        <v>45259</v>
      </c>
      <c r="G785" s="168">
        <f>IF(AND(表格8[[#This Row],[住院日]]&lt;&gt;"",表格8[[#This Row],[出院日]]&lt;&gt;""),(IF(表格8[姓名]="",0,(表格8[出院日]-表格8[住院日])+1)),0)</f>
        <v>9</v>
      </c>
      <c r="H785" s="165" t="str">
        <f>IFERROR((INDEX(名冊[#All],MATCH(表格8[[#This Row],[姓名]],名冊[[#All],[姓名]],0),COLUMN(名冊[[#Headers],[月費]]))),"")</f>
        <v/>
      </c>
      <c r="I785" s="165" t="str">
        <f t="array" ref="I785">IFERROR((INDEX(名冊[#All],MATCH(表格8[[#This Row],[姓名]],名冊[[#All],[姓名]],0),COLUMN(名冊[[#Headers],[包月]]))),"")</f>
        <v/>
      </c>
      <c r="J785" s="165">
        <f>600</f>
        <v>600</v>
      </c>
      <c r="K785" s="174" t="e">
        <f>-(ROUND(IF(表格8[姓名]="",0,(((表格8[月費]+表格8[[#This Row],[包月]])/30)-表格8[佔床費])*表格8[住院天數(含前後日)]),0))</f>
        <v>#VALUE!</v>
      </c>
      <c r="L785" s="169" t="str">
        <f>"住院退費 "&amp;TEXT(表格8[[#This Row],[住院日]],"mm/dd;;")&amp;"-"&amp;TEXT(表格8[[#This Row],[出院日]],"mm/dd;;")&amp;" 共"&amp;表格8[[#This Row],[住院天數(含前後日)]]&amp;"日"</f>
        <v>住院退費 11/21-11/29 共9日</v>
      </c>
      <c r="M785" s="167">
        <f>-(ROUNDDOWN(表格8[[#This Row],[住院天數(含前後日)]]/7,0)*50)</f>
        <v>-50</v>
      </c>
      <c r="N785" s="70"/>
      <c r="O785" s="172"/>
      <c r="P785" s="174">
        <f>-(ROUND(表格8[[#This Row],[冷氣使用
天數]]*(500/30),0))</f>
        <v>0</v>
      </c>
    </row>
    <row r="786" spans="1:16" hidden="1">
      <c r="A786" s="160" t="str">
        <f t="array" ref="A786">IFERROR((INDEX(名冊[#All],MATCH(表格8[[#This Row],[姓名]],名冊[[#All],[姓名]],0),COLUMN(名冊[[#Headers],[字號]]))),"")</f>
        <v/>
      </c>
      <c r="B786" s="160" t="s">
        <v>522</v>
      </c>
      <c r="C786" s="162"/>
      <c r="D786" s="160" t="s">
        <v>1010</v>
      </c>
      <c r="E786" s="163">
        <v>45248</v>
      </c>
      <c r="F786" s="163">
        <v>45261</v>
      </c>
      <c r="G786" s="168">
        <f>IF(AND(表格8[[#This Row],[住院日]]&lt;&gt;"",表格8[[#This Row],[出院日]]&lt;&gt;""),(IF(表格8[姓名]="",0,(表格8[出院日]-表格8[住院日])+1)),0)</f>
        <v>14</v>
      </c>
      <c r="H786" s="165" t="str">
        <f>IFERROR((INDEX(名冊[#All],MATCH(表格8[[#This Row],[姓名]],名冊[[#All],[姓名]],0),COLUMN(名冊[[#Headers],[月費]]))),"")</f>
        <v/>
      </c>
      <c r="I786" s="165" t="str">
        <f t="array" ref="I786">IFERROR((INDEX(名冊[#All],MATCH(表格8[[#This Row],[姓名]],名冊[[#All],[姓名]],0),COLUMN(名冊[[#Headers],[包月]]))),"")</f>
        <v/>
      </c>
      <c r="J786" s="165">
        <f>600</f>
        <v>600</v>
      </c>
      <c r="K786" s="174" t="e">
        <f>-(ROUND(IF(表格8[姓名]="",0,(((表格8[月費]+表格8[[#This Row],[包月]])/30)-表格8[佔床費])*表格8[住院天數(含前後日)]),0))</f>
        <v>#VALUE!</v>
      </c>
      <c r="L786" s="169" t="str">
        <f>"住院退費 "&amp;TEXT(表格8[[#This Row],[住院日]],"mm/dd;;")&amp;"-"&amp;TEXT(表格8[[#This Row],[出院日]],"mm/dd;;")&amp;" 共"&amp;表格8[[#This Row],[住院天數(含前後日)]]&amp;"日"</f>
        <v>住院退費 11/18-12/01 共14日</v>
      </c>
      <c r="M786" s="167">
        <f>-(ROUNDDOWN(表格8[[#This Row],[住院天數(含前後日)]]/7,0)*50)</f>
        <v>-100</v>
      </c>
      <c r="N786" s="70"/>
      <c r="O786" s="172"/>
      <c r="P786" s="174">
        <f>-(ROUND(表格8[[#This Row],[冷氣使用
天數]]*(500/30),0))</f>
        <v>0</v>
      </c>
    </row>
    <row r="787" spans="1:16" hidden="1">
      <c r="A787" s="160" t="str">
        <f t="array" ref="A787">IFERROR((INDEX(名冊[#All],MATCH(表格8[[#This Row],[姓名]],名冊[[#All],[姓名]],0),COLUMN(名冊[[#Headers],[字號]]))),"")</f>
        <v/>
      </c>
      <c r="B787" s="160" t="s">
        <v>553</v>
      </c>
      <c r="C787" s="162"/>
      <c r="D787" s="160" t="s">
        <v>1010</v>
      </c>
      <c r="E787" s="163">
        <v>45235</v>
      </c>
      <c r="F787" s="163">
        <v>45268</v>
      </c>
      <c r="G787" s="168">
        <f>IF(AND(表格8[[#This Row],[住院日]]&lt;&gt;"",表格8[[#This Row],[出院日]]&lt;&gt;""),(IF(表格8[姓名]="",0,(表格8[出院日]-表格8[住院日])+1)),0)</f>
        <v>34</v>
      </c>
      <c r="H787" s="165" t="str">
        <f>IFERROR((INDEX(名冊[#All],MATCH(表格8[[#This Row],[姓名]],名冊[[#All],[姓名]],0),COLUMN(名冊[[#Headers],[月費]]))),"")</f>
        <v/>
      </c>
      <c r="I787" s="165" t="str">
        <f t="array" ref="I787">IFERROR((INDEX(名冊[#All],MATCH(表格8[[#This Row],[姓名]],名冊[[#All],[姓名]],0),COLUMN(名冊[[#Headers],[包月]]))),"")</f>
        <v/>
      </c>
      <c r="J787" s="165">
        <f>600</f>
        <v>600</v>
      </c>
      <c r="K787" s="174" t="e">
        <f>-(ROUND(IF(表格8[姓名]="",0,(((表格8[月費]+表格8[[#This Row],[包月]])/30)-表格8[佔床費])*表格8[住院天數(含前後日)]),0))</f>
        <v>#VALUE!</v>
      </c>
      <c r="L787" s="169" t="str">
        <f>"住院退費 "&amp;TEXT(表格8[[#This Row],[住院日]],"mm/dd;;")&amp;"-"&amp;TEXT(表格8[[#This Row],[出院日]],"mm/dd;;")&amp;" 共"&amp;表格8[[#This Row],[住院天數(含前後日)]]&amp;"日"</f>
        <v>住院退費 11/05-12/08 共34日</v>
      </c>
      <c r="M787" s="167">
        <f>-(ROUNDDOWN(表格8[[#This Row],[住院天數(含前後日)]]/7,0)*50)</f>
        <v>-200</v>
      </c>
      <c r="N787" s="70"/>
      <c r="O787" s="172"/>
      <c r="P787" s="174">
        <f>-(ROUND(表格8[[#This Row],[冷氣使用
天數]]*(500/30),0))</f>
        <v>0</v>
      </c>
    </row>
    <row r="788" spans="1:16" hidden="1">
      <c r="A788" s="160" t="str">
        <f t="array" ref="A788">IFERROR((INDEX(名冊[#All],MATCH(表格8[[#This Row],[姓名]],名冊[[#All],[姓名]],0),COLUMN(名冊[[#Headers],[字號]]))),"")</f>
        <v/>
      </c>
      <c r="B788" s="160" t="s">
        <v>549</v>
      </c>
      <c r="C788" s="162"/>
      <c r="D788" s="160" t="s">
        <v>1010</v>
      </c>
      <c r="E788" s="163">
        <v>45268</v>
      </c>
      <c r="F788" s="163">
        <v>45281</v>
      </c>
      <c r="G788" s="168">
        <f>IF(AND(表格8[[#This Row],[住院日]]&lt;&gt;"",表格8[[#This Row],[出院日]]&lt;&gt;""),(IF(表格8[姓名]="",0,(表格8[出院日]-表格8[住院日])+1)),0)</f>
        <v>14</v>
      </c>
      <c r="H788" s="165" t="str">
        <f>IFERROR((INDEX(名冊[#All],MATCH(表格8[[#This Row],[姓名]],名冊[[#All],[姓名]],0),COLUMN(名冊[[#Headers],[月費]]))),"")</f>
        <v/>
      </c>
      <c r="I788" s="165" t="str">
        <f t="array" ref="I788">IFERROR((INDEX(名冊[#All],MATCH(表格8[[#This Row],[姓名]],名冊[[#All],[姓名]],0),COLUMN(名冊[[#Headers],[包月]]))),"")</f>
        <v/>
      </c>
      <c r="J788" s="165">
        <f>600</f>
        <v>600</v>
      </c>
      <c r="K788" s="174" t="e">
        <f>-(ROUND(IF(表格8[姓名]="",0,(((表格8[月費]+表格8[[#This Row],[包月]])/30)-表格8[佔床費])*表格8[住院天數(含前後日)]),0))</f>
        <v>#VALUE!</v>
      </c>
      <c r="L788" s="169" t="str">
        <f>"住院退費 "&amp;TEXT(表格8[[#This Row],[住院日]],"mm/dd;;")&amp;"-"&amp;TEXT(表格8[[#This Row],[出院日]],"mm/dd;;")&amp;" 共"&amp;表格8[[#This Row],[住院天數(含前後日)]]&amp;"日"</f>
        <v>住院退費 12/08-12/21 共14日</v>
      </c>
      <c r="M788" s="167">
        <f>-(ROUNDDOWN(表格8[[#This Row],[住院天數(含前後日)]]/7,0)*50)</f>
        <v>-100</v>
      </c>
      <c r="N788" s="70"/>
      <c r="O788" s="172"/>
      <c r="P788" s="174">
        <f>-(ROUND(表格8[[#This Row],[冷氣使用
天數]]*(500/30),0))</f>
        <v>0</v>
      </c>
    </row>
    <row r="789" spans="1:16" hidden="1">
      <c r="A789" s="160" t="str">
        <f t="array" ref="A789">IFERROR((INDEX(名冊[#All],MATCH(表格8[[#This Row],[姓名]],名冊[[#All],[姓名]],0),COLUMN(名冊[[#Headers],[字號]]))),"")</f>
        <v>1-705</v>
      </c>
      <c r="B789" s="160" t="s">
        <v>1548</v>
      </c>
      <c r="C789" s="162"/>
      <c r="D789" s="160" t="s">
        <v>1010</v>
      </c>
      <c r="E789" s="163">
        <v>45278</v>
      </c>
      <c r="F789" s="163">
        <v>45284</v>
      </c>
      <c r="G789" s="168">
        <f>IF(AND(表格8[[#This Row],[住院日]]&lt;&gt;"",表格8[[#This Row],[出院日]]&lt;&gt;""),(IF(表格8[姓名]="",0,(表格8[出院日]-表格8[住院日])+1)),0)</f>
        <v>7</v>
      </c>
      <c r="H789" s="165">
        <f>IFERROR((INDEX(名冊[#All],MATCH(表格8[[#This Row],[姓名]],名冊[[#All],[姓名]],0),COLUMN(名冊[[#Headers],[月費]]))),"")</f>
        <v>30000</v>
      </c>
      <c r="I789" s="165">
        <f t="array" ref="I789">IFERROR((INDEX(名冊[#All],MATCH(表格8[[#This Row],[姓名]],名冊[[#All],[姓名]],0),COLUMN(名冊[[#Headers],[包月]]))),"")</f>
        <v>0</v>
      </c>
      <c r="J789" s="165">
        <f>600</f>
        <v>600</v>
      </c>
      <c r="K789" s="174">
        <f>-(ROUND(IF(表格8[姓名]="",0,(((表格8[月費]+表格8[[#This Row],[包月]])/30)-表格8[佔床費])*表格8[住院天數(含前後日)]),0))</f>
        <v>-2800</v>
      </c>
      <c r="L789" s="169" t="str">
        <f>"住院退費 "&amp;TEXT(表格8[[#This Row],[住院日]],"mm/dd;;")&amp;"-"&amp;TEXT(表格8[[#This Row],[出院日]],"mm/dd;;")&amp;" 共"&amp;表格8[[#This Row],[住院天數(含前後日)]]&amp;"日"</f>
        <v>住院退費 12/18-12/24 共7日</v>
      </c>
      <c r="M789" s="167">
        <f>-(ROUNDDOWN(表格8[[#This Row],[住院天數(含前後日)]]/7,0)*50)</f>
        <v>-50</v>
      </c>
      <c r="N789" s="70"/>
      <c r="O789" s="172"/>
      <c r="P789" s="174">
        <f>-(ROUND(表格8[[#This Row],[冷氣使用
天數]]*(500/30),0))</f>
        <v>0</v>
      </c>
    </row>
    <row r="790" spans="1:16" hidden="1">
      <c r="A790" s="160" t="str">
        <f t="array" ref="A790">IFERROR((INDEX(名冊[#All],MATCH(表格8[[#This Row],[姓名]],名冊[[#All],[姓名]],0),COLUMN(名冊[[#Headers],[字號]]))),"")</f>
        <v/>
      </c>
      <c r="B790" s="160" t="s">
        <v>1778</v>
      </c>
      <c r="C790" s="162"/>
      <c r="D790" s="160" t="str">
        <f t="shared" ref="D790:D800" si="20">"住院退費"</f>
        <v>住院退費</v>
      </c>
      <c r="E790" s="163">
        <v>45271</v>
      </c>
      <c r="F790" s="163">
        <v>45288</v>
      </c>
      <c r="G790" s="168">
        <f>IF(AND(表格8[[#This Row],[住院日]]&lt;&gt;"",表格8[[#This Row],[出院日]]&lt;&gt;""),(IF(表格8[姓名]="",0,(表格8[出院日]-表格8[住院日])+1)),0)</f>
        <v>18</v>
      </c>
      <c r="H790" s="165" t="str">
        <f>IFERROR((INDEX(名冊[#All],MATCH(表格8[[#This Row],[姓名]],名冊[[#All],[姓名]],0),COLUMN(名冊[[#Headers],[月費]]))),"")</f>
        <v/>
      </c>
      <c r="I790" s="165" t="str">
        <f t="array" ref="I790">IFERROR((INDEX(名冊[#All],MATCH(表格8[[#This Row],[姓名]],名冊[[#All],[姓名]],0),COLUMN(名冊[[#Headers],[包月]]))),"")</f>
        <v/>
      </c>
      <c r="J790" s="165">
        <f>600</f>
        <v>600</v>
      </c>
      <c r="K790" s="174" t="e">
        <f>-(ROUND(IF(表格8[姓名]="",0,(((表格8[月費]+表格8[[#This Row],[包月]])/30)-表格8[佔床費])*表格8[住院天數(含前後日)]),0))</f>
        <v>#VALUE!</v>
      </c>
      <c r="L790" s="169" t="str">
        <f>"住院退費 "&amp;TEXT(表格8[[#This Row],[住院日]],"mm/dd;;")&amp;"-"&amp;TEXT(表格8[[#This Row],[出院日]],"mm/dd;;")&amp;" 共"&amp;表格8[[#This Row],[住院天數(含前後日)]]&amp;"日"</f>
        <v>住院退費 12/11-12/28 共18日</v>
      </c>
      <c r="M790" s="167">
        <f>-(ROUNDDOWN(表格8[[#This Row],[住院天數(含前後日)]]/7,0)*50)</f>
        <v>-100</v>
      </c>
      <c r="N790" s="70"/>
      <c r="O790" s="172"/>
      <c r="P790" s="174">
        <f>-(ROUND(表格8[[#This Row],[冷氣使用
天數]]*(500/30),0))</f>
        <v>0</v>
      </c>
    </row>
    <row r="791" spans="1:16" hidden="1">
      <c r="A791" s="160" t="str">
        <f t="array" ref="A791">IFERROR((INDEX(名冊[#All],MATCH(表格8[[#This Row],[姓名]],名冊[[#All],[姓名]],0),COLUMN(名冊[[#Headers],[字號]]))),"")</f>
        <v/>
      </c>
      <c r="B791" s="160" t="s">
        <v>1779</v>
      </c>
      <c r="C791" s="162"/>
      <c r="D791" s="160" t="str">
        <f t="shared" si="20"/>
        <v>住院退費</v>
      </c>
      <c r="E791" s="163">
        <v>45274</v>
      </c>
      <c r="F791" s="163">
        <v>45294</v>
      </c>
      <c r="G791" s="168">
        <f>IF(AND(表格8[[#This Row],[住院日]]&lt;&gt;"",表格8[[#This Row],[出院日]]&lt;&gt;""),(IF(表格8[姓名]="",0,(表格8[出院日]-表格8[住院日])+1)),0)</f>
        <v>21</v>
      </c>
      <c r="H791" s="165" t="str">
        <f>IFERROR((INDEX(名冊[#All],MATCH(表格8[[#This Row],[姓名]],名冊[[#All],[姓名]],0),COLUMN(名冊[[#Headers],[月費]]))),"")</f>
        <v/>
      </c>
      <c r="I791" s="165" t="str">
        <f t="array" ref="I791">IFERROR((INDEX(名冊[#All],MATCH(表格8[[#This Row],[姓名]],名冊[[#All],[姓名]],0),COLUMN(名冊[[#Headers],[包月]]))),"")</f>
        <v/>
      </c>
      <c r="J791" s="165">
        <f>600</f>
        <v>600</v>
      </c>
      <c r="K791" s="174" t="e">
        <f>-(ROUND(IF(表格8[姓名]="",0,(((表格8[月費]+表格8[[#This Row],[包月]])/30)-表格8[佔床費])*表格8[住院天數(含前後日)]),0))</f>
        <v>#VALUE!</v>
      </c>
      <c r="L791" s="169" t="str">
        <f>"住院退費 "&amp;TEXT(表格8[[#This Row],[住院日]],"mm/dd;;")&amp;"-"&amp;TEXT(表格8[[#This Row],[出院日]],"mm/dd;;")&amp;" 共"&amp;表格8[[#This Row],[住院天數(含前後日)]]&amp;"日"</f>
        <v>住院退費 12/14-01/03 共21日</v>
      </c>
      <c r="M791" s="167">
        <f>-(ROUNDDOWN(表格8[[#This Row],[住院天數(含前後日)]]/7,0)*50)</f>
        <v>-150</v>
      </c>
      <c r="N791" s="70"/>
      <c r="O791" s="172"/>
      <c r="P791" s="174">
        <f>-(ROUND(表格8[[#This Row],[冷氣使用
天數]]*(500/30),0))</f>
        <v>0</v>
      </c>
    </row>
    <row r="792" spans="1:16" hidden="1">
      <c r="A792" s="160" t="str">
        <f t="array" ref="A792">IFERROR((INDEX(名冊[#All],MATCH(表格8[[#This Row],[姓名]],名冊[[#All],[姓名]],0),COLUMN(名冊[[#Headers],[字號]]))),"")</f>
        <v/>
      </c>
      <c r="B792" s="160" t="s">
        <v>1780</v>
      </c>
      <c r="C792" s="162"/>
      <c r="D792" s="160" t="str">
        <f t="shared" si="20"/>
        <v>住院退費</v>
      </c>
      <c r="E792" s="163">
        <v>45273</v>
      </c>
      <c r="F792" s="163">
        <v>45301</v>
      </c>
      <c r="G792" s="168">
        <f>IF(AND(表格8[[#This Row],[住院日]]&lt;&gt;"",表格8[[#This Row],[出院日]]&lt;&gt;""),(IF(表格8[姓名]="",0,(表格8[出院日]-表格8[住院日])+1)),0)</f>
        <v>29</v>
      </c>
      <c r="H792" s="165" t="str">
        <f>IFERROR((INDEX(名冊[#All],MATCH(表格8[[#This Row],[姓名]],名冊[[#All],[姓名]],0),COLUMN(名冊[[#Headers],[月費]]))),"")</f>
        <v/>
      </c>
      <c r="I792" s="165" t="str">
        <f t="array" ref="I792">IFERROR((INDEX(名冊[#All],MATCH(表格8[[#This Row],[姓名]],名冊[[#All],[姓名]],0),COLUMN(名冊[[#Headers],[包月]]))),"")</f>
        <v/>
      </c>
      <c r="J792" s="165">
        <f>600</f>
        <v>600</v>
      </c>
      <c r="K792" s="174" t="e">
        <f>-(ROUND(IF(表格8[姓名]="",0,(((表格8[月費]+表格8[[#This Row],[包月]])/30)-表格8[佔床費])*表格8[住院天數(含前後日)]),0))</f>
        <v>#VALUE!</v>
      </c>
      <c r="L792" s="169" t="str">
        <f>"住院退費 "&amp;TEXT(表格8[[#This Row],[住院日]],"mm/dd;;")&amp;"-"&amp;TEXT(表格8[[#This Row],[出院日]],"mm/dd;;")&amp;" 共"&amp;表格8[[#This Row],[住院天數(含前後日)]]&amp;"日"</f>
        <v>住院退費 12/13-01/10 共29日</v>
      </c>
      <c r="M792" s="167">
        <f>-(ROUNDDOWN(表格8[[#This Row],[住院天數(含前後日)]]/7,0)*50)</f>
        <v>-200</v>
      </c>
      <c r="N792" s="70"/>
      <c r="O792" s="172"/>
      <c r="P792" s="174">
        <f>-(ROUND(表格8[[#This Row],[冷氣使用
天數]]*(500/30),0))</f>
        <v>0</v>
      </c>
    </row>
    <row r="793" spans="1:16" hidden="1">
      <c r="A793" s="160" t="str">
        <f t="array" ref="A793">IFERROR((INDEX(名冊[#All],MATCH(表格8[[#This Row],[姓名]],名冊[[#All],[姓名]],0),COLUMN(名冊[[#Headers],[字號]]))),"")</f>
        <v>1-716</v>
      </c>
      <c r="B793" s="160" t="s">
        <v>1781</v>
      </c>
      <c r="C793" s="162"/>
      <c r="D793" s="160" t="str">
        <f t="shared" si="20"/>
        <v>住院退費</v>
      </c>
      <c r="E793" s="163">
        <v>45302</v>
      </c>
      <c r="F793" s="163">
        <v>45307</v>
      </c>
      <c r="G793" s="168">
        <f>IF(AND(表格8[[#This Row],[住院日]]&lt;&gt;"",表格8[[#This Row],[出院日]]&lt;&gt;""),(IF(表格8[姓名]="",0,(表格8[出院日]-表格8[住院日])+1)),0)</f>
        <v>6</v>
      </c>
      <c r="H793" s="165">
        <f>IFERROR((INDEX(名冊[#All],MATCH(表格8[[#This Row],[姓名]],名冊[[#All],[姓名]],0),COLUMN(名冊[[#Headers],[月費]]))),"")</f>
        <v>27000</v>
      </c>
      <c r="I793" s="165">
        <f t="array" ref="I793">IFERROR((INDEX(名冊[#All],MATCH(表格8[[#This Row],[姓名]],名冊[[#All],[姓名]],0),COLUMN(名冊[[#Headers],[包月]]))),"")</f>
        <v>0</v>
      </c>
      <c r="J793" s="165">
        <f>600</f>
        <v>600</v>
      </c>
      <c r="K793" s="174">
        <f>-(ROUND(IF(表格8[姓名]="",0,(((表格8[月費]+表格8[[#This Row],[包月]])/30)-表格8[佔床費])*表格8[住院天數(含前後日)]),0))</f>
        <v>-1800</v>
      </c>
      <c r="L793" s="169" t="str">
        <f>"住院退費 "&amp;TEXT(表格8[[#This Row],[住院日]],"mm/dd;;")&amp;"-"&amp;TEXT(表格8[[#This Row],[出院日]],"mm/dd;;")&amp;" 共"&amp;表格8[[#This Row],[住院天數(含前後日)]]&amp;"日"</f>
        <v>住院退費 01/11-01/16 共6日</v>
      </c>
      <c r="M793" s="167">
        <f>-(ROUNDDOWN(表格8[[#This Row],[住院天數(含前後日)]]/7,0)*50)</f>
        <v>0</v>
      </c>
      <c r="N793" s="70"/>
      <c r="O793" s="172"/>
      <c r="P793" s="174">
        <f>-(ROUND(表格8[[#This Row],[冷氣使用
天數]]*(500/30),0))</f>
        <v>0</v>
      </c>
    </row>
    <row r="794" spans="1:16" hidden="1">
      <c r="A794" s="160" t="str">
        <f t="array" ref="A794">IFERROR((INDEX(名冊[#All],MATCH(表格8[[#This Row],[姓名]],名冊[[#All],[姓名]],0),COLUMN(名冊[[#Headers],[字號]]))),"")</f>
        <v/>
      </c>
      <c r="B794" s="160" t="s">
        <v>1782</v>
      </c>
      <c r="C794" s="162"/>
      <c r="D794" s="160" t="str">
        <f t="shared" si="20"/>
        <v>住院退費</v>
      </c>
      <c r="E794" s="163">
        <v>45302</v>
      </c>
      <c r="F794" s="163">
        <v>45308</v>
      </c>
      <c r="G794" s="168">
        <f>IF(AND(表格8[[#This Row],[住院日]]&lt;&gt;"",表格8[[#This Row],[出院日]]&lt;&gt;""),(IF(表格8[姓名]="",0,(表格8[出院日]-表格8[住院日])+1)),0)</f>
        <v>7</v>
      </c>
      <c r="H794" s="165" t="str">
        <f>IFERROR((INDEX(名冊[#All],MATCH(表格8[[#This Row],[姓名]],名冊[[#All],[姓名]],0),COLUMN(名冊[[#Headers],[月費]]))),"")</f>
        <v/>
      </c>
      <c r="I794" s="165" t="str">
        <f t="array" ref="I794">IFERROR((INDEX(名冊[#All],MATCH(表格8[[#This Row],[姓名]],名冊[[#All],[姓名]],0),COLUMN(名冊[[#Headers],[包月]]))),"")</f>
        <v/>
      </c>
      <c r="J794" s="165">
        <f>600</f>
        <v>600</v>
      </c>
      <c r="K794" s="174" t="e">
        <f>-(ROUND(IF(表格8[姓名]="",0,(((表格8[月費]+表格8[[#This Row],[包月]])/30)-表格8[佔床費])*表格8[住院天數(含前後日)]),0))</f>
        <v>#VALUE!</v>
      </c>
      <c r="L794" s="169" t="str">
        <f>"住院退費 "&amp;TEXT(表格8[[#This Row],[住院日]],"mm/dd;;")&amp;"-"&amp;TEXT(表格8[[#This Row],[出院日]],"mm/dd;;")&amp;" 共"&amp;表格8[[#This Row],[住院天數(含前後日)]]&amp;"日"</f>
        <v>住院退費 01/11-01/17 共7日</v>
      </c>
      <c r="M794" s="167">
        <f>-(ROUNDDOWN(表格8[[#This Row],[住院天數(含前後日)]]/7,0)*50)</f>
        <v>-50</v>
      </c>
      <c r="N794" s="70"/>
      <c r="O794" s="172"/>
      <c r="P794" s="174">
        <f>-(ROUND(表格8[[#This Row],[冷氣使用
天數]]*(500/30),0))</f>
        <v>0</v>
      </c>
    </row>
    <row r="795" spans="1:16" hidden="1">
      <c r="A795" s="160" t="str">
        <f t="array" ref="A795">IFERROR((INDEX(名冊[#All],MATCH(表格8[[#This Row],[姓名]],名冊[[#All],[姓名]],0),COLUMN(名冊[[#Headers],[字號]]))),"")</f>
        <v>1-211</v>
      </c>
      <c r="B795" s="160" t="s">
        <v>1783</v>
      </c>
      <c r="C795" s="162"/>
      <c r="D795" s="160" t="str">
        <f t="shared" si="20"/>
        <v>住院退費</v>
      </c>
      <c r="E795" s="163">
        <v>45303</v>
      </c>
      <c r="F795" s="163">
        <v>45309</v>
      </c>
      <c r="G795" s="168">
        <f>IF(AND(表格8[[#This Row],[住院日]]&lt;&gt;"",表格8[[#This Row],[出院日]]&lt;&gt;""),(IF(表格8[姓名]="",0,(表格8[出院日]-表格8[住院日])+1)),0)</f>
        <v>7</v>
      </c>
      <c r="H795" s="165">
        <f>IFERROR((INDEX(名冊[#All],MATCH(表格8[[#This Row],[姓名]],名冊[[#All],[姓名]],0),COLUMN(名冊[[#Headers],[月費]]))),"")</f>
        <v>30000</v>
      </c>
      <c r="I795" s="165">
        <f t="array" ref="I795">IFERROR((INDEX(名冊[#All],MATCH(表格8[[#This Row],[姓名]],名冊[[#All],[姓名]],0),COLUMN(名冊[[#Headers],[包月]]))),"")</f>
        <v>0</v>
      </c>
      <c r="J795" s="165">
        <f>600</f>
        <v>600</v>
      </c>
      <c r="K795" s="174">
        <f>-(ROUND(IF(表格8[姓名]="",0,(((表格8[月費]+表格8[[#This Row],[包月]])/30)-表格8[佔床費])*表格8[住院天數(含前後日)]),0))</f>
        <v>-2800</v>
      </c>
      <c r="L795" s="169" t="str">
        <f>"住院退費 "&amp;TEXT(表格8[[#This Row],[住院日]],"mm/dd;;")&amp;"-"&amp;TEXT(表格8[[#This Row],[出院日]],"mm/dd;;")&amp;" 共"&amp;表格8[[#This Row],[住院天數(含前後日)]]&amp;"日"</f>
        <v>住院退費 01/12-01/18 共7日</v>
      </c>
      <c r="M795" s="167">
        <f>-(ROUNDDOWN(表格8[[#This Row],[住院天數(含前後日)]]/7,0)*50)</f>
        <v>-50</v>
      </c>
      <c r="N795" s="70"/>
      <c r="O795" s="172"/>
      <c r="P795" s="174">
        <f>-(ROUND(表格8[[#This Row],[冷氣使用
天數]]*(500/30),0))</f>
        <v>0</v>
      </c>
    </row>
    <row r="796" spans="1:16" hidden="1">
      <c r="A796" s="160" t="str">
        <f t="array" ref="A796">IFERROR((INDEX(名冊[#All],MATCH(表格8[[#This Row],[姓名]],名冊[[#All],[姓名]],0),COLUMN(名冊[[#Headers],[字號]]))),"")</f>
        <v>1-109</v>
      </c>
      <c r="B796" s="160" t="s">
        <v>1784</v>
      </c>
      <c r="C796" s="162"/>
      <c r="D796" s="160" t="str">
        <f t="shared" si="20"/>
        <v>住院退費</v>
      </c>
      <c r="E796" s="163">
        <v>45314</v>
      </c>
      <c r="F796" s="163">
        <v>45316</v>
      </c>
      <c r="G796" s="168">
        <f>IF(AND(表格8[[#This Row],[住院日]]&lt;&gt;"",表格8[[#This Row],[出院日]]&lt;&gt;""),(IF(表格8[姓名]="",0,(表格8[出院日]-表格8[住院日])+1)),0)</f>
        <v>3</v>
      </c>
      <c r="H796" s="165">
        <f>IFERROR((INDEX(名冊[#All],MATCH(表格8[[#This Row],[姓名]],名冊[[#All],[姓名]],0),COLUMN(名冊[[#Headers],[月費]]))),"")</f>
        <v>25000</v>
      </c>
      <c r="I796" s="165">
        <f t="array" ref="I796">IFERROR((INDEX(名冊[#All],MATCH(表格8[[#This Row],[姓名]],名冊[[#All],[姓名]],0),COLUMN(名冊[[#Headers],[包月]]))),"")</f>
        <v>0</v>
      </c>
      <c r="J796" s="165">
        <f>600</f>
        <v>600</v>
      </c>
      <c r="K796" s="174">
        <f>-(ROUND(IF(表格8[姓名]="",0,(((表格8[月費]+表格8[[#This Row],[包月]])/30)-表格8[佔床費])*表格8[住院天數(含前後日)]),0))</f>
        <v>-700</v>
      </c>
      <c r="L796" s="169" t="str">
        <f>"住院退費 "&amp;TEXT(表格8[[#This Row],[住院日]],"mm/dd;;")&amp;"-"&amp;TEXT(表格8[[#This Row],[出院日]],"mm/dd;;")&amp;" 共"&amp;表格8[[#This Row],[住院天數(含前後日)]]&amp;"日"</f>
        <v>住院退費 01/23-01/25 共3日</v>
      </c>
      <c r="M796" s="167">
        <f>-(ROUNDDOWN(表格8[[#This Row],[住院天數(含前後日)]]/7,0)*50)</f>
        <v>0</v>
      </c>
      <c r="N796" s="70"/>
      <c r="O796" s="172"/>
      <c r="P796" s="174">
        <f>-(ROUND(表格8[[#This Row],[冷氣使用
天數]]*(500/30),0))</f>
        <v>0</v>
      </c>
    </row>
    <row r="797" spans="1:16" hidden="1">
      <c r="A797" s="160" t="str">
        <f t="array" ref="A797">IFERROR((INDEX(名冊[#All],MATCH(表格8[[#This Row],[姓名]],名冊[[#All],[姓名]],0),COLUMN(名冊[[#Headers],[字號]]))),"")</f>
        <v>1-602</v>
      </c>
      <c r="B797" s="160" t="s">
        <v>1785</v>
      </c>
      <c r="C797" s="162"/>
      <c r="D797" s="160" t="str">
        <f t="shared" si="20"/>
        <v>住院退費</v>
      </c>
      <c r="E797" s="163">
        <v>45289</v>
      </c>
      <c r="F797" s="163">
        <v>45303</v>
      </c>
      <c r="G797" s="168">
        <f>IF(AND(表格8[[#This Row],[住院日]]&lt;&gt;"",表格8[[#This Row],[出院日]]&lt;&gt;""),(IF(表格8[姓名]="",0,(表格8[出院日]-表格8[住院日])+1)),0)</f>
        <v>15</v>
      </c>
      <c r="H797" s="165">
        <f>IFERROR((INDEX(名冊[#All],MATCH(表格8[[#This Row],[姓名]],名冊[[#All],[姓名]],0),COLUMN(名冊[[#Headers],[月費]]))),"")</f>
        <v>30000</v>
      </c>
      <c r="I797" s="165">
        <f t="array" ref="I797">IFERROR((INDEX(名冊[#All],MATCH(表格8[[#This Row],[姓名]],名冊[[#All],[姓名]],0),COLUMN(名冊[[#Headers],[包月]]))),"")</f>
        <v>0</v>
      </c>
      <c r="J797" s="165">
        <f>600</f>
        <v>600</v>
      </c>
      <c r="K797" s="174">
        <f>-(ROUND(IF(表格8[姓名]="",0,(((表格8[月費]+表格8[[#This Row],[包月]])/30)-表格8[佔床費])*表格8[住院天數(含前後日)]),0))</f>
        <v>-6000</v>
      </c>
      <c r="L797" s="169" t="str">
        <f>"住院退費 "&amp;TEXT(表格8[[#This Row],[住院日]],"mm/dd;;")&amp;"-"&amp;TEXT(表格8[[#This Row],[出院日]],"mm/dd;;")&amp;" 共"&amp;表格8[[#This Row],[住院天數(含前後日)]]&amp;"日"</f>
        <v>住院退費 12/29-01/12 共15日</v>
      </c>
      <c r="M797" s="167">
        <f>-(ROUNDDOWN(表格8[[#This Row],[住院天數(含前後日)]]/7,0)*50)</f>
        <v>-100</v>
      </c>
      <c r="N797" s="70"/>
      <c r="O797" s="172"/>
      <c r="P797" s="174">
        <f>-(ROUND(表格8[[#This Row],[冷氣使用
天數]]*(500/30),0))</f>
        <v>0</v>
      </c>
    </row>
    <row r="798" spans="1:16" hidden="1">
      <c r="A798" s="160" t="str">
        <f t="array" ref="A798">IFERROR((INDEX(名冊[#All],MATCH(表格8[[#This Row],[姓名]],名冊[[#All],[姓名]],0),COLUMN(名冊[[#Headers],[字號]]))),"")</f>
        <v>1-685</v>
      </c>
      <c r="B798" s="160" t="s">
        <v>1786</v>
      </c>
      <c r="C798" s="162"/>
      <c r="D798" s="160" t="str">
        <f t="shared" si="20"/>
        <v>住院退費</v>
      </c>
      <c r="E798" s="163">
        <v>45308</v>
      </c>
      <c r="F798" s="163">
        <v>45315</v>
      </c>
      <c r="G798" s="168">
        <f>IF(AND(表格8[[#This Row],[住院日]]&lt;&gt;"",表格8[[#This Row],[出院日]]&lt;&gt;""),(IF(表格8[姓名]="",0,(表格8[出院日]-表格8[住院日])+1)),0)</f>
        <v>8</v>
      </c>
      <c r="H798" s="165">
        <f>IFERROR((INDEX(名冊[#All],MATCH(表格8[[#This Row],[姓名]],名冊[[#All],[姓名]],0),COLUMN(名冊[[#Headers],[月費]]))),"")</f>
        <v>30000</v>
      </c>
      <c r="I798" s="165">
        <f t="array" ref="I798">IFERROR((INDEX(名冊[#All],MATCH(表格8[[#This Row],[姓名]],名冊[[#All],[姓名]],0),COLUMN(名冊[[#Headers],[包月]]))),"")</f>
        <v>0</v>
      </c>
      <c r="J798" s="165">
        <f>600</f>
        <v>600</v>
      </c>
      <c r="K798" s="174">
        <f>-(ROUND(IF(表格8[姓名]="",0,(((表格8[月費]+表格8[[#This Row],[包月]])/30)-表格8[佔床費])*表格8[住院天數(含前後日)]),0))</f>
        <v>-3200</v>
      </c>
      <c r="L798" s="169" t="str">
        <f>"住院退費 "&amp;TEXT(表格8[[#This Row],[住院日]],"mm/dd;;")&amp;"-"&amp;TEXT(表格8[[#This Row],[出院日]],"mm/dd;;")&amp;" 共"&amp;表格8[[#This Row],[住院天數(含前後日)]]&amp;"日"</f>
        <v>住院退費 01/17-01/24 共8日</v>
      </c>
      <c r="M798" s="167">
        <f>-(ROUNDDOWN(表格8[[#This Row],[住院天數(含前後日)]]/7,0)*50)</f>
        <v>-50</v>
      </c>
      <c r="N798" s="70"/>
      <c r="O798" s="172"/>
      <c r="P798" s="174">
        <f>-(ROUND(表格8[[#This Row],[冷氣使用
天數]]*(500/30),0))</f>
        <v>0</v>
      </c>
    </row>
    <row r="799" spans="1:16" hidden="1">
      <c r="A799" s="160" t="str">
        <f t="array" ref="A799">IFERROR((INDEX(名冊[#All],MATCH(表格8[[#This Row],[姓名]],名冊[[#All],[姓名]],0),COLUMN(名冊[[#Headers],[字號]]))),"")</f>
        <v>2-197</v>
      </c>
      <c r="B799" s="160" t="s">
        <v>1787</v>
      </c>
      <c r="C799" s="162"/>
      <c r="D799" s="160" t="str">
        <f t="shared" si="20"/>
        <v>住院退費</v>
      </c>
      <c r="E799" s="163">
        <v>45296</v>
      </c>
      <c r="F799" s="163">
        <v>45314</v>
      </c>
      <c r="G799" s="168">
        <f>IF(AND(表格8[[#This Row],[住院日]]&lt;&gt;"",表格8[[#This Row],[出院日]]&lt;&gt;""),(IF(表格8[姓名]="",0,(表格8[出院日]-表格8[住院日])+1)),0)</f>
        <v>19</v>
      </c>
      <c r="H799" s="165">
        <f>IFERROR((INDEX(名冊[#All],MATCH(表格8[[#This Row],[姓名]],名冊[[#All],[姓名]],0),COLUMN(名冊[[#Headers],[月費]]))),"")</f>
        <v>35000</v>
      </c>
      <c r="I799" s="165">
        <f t="array" ref="I799">IFERROR((INDEX(名冊[#All],MATCH(表格8[[#This Row],[姓名]],名冊[[#All],[姓名]],0),COLUMN(名冊[[#Headers],[包月]]))),"")</f>
        <v>0</v>
      </c>
      <c r="J799" s="165">
        <f>600</f>
        <v>600</v>
      </c>
      <c r="K799" s="174">
        <f>-(ROUND(IF(表格8[姓名]="",0,(((表格8[月費]+表格8[[#This Row],[包月]])/30)-表格8[佔床費])*表格8[住院天數(含前後日)]),0))</f>
        <v>-10767</v>
      </c>
      <c r="L799" s="169" t="str">
        <f>"住院退費 "&amp;TEXT(表格8[[#This Row],[住院日]],"mm/dd;;")&amp;"-"&amp;TEXT(表格8[[#This Row],[出院日]],"mm/dd;;")&amp;" 共"&amp;表格8[[#This Row],[住院天數(含前後日)]]&amp;"日"</f>
        <v>住院退費 01/05-01/23 共19日</v>
      </c>
      <c r="M799" s="167">
        <f>-(ROUNDDOWN(表格8[[#This Row],[住院天數(含前後日)]]/7,0)*50)</f>
        <v>-100</v>
      </c>
      <c r="N799" s="70"/>
      <c r="O799" s="172"/>
      <c r="P799" s="174">
        <f>-(ROUND(表格8[[#This Row],[冷氣使用
天數]]*(500/30),0))</f>
        <v>0</v>
      </c>
    </row>
    <row r="800" spans="1:16" hidden="1">
      <c r="A800" s="160" t="str">
        <f t="array" ref="A800">IFERROR((INDEX(名冊[#All],MATCH(表格8[[#This Row],[姓名]],名冊[[#All],[姓名]],0),COLUMN(名冊[[#Headers],[字號]]))),"")</f>
        <v/>
      </c>
      <c r="B800" s="160" t="s">
        <v>1788</v>
      </c>
      <c r="C800" s="162"/>
      <c r="D800" s="160" t="str">
        <f t="shared" si="20"/>
        <v>住院退費</v>
      </c>
      <c r="E800" s="163">
        <v>45615</v>
      </c>
      <c r="F800" s="163">
        <v>45652</v>
      </c>
      <c r="G800" s="168">
        <f>IF(AND(表格8[[#This Row],[住院日]]&lt;&gt;"",表格8[[#This Row],[出院日]]&lt;&gt;""),(IF(表格8[姓名]="",0,(表格8[出院日]-表格8[住院日])+1)),0)</f>
        <v>38</v>
      </c>
      <c r="H800" s="165" t="str">
        <f>IFERROR((INDEX(名冊[#All],MATCH(表格8[[#This Row],[姓名]],名冊[[#All],[姓名]],0),COLUMN(名冊[[#Headers],[月費]]))),"")</f>
        <v/>
      </c>
      <c r="I800" s="165" t="str">
        <f t="array" ref="I800">IFERROR((INDEX(名冊[#All],MATCH(表格8[[#This Row],[姓名]],名冊[[#All],[姓名]],0),COLUMN(名冊[[#Headers],[包月]]))),"")</f>
        <v/>
      </c>
      <c r="J800" s="165">
        <f>600</f>
        <v>600</v>
      </c>
      <c r="K800" s="174" t="e">
        <f>-(ROUND(IF(表格8[姓名]="",0,(((表格8[月費]+表格8[[#This Row],[包月]])/30)-表格8[佔床費])*表格8[住院天數(含前後日)]),0))</f>
        <v>#VALUE!</v>
      </c>
      <c r="L800" s="169" t="str">
        <f>"住院退費 "&amp;TEXT(表格8[[#This Row],[住院日]],"mm/dd;;")&amp;"-"&amp;TEXT(表格8[[#This Row],[出院日]],"mm/dd;;")&amp;" 共"&amp;表格8[[#This Row],[住院天數(含前後日)]]&amp;"日"</f>
        <v>住院退費 11/19-12/26 共38日</v>
      </c>
      <c r="M800" s="167">
        <f>-(ROUNDDOWN(表格8[[#This Row],[住院天數(含前後日)]]/7,0)*50)</f>
        <v>-250</v>
      </c>
      <c r="N800" s="70"/>
      <c r="O800" s="172"/>
      <c r="P800" s="174">
        <f>-(ROUND(表格8[[#This Row],[冷氣使用
天數]]*(500/30),0))</f>
        <v>0</v>
      </c>
    </row>
    <row r="801" spans="1:16" hidden="1">
      <c r="A801" s="160" t="str">
        <f t="array" ref="A801">IFERROR((INDEX(名冊[#All],MATCH(表格8[[#This Row],[姓名]],名冊[[#All],[姓名]],0),COLUMN(名冊[[#Headers],[字號]]))),"")</f>
        <v/>
      </c>
      <c r="B801" s="160" t="s">
        <v>1823</v>
      </c>
      <c r="C801" s="162"/>
      <c r="D801" s="160" t="str">
        <f t="shared" ref="D801:D833" si="21">"住院退費"</f>
        <v>住院退費</v>
      </c>
      <c r="E801" s="163">
        <v>45377</v>
      </c>
      <c r="F801" s="163">
        <v>45381</v>
      </c>
      <c r="G801" s="168">
        <f>IF(AND(表格8[[#This Row],[住院日]]&lt;&gt;"",表格8[[#This Row],[出院日]]&lt;&gt;""),(IF(表格8[姓名]="",0,(表格8[出院日]-表格8[住院日])+1)),0)</f>
        <v>5</v>
      </c>
      <c r="H801" s="165" t="str">
        <f>IFERROR((INDEX(名冊[#All],MATCH(表格8[[#This Row],[姓名]],名冊[[#All],[姓名]],0),COLUMN(名冊[[#Headers],[月費]]))),"")</f>
        <v/>
      </c>
      <c r="I801" s="165" t="str">
        <f t="array" ref="I801">IFERROR((INDEX(名冊[#All],MATCH(表格8[[#This Row],[姓名]],名冊[[#All],[姓名]],0),COLUMN(名冊[[#Headers],[包月]]))),"")</f>
        <v/>
      </c>
      <c r="J801" s="165">
        <f>600</f>
        <v>600</v>
      </c>
      <c r="K801" s="174" t="e">
        <f>-(ROUND(IF(表格8[姓名]="",0,(((表格8[月費]+表格8[[#This Row],[包月]])/30)-表格8[佔床費])*表格8[住院天數(含前後日)]),0))</f>
        <v>#VALUE!</v>
      </c>
      <c r="L801" s="169" t="str">
        <f>"住院退費 "&amp;TEXT(表格8[[#This Row],[住院日]],"mm/dd;;")&amp;"-"&amp;TEXT(表格8[[#This Row],[出院日]],"mm/dd;;")&amp;" 共"&amp;表格8[[#This Row],[住院天數(含前後日)]]&amp;"日"</f>
        <v>住院退費 03/26-03/30 共5日</v>
      </c>
      <c r="M801" s="167">
        <f>-(ROUNDDOWN(表格8[[#This Row],[住院天數(含前後日)]]/7,0)*50)</f>
        <v>0</v>
      </c>
      <c r="N801" s="70"/>
      <c r="O801" s="172"/>
      <c r="P801" s="174">
        <f>-(ROUND(表格8[[#This Row],[冷氣使用
天數]]*(500/30),0))</f>
        <v>0</v>
      </c>
    </row>
    <row r="802" spans="1:16" hidden="1">
      <c r="A802" s="160" t="str">
        <f t="array" ref="A802">IFERROR((INDEX(名冊[#All],MATCH(表格8[[#This Row],[姓名]],名冊[[#All],[姓名]],0),COLUMN(名冊[[#Headers],[字號]]))),"")</f>
        <v/>
      </c>
      <c r="B802" s="160" t="s">
        <v>1824</v>
      </c>
      <c r="C802" s="162"/>
      <c r="D802" s="160" t="str">
        <f t="shared" si="21"/>
        <v>住院退費</v>
      </c>
      <c r="E802" s="163">
        <v>45377</v>
      </c>
      <c r="F802" s="163">
        <v>45378</v>
      </c>
      <c r="G802" s="168">
        <f>IF(AND(表格8[[#This Row],[住院日]]&lt;&gt;"",表格8[[#This Row],[出院日]]&lt;&gt;""),(IF(表格8[姓名]="",0,(表格8[出院日]-表格8[住院日])+1)),0)</f>
        <v>2</v>
      </c>
      <c r="H802" s="165" t="str">
        <f>IFERROR((INDEX(名冊[#All],MATCH(表格8[[#This Row],[姓名]],名冊[[#All],[姓名]],0),COLUMN(名冊[[#Headers],[月費]]))),"")</f>
        <v/>
      </c>
      <c r="I802" s="165" t="str">
        <f t="array" ref="I802">IFERROR((INDEX(名冊[#All],MATCH(表格8[[#This Row],[姓名]],名冊[[#All],[姓名]],0),COLUMN(名冊[[#Headers],[包月]]))),"")</f>
        <v/>
      </c>
      <c r="J802" s="165">
        <f>600</f>
        <v>600</v>
      </c>
      <c r="K802" s="174" t="e">
        <f>-(ROUND(IF(表格8[姓名]="",0,(((表格8[月費]+表格8[[#This Row],[包月]])/30)-表格8[佔床費])*表格8[住院天數(含前後日)]),0))</f>
        <v>#VALUE!</v>
      </c>
      <c r="L802" s="169" t="str">
        <f>"住院退費 "&amp;TEXT(表格8[[#This Row],[住院日]],"mm/dd;;")&amp;"-"&amp;TEXT(表格8[[#This Row],[出院日]],"mm/dd;;")&amp;" 共"&amp;表格8[[#This Row],[住院天數(含前後日)]]&amp;"日"</f>
        <v>住院退費 03/26-03/27 共2日</v>
      </c>
      <c r="M802" s="167">
        <f>-(ROUNDDOWN(表格8[[#This Row],[住院天數(含前後日)]]/7,0)*50)</f>
        <v>0</v>
      </c>
      <c r="N802" s="70"/>
      <c r="O802" s="172"/>
      <c r="P802" s="174">
        <f>-(ROUND(表格8[[#This Row],[冷氣使用
天數]]*(500/30),0))</f>
        <v>0</v>
      </c>
    </row>
    <row r="803" spans="1:16" hidden="1">
      <c r="A803" s="160" t="str">
        <f t="array" ref="A803">IFERROR((INDEX(名冊[#All],MATCH(表格8[[#This Row],[姓名]],名冊[[#All],[姓名]],0),COLUMN(名冊[[#Headers],[字號]]))),"")</f>
        <v>1-175</v>
      </c>
      <c r="B803" s="160" t="s">
        <v>1825</v>
      </c>
      <c r="C803" s="162"/>
      <c r="D803" s="160" t="str">
        <f t="shared" si="21"/>
        <v>住院退費</v>
      </c>
      <c r="E803" s="163">
        <v>45317</v>
      </c>
      <c r="F803" s="163">
        <v>45344</v>
      </c>
      <c r="G803" s="168">
        <f>IF(AND(表格8[[#This Row],[住院日]]&lt;&gt;"",表格8[[#This Row],[出院日]]&lt;&gt;""),(IF(表格8[姓名]="",0,(表格8[出院日]-表格8[住院日])+1)),0)</f>
        <v>28</v>
      </c>
      <c r="H803" s="165">
        <f>IFERROR((INDEX(名冊[#All],MATCH(表格8[[#This Row],[姓名]],名冊[[#All],[姓名]],0),COLUMN(名冊[[#Headers],[月費]]))),"")</f>
        <v>0</v>
      </c>
      <c r="I803" s="165">
        <f t="array" ref="I803">IFERROR((INDEX(名冊[#All],MATCH(表格8[[#This Row],[姓名]],名冊[[#All],[姓名]],0),COLUMN(名冊[[#Headers],[包月]]))),"")</f>
        <v>0</v>
      </c>
      <c r="J803" s="165">
        <f>600</f>
        <v>600</v>
      </c>
      <c r="K803" s="174">
        <f>-(ROUND(IF(表格8[姓名]="",0,(((表格8[月費]+表格8[[#This Row],[包月]])/30)-表格8[佔床費])*表格8[住院天數(含前後日)]),0))</f>
        <v>16800</v>
      </c>
      <c r="L803" s="169" t="str">
        <f>"住院退費 "&amp;TEXT(表格8[[#This Row],[住院日]],"mm/dd;;")&amp;"-"&amp;TEXT(表格8[[#This Row],[出院日]],"mm/dd;;")&amp;" 共"&amp;表格8[[#This Row],[住院天數(含前後日)]]&amp;"日"</f>
        <v>住院退費 01/26-02/22 共28日</v>
      </c>
      <c r="M803" s="167">
        <f>-(ROUNDDOWN(表格8[[#This Row],[住院天數(含前後日)]]/7,0)*50)</f>
        <v>-200</v>
      </c>
      <c r="N803" s="70"/>
      <c r="O803" s="172"/>
      <c r="P803" s="174">
        <f>-(ROUND(表格8[[#This Row],[冷氣使用
天數]]*(500/30),0))</f>
        <v>0</v>
      </c>
    </row>
    <row r="804" spans="1:16" hidden="1">
      <c r="A804" s="160" t="str">
        <f t="array" ref="A804">IFERROR((INDEX(名冊[#All],MATCH(表格8[[#This Row],[姓名]],名冊[[#All],[姓名]],0),COLUMN(名冊[[#Headers],[字號]]))),"")</f>
        <v>1-200</v>
      </c>
      <c r="B804" s="160" t="s">
        <v>1826</v>
      </c>
      <c r="C804" s="162"/>
      <c r="D804" s="160" t="str">
        <f t="shared" si="21"/>
        <v>住院退費</v>
      </c>
      <c r="E804" s="163">
        <v>45317</v>
      </c>
      <c r="F804" s="163">
        <v>45325</v>
      </c>
      <c r="G804" s="168">
        <f>IF(AND(表格8[[#This Row],[住院日]]&lt;&gt;"",表格8[[#This Row],[出院日]]&lt;&gt;""),(IF(表格8[姓名]="",0,(表格8[出院日]-表格8[住院日])+1)),0)</f>
        <v>9</v>
      </c>
      <c r="H804" s="165">
        <f>IFERROR((INDEX(名冊[#All],MATCH(表格8[[#This Row],[姓名]],名冊[[#All],[姓名]],0),COLUMN(名冊[[#Headers],[月費]]))),"")</f>
        <v>30000</v>
      </c>
      <c r="I804" s="165">
        <f t="array" ref="I804">IFERROR((INDEX(名冊[#All],MATCH(表格8[[#This Row],[姓名]],名冊[[#All],[姓名]],0),COLUMN(名冊[[#Headers],[包月]]))),"")</f>
        <v>0</v>
      </c>
      <c r="J804" s="165">
        <f>600</f>
        <v>600</v>
      </c>
      <c r="K804" s="174">
        <f>-(ROUND(IF(表格8[姓名]="",0,(((表格8[月費]+表格8[[#This Row],[包月]])/30)-表格8[佔床費])*表格8[住院天數(含前後日)]),0))</f>
        <v>-3600</v>
      </c>
      <c r="L804" s="169" t="str">
        <f>"住院退費 "&amp;TEXT(表格8[[#This Row],[住院日]],"mm/dd;;")&amp;"-"&amp;TEXT(表格8[[#This Row],[出院日]],"mm/dd;;")&amp;" 共"&amp;表格8[[#This Row],[住院天數(含前後日)]]&amp;"日"</f>
        <v>住院退費 01/26-02/03 共9日</v>
      </c>
      <c r="M804" s="167">
        <f>-(ROUNDDOWN(表格8[[#This Row],[住院天數(含前後日)]]/7,0)*50)</f>
        <v>-50</v>
      </c>
      <c r="N804" s="70"/>
      <c r="O804" s="172"/>
      <c r="P804" s="174">
        <f>-(ROUND(表格8[[#This Row],[冷氣使用
天數]]*(500/30),0))</f>
        <v>0</v>
      </c>
    </row>
    <row r="805" spans="1:16" hidden="1">
      <c r="A805" s="160" t="str">
        <f t="array" ref="A805">IFERROR((INDEX(名冊[#All],MATCH(表格8[[#This Row],[姓名]],名冊[[#All],[姓名]],0),COLUMN(名冊[[#Headers],[字號]]))),"")</f>
        <v/>
      </c>
      <c r="B805" s="160" t="s">
        <v>1827</v>
      </c>
      <c r="C805" s="162"/>
      <c r="D805" s="160" t="str">
        <f t="shared" si="21"/>
        <v>住院退費</v>
      </c>
      <c r="E805" s="163">
        <v>45319</v>
      </c>
      <c r="F805" s="163">
        <v>45329</v>
      </c>
      <c r="G805" s="168">
        <f>IF(AND(表格8[[#This Row],[住院日]]&lt;&gt;"",表格8[[#This Row],[出院日]]&lt;&gt;""),(IF(表格8[姓名]="",0,(表格8[出院日]-表格8[住院日])+1)),0)</f>
        <v>11</v>
      </c>
      <c r="H805" s="165" t="str">
        <f>IFERROR((INDEX(名冊[#All],MATCH(表格8[[#This Row],[姓名]],名冊[[#All],[姓名]],0),COLUMN(名冊[[#Headers],[月費]]))),"")</f>
        <v/>
      </c>
      <c r="I805" s="165" t="str">
        <f t="array" ref="I805">IFERROR((INDEX(名冊[#All],MATCH(表格8[[#This Row],[姓名]],名冊[[#All],[姓名]],0),COLUMN(名冊[[#Headers],[包月]]))),"")</f>
        <v/>
      </c>
      <c r="J805" s="165">
        <f>600</f>
        <v>600</v>
      </c>
      <c r="K805" s="174" t="e">
        <f>-(ROUND(IF(表格8[姓名]="",0,(((表格8[月費]+表格8[[#This Row],[包月]])/30)-表格8[佔床費])*表格8[住院天數(含前後日)]),0))</f>
        <v>#VALUE!</v>
      </c>
      <c r="L805" s="169" t="str">
        <f>"住院退費 "&amp;TEXT(表格8[[#This Row],[住院日]],"mm/dd;;")&amp;"-"&amp;TEXT(表格8[[#This Row],[出院日]],"mm/dd;;")&amp;" 共"&amp;表格8[[#This Row],[住院天數(含前後日)]]&amp;"日"</f>
        <v>住院退費 01/28-02/07 共11日</v>
      </c>
      <c r="M805" s="167">
        <f>-(ROUNDDOWN(表格8[[#This Row],[住院天數(含前後日)]]/7,0)*50)</f>
        <v>-50</v>
      </c>
      <c r="N805" s="70"/>
      <c r="O805" s="172"/>
      <c r="P805" s="174">
        <f>-(ROUND(表格8[[#This Row],[冷氣使用
天數]]*(500/30),0))</f>
        <v>0</v>
      </c>
    </row>
    <row r="806" spans="1:16" hidden="1">
      <c r="A806" s="160" t="str">
        <f t="array" ref="A806">IFERROR((INDEX(名冊[#All],MATCH(表格8[[#This Row],[姓名]],名冊[[#All],[姓名]],0),COLUMN(名冊[[#Headers],[字號]]))),"")</f>
        <v>1-629</v>
      </c>
      <c r="B806" s="160" t="s">
        <v>1828</v>
      </c>
      <c r="C806" s="162"/>
      <c r="D806" s="160" t="str">
        <f t="shared" si="21"/>
        <v>住院退費</v>
      </c>
      <c r="E806" s="163">
        <v>45321</v>
      </c>
      <c r="F806" s="163">
        <v>45327</v>
      </c>
      <c r="G806" s="168">
        <f>IF(AND(表格8[[#This Row],[住院日]]&lt;&gt;"",表格8[[#This Row],[出院日]]&lt;&gt;""),(IF(表格8[姓名]="",0,(表格8[出院日]-表格8[住院日])+1)),0)</f>
        <v>7</v>
      </c>
      <c r="H806" s="165">
        <f>IFERROR((INDEX(名冊[#All],MATCH(表格8[[#This Row],[姓名]],名冊[[#All],[姓名]],0),COLUMN(名冊[[#Headers],[月費]]))),"")</f>
        <v>27000</v>
      </c>
      <c r="I806" s="165">
        <f t="array" ref="I806">IFERROR((INDEX(名冊[#All],MATCH(表格8[[#This Row],[姓名]],名冊[[#All],[姓名]],0),COLUMN(名冊[[#Headers],[包月]]))),"")</f>
        <v>0</v>
      </c>
      <c r="J806" s="165">
        <f>600</f>
        <v>600</v>
      </c>
      <c r="K806" s="174">
        <f>-(ROUND(IF(表格8[姓名]="",0,(((表格8[月費]+表格8[[#This Row],[包月]])/30)-表格8[佔床費])*表格8[住院天數(含前後日)]),0))</f>
        <v>-2100</v>
      </c>
      <c r="L806" s="169" t="str">
        <f>"住院退費 "&amp;TEXT(表格8[[#This Row],[住院日]],"mm/dd;;")&amp;"-"&amp;TEXT(表格8[[#This Row],[出院日]],"mm/dd;;")&amp;" 共"&amp;表格8[[#This Row],[住院天數(含前後日)]]&amp;"日"</f>
        <v>住院退費 01/30-02/05 共7日</v>
      </c>
      <c r="M806" s="167">
        <f>-(ROUNDDOWN(表格8[[#This Row],[住院天數(含前後日)]]/7,0)*50)</f>
        <v>-50</v>
      </c>
      <c r="N806" s="70"/>
      <c r="O806" s="172"/>
      <c r="P806" s="174">
        <f>-(ROUND(表格8[[#This Row],[冷氣使用
天數]]*(500/30),0))</f>
        <v>0</v>
      </c>
    </row>
    <row r="807" spans="1:16" hidden="1">
      <c r="A807" s="160" t="str">
        <f t="array" ref="A807">IFERROR((INDEX(名冊[#All],MATCH(表格8[[#This Row],[姓名]],名冊[[#All],[姓名]],0),COLUMN(名冊[[#Headers],[字號]]))),"")</f>
        <v/>
      </c>
      <c r="B807" s="160" t="s">
        <v>1829</v>
      </c>
      <c r="C807" s="162"/>
      <c r="D807" s="160" t="str">
        <f t="shared" si="21"/>
        <v>住院退費</v>
      </c>
      <c r="E807" s="163">
        <v>45328</v>
      </c>
      <c r="F807" s="163">
        <v>45334</v>
      </c>
      <c r="G807" s="168">
        <f>IF(AND(表格8[[#This Row],[住院日]]&lt;&gt;"",表格8[[#This Row],[出院日]]&lt;&gt;""),(IF(表格8[姓名]="",0,(表格8[出院日]-表格8[住院日])+1)),0)</f>
        <v>7</v>
      </c>
      <c r="H807" s="165" t="str">
        <f>IFERROR((INDEX(名冊[#All],MATCH(表格8[[#This Row],[姓名]],名冊[[#All],[姓名]],0),COLUMN(名冊[[#Headers],[月費]]))),"")</f>
        <v/>
      </c>
      <c r="I807" s="165" t="str">
        <f t="array" ref="I807">IFERROR((INDEX(名冊[#All],MATCH(表格8[[#This Row],[姓名]],名冊[[#All],[姓名]],0),COLUMN(名冊[[#Headers],[包月]]))),"")</f>
        <v/>
      </c>
      <c r="J807" s="165">
        <f>600</f>
        <v>600</v>
      </c>
      <c r="K807" s="174" t="e">
        <f>-(ROUND(IF(表格8[姓名]="",0,(((表格8[月費]+表格8[[#This Row],[包月]])/30)-表格8[佔床費])*表格8[住院天數(含前後日)]),0))</f>
        <v>#VALUE!</v>
      </c>
      <c r="L807" s="169" t="str">
        <f>"住院退費 "&amp;TEXT(表格8[[#This Row],[住院日]],"mm/dd;;")&amp;"-"&amp;TEXT(表格8[[#This Row],[出院日]],"mm/dd;;")&amp;" 共"&amp;表格8[[#This Row],[住院天數(含前後日)]]&amp;"日"</f>
        <v>住院退費 02/06-02/12 共7日</v>
      </c>
      <c r="M807" s="167">
        <f>-(ROUNDDOWN(表格8[[#This Row],[住院天數(含前後日)]]/7,0)*50)</f>
        <v>-50</v>
      </c>
      <c r="N807" s="70"/>
      <c r="O807" s="172"/>
      <c r="P807" s="174">
        <f>-(ROUND(表格8[[#This Row],[冷氣使用
天數]]*(500/30),0))</f>
        <v>0</v>
      </c>
    </row>
    <row r="808" spans="1:16" hidden="1">
      <c r="A808" s="160" t="str">
        <f t="array" ref="A808">IFERROR((INDEX(名冊[#All],MATCH(表格8[[#This Row],[姓名]],名冊[[#All],[姓名]],0),COLUMN(名冊[[#Headers],[字號]]))),"")</f>
        <v>1-561</v>
      </c>
      <c r="B808" s="160" t="s">
        <v>1830</v>
      </c>
      <c r="C808" s="162"/>
      <c r="D808" s="160" t="str">
        <f t="shared" si="21"/>
        <v>住院退費</v>
      </c>
      <c r="E808" s="163">
        <v>45328</v>
      </c>
      <c r="F808" s="163">
        <v>45330</v>
      </c>
      <c r="G808" s="168">
        <f>IF(AND(表格8[[#This Row],[住院日]]&lt;&gt;"",表格8[[#This Row],[出院日]]&lt;&gt;""),(IF(表格8[姓名]="",0,(表格8[出院日]-表格8[住院日])+1)),0)</f>
        <v>3</v>
      </c>
      <c r="H808" s="165">
        <f>IFERROR((INDEX(名冊[#All],MATCH(表格8[[#This Row],[姓名]],名冊[[#All],[姓名]],0),COLUMN(名冊[[#Headers],[月費]]))),"")</f>
        <v>30000</v>
      </c>
      <c r="I808" s="165">
        <f t="array" ref="I808">IFERROR((INDEX(名冊[#All],MATCH(表格8[[#This Row],[姓名]],名冊[[#All],[姓名]],0),COLUMN(名冊[[#Headers],[包月]]))),"")</f>
        <v>0</v>
      </c>
      <c r="J808" s="165">
        <f>600</f>
        <v>600</v>
      </c>
      <c r="K808" s="174">
        <f>-(ROUND(IF(表格8[姓名]="",0,(((表格8[月費]+表格8[[#This Row],[包月]])/30)-表格8[佔床費])*表格8[住院天數(含前後日)]),0))</f>
        <v>-1200</v>
      </c>
      <c r="L808" s="169" t="str">
        <f>"住院退費 "&amp;TEXT(表格8[[#This Row],[住院日]],"mm/dd;;")&amp;"-"&amp;TEXT(表格8[[#This Row],[出院日]],"mm/dd;;")&amp;" 共"&amp;表格8[[#This Row],[住院天數(含前後日)]]&amp;"日"</f>
        <v>住院退費 02/06-02/08 共3日</v>
      </c>
      <c r="M808" s="167">
        <f>-(ROUNDDOWN(表格8[[#This Row],[住院天數(含前後日)]]/7,0)*50)</f>
        <v>0</v>
      </c>
      <c r="N808" s="70"/>
      <c r="O808" s="172"/>
      <c r="P808" s="174">
        <f>-(ROUND(表格8[[#This Row],[冷氣使用
天數]]*(500/30),0))</f>
        <v>0</v>
      </c>
    </row>
    <row r="809" spans="1:16" hidden="1">
      <c r="A809" s="160" t="str">
        <f t="array" ref="A809">IFERROR((INDEX(名冊[#All],MATCH(表格8[[#This Row],[姓名]],名冊[[#All],[姓名]],0),COLUMN(名冊[[#Headers],[字號]]))),"")</f>
        <v/>
      </c>
      <c r="B809" s="160" t="s">
        <v>1831</v>
      </c>
      <c r="C809" s="162"/>
      <c r="D809" s="160" t="str">
        <f t="shared" si="21"/>
        <v>住院退費</v>
      </c>
      <c r="E809" s="163">
        <v>45328</v>
      </c>
      <c r="F809" s="163">
        <v>45370</v>
      </c>
      <c r="G809" s="168">
        <f>IF(AND(表格8[[#This Row],[住院日]]&lt;&gt;"",表格8[[#This Row],[出院日]]&lt;&gt;""),(IF(表格8[姓名]="",0,(表格8[出院日]-表格8[住院日])+1)),0)</f>
        <v>43</v>
      </c>
      <c r="H809" s="165" t="str">
        <f>IFERROR((INDEX(名冊[#All],MATCH(表格8[[#This Row],[姓名]],名冊[[#All],[姓名]],0),COLUMN(名冊[[#Headers],[月費]]))),"")</f>
        <v/>
      </c>
      <c r="I809" s="165" t="str">
        <f t="array" ref="I809">IFERROR((INDEX(名冊[#All],MATCH(表格8[[#This Row],[姓名]],名冊[[#All],[姓名]],0),COLUMN(名冊[[#Headers],[包月]]))),"")</f>
        <v/>
      </c>
      <c r="J809" s="165">
        <f>600</f>
        <v>600</v>
      </c>
      <c r="K809" s="174" t="e">
        <f>-(ROUND(IF(表格8[姓名]="",0,(((表格8[月費]+表格8[[#This Row],[包月]])/30)-表格8[佔床費])*表格8[住院天數(含前後日)]),0))</f>
        <v>#VALUE!</v>
      </c>
      <c r="L809" s="169" t="str">
        <f>"住院退費 "&amp;TEXT(表格8[[#This Row],[住院日]],"mm/dd;;")&amp;"-"&amp;TEXT(表格8[[#This Row],[出院日]],"mm/dd;;")&amp;" 共"&amp;表格8[[#This Row],[住院天數(含前後日)]]&amp;"日"</f>
        <v>住院退費 02/06-03/19 共43日</v>
      </c>
      <c r="M809" s="167">
        <f>-(ROUNDDOWN(表格8[[#This Row],[住院天數(含前後日)]]/7,0)*50)</f>
        <v>-300</v>
      </c>
      <c r="N809" s="70"/>
      <c r="O809" s="172"/>
      <c r="P809" s="174">
        <f>-(ROUND(表格8[[#This Row],[冷氣使用
天數]]*(500/30),0))</f>
        <v>0</v>
      </c>
    </row>
    <row r="810" spans="1:16" hidden="1">
      <c r="A810" s="160" t="str">
        <f t="array" ref="A810">IFERROR((INDEX(名冊[#All],MATCH(表格8[[#This Row],[姓名]],名冊[[#All],[姓名]],0),COLUMN(名冊[[#Headers],[字號]]))),"")</f>
        <v>1-022</v>
      </c>
      <c r="B810" s="160" t="s">
        <v>1832</v>
      </c>
      <c r="C810" s="162"/>
      <c r="D810" s="160" t="str">
        <f t="shared" si="21"/>
        <v>住院退費</v>
      </c>
      <c r="E810" s="163">
        <v>45329</v>
      </c>
      <c r="F810" s="163">
        <v>45349</v>
      </c>
      <c r="G810" s="168">
        <f>IF(AND(表格8[[#This Row],[住院日]]&lt;&gt;"",表格8[[#This Row],[出院日]]&lt;&gt;""),(IF(表格8[姓名]="",0,(表格8[出院日]-表格8[住院日])+1)),0)</f>
        <v>21</v>
      </c>
      <c r="H810" s="165">
        <f>IFERROR((INDEX(名冊[#All],MATCH(表格8[[#This Row],[姓名]],名冊[[#All],[姓名]],0),COLUMN(名冊[[#Headers],[月費]]))),"")</f>
        <v>27000</v>
      </c>
      <c r="I810" s="165">
        <f t="array" ref="I810">IFERROR((INDEX(名冊[#All],MATCH(表格8[[#This Row],[姓名]],名冊[[#All],[姓名]],0),COLUMN(名冊[[#Headers],[包月]]))),"")</f>
        <v>0</v>
      </c>
      <c r="J810" s="165">
        <f>600</f>
        <v>600</v>
      </c>
      <c r="K810" s="174">
        <f>-(ROUND(IF(表格8[姓名]="",0,(((表格8[月費]+表格8[[#This Row],[包月]])/30)-表格8[佔床費])*表格8[住院天數(含前後日)]),0))</f>
        <v>-6300</v>
      </c>
      <c r="L810" s="169" t="str">
        <f>"住院退費 "&amp;TEXT(表格8[[#This Row],[住院日]],"mm/dd;;")&amp;"-"&amp;TEXT(表格8[[#This Row],[出院日]],"mm/dd;;")&amp;" 共"&amp;表格8[[#This Row],[住院天數(含前後日)]]&amp;"日"</f>
        <v>住院退費 02/07-02/27 共21日</v>
      </c>
      <c r="M810" s="167">
        <f>-(ROUNDDOWN(表格8[[#This Row],[住院天數(含前後日)]]/7,0)*50)</f>
        <v>-150</v>
      </c>
      <c r="N810" s="70"/>
      <c r="O810" s="172"/>
      <c r="P810" s="174">
        <f>-(ROUND(表格8[[#This Row],[冷氣使用
天數]]*(500/30),0))</f>
        <v>0</v>
      </c>
    </row>
    <row r="811" spans="1:16" hidden="1">
      <c r="A811" s="160" t="str">
        <f t="array" ref="A811">IFERROR((INDEX(名冊[#All],MATCH(表格8[[#This Row],[姓名]],名冊[[#All],[姓名]],0),COLUMN(名冊[[#Headers],[字號]]))),"")</f>
        <v>1-629</v>
      </c>
      <c r="B811" s="160" t="s">
        <v>1828</v>
      </c>
      <c r="C811" s="162"/>
      <c r="D811" s="160" t="str">
        <f t="shared" si="21"/>
        <v>住院退費</v>
      </c>
      <c r="E811" s="163">
        <v>45329</v>
      </c>
      <c r="F811" s="163">
        <v>45339</v>
      </c>
      <c r="G811" s="168">
        <f>IF(AND(表格8[[#This Row],[住院日]]&lt;&gt;"",表格8[[#This Row],[出院日]]&lt;&gt;""),(IF(表格8[姓名]="",0,(表格8[出院日]-表格8[住院日])+1)),0)</f>
        <v>11</v>
      </c>
      <c r="H811" s="165">
        <f>IFERROR((INDEX(名冊[#All],MATCH(表格8[[#This Row],[姓名]],名冊[[#All],[姓名]],0),COLUMN(名冊[[#Headers],[月費]]))),"")</f>
        <v>27000</v>
      </c>
      <c r="I811" s="165">
        <f t="array" ref="I811">IFERROR((INDEX(名冊[#All],MATCH(表格8[[#This Row],[姓名]],名冊[[#All],[姓名]],0),COLUMN(名冊[[#Headers],[包月]]))),"")</f>
        <v>0</v>
      </c>
      <c r="J811" s="165">
        <f>600</f>
        <v>600</v>
      </c>
      <c r="K811" s="174">
        <f>-(ROUND(IF(表格8[姓名]="",0,(((表格8[月費]+表格8[[#This Row],[包月]])/30)-表格8[佔床費])*表格8[住院天數(含前後日)]),0))</f>
        <v>-3300</v>
      </c>
      <c r="L811" s="169" t="str">
        <f>"住院退費 "&amp;TEXT(表格8[[#This Row],[住院日]],"mm/dd;;")&amp;"-"&amp;TEXT(表格8[[#This Row],[出院日]],"mm/dd;;")&amp;" 共"&amp;表格8[[#This Row],[住院天數(含前後日)]]&amp;"日"</f>
        <v>住院退費 02/07-02/17 共11日</v>
      </c>
      <c r="M811" s="167">
        <f>-(ROUNDDOWN(表格8[[#This Row],[住院天數(含前後日)]]/7,0)*50)</f>
        <v>-50</v>
      </c>
      <c r="N811" s="70"/>
      <c r="O811" s="172"/>
      <c r="P811" s="174">
        <f>-(ROUND(表格8[[#This Row],[冷氣使用
天數]]*(500/30),0))</f>
        <v>0</v>
      </c>
    </row>
    <row r="812" spans="1:16" hidden="1">
      <c r="A812" s="160" t="str">
        <f t="array" ref="A812">IFERROR((INDEX(名冊[#All],MATCH(表格8[[#This Row],[姓名]],名冊[[#All],[姓名]],0),COLUMN(名冊[[#Headers],[字號]]))),"")</f>
        <v>1-668</v>
      </c>
      <c r="B812" s="160" t="s">
        <v>1833</v>
      </c>
      <c r="C812" s="162"/>
      <c r="D812" s="160" t="str">
        <f t="shared" si="21"/>
        <v>住院退費</v>
      </c>
      <c r="E812" s="163">
        <v>45340</v>
      </c>
      <c r="F812" s="163">
        <v>45351</v>
      </c>
      <c r="G812" s="168">
        <f>IF(AND(表格8[[#This Row],[住院日]]&lt;&gt;"",表格8[[#This Row],[出院日]]&lt;&gt;""),(IF(表格8[姓名]="",0,(表格8[出院日]-表格8[住院日])+1)),0)</f>
        <v>12</v>
      </c>
      <c r="H812" s="165">
        <f>IFERROR((INDEX(名冊[#All],MATCH(表格8[[#This Row],[姓名]],名冊[[#All],[姓名]],0),COLUMN(名冊[[#Headers],[月費]]))),"")</f>
        <v>30000</v>
      </c>
      <c r="I812" s="165">
        <f t="array" ref="I812">IFERROR((INDEX(名冊[#All],MATCH(表格8[[#This Row],[姓名]],名冊[[#All],[姓名]],0),COLUMN(名冊[[#Headers],[包月]]))),"")</f>
        <v>0</v>
      </c>
      <c r="J812" s="165">
        <f>600</f>
        <v>600</v>
      </c>
      <c r="K812" s="174">
        <f>-(ROUND(IF(表格8[姓名]="",0,(((表格8[月費]+表格8[[#This Row],[包月]])/30)-表格8[佔床費])*表格8[住院天數(含前後日)]),0))</f>
        <v>-4800</v>
      </c>
      <c r="L812" s="169" t="str">
        <f>"住院退費 "&amp;TEXT(表格8[[#This Row],[住院日]],"mm/dd;;")&amp;"-"&amp;TEXT(表格8[[#This Row],[出院日]],"mm/dd;;")&amp;" 共"&amp;表格8[[#This Row],[住院天數(含前後日)]]&amp;"日"</f>
        <v>住院退費 02/18-02/29 共12日</v>
      </c>
      <c r="M812" s="167">
        <f>-(ROUNDDOWN(表格8[[#This Row],[住院天數(含前後日)]]/7,0)*50)</f>
        <v>-50</v>
      </c>
      <c r="N812" s="70"/>
      <c r="O812" s="172"/>
      <c r="P812" s="174">
        <f>-(ROUND(表格8[[#This Row],[冷氣使用
天數]]*(500/30),0))</f>
        <v>0</v>
      </c>
    </row>
    <row r="813" spans="1:16" hidden="1">
      <c r="A813" s="160" t="str">
        <f t="array" ref="A813">IFERROR((INDEX(名冊[#All],MATCH(表格8[[#This Row],[姓名]],名冊[[#All],[姓名]],0),COLUMN(名冊[[#Headers],[字號]]))),"")</f>
        <v>2-188</v>
      </c>
      <c r="B813" s="160" t="s">
        <v>1834</v>
      </c>
      <c r="C813" s="162"/>
      <c r="D813" s="160" t="str">
        <f t="shared" si="21"/>
        <v>住院退費</v>
      </c>
      <c r="E813" s="163">
        <v>45340</v>
      </c>
      <c r="F813" s="163">
        <v>45357</v>
      </c>
      <c r="G813" s="168">
        <f>IF(AND(表格8[[#This Row],[住院日]]&lt;&gt;"",表格8[[#This Row],[出院日]]&lt;&gt;""),(IF(表格8[姓名]="",0,(表格8[出院日]-表格8[住院日])+1)),0)</f>
        <v>18</v>
      </c>
      <c r="H813" s="165">
        <f>IFERROR((INDEX(名冊[#All],MATCH(表格8[[#This Row],[姓名]],名冊[[#All],[姓名]],0),COLUMN(名冊[[#Headers],[月費]]))),"")</f>
        <v>37000</v>
      </c>
      <c r="I813" s="165">
        <f t="array" ref="I813">IFERROR((INDEX(名冊[#All],MATCH(表格8[[#This Row],[姓名]],名冊[[#All],[姓名]],0),COLUMN(名冊[[#Headers],[包月]]))),"")</f>
        <v>0</v>
      </c>
      <c r="J813" s="165">
        <f>600</f>
        <v>600</v>
      </c>
      <c r="K813" s="174">
        <f>-(ROUND(IF(表格8[姓名]="",0,(((表格8[月費]+表格8[[#This Row],[包月]])/30)-表格8[佔床費])*表格8[住院天數(含前後日)]),0))</f>
        <v>-11400</v>
      </c>
      <c r="L813" s="169" t="str">
        <f>"住院退費 "&amp;TEXT(表格8[[#This Row],[住院日]],"mm/dd;;")&amp;"-"&amp;TEXT(表格8[[#This Row],[出院日]],"mm/dd;;")&amp;" 共"&amp;表格8[[#This Row],[住院天數(含前後日)]]&amp;"日"</f>
        <v>住院退費 02/18-03/06 共18日</v>
      </c>
      <c r="M813" s="167">
        <f>-(ROUNDDOWN(表格8[[#This Row],[住院天數(含前後日)]]/7,0)*50)</f>
        <v>-100</v>
      </c>
      <c r="N813" s="70"/>
      <c r="O813" s="172"/>
      <c r="P813" s="174">
        <f>-(ROUND(表格8[[#This Row],[冷氣使用
天數]]*(500/30),0))</f>
        <v>0</v>
      </c>
    </row>
    <row r="814" spans="1:16" hidden="1">
      <c r="A814" s="160" t="str">
        <f t="array" ref="A814">IFERROR((INDEX(名冊[#All],MATCH(表格8[[#This Row],[姓名]],名冊[[#All],[姓名]],0),COLUMN(名冊[[#Headers],[字號]]))),"")</f>
        <v/>
      </c>
      <c r="B814" s="160" t="s">
        <v>1835</v>
      </c>
      <c r="C814" s="162"/>
      <c r="D814" s="160" t="str">
        <f t="shared" si="21"/>
        <v>住院退費</v>
      </c>
      <c r="E814" s="163">
        <v>45341</v>
      </c>
      <c r="F814" s="163">
        <v>45348</v>
      </c>
      <c r="G814" s="168">
        <f>IF(AND(表格8[[#This Row],[住院日]]&lt;&gt;"",表格8[[#This Row],[出院日]]&lt;&gt;""),(IF(表格8[姓名]="",0,(表格8[出院日]-表格8[住院日])+1)),0)</f>
        <v>8</v>
      </c>
      <c r="H814" s="165" t="str">
        <f>IFERROR((INDEX(名冊[#All],MATCH(表格8[[#This Row],[姓名]],名冊[[#All],[姓名]],0),COLUMN(名冊[[#Headers],[月費]]))),"")</f>
        <v/>
      </c>
      <c r="I814" s="165" t="str">
        <f t="array" ref="I814">IFERROR((INDEX(名冊[#All],MATCH(表格8[[#This Row],[姓名]],名冊[[#All],[姓名]],0),COLUMN(名冊[[#Headers],[包月]]))),"")</f>
        <v/>
      </c>
      <c r="J814" s="165">
        <f>600</f>
        <v>600</v>
      </c>
      <c r="K814" s="174" t="e">
        <f>-(ROUND(IF(表格8[姓名]="",0,(((表格8[月費]+表格8[[#This Row],[包月]])/30)-表格8[佔床費])*表格8[住院天數(含前後日)]),0))</f>
        <v>#VALUE!</v>
      </c>
      <c r="L814" s="169" t="str">
        <f>"住院退費 "&amp;TEXT(表格8[[#This Row],[住院日]],"mm/dd;;")&amp;"-"&amp;TEXT(表格8[[#This Row],[出院日]],"mm/dd;;")&amp;" 共"&amp;表格8[[#This Row],[住院天數(含前後日)]]&amp;"日"</f>
        <v>住院退費 02/19-02/26 共8日</v>
      </c>
      <c r="M814" s="167">
        <f>-(ROUNDDOWN(表格8[[#This Row],[住院天數(含前後日)]]/7,0)*50)</f>
        <v>-50</v>
      </c>
      <c r="N814" s="70"/>
      <c r="O814" s="172"/>
      <c r="P814" s="174">
        <f>-(ROUND(表格8[[#This Row],[冷氣使用
天數]]*(500/30),0))</f>
        <v>0</v>
      </c>
    </row>
    <row r="815" spans="1:16" hidden="1">
      <c r="A815" s="160" t="str">
        <f t="array" ref="A815">IFERROR((INDEX(名冊[#All],MATCH(表格8[[#This Row],[姓名]],名冊[[#All],[姓名]],0),COLUMN(名冊[[#Headers],[字號]]))),"")</f>
        <v>1-402</v>
      </c>
      <c r="B815" s="160" t="s">
        <v>1836</v>
      </c>
      <c r="C815" s="162"/>
      <c r="D815" s="160" t="str">
        <f t="shared" si="21"/>
        <v>住院退費</v>
      </c>
      <c r="E815" s="163">
        <v>45349</v>
      </c>
      <c r="F815" s="163">
        <v>45353</v>
      </c>
      <c r="G815" s="168">
        <f>IF(AND(表格8[[#This Row],[住院日]]&lt;&gt;"",表格8[[#This Row],[出院日]]&lt;&gt;""),(IF(表格8[姓名]="",0,(表格8[出院日]-表格8[住院日])+1)),0)</f>
        <v>5</v>
      </c>
      <c r="H815" s="165">
        <f>IFERROR((INDEX(名冊[#All],MATCH(表格8[[#This Row],[姓名]],名冊[[#All],[姓名]],0),COLUMN(名冊[[#Headers],[月費]]))),"")</f>
        <v>30000</v>
      </c>
      <c r="I815" s="165">
        <f t="array" ref="I815">IFERROR((INDEX(名冊[#All],MATCH(表格8[[#This Row],[姓名]],名冊[[#All],[姓名]],0),COLUMN(名冊[[#Headers],[包月]]))),"")</f>
        <v>0</v>
      </c>
      <c r="J815" s="165">
        <f>600</f>
        <v>600</v>
      </c>
      <c r="K815" s="174">
        <f>-(ROUND(IF(表格8[姓名]="",0,(((表格8[月費]+表格8[[#This Row],[包月]])/30)-表格8[佔床費])*表格8[住院天數(含前後日)]),0))</f>
        <v>-2000</v>
      </c>
      <c r="L815" s="169" t="str">
        <f>"住院退費 "&amp;TEXT(表格8[[#This Row],[住院日]],"mm/dd;;")&amp;"-"&amp;TEXT(表格8[[#This Row],[出院日]],"mm/dd;;")&amp;" 共"&amp;表格8[[#This Row],[住院天數(含前後日)]]&amp;"日"</f>
        <v>住院退費 02/27-03/02 共5日</v>
      </c>
      <c r="M815" s="167">
        <f>-(ROUNDDOWN(表格8[[#This Row],[住院天數(含前後日)]]/7,0)*50)</f>
        <v>0</v>
      </c>
      <c r="N815" s="70"/>
      <c r="O815" s="172"/>
      <c r="P815" s="174">
        <f>-(ROUND(表格8[[#This Row],[冷氣使用
天數]]*(500/30),0))</f>
        <v>0</v>
      </c>
    </row>
    <row r="816" spans="1:16" hidden="1">
      <c r="A816" s="160" t="str">
        <f t="array" ref="A816">IFERROR((INDEX(名冊[#All],MATCH(表格8[[#This Row],[姓名]],名冊[[#All],[姓名]],0),COLUMN(名冊[[#Headers],[字號]]))),"")</f>
        <v>1-585</v>
      </c>
      <c r="B816" s="160" t="s">
        <v>1837</v>
      </c>
      <c r="C816" s="162"/>
      <c r="D816" s="160" t="str">
        <f t="shared" si="21"/>
        <v>住院退費</v>
      </c>
      <c r="E816" s="163">
        <v>45351</v>
      </c>
      <c r="F816" s="163">
        <v>45358</v>
      </c>
      <c r="G816" s="168">
        <f>IF(AND(表格8[[#This Row],[住院日]]&lt;&gt;"",表格8[[#This Row],[出院日]]&lt;&gt;""),(IF(表格8[姓名]="",0,(表格8[出院日]-表格8[住院日])+1)),0)</f>
        <v>8</v>
      </c>
      <c r="H816" s="165">
        <f>IFERROR((INDEX(名冊[#All],MATCH(表格8[[#This Row],[姓名]],名冊[[#All],[姓名]],0),COLUMN(名冊[[#Headers],[月費]]))),"")</f>
        <v>30000</v>
      </c>
      <c r="I816" s="165">
        <f t="array" ref="I816">IFERROR((INDEX(名冊[#All],MATCH(表格8[[#This Row],[姓名]],名冊[[#All],[姓名]],0),COLUMN(名冊[[#Headers],[包月]]))),"")</f>
        <v>0</v>
      </c>
      <c r="J816" s="165">
        <f>600</f>
        <v>600</v>
      </c>
      <c r="K816" s="174">
        <f>-(ROUND(IF(表格8[姓名]="",0,(((表格8[月費]+表格8[[#This Row],[包月]])/30)-表格8[佔床費])*表格8[住院天數(含前後日)]),0))</f>
        <v>-3200</v>
      </c>
      <c r="L816" s="169" t="str">
        <f>"住院退費 "&amp;TEXT(表格8[[#This Row],[住院日]],"mm/dd;;")&amp;"-"&amp;TEXT(表格8[[#This Row],[出院日]],"mm/dd;;")&amp;" 共"&amp;表格8[[#This Row],[住院天數(含前後日)]]&amp;"日"</f>
        <v>住院退費 02/29-03/07 共8日</v>
      </c>
      <c r="M816" s="167">
        <f>-(ROUNDDOWN(表格8[[#This Row],[住院天數(含前後日)]]/7,0)*50)</f>
        <v>-50</v>
      </c>
      <c r="N816" s="70"/>
      <c r="O816" s="172"/>
      <c r="P816" s="174">
        <f>-(ROUND(表格8[[#This Row],[冷氣使用
天數]]*(500/30),0))</f>
        <v>0</v>
      </c>
    </row>
    <row r="817" spans="1:16" hidden="1">
      <c r="A817" s="160" t="str">
        <f t="array" ref="A817">IFERROR((INDEX(名冊[#All],MATCH(表格8[[#This Row],[姓名]],名冊[[#All],[姓名]],0),COLUMN(名冊[[#Headers],[字號]]))),"")</f>
        <v>1-519</v>
      </c>
      <c r="B817" s="160" t="s">
        <v>1838</v>
      </c>
      <c r="C817" s="162"/>
      <c r="D817" s="160" t="str">
        <f t="shared" si="21"/>
        <v>住院退費</v>
      </c>
      <c r="E817" s="163">
        <v>45351</v>
      </c>
      <c r="F817" s="163">
        <v>45354</v>
      </c>
      <c r="G817" s="168">
        <f>IF(AND(表格8[[#This Row],[住院日]]&lt;&gt;"",表格8[[#This Row],[出院日]]&lt;&gt;""),(IF(表格8[姓名]="",0,(表格8[出院日]-表格8[住院日])+1)),0)</f>
        <v>4</v>
      </c>
      <c r="H817" s="165">
        <f>IFERROR((INDEX(名冊[#All],MATCH(表格8[[#This Row],[姓名]],名冊[[#All],[姓名]],0),COLUMN(名冊[[#Headers],[月費]]))),"")</f>
        <v>32000</v>
      </c>
      <c r="I817" s="165">
        <f t="array" ref="I817">IFERROR((INDEX(名冊[#All],MATCH(表格8[[#This Row],[姓名]],名冊[[#All],[姓名]],0),COLUMN(名冊[[#Headers],[包月]]))),"")</f>
        <v>0</v>
      </c>
      <c r="J817" s="165">
        <f>600</f>
        <v>600</v>
      </c>
      <c r="K817" s="174">
        <f>-(ROUND(IF(表格8[姓名]="",0,(((表格8[月費]+表格8[[#This Row],[包月]])/30)-表格8[佔床費])*表格8[住院天數(含前後日)]),0))</f>
        <v>-1867</v>
      </c>
      <c r="L817" s="169" t="str">
        <f>"住院退費 "&amp;TEXT(表格8[[#This Row],[住院日]],"mm/dd;;")&amp;"-"&amp;TEXT(表格8[[#This Row],[出院日]],"mm/dd;;")&amp;" 共"&amp;表格8[[#This Row],[住院天數(含前後日)]]&amp;"日"</f>
        <v>住院退費 02/29-03/03 共4日</v>
      </c>
      <c r="M817" s="167">
        <f>-(ROUNDDOWN(表格8[[#This Row],[住院天數(含前後日)]]/7,0)*50)</f>
        <v>0</v>
      </c>
      <c r="N817" s="70"/>
      <c r="O817" s="172"/>
      <c r="P817" s="174">
        <f>-(ROUND(表格8[[#This Row],[冷氣使用
天數]]*(500/30),0))</f>
        <v>0</v>
      </c>
    </row>
    <row r="818" spans="1:16" hidden="1">
      <c r="A818" s="160" t="str">
        <f t="array" ref="A818">IFERROR((INDEX(名冊[#All],MATCH(表格8[[#This Row],[姓名]],名冊[[#All],[姓名]],0),COLUMN(名冊[[#Headers],[字號]]))),"")</f>
        <v>1-543</v>
      </c>
      <c r="B818" s="160" t="s">
        <v>1839</v>
      </c>
      <c r="C818" s="162"/>
      <c r="D818" s="160" t="str">
        <f t="shared" si="21"/>
        <v>住院退費</v>
      </c>
      <c r="E818" s="163">
        <v>45352</v>
      </c>
      <c r="F818" s="163">
        <v>45359</v>
      </c>
      <c r="G818" s="168">
        <f>IF(AND(表格8[[#This Row],[住院日]]&lt;&gt;"",表格8[[#This Row],[出院日]]&lt;&gt;""),(IF(表格8[姓名]="",0,(表格8[出院日]-表格8[住院日])+1)),0)</f>
        <v>8</v>
      </c>
      <c r="H818" s="165">
        <f>IFERROR((INDEX(名冊[#All],MATCH(表格8[[#This Row],[姓名]],名冊[[#All],[姓名]],0),COLUMN(名冊[[#Headers],[月費]]))),"")</f>
        <v>30000</v>
      </c>
      <c r="I818" s="165">
        <f t="array" ref="I818">IFERROR((INDEX(名冊[#All],MATCH(表格8[[#This Row],[姓名]],名冊[[#All],[姓名]],0),COLUMN(名冊[[#Headers],[包月]]))),"")</f>
        <v>0</v>
      </c>
      <c r="J818" s="165">
        <f>600</f>
        <v>600</v>
      </c>
      <c r="K818" s="174">
        <f>-(ROUND(IF(表格8[姓名]="",0,(((表格8[月費]+表格8[[#This Row],[包月]])/30)-表格8[佔床費])*表格8[住院天數(含前後日)]),0))</f>
        <v>-3200</v>
      </c>
      <c r="L818" s="169" t="str">
        <f>"住院退費 "&amp;TEXT(表格8[[#This Row],[住院日]],"mm/dd;;")&amp;"-"&amp;TEXT(表格8[[#This Row],[出院日]],"mm/dd;;")&amp;" 共"&amp;表格8[[#This Row],[住院天數(含前後日)]]&amp;"日"</f>
        <v>住院退費 03/01-03/08 共8日</v>
      </c>
      <c r="M818" s="167">
        <f>-(ROUNDDOWN(表格8[[#This Row],[住院天數(含前後日)]]/7,0)*50)</f>
        <v>-50</v>
      </c>
      <c r="N818" s="70"/>
      <c r="O818" s="172"/>
      <c r="P818" s="174">
        <f>-(ROUND(表格8[[#This Row],[冷氣使用
天數]]*(500/30),0))</f>
        <v>0</v>
      </c>
    </row>
    <row r="819" spans="1:16" hidden="1">
      <c r="A819" s="160" t="str">
        <f t="array" ref="A819">IFERROR((INDEX(名冊[#All],MATCH(表格8[[#This Row],[姓名]],名冊[[#All],[姓名]],0),COLUMN(名冊[[#Headers],[字號]]))),"")</f>
        <v>1-701</v>
      </c>
      <c r="B819" s="160" t="s">
        <v>1840</v>
      </c>
      <c r="C819" s="162"/>
      <c r="D819" s="160" t="str">
        <f t="shared" si="21"/>
        <v>住院退費</v>
      </c>
      <c r="E819" s="163">
        <v>45361</v>
      </c>
      <c r="F819" s="163">
        <v>45383</v>
      </c>
      <c r="G819" s="168">
        <f>IF(AND(表格8[[#This Row],[住院日]]&lt;&gt;"",表格8[[#This Row],[出院日]]&lt;&gt;""),(IF(表格8[姓名]="",0,(表格8[出院日]-表格8[住院日])+1)),0)</f>
        <v>23</v>
      </c>
      <c r="H819" s="165">
        <f>IFERROR((INDEX(名冊[#All],MATCH(表格8[[#This Row],[姓名]],名冊[[#All],[姓名]],0),COLUMN(名冊[[#Headers],[月費]]))),"")</f>
        <v>30000</v>
      </c>
      <c r="I819" s="165">
        <f t="array" ref="I819">IFERROR((INDEX(名冊[#All],MATCH(表格8[[#This Row],[姓名]],名冊[[#All],[姓名]],0),COLUMN(名冊[[#Headers],[包月]]))),"")</f>
        <v>0</v>
      </c>
      <c r="J819" s="165">
        <f>600</f>
        <v>600</v>
      </c>
      <c r="K819" s="174">
        <f>-(ROUND(IF(表格8[姓名]="",0,(((表格8[月費]+表格8[[#This Row],[包月]])/30)-表格8[佔床費])*表格8[住院天數(含前後日)]),0))</f>
        <v>-9200</v>
      </c>
      <c r="L819" s="169" t="str">
        <f>"住院退費 "&amp;TEXT(表格8[[#This Row],[住院日]],"mm/dd;;")&amp;"-"&amp;TEXT(表格8[[#This Row],[出院日]],"mm/dd;;")&amp;" 共"&amp;表格8[[#This Row],[住院天數(含前後日)]]&amp;"日"</f>
        <v>住院退費 03/10-04/01 共23日</v>
      </c>
      <c r="M819" s="167">
        <f>-(ROUNDDOWN(表格8[[#This Row],[住院天數(含前後日)]]/7,0)*50)</f>
        <v>-150</v>
      </c>
      <c r="N819" s="70"/>
      <c r="O819" s="172"/>
      <c r="P819" s="174">
        <f>-(ROUND(表格8[[#This Row],[冷氣使用
天數]]*(500/30),0))</f>
        <v>0</v>
      </c>
    </row>
    <row r="820" spans="1:16" hidden="1">
      <c r="A820" s="160" t="str">
        <f t="array" ref="A820">IFERROR((INDEX(名冊[#All],MATCH(表格8[[#This Row],[姓名]],名冊[[#All],[姓名]],0),COLUMN(名冊[[#Headers],[字號]]))),"")</f>
        <v>1-705</v>
      </c>
      <c r="B820" s="160" t="s">
        <v>1841</v>
      </c>
      <c r="C820" s="162"/>
      <c r="D820" s="160" t="str">
        <f t="shared" si="21"/>
        <v>住院退費</v>
      </c>
      <c r="E820" s="163">
        <v>45368</v>
      </c>
      <c r="F820" s="163">
        <v>45370</v>
      </c>
      <c r="G820" s="168">
        <f>IF(AND(表格8[[#This Row],[住院日]]&lt;&gt;"",表格8[[#This Row],[出院日]]&lt;&gt;""),(IF(表格8[姓名]="",0,(表格8[出院日]-表格8[住院日])+1)),0)</f>
        <v>3</v>
      </c>
      <c r="H820" s="165">
        <f>IFERROR((INDEX(名冊[#All],MATCH(表格8[[#This Row],[姓名]],名冊[[#All],[姓名]],0),COLUMN(名冊[[#Headers],[月費]]))),"")</f>
        <v>30000</v>
      </c>
      <c r="I820" s="165">
        <f t="array" ref="I820">IFERROR((INDEX(名冊[#All],MATCH(表格8[[#This Row],[姓名]],名冊[[#All],[姓名]],0),COLUMN(名冊[[#Headers],[包月]]))),"")</f>
        <v>0</v>
      </c>
      <c r="J820" s="165">
        <f>600</f>
        <v>600</v>
      </c>
      <c r="K820" s="174">
        <f>-(ROUND(IF(表格8[姓名]="",0,(((表格8[月費]+表格8[[#This Row],[包月]])/30)-表格8[佔床費])*表格8[住院天數(含前後日)]),0))</f>
        <v>-1200</v>
      </c>
      <c r="L820" s="169" t="str">
        <f>"住院退費 "&amp;TEXT(表格8[[#This Row],[住院日]],"mm/dd;;")&amp;"-"&amp;TEXT(表格8[[#This Row],[出院日]],"mm/dd;;")&amp;" 共"&amp;表格8[[#This Row],[住院天數(含前後日)]]&amp;"日"</f>
        <v>住院退費 03/17-03/19 共3日</v>
      </c>
      <c r="M820" s="167">
        <f>-(ROUNDDOWN(表格8[[#This Row],[住院天數(含前後日)]]/7,0)*50)</f>
        <v>0</v>
      </c>
      <c r="N820" s="70"/>
      <c r="O820" s="172"/>
      <c r="P820" s="174">
        <f>-(ROUND(表格8[[#This Row],[冷氣使用
天數]]*(500/30),0))</f>
        <v>0</v>
      </c>
    </row>
    <row r="821" spans="1:16" hidden="1">
      <c r="A821" s="160" t="str">
        <f t="array" ref="A821">IFERROR((INDEX(名冊[#All],MATCH(表格8[[#This Row],[姓名]],名冊[[#All],[姓名]],0),COLUMN(名冊[[#Headers],[字號]]))),"")</f>
        <v>1-053</v>
      </c>
      <c r="B821" s="160" t="s">
        <v>1842</v>
      </c>
      <c r="C821" s="162"/>
      <c r="D821" s="160" t="str">
        <f t="shared" si="21"/>
        <v>住院退費</v>
      </c>
      <c r="E821" s="163">
        <v>45373</v>
      </c>
      <c r="F821" s="163">
        <v>45384</v>
      </c>
      <c r="G821" s="168">
        <f>IF(AND(表格8[[#This Row],[住院日]]&lt;&gt;"",表格8[[#This Row],[出院日]]&lt;&gt;""),(IF(表格8[姓名]="",0,(表格8[出院日]-表格8[住院日])+1)),0)</f>
        <v>12</v>
      </c>
      <c r="H821" s="165">
        <f>IFERROR((INDEX(名冊[#All],MATCH(表格8[[#This Row],[姓名]],名冊[[#All],[姓名]],0),COLUMN(名冊[[#Headers],[月費]]))),"")</f>
        <v>30000</v>
      </c>
      <c r="I821" s="165">
        <f t="array" ref="I821">IFERROR((INDEX(名冊[#All],MATCH(表格8[[#This Row],[姓名]],名冊[[#All],[姓名]],0),COLUMN(名冊[[#Headers],[包月]]))),"")</f>
        <v>0</v>
      </c>
      <c r="J821" s="165">
        <f>600</f>
        <v>600</v>
      </c>
      <c r="K821" s="174">
        <f>-(ROUND(IF(表格8[姓名]="",0,(((表格8[月費]+表格8[[#This Row],[包月]])/30)-表格8[佔床費])*表格8[住院天數(含前後日)]),0))</f>
        <v>-4800</v>
      </c>
      <c r="L821" s="169" t="str">
        <f>"住院退費 "&amp;TEXT(表格8[[#This Row],[住院日]],"mm/dd;;")&amp;"-"&amp;TEXT(表格8[[#This Row],[出院日]],"mm/dd;;")&amp;" 共"&amp;表格8[[#This Row],[住院天數(含前後日)]]&amp;"日"</f>
        <v>住院退費 03/22-04/02 共12日</v>
      </c>
      <c r="M821" s="167">
        <f>-(ROUNDDOWN(表格8[[#This Row],[住院天數(含前後日)]]/7,0)*50)</f>
        <v>-50</v>
      </c>
      <c r="N821" s="70"/>
      <c r="O821" s="172"/>
      <c r="P821" s="174">
        <f>-(ROUND(表格8[[#This Row],[冷氣使用
天數]]*(500/30),0))</f>
        <v>0</v>
      </c>
    </row>
    <row r="822" spans="1:16" hidden="1">
      <c r="A822" s="160" t="str">
        <f t="array" ref="A822">IFERROR((INDEX(名冊[#All],MATCH(表格8[[#This Row],[姓名]],名冊[[#All],[姓名]],0),COLUMN(名冊[[#Headers],[字號]]))),"")</f>
        <v>1-500</v>
      </c>
      <c r="B822" s="160" t="s">
        <v>1843</v>
      </c>
      <c r="C822" s="162"/>
      <c r="D822" s="160" t="str">
        <f t="shared" si="21"/>
        <v>住院退費</v>
      </c>
      <c r="E822" s="163">
        <v>45383</v>
      </c>
      <c r="F822" s="163">
        <v>45391</v>
      </c>
      <c r="G822" s="168">
        <f>IF(AND(表格8[[#This Row],[住院日]]&lt;&gt;"",表格8[[#This Row],[出院日]]&lt;&gt;""),(IF(表格8[姓名]="",0,(表格8[出院日]-表格8[住院日])+1)),0)</f>
        <v>9</v>
      </c>
      <c r="H822" s="165">
        <f>IFERROR((INDEX(名冊[#All],MATCH(表格8[[#This Row],[姓名]],名冊[[#All],[姓名]],0),COLUMN(名冊[[#Headers],[月費]]))),"")</f>
        <v>30000</v>
      </c>
      <c r="I822" s="165">
        <f t="array" ref="I822">IFERROR((INDEX(名冊[#All],MATCH(表格8[[#This Row],[姓名]],名冊[[#All],[姓名]],0),COLUMN(名冊[[#Headers],[包月]]))),"")</f>
        <v>0</v>
      </c>
      <c r="J822" s="165">
        <f>600</f>
        <v>600</v>
      </c>
      <c r="K822" s="174">
        <f>-(ROUND(IF(表格8[姓名]="",0,(((表格8[月費]+表格8[[#This Row],[包月]])/30)-表格8[佔床費])*表格8[住院天數(含前後日)]),0))</f>
        <v>-3600</v>
      </c>
      <c r="L822" s="169" t="str">
        <f>"住院退費 "&amp;TEXT(表格8[[#This Row],[住院日]],"mm/dd;;")&amp;"-"&amp;TEXT(表格8[[#This Row],[出院日]],"mm/dd;;")&amp;" 共"&amp;表格8[[#This Row],[住院天數(含前後日)]]&amp;"日"</f>
        <v>住院退費 04/01-04/09 共9日</v>
      </c>
      <c r="M822" s="167">
        <f>-(ROUNDDOWN(表格8[[#This Row],[住院天數(含前後日)]]/7,0)*50)</f>
        <v>-50</v>
      </c>
      <c r="N822" s="70"/>
      <c r="O822" s="172"/>
      <c r="P822" s="174">
        <f>-(ROUND(表格8[[#This Row],[冷氣使用
天數]]*(500/30),0))</f>
        <v>0</v>
      </c>
    </row>
    <row r="823" spans="1:16" hidden="1">
      <c r="A823" s="160" t="str">
        <f t="array" ref="A823">IFERROR((INDEX(名冊[#All],MATCH(表格8[[#This Row],[姓名]],名冊[[#All],[姓名]],0),COLUMN(名冊[[#Headers],[字號]]))),"")</f>
        <v>1-596</v>
      </c>
      <c r="B823" s="160" t="s">
        <v>1844</v>
      </c>
      <c r="C823" s="162"/>
      <c r="D823" s="160" t="str">
        <f t="shared" si="21"/>
        <v>住院退費</v>
      </c>
      <c r="E823" s="163">
        <v>45388</v>
      </c>
      <c r="F823" s="163">
        <v>45399</v>
      </c>
      <c r="G823" s="168">
        <f>IF(AND(表格8[[#This Row],[住院日]]&lt;&gt;"",表格8[[#This Row],[出院日]]&lt;&gt;""),(IF(表格8[姓名]="",0,(表格8[出院日]-表格8[住院日])+1)),0)</f>
        <v>12</v>
      </c>
      <c r="H823" s="165">
        <f>IFERROR((INDEX(名冊[#All],MATCH(表格8[[#This Row],[姓名]],名冊[[#All],[姓名]],0),COLUMN(名冊[[#Headers],[月費]]))),"")</f>
        <v>30000</v>
      </c>
      <c r="I823" s="165">
        <f t="array" ref="I823">IFERROR((INDEX(名冊[#All],MATCH(表格8[[#This Row],[姓名]],名冊[[#All],[姓名]],0),COLUMN(名冊[[#Headers],[包月]]))),"")</f>
        <v>0</v>
      </c>
      <c r="J823" s="165">
        <f>600</f>
        <v>600</v>
      </c>
      <c r="K823" s="174">
        <f>-(ROUND(IF(表格8[姓名]="",0,(((表格8[月費]+表格8[[#This Row],[包月]])/30)-表格8[佔床費])*表格8[住院天數(含前後日)]),0))</f>
        <v>-4800</v>
      </c>
      <c r="L823" s="169" t="str">
        <f>"住院退費 "&amp;TEXT(表格8[[#This Row],[住院日]],"mm/dd;;")&amp;"-"&amp;TEXT(表格8[[#This Row],[出院日]],"mm/dd;;")&amp;" 共"&amp;表格8[[#This Row],[住院天數(含前後日)]]&amp;"日"</f>
        <v>住院退費 04/06-04/17 共12日</v>
      </c>
      <c r="M823" s="167">
        <f>-(ROUNDDOWN(表格8[[#This Row],[住院天數(含前後日)]]/7,0)*50)</f>
        <v>-50</v>
      </c>
      <c r="N823" s="70"/>
      <c r="O823" s="172"/>
      <c r="P823" s="174">
        <f>-(ROUND(表格8[[#This Row],[冷氣使用
天數]]*(500/30),0))</f>
        <v>0</v>
      </c>
    </row>
    <row r="824" spans="1:16" hidden="1">
      <c r="A824" s="160" t="str">
        <f t="array" ref="A824">IFERROR((INDEX(名冊[#All],MATCH(表格8[[#This Row],[姓名]],名冊[[#All],[姓名]],0),COLUMN(名冊[[#Headers],[字號]]))),"")</f>
        <v>1-585</v>
      </c>
      <c r="B824" s="160" t="s">
        <v>1845</v>
      </c>
      <c r="C824" s="162"/>
      <c r="D824" s="160" t="str">
        <f t="shared" si="21"/>
        <v>住院退費</v>
      </c>
      <c r="E824" s="163">
        <v>45399</v>
      </c>
      <c r="F824" s="163">
        <v>45408</v>
      </c>
      <c r="G824" s="168">
        <f>IF(AND(表格8[[#This Row],[住院日]]&lt;&gt;"",表格8[[#This Row],[出院日]]&lt;&gt;""),(IF(表格8[姓名]="",0,(表格8[出院日]-表格8[住院日])+1)),0)</f>
        <v>10</v>
      </c>
      <c r="H824" s="165">
        <f>IFERROR((INDEX(名冊[#All],MATCH(表格8[[#This Row],[姓名]],名冊[[#All],[姓名]],0),COLUMN(名冊[[#Headers],[月費]]))),"")</f>
        <v>30000</v>
      </c>
      <c r="I824" s="165">
        <f t="array" ref="I824">IFERROR((INDEX(名冊[#All],MATCH(表格8[[#This Row],[姓名]],名冊[[#All],[姓名]],0),COLUMN(名冊[[#Headers],[包月]]))),"")</f>
        <v>0</v>
      </c>
      <c r="J824" s="165">
        <f>600</f>
        <v>600</v>
      </c>
      <c r="K824" s="174">
        <f>-(ROUND(IF(表格8[姓名]="",0,(((表格8[月費]+表格8[[#This Row],[包月]])/30)-表格8[佔床費])*表格8[住院天數(含前後日)]),0))</f>
        <v>-4000</v>
      </c>
      <c r="L824" s="169" t="str">
        <f>"住院退費 "&amp;TEXT(表格8[[#This Row],[住院日]],"mm/dd;;")&amp;"-"&amp;TEXT(表格8[[#This Row],[出院日]],"mm/dd;;")&amp;" 共"&amp;表格8[[#This Row],[住院天數(含前後日)]]&amp;"日"</f>
        <v>住院退費 04/17-04/26 共10日</v>
      </c>
      <c r="M824" s="167">
        <f>-(ROUNDDOWN(表格8[[#This Row],[住院天數(含前後日)]]/7,0)*50)</f>
        <v>-50</v>
      </c>
      <c r="N824" s="70"/>
      <c r="O824" s="172"/>
      <c r="P824" s="174">
        <f>-(ROUND(表格8[[#This Row],[冷氣使用
天數]]*(500/30),0))</f>
        <v>0</v>
      </c>
    </row>
    <row r="825" spans="1:16" hidden="1">
      <c r="A825" s="160" t="str">
        <f t="array" ref="A825">IFERROR((INDEX(名冊[#All],MATCH(表格8[[#This Row],[姓名]],名冊[[#All],[姓名]],0),COLUMN(名冊[[#Headers],[字號]]))),"")</f>
        <v/>
      </c>
      <c r="B825" s="160" t="s">
        <v>986</v>
      </c>
      <c r="C825" s="162"/>
      <c r="D825" s="160" t="str">
        <f t="shared" si="21"/>
        <v>住院退費</v>
      </c>
      <c r="E825" s="163">
        <v>45304</v>
      </c>
      <c r="F825" s="163">
        <v>45327</v>
      </c>
      <c r="G825" s="168">
        <f>IF(AND(表格8[[#This Row],[住院日]]&lt;&gt;"",表格8[[#This Row],[出院日]]&lt;&gt;""),(IF(表格8[姓名]="",0,(表格8[出院日]-表格8[住院日])+1)),0)</f>
        <v>24</v>
      </c>
      <c r="H825" s="165" t="str">
        <f>IFERROR((INDEX(名冊[#All],MATCH(表格8[[#This Row],[姓名]],名冊[[#All],[姓名]],0),COLUMN(名冊[[#Headers],[月費]]))),"")</f>
        <v/>
      </c>
      <c r="I825" s="165" t="str">
        <f t="array" ref="I825">IFERROR((INDEX(名冊[#All],MATCH(表格8[[#This Row],[姓名]],名冊[[#All],[姓名]],0),COLUMN(名冊[[#Headers],[包月]]))),"")</f>
        <v/>
      </c>
      <c r="J825" s="165">
        <f>600</f>
        <v>600</v>
      </c>
      <c r="K825" s="174" t="e">
        <f>-(ROUND(IF(表格8[姓名]="",0,(((表格8[月費]+表格8[[#This Row],[包月]])/30)-表格8[佔床費])*表格8[住院天數(含前後日)]),0))</f>
        <v>#VALUE!</v>
      </c>
      <c r="L825" s="169" t="str">
        <f>"住院退費 "&amp;TEXT(表格8[[#This Row],[住院日]],"mm/dd;;")&amp;"-"&amp;TEXT(表格8[[#This Row],[出院日]],"mm/dd;;")&amp;" 共"&amp;表格8[[#This Row],[住院天數(含前後日)]]&amp;"日"</f>
        <v>住院退費 01/13-02/05 共24日</v>
      </c>
      <c r="M825" s="167">
        <f>-(ROUNDDOWN(表格8[[#This Row],[住院天數(含前後日)]]/7,0)*50)</f>
        <v>-150</v>
      </c>
      <c r="N825" s="70"/>
      <c r="O825" s="172"/>
      <c r="P825" s="174">
        <f>-(ROUND(表格8[[#This Row],[冷氣使用
天數]]*(500/30),0))</f>
        <v>0</v>
      </c>
    </row>
    <row r="826" spans="1:16" hidden="1">
      <c r="A826" s="160" t="str">
        <f t="array" ref="A826">IFERROR((INDEX(名冊[#All],MATCH(表格8[[#This Row],[姓名]],名冊[[#All],[姓名]],0),COLUMN(名冊[[#Headers],[字號]]))),"")</f>
        <v/>
      </c>
      <c r="B826" s="160" t="s">
        <v>1846</v>
      </c>
      <c r="C826" s="162"/>
      <c r="D826" s="160" t="str">
        <f t="shared" si="21"/>
        <v>住院退費</v>
      </c>
      <c r="E826" s="163">
        <v>45306</v>
      </c>
      <c r="F826" s="163">
        <v>45328</v>
      </c>
      <c r="G826" s="168">
        <f>IF(AND(表格8[[#This Row],[住院日]]&lt;&gt;"",表格8[[#This Row],[出院日]]&lt;&gt;""),(IF(表格8[姓名]="",0,(表格8[出院日]-表格8[住院日])+1)),0)</f>
        <v>23</v>
      </c>
      <c r="H826" s="165" t="str">
        <f>IFERROR((INDEX(名冊[#All],MATCH(表格8[[#This Row],[姓名]],名冊[[#All],[姓名]],0),COLUMN(名冊[[#Headers],[月費]]))),"")</f>
        <v/>
      </c>
      <c r="I826" s="165" t="str">
        <f t="array" ref="I826">IFERROR((INDEX(名冊[#All],MATCH(表格8[[#This Row],[姓名]],名冊[[#All],[姓名]],0),COLUMN(名冊[[#Headers],[包月]]))),"")</f>
        <v/>
      </c>
      <c r="J826" s="165">
        <f>600</f>
        <v>600</v>
      </c>
      <c r="K826" s="174" t="e">
        <f>-(ROUND(IF(表格8[姓名]="",0,(((表格8[月費]+表格8[[#This Row],[包月]])/30)-表格8[佔床費])*表格8[住院天數(含前後日)]),0))</f>
        <v>#VALUE!</v>
      </c>
      <c r="L826" s="169" t="str">
        <f>"住院退費 "&amp;TEXT(表格8[[#This Row],[住院日]],"mm/dd;;")&amp;"-"&amp;TEXT(表格8[[#This Row],[出院日]],"mm/dd;;")&amp;" 共"&amp;表格8[[#This Row],[住院天數(含前後日)]]&amp;"日"</f>
        <v>住院退費 01/15-02/06 共23日</v>
      </c>
      <c r="M826" s="167">
        <f>-(ROUNDDOWN(表格8[[#This Row],[住院天數(含前後日)]]/7,0)*50)</f>
        <v>-150</v>
      </c>
      <c r="N826" s="70"/>
      <c r="O826" s="172"/>
      <c r="P826" s="174">
        <f>-(ROUND(表格8[[#This Row],[冷氣使用
天數]]*(500/30),0))</f>
        <v>0</v>
      </c>
    </row>
    <row r="827" spans="1:16" hidden="1">
      <c r="A827" s="160" t="str">
        <f t="array" ref="A827">IFERROR((INDEX(名冊[#All],MATCH(表格8[[#This Row],[姓名]],名冊[[#All],[姓名]],0),COLUMN(名冊[[#Headers],[字號]]))),"")</f>
        <v/>
      </c>
      <c r="B827" s="160" t="s">
        <v>1847</v>
      </c>
      <c r="C827" s="162"/>
      <c r="D827" s="160" t="str">
        <f t="shared" si="21"/>
        <v>住院退費</v>
      </c>
      <c r="E827" s="163">
        <v>45320</v>
      </c>
      <c r="F827" s="163">
        <v>45329</v>
      </c>
      <c r="G827" s="168">
        <f>IF(AND(表格8[[#This Row],[住院日]]&lt;&gt;"",表格8[[#This Row],[出院日]]&lt;&gt;""),(IF(表格8[姓名]="",0,(表格8[出院日]-表格8[住院日])+1)),0)</f>
        <v>10</v>
      </c>
      <c r="H827" s="165" t="str">
        <f>IFERROR((INDEX(名冊[#All],MATCH(表格8[[#This Row],[姓名]],名冊[[#All],[姓名]],0),COLUMN(名冊[[#Headers],[月費]]))),"")</f>
        <v/>
      </c>
      <c r="I827" s="165" t="str">
        <f t="array" ref="I827">IFERROR((INDEX(名冊[#All],MATCH(表格8[[#This Row],[姓名]],名冊[[#All],[姓名]],0),COLUMN(名冊[[#Headers],[包月]]))),"")</f>
        <v/>
      </c>
      <c r="J827" s="165">
        <f>600</f>
        <v>600</v>
      </c>
      <c r="K827" s="174" t="e">
        <f>-(ROUND(IF(表格8[姓名]="",0,(((表格8[月費]+表格8[[#This Row],[包月]])/30)-表格8[佔床費])*表格8[住院天數(含前後日)]),0))</f>
        <v>#VALUE!</v>
      </c>
      <c r="L827" s="169" t="str">
        <f>"住院退費 "&amp;TEXT(表格8[[#This Row],[住院日]],"mm/dd;;")&amp;"-"&amp;TEXT(表格8[[#This Row],[出院日]],"mm/dd;;")&amp;" 共"&amp;表格8[[#This Row],[住院天數(含前後日)]]&amp;"日"</f>
        <v>住院退費 01/29-02/07 共10日</v>
      </c>
      <c r="M827" s="167">
        <f>-(ROUNDDOWN(表格8[[#This Row],[住院天數(含前後日)]]/7,0)*50)</f>
        <v>-50</v>
      </c>
      <c r="N827" s="70"/>
      <c r="O827" s="172"/>
      <c r="P827" s="174">
        <f>-(ROUND(表格8[[#This Row],[冷氣使用
天數]]*(500/30),0))</f>
        <v>0</v>
      </c>
    </row>
    <row r="828" spans="1:16" hidden="1">
      <c r="A828" s="160" t="str">
        <f t="array" ref="A828">IFERROR((INDEX(名冊[#All],MATCH(表格8[[#This Row],[姓名]],名冊[[#All],[姓名]],0),COLUMN(名冊[[#Headers],[字號]]))),"")</f>
        <v>2-185</v>
      </c>
      <c r="B828" s="160" t="s">
        <v>1848</v>
      </c>
      <c r="C828" s="162"/>
      <c r="D828" s="160" t="str">
        <f t="shared" si="21"/>
        <v>住院退費</v>
      </c>
      <c r="E828" s="163">
        <v>45323</v>
      </c>
      <c r="F828" s="163">
        <v>45330</v>
      </c>
      <c r="G828" s="168">
        <f>IF(AND(表格8[[#This Row],[住院日]]&lt;&gt;"",表格8[[#This Row],[出院日]]&lt;&gt;""),(IF(表格8[姓名]="",0,(表格8[出院日]-表格8[住院日])+1)),0)</f>
        <v>8</v>
      </c>
      <c r="H828" s="165">
        <f>IFERROR((INDEX(名冊[#All],MATCH(表格8[[#This Row],[姓名]],名冊[[#All],[姓名]],0),COLUMN(名冊[[#Headers],[月費]]))),"")</f>
        <v>35000</v>
      </c>
      <c r="I828" s="165">
        <f t="array" ref="I828">IFERROR((INDEX(名冊[#All],MATCH(表格8[[#This Row],[姓名]],名冊[[#All],[姓名]],0),COLUMN(名冊[[#Headers],[包月]]))),"")</f>
        <v>0</v>
      </c>
      <c r="J828" s="165">
        <f>600</f>
        <v>600</v>
      </c>
      <c r="K828" s="174">
        <f>-(ROUND(IF(表格8[姓名]="",0,(((表格8[月費]+表格8[[#This Row],[包月]])/30)-表格8[佔床費])*表格8[住院天數(含前後日)]),0))</f>
        <v>-4533</v>
      </c>
      <c r="L828" s="169" t="str">
        <f>"住院退費 "&amp;TEXT(表格8[[#This Row],[住院日]],"mm/dd;;")&amp;"-"&amp;TEXT(表格8[[#This Row],[出院日]],"mm/dd;;")&amp;" 共"&amp;表格8[[#This Row],[住院天數(含前後日)]]&amp;"日"</f>
        <v>住院退費 02/01-02/08 共8日</v>
      </c>
      <c r="M828" s="167">
        <f>-(ROUNDDOWN(表格8[[#This Row],[住院天數(含前後日)]]/7,0)*50)</f>
        <v>-50</v>
      </c>
      <c r="N828" s="70"/>
      <c r="O828" s="172"/>
      <c r="P828" s="174">
        <f>-(ROUND(表格8[[#This Row],[冷氣使用
天數]]*(500/30),0))</f>
        <v>0</v>
      </c>
    </row>
    <row r="829" spans="1:16" hidden="1">
      <c r="A829" s="160" t="str">
        <f t="array" ref="A829">IFERROR((INDEX(名冊[#All],MATCH(表格8[[#This Row],[姓名]],名冊[[#All],[姓名]],0),COLUMN(名冊[[#Headers],[字號]]))),"")</f>
        <v/>
      </c>
      <c r="B829" s="160" t="s">
        <v>1849</v>
      </c>
      <c r="C829" s="162"/>
      <c r="D829" s="160" t="str">
        <f t="shared" si="21"/>
        <v>住院退費</v>
      </c>
      <c r="E829" s="163">
        <v>45332</v>
      </c>
      <c r="F829" s="163">
        <v>45349</v>
      </c>
      <c r="G829" s="168">
        <f>IF(AND(表格8[[#This Row],[住院日]]&lt;&gt;"",表格8[[#This Row],[出院日]]&lt;&gt;""),(IF(表格8[姓名]="",0,(表格8[出院日]-表格8[住院日])+1)),0)</f>
        <v>18</v>
      </c>
      <c r="H829" s="165" t="str">
        <f>IFERROR((INDEX(名冊[#All],MATCH(表格8[[#This Row],[姓名]],名冊[[#All],[姓名]],0),COLUMN(名冊[[#Headers],[月費]]))),"")</f>
        <v/>
      </c>
      <c r="I829" s="165" t="str">
        <f t="array" ref="I829">IFERROR((INDEX(名冊[#All],MATCH(表格8[[#This Row],[姓名]],名冊[[#All],[姓名]],0),COLUMN(名冊[[#Headers],[包月]]))),"")</f>
        <v/>
      </c>
      <c r="J829" s="165">
        <f>600</f>
        <v>600</v>
      </c>
      <c r="K829" s="174" t="e">
        <f>-(ROUND(IF(表格8[姓名]="",0,(((表格8[月費]+表格8[[#This Row],[包月]])/30)-表格8[佔床費])*表格8[住院天數(含前後日)]),0))</f>
        <v>#VALUE!</v>
      </c>
      <c r="L829" s="169" t="str">
        <f>"住院退費 "&amp;TEXT(表格8[[#This Row],[住院日]],"mm/dd;;")&amp;"-"&amp;TEXT(表格8[[#This Row],[出院日]],"mm/dd;;")&amp;" 共"&amp;表格8[[#This Row],[住院天數(含前後日)]]&amp;"日"</f>
        <v>住院退費 02/10-02/27 共18日</v>
      </c>
      <c r="M829" s="167">
        <f>-(ROUNDDOWN(表格8[[#This Row],[住院天數(含前後日)]]/7,0)*50)</f>
        <v>-100</v>
      </c>
      <c r="N829" s="70"/>
      <c r="O829" s="172"/>
      <c r="P829" s="174">
        <f>-(ROUND(表格8[[#This Row],[冷氣使用
天數]]*(500/30),0))</f>
        <v>0</v>
      </c>
    </row>
    <row r="830" spans="1:16" hidden="1">
      <c r="A830" s="160" t="str">
        <f t="array" ref="A830">IFERROR((INDEX(名冊[#All],MATCH(表格8[[#This Row],[姓名]],名冊[[#All],[姓名]],0),COLUMN(名冊[[#Headers],[字號]]))),"")</f>
        <v>2-175</v>
      </c>
      <c r="B830" s="160" t="s">
        <v>1850</v>
      </c>
      <c r="C830" s="162"/>
      <c r="D830" s="160" t="str">
        <f t="shared" si="21"/>
        <v>住院退費</v>
      </c>
      <c r="E830" s="163">
        <v>45341</v>
      </c>
      <c r="F830" s="163">
        <v>45344</v>
      </c>
      <c r="G830" s="168">
        <f>IF(AND(表格8[[#This Row],[住院日]]&lt;&gt;"",表格8[[#This Row],[出院日]]&lt;&gt;""),(IF(表格8[姓名]="",0,(表格8[出院日]-表格8[住院日])+1)),0)</f>
        <v>4</v>
      </c>
      <c r="H830" s="165">
        <f>IFERROR((INDEX(名冊[#All],MATCH(表格8[[#This Row],[姓名]],名冊[[#All],[姓名]],0),COLUMN(名冊[[#Headers],[月費]]))),"")</f>
        <v>36000</v>
      </c>
      <c r="I830" s="165">
        <f t="array" ref="I830">IFERROR((INDEX(名冊[#All],MATCH(表格8[[#This Row],[姓名]],名冊[[#All],[姓名]],0),COLUMN(名冊[[#Headers],[包月]]))),"")</f>
        <v>0</v>
      </c>
      <c r="J830" s="165">
        <f>600</f>
        <v>600</v>
      </c>
      <c r="K830" s="174">
        <f>-(ROUND(IF(表格8[姓名]="",0,(((表格8[月費]+表格8[[#This Row],[包月]])/30)-表格8[佔床費])*表格8[住院天數(含前後日)]),0))</f>
        <v>-2400</v>
      </c>
      <c r="L830" s="169" t="str">
        <f>"住院退費 "&amp;TEXT(表格8[[#This Row],[住院日]],"mm/dd;;")&amp;"-"&amp;TEXT(表格8[[#This Row],[出院日]],"mm/dd;;")&amp;" 共"&amp;表格8[[#This Row],[住院天數(含前後日)]]&amp;"日"</f>
        <v>住院退費 02/19-02/22 共4日</v>
      </c>
      <c r="M830" s="167">
        <f>-(ROUNDDOWN(表格8[[#This Row],[住院天數(含前後日)]]/7,0)*50)</f>
        <v>0</v>
      </c>
      <c r="N830" s="70"/>
      <c r="O830" s="172"/>
      <c r="P830" s="174">
        <f>-(ROUND(表格8[[#This Row],[冷氣使用
天數]]*(500/30),0))</f>
        <v>0</v>
      </c>
    </row>
    <row r="831" spans="1:16" hidden="1">
      <c r="A831" s="160" t="str">
        <f t="array" ref="A831">IFERROR((INDEX(名冊[#All],MATCH(表格8[[#This Row],[姓名]],名冊[[#All],[姓名]],0),COLUMN(名冊[[#Headers],[字號]]))),"")</f>
        <v>2-081</v>
      </c>
      <c r="B831" s="160" t="s">
        <v>1851</v>
      </c>
      <c r="C831" s="162"/>
      <c r="D831" s="160" t="str">
        <f t="shared" si="21"/>
        <v>住院退費</v>
      </c>
      <c r="E831" s="163">
        <v>45348</v>
      </c>
      <c r="F831" s="163">
        <v>45380</v>
      </c>
      <c r="G831" s="168">
        <f>IF(AND(表格8[[#This Row],[住院日]]&lt;&gt;"",表格8[[#This Row],[出院日]]&lt;&gt;""),(IF(表格8[姓名]="",0,(表格8[出院日]-表格8[住院日])+1)),0)</f>
        <v>33</v>
      </c>
      <c r="H831" s="165">
        <f>IFERROR((INDEX(名冊[#All],MATCH(表格8[[#This Row],[姓名]],名冊[[#All],[姓名]],0),COLUMN(名冊[[#Headers],[月費]]))),"")</f>
        <v>37000</v>
      </c>
      <c r="I831" s="165">
        <f t="array" ref="I831">IFERROR((INDEX(名冊[#All],MATCH(表格8[[#This Row],[姓名]],名冊[[#All],[姓名]],0),COLUMN(名冊[[#Headers],[包月]]))),"")</f>
        <v>0</v>
      </c>
      <c r="J831" s="165">
        <f>600</f>
        <v>600</v>
      </c>
      <c r="K831" s="174">
        <f>-(ROUND(IF(表格8[姓名]="",0,(((表格8[月費]+表格8[[#This Row],[包月]])/30)-表格8[佔床費])*表格8[住院天數(含前後日)]),0))</f>
        <v>-20900</v>
      </c>
      <c r="L831" s="169" t="str">
        <f>"住院退費 "&amp;TEXT(表格8[[#This Row],[住院日]],"mm/dd;;")&amp;"-"&amp;TEXT(表格8[[#This Row],[出院日]],"mm/dd;;")&amp;" 共"&amp;表格8[[#This Row],[住院天數(含前後日)]]&amp;"日"</f>
        <v>住院退費 02/26-03/29 共33日</v>
      </c>
      <c r="M831" s="167">
        <f>-(ROUNDDOWN(表格8[[#This Row],[住院天數(含前後日)]]/7,0)*50)</f>
        <v>-200</v>
      </c>
      <c r="N831" s="70"/>
      <c r="O831" s="172"/>
      <c r="P831" s="174">
        <f>-(ROUND(表格8[[#This Row],[冷氣使用
天數]]*(500/30),0))</f>
        <v>0</v>
      </c>
    </row>
    <row r="832" spans="1:16" hidden="1">
      <c r="A832" s="160" t="str">
        <f t="array" ref="A832">IFERROR((INDEX(名冊[#All],MATCH(表格8[[#This Row],[姓名]],名冊[[#All],[姓名]],0),COLUMN(名冊[[#Headers],[字號]]))),"")</f>
        <v/>
      </c>
      <c r="B832" s="160" t="s">
        <v>1852</v>
      </c>
      <c r="C832" s="162"/>
      <c r="D832" s="160" t="str">
        <f t="shared" si="21"/>
        <v>住院退費</v>
      </c>
      <c r="E832" s="163">
        <v>45350</v>
      </c>
      <c r="F832" s="163">
        <v>45364</v>
      </c>
      <c r="G832" s="168">
        <f>IF(AND(表格8[[#This Row],[住院日]]&lt;&gt;"",表格8[[#This Row],[出院日]]&lt;&gt;""),(IF(表格8[姓名]="",0,(表格8[出院日]-表格8[住院日])+1)),0)</f>
        <v>15</v>
      </c>
      <c r="H832" s="165" t="str">
        <f>IFERROR((INDEX(名冊[#All],MATCH(表格8[[#This Row],[姓名]],名冊[[#All],[姓名]],0),COLUMN(名冊[[#Headers],[月費]]))),"")</f>
        <v/>
      </c>
      <c r="I832" s="165" t="str">
        <f t="array" ref="I832">IFERROR((INDEX(名冊[#All],MATCH(表格8[[#This Row],[姓名]],名冊[[#All],[姓名]],0),COLUMN(名冊[[#Headers],[包月]]))),"")</f>
        <v/>
      </c>
      <c r="J832" s="165">
        <f>600</f>
        <v>600</v>
      </c>
      <c r="K832" s="174" t="e">
        <f>-(ROUND(IF(表格8[姓名]="",0,(((表格8[月費]+表格8[[#This Row],[包月]])/30)-表格8[佔床費])*表格8[住院天數(含前後日)]),0))</f>
        <v>#VALUE!</v>
      </c>
      <c r="L832" s="169" t="str">
        <f>"住院退費 "&amp;TEXT(表格8[[#This Row],[住院日]],"mm/dd;;")&amp;"-"&amp;TEXT(表格8[[#This Row],[出院日]],"mm/dd;;")&amp;" 共"&amp;表格8[[#This Row],[住院天數(含前後日)]]&amp;"日"</f>
        <v>住院退費 02/28-03/13 共15日</v>
      </c>
      <c r="M832" s="167">
        <f>-(ROUNDDOWN(表格8[[#This Row],[住院天數(含前後日)]]/7,0)*50)</f>
        <v>-100</v>
      </c>
      <c r="N832" s="70"/>
      <c r="O832" s="172"/>
      <c r="P832" s="174">
        <f>-(ROUND(表格8[[#This Row],[冷氣使用
天數]]*(500/30),0))</f>
        <v>0</v>
      </c>
    </row>
    <row r="833" spans="1:16" hidden="1">
      <c r="A833" s="160" t="str">
        <f t="array" ref="A833">IFERROR((INDEX(名冊[#All],MATCH(表格8[[#This Row],[姓名]],名冊[[#All],[姓名]],0),COLUMN(名冊[[#Headers],[字號]]))),"")</f>
        <v>2-188</v>
      </c>
      <c r="B833" s="160" t="s">
        <v>1853</v>
      </c>
      <c r="C833" s="162"/>
      <c r="D833" s="160" t="str">
        <f t="shared" si="21"/>
        <v>住院退費</v>
      </c>
      <c r="E833" s="163">
        <v>45359</v>
      </c>
      <c r="F833" s="163">
        <v>45384</v>
      </c>
      <c r="G833" s="168">
        <f>IF(AND(表格8[[#This Row],[住院日]]&lt;&gt;"",表格8[[#This Row],[出院日]]&lt;&gt;""),(IF(表格8[姓名]="",0,(表格8[出院日]-表格8[住院日])+1)),0)</f>
        <v>26</v>
      </c>
      <c r="H833" s="165">
        <f>IFERROR((INDEX(名冊[#All],MATCH(表格8[[#This Row],[姓名]],名冊[[#All],[姓名]],0),COLUMN(名冊[[#Headers],[月費]]))),"")</f>
        <v>37000</v>
      </c>
      <c r="I833" s="165">
        <f t="array" ref="I833">IFERROR((INDEX(名冊[#All],MATCH(表格8[[#This Row],[姓名]],名冊[[#All],[姓名]],0),COLUMN(名冊[[#Headers],[包月]]))),"")</f>
        <v>0</v>
      </c>
      <c r="J833" s="165">
        <f>600</f>
        <v>600</v>
      </c>
      <c r="K833" s="174">
        <f>-(ROUND(IF(表格8[姓名]="",0,(((表格8[月費]+表格8[[#This Row],[包月]])/30)-表格8[佔床費])*表格8[住院天數(含前後日)]),0))</f>
        <v>-16467</v>
      </c>
      <c r="L833" s="169" t="str">
        <f>"住院退費 "&amp;TEXT(表格8[[#This Row],[住院日]],"mm/dd;;")&amp;"-"&amp;TEXT(表格8[[#This Row],[出院日]],"mm/dd;;")&amp;" 共"&amp;表格8[[#This Row],[住院天數(含前後日)]]&amp;"日"</f>
        <v>住院退費 03/08-04/02 共26日</v>
      </c>
      <c r="M833" s="167">
        <f>-(ROUNDDOWN(表格8[[#This Row],[住院天數(含前後日)]]/7,0)*50)</f>
        <v>-150</v>
      </c>
      <c r="N833" s="70"/>
      <c r="O833" s="172"/>
      <c r="P833" s="174">
        <f>-(ROUND(表格8[[#This Row],[冷氣使用
天數]]*(500/30),0))</f>
        <v>0</v>
      </c>
    </row>
    <row r="834" spans="1:16" hidden="1">
      <c r="A834" s="160" t="str">
        <f t="array" ref="A834">IFERROR((INDEX(名冊[#All],MATCH(表格8[[#This Row],[姓名]],名冊[[#All],[姓名]],0),COLUMN(名冊[[#Headers],[字號]]))),"")</f>
        <v/>
      </c>
      <c r="B834" s="160" t="s">
        <v>857</v>
      </c>
      <c r="C834" s="162"/>
      <c r="D834" s="160" t="s">
        <v>1010</v>
      </c>
      <c r="E834" s="163">
        <v>45368</v>
      </c>
      <c r="F834" s="163">
        <v>45394</v>
      </c>
      <c r="G834" s="168">
        <f>IF(AND(表格8[[#This Row],[住院日]]&lt;&gt;"",表格8[[#This Row],[出院日]]&lt;&gt;""),(IF(表格8[姓名]="",0,(表格8[出院日]-表格8[住院日])+1)),0)</f>
        <v>27</v>
      </c>
      <c r="H834" s="165" t="str">
        <f>IFERROR((INDEX(名冊[#All],MATCH(表格8[[#This Row],[姓名]],名冊[[#All],[姓名]],0),COLUMN(名冊[[#Headers],[月費]]))),"")</f>
        <v/>
      </c>
      <c r="I834" s="165" t="str">
        <f t="array" ref="I834">IFERROR((INDEX(名冊[#All],MATCH(表格8[[#This Row],[姓名]],名冊[[#All],[姓名]],0),COLUMN(名冊[[#Headers],[包月]]))),"")</f>
        <v/>
      </c>
      <c r="J834" s="165">
        <f>600</f>
        <v>600</v>
      </c>
      <c r="K834" s="174" t="e">
        <f>-(ROUND(IF(表格8[姓名]="",0,(((表格8[月費]+表格8[[#This Row],[包月]])/30)-表格8[佔床費])*表格8[住院天數(含前後日)]),0))</f>
        <v>#VALUE!</v>
      </c>
      <c r="L834" s="169"/>
      <c r="M834" s="167">
        <f>-(ROUNDDOWN(表格8[[#This Row],[住院天數(含前後日)]]/7,0)*50)</f>
        <v>-150</v>
      </c>
      <c r="N834" s="70"/>
      <c r="O834" s="172"/>
      <c r="P834" s="174">
        <f>-(ROUND(表格8[[#This Row],[冷氣使用
天數]]*(500/30),0))</f>
        <v>0</v>
      </c>
    </row>
    <row r="835" spans="1:16" hidden="1">
      <c r="A835" s="160" t="str">
        <f t="array" ref="A835">IFERROR((INDEX(名冊[#All],MATCH(表格8[[#This Row],[姓名]],名冊[[#All],[姓名]],0),COLUMN(名冊[[#Headers],[字號]]))),"")</f>
        <v/>
      </c>
      <c r="B835" s="160" t="s">
        <v>558</v>
      </c>
      <c r="C835" s="162"/>
      <c r="D835" s="160" t="s">
        <v>1010</v>
      </c>
      <c r="E835" s="163">
        <v>45377</v>
      </c>
      <c r="F835" s="163">
        <v>45378</v>
      </c>
      <c r="G835" s="168">
        <f>IF(AND(表格8[[#This Row],[住院日]]&lt;&gt;"",表格8[[#This Row],[出院日]]&lt;&gt;""),(IF(表格8[姓名]="",0,(表格8[出院日]-表格8[住院日])+1)),0)</f>
        <v>2</v>
      </c>
      <c r="H835" s="165" t="str">
        <f>IFERROR((INDEX(名冊[#All],MATCH(表格8[[#This Row],[姓名]],名冊[[#All],[姓名]],0),COLUMN(名冊[[#Headers],[月費]]))),"")</f>
        <v/>
      </c>
      <c r="I835" s="165" t="str">
        <f t="array" ref="I835">IFERROR((INDEX(名冊[#All],MATCH(表格8[[#This Row],[姓名]],名冊[[#All],[姓名]],0),COLUMN(名冊[[#Headers],[包月]]))),"")</f>
        <v/>
      </c>
      <c r="J835" s="165">
        <f>600</f>
        <v>600</v>
      </c>
      <c r="K835" s="174" t="e">
        <f>-(ROUND(IF(表格8[姓名]="",0,(((表格8[月費]+表格8[[#This Row],[包月]])/30)-表格8[佔床費])*表格8[住院天數(含前後日)]),0))</f>
        <v>#VALUE!</v>
      </c>
      <c r="L835" s="169" t="str">
        <f>"住院退費 "&amp;TEXT(表格8[[#This Row],[住院日]],"mm/dd;;")&amp;"-"&amp;TEXT(表格8[[#This Row],[出院日]],"mm/dd;;")&amp;" 共"&amp;表格8[[#This Row],[住院天數(含前後日)]]&amp;"日"</f>
        <v>住院退費 03/26-03/27 共2日</v>
      </c>
      <c r="M835" s="167">
        <f>-(ROUNDDOWN(表格8[[#This Row],[住院天數(含前後日)]]/7,0)*50)</f>
        <v>0</v>
      </c>
      <c r="N835" s="70"/>
      <c r="O835" s="172"/>
      <c r="P835" s="174">
        <f>-(ROUND(表格8[[#This Row],[冷氣使用
天數]]*(500/30),0))</f>
        <v>0</v>
      </c>
    </row>
    <row r="836" spans="1:16" hidden="1">
      <c r="A836" s="160" t="str">
        <f t="array" ref="A836">IFERROR((INDEX(名冊[#All],MATCH(表格8[[#This Row],[姓名]],名冊[[#All],[姓名]],0),COLUMN(名冊[[#Headers],[字號]]))),"")</f>
        <v>2-168</v>
      </c>
      <c r="B836" s="160" t="s">
        <v>1274</v>
      </c>
      <c r="C836" s="162"/>
      <c r="D836" s="160" t="s">
        <v>1010</v>
      </c>
      <c r="E836" s="163">
        <v>45379</v>
      </c>
      <c r="F836" s="163">
        <v>45392</v>
      </c>
      <c r="G836" s="168">
        <f>IF(AND(表格8[[#This Row],[住院日]]&lt;&gt;"",表格8[[#This Row],[出院日]]&lt;&gt;""),(IF(表格8[姓名]="",0,(表格8[出院日]-表格8[住院日])+1)),0)</f>
        <v>14</v>
      </c>
      <c r="H836" s="165">
        <f>IFERROR((INDEX(名冊[#All],MATCH(表格8[[#This Row],[姓名]],名冊[[#All],[姓名]],0),COLUMN(名冊[[#Headers],[月費]]))),"")</f>
        <v>37000</v>
      </c>
      <c r="I836" s="165">
        <f t="array" ref="I836">IFERROR((INDEX(名冊[#All],MATCH(表格8[[#This Row],[姓名]],名冊[[#All],[姓名]],0),COLUMN(名冊[[#Headers],[包月]]))),"")</f>
        <v>0</v>
      </c>
      <c r="J836" s="165">
        <f>600</f>
        <v>600</v>
      </c>
      <c r="K836" s="174">
        <f>-(ROUND(IF(表格8[姓名]="",0,(((表格8[月費]+表格8[[#This Row],[包月]])/30)-表格8[佔床費])*表格8[住院天數(含前後日)]),0))</f>
        <v>-8867</v>
      </c>
      <c r="L836" s="169" t="str">
        <f>"住院退費 "&amp;TEXT(表格8[[#This Row],[住院日]],"mm/dd;;")&amp;"-"&amp;TEXT(表格8[[#This Row],[出院日]],"mm/dd;;")&amp;" 共"&amp;表格8[[#This Row],[住院天數(含前後日)]]&amp;"日"</f>
        <v>住院退費 03/28-04/10 共14日</v>
      </c>
      <c r="M836" s="167">
        <f>-(ROUNDDOWN(表格8[[#This Row],[住院天數(含前後日)]]/7,0)*50)</f>
        <v>-100</v>
      </c>
      <c r="N836" s="70"/>
      <c r="O836" s="172"/>
      <c r="P836" s="174">
        <f>-(ROUND(表格8[[#This Row],[冷氣使用
天數]]*(500/30),0))</f>
        <v>0</v>
      </c>
    </row>
    <row r="837" spans="1:16" hidden="1">
      <c r="A837" s="160" t="str">
        <f t="array" ref="A837">IFERROR((INDEX(名冊[#All],MATCH(表格8[[#This Row],[姓名]],名冊[[#All],[姓名]],0),COLUMN(名冊[[#Headers],[字號]]))),"")</f>
        <v/>
      </c>
      <c r="B837" s="160" t="s">
        <v>789</v>
      </c>
      <c r="C837" s="162"/>
      <c r="D837" s="160" t="s">
        <v>1010</v>
      </c>
      <c r="E837" s="163">
        <v>45390</v>
      </c>
      <c r="F837" s="163">
        <v>45392</v>
      </c>
      <c r="G837" s="168">
        <f>IF(AND(表格8[[#This Row],[住院日]]&lt;&gt;"",表格8[[#This Row],[出院日]]&lt;&gt;""),(IF(表格8[姓名]="",0,(表格8[出院日]-表格8[住院日])+1)),0)</f>
        <v>3</v>
      </c>
      <c r="H837" s="165" t="str">
        <f>IFERROR((INDEX(名冊[#All],MATCH(表格8[[#This Row],[姓名]],名冊[[#All],[姓名]],0),COLUMN(名冊[[#Headers],[月費]]))),"")</f>
        <v/>
      </c>
      <c r="I837" s="165" t="str">
        <f t="array" ref="I837">IFERROR((INDEX(名冊[#All],MATCH(表格8[[#This Row],[姓名]],名冊[[#All],[姓名]],0),COLUMN(名冊[[#Headers],[包月]]))),"")</f>
        <v/>
      </c>
      <c r="J837" s="165">
        <f>600</f>
        <v>600</v>
      </c>
      <c r="K837" s="174" t="e">
        <f>-(ROUND(IF(表格8[姓名]="",0,(((表格8[月費]+表格8[[#This Row],[包月]])/30)-表格8[佔床費])*表格8[住院天數(含前後日)]),0))</f>
        <v>#VALUE!</v>
      </c>
      <c r="L837" s="169" t="str">
        <f>"住院退費 "&amp;TEXT(表格8[[#This Row],[住院日]],"mm/dd;;")&amp;"-"&amp;TEXT(表格8[[#This Row],[出院日]],"mm/dd;;")&amp;" 共"&amp;表格8[[#This Row],[住院天數(含前後日)]]&amp;"日"</f>
        <v>住院退費 04/08-04/10 共3日</v>
      </c>
      <c r="M837" s="167">
        <f>-(ROUNDDOWN(表格8[[#This Row],[住院天數(含前後日)]]/7,0)*50)</f>
        <v>0</v>
      </c>
      <c r="N837" s="70"/>
      <c r="O837" s="172"/>
      <c r="P837" s="174">
        <f>-(ROUND(表格8[[#This Row],[冷氣使用
天數]]*(500/30),0))</f>
        <v>0</v>
      </c>
    </row>
    <row r="838" spans="1:16" hidden="1">
      <c r="A838" s="160" t="str">
        <f t="array" ref="A838">IFERROR((INDEX(名冊[#All],MATCH(表格8[[#This Row],[姓名]],名冊[[#All],[姓名]],0),COLUMN(名冊[[#Headers],[字號]]))),"")</f>
        <v>2-118</v>
      </c>
      <c r="B838" s="160" t="s">
        <v>606</v>
      </c>
      <c r="C838" s="162"/>
      <c r="D838" s="160" t="s">
        <v>1010</v>
      </c>
      <c r="E838" s="163">
        <v>45393</v>
      </c>
      <c r="F838" s="163">
        <v>45395</v>
      </c>
      <c r="G838" s="168">
        <f>IF(AND(表格8[[#This Row],[住院日]]&lt;&gt;"",表格8[[#This Row],[出院日]]&lt;&gt;""),(IF(表格8[姓名]="",0,(表格8[出院日]-表格8[住院日])+1)),0)</f>
        <v>3</v>
      </c>
      <c r="H838" s="165">
        <f>IFERROR((INDEX(名冊[#All],MATCH(表格8[[#This Row],[姓名]],名冊[[#All],[姓名]],0),COLUMN(名冊[[#Headers],[月費]]))),"")</f>
        <v>37000</v>
      </c>
      <c r="I838" s="165">
        <f t="array" ref="I838">IFERROR((INDEX(名冊[#All],MATCH(表格8[[#This Row],[姓名]],名冊[[#All],[姓名]],0),COLUMN(名冊[[#Headers],[包月]]))),"")</f>
        <v>0</v>
      </c>
      <c r="J838" s="165">
        <f>600</f>
        <v>600</v>
      </c>
      <c r="K838" s="174">
        <f>-(ROUND(IF(表格8[姓名]="",0,(((表格8[月費]+表格8[[#This Row],[包月]])/30)-表格8[佔床費])*表格8[住院天數(含前後日)]),0))</f>
        <v>-1900</v>
      </c>
      <c r="L838" s="169" t="str">
        <f>"住院退費 "&amp;TEXT(表格8[[#This Row],[住院日]],"mm/dd;;")&amp;"-"&amp;TEXT(表格8[[#This Row],[出院日]],"mm/dd;;")&amp;" 共"&amp;表格8[[#This Row],[住院天數(含前後日)]]&amp;"日"</f>
        <v>住院退費 04/11-04/13 共3日</v>
      </c>
      <c r="M838" s="167">
        <f>-(ROUNDDOWN(表格8[[#This Row],[住院天數(含前後日)]]/7,0)*50)</f>
        <v>0</v>
      </c>
      <c r="N838" s="70"/>
      <c r="O838" s="172"/>
      <c r="P838" s="174">
        <f>-(ROUND(表格8[[#This Row],[冷氣使用
天數]]*(500/30),0))</f>
        <v>0</v>
      </c>
    </row>
    <row r="839" spans="1:16" hidden="1">
      <c r="A839" s="160" t="str">
        <f t="array" ref="A839">IFERROR((INDEX(名冊[#All],MATCH(表格8[[#This Row],[姓名]],名冊[[#All],[姓名]],0),COLUMN(名冊[[#Headers],[字號]]))),"")</f>
        <v>3-528</v>
      </c>
      <c r="B839" s="160" t="s">
        <v>1854</v>
      </c>
      <c r="C839" s="162"/>
      <c r="D839" s="160"/>
      <c r="E839" s="163">
        <v>45307</v>
      </c>
      <c r="F839" s="163">
        <v>45322</v>
      </c>
      <c r="G839" s="168">
        <f>IF(AND(表格8[[#This Row],[住院日]]&lt;&gt;"",表格8[[#This Row],[出院日]]&lt;&gt;""),(IF(表格8[姓名]="",0,(表格8[出院日]-表格8[住院日])+1)),0)</f>
        <v>16</v>
      </c>
      <c r="H839" s="165">
        <f>IFERROR((INDEX(名冊[#All],MATCH(表格8[[#This Row],[姓名]],名冊[[#All],[姓名]],0),COLUMN(名冊[[#Headers],[月費]]))),"")</f>
        <v>32000</v>
      </c>
      <c r="I839" s="165">
        <f t="array" ref="I839">IFERROR((INDEX(名冊[#All],MATCH(表格8[[#This Row],[姓名]],名冊[[#All],[姓名]],0),COLUMN(名冊[[#Headers],[包月]]))),"")</f>
        <v>0</v>
      </c>
      <c r="J839" s="165">
        <f>600</f>
        <v>600</v>
      </c>
      <c r="K839" s="174">
        <f>-(ROUND(IF(表格8[姓名]="",0,(((表格8[月費]+表格8[[#This Row],[包月]])/30)-表格8[佔床費])*表格8[住院天數(含前後日)]),0))</f>
        <v>-7467</v>
      </c>
      <c r="L839" s="169" t="str">
        <f>"住院退費 "&amp;TEXT(表格8[[#This Row],[住院日]],"mm/dd;;")&amp;"-"&amp;TEXT(表格8[[#This Row],[出院日]],"mm/dd;;")&amp;" 共"&amp;表格8[[#This Row],[住院天數(含前後日)]]&amp;"日"</f>
        <v>住院退費 01/16-01/31 共16日</v>
      </c>
      <c r="M839" s="167">
        <f>-(ROUNDDOWN(表格8[[#This Row],[住院天數(含前後日)]]/7,0)*50)</f>
        <v>-100</v>
      </c>
      <c r="N839" s="70"/>
      <c r="O839" s="172"/>
      <c r="P839" s="174">
        <f>-(ROUND(表格8[[#This Row],[冷氣使用
天數]]*(500/30),0))</f>
        <v>0</v>
      </c>
    </row>
    <row r="840" spans="1:16" hidden="1">
      <c r="A840" s="160" t="str">
        <f t="array" ref="A840">IFERROR((INDEX(名冊[#All],MATCH(表格8[[#This Row],[姓名]],名冊[[#All],[姓名]],0),COLUMN(名冊[[#Headers],[字號]]))),"")</f>
        <v>3-462</v>
      </c>
      <c r="B840" s="160" t="s">
        <v>1855</v>
      </c>
      <c r="C840" s="162"/>
      <c r="D840" s="160" t="str">
        <f t="shared" ref="D840:D851" si="22">"住院退費"</f>
        <v>住院退費</v>
      </c>
      <c r="E840" s="163">
        <v>45313</v>
      </c>
      <c r="F840" s="163">
        <v>45322</v>
      </c>
      <c r="G840" s="168">
        <f>IF(AND(表格8[[#This Row],[住院日]]&lt;&gt;"",表格8[[#This Row],[出院日]]&lt;&gt;""),(IF(表格8[姓名]="",0,(表格8[出院日]-表格8[住院日])+1)),0)</f>
        <v>10</v>
      </c>
      <c r="H840" s="165">
        <f>IFERROR((INDEX(名冊[#All],MATCH(表格8[[#This Row],[姓名]],名冊[[#All],[姓名]],0),COLUMN(名冊[[#Headers],[月費]]))),"")</f>
        <v>31000</v>
      </c>
      <c r="I840" s="165">
        <f t="array" ref="I840">IFERROR((INDEX(名冊[#All],MATCH(表格8[[#This Row],[姓名]],名冊[[#All],[姓名]],0),COLUMN(名冊[[#Headers],[包月]]))),"")</f>
        <v>0</v>
      </c>
      <c r="J840" s="165">
        <f>600</f>
        <v>600</v>
      </c>
      <c r="K840" s="174">
        <f>-(ROUND(IF(表格8[姓名]="",0,(((表格8[月費]+表格8[[#This Row],[包月]])/30)-表格8[佔床費])*表格8[住院天數(含前後日)]),0))</f>
        <v>-4333</v>
      </c>
      <c r="L840" s="169" t="str">
        <f>"住院退費 "&amp;TEXT(表格8[[#This Row],[住院日]],"mm/dd;;")&amp;"-"&amp;TEXT(表格8[[#This Row],[出院日]],"mm/dd;;")&amp;" 共"&amp;表格8[[#This Row],[住院天數(含前後日)]]&amp;"日"</f>
        <v>住院退費 01/22-01/31 共10日</v>
      </c>
      <c r="M840" s="167">
        <f>-(ROUNDDOWN(表格8[[#This Row],[住院天數(含前後日)]]/7,0)*50)</f>
        <v>-50</v>
      </c>
      <c r="N840" s="70"/>
      <c r="O840" s="172"/>
      <c r="P840" s="174">
        <f>-(ROUND(表格8[[#This Row],[冷氣使用
天數]]*(500/30),0))</f>
        <v>0</v>
      </c>
    </row>
    <row r="841" spans="1:16" hidden="1">
      <c r="A841" s="160" t="str">
        <f t="array" ref="A841">IFERROR((INDEX(名冊[#All],MATCH(表格8[[#This Row],[姓名]],名冊[[#All],[姓名]],0),COLUMN(名冊[[#Headers],[字號]]))),"")</f>
        <v>3-519</v>
      </c>
      <c r="B841" s="160" t="s">
        <v>1856</v>
      </c>
      <c r="C841" s="162"/>
      <c r="D841" s="160" t="str">
        <f t="shared" si="22"/>
        <v>住院退費</v>
      </c>
      <c r="E841" s="163">
        <v>45317</v>
      </c>
      <c r="F841" s="163">
        <v>45329</v>
      </c>
      <c r="G841" s="168">
        <f>IF(AND(表格8[[#This Row],[住院日]]&lt;&gt;"",表格8[[#This Row],[出院日]]&lt;&gt;""),(IF(表格8[姓名]="",0,(表格8[出院日]-表格8[住院日])+1)),0)</f>
        <v>13</v>
      </c>
      <c r="H841" s="165">
        <f>IFERROR((INDEX(名冊[#All],MATCH(表格8[[#This Row],[姓名]],名冊[[#All],[姓名]],0),COLUMN(名冊[[#Headers],[月費]]))),"")</f>
        <v>32000</v>
      </c>
      <c r="I841" s="165">
        <f t="array" ref="I841">IFERROR((INDEX(名冊[#All],MATCH(表格8[[#This Row],[姓名]],名冊[[#All],[姓名]],0),COLUMN(名冊[[#Headers],[包月]]))),"")</f>
        <v>0</v>
      </c>
      <c r="J841" s="165">
        <f>600</f>
        <v>600</v>
      </c>
      <c r="K841" s="174">
        <f>-(ROUND(IF(表格8[姓名]="",0,(((表格8[月費]+表格8[[#This Row],[包月]])/30)-表格8[佔床費])*表格8[住院天數(含前後日)]),0))</f>
        <v>-6067</v>
      </c>
      <c r="L841" s="169" t="str">
        <f>"住院退費 "&amp;TEXT(表格8[[#This Row],[住院日]],"mm/dd;;")&amp;"-"&amp;TEXT(表格8[[#This Row],[出院日]],"mm/dd;;")&amp;" 共"&amp;表格8[[#This Row],[住院天數(含前後日)]]&amp;"日"</f>
        <v>住院退費 01/26-02/07 共13日</v>
      </c>
      <c r="M841" s="167">
        <f>-(ROUNDDOWN(表格8[[#This Row],[住院天數(含前後日)]]/7,0)*50)</f>
        <v>-50</v>
      </c>
      <c r="N841" s="70"/>
      <c r="O841" s="172"/>
      <c r="P841" s="174">
        <f>-(ROUND(表格8[[#This Row],[冷氣使用
天數]]*(500/30),0))</f>
        <v>0</v>
      </c>
    </row>
    <row r="842" spans="1:16" hidden="1">
      <c r="A842" s="160" t="str">
        <f t="array" ref="A842">IFERROR((INDEX(名冊[#All],MATCH(表格8[[#This Row],[姓名]],名冊[[#All],[姓名]],0),COLUMN(名冊[[#Headers],[字號]]))),"")</f>
        <v/>
      </c>
      <c r="B842" s="160" t="s">
        <v>1857</v>
      </c>
      <c r="C842" s="162"/>
      <c r="D842" s="160" t="str">
        <f t="shared" si="22"/>
        <v>住院退費</v>
      </c>
      <c r="E842" s="163">
        <v>45326</v>
      </c>
      <c r="F842" s="163">
        <v>45342</v>
      </c>
      <c r="G842" s="168">
        <f>IF(AND(表格8[[#This Row],[住院日]]&lt;&gt;"",表格8[[#This Row],[出院日]]&lt;&gt;""),(IF(表格8[姓名]="",0,(表格8[出院日]-表格8[住院日])+1)),0)</f>
        <v>17</v>
      </c>
      <c r="H842" s="165" t="str">
        <f>IFERROR((INDEX(名冊[#All],MATCH(表格8[[#This Row],[姓名]],名冊[[#All],[姓名]],0),COLUMN(名冊[[#Headers],[月費]]))),"")</f>
        <v/>
      </c>
      <c r="I842" s="165" t="str">
        <f t="array" ref="I842">IFERROR((INDEX(名冊[#All],MATCH(表格8[[#This Row],[姓名]],名冊[[#All],[姓名]],0),COLUMN(名冊[[#Headers],[包月]]))),"")</f>
        <v/>
      </c>
      <c r="J842" s="165">
        <f>600</f>
        <v>600</v>
      </c>
      <c r="K842" s="174" t="e">
        <f>-(ROUND(IF(表格8[姓名]="",0,(((表格8[月費]+表格8[[#This Row],[包月]])/30)-表格8[佔床費])*表格8[住院天數(含前後日)]),0))</f>
        <v>#VALUE!</v>
      </c>
      <c r="L842" s="169" t="str">
        <f>"住院退費 "&amp;TEXT(表格8[[#This Row],[住院日]],"mm/dd;;")&amp;"-"&amp;TEXT(表格8[[#This Row],[出院日]],"mm/dd;;")&amp;" 共"&amp;表格8[[#This Row],[住院天數(含前後日)]]&amp;"日"</f>
        <v>住院退費 02/04-02/20 共17日</v>
      </c>
      <c r="M842" s="167">
        <f>-(ROUNDDOWN(表格8[[#This Row],[住院天數(含前後日)]]/7,0)*50)</f>
        <v>-100</v>
      </c>
      <c r="N842" s="70"/>
      <c r="O842" s="172"/>
      <c r="P842" s="174">
        <f>-(ROUND(表格8[[#This Row],[冷氣使用
天數]]*(500/30),0))</f>
        <v>0</v>
      </c>
    </row>
    <row r="843" spans="1:16">
      <c r="A843" s="160" t="str">
        <f t="array" ref="A843">IFERROR((INDEX(名冊[#All],MATCH(表格8[[#This Row],[姓名]],名冊[[#All],[姓名]],0),COLUMN(名冊[[#Headers],[字號]]))),"")</f>
        <v/>
      </c>
      <c r="B843" s="160" t="s">
        <v>1858</v>
      </c>
      <c r="C843" s="162"/>
      <c r="D843" s="160" t="str">
        <f t="shared" si="22"/>
        <v>住院退費</v>
      </c>
      <c r="E843" s="163">
        <v>45337</v>
      </c>
      <c r="F843" s="163">
        <v>45351</v>
      </c>
      <c r="G843" s="168">
        <f>IF(AND(表格8[[#This Row],[住院日]]&lt;&gt;"",表格8[[#This Row],[出院日]]&lt;&gt;""),(IF(表格8[姓名]="",0,(表格8[出院日]-表格8[住院日])+1)),0)</f>
        <v>15</v>
      </c>
      <c r="H843" s="165" t="str">
        <f>IFERROR((INDEX(名冊[#All],MATCH(表格8[[#This Row],[姓名]],名冊[[#All],[姓名]],0),COLUMN(名冊[[#Headers],[月費]]))),"")</f>
        <v/>
      </c>
      <c r="I843" s="165" t="str">
        <f t="array" ref="I843">IFERROR((INDEX(名冊[#All],MATCH(表格8[[#This Row],[姓名]],名冊[[#All],[姓名]],0),COLUMN(名冊[[#Headers],[包月]]))),"")</f>
        <v/>
      </c>
      <c r="J843" s="165">
        <f>600</f>
        <v>600</v>
      </c>
      <c r="K843" s="174" t="e">
        <f>-(ROUND(IF(表格8[姓名]="",0,(((表格8[月費]+表格8[[#This Row],[包月]])/30)-表格8[佔床費])*表格8[住院天數(含前後日)]),0))</f>
        <v>#VALUE!</v>
      </c>
      <c r="L843" s="169" t="str">
        <f>"住院退費 "&amp;TEXT(表格8[[#This Row],[住院日]],"mm/dd;;")&amp;"-"&amp;TEXT(表格8[[#This Row],[出院日]],"mm/dd;;")&amp;" 共"&amp;表格8[[#This Row],[住院天數(含前後日)]]&amp;"日"</f>
        <v>住院退費 02/15-02/29 共15日</v>
      </c>
      <c r="M843" s="167">
        <f>-(ROUNDDOWN(表格8[[#This Row],[住院天數(含前後日)]]/7,0)*50)</f>
        <v>-100</v>
      </c>
      <c r="N843" s="70"/>
      <c r="O843" s="172"/>
      <c r="P843" s="174">
        <f>-(ROUND(表格8[[#This Row],[冷氣使用
天數]]*(500/30),0))</f>
        <v>0</v>
      </c>
    </row>
    <row r="844" spans="1:16">
      <c r="A844" s="160" t="str">
        <f t="array" ref="A844">IFERROR((INDEX(名冊[#All],MATCH(表格8[[#This Row],[姓名]],名冊[[#All],[姓名]],0),COLUMN(名冊[[#Headers],[字號]]))),"")</f>
        <v/>
      </c>
      <c r="B844" s="160" t="s">
        <v>1912</v>
      </c>
      <c r="C844" s="162"/>
      <c r="D844" s="160" t="str">
        <f t="shared" si="22"/>
        <v>住院退費</v>
      </c>
      <c r="E844" s="163">
        <v>45455</v>
      </c>
      <c r="F844" s="163">
        <v>45458</v>
      </c>
      <c r="G844" s="168">
        <f>IF(AND(表格8[[#This Row],[住院日]]&lt;&gt;"",表格8[[#This Row],[出院日]]&lt;&gt;""),(IF(表格8[姓名]="",0,(表格8[出院日]-表格8[住院日])+1)),0)</f>
        <v>4</v>
      </c>
      <c r="H844" s="165" t="str">
        <f>IFERROR((INDEX(名冊[#All],MATCH(表格8[[#This Row],[姓名]],名冊[[#All],[姓名]],0),COLUMN(名冊[[#Headers],[月費]]))),"")</f>
        <v/>
      </c>
      <c r="I844" s="165" t="str">
        <f t="array" ref="I844">IFERROR((INDEX(名冊[#All],MATCH(表格8[[#This Row],[姓名]],名冊[[#All],[姓名]],0),COLUMN(名冊[[#Headers],[包月]]))),"")</f>
        <v/>
      </c>
      <c r="J844" s="165">
        <f>600</f>
        <v>600</v>
      </c>
      <c r="K844" s="174" t="e">
        <f>-(ROUND(IF(表格8[姓名]="",0,(((表格8[月費]+表格8[[#This Row],[包月]])/30)-表格8[佔床費])*表格8[住院天數(含前後日)]),0))</f>
        <v>#VALUE!</v>
      </c>
      <c r="L844" s="169" t="str">
        <f>"住院退費 "&amp;TEXT(表格8[[#This Row],[住院日]],"mm/dd;;")&amp;"-"&amp;TEXT(表格8[[#This Row],[出院日]],"mm/dd;;")&amp;" 共"&amp;表格8[[#This Row],[住院天數(含前後日)]]&amp;"日"</f>
        <v>住院退費 06/12-06/15 共4日</v>
      </c>
      <c r="M844" s="167">
        <f>-(ROUNDDOWN(表格8[[#This Row],[住院天數(含前後日)]]/7,0)*50)</f>
        <v>0</v>
      </c>
      <c r="N844" s="70"/>
      <c r="O844" s="172"/>
      <c r="P844" s="174">
        <f>-(ROUND(表格8[[#This Row],[冷氣使用
天數]]*(500/30),0))</f>
        <v>0</v>
      </c>
    </row>
    <row r="845" spans="1:16">
      <c r="A845" s="160" t="str">
        <f t="array" ref="A845">IFERROR((INDEX(名冊[#All],MATCH(表格8[[#This Row],[姓名]],名冊[[#All],[姓名]],0),COLUMN(名冊[[#Headers],[字號]]))),"")</f>
        <v/>
      </c>
      <c r="B845" s="160" t="s">
        <v>1926</v>
      </c>
      <c r="C845" s="162"/>
      <c r="D845" s="160" t="str">
        <f t="shared" si="22"/>
        <v>住院退費</v>
      </c>
      <c r="E845" s="163">
        <v>45452</v>
      </c>
      <c r="F845" s="163">
        <v>45464</v>
      </c>
      <c r="G845" s="168">
        <f>IF(AND(表格8[[#This Row],[住院日]]&lt;&gt;"",表格8[[#This Row],[出院日]]&lt;&gt;""),(IF(表格8[姓名]="",0,(表格8[出院日]-表格8[住院日])+1)),0)</f>
        <v>13</v>
      </c>
      <c r="H845" s="165" t="str">
        <f>IFERROR((INDEX(名冊[#All],MATCH(表格8[[#This Row],[姓名]],名冊[[#All],[姓名]],0),COLUMN(名冊[[#Headers],[月費]]))),"")</f>
        <v/>
      </c>
      <c r="I845" s="165" t="str">
        <f t="array" ref="I845">IFERROR((INDEX(名冊[#All],MATCH(表格8[[#This Row],[姓名]],名冊[[#All],[姓名]],0),COLUMN(名冊[[#Headers],[包月]]))),"")</f>
        <v/>
      </c>
      <c r="J845" s="165">
        <f>600</f>
        <v>600</v>
      </c>
      <c r="K845" s="174" t="e">
        <f>-(ROUND(IF(表格8[姓名]="",0,(((表格8[月費]+表格8[[#This Row],[包月]])/30)-表格8[佔床費])*表格8[住院天數(含前後日)]),0))</f>
        <v>#VALUE!</v>
      </c>
      <c r="L845" s="169" t="str">
        <f>"住院退費 "&amp;TEXT(表格8[[#This Row],[住院日]],"mm/dd;;")&amp;"-"&amp;TEXT(表格8[[#This Row],[出院日]],"mm/dd;;")&amp;" 共"&amp;表格8[[#This Row],[住院天數(含前後日)]]&amp;"日"</f>
        <v>住院退費 06/09-06/21 共13日</v>
      </c>
      <c r="M845" s="167">
        <f>-(ROUNDDOWN(表格8[[#This Row],[住院天數(含前後日)]]/7,0)*50)</f>
        <v>-50</v>
      </c>
      <c r="N845" s="70"/>
      <c r="O845" s="172"/>
      <c r="P845" s="174">
        <f>-(ROUND(表格8[[#This Row],[冷氣使用
天數]]*(500/30),0))</f>
        <v>0</v>
      </c>
    </row>
    <row r="846" spans="1:16">
      <c r="A846" s="160" t="str">
        <f t="array" ref="A846">IFERROR((INDEX(名冊[#All],MATCH(表格8[[#This Row],[姓名]],名冊[[#All],[姓名]],0),COLUMN(名冊[[#Headers],[字號]]))),"")</f>
        <v>1-637</v>
      </c>
      <c r="B846" s="160" t="s">
        <v>1927</v>
      </c>
      <c r="C846" s="162"/>
      <c r="D846" s="160" t="str">
        <f t="shared" si="22"/>
        <v>住院退費</v>
      </c>
      <c r="E846" s="163">
        <v>45453</v>
      </c>
      <c r="F846" s="163">
        <v>45463</v>
      </c>
      <c r="G846" s="168">
        <f>IF(AND(表格8[[#This Row],[住院日]]&lt;&gt;"",表格8[[#This Row],[出院日]]&lt;&gt;""),(IF(表格8[姓名]="",0,(表格8[出院日]-表格8[住院日])+1)),0)</f>
        <v>11</v>
      </c>
      <c r="H846" s="165">
        <f>IFERROR((INDEX(名冊[#All],MATCH(表格8[[#This Row],[姓名]],名冊[[#All],[姓名]],0),COLUMN(名冊[[#Headers],[月費]]))),"")</f>
        <v>30000</v>
      </c>
      <c r="I846" s="165">
        <f t="array" ref="I846">IFERROR((INDEX(名冊[#All],MATCH(表格8[[#This Row],[姓名]],名冊[[#All],[姓名]],0),COLUMN(名冊[[#Headers],[包月]]))),"")</f>
        <v>0</v>
      </c>
      <c r="J846" s="165">
        <f>600</f>
        <v>600</v>
      </c>
      <c r="K846" s="174">
        <f>-(ROUND(IF(表格8[姓名]="",0,(((表格8[月費]+表格8[[#This Row],[包月]])/30)-表格8[佔床費])*表格8[住院天數(含前後日)]),0))</f>
        <v>-4400</v>
      </c>
      <c r="L846" s="169" t="str">
        <f>"住院退費 "&amp;TEXT(表格8[[#This Row],[住院日]],"mm/dd;;")&amp;"-"&amp;TEXT(表格8[[#This Row],[出院日]],"mm/dd;;")&amp;" 共"&amp;表格8[[#This Row],[住院天數(含前後日)]]&amp;"日"</f>
        <v>住院退費 06/10-06/20 共11日</v>
      </c>
      <c r="M846" s="167">
        <f>-(ROUNDDOWN(表格8[[#This Row],[住院天數(含前後日)]]/7,0)*50)</f>
        <v>-50</v>
      </c>
      <c r="N846" s="70"/>
      <c r="O846" s="172"/>
      <c r="P846" s="174">
        <f>-(ROUND(表格8[[#This Row],[冷氣使用
天數]]*(500/30),0))</f>
        <v>0</v>
      </c>
    </row>
    <row r="847" spans="1:16">
      <c r="A847" s="160" t="str">
        <f t="array" ref="A847">IFERROR((INDEX(名冊[#All],MATCH(表格8[[#This Row],[姓名]],名冊[[#All],[姓名]],0),COLUMN(名冊[[#Headers],[字號]]))),"")</f>
        <v>1-200</v>
      </c>
      <c r="B847" s="160" t="s">
        <v>1928</v>
      </c>
      <c r="C847" s="162"/>
      <c r="D847" s="160" t="str">
        <f t="shared" si="22"/>
        <v>住院退費</v>
      </c>
      <c r="E847" s="163">
        <v>45454</v>
      </c>
      <c r="F847" s="163">
        <v>45462</v>
      </c>
      <c r="G847" s="168">
        <f>IF(AND(表格8[[#This Row],[住院日]]&lt;&gt;"",表格8[[#This Row],[出院日]]&lt;&gt;""),(IF(表格8[姓名]="",0,(表格8[出院日]-表格8[住院日])+1)),0)</f>
        <v>9</v>
      </c>
      <c r="H847" s="165">
        <f>IFERROR((INDEX(名冊[#All],MATCH(表格8[[#This Row],[姓名]],名冊[[#All],[姓名]],0),COLUMN(名冊[[#Headers],[月費]]))),"")</f>
        <v>30000</v>
      </c>
      <c r="I847" s="165">
        <f t="array" ref="I847">IFERROR((INDEX(名冊[#All],MATCH(表格8[[#This Row],[姓名]],名冊[[#All],[姓名]],0),COLUMN(名冊[[#Headers],[包月]]))),"")</f>
        <v>0</v>
      </c>
      <c r="J847" s="165">
        <f>600</f>
        <v>600</v>
      </c>
      <c r="K847" s="174">
        <f>-(ROUND(IF(表格8[姓名]="",0,(((表格8[月費]+表格8[[#This Row],[包月]])/30)-表格8[佔床費])*表格8[住院天數(含前後日)]),0))</f>
        <v>-3600</v>
      </c>
      <c r="L847" s="169" t="str">
        <f>"住院退費 "&amp;TEXT(表格8[[#This Row],[住院日]],"mm/dd;;")&amp;"-"&amp;TEXT(表格8[[#This Row],[出院日]],"mm/dd;;")&amp;" 共"&amp;表格8[[#This Row],[住院天數(含前後日)]]&amp;"日"</f>
        <v>住院退費 06/11-06/19 共9日</v>
      </c>
      <c r="M847" s="167">
        <f>-(ROUNDDOWN(表格8[[#This Row],[住院天數(含前後日)]]/7,0)*50)</f>
        <v>-50</v>
      </c>
      <c r="N847" s="70"/>
      <c r="O847" s="172"/>
      <c r="P847" s="174">
        <f>-(ROUND(表格8[[#This Row],[冷氣使用
天數]]*(500/30),0))</f>
        <v>0</v>
      </c>
    </row>
    <row r="848" spans="1:16">
      <c r="A848" s="160" t="str">
        <f t="array" ref="A848">IFERROR((INDEX(名冊[#All],MATCH(表格8[[#This Row],[姓名]],名冊[[#All],[姓名]],0),COLUMN(名冊[[#Headers],[字號]]))),"")</f>
        <v>1-519</v>
      </c>
      <c r="B848" s="160" t="s">
        <v>1929</v>
      </c>
      <c r="C848" s="162"/>
      <c r="D848" s="160" t="str">
        <f t="shared" si="22"/>
        <v>住院退費</v>
      </c>
      <c r="E848" s="163">
        <v>45460</v>
      </c>
      <c r="F848" s="163">
        <v>45462</v>
      </c>
      <c r="G848" s="168">
        <f>IF(AND(表格8[[#This Row],[住院日]]&lt;&gt;"",表格8[[#This Row],[出院日]]&lt;&gt;""),(IF(表格8[姓名]="",0,(表格8[出院日]-表格8[住院日])+1)),0)</f>
        <v>3</v>
      </c>
      <c r="H848" s="165">
        <f>IFERROR((INDEX(名冊[#All],MATCH(表格8[[#This Row],[姓名]],名冊[[#All],[姓名]],0),COLUMN(名冊[[#Headers],[月費]]))),"")</f>
        <v>32000</v>
      </c>
      <c r="I848" s="165">
        <f t="array" ref="I848">IFERROR((INDEX(名冊[#All],MATCH(表格8[[#This Row],[姓名]],名冊[[#All],[姓名]],0),COLUMN(名冊[[#Headers],[包月]]))),"")</f>
        <v>0</v>
      </c>
      <c r="J848" s="165">
        <f>600</f>
        <v>600</v>
      </c>
      <c r="K848" s="174">
        <f>-(ROUND(IF(表格8[姓名]="",0,(((表格8[月費]+表格8[[#This Row],[包月]])/30)-表格8[佔床費])*表格8[住院天數(含前後日)]),0))</f>
        <v>-1400</v>
      </c>
      <c r="L848" s="169" t="str">
        <f>"住院退費 "&amp;TEXT(表格8[[#This Row],[住院日]],"mm/dd;;")&amp;"-"&amp;TEXT(表格8[[#This Row],[出院日]],"mm/dd;;")&amp;" 共"&amp;表格8[[#This Row],[住院天數(含前後日)]]&amp;"日"</f>
        <v>住院退費 06/17-06/19 共3日</v>
      </c>
      <c r="M848" s="167">
        <f>-(ROUNDDOWN(表格8[[#This Row],[住院天數(含前後日)]]/7,0)*50)</f>
        <v>0</v>
      </c>
      <c r="N848" s="70"/>
      <c r="O848" s="172"/>
      <c r="P848" s="174">
        <f>-(ROUND(表格8[[#This Row],[冷氣使用
天數]]*(500/30),0))</f>
        <v>0</v>
      </c>
    </row>
    <row r="849" spans="1:16">
      <c r="A849" s="160" t="str">
        <f t="array" ref="A849">IFERROR((INDEX(名冊[#All],MATCH(表格8[[#This Row],[姓名]],名冊[[#All],[姓名]],0),COLUMN(名冊[[#Headers],[字號]]))),"")</f>
        <v/>
      </c>
      <c r="B849" s="160" t="s">
        <v>1930</v>
      </c>
      <c r="C849" s="162"/>
      <c r="D849" s="160" t="str">
        <f t="shared" si="22"/>
        <v>住院退費</v>
      </c>
      <c r="E849" s="163">
        <v>45469</v>
      </c>
      <c r="F849" s="163">
        <v>45473</v>
      </c>
      <c r="G849" s="168">
        <f>IF(AND(表格8[[#This Row],[住院日]]&lt;&gt;"",表格8[[#This Row],[出院日]]&lt;&gt;""),(IF(表格8[姓名]="",0,(表格8[出院日]-表格8[住院日])+1)),0)</f>
        <v>5</v>
      </c>
      <c r="H849" s="165" t="str">
        <f>IFERROR((INDEX(名冊[#All],MATCH(表格8[[#This Row],[姓名]],名冊[[#All],[姓名]],0),COLUMN(名冊[[#Headers],[月費]]))),"")</f>
        <v/>
      </c>
      <c r="I849" s="165" t="str">
        <f t="array" ref="I849">IFERROR((INDEX(名冊[#All],MATCH(表格8[[#This Row],[姓名]],名冊[[#All],[姓名]],0),COLUMN(名冊[[#Headers],[包月]]))),"")</f>
        <v/>
      </c>
      <c r="J849" s="165">
        <f>600</f>
        <v>600</v>
      </c>
      <c r="K849" s="174" t="e">
        <f>-(ROUND(IF(表格8[姓名]="",0,(((表格8[月費]+表格8[[#This Row],[包月]])/30)-表格8[佔床費])*表格8[住院天數(含前後日)]),0))</f>
        <v>#VALUE!</v>
      </c>
      <c r="L849" s="169" t="str">
        <f>"住院退費 "&amp;TEXT(表格8[[#This Row],[住院日]],"mm/dd;;")&amp;"-"&amp;TEXT(表格8[[#This Row],[出院日]],"mm/dd;;")&amp;" 共"&amp;表格8[[#This Row],[住院天數(含前後日)]]&amp;"日"</f>
        <v>住院退費 06/26-06/30 共5日</v>
      </c>
      <c r="M849" s="167">
        <f>-(ROUNDDOWN(表格8[[#This Row],[住院天數(含前後日)]]/7,0)*50)</f>
        <v>0</v>
      </c>
      <c r="N849" s="70"/>
      <c r="O849" s="172"/>
      <c r="P849" s="174">
        <f>-(ROUND(表格8[[#This Row],[冷氣使用
天數]]*(500/30),0))</f>
        <v>0</v>
      </c>
    </row>
    <row r="850" spans="1:16">
      <c r="A850" s="160" t="str">
        <f t="array" ref="A850">IFERROR((INDEX(名冊[#All],MATCH(表格8[[#This Row],[姓名]],名冊[[#All],[姓名]],0),COLUMN(名冊[[#Headers],[字號]]))),"")</f>
        <v>3-538</v>
      </c>
      <c r="B850" s="160" t="s">
        <v>1931</v>
      </c>
      <c r="C850" s="162"/>
      <c r="D850" s="160" t="str">
        <f t="shared" si="22"/>
        <v>住院退費</v>
      </c>
      <c r="E850" s="163">
        <v>45442</v>
      </c>
      <c r="F850" s="163">
        <v>45455</v>
      </c>
      <c r="G850" s="168">
        <f>IF(AND(表格8[[#This Row],[住院日]]&lt;&gt;"",表格8[[#This Row],[出院日]]&lt;&gt;""),(IF(表格8[姓名]="",0,(表格8[出院日]-表格8[住院日])+1)),0)</f>
        <v>14</v>
      </c>
      <c r="H850" s="165">
        <f>IFERROR((INDEX(名冊[#All],MATCH(表格8[[#This Row],[姓名]],名冊[[#All],[姓名]],0),COLUMN(名冊[[#Headers],[月費]]))),"")</f>
        <v>30000</v>
      </c>
      <c r="I850" s="165">
        <f t="array" ref="I850">IFERROR((INDEX(名冊[#All],MATCH(表格8[[#This Row],[姓名]],名冊[[#All],[姓名]],0),COLUMN(名冊[[#Headers],[包月]]))),"")</f>
        <v>0</v>
      </c>
      <c r="J850" s="165">
        <f>600</f>
        <v>600</v>
      </c>
      <c r="K850" s="174">
        <f>-(ROUND(IF(表格8[姓名]="",0,(((表格8[月費]+表格8[[#This Row],[包月]])/30)-表格8[佔床費])*表格8[住院天數(含前後日)]),0))</f>
        <v>-5600</v>
      </c>
      <c r="L850" s="169" t="str">
        <f>"住院退費 "&amp;TEXT(表格8[[#This Row],[住院日]],"mm/dd;;")&amp;"-"&amp;TEXT(表格8[[#This Row],[出院日]],"mm/dd;;")&amp;" 共"&amp;表格8[[#This Row],[住院天數(含前後日)]]&amp;"日"</f>
        <v>住院退費 05/30-06/12 共14日</v>
      </c>
      <c r="M850" s="167">
        <f>-(ROUNDDOWN(表格8[[#This Row],[住院天數(含前後日)]]/7,0)*50)</f>
        <v>-100</v>
      </c>
      <c r="N850" s="70"/>
      <c r="O850" s="172"/>
      <c r="P850" s="174">
        <f>-(ROUND(表格8[[#This Row],[冷氣使用
天數]]*(500/30),0))</f>
        <v>0</v>
      </c>
    </row>
    <row r="851" spans="1:16">
      <c r="A851" s="160" t="str">
        <f t="array" ref="A851">IFERROR((INDEX(名冊[#All],MATCH(表格8[[#This Row],[姓名]],名冊[[#All],[姓名]],0),COLUMN(名冊[[#Headers],[字號]]))),"")</f>
        <v/>
      </c>
      <c r="B851" s="160" t="s">
        <v>1932</v>
      </c>
      <c r="C851" s="162"/>
      <c r="D851" s="160" t="str">
        <f t="shared" si="22"/>
        <v>住院退費</v>
      </c>
      <c r="E851" s="163">
        <v>45469</v>
      </c>
      <c r="F851" s="163">
        <v>45472</v>
      </c>
      <c r="G851" s="168">
        <f>IF(AND(表格8[[#This Row],[住院日]]&lt;&gt;"",表格8[[#This Row],[出院日]]&lt;&gt;""),(IF(表格8[姓名]="",0,(表格8[出院日]-表格8[住院日])+1)),0)</f>
        <v>4</v>
      </c>
      <c r="H851" s="165" t="str">
        <f>IFERROR((INDEX(名冊[#All],MATCH(表格8[[#This Row],[姓名]],名冊[[#All],[姓名]],0),COLUMN(名冊[[#Headers],[月費]]))),"")</f>
        <v/>
      </c>
      <c r="I851" s="165" t="str">
        <f t="array" ref="I851">IFERROR((INDEX(名冊[#All],MATCH(表格8[[#This Row],[姓名]],名冊[[#All],[姓名]],0),COLUMN(名冊[[#Headers],[包月]]))),"")</f>
        <v/>
      </c>
      <c r="J851" s="165">
        <f>600</f>
        <v>600</v>
      </c>
      <c r="K851" s="174" t="e">
        <f>-(ROUND(IF(表格8[姓名]="",0,(((表格8[月費]+表格8[[#This Row],[包月]])/30)-表格8[佔床費])*表格8[住院天數(含前後日)]),0))</f>
        <v>#VALUE!</v>
      </c>
      <c r="L851" s="169" t="str">
        <f>"住院退費 "&amp;TEXT(表格8[[#This Row],[住院日]],"mm/dd;;")&amp;"-"&amp;TEXT(表格8[[#This Row],[出院日]],"mm/dd;;")&amp;" 共"&amp;表格8[[#This Row],[住院天數(含前後日)]]&amp;"日"</f>
        <v>住院退費 06/26-06/29 共4日</v>
      </c>
      <c r="M851" s="167">
        <f>-(ROUNDDOWN(表格8[[#This Row],[住院天數(含前後日)]]/7,0)*50)</f>
        <v>0</v>
      </c>
      <c r="N851" s="70"/>
      <c r="O851" s="172"/>
      <c r="P851" s="174">
        <f>-(ROUND(表格8[[#This Row],[冷氣使用
天數]]*(500/30),0))</f>
        <v>0</v>
      </c>
    </row>
    <row r="852" spans="1:16">
      <c r="A852" s="160" t="str">
        <f t="array" ref="A852">IFERROR((INDEX(名冊[#All],MATCH(表格8[[#This Row],[姓名]],名冊[[#All],[姓名]],0),COLUMN(名冊[[#Headers],[字號]]))),"")</f>
        <v>3-558</v>
      </c>
      <c r="B852" s="160" t="s">
        <v>1942</v>
      </c>
      <c r="C852" s="162"/>
      <c r="D852" s="160" t="str">
        <f t="shared" ref="D852:D881" si="23">"住院退費"</f>
        <v>住院退費</v>
      </c>
      <c r="E852" s="163">
        <v>45437</v>
      </c>
      <c r="F852" s="163">
        <v>45447</v>
      </c>
      <c r="G852" s="168">
        <f>IF(AND(表格8[[#This Row],[住院日]]&lt;&gt;"",表格8[[#This Row],[出院日]]&lt;&gt;""),(IF(表格8[姓名]="",0,(表格8[出院日]-表格8[住院日])+1)),0)</f>
        <v>11</v>
      </c>
      <c r="H852" s="165">
        <f>IFERROR((INDEX(名冊[#All],MATCH(表格8[[#This Row],[姓名]],名冊[[#All],[姓名]],0),COLUMN(名冊[[#Headers],[月費]]))),"")</f>
        <v>35000</v>
      </c>
      <c r="I852" s="165">
        <f t="array" ref="I852">IFERROR((INDEX(名冊[#All],MATCH(表格8[[#This Row],[姓名]],名冊[[#All],[姓名]],0),COLUMN(名冊[[#Headers],[包月]]))),"")</f>
        <v>0</v>
      </c>
      <c r="J852" s="165">
        <f>600</f>
        <v>600</v>
      </c>
      <c r="K852" s="174">
        <f>-(ROUND(IF(表格8[姓名]="",0,(((表格8[月費]+表格8[[#This Row],[包月]])/30)-表格8[佔床費])*表格8[住院天數(含前後日)]),0))</f>
        <v>-6233</v>
      </c>
      <c r="L852" s="169" t="str">
        <f>"住院退費 "&amp;TEXT(表格8[[#This Row],[住院日]],"mm/dd;;")&amp;"-"&amp;TEXT(表格8[[#This Row],[出院日]],"mm/dd;;")&amp;" 共"&amp;表格8[[#This Row],[住院天數(含前後日)]]&amp;"日"</f>
        <v>住院退費 05/25-06/04 共11日</v>
      </c>
      <c r="M852" s="167">
        <f>-(ROUNDDOWN(表格8[[#This Row],[住院天數(含前後日)]]/7,0)*50)</f>
        <v>-50</v>
      </c>
      <c r="N852" s="70"/>
      <c r="O852" s="172"/>
      <c r="P852" s="174">
        <f>-(ROUND(表格8[[#This Row],[冷氣使用
天數]]*(500/30),0))</f>
        <v>0</v>
      </c>
    </row>
    <row r="853" spans="1:16">
      <c r="A853" s="160" t="str">
        <f t="array" ref="A853">IFERROR((INDEX(名冊[#All],MATCH(表格8[[#This Row],[姓名]],名冊[[#All],[姓名]],0),COLUMN(名冊[[#Headers],[字號]]))),"")</f>
        <v/>
      </c>
      <c r="B853" s="160" t="s">
        <v>1944</v>
      </c>
      <c r="C853" s="162"/>
      <c r="D853" s="160" t="str">
        <f t="shared" si="23"/>
        <v>住院退費</v>
      </c>
      <c r="E853" s="163">
        <v>45449</v>
      </c>
      <c r="F853" s="163">
        <v>45456</v>
      </c>
      <c r="G853" s="168">
        <f>IF(AND(表格8[[#This Row],[住院日]]&lt;&gt;"",表格8[[#This Row],[出院日]]&lt;&gt;""),(IF(表格8[姓名]="",0,(表格8[出院日]-表格8[住院日])+1)),0)</f>
        <v>8</v>
      </c>
      <c r="H853" s="165" t="str">
        <f>IFERROR((INDEX(名冊[#All],MATCH(表格8[[#This Row],[姓名]],名冊[[#All],[姓名]],0),COLUMN(名冊[[#Headers],[月費]]))),"")</f>
        <v/>
      </c>
      <c r="I853" s="165" t="str">
        <f t="array" ref="I853">IFERROR((INDEX(名冊[#All],MATCH(表格8[[#This Row],[姓名]],名冊[[#All],[姓名]],0),COLUMN(名冊[[#Headers],[包月]]))),"")</f>
        <v/>
      </c>
      <c r="J853" s="165">
        <f>600</f>
        <v>600</v>
      </c>
      <c r="K853" s="174" t="e">
        <f>-(ROUND(IF(表格8[姓名]="",0,(((表格8[月費]+表格8[[#This Row],[包月]])/30)-表格8[佔床費])*表格8[住院天數(含前後日)]),0))</f>
        <v>#VALUE!</v>
      </c>
      <c r="L853" s="169" t="str">
        <f>"住院退費 "&amp;TEXT(表格8[[#This Row],[住院日]],"mm/dd;;")&amp;"-"&amp;TEXT(表格8[[#This Row],[出院日]],"mm/dd;;")&amp;" 共"&amp;表格8[[#This Row],[住院天數(含前後日)]]&amp;"日"</f>
        <v>住院退費 06/06-06/13 共8日</v>
      </c>
      <c r="M853" s="167">
        <f>-(ROUNDDOWN(表格8[[#This Row],[住院天數(含前後日)]]/7,0)*50)</f>
        <v>-50</v>
      </c>
      <c r="N853" s="70"/>
      <c r="O853" s="172"/>
      <c r="P853" s="174">
        <f>-(ROUND(表格8[[#This Row],[冷氣使用
天數]]*(500/30),0))</f>
        <v>0</v>
      </c>
    </row>
    <row r="854" spans="1:16">
      <c r="A854" s="160" t="str">
        <f t="array" ref="A854">IFERROR((INDEX(名冊[#All],MATCH(表格8[[#This Row],[姓名]],名冊[[#All],[姓名]],0),COLUMN(名冊[[#Headers],[字號]]))),"")</f>
        <v/>
      </c>
      <c r="B854" s="160" t="s">
        <v>1945</v>
      </c>
      <c r="C854" s="162"/>
      <c r="D854" s="160" t="str">
        <f t="shared" si="23"/>
        <v>住院退費</v>
      </c>
      <c r="E854" s="163">
        <v>45451</v>
      </c>
      <c r="F854" s="163">
        <v>45461</v>
      </c>
      <c r="G854" s="168">
        <f>IF(AND(表格8[[#This Row],[住院日]]&lt;&gt;"",表格8[[#This Row],[出院日]]&lt;&gt;""),(IF(表格8[姓名]="",0,(表格8[出院日]-表格8[住院日])+1)),0)</f>
        <v>11</v>
      </c>
      <c r="H854" s="165" t="str">
        <f>IFERROR((INDEX(名冊[#All],MATCH(表格8[[#This Row],[姓名]],名冊[[#All],[姓名]],0),COLUMN(名冊[[#Headers],[月費]]))),"")</f>
        <v/>
      </c>
      <c r="I854" s="165" t="str">
        <f t="array" ref="I854">IFERROR((INDEX(名冊[#All],MATCH(表格8[[#This Row],[姓名]],名冊[[#All],[姓名]],0),COLUMN(名冊[[#Headers],[包月]]))),"")</f>
        <v/>
      </c>
      <c r="J854" s="165">
        <f>600</f>
        <v>600</v>
      </c>
      <c r="K854" s="174" t="e">
        <f>-(ROUND(IF(表格8[姓名]="",0,(((表格8[月費]+表格8[[#This Row],[包月]])/30)-表格8[佔床費])*表格8[住院天數(含前後日)]),0))</f>
        <v>#VALUE!</v>
      </c>
      <c r="L854" s="169" t="str">
        <f>"住院退費 "&amp;TEXT(表格8[[#This Row],[住院日]],"mm/dd;;")&amp;"-"&amp;TEXT(表格8[[#This Row],[出院日]],"mm/dd;;")&amp;" 共"&amp;表格8[[#This Row],[住院天數(含前後日)]]&amp;"日"</f>
        <v>住院退費 06/08-06/18 共11日</v>
      </c>
      <c r="M854" s="167">
        <f>-(ROUNDDOWN(表格8[[#This Row],[住院天數(含前後日)]]/7,0)*50)</f>
        <v>-50</v>
      </c>
      <c r="N854" s="70"/>
      <c r="O854" s="172"/>
      <c r="P854" s="174">
        <f>-(ROUND(表格8[[#This Row],[冷氣使用
天數]]*(500/30),0))</f>
        <v>0</v>
      </c>
    </row>
    <row r="855" spans="1:16">
      <c r="A855" s="160" t="str">
        <f t="array" ref="A855">IFERROR((INDEX(名冊[#All],MATCH(表格8[[#This Row],[姓名]],名冊[[#All],[姓名]],0),COLUMN(名冊[[#Headers],[字號]]))),"")</f>
        <v>3-462</v>
      </c>
      <c r="B855" s="160" t="s">
        <v>1946</v>
      </c>
      <c r="C855" s="162"/>
      <c r="D855" s="160" t="str">
        <f t="shared" si="23"/>
        <v>住院退費</v>
      </c>
      <c r="E855" s="163">
        <v>45424</v>
      </c>
      <c r="F855" s="163">
        <v>45448</v>
      </c>
      <c r="G855" s="168">
        <f>IF(AND(表格8[[#This Row],[住院日]]&lt;&gt;"",表格8[[#This Row],[出院日]]&lt;&gt;""),(IF(表格8[姓名]="",0,(表格8[出院日]-表格8[住院日])+1)),0)</f>
        <v>25</v>
      </c>
      <c r="H855" s="165">
        <f>IFERROR((INDEX(名冊[#All],MATCH(表格8[[#This Row],[姓名]],名冊[[#All],[姓名]],0),COLUMN(名冊[[#Headers],[月費]]))),"")</f>
        <v>31000</v>
      </c>
      <c r="I855" s="165">
        <f t="array" ref="I855">IFERROR((INDEX(名冊[#All],MATCH(表格8[[#This Row],[姓名]],名冊[[#All],[姓名]],0),COLUMN(名冊[[#Headers],[包月]]))),"")</f>
        <v>0</v>
      </c>
      <c r="J855" s="165">
        <f>600</f>
        <v>600</v>
      </c>
      <c r="K855" s="174">
        <f>-(ROUND(IF(表格8[姓名]="",0,(((表格8[月費]+表格8[[#This Row],[包月]])/30)-表格8[佔床費])*表格8[住院天數(含前後日)]),0))</f>
        <v>-10833</v>
      </c>
      <c r="L855" s="169" t="str">
        <f>"住院退費 "&amp;TEXT(表格8[[#This Row],[住院日]],"mm/dd;;")&amp;"-"&amp;TEXT(表格8[[#This Row],[出院日]],"mm/dd;;")&amp;" 共"&amp;表格8[[#This Row],[住院天數(含前後日)]]&amp;"日"</f>
        <v>住院退費 05/12-06/05 共25日</v>
      </c>
      <c r="M855" s="167">
        <f>-(ROUNDDOWN(表格8[[#This Row],[住院天數(含前後日)]]/7,0)*50)</f>
        <v>-150</v>
      </c>
      <c r="N855" s="70"/>
      <c r="O855" s="172"/>
      <c r="P855" s="174">
        <f>-(ROUND(表格8[[#This Row],[冷氣使用
天數]]*(500/30),0))</f>
        <v>0</v>
      </c>
    </row>
    <row r="856" spans="1:16">
      <c r="A856" s="160" t="str">
        <f t="array" ref="A856">IFERROR((INDEX(名冊[#All],MATCH(表格8[[#This Row],[姓名]],名冊[[#All],[姓名]],0),COLUMN(名冊[[#Headers],[字號]]))),"")</f>
        <v>3-538</v>
      </c>
      <c r="B856" s="160" t="s">
        <v>1947</v>
      </c>
      <c r="C856" s="162"/>
      <c r="D856" s="160" t="str">
        <f t="shared" si="23"/>
        <v>住院退費</v>
      </c>
      <c r="E856" s="163">
        <v>45442</v>
      </c>
      <c r="F856" s="163">
        <v>45455</v>
      </c>
      <c r="G856" s="168">
        <f>IF(AND(表格8[[#This Row],[住院日]]&lt;&gt;"",表格8[[#This Row],[出院日]]&lt;&gt;""),(IF(表格8[姓名]="",0,(表格8[出院日]-表格8[住院日])+1)),0)</f>
        <v>14</v>
      </c>
      <c r="H856" s="165">
        <f>IFERROR((INDEX(名冊[#All],MATCH(表格8[[#This Row],[姓名]],名冊[[#All],[姓名]],0),COLUMN(名冊[[#Headers],[月費]]))),"")</f>
        <v>30000</v>
      </c>
      <c r="I856" s="165">
        <f t="array" ref="I856">IFERROR((INDEX(名冊[#All],MATCH(表格8[[#This Row],[姓名]],名冊[[#All],[姓名]],0),COLUMN(名冊[[#Headers],[包月]]))),"")</f>
        <v>0</v>
      </c>
      <c r="J856" s="165">
        <f>600</f>
        <v>600</v>
      </c>
      <c r="K856" s="174">
        <f>-(ROUND(IF(表格8[姓名]="",0,(((表格8[月費]+表格8[[#This Row],[包月]])/30)-表格8[佔床費])*表格8[住院天數(含前後日)]),0))</f>
        <v>-5600</v>
      </c>
      <c r="L856" s="169" t="str">
        <f>"住院退費 "&amp;TEXT(表格8[[#This Row],[住院日]],"mm/dd;;")&amp;"-"&amp;TEXT(表格8[[#This Row],[出院日]],"mm/dd;;")&amp;" 共"&amp;表格8[[#This Row],[住院天數(含前後日)]]&amp;"日"</f>
        <v>住院退費 05/30-06/12 共14日</v>
      </c>
      <c r="M856" s="167">
        <f>-(ROUNDDOWN(表格8[[#This Row],[住院天數(含前後日)]]/7,0)*50)</f>
        <v>-100</v>
      </c>
      <c r="N856" s="70"/>
      <c r="O856" s="172"/>
      <c r="P856" s="174">
        <f>-(ROUND(表格8[[#This Row],[冷氣使用
天數]]*(500/30),0))</f>
        <v>0</v>
      </c>
    </row>
    <row r="857" spans="1:16">
      <c r="A857" s="160" t="str">
        <f t="array" ref="A857">IFERROR((INDEX(名冊[#All],MATCH(表格8[[#This Row],[姓名]],名冊[[#All],[姓名]],0),COLUMN(名冊[[#Headers],[字號]]))),"")</f>
        <v>3-558</v>
      </c>
      <c r="B857" s="160" t="s">
        <v>1958</v>
      </c>
      <c r="C857" s="162"/>
      <c r="D857" s="160" t="str">
        <f t="shared" si="23"/>
        <v>住院退費</v>
      </c>
      <c r="E857" s="163">
        <v>45437</v>
      </c>
      <c r="F857" s="163">
        <v>45447</v>
      </c>
      <c r="G857" s="168">
        <f>IF(AND(表格8[[#This Row],[住院日]]&lt;&gt;"",表格8[[#This Row],[出院日]]&lt;&gt;""),(IF(表格8[姓名]="",0,(表格8[出院日]-表格8[住院日])+1)),0)</f>
        <v>11</v>
      </c>
      <c r="H857" s="165">
        <f>IFERROR((INDEX(名冊[#All],MATCH(表格8[[#This Row],[姓名]],名冊[[#All],[姓名]],0),COLUMN(名冊[[#Headers],[月費]]))),"")</f>
        <v>35000</v>
      </c>
      <c r="I857" s="165">
        <f t="array" ref="I857">IFERROR((INDEX(名冊[#All],MATCH(表格8[[#This Row],[姓名]],名冊[[#All],[姓名]],0),COLUMN(名冊[[#Headers],[包月]]))),"")</f>
        <v>0</v>
      </c>
      <c r="J857" s="165">
        <f>600</f>
        <v>600</v>
      </c>
      <c r="K857" s="174">
        <f>-(ROUND(IF(表格8[姓名]="",0,(((表格8[月費]+表格8[[#This Row],[包月]])/30)-表格8[佔床費])*表格8[住院天數(含前後日)]),0))</f>
        <v>-6233</v>
      </c>
      <c r="L857" s="169" t="str">
        <f>"住院退費 "&amp;TEXT(表格8[[#This Row],[住院日]],"mm/dd;;")&amp;"-"&amp;TEXT(表格8[[#This Row],[出院日]],"mm/dd;;")&amp;" 共"&amp;表格8[[#This Row],[住院天數(含前後日)]]&amp;"日"</f>
        <v>住院退費 05/25-06/04 共11日</v>
      </c>
      <c r="M857" s="167">
        <f>-(ROUNDDOWN(表格8[[#This Row],[住院天數(含前後日)]]/7,0)*50)</f>
        <v>-50</v>
      </c>
      <c r="N857" s="70"/>
      <c r="O857" s="172"/>
      <c r="P857" s="174">
        <f>-(ROUND(表格8[[#This Row],[冷氣使用
天數]]*(500/30),0))</f>
        <v>0</v>
      </c>
    </row>
    <row r="858" spans="1:16">
      <c r="A858" s="160" t="str">
        <f t="array" ref="A858">IFERROR((INDEX(名冊[#All],MATCH(表格8[[#This Row],[姓名]],名冊[[#All],[姓名]],0),COLUMN(名冊[[#Headers],[字號]]))),"")</f>
        <v/>
      </c>
      <c r="B858" s="160" t="s">
        <v>1959</v>
      </c>
      <c r="C858" s="162"/>
      <c r="D858" s="160" t="str">
        <f t="shared" si="23"/>
        <v>住院退費</v>
      </c>
      <c r="E858" s="163">
        <v>45449</v>
      </c>
      <c r="F858" s="163">
        <v>45456</v>
      </c>
      <c r="G858" s="168">
        <f>IF(AND(表格8[[#This Row],[住院日]]&lt;&gt;"",表格8[[#This Row],[出院日]]&lt;&gt;""),(IF(表格8[姓名]="",0,(表格8[出院日]-表格8[住院日])+1)),0)</f>
        <v>8</v>
      </c>
      <c r="H858" s="165" t="str">
        <f>IFERROR((INDEX(名冊[#All],MATCH(表格8[[#This Row],[姓名]],名冊[[#All],[姓名]],0),COLUMN(名冊[[#Headers],[月費]]))),"")</f>
        <v/>
      </c>
      <c r="I858" s="165" t="str">
        <f t="array" ref="I858">IFERROR((INDEX(名冊[#All],MATCH(表格8[[#This Row],[姓名]],名冊[[#All],[姓名]],0),COLUMN(名冊[[#Headers],[包月]]))),"")</f>
        <v/>
      </c>
      <c r="J858" s="165">
        <f>600</f>
        <v>600</v>
      </c>
      <c r="K858" s="174" t="e">
        <f>-(ROUND(IF(表格8[姓名]="",0,(((表格8[月費]+表格8[[#This Row],[包月]])/30)-表格8[佔床費])*表格8[住院天數(含前後日)]),0))</f>
        <v>#VALUE!</v>
      </c>
      <c r="L858" s="169" t="str">
        <f>"住院退費 "&amp;TEXT(表格8[[#This Row],[住院日]],"mm/dd;;")&amp;"-"&amp;TEXT(表格8[[#This Row],[出院日]],"mm/dd;;")&amp;" 共"&amp;表格8[[#This Row],[住院天數(含前後日)]]&amp;"日"</f>
        <v>住院退費 06/06-06/13 共8日</v>
      </c>
      <c r="M858" s="167">
        <f>-(ROUNDDOWN(表格8[[#This Row],[住院天數(含前後日)]]/7,0)*50)</f>
        <v>-50</v>
      </c>
      <c r="N858" s="70"/>
      <c r="O858" s="172"/>
      <c r="P858" s="174">
        <f>-(ROUND(表格8[[#This Row],[冷氣使用
天數]]*(500/30),0))</f>
        <v>0</v>
      </c>
    </row>
    <row r="859" spans="1:16">
      <c r="A859" s="160" t="str">
        <f t="array" ref="A859">IFERROR((INDEX(名冊[#All],MATCH(表格8[[#This Row],[姓名]],名冊[[#All],[姓名]],0),COLUMN(名冊[[#Headers],[字號]]))),"")</f>
        <v/>
      </c>
      <c r="B859" s="160" t="s">
        <v>1960</v>
      </c>
      <c r="C859" s="162"/>
      <c r="D859" s="160" t="str">
        <f t="shared" si="23"/>
        <v>住院退費</v>
      </c>
      <c r="E859" s="163">
        <v>45451</v>
      </c>
      <c r="F859" s="163">
        <v>45461</v>
      </c>
      <c r="G859" s="168">
        <f>IF(AND(表格8[[#This Row],[住院日]]&lt;&gt;"",表格8[[#This Row],[出院日]]&lt;&gt;""),(IF(表格8[姓名]="",0,(表格8[出院日]-表格8[住院日])+1)),0)</f>
        <v>11</v>
      </c>
      <c r="H859" s="165" t="str">
        <f>IFERROR((INDEX(名冊[#All],MATCH(表格8[[#This Row],[姓名]],名冊[[#All],[姓名]],0),COLUMN(名冊[[#Headers],[月費]]))),"")</f>
        <v/>
      </c>
      <c r="I859" s="165" t="str">
        <f t="array" ref="I859">IFERROR((INDEX(名冊[#All],MATCH(表格8[[#This Row],[姓名]],名冊[[#All],[姓名]],0),COLUMN(名冊[[#Headers],[包月]]))),"")</f>
        <v/>
      </c>
      <c r="J859" s="165">
        <f>600</f>
        <v>600</v>
      </c>
      <c r="K859" s="174" t="e">
        <f>-(ROUND(IF(表格8[姓名]="",0,(((表格8[月費]+表格8[[#This Row],[包月]])/30)-表格8[佔床費])*表格8[住院天數(含前後日)]),0))</f>
        <v>#VALUE!</v>
      </c>
      <c r="L859" s="169" t="str">
        <f>"住院退費 "&amp;TEXT(表格8[[#This Row],[住院日]],"mm/dd;;")&amp;"-"&amp;TEXT(表格8[[#This Row],[出院日]],"mm/dd;;")&amp;" 共"&amp;表格8[[#This Row],[住院天數(含前後日)]]&amp;"日"</f>
        <v>住院退費 06/08-06/18 共11日</v>
      </c>
      <c r="M859" s="167">
        <f>-(ROUNDDOWN(表格8[[#This Row],[住院天數(含前後日)]]/7,0)*50)</f>
        <v>-50</v>
      </c>
      <c r="N859" s="70"/>
      <c r="O859" s="172"/>
      <c r="P859" s="174">
        <f>-(ROUND(表格8[[#This Row],[冷氣使用
天數]]*(500/30),0))</f>
        <v>0</v>
      </c>
    </row>
    <row r="860" spans="1:16">
      <c r="A860" s="160" t="str">
        <f t="array" ref="A860">IFERROR((INDEX(名冊[#All],MATCH(表格8[[#This Row],[姓名]],名冊[[#All],[姓名]],0),COLUMN(名冊[[#Headers],[字號]]))),"")</f>
        <v/>
      </c>
      <c r="B860" s="160" t="s">
        <v>1961</v>
      </c>
      <c r="C860" s="162"/>
      <c r="D860" s="160" t="str">
        <f t="shared" si="23"/>
        <v>住院退費</v>
      </c>
      <c r="E860" s="163">
        <v>45468</v>
      </c>
      <c r="F860" s="163">
        <v>45471</v>
      </c>
      <c r="G860" s="168">
        <f>IF(AND(表格8[[#This Row],[住院日]]&lt;&gt;"",表格8[[#This Row],[出院日]]&lt;&gt;""),(IF(表格8[姓名]="",0,(表格8[出院日]-表格8[住院日])+1)),0)</f>
        <v>4</v>
      </c>
      <c r="H860" s="165" t="str">
        <f>IFERROR((INDEX(名冊[#All],MATCH(表格8[[#This Row],[姓名]],名冊[[#All],[姓名]],0),COLUMN(名冊[[#Headers],[月費]]))),"")</f>
        <v/>
      </c>
      <c r="I860" s="165" t="str">
        <f t="array" ref="I860">IFERROR((INDEX(名冊[#All],MATCH(表格8[[#This Row],[姓名]],名冊[[#All],[姓名]],0),COLUMN(名冊[[#Headers],[包月]]))),"")</f>
        <v/>
      </c>
      <c r="J860" s="165">
        <f>600</f>
        <v>600</v>
      </c>
      <c r="K860" s="174" t="e">
        <f>-(ROUND(IF(表格8[姓名]="",0,(((表格8[月費]+表格8[[#This Row],[包月]])/30)-表格8[佔床費])*表格8[住院天數(含前後日)]),0))</f>
        <v>#VALUE!</v>
      </c>
      <c r="L860" s="169" t="str">
        <f>"住院退費 "&amp;TEXT(表格8[[#This Row],[住院日]],"mm/dd;;")&amp;"-"&amp;TEXT(表格8[[#This Row],[出院日]],"mm/dd;;")&amp;" 共"&amp;表格8[[#This Row],[住院天數(含前後日)]]&amp;"日"</f>
        <v>住院退費 06/25-06/28 共4日</v>
      </c>
      <c r="M860" s="167">
        <f>-(ROUNDDOWN(表格8[[#This Row],[住院天數(含前後日)]]/7,0)*50)</f>
        <v>0</v>
      </c>
      <c r="N860" s="70"/>
      <c r="O860" s="172"/>
      <c r="P860" s="174">
        <f>-(ROUND(表格8[[#This Row],[冷氣使用
天數]]*(500/30),0))</f>
        <v>0</v>
      </c>
    </row>
    <row r="861" spans="1:16">
      <c r="A861" s="160" t="str">
        <f t="array" ref="A861">IFERROR((INDEX(名冊[#All],MATCH(表格8[[#This Row],[姓名]],名冊[[#All],[姓名]],0),COLUMN(名冊[[#Headers],[字號]]))),"")</f>
        <v>2-066</v>
      </c>
      <c r="B861" s="160" t="s">
        <v>1962</v>
      </c>
      <c r="C861" s="162"/>
      <c r="D861" s="160" t="str">
        <f t="shared" si="23"/>
        <v>住院退費</v>
      </c>
      <c r="E861" s="163">
        <v>45472</v>
      </c>
      <c r="F861" s="163">
        <v>45481</v>
      </c>
      <c r="G861" s="168">
        <f>IF(AND(表格8[[#This Row],[住院日]]&lt;&gt;"",表格8[[#This Row],[出院日]]&lt;&gt;""),(IF(表格8[姓名]="",0,(表格8[出院日]-表格8[住院日])+1)),0)</f>
        <v>10</v>
      </c>
      <c r="H861" s="165">
        <f>IFERROR((INDEX(名冊[#All],MATCH(表格8[[#This Row],[姓名]],名冊[[#All],[姓名]],0),COLUMN(名冊[[#Headers],[月費]]))),"")</f>
        <v>36000</v>
      </c>
      <c r="I861" s="165">
        <f t="array" ref="I861">IFERROR((INDEX(名冊[#All],MATCH(表格8[[#This Row],[姓名]],名冊[[#All],[姓名]],0),COLUMN(名冊[[#Headers],[包月]]))),"")</f>
        <v>0</v>
      </c>
      <c r="J861" s="165">
        <f>600</f>
        <v>600</v>
      </c>
      <c r="K861" s="174">
        <f>-(ROUND(IF(表格8[姓名]="",0,(((表格8[月費]+表格8[[#This Row],[包月]])/30)-表格8[佔床費])*表格8[住院天數(含前後日)]),0))</f>
        <v>-6000</v>
      </c>
      <c r="L861" s="169" t="str">
        <f>"住院退費 "&amp;TEXT(表格8[[#This Row],[住院日]],"mm/dd;;")&amp;"-"&amp;TEXT(表格8[[#This Row],[出院日]],"mm/dd;;")&amp;" 共"&amp;表格8[[#This Row],[住院天數(含前後日)]]&amp;"日"</f>
        <v>住院退費 06/29-07/08 共10日</v>
      </c>
      <c r="M861" s="167">
        <f>-(ROUNDDOWN(表格8[[#This Row],[住院天數(含前後日)]]/7,0)*50)</f>
        <v>-50</v>
      </c>
      <c r="N861" s="70"/>
      <c r="O861" s="172"/>
      <c r="P861" s="174">
        <f>-(ROUND(表格8[[#This Row],[冷氣使用
天數]]*(500/30),0))</f>
        <v>0</v>
      </c>
    </row>
    <row r="862" spans="1:16">
      <c r="A862" s="160" t="str">
        <f t="array" ref="A862">IFERROR((INDEX(名冊[#All],MATCH(表格8[[#This Row],[姓名]],名冊[[#All],[姓名]],0),COLUMN(名冊[[#Headers],[字號]]))),"")</f>
        <v/>
      </c>
      <c r="B862" s="160" t="s">
        <v>1963</v>
      </c>
      <c r="C862" s="162"/>
      <c r="D862" s="160" t="str">
        <f t="shared" si="23"/>
        <v>住院退費</v>
      </c>
      <c r="E862" s="163">
        <v>45476</v>
      </c>
      <c r="F862" s="163">
        <v>45485</v>
      </c>
      <c r="G862" s="168">
        <f>IF(AND(表格8[[#This Row],[住院日]]&lt;&gt;"",表格8[[#This Row],[出院日]]&lt;&gt;""),(IF(表格8[姓名]="",0,(表格8[出院日]-表格8[住院日])+1)),0)</f>
        <v>10</v>
      </c>
      <c r="H862" s="165" t="str">
        <f>IFERROR((INDEX(名冊[#All],MATCH(表格8[[#This Row],[姓名]],名冊[[#All],[姓名]],0),COLUMN(名冊[[#Headers],[月費]]))),"")</f>
        <v/>
      </c>
      <c r="I862" s="165" t="str">
        <f t="array" ref="I862">IFERROR((INDEX(名冊[#All],MATCH(表格8[[#This Row],[姓名]],名冊[[#All],[姓名]],0),COLUMN(名冊[[#Headers],[包月]]))),"")</f>
        <v/>
      </c>
      <c r="J862" s="165">
        <f>600</f>
        <v>600</v>
      </c>
      <c r="K862" s="174" t="e">
        <f>-(ROUND(IF(表格8[姓名]="",0,(((表格8[月費]+表格8[[#This Row],[包月]])/30)-表格8[佔床費])*表格8[住院天數(含前後日)]),0))</f>
        <v>#VALUE!</v>
      </c>
      <c r="L862" s="169" t="str">
        <f>"住院退費 "&amp;TEXT(表格8[[#This Row],[住院日]],"mm/dd;;")&amp;"-"&amp;TEXT(表格8[[#This Row],[出院日]],"mm/dd;;")&amp;" 共"&amp;表格8[[#This Row],[住院天數(含前後日)]]&amp;"日"</f>
        <v>住院退費 07/03-07/12 共10日</v>
      </c>
      <c r="M862" s="167">
        <f>-(ROUNDDOWN(表格8[[#This Row],[住院天數(含前後日)]]/7,0)*50)</f>
        <v>-50</v>
      </c>
      <c r="N862" s="70"/>
      <c r="O862" s="172"/>
      <c r="P862" s="174">
        <f>-(ROUND(表格8[[#This Row],[冷氣使用
天數]]*(500/30),0))</f>
        <v>0</v>
      </c>
    </row>
    <row r="863" spans="1:16">
      <c r="A863" s="160" t="str">
        <f t="array" ref="A863">IFERROR((INDEX(名冊[#All],MATCH(表格8[[#This Row],[姓名]],名冊[[#All],[姓名]],0),COLUMN(名冊[[#Headers],[字號]]))),"")</f>
        <v>2-105</v>
      </c>
      <c r="B863" s="160" t="s">
        <v>1964</v>
      </c>
      <c r="C863" s="162"/>
      <c r="D863" s="160" t="str">
        <f t="shared" si="23"/>
        <v>住院退費</v>
      </c>
      <c r="E863" s="163">
        <v>45478</v>
      </c>
      <c r="F863" s="163">
        <v>45497</v>
      </c>
      <c r="G863" s="168">
        <f>IF(AND(表格8[[#This Row],[住院日]]&lt;&gt;"",表格8[[#This Row],[出院日]]&lt;&gt;""),(IF(表格8[姓名]="",0,(表格8[出院日]-表格8[住院日])+1)),0)</f>
        <v>20</v>
      </c>
      <c r="H863" s="165">
        <f>IFERROR((INDEX(名冊[#All],MATCH(表格8[[#This Row],[姓名]],名冊[[#All],[姓名]],0),COLUMN(名冊[[#Headers],[月費]]))),"")</f>
        <v>37000</v>
      </c>
      <c r="I863" s="165">
        <f t="array" ref="I863">IFERROR((INDEX(名冊[#All],MATCH(表格8[[#This Row],[姓名]],名冊[[#All],[姓名]],0),COLUMN(名冊[[#Headers],[包月]]))),"")</f>
        <v>0</v>
      </c>
      <c r="J863" s="165">
        <f>600</f>
        <v>600</v>
      </c>
      <c r="K863" s="174">
        <f>-(ROUND(IF(表格8[姓名]="",0,(((表格8[月費]+表格8[[#This Row],[包月]])/30)-表格8[佔床費])*表格8[住院天數(含前後日)]),0))</f>
        <v>-12667</v>
      </c>
      <c r="L863" s="169" t="str">
        <f>"住院退費 "&amp;TEXT(表格8[[#This Row],[住院日]],"mm/dd;;")&amp;"-"&amp;TEXT(表格8[[#This Row],[出院日]],"mm/dd;;")&amp;" 共"&amp;表格8[[#This Row],[住院天數(含前後日)]]&amp;"日"</f>
        <v>住院退費 07/05-07/24 共20日</v>
      </c>
      <c r="M863" s="167">
        <f>-(ROUNDDOWN(表格8[[#This Row],[住院天數(含前後日)]]/7,0)*50)</f>
        <v>-100</v>
      </c>
      <c r="N863" s="70"/>
      <c r="O863" s="172"/>
      <c r="P863" s="174">
        <f>-(ROUND(表格8[[#This Row],[冷氣使用
天數]]*(500/30),0))</f>
        <v>0</v>
      </c>
    </row>
    <row r="864" spans="1:16">
      <c r="A864" s="160" t="str">
        <f t="array" ref="A864">IFERROR((INDEX(名冊[#All],MATCH(表格8[[#This Row],[姓名]],名冊[[#All],[姓名]],0),COLUMN(名冊[[#Headers],[字號]]))),"")</f>
        <v>1-710</v>
      </c>
      <c r="B864" s="160" t="s">
        <v>1965</v>
      </c>
      <c r="C864" s="162"/>
      <c r="D864" s="160" t="str">
        <f t="shared" si="23"/>
        <v>住院退費</v>
      </c>
      <c r="E864" s="163">
        <v>45435</v>
      </c>
      <c r="F864" s="163">
        <v>45450</v>
      </c>
      <c r="G864" s="168">
        <f>IF(AND(表格8[[#This Row],[住院日]]&lt;&gt;"",表格8[[#This Row],[出院日]]&lt;&gt;""),(IF(表格8[姓名]="",0,(表格8[出院日]-表格8[住院日])+1)),0)</f>
        <v>16</v>
      </c>
      <c r="H864" s="165">
        <f>IFERROR((INDEX(名冊[#All],MATCH(表格8[[#This Row],[姓名]],名冊[[#All],[姓名]],0),COLUMN(名冊[[#Headers],[月費]]))),"")</f>
        <v>32000</v>
      </c>
      <c r="I864" s="165">
        <f t="array" ref="I864">IFERROR((INDEX(名冊[#All],MATCH(表格8[[#This Row],[姓名]],名冊[[#All],[姓名]],0),COLUMN(名冊[[#Headers],[包月]]))),"")</f>
        <v>0</v>
      </c>
      <c r="J864" s="165">
        <f>600</f>
        <v>600</v>
      </c>
      <c r="K864" s="174">
        <f>-(ROUND(IF(表格8[姓名]="",0,(((表格8[月費]+表格8[[#This Row],[包月]])/30)-表格8[佔床費])*表格8[住院天數(含前後日)]),0))</f>
        <v>-7467</v>
      </c>
      <c r="L864" s="169" t="str">
        <f>"住院退費 "&amp;TEXT(表格8[[#This Row],[住院日]],"mm/dd;;")&amp;"-"&amp;TEXT(表格8[[#This Row],[出院日]],"mm/dd;;")&amp;" 共"&amp;表格8[[#This Row],[住院天數(含前後日)]]&amp;"日"</f>
        <v>住院退費 05/23-06/07 共16日</v>
      </c>
      <c r="M864" s="167">
        <f>-(ROUNDDOWN(表格8[[#This Row],[住院天數(含前後日)]]/7,0)*50)</f>
        <v>-100</v>
      </c>
      <c r="N864" s="70"/>
      <c r="O864" s="172"/>
      <c r="P864" s="174">
        <f>-(ROUND(表格8[[#This Row],[冷氣使用
天數]]*(500/30),0))</f>
        <v>0</v>
      </c>
    </row>
    <row r="865" spans="1:16">
      <c r="A865" s="160" t="str">
        <f t="array" ref="A865">IFERROR((INDEX(名冊[#All],MATCH(表格8[[#This Row],[姓名]],名冊[[#All],[姓名]],0),COLUMN(名冊[[#Headers],[字號]]))),"")</f>
        <v/>
      </c>
      <c r="B865" s="160" t="s">
        <v>1966</v>
      </c>
      <c r="C865" s="162"/>
      <c r="D865" s="160" t="str">
        <f t="shared" si="23"/>
        <v>住院退費</v>
      </c>
      <c r="E865" s="163">
        <v>45452</v>
      </c>
      <c r="F865" s="163">
        <v>45464</v>
      </c>
      <c r="G865" s="168">
        <f>IF(AND(表格8[[#This Row],[住院日]]&lt;&gt;"",表格8[[#This Row],[出院日]]&lt;&gt;""),(IF(表格8[姓名]="",0,(表格8[出院日]-表格8[住院日])+1)),0)</f>
        <v>13</v>
      </c>
      <c r="H865" s="165" t="str">
        <f>IFERROR((INDEX(名冊[#All],MATCH(表格8[[#This Row],[姓名]],名冊[[#All],[姓名]],0),COLUMN(名冊[[#Headers],[月費]]))),"")</f>
        <v/>
      </c>
      <c r="I865" s="165" t="str">
        <f t="array" ref="I865">IFERROR((INDEX(名冊[#All],MATCH(表格8[[#This Row],[姓名]],名冊[[#All],[姓名]],0),COLUMN(名冊[[#Headers],[包月]]))),"")</f>
        <v/>
      </c>
      <c r="J865" s="165">
        <f>600</f>
        <v>600</v>
      </c>
      <c r="K865" s="174" t="e">
        <f>-(ROUND(IF(表格8[姓名]="",0,(((表格8[月費]+表格8[[#This Row],[包月]])/30)-表格8[佔床費])*表格8[住院天數(含前後日)]),0))</f>
        <v>#VALUE!</v>
      </c>
      <c r="L865" s="169" t="str">
        <f>"住院退費 "&amp;TEXT(表格8[[#This Row],[住院日]],"mm/dd;;")&amp;"-"&amp;TEXT(表格8[[#This Row],[出院日]],"mm/dd;;")&amp;" 共"&amp;表格8[[#This Row],[住院天數(含前後日)]]&amp;"日"</f>
        <v>住院退費 06/09-06/21 共13日</v>
      </c>
      <c r="M865" s="167">
        <f>-(ROUNDDOWN(表格8[[#This Row],[住院天數(含前後日)]]/7,0)*50)</f>
        <v>-50</v>
      </c>
      <c r="N865" s="70"/>
      <c r="O865" s="172"/>
      <c r="P865" s="174">
        <f>-(ROUND(表格8[[#This Row],[冷氣使用
天數]]*(500/30),0))</f>
        <v>0</v>
      </c>
    </row>
    <row r="866" spans="1:16">
      <c r="A866" s="160" t="str">
        <f t="array" ref="A866">IFERROR((INDEX(名冊[#All],MATCH(表格8[[#This Row],[姓名]],名冊[[#All],[姓名]],0),COLUMN(名冊[[#Headers],[字號]]))),"")</f>
        <v>1-637</v>
      </c>
      <c r="B866" s="160" t="s">
        <v>1967</v>
      </c>
      <c r="C866" s="162"/>
      <c r="D866" s="160" t="str">
        <f t="shared" si="23"/>
        <v>住院退費</v>
      </c>
      <c r="E866" s="163">
        <v>45453</v>
      </c>
      <c r="F866" s="163">
        <v>45463</v>
      </c>
      <c r="G866" s="168">
        <f>IF(AND(表格8[[#This Row],[住院日]]&lt;&gt;"",表格8[[#This Row],[出院日]]&lt;&gt;""),(IF(表格8[姓名]="",0,(表格8[出院日]-表格8[住院日])+1)),0)</f>
        <v>11</v>
      </c>
      <c r="H866" s="165">
        <f>IFERROR((INDEX(名冊[#All],MATCH(表格8[[#This Row],[姓名]],名冊[[#All],[姓名]],0),COLUMN(名冊[[#Headers],[月費]]))),"")</f>
        <v>30000</v>
      </c>
      <c r="I866" s="165">
        <f t="array" ref="I866">IFERROR((INDEX(名冊[#All],MATCH(表格8[[#This Row],[姓名]],名冊[[#All],[姓名]],0),COLUMN(名冊[[#Headers],[包月]]))),"")</f>
        <v>0</v>
      </c>
      <c r="J866" s="165">
        <f>600</f>
        <v>600</v>
      </c>
      <c r="K866" s="174">
        <f>-(ROUND(IF(表格8[姓名]="",0,(((表格8[月費]+表格8[[#This Row],[包月]])/30)-表格8[佔床費])*表格8[住院天數(含前後日)]),0))</f>
        <v>-4400</v>
      </c>
      <c r="L866" s="169" t="str">
        <f>"住院退費 "&amp;TEXT(表格8[[#This Row],[住院日]],"mm/dd;;")&amp;"-"&amp;TEXT(表格8[[#This Row],[出院日]],"mm/dd;;")&amp;" 共"&amp;表格8[[#This Row],[住院天數(含前後日)]]&amp;"日"</f>
        <v>住院退費 06/10-06/20 共11日</v>
      </c>
      <c r="M866" s="167">
        <f>-(ROUNDDOWN(表格8[[#This Row],[住院天數(含前後日)]]/7,0)*50)</f>
        <v>-50</v>
      </c>
      <c r="N866" s="70"/>
      <c r="O866" s="172"/>
      <c r="P866" s="174">
        <f>-(ROUND(表格8[[#This Row],[冷氣使用
天數]]*(500/30),0))</f>
        <v>0</v>
      </c>
    </row>
    <row r="867" spans="1:16">
      <c r="A867" s="160" t="str">
        <f t="array" ref="A867">IFERROR((INDEX(名冊[#All],MATCH(表格8[[#This Row],[姓名]],名冊[[#All],[姓名]],0),COLUMN(名冊[[#Headers],[字號]]))),"")</f>
        <v>1-200</v>
      </c>
      <c r="B867" s="160" t="s">
        <v>1968</v>
      </c>
      <c r="C867" s="162"/>
      <c r="D867" s="160" t="str">
        <f t="shared" si="23"/>
        <v>住院退費</v>
      </c>
      <c r="E867" s="163">
        <v>45454</v>
      </c>
      <c r="F867" s="163">
        <v>45462</v>
      </c>
      <c r="G867" s="168">
        <f>IF(AND(表格8[[#This Row],[住院日]]&lt;&gt;"",表格8[[#This Row],[出院日]]&lt;&gt;""),(IF(表格8[姓名]="",0,(表格8[出院日]-表格8[住院日])+1)),0)</f>
        <v>9</v>
      </c>
      <c r="H867" s="165">
        <f>IFERROR((INDEX(名冊[#All],MATCH(表格8[[#This Row],[姓名]],名冊[[#All],[姓名]],0),COLUMN(名冊[[#Headers],[月費]]))),"")</f>
        <v>30000</v>
      </c>
      <c r="I867" s="165">
        <f t="array" ref="I867">IFERROR((INDEX(名冊[#All],MATCH(表格8[[#This Row],[姓名]],名冊[[#All],[姓名]],0),COLUMN(名冊[[#Headers],[包月]]))),"")</f>
        <v>0</v>
      </c>
      <c r="J867" s="165">
        <f>600</f>
        <v>600</v>
      </c>
      <c r="K867" s="174">
        <f>-(ROUND(IF(表格8[姓名]="",0,(((表格8[月費]+表格8[[#This Row],[包月]])/30)-表格8[佔床費])*表格8[住院天數(含前後日)]),0))</f>
        <v>-3600</v>
      </c>
      <c r="L867" s="169" t="str">
        <f>"住院退費 "&amp;TEXT(表格8[[#This Row],[住院日]],"mm/dd;;")&amp;"-"&amp;TEXT(表格8[[#This Row],[出院日]],"mm/dd;;")&amp;" 共"&amp;表格8[[#This Row],[住院天數(含前後日)]]&amp;"日"</f>
        <v>住院退費 06/11-06/19 共9日</v>
      </c>
      <c r="M867" s="167">
        <f>-(ROUNDDOWN(表格8[[#This Row],[住院天數(含前後日)]]/7,0)*50)</f>
        <v>-50</v>
      </c>
      <c r="N867" s="70"/>
      <c r="O867" s="172"/>
      <c r="P867" s="174">
        <f>-(ROUND(表格8[[#This Row],[冷氣使用
天數]]*(500/30),0))</f>
        <v>0</v>
      </c>
    </row>
    <row r="868" spans="1:16">
      <c r="A868" s="160" t="str">
        <f t="array" ref="A868">IFERROR((INDEX(名冊[#All],MATCH(表格8[[#This Row],[姓名]],名冊[[#All],[姓名]],0),COLUMN(名冊[[#Headers],[字號]]))),"")</f>
        <v>1-519</v>
      </c>
      <c r="B868" s="160" t="s">
        <v>1969</v>
      </c>
      <c r="C868" s="162"/>
      <c r="D868" s="160" t="str">
        <f t="shared" si="23"/>
        <v>住院退費</v>
      </c>
      <c r="E868" s="163">
        <v>45460</v>
      </c>
      <c r="F868" s="163">
        <v>45462</v>
      </c>
      <c r="G868" s="168">
        <f>IF(AND(表格8[[#This Row],[住院日]]&lt;&gt;"",表格8[[#This Row],[出院日]]&lt;&gt;""),(IF(表格8[姓名]="",0,(表格8[出院日]-表格8[住院日])+1)),0)</f>
        <v>3</v>
      </c>
      <c r="H868" s="165">
        <f>IFERROR((INDEX(名冊[#All],MATCH(表格8[[#This Row],[姓名]],名冊[[#All],[姓名]],0),COLUMN(名冊[[#Headers],[月費]]))),"")</f>
        <v>32000</v>
      </c>
      <c r="I868" s="165">
        <f t="array" ref="I868">IFERROR((INDEX(名冊[#All],MATCH(表格8[[#This Row],[姓名]],名冊[[#All],[姓名]],0),COLUMN(名冊[[#Headers],[包月]]))),"")</f>
        <v>0</v>
      </c>
      <c r="J868" s="165">
        <f>600</f>
        <v>600</v>
      </c>
      <c r="K868" s="174">
        <f>-(ROUND(IF(表格8[姓名]="",0,(((表格8[月費]+表格8[[#This Row],[包月]])/30)-表格8[佔床費])*表格8[住院天數(含前後日)]),0))</f>
        <v>-1400</v>
      </c>
      <c r="L868" s="169" t="str">
        <f>"住院退費 "&amp;TEXT(表格8[[#This Row],[住院日]],"mm/dd;;")&amp;"-"&amp;TEXT(表格8[[#This Row],[出院日]],"mm/dd;;")&amp;" 共"&amp;表格8[[#This Row],[住院天數(含前後日)]]&amp;"日"</f>
        <v>住院退費 06/17-06/19 共3日</v>
      </c>
      <c r="M868" s="167">
        <f>-(ROUNDDOWN(表格8[[#This Row],[住院天數(含前後日)]]/7,0)*50)</f>
        <v>0</v>
      </c>
      <c r="N868" s="70"/>
      <c r="O868" s="172"/>
      <c r="P868" s="174">
        <f>-(ROUND(表格8[[#This Row],[冷氣使用
天數]]*(500/30),0))</f>
        <v>0</v>
      </c>
    </row>
    <row r="869" spans="1:16">
      <c r="A869" s="160" t="str">
        <f t="array" ref="A869">IFERROR((INDEX(名冊[#All],MATCH(表格8[[#This Row],[姓名]],名冊[[#All],[姓名]],0),COLUMN(名冊[[#Headers],[字號]]))),"")</f>
        <v>1-730</v>
      </c>
      <c r="B869" s="160" t="s">
        <v>1970</v>
      </c>
      <c r="C869" s="162"/>
      <c r="D869" s="160" t="str">
        <f t="shared" si="23"/>
        <v>住院退費</v>
      </c>
      <c r="E869" s="163">
        <v>45463</v>
      </c>
      <c r="F869" s="163">
        <v>45475</v>
      </c>
      <c r="G869" s="168">
        <f>IF(AND(表格8[[#This Row],[住院日]]&lt;&gt;"",表格8[[#This Row],[出院日]]&lt;&gt;""),(IF(表格8[姓名]="",0,(表格8[出院日]-表格8[住院日])+1)),0)</f>
        <v>13</v>
      </c>
      <c r="H869" s="165">
        <f>IFERROR((INDEX(名冊[#All],MATCH(表格8[[#This Row],[姓名]],名冊[[#All],[姓名]],0),COLUMN(名冊[[#Headers],[月費]]))),"")</f>
        <v>27000</v>
      </c>
      <c r="I869" s="165">
        <f t="array" ref="I869">IFERROR((INDEX(名冊[#All],MATCH(表格8[[#This Row],[姓名]],名冊[[#All],[姓名]],0),COLUMN(名冊[[#Headers],[包月]]))),"")</f>
        <v>0</v>
      </c>
      <c r="J869" s="165">
        <f>600</f>
        <v>600</v>
      </c>
      <c r="K869" s="174">
        <f>-(ROUND(IF(表格8[姓名]="",0,(((表格8[月費]+表格8[[#This Row],[包月]])/30)-表格8[佔床費])*表格8[住院天數(含前後日)]),0))</f>
        <v>-3900</v>
      </c>
      <c r="L869" s="169" t="str">
        <f>"住院退費 "&amp;TEXT(表格8[[#This Row],[住院日]],"mm/dd;;")&amp;"-"&amp;TEXT(表格8[[#This Row],[出院日]],"mm/dd;;")&amp;" 共"&amp;表格8[[#This Row],[住院天數(含前後日)]]&amp;"日"</f>
        <v>住院退費 06/20-07/02 共13日</v>
      </c>
      <c r="M869" s="167">
        <f>-(ROUNDDOWN(表格8[[#This Row],[住院天數(含前後日)]]/7,0)*50)</f>
        <v>-50</v>
      </c>
      <c r="N869" s="70"/>
      <c r="O869" s="172"/>
      <c r="P869" s="174">
        <f>-(ROUND(表格8[[#This Row],[冷氣使用
天數]]*(500/30),0))</f>
        <v>0</v>
      </c>
    </row>
    <row r="870" spans="1:16">
      <c r="A870" s="160" t="str">
        <f t="array" ref="A870">IFERROR((INDEX(名冊[#All],MATCH(表格8[[#This Row],[姓名]],名冊[[#All],[姓名]],0),COLUMN(名冊[[#Headers],[字號]]))),"")</f>
        <v/>
      </c>
      <c r="B870" s="160" t="s">
        <v>1971</v>
      </c>
      <c r="C870" s="162"/>
      <c r="D870" s="160" t="str">
        <f t="shared" si="23"/>
        <v>住院退費</v>
      </c>
      <c r="E870" s="163">
        <v>45464</v>
      </c>
      <c r="F870" s="163">
        <v>45476</v>
      </c>
      <c r="G870" s="168">
        <f>IF(AND(表格8[[#This Row],[住院日]]&lt;&gt;"",表格8[[#This Row],[出院日]]&lt;&gt;""),(IF(表格8[姓名]="",0,(表格8[出院日]-表格8[住院日])+1)),0)</f>
        <v>13</v>
      </c>
      <c r="H870" s="165" t="str">
        <f>IFERROR((INDEX(名冊[#All],MATCH(表格8[[#This Row],[姓名]],名冊[[#All],[姓名]],0),COLUMN(名冊[[#Headers],[月費]]))),"")</f>
        <v/>
      </c>
      <c r="I870" s="165" t="str">
        <f t="array" ref="I870">IFERROR((INDEX(名冊[#All],MATCH(表格8[[#This Row],[姓名]],名冊[[#All],[姓名]],0),COLUMN(名冊[[#Headers],[包月]]))),"")</f>
        <v/>
      </c>
      <c r="J870" s="165">
        <f>600</f>
        <v>600</v>
      </c>
      <c r="K870" s="174" t="e">
        <f>-(ROUND(IF(表格8[姓名]="",0,(((表格8[月費]+表格8[[#This Row],[包月]])/30)-表格8[佔床費])*表格8[住院天數(含前後日)]),0))</f>
        <v>#VALUE!</v>
      </c>
      <c r="L870" s="169" t="str">
        <f>"住院退費 "&amp;TEXT(表格8[[#This Row],[住院日]],"mm/dd;;")&amp;"-"&amp;TEXT(表格8[[#This Row],[出院日]],"mm/dd;;")&amp;" 共"&amp;表格8[[#This Row],[住院天數(含前後日)]]&amp;"日"</f>
        <v>住院退費 06/21-07/03 共13日</v>
      </c>
      <c r="M870" s="167">
        <f>-(ROUNDDOWN(表格8[[#This Row],[住院天數(含前後日)]]/7,0)*50)</f>
        <v>-50</v>
      </c>
      <c r="N870" s="70"/>
      <c r="O870" s="172"/>
      <c r="P870" s="174">
        <f>-(ROUND(表格8[[#This Row],[冷氣使用
天數]]*(500/30),0))</f>
        <v>0</v>
      </c>
    </row>
    <row r="871" spans="1:16">
      <c r="A871" s="160" t="str">
        <f t="array" ref="A871">IFERROR((INDEX(名冊[#All],MATCH(表格8[[#This Row],[姓名]],名冊[[#All],[姓名]],0),COLUMN(名冊[[#Headers],[字號]]))),"")</f>
        <v/>
      </c>
      <c r="B871" s="160" t="s">
        <v>1972</v>
      </c>
      <c r="C871" s="162"/>
      <c r="D871" s="160" t="str">
        <f t="shared" si="23"/>
        <v>住院退費</v>
      </c>
      <c r="E871" s="163">
        <v>45469</v>
      </c>
      <c r="F871" s="163">
        <v>45473</v>
      </c>
      <c r="G871" s="168">
        <f>IF(AND(表格8[[#This Row],[住院日]]&lt;&gt;"",表格8[[#This Row],[出院日]]&lt;&gt;""),(IF(表格8[姓名]="",0,(表格8[出院日]-表格8[住院日])+1)),0)</f>
        <v>5</v>
      </c>
      <c r="H871" s="165" t="str">
        <f>IFERROR((INDEX(名冊[#All],MATCH(表格8[[#This Row],[姓名]],名冊[[#All],[姓名]],0),COLUMN(名冊[[#Headers],[月費]]))),"")</f>
        <v/>
      </c>
      <c r="I871" s="165" t="str">
        <f t="array" ref="I871">IFERROR((INDEX(名冊[#All],MATCH(表格8[[#This Row],[姓名]],名冊[[#All],[姓名]],0),COLUMN(名冊[[#Headers],[包月]]))),"")</f>
        <v/>
      </c>
      <c r="J871" s="165">
        <f>600</f>
        <v>600</v>
      </c>
      <c r="K871" s="174" t="e">
        <f>-(ROUND(IF(表格8[姓名]="",0,(((表格8[月費]+表格8[[#This Row],[包月]])/30)-表格8[佔床費])*表格8[住院天數(含前後日)]),0))</f>
        <v>#VALUE!</v>
      </c>
      <c r="L871" s="169" t="str">
        <f>"住院退費 "&amp;TEXT(表格8[[#This Row],[住院日]],"mm/dd;;")&amp;"-"&amp;TEXT(表格8[[#This Row],[出院日]],"mm/dd;;")&amp;" 共"&amp;表格8[[#This Row],[住院天數(含前後日)]]&amp;"日"</f>
        <v>住院退費 06/26-06/30 共5日</v>
      </c>
      <c r="M871" s="167">
        <f>-(ROUNDDOWN(表格8[[#This Row],[住院天數(含前後日)]]/7,0)*50)</f>
        <v>0</v>
      </c>
      <c r="N871" s="70"/>
      <c r="O871" s="172"/>
      <c r="P871" s="174">
        <f>-(ROUND(表格8[[#This Row],[冷氣使用
天數]]*(500/30),0))</f>
        <v>0</v>
      </c>
    </row>
    <row r="872" spans="1:16">
      <c r="A872" s="160" t="str">
        <f t="array" ref="A872">IFERROR((INDEX(名冊[#All],MATCH(表格8[[#This Row],[姓名]],名冊[[#All],[姓名]],0),COLUMN(名冊[[#Headers],[字號]]))),"")</f>
        <v>1-718</v>
      </c>
      <c r="B872" s="160" t="s">
        <v>1973</v>
      </c>
      <c r="C872" s="162"/>
      <c r="D872" s="160" t="str">
        <f t="shared" si="23"/>
        <v>住院退費</v>
      </c>
      <c r="E872" s="163">
        <v>45471</v>
      </c>
      <c r="F872" s="163">
        <v>45477</v>
      </c>
      <c r="G872" s="168">
        <f>IF(AND(表格8[[#This Row],[住院日]]&lt;&gt;"",表格8[[#This Row],[出院日]]&lt;&gt;""),(IF(表格8[姓名]="",0,(表格8[出院日]-表格8[住院日])+1)),0)</f>
        <v>7</v>
      </c>
      <c r="H872" s="165">
        <f>IFERROR((INDEX(名冊[#All],MATCH(表格8[[#This Row],[姓名]],名冊[[#All],[姓名]],0),COLUMN(名冊[[#Headers],[月費]]))),"")</f>
        <v>30000</v>
      </c>
      <c r="I872" s="165">
        <f t="array" ref="I872">IFERROR((INDEX(名冊[#All],MATCH(表格8[[#This Row],[姓名]],名冊[[#All],[姓名]],0),COLUMN(名冊[[#Headers],[包月]]))),"")</f>
        <v>0</v>
      </c>
      <c r="J872" s="165">
        <f>600</f>
        <v>600</v>
      </c>
      <c r="K872" s="174">
        <f>-(ROUND(IF(表格8[姓名]="",0,(((表格8[月費]+表格8[[#This Row],[包月]])/30)-表格8[佔床費])*表格8[住院天數(含前後日)]),0))</f>
        <v>-2800</v>
      </c>
      <c r="L872" s="169" t="str">
        <f>"住院退費 "&amp;TEXT(表格8[[#This Row],[住院日]],"mm/dd;;")&amp;"-"&amp;TEXT(表格8[[#This Row],[出院日]],"mm/dd;;")&amp;" 共"&amp;表格8[[#This Row],[住院天數(含前後日)]]&amp;"日"</f>
        <v>住院退費 06/28-07/04 共7日</v>
      </c>
      <c r="M872" s="167">
        <f>-(ROUNDDOWN(表格8[[#This Row],[住院天數(含前後日)]]/7,0)*50)</f>
        <v>-50</v>
      </c>
      <c r="N872" s="70"/>
      <c r="O872" s="172"/>
      <c r="P872" s="174">
        <f>-(ROUND(表格8[[#This Row],[冷氣使用
天數]]*(500/30),0))</f>
        <v>0</v>
      </c>
    </row>
    <row r="873" spans="1:16">
      <c r="A873" s="160" t="str">
        <f t="array" ref="A873">IFERROR((INDEX(名冊[#All],MATCH(表格8[[#This Row],[姓名]],名冊[[#All],[姓名]],0),COLUMN(名冊[[#Headers],[字號]]))),"")</f>
        <v>1-291</v>
      </c>
      <c r="B873" s="160" t="s">
        <v>1974</v>
      </c>
      <c r="C873" s="162"/>
      <c r="D873" s="160" t="str">
        <f t="shared" si="23"/>
        <v>住院退費</v>
      </c>
      <c r="E873" s="163">
        <v>45475</v>
      </c>
      <c r="F873" s="163">
        <v>45486</v>
      </c>
      <c r="G873" s="168">
        <f>IF(AND(表格8[[#This Row],[住院日]]&lt;&gt;"",表格8[[#This Row],[出院日]]&lt;&gt;""),(IF(表格8[姓名]="",0,(表格8[出院日]-表格8[住院日])+1)),0)</f>
        <v>12</v>
      </c>
      <c r="H873" s="165">
        <f>IFERROR((INDEX(名冊[#All],MATCH(表格8[[#This Row],[姓名]],名冊[[#All],[姓名]],0),COLUMN(名冊[[#Headers],[月費]]))),"")</f>
        <v>30000</v>
      </c>
      <c r="I873" s="165">
        <f t="array" ref="I873">IFERROR((INDEX(名冊[#All],MATCH(表格8[[#This Row],[姓名]],名冊[[#All],[姓名]],0),COLUMN(名冊[[#Headers],[包月]]))),"")</f>
        <v>0</v>
      </c>
      <c r="J873" s="165">
        <f>600</f>
        <v>600</v>
      </c>
      <c r="K873" s="174">
        <f>-(ROUND(IF(表格8[姓名]="",0,(((表格8[月費]+表格8[[#This Row],[包月]])/30)-表格8[佔床費])*表格8[住院天數(含前後日)]),0))</f>
        <v>-4800</v>
      </c>
      <c r="L873" s="169" t="str">
        <f>"住院退費 "&amp;TEXT(表格8[[#This Row],[住院日]],"mm/dd;;")&amp;"-"&amp;TEXT(表格8[[#This Row],[出院日]],"mm/dd;;")&amp;" 共"&amp;表格8[[#This Row],[住院天數(含前後日)]]&amp;"日"</f>
        <v>住院退費 07/02-07/13 共12日</v>
      </c>
      <c r="M873" s="167">
        <f>-(ROUNDDOWN(表格8[[#This Row],[住院天數(含前後日)]]/7,0)*50)</f>
        <v>-50</v>
      </c>
      <c r="N873" s="70"/>
      <c r="O873" s="172"/>
      <c r="P873" s="174">
        <f>-(ROUND(表格8[[#This Row],[冷氣使用
天數]]*(500/30),0))</f>
        <v>0</v>
      </c>
    </row>
    <row r="874" spans="1:16">
      <c r="A874" s="160" t="str">
        <f t="array" ref="A874">IFERROR((INDEX(名冊[#All],MATCH(表格8[[#This Row],[姓名]],名冊[[#All],[姓名]],0),COLUMN(名冊[[#Headers],[字號]]))),"")</f>
        <v/>
      </c>
      <c r="B874" s="160" t="s">
        <v>1975</v>
      </c>
      <c r="C874" s="162"/>
      <c r="D874" s="160" t="str">
        <f t="shared" si="23"/>
        <v>住院退費</v>
      </c>
      <c r="E874" s="163">
        <v>45476</v>
      </c>
      <c r="F874" s="163">
        <v>45495</v>
      </c>
      <c r="G874" s="168">
        <f>IF(AND(表格8[[#This Row],[住院日]]&lt;&gt;"",表格8[[#This Row],[出院日]]&lt;&gt;""),(IF(表格8[姓名]="",0,(表格8[出院日]-表格8[住院日])+1)),0)</f>
        <v>20</v>
      </c>
      <c r="H874" s="165" t="str">
        <f>IFERROR((INDEX(名冊[#All],MATCH(表格8[[#This Row],[姓名]],名冊[[#All],[姓名]],0),COLUMN(名冊[[#Headers],[月費]]))),"")</f>
        <v/>
      </c>
      <c r="I874" s="165" t="str">
        <f t="array" ref="I874">IFERROR((INDEX(名冊[#All],MATCH(表格8[[#This Row],[姓名]],名冊[[#All],[姓名]],0),COLUMN(名冊[[#Headers],[包月]]))),"")</f>
        <v/>
      </c>
      <c r="J874" s="165">
        <f>600</f>
        <v>600</v>
      </c>
      <c r="K874" s="174" t="e">
        <f>-(ROUND(IF(表格8[姓名]="",0,(((表格8[月費]+表格8[[#This Row],[包月]])/30)-表格8[佔床費])*表格8[住院天數(含前後日)]),0))</f>
        <v>#VALUE!</v>
      </c>
      <c r="L874" s="169" t="str">
        <f>"住院退費 "&amp;TEXT(表格8[[#This Row],[住院日]],"mm/dd;;")&amp;"-"&amp;TEXT(表格8[[#This Row],[出院日]],"mm/dd;;")&amp;" 共"&amp;表格8[[#This Row],[住院天數(含前後日)]]&amp;"日"</f>
        <v>住院退費 07/03-07/22 共20日</v>
      </c>
      <c r="M874" s="167">
        <f>-(ROUNDDOWN(表格8[[#This Row],[住院天數(含前後日)]]/7,0)*50)</f>
        <v>-100</v>
      </c>
      <c r="N874" s="70"/>
      <c r="O874" s="172"/>
      <c r="P874" s="174">
        <f>-(ROUND(表格8[[#This Row],[冷氣使用
天數]]*(500/30),0))</f>
        <v>0</v>
      </c>
    </row>
    <row r="875" spans="1:16">
      <c r="A875" s="160" t="str">
        <f t="array" ref="A875">IFERROR((INDEX(名冊[#All],MATCH(表格8[[#This Row],[姓名]],名冊[[#All],[姓名]],0),COLUMN(名冊[[#Headers],[字號]]))),"")</f>
        <v/>
      </c>
      <c r="B875" s="160" t="s">
        <v>1976</v>
      </c>
      <c r="C875" s="162"/>
      <c r="D875" s="160" t="str">
        <f t="shared" si="23"/>
        <v>住院退費</v>
      </c>
      <c r="E875" s="163">
        <v>45477</v>
      </c>
      <c r="F875" s="163">
        <v>45482</v>
      </c>
      <c r="G875" s="168">
        <f>IF(AND(表格8[[#This Row],[住院日]]&lt;&gt;"",表格8[[#This Row],[出院日]]&lt;&gt;""),(IF(表格8[姓名]="",0,(表格8[出院日]-表格8[住院日])+1)),0)</f>
        <v>6</v>
      </c>
      <c r="H875" s="165" t="str">
        <f>IFERROR((INDEX(名冊[#All],MATCH(表格8[[#This Row],[姓名]],名冊[[#All],[姓名]],0),COLUMN(名冊[[#Headers],[月費]]))),"")</f>
        <v/>
      </c>
      <c r="I875" s="165" t="str">
        <f t="array" ref="I875">IFERROR((INDEX(名冊[#All],MATCH(表格8[[#This Row],[姓名]],名冊[[#All],[姓名]],0),COLUMN(名冊[[#Headers],[包月]]))),"")</f>
        <v/>
      </c>
      <c r="J875" s="165">
        <f>600</f>
        <v>600</v>
      </c>
      <c r="K875" s="174" t="e">
        <f>-(ROUND(IF(表格8[姓名]="",0,(((表格8[月費]+表格8[[#This Row],[包月]])/30)-表格8[佔床費])*表格8[住院天數(含前後日)]),0))</f>
        <v>#VALUE!</v>
      </c>
      <c r="L875" s="169" t="str">
        <f>"住院退費 "&amp;TEXT(表格8[[#This Row],[住院日]],"mm/dd;;")&amp;"-"&amp;TEXT(表格8[[#This Row],[出院日]],"mm/dd;;")&amp;" 共"&amp;表格8[[#This Row],[住院天數(含前後日)]]&amp;"日"</f>
        <v>住院退費 07/04-07/09 共6日</v>
      </c>
      <c r="M875" s="167">
        <f>-(ROUNDDOWN(表格8[[#This Row],[住院天數(含前後日)]]/7,0)*50)</f>
        <v>0</v>
      </c>
      <c r="N875" s="70"/>
      <c r="O875" s="172"/>
      <c r="P875" s="174">
        <f>-(ROUND(表格8[[#This Row],[冷氣使用
天數]]*(500/30),0))</f>
        <v>0</v>
      </c>
    </row>
    <row r="876" spans="1:16">
      <c r="A876" s="160" t="str">
        <f t="array" ref="A876">IFERROR((INDEX(名冊[#All],MATCH(表格8[[#This Row],[姓名]],名冊[[#All],[姓名]],0),COLUMN(名冊[[#Headers],[字號]]))),"")</f>
        <v/>
      </c>
      <c r="B876" s="160" t="s">
        <v>1977</v>
      </c>
      <c r="C876" s="162"/>
      <c r="D876" s="160" t="str">
        <f t="shared" si="23"/>
        <v>住院退費</v>
      </c>
      <c r="E876" s="163">
        <v>45478</v>
      </c>
      <c r="F876" s="163">
        <v>45491</v>
      </c>
      <c r="G876" s="168">
        <f>IF(AND(表格8[[#This Row],[住院日]]&lt;&gt;"",表格8[[#This Row],[出院日]]&lt;&gt;""),(IF(表格8[姓名]="",0,(表格8[出院日]-表格8[住院日])+1)),0)</f>
        <v>14</v>
      </c>
      <c r="H876" s="165" t="str">
        <f>IFERROR((INDEX(名冊[#All],MATCH(表格8[[#This Row],[姓名]],名冊[[#All],[姓名]],0),COLUMN(名冊[[#Headers],[月費]]))),"")</f>
        <v/>
      </c>
      <c r="I876" s="165" t="str">
        <f t="array" ref="I876">IFERROR((INDEX(名冊[#All],MATCH(表格8[[#This Row],[姓名]],名冊[[#All],[姓名]],0),COLUMN(名冊[[#Headers],[包月]]))),"")</f>
        <v/>
      </c>
      <c r="J876" s="165">
        <f>600</f>
        <v>600</v>
      </c>
      <c r="K876" s="174" t="e">
        <f>-(ROUND(IF(表格8[姓名]="",0,(((表格8[月費]+表格8[[#This Row],[包月]])/30)-表格8[佔床費])*表格8[住院天數(含前後日)]),0))</f>
        <v>#VALUE!</v>
      </c>
      <c r="L876" s="169" t="str">
        <f>"住院退費 "&amp;TEXT(表格8[[#This Row],[住院日]],"mm/dd;;")&amp;"-"&amp;TEXT(表格8[[#This Row],[出院日]],"mm/dd;;")&amp;" 共"&amp;表格8[[#This Row],[住院天數(含前後日)]]&amp;"日"</f>
        <v>住院退費 07/05-07/18 共14日</v>
      </c>
      <c r="M876" s="167">
        <f>-(ROUNDDOWN(表格8[[#This Row],[住院天數(含前後日)]]/7,0)*50)</f>
        <v>-100</v>
      </c>
      <c r="N876" s="70"/>
      <c r="O876" s="172"/>
      <c r="P876" s="174">
        <f>-(ROUND(表格8[[#This Row],[冷氣使用
天數]]*(500/30),0))</f>
        <v>0</v>
      </c>
    </row>
    <row r="877" spans="1:16">
      <c r="A877" s="160" t="str">
        <f t="array" ref="A877">IFERROR((INDEX(名冊[#All],MATCH(表格8[[#This Row],[姓名]],名冊[[#All],[姓名]],0),COLUMN(名冊[[#Headers],[字號]]))),"")</f>
        <v/>
      </c>
      <c r="B877" s="160" t="s">
        <v>1978</v>
      </c>
      <c r="C877" s="162"/>
      <c r="D877" s="160" t="str">
        <f t="shared" si="23"/>
        <v>住院退費</v>
      </c>
      <c r="E877" s="163">
        <v>45484</v>
      </c>
      <c r="F877" s="163">
        <v>45485</v>
      </c>
      <c r="G877" s="168">
        <f>IF(AND(表格8[[#This Row],[住院日]]&lt;&gt;"",表格8[[#This Row],[出院日]]&lt;&gt;""),(IF(表格8[姓名]="",0,(表格8[出院日]-表格8[住院日])+1)),0)</f>
        <v>2</v>
      </c>
      <c r="H877" s="165" t="str">
        <f>IFERROR((INDEX(名冊[#All],MATCH(表格8[[#This Row],[姓名]],名冊[[#All],[姓名]],0),COLUMN(名冊[[#Headers],[月費]]))),"")</f>
        <v/>
      </c>
      <c r="I877" s="165" t="str">
        <f t="array" ref="I877">IFERROR((INDEX(名冊[#All],MATCH(表格8[[#This Row],[姓名]],名冊[[#All],[姓名]],0),COLUMN(名冊[[#Headers],[包月]]))),"")</f>
        <v/>
      </c>
      <c r="J877" s="165">
        <f>600</f>
        <v>600</v>
      </c>
      <c r="K877" s="174" t="e">
        <f>-(ROUND(IF(表格8[姓名]="",0,(((表格8[月費]+表格8[[#This Row],[包月]])/30)-表格8[佔床費])*表格8[住院天數(含前後日)]),0))</f>
        <v>#VALUE!</v>
      </c>
      <c r="L877" s="169" t="str">
        <f>"住院退費 "&amp;TEXT(表格8[[#This Row],[住院日]],"mm/dd;;")&amp;"-"&amp;TEXT(表格8[[#This Row],[出院日]],"mm/dd;;")&amp;" 共"&amp;表格8[[#This Row],[住院天數(含前後日)]]&amp;"日"</f>
        <v>住院退費 07/11-07/12 共2日</v>
      </c>
      <c r="M877" s="167">
        <f>-(ROUNDDOWN(表格8[[#This Row],[住院天數(含前後日)]]/7,0)*50)</f>
        <v>0</v>
      </c>
      <c r="N877" s="70"/>
      <c r="O877" s="172"/>
      <c r="P877" s="174">
        <f>-(ROUND(表格8[[#This Row],[冷氣使用
天數]]*(500/30),0))</f>
        <v>0</v>
      </c>
    </row>
    <row r="878" spans="1:16">
      <c r="A878" s="160" t="str">
        <f t="array" ref="A878">IFERROR((INDEX(名冊[#All],MATCH(表格8[[#This Row],[姓名]],名冊[[#All],[姓名]],0),COLUMN(名冊[[#Headers],[字號]]))),"")</f>
        <v/>
      </c>
      <c r="B878" s="160" t="s">
        <v>1979</v>
      </c>
      <c r="C878" s="162"/>
      <c r="D878" s="160" t="str">
        <f t="shared" si="23"/>
        <v>住院退費</v>
      </c>
      <c r="E878" s="163">
        <v>45447</v>
      </c>
      <c r="F878" s="163">
        <v>45474</v>
      </c>
      <c r="G878" s="168">
        <f>IF(AND(表格8[[#This Row],[住院日]]&lt;&gt;"",表格8[[#This Row],[出院日]]&lt;&gt;""),(IF(表格8[姓名]="",0,(表格8[出院日]-表格8[住院日])+1)),0)</f>
        <v>28</v>
      </c>
      <c r="H878" s="165" t="str">
        <f>IFERROR((INDEX(名冊[#All],MATCH(表格8[[#This Row],[姓名]],名冊[[#All],[姓名]],0),COLUMN(名冊[[#Headers],[月費]]))),"")</f>
        <v/>
      </c>
      <c r="I878" s="165" t="str">
        <f t="array" ref="I878">IFERROR((INDEX(名冊[#All],MATCH(表格8[[#This Row],[姓名]],名冊[[#All],[姓名]],0),COLUMN(名冊[[#Headers],[包月]]))),"")</f>
        <v/>
      </c>
      <c r="J878" s="165">
        <f>600</f>
        <v>600</v>
      </c>
      <c r="K878" s="174" t="e">
        <f>-(ROUND(IF(表格8[姓名]="",0,(((表格8[月費]+表格8[[#This Row],[包月]])/30)-表格8[佔床費])*表格8[住院天數(含前後日)]),0))</f>
        <v>#VALUE!</v>
      </c>
      <c r="L878" s="169" t="str">
        <f>"住院退費 "&amp;TEXT(表格8[[#This Row],[住院日]],"mm/dd;;")&amp;"-"&amp;TEXT(表格8[[#This Row],[出院日]],"mm/dd;;")&amp;" 共"&amp;表格8[[#This Row],[住院天數(含前後日)]]&amp;"日"</f>
        <v>住院退費 06/04-07/01 共28日</v>
      </c>
      <c r="M878" s="167">
        <f>-(ROUNDDOWN(表格8[[#This Row],[住院天數(含前後日)]]/7,0)*50)</f>
        <v>-200</v>
      </c>
      <c r="N878" s="70"/>
      <c r="O878" s="172"/>
      <c r="P878" s="174">
        <f>-(ROUND(表格8[[#This Row],[冷氣使用
天數]]*(500/30),0))</f>
        <v>0</v>
      </c>
    </row>
    <row r="879" spans="1:16">
      <c r="A879" s="160" t="str">
        <f t="array" ref="A879">IFERROR((INDEX(名冊[#All],MATCH(表格8[[#This Row],[姓名]],名冊[[#All],[姓名]],0),COLUMN(名冊[[#Headers],[字號]]))),"")</f>
        <v/>
      </c>
      <c r="B879" s="160" t="s">
        <v>1980</v>
      </c>
      <c r="C879" s="162"/>
      <c r="D879" s="160" t="str">
        <f t="shared" si="23"/>
        <v>住院退費</v>
      </c>
      <c r="E879" s="163">
        <v>45469</v>
      </c>
      <c r="F879" s="163">
        <v>45472</v>
      </c>
      <c r="G879" s="168">
        <f>IF(AND(表格8[[#This Row],[住院日]]&lt;&gt;"",表格8[[#This Row],[出院日]]&lt;&gt;""),(IF(表格8[姓名]="",0,(表格8[出院日]-表格8[住院日])+1)),0)</f>
        <v>4</v>
      </c>
      <c r="H879" s="165" t="str">
        <f>IFERROR((INDEX(名冊[#All],MATCH(表格8[[#This Row],[姓名]],名冊[[#All],[姓名]],0),COLUMN(名冊[[#Headers],[月費]]))),"")</f>
        <v/>
      </c>
      <c r="I879" s="165" t="str">
        <f t="array" ref="I879">IFERROR((INDEX(名冊[#All],MATCH(表格8[[#This Row],[姓名]],名冊[[#All],[姓名]],0),COLUMN(名冊[[#Headers],[包月]]))),"")</f>
        <v/>
      </c>
      <c r="J879" s="165">
        <f>600</f>
        <v>600</v>
      </c>
      <c r="K879" s="174" t="e">
        <f>-(ROUND(IF(表格8[姓名]="",0,(((表格8[月費]+表格8[[#This Row],[包月]])/30)-表格8[佔床費])*表格8[住院天數(含前後日)]),0))</f>
        <v>#VALUE!</v>
      </c>
      <c r="L879" s="169" t="str">
        <f>"住院退費 "&amp;TEXT(表格8[[#This Row],[住院日]],"mm/dd;;")&amp;"-"&amp;TEXT(表格8[[#This Row],[出院日]],"mm/dd;;")&amp;" 共"&amp;表格8[[#This Row],[住院天數(含前後日)]]&amp;"日"</f>
        <v>住院退費 06/26-06/29 共4日</v>
      </c>
      <c r="M879" s="167">
        <f>-(ROUNDDOWN(表格8[[#This Row],[住院天數(含前後日)]]/7,0)*50)</f>
        <v>0</v>
      </c>
      <c r="N879" s="70"/>
      <c r="O879" s="172"/>
      <c r="P879" s="174">
        <f>-(ROUND(表格8[[#This Row],[冷氣使用
天數]]*(500/30),0))</f>
        <v>0</v>
      </c>
    </row>
    <row r="880" spans="1:16">
      <c r="A880" s="160" t="str">
        <f t="array" ref="A880">IFERROR((INDEX(名冊[#All],MATCH(表格8[[#This Row],[姓名]],名冊[[#All],[姓名]],0),COLUMN(名冊[[#Headers],[字號]]))),"")</f>
        <v>3-505</v>
      </c>
      <c r="B880" s="160" t="s">
        <v>1981</v>
      </c>
      <c r="C880" s="162"/>
      <c r="D880" s="160" t="str">
        <f t="shared" si="23"/>
        <v>住院退費</v>
      </c>
      <c r="E880" s="163">
        <v>45478</v>
      </c>
      <c r="F880" s="163">
        <v>45485</v>
      </c>
      <c r="G880" s="168">
        <f>IF(AND(表格8[[#This Row],[住院日]]&lt;&gt;"",表格8[[#This Row],[出院日]]&lt;&gt;""),(IF(表格8[姓名]="",0,(表格8[出院日]-表格8[住院日])+1)),0)</f>
        <v>8</v>
      </c>
      <c r="H880" s="165">
        <f>IFERROR((INDEX(名冊[#All],MATCH(表格8[[#This Row],[姓名]],名冊[[#All],[姓名]],0),COLUMN(名冊[[#Headers],[月費]]))),"")</f>
        <v>32000</v>
      </c>
      <c r="I880" s="165">
        <f t="array" ref="I880">IFERROR((INDEX(名冊[#All],MATCH(表格8[[#This Row],[姓名]],名冊[[#All],[姓名]],0),COLUMN(名冊[[#Headers],[包月]]))),"")</f>
        <v>0</v>
      </c>
      <c r="J880" s="165">
        <f>600</f>
        <v>600</v>
      </c>
      <c r="K880" s="174">
        <f>-(ROUND(IF(表格8[姓名]="",0,(((表格8[月費]+表格8[[#This Row],[包月]])/30)-表格8[佔床費])*表格8[住院天數(含前後日)]),0))</f>
        <v>-3733</v>
      </c>
      <c r="L880" s="169" t="str">
        <f>"住院退費 "&amp;TEXT(表格8[[#This Row],[住院日]],"mm/dd;;")&amp;"-"&amp;TEXT(表格8[[#This Row],[出院日]],"mm/dd;;")&amp;" 共"&amp;表格8[[#This Row],[住院天數(含前後日)]]&amp;"日"</f>
        <v>住院退費 07/05-07/12 共8日</v>
      </c>
      <c r="M880" s="167">
        <f>-(ROUNDDOWN(表格8[[#This Row],[住院天數(含前後日)]]/7,0)*50)</f>
        <v>-50</v>
      </c>
      <c r="N880" s="70"/>
      <c r="O880" s="172"/>
      <c r="P880" s="174">
        <f>-(ROUND(表格8[[#This Row],[冷氣使用
天數]]*(500/30),0))</f>
        <v>0</v>
      </c>
    </row>
    <row r="881" spans="1:16">
      <c r="A881" s="160" t="str">
        <f t="array" ref="A881">IFERROR((INDEX(名冊[#All],MATCH(表格8[[#This Row],[姓名]],名冊[[#All],[姓名]],0),COLUMN(名冊[[#Headers],[字號]]))),"")</f>
        <v/>
      </c>
      <c r="B881" s="160" t="s">
        <v>1982</v>
      </c>
      <c r="C881" s="162"/>
      <c r="D881" s="160" t="str">
        <f t="shared" si="23"/>
        <v>住院退費</v>
      </c>
      <c r="E881" s="163">
        <v>45488</v>
      </c>
      <c r="F881" s="163">
        <v>45495</v>
      </c>
      <c r="G881" s="168">
        <f>IF(AND(表格8[[#This Row],[住院日]]&lt;&gt;"",表格8[[#This Row],[出院日]]&lt;&gt;""),(IF(表格8[姓名]="",0,(表格8[出院日]-表格8[住院日])+1)),0)</f>
        <v>8</v>
      </c>
      <c r="H881" s="165" t="str">
        <f>IFERROR((INDEX(名冊[#All],MATCH(表格8[[#This Row],[姓名]],名冊[[#All],[姓名]],0),COLUMN(名冊[[#Headers],[月費]]))),"")</f>
        <v/>
      </c>
      <c r="I881" s="165" t="str">
        <f t="array" ref="I881">IFERROR((INDEX(名冊[#All],MATCH(表格8[[#This Row],[姓名]],名冊[[#All],[姓名]],0),COLUMN(名冊[[#Headers],[包月]]))),"")</f>
        <v/>
      </c>
      <c r="J881" s="165">
        <f>600</f>
        <v>600</v>
      </c>
      <c r="K881" s="174" t="e">
        <f>-(ROUND(IF(表格8[姓名]="",0,(((表格8[月費]+表格8[[#This Row],[包月]])/30)-表格8[佔床費])*表格8[住院天數(含前後日)]),0))</f>
        <v>#VALUE!</v>
      </c>
      <c r="L881" s="169" t="str">
        <f>"住院退費 "&amp;TEXT(表格8[[#This Row],[住院日]],"mm/dd;;")&amp;"-"&amp;TEXT(表格8[[#This Row],[出院日]],"mm/dd;;")&amp;" 共"&amp;表格8[[#This Row],[住院天數(含前後日)]]&amp;"日"</f>
        <v>住院退費 07/15-07/22 共8日</v>
      </c>
      <c r="M881" s="167">
        <f>-(ROUNDDOWN(表格8[[#This Row],[住院天數(含前後日)]]/7,0)*50)</f>
        <v>-50</v>
      </c>
      <c r="N881" s="70"/>
      <c r="O881" s="172"/>
      <c r="P881" s="174">
        <f>-(ROUND(表格8[[#This Row],[冷氣使用
天數]]*(500/30),0))</f>
        <v>0</v>
      </c>
    </row>
    <row r="882" spans="1:16">
      <c r="A882" s="160" t="str">
        <f t="array" ref="A882">IFERROR((INDEX(名冊[#All],MATCH(表格8[[#This Row],[姓名]],名冊[[#All],[姓名]],0),COLUMN(名冊[[#Headers],[字號]]))),"")</f>
        <v>1-667</v>
      </c>
      <c r="B882" s="160" t="s">
        <v>2005</v>
      </c>
      <c r="C882" s="162"/>
      <c r="D882" s="160" t="str">
        <f t="shared" ref="D882:D889" si="24">"住院退費"</f>
        <v>住院退費</v>
      </c>
      <c r="E882" s="163">
        <v>45451</v>
      </c>
      <c r="F882" s="163">
        <v>45509</v>
      </c>
      <c r="G882" s="168">
        <f>IF(AND(表格8[[#This Row],[住院日]]&lt;&gt;"",表格8[[#This Row],[出院日]]&lt;&gt;""),(IF(表格8[姓名]="",0,(表格8[出院日]-表格8[住院日])+1)),0)</f>
        <v>59</v>
      </c>
      <c r="H882" s="165">
        <f>IFERROR((INDEX(名冊[#All],MATCH(表格8[[#This Row],[姓名]],名冊[[#All],[姓名]],0),COLUMN(名冊[[#Headers],[月費]]))),"")</f>
        <v>27000</v>
      </c>
      <c r="I882" s="165">
        <f t="array" ref="I882">IFERROR((INDEX(名冊[#All],MATCH(表格8[[#This Row],[姓名]],名冊[[#All],[姓名]],0),COLUMN(名冊[[#Headers],[包月]]))),"")</f>
        <v>0</v>
      </c>
      <c r="J882" s="165">
        <f>600</f>
        <v>600</v>
      </c>
      <c r="K882" s="174">
        <f>-(ROUND(IF(表格8[姓名]="",0,(((表格8[月費]+表格8[[#This Row],[包月]])/30)-表格8[佔床費])*表格8[住院天數(含前後日)]),0))</f>
        <v>-17700</v>
      </c>
      <c r="L882" s="169" t="str">
        <f>"住院退費 "&amp;TEXT(表格8[[#This Row],[住院日]],"mm/dd;;")&amp;"-"&amp;TEXT(表格8[[#This Row],[出院日]],"mm/dd;;")&amp;" 共"&amp;表格8[[#This Row],[住院天數(含前後日)]]&amp;"日"</f>
        <v>住院退費 06/08-08/05 共59日</v>
      </c>
      <c r="M882" s="167">
        <f>-(ROUNDDOWN(表格8[[#This Row],[住院天數(含前後日)]]/7,0)*50)</f>
        <v>-400</v>
      </c>
      <c r="N882" s="70"/>
      <c r="O882" s="172"/>
      <c r="P882" s="174">
        <f>-(ROUND(表格8[[#This Row],[冷氣使用
天數]]*(500/30),0))</f>
        <v>0</v>
      </c>
    </row>
    <row r="883" spans="1:16">
      <c r="A883" s="160" t="str">
        <f t="array" ref="A883">IFERROR((INDEX(名冊[#All],MATCH(表格8[[#This Row],[姓名]],名冊[[#All],[姓名]],0),COLUMN(名冊[[#Headers],[字號]]))),"")</f>
        <v>3-470</v>
      </c>
      <c r="B883" s="160" t="s">
        <v>2015</v>
      </c>
      <c r="C883" s="162"/>
      <c r="D883" s="160" t="str">
        <f t="shared" si="24"/>
        <v>住院退費</v>
      </c>
      <c r="E883" s="163">
        <v>45515</v>
      </c>
      <c r="F883" s="163">
        <v>45523</v>
      </c>
      <c r="G883" s="168">
        <f>IF(AND(表格8[[#This Row],[住院日]]&lt;&gt;"",表格8[[#This Row],[出院日]]&lt;&gt;""),(IF(表格8[姓名]="",0,(表格8[出院日]-表格8[住院日])+1)),0)</f>
        <v>9</v>
      </c>
      <c r="H883" s="165">
        <f>IFERROR((INDEX(名冊[#All],MATCH(表格8[[#This Row],[姓名]],名冊[[#All],[姓名]],0),COLUMN(名冊[[#Headers],[月費]]))),"")</f>
        <v>32000</v>
      </c>
      <c r="I883" s="165">
        <f t="array" ref="I883">IFERROR((INDEX(名冊[#All],MATCH(表格8[[#This Row],[姓名]],名冊[[#All],[姓名]],0),COLUMN(名冊[[#Headers],[包月]]))),"")</f>
        <v>0</v>
      </c>
      <c r="J883" s="165">
        <f>600</f>
        <v>600</v>
      </c>
      <c r="K883" s="174">
        <f>-(ROUND(IF(表格8[姓名]="",0,(((表格8[月費]+表格8[[#This Row],[包月]])/30)-表格8[佔床費])*表格8[住院天數(含前後日)]),0))</f>
        <v>-4200</v>
      </c>
      <c r="L883" s="169" t="str">
        <f>"住院退費 "&amp;TEXT(表格8[[#This Row],[住院日]],"mm/dd;;")&amp;"-"&amp;TEXT(表格8[[#This Row],[出院日]],"mm/dd;;")&amp;" 共"&amp;表格8[[#This Row],[住院天數(含前後日)]]&amp;"日"</f>
        <v>住院退費 08/11-08/19 共9日</v>
      </c>
      <c r="M883" s="167">
        <f>-(ROUNDDOWN(表格8[[#This Row],[住院天數(含前後日)]]/7,0)*50)</f>
        <v>-50</v>
      </c>
      <c r="N883" s="70"/>
      <c r="O883" s="172"/>
      <c r="P883" s="174">
        <f>-(ROUND(表格8[[#This Row],[冷氣使用
天數]]*(500/30),0))</f>
        <v>0</v>
      </c>
    </row>
    <row r="884" spans="1:16">
      <c r="A884" s="160" t="str">
        <f t="array" ref="A884">IFERROR((INDEX(名冊[#All],MATCH(表格8[[#This Row],[姓名]],名冊[[#All],[姓名]],0),COLUMN(名冊[[#Headers],[字號]]))),"")</f>
        <v>1-354</v>
      </c>
      <c r="B884" s="160" t="s">
        <v>2016</v>
      </c>
      <c r="C884" s="162"/>
      <c r="D884" s="160" t="str">
        <f t="shared" si="24"/>
        <v>住院退費</v>
      </c>
      <c r="E884" s="163">
        <v>45499</v>
      </c>
      <c r="F884" s="163">
        <v>45509</v>
      </c>
      <c r="G884" s="168">
        <f>IF(AND(表格8[[#This Row],[住院日]]&lt;&gt;"",表格8[[#This Row],[出院日]]&lt;&gt;""),(IF(表格8[姓名]="",0,(表格8[出院日]-表格8[住院日])+1)),0)</f>
        <v>11</v>
      </c>
      <c r="H884" s="165">
        <f>IFERROR((INDEX(名冊[#All],MATCH(表格8[[#This Row],[姓名]],名冊[[#All],[姓名]],0),COLUMN(名冊[[#Headers],[月費]]))),"")</f>
        <v>30000</v>
      </c>
      <c r="I884" s="165">
        <f t="array" ref="I884">IFERROR((INDEX(名冊[#All],MATCH(表格8[[#This Row],[姓名]],名冊[[#All],[姓名]],0),COLUMN(名冊[[#Headers],[包月]]))),"")</f>
        <v>0</v>
      </c>
      <c r="J884" s="165">
        <f>600</f>
        <v>600</v>
      </c>
      <c r="K884" s="174">
        <f>-(ROUND(IF(表格8[姓名]="",0,(((表格8[月費]+表格8[[#This Row],[包月]])/30)-表格8[佔床費])*表格8[住院天數(含前後日)]),0))</f>
        <v>-4400</v>
      </c>
      <c r="L884" s="169" t="str">
        <f>"住院退費 "&amp;TEXT(表格8[[#This Row],[住院日]],"mm/dd;;")&amp;"-"&amp;TEXT(表格8[[#This Row],[出院日]],"mm/dd;;")&amp;" 共"&amp;表格8[[#This Row],[住院天數(含前後日)]]&amp;"日"</f>
        <v>住院退費 07/26-08/05 共11日</v>
      </c>
      <c r="M884" s="167">
        <f>-(ROUNDDOWN(表格8[[#This Row],[住院天數(含前後日)]]/7,0)*50)</f>
        <v>-50</v>
      </c>
      <c r="N884" s="70"/>
      <c r="O884" s="172"/>
      <c r="P884" s="174">
        <f>-(ROUND(表格8[[#This Row],[冷氣使用
天數]]*(500/30),0))</f>
        <v>0</v>
      </c>
    </row>
    <row r="885" spans="1:16">
      <c r="A885" s="160" t="str">
        <f t="array" ref="A885">IFERROR((INDEX(名冊[#All],MATCH(表格8[[#This Row],[姓名]],名冊[[#All],[姓名]],0),COLUMN(名冊[[#Headers],[字號]]))),"")</f>
        <v>3-550</v>
      </c>
      <c r="B885" s="160" t="s">
        <v>2017</v>
      </c>
      <c r="C885" s="162"/>
      <c r="D885" s="160" t="str">
        <f t="shared" si="24"/>
        <v>住院退費</v>
      </c>
      <c r="E885" s="163">
        <v>45502</v>
      </c>
      <c r="F885" s="163">
        <v>45512</v>
      </c>
      <c r="G885" s="168">
        <f>IF(AND(表格8[[#This Row],[住院日]]&lt;&gt;"",表格8[[#This Row],[出院日]]&lt;&gt;""),(IF(表格8[姓名]="",0,(表格8[出院日]-表格8[住院日])+1)),0)</f>
        <v>11</v>
      </c>
      <c r="H885" s="165">
        <f>IFERROR((INDEX(名冊[#All],MATCH(表格8[[#This Row],[姓名]],名冊[[#All],[姓名]],0),COLUMN(名冊[[#Headers],[月費]]))),"")</f>
        <v>34000</v>
      </c>
      <c r="I885" s="165">
        <f t="array" ref="I885">IFERROR((INDEX(名冊[#All],MATCH(表格8[[#This Row],[姓名]],名冊[[#All],[姓名]],0),COLUMN(名冊[[#Headers],[包月]]))),"")</f>
        <v>0</v>
      </c>
      <c r="J885" s="165">
        <f>600</f>
        <v>600</v>
      </c>
      <c r="K885" s="174">
        <f>-(ROUND(IF(表格8[姓名]="",0,(((表格8[月費]+表格8[[#This Row],[包月]])/30)-表格8[佔床費])*表格8[住院天數(含前後日)]),0))</f>
        <v>-5867</v>
      </c>
      <c r="L885" s="169" t="str">
        <f>"住院退費 "&amp;TEXT(表格8[[#This Row],[住院日]],"mm/dd;;")&amp;"-"&amp;TEXT(表格8[[#This Row],[出院日]],"mm/dd;;")&amp;" 共"&amp;表格8[[#This Row],[住院天數(含前後日)]]&amp;"日"</f>
        <v>住院退費 07/29-08/08 共11日</v>
      </c>
      <c r="M885" s="167">
        <f>-(ROUNDDOWN(表格8[[#This Row],[住院天數(含前後日)]]/7,0)*50)</f>
        <v>-50</v>
      </c>
      <c r="N885" s="70"/>
      <c r="O885" s="172"/>
      <c r="P885" s="174">
        <f>-(ROUND(表格8[[#This Row],[冷氣使用
天數]]*(500/30),0))</f>
        <v>0</v>
      </c>
    </row>
    <row r="886" spans="1:16">
      <c r="A886" s="160" t="str">
        <f t="array" ref="A886">IFERROR((INDEX(名冊[#All],MATCH(表格8[[#This Row],[姓名]],名冊[[#All],[姓名]],0),COLUMN(名冊[[#Headers],[字號]]))),"")</f>
        <v>1-510</v>
      </c>
      <c r="B886" s="160" t="s">
        <v>2018</v>
      </c>
      <c r="C886" s="162"/>
      <c r="D886" s="160" t="str">
        <f t="shared" si="24"/>
        <v>住院退費</v>
      </c>
      <c r="E886" s="163">
        <v>45504</v>
      </c>
      <c r="F886" s="163">
        <v>45517</v>
      </c>
      <c r="G886" s="168">
        <f>IF(AND(表格8[[#This Row],[住院日]]&lt;&gt;"",表格8[[#This Row],[出院日]]&lt;&gt;""),(IF(表格8[姓名]="",0,(表格8[出院日]-表格8[住院日])+1)),0)</f>
        <v>14</v>
      </c>
      <c r="H886" s="165">
        <f>IFERROR((INDEX(名冊[#All],MATCH(表格8[[#This Row],[姓名]],名冊[[#All],[姓名]],0),COLUMN(名冊[[#Headers],[月費]]))),"")</f>
        <v>30000</v>
      </c>
      <c r="I886" s="165">
        <f t="array" ref="I886">IFERROR((INDEX(名冊[#All],MATCH(表格8[[#This Row],[姓名]],名冊[[#All],[姓名]],0),COLUMN(名冊[[#Headers],[包月]]))),"")</f>
        <v>0</v>
      </c>
      <c r="J886" s="165">
        <f>600</f>
        <v>600</v>
      </c>
      <c r="K886" s="174">
        <f>-(ROUND(IF(表格8[姓名]="",0,(((表格8[月費]+表格8[[#This Row],[包月]])/30)-表格8[佔床費])*表格8[住院天數(含前後日)]),0))</f>
        <v>-5600</v>
      </c>
      <c r="L886" s="169" t="str">
        <f>"住院退費 "&amp;TEXT(表格8[[#This Row],[住院日]],"mm/dd;;")&amp;"-"&amp;TEXT(表格8[[#This Row],[出院日]],"mm/dd;;")&amp;" 共"&amp;表格8[[#This Row],[住院天數(含前後日)]]&amp;"日"</f>
        <v>住院退費 07/31-08/13 共14日</v>
      </c>
      <c r="M886" s="167">
        <f>-(ROUNDDOWN(表格8[[#This Row],[住院天數(含前後日)]]/7,0)*50)</f>
        <v>-100</v>
      </c>
      <c r="N886" s="70"/>
      <c r="O886" s="172"/>
      <c r="P886" s="174">
        <f>-(ROUND(表格8[[#This Row],[冷氣使用
天數]]*(500/30),0))</f>
        <v>0</v>
      </c>
    </row>
    <row r="887" spans="1:16">
      <c r="A887" s="160" t="str">
        <f t="array" ref="A887">IFERROR((INDEX(名冊[#All],MATCH(表格8[[#This Row],[姓名]],名冊[[#All],[姓名]],0),COLUMN(名冊[[#Headers],[字號]]))),"")</f>
        <v>1-730</v>
      </c>
      <c r="B887" s="160" t="s">
        <v>2019</v>
      </c>
      <c r="C887" s="162"/>
      <c r="D887" s="160" t="str">
        <f t="shared" si="24"/>
        <v>住院退費</v>
      </c>
      <c r="E887" s="163">
        <v>45517</v>
      </c>
      <c r="F887" s="163">
        <v>45527</v>
      </c>
      <c r="G887" s="168">
        <f>IF(AND(表格8[[#This Row],[住院日]]&lt;&gt;"",表格8[[#This Row],[出院日]]&lt;&gt;""),(IF(表格8[姓名]="",0,(表格8[出院日]-表格8[住院日])+1)),0)</f>
        <v>11</v>
      </c>
      <c r="H887" s="165">
        <f>IFERROR((INDEX(名冊[#All],MATCH(表格8[[#This Row],[姓名]],名冊[[#All],[姓名]],0),COLUMN(名冊[[#Headers],[月費]]))),"")</f>
        <v>27000</v>
      </c>
      <c r="I887" s="165">
        <f t="array" ref="I887">IFERROR((INDEX(名冊[#All],MATCH(表格8[[#This Row],[姓名]],名冊[[#All],[姓名]],0),COLUMN(名冊[[#Headers],[包月]]))),"")</f>
        <v>0</v>
      </c>
      <c r="J887" s="165">
        <f>600</f>
        <v>600</v>
      </c>
      <c r="K887" s="174">
        <f>-(ROUND(IF(表格8[姓名]="",0,(((表格8[月費]+表格8[[#This Row],[包月]])/30)-表格8[佔床費])*表格8[住院天數(含前後日)]),0))</f>
        <v>-3300</v>
      </c>
      <c r="L887" s="169" t="str">
        <f>"住院退費 "&amp;TEXT(表格8[[#This Row],[住院日]],"mm/dd;;")&amp;"-"&amp;TEXT(表格8[[#This Row],[出院日]],"mm/dd;;")&amp;" 共"&amp;表格8[[#This Row],[住院天數(含前後日)]]&amp;"日"</f>
        <v>住院退費 08/13-08/23 共11日</v>
      </c>
      <c r="M887" s="167">
        <f>-(ROUNDDOWN(表格8[[#This Row],[住院天數(含前後日)]]/7,0)*50)</f>
        <v>-50</v>
      </c>
      <c r="N887" s="70"/>
      <c r="O887" s="172"/>
      <c r="P887" s="174">
        <f>-(ROUND(表格8[[#This Row],[冷氣使用
天數]]*(500/30),0))</f>
        <v>0</v>
      </c>
    </row>
    <row r="888" spans="1:16">
      <c r="A888" s="160" t="str">
        <f t="array" ref="A888">IFERROR((INDEX(名冊[#All],MATCH(表格8[[#This Row],[姓名]],名冊[[#All],[姓名]],0),COLUMN(名冊[[#Headers],[字號]]))),"")</f>
        <v>1-542</v>
      </c>
      <c r="B888" s="160" t="s">
        <v>2020</v>
      </c>
      <c r="C888" s="162"/>
      <c r="D888" s="160" t="str">
        <f t="shared" si="24"/>
        <v>住院退費</v>
      </c>
      <c r="E888" s="163">
        <v>45521</v>
      </c>
      <c r="F888" s="163">
        <v>45527</v>
      </c>
      <c r="G888" s="168">
        <f>IF(AND(表格8[[#This Row],[住院日]]&lt;&gt;"",表格8[[#This Row],[出院日]]&lt;&gt;""),(IF(表格8[姓名]="",0,(表格8[出院日]-表格8[住院日])+1)),0)</f>
        <v>7</v>
      </c>
      <c r="H888" s="165">
        <f>IFERROR((INDEX(名冊[#All],MATCH(表格8[[#This Row],[姓名]],名冊[[#All],[姓名]],0),COLUMN(名冊[[#Headers],[月費]]))),"")</f>
        <v>30000</v>
      </c>
      <c r="I888" s="165">
        <f t="array" ref="I888">IFERROR((INDEX(名冊[#All],MATCH(表格8[[#This Row],[姓名]],名冊[[#All],[姓名]],0),COLUMN(名冊[[#Headers],[包月]]))),"")</f>
        <v>0</v>
      </c>
      <c r="J888" s="165">
        <f>600</f>
        <v>600</v>
      </c>
      <c r="K888" s="174">
        <f>-(ROUND(IF(表格8[姓名]="",0,(((表格8[月費]+表格8[[#This Row],[包月]])/30)-表格8[佔床費])*表格8[住院天數(含前後日)]),0))</f>
        <v>-2800</v>
      </c>
      <c r="L888" s="169" t="str">
        <f>"住院退費 "&amp;TEXT(表格8[[#This Row],[住院日]],"mm/dd;;")&amp;"-"&amp;TEXT(表格8[[#This Row],[出院日]],"mm/dd;;")&amp;" 共"&amp;表格8[[#This Row],[住院天數(含前後日)]]&amp;"日"</f>
        <v>住院退費 08/17-08/23 共7日</v>
      </c>
      <c r="M888" s="167">
        <f>-(ROUNDDOWN(表格8[[#This Row],[住院天數(含前後日)]]/7,0)*50)</f>
        <v>-50</v>
      </c>
      <c r="N888" s="70"/>
      <c r="O888" s="172"/>
      <c r="P888" s="174">
        <f>-(ROUND(表格8[[#This Row],[冷氣使用
天數]]*(500/30),0))</f>
        <v>0</v>
      </c>
    </row>
    <row r="889" spans="1:16">
      <c r="A889" s="160" t="str">
        <f t="array" ref="A889">IFERROR((INDEX(名冊[#All],MATCH(表格8[[#This Row],[姓名]],名冊[[#All],[姓名]],0),COLUMN(名冊[[#Headers],[字號]]))),"")</f>
        <v>1-727</v>
      </c>
      <c r="B889" s="160" t="s">
        <v>2021</v>
      </c>
      <c r="C889" s="162"/>
      <c r="D889" s="160" t="str">
        <f t="shared" si="24"/>
        <v>住院退費</v>
      </c>
      <c r="E889" s="163">
        <v>45522</v>
      </c>
      <c r="F889" s="163">
        <v>45528</v>
      </c>
      <c r="G889" s="168">
        <f>IF(AND(表格8[[#This Row],[住院日]]&lt;&gt;"",表格8[[#This Row],[出院日]]&lt;&gt;""),(IF(表格8[姓名]="",0,(表格8[出院日]-表格8[住院日])+1)),0)</f>
        <v>7</v>
      </c>
      <c r="H889" s="165">
        <f>IFERROR((INDEX(名冊[#All],MATCH(表格8[[#This Row],[姓名]],名冊[[#All],[姓名]],0),COLUMN(名冊[[#Headers],[月費]]))),"")</f>
        <v>27000</v>
      </c>
      <c r="I889" s="165">
        <f t="array" ref="I889">IFERROR((INDEX(名冊[#All],MATCH(表格8[[#This Row],[姓名]],名冊[[#All],[姓名]],0),COLUMN(名冊[[#Headers],[包月]]))),"")</f>
        <v>0</v>
      </c>
      <c r="J889" s="165">
        <f>600</f>
        <v>600</v>
      </c>
      <c r="K889" s="174">
        <f>-(ROUND(IF(表格8[姓名]="",0,(((表格8[月費]+表格8[[#This Row],[包月]])/30)-表格8[佔床費])*表格8[住院天數(含前後日)]),0))</f>
        <v>-2100</v>
      </c>
      <c r="L889" s="169" t="str">
        <f>"住院退費 "&amp;TEXT(表格8[[#This Row],[住院日]],"mm/dd;;")&amp;"-"&amp;TEXT(表格8[[#This Row],[出院日]],"mm/dd;;")&amp;" 共"&amp;表格8[[#This Row],[住院天數(含前後日)]]&amp;"日"</f>
        <v>住院退費 08/18-08/24 共7日</v>
      </c>
      <c r="M889" s="167">
        <f>-(ROUNDDOWN(表格8[[#This Row],[住院天數(含前後日)]]/7,0)*50)</f>
        <v>-50</v>
      </c>
      <c r="N889" s="70"/>
      <c r="O889" s="172"/>
      <c r="P889" s="174">
        <f>-(ROUND(表格8[[#This Row],[冷氣使用
天數]]*(500/30),0))</f>
        <v>0</v>
      </c>
    </row>
    <row r="890" spans="1:16">
      <c r="A890" s="160" t="str">
        <f t="array" ref="A890">IFERROR((INDEX(名冊[#All],MATCH(表格8[[#This Row],[姓名]],名冊[[#All],[姓名]],0),COLUMN(名冊[[#Headers],[字號]]))),"")</f>
        <v/>
      </c>
      <c r="B890" s="160" t="s">
        <v>789</v>
      </c>
      <c r="C890" s="162"/>
      <c r="D890" s="160" t="str">
        <f t="shared" ref="D890:D895" si="25">"住院退費"</f>
        <v>住院退費</v>
      </c>
      <c r="E890" s="163">
        <v>45497</v>
      </c>
      <c r="F890" s="163">
        <v>45506</v>
      </c>
      <c r="G890" s="168">
        <f>IF(AND(表格8[[#This Row],[住院日]]&lt;&gt;"",表格8[[#This Row],[出院日]]&lt;&gt;""),(IF(表格8[姓名]="",0,(表格8[出院日]-表格8[住院日])+1)),0)</f>
        <v>10</v>
      </c>
      <c r="H890" s="165" t="str">
        <f>IFERROR((INDEX(名冊[#All],MATCH(表格8[[#This Row],[姓名]],名冊[[#All],[姓名]],0),COLUMN(名冊[[#Headers],[月費]]))),"")</f>
        <v/>
      </c>
      <c r="I890" s="165" t="str">
        <f t="array" ref="I890">IFERROR((INDEX(名冊[#All],MATCH(表格8[[#This Row],[姓名]],名冊[[#All],[姓名]],0),COLUMN(名冊[[#Headers],[包月]]))),"")</f>
        <v/>
      </c>
      <c r="J890" s="165">
        <f>600</f>
        <v>600</v>
      </c>
      <c r="K890" s="174" t="e">
        <f>-(ROUND(IF(表格8[姓名]="",0,(((表格8[月費]+表格8[[#This Row],[包月]])/30)-表格8[佔床費])*表格8[住院天數(含前後日)]),0))</f>
        <v>#VALUE!</v>
      </c>
      <c r="L890" s="169" t="str">
        <f>"住院退費 "&amp;TEXT(表格8[[#This Row],[住院日]],"mm/dd;;")&amp;"-"&amp;TEXT(表格8[[#This Row],[出院日]],"mm/dd;;")&amp;" 共"&amp;表格8[[#This Row],[住院天數(含前後日)]]&amp;"日"</f>
        <v>住院退費 07/24-08/02 共10日</v>
      </c>
      <c r="M890" s="167">
        <f>-(ROUNDDOWN(表格8[[#This Row],[住院天數(含前後日)]]/7,0)*50)</f>
        <v>-50</v>
      </c>
      <c r="N890" s="70"/>
      <c r="O890" s="172"/>
      <c r="P890" s="174">
        <f>-(ROUND(表格8[[#This Row],[冷氣使用
天數]]*(500/30),0))</f>
        <v>0</v>
      </c>
    </row>
    <row r="891" spans="1:16">
      <c r="A891" s="160" t="str">
        <f t="array" ref="A891">IFERROR((INDEX(名冊[#All],MATCH(表格8[[#This Row],[姓名]],名冊[[#All],[姓名]],0),COLUMN(名冊[[#Headers],[字號]]))),"")</f>
        <v>2-155</v>
      </c>
      <c r="B891" s="160" t="s">
        <v>861</v>
      </c>
      <c r="C891" s="162"/>
      <c r="D891" s="160" t="str">
        <f t="shared" si="25"/>
        <v>住院退費</v>
      </c>
      <c r="E891" s="163">
        <v>45500</v>
      </c>
      <c r="F891" s="163">
        <v>45517</v>
      </c>
      <c r="G891" s="168">
        <f>IF(AND(表格8[[#This Row],[住院日]]&lt;&gt;"",表格8[[#This Row],[出院日]]&lt;&gt;""),(IF(表格8[姓名]="",0,(表格8[出院日]-表格8[住院日])+1)),0)</f>
        <v>18</v>
      </c>
      <c r="H891" s="165">
        <f>IFERROR((INDEX(名冊[#All],MATCH(表格8[[#This Row],[姓名]],名冊[[#All],[姓名]],0),COLUMN(名冊[[#Headers],[月費]]))),"")</f>
        <v>37000</v>
      </c>
      <c r="I891" s="165">
        <f t="array" ref="I891">IFERROR((INDEX(名冊[#All],MATCH(表格8[[#This Row],[姓名]],名冊[[#All],[姓名]],0),COLUMN(名冊[[#Headers],[包月]]))),"")</f>
        <v>0</v>
      </c>
      <c r="J891" s="165">
        <f>600</f>
        <v>600</v>
      </c>
      <c r="K891" s="174">
        <f>-(ROUND(IF(表格8[姓名]="",0,(((表格8[月費]+表格8[[#This Row],[包月]])/30)-表格8[佔床費])*表格8[住院天數(含前後日)]),0))</f>
        <v>-11400</v>
      </c>
      <c r="L891" s="169" t="str">
        <f>"住院退費 "&amp;TEXT(表格8[[#This Row],[住院日]],"mm/dd;;")&amp;"-"&amp;TEXT(表格8[[#This Row],[出院日]],"mm/dd;;")&amp;" 共"&amp;表格8[[#This Row],[住院天數(含前後日)]]&amp;"日"</f>
        <v>住院退費 07/27-08/13 共18日</v>
      </c>
      <c r="M891" s="167">
        <f>-(ROUNDDOWN(表格8[[#This Row],[住院天數(含前後日)]]/7,0)*50)</f>
        <v>-100</v>
      </c>
      <c r="N891" s="70"/>
      <c r="O891" s="172"/>
      <c r="P891" s="174">
        <f>-(ROUND(表格8[[#This Row],[冷氣使用
天數]]*(500/30),0))</f>
        <v>0</v>
      </c>
    </row>
    <row r="892" spans="1:16">
      <c r="A892" s="160" t="str">
        <f t="array" ref="A892">IFERROR((INDEX(名冊[#All],MATCH(表格8[[#This Row],[姓名]],名冊[[#All],[姓名]],0),COLUMN(名冊[[#Headers],[字號]]))),"")</f>
        <v>2-188</v>
      </c>
      <c r="B892" s="160" t="s">
        <v>1808</v>
      </c>
      <c r="C892" s="162"/>
      <c r="D892" s="160" t="str">
        <f t="shared" si="25"/>
        <v>住院退費</v>
      </c>
      <c r="E892" s="163">
        <v>45501</v>
      </c>
      <c r="F892" s="163">
        <v>45524</v>
      </c>
      <c r="G892" s="168">
        <f>IF(AND(表格8[[#This Row],[住院日]]&lt;&gt;"",表格8[[#This Row],[出院日]]&lt;&gt;""),(IF(表格8[姓名]="",0,(表格8[出院日]-表格8[住院日])+1)),0)</f>
        <v>24</v>
      </c>
      <c r="H892" s="165">
        <f>IFERROR((INDEX(名冊[#All],MATCH(表格8[[#This Row],[姓名]],名冊[[#All],[姓名]],0),COLUMN(名冊[[#Headers],[月費]]))),"")</f>
        <v>37000</v>
      </c>
      <c r="I892" s="165">
        <f t="array" ref="I892">IFERROR((INDEX(名冊[#All],MATCH(表格8[[#This Row],[姓名]],名冊[[#All],[姓名]],0),COLUMN(名冊[[#Headers],[包月]]))),"")</f>
        <v>0</v>
      </c>
      <c r="J892" s="165">
        <f>600</f>
        <v>600</v>
      </c>
      <c r="K892" s="174">
        <f>-(ROUND(IF(表格8[姓名]="",0,(((表格8[月費]+表格8[[#This Row],[包月]])/30)-表格8[佔床費])*表格8[住院天數(含前後日)]),0))</f>
        <v>-15200</v>
      </c>
      <c r="L892" s="169" t="str">
        <f>"住院退費 "&amp;TEXT(表格8[[#This Row],[住院日]],"mm/dd;;")&amp;"-"&amp;TEXT(表格8[[#This Row],[出院日]],"mm/dd;;")&amp;" 共"&amp;表格8[[#This Row],[住院天數(含前後日)]]&amp;"日"</f>
        <v>住院退費 07/28-08/20 共24日</v>
      </c>
      <c r="M892" s="167">
        <f>-(ROUNDDOWN(表格8[[#This Row],[住院天數(含前後日)]]/7,0)*50)</f>
        <v>-150</v>
      </c>
      <c r="N892" s="70"/>
      <c r="O892" s="172"/>
      <c r="P892" s="174">
        <f>-(ROUND(表格8[[#This Row],[冷氣使用
天數]]*(500/30),0))</f>
        <v>0</v>
      </c>
    </row>
    <row r="893" spans="1:16">
      <c r="A893" s="160" t="str">
        <f t="array" ref="A893">IFERROR((INDEX(名冊[#All],MATCH(表格8[[#This Row],[姓名]],名冊[[#All],[姓名]],0),COLUMN(名冊[[#Headers],[字號]]))),"")</f>
        <v>2-168</v>
      </c>
      <c r="B893" s="160" t="s">
        <v>1274</v>
      </c>
      <c r="C893" s="162"/>
      <c r="D893" s="160" t="str">
        <f t="shared" si="25"/>
        <v>住院退費</v>
      </c>
      <c r="E893" s="163">
        <v>45502</v>
      </c>
      <c r="F893" s="163">
        <v>45513</v>
      </c>
      <c r="G893" s="168">
        <f>IF(AND(表格8[[#This Row],[住院日]]&lt;&gt;"",表格8[[#This Row],[出院日]]&lt;&gt;""),(IF(表格8[姓名]="",0,(表格8[出院日]-表格8[住院日])+1)),0)</f>
        <v>12</v>
      </c>
      <c r="H893" s="165">
        <f>IFERROR((INDEX(名冊[#All],MATCH(表格8[[#This Row],[姓名]],名冊[[#All],[姓名]],0),COLUMN(名冊[[#Headers],[月費]]))),"")</f>
        <v>37000</v>
      </c>
      <c r="I893" s="165">
        <f t="array" ref="I893">IFERROR((INDEX(名冊[#All],MATCH(表格8[[#This Row],[姓名]],名冊[[#All],[姓名]],0),COLUMN(名冊[[#Headers],[包月]]))),"")</f>
        <v>0</v>
      </c>
      <c r="J893" s="165">
        <f>600</f>
        <v>600</v>
      </c>
      <c r="K893" s="174">
        <f>-(ROUND(IF(表格8[姓名]="",0,(((表格8[月費]+表格8[[#This Row],[包月]])/30)-表格8[佔床費])*表格8[住院天數(含前後日)]),0))</f>
        <v>-7600</v>
      </c>
      <c r="L893" s="169" t="str">
        <f>"住院退費 "&amp;TEXT(表格8[[#This Row],[住院日]],"mm/dd;;")&amp;"-"&amp;TEXT(表格8[[#This Row],[出院日]],"mm/dd;;")&amp;" 共"&amp;表格8[[#This Row],[住院天數(含前後日)]]&amp;"日"</f>
        <v>住院退費 07/29-08/09 共12日</v>
      </c>
      <c r="M893" s="167">
        <f>-(ROUNDDOWN(表格8[[#This Row],[住院天數(含前後日)]]/7,0)*50)</f>
        <v>-50</v>
      </c>
      <c r="N893" s="70"/>
      <c r="O893" s="172"/>
      <c r="P893" s="174">
        <f>-(ROUND(表格8[[#This Row],[冷氣使用
天數]]*(500/30),0))</f>
        <v>0</v>
      </c>
    </row>
    <row r="894" spans="1:16">
      <c r="A894" s="160" t="str">
        <f t="array" ref="A894">IFERROR((INDEX(名冊[#All],MATCH(表格8[[#This Row],[姓名]],名冊[[#All],[姓名]],0),COLUMN(名冊[[#Headers],[字號]]))),"")</f>
        <v>2-183</v>
      </c>
      <c r="B894" s="160" t="s">
        <v>501</v>
      </c>
      <c r="C894" s="162"/>
      <c r="D894" s="160" t="str">
        <f t="shared" si="25"/>
        <v>住院退費</v>
      </c>
      <c r="E894" s="163">
        <v>45516</v>
      </c>
      <c r="F894" s="163">
        <v>45526</v>
      </c>
      <c r="G894" s="168">
        <f>IF(AND(表格8[[#This Row],[住院日]]&lt;&gt;"",表格8[[#This Row],[出院日]]&lt;&gt;""),(IF(表格8[姓名]="",0,(表格8[出院日]-表格8[住院日])+1)),0)</f>
        <v>11</v>
      </c>
      <c r="H894" s="165">
        <f>IFERROR((INDEX(名冊[#All],MATCH(表格8[[#This Row],[姓名]],名冊[[#All],[姓名]],0),COLUMN(名冊[[#Headers],[月費]]))),"")</f>
        <v>35000</v>
      </c>
      <c r="I894" s="165">
        <f t="array" ref="I894">IFERROR((INDEX(名冊[#All],MATCH(表格8[[#This Row],[姓名]],名冊[[#All],[姓名]],0),COLUMN(名冊[[#Headers],[包月]]))),"")</f>
        <v>0</v>
      </c>
      <c r="J894" s="165">
        <f>600</f>
        <v>600</v>
      </c>
      <c r="K894" s="174">
        <f>-(ROUND(IF(表格8[姓名]="",0,(((表格8[月費]+表格8[[#This Row],[包月]])/30)-表格8[佔床費])*表格8[住院天數(含前後日)]),0))</f>
        <v>-6233</v>
      </c>
      <c r="L894" s="169" t="str">
        <f>"住院退費 "&amp;TEXT(表格8[[#This Row],[住院日]],"mm/dd;;")&amp;"-"&amp;TEXT(表格8[[#This Row],[出院日]],"mm/dd;;")&amp;" 共"&amp;表格8[[#This Row],[住院天數(含前後日)]]&amp;"日"</f>
        <v>住院退費 08/12-08/22 共11日</v>
      </c>
      <c r="M894" s="167">
        <f>-(ROUNDDOWN(表格8[[#This Row],[住院天數(含前後日)]]/7,0)*50)</f>
        <v>-50</v>
      </c>
      <c r="N894" s="70"/>
      <c r="O894" s="172"/>
      <c r="P894" s="174">
        <f>-(ROUND(表格8[[#This Row],[冷氣使用
天數]]*(500/30),0))</f>
        <v>0</v>
      </c>
    </row>
    <row r="895" spans="1:16">
      <c r="A895" s="160" t="str">
        <f t="array" ref="A895">IFERROR((INDEX(名冊[#All],MATCH(表格8[[#This Row],[姓名]],名冊[[#All],[姓名]],0),COLUMN(名冊[[#Headers],[字號]]))),"")</f>
        <v/>
      </c>
      <c r="B895" s="160" t="s">
        <v>272</v>
      </c>
      <c r="C895" s="162"/>
      <c r="D895" s="160" t="str">
        <f t="shared" si="25"/>
        <v>住院退費</v>
      </c>
      <c r="E895" s="163">
        <v>45519</v>
      </c>
      <c r="F895" s="163">
        <v>45527</v>
      </c>
      <c r="G895" s="168">
        <f>IF(AND(表格8[[#This Row],[住院日]]&lt;&gt;"",表格8[[#This Row],[出院日]]&lt;&gt;""),(IF(表格8[姓名]="",0,(表格8[出院日]-表格8[住院日])+1)),0)</f>
        <v>9</v>
      </c>
      <c r="H895" s="165" t="str">
        <f>IFERROR((INDEX(名冊[#All],MATCH(表格8[[#This Row],[姓名]],名冊[[#All],[姓名]],0),COLUMN(名冊[[#Headers],[月費]]))),"")</f>
        <v/>
      </c>
      <c r="I895" s="165" t="str">
        <f t="array" ref="I895">IFERROR((INDEX(名冊[#All],MATCH(表格8[[#This Row],[姓名]],名冊[[#All],[姓名]],0),COLUMN(名冊[[#Headers],[包月]]))),"")</f>
        <v/>
      </c>
      <c r="J895" s="165">
        <f>600</f>
        <v>600</v>
      </c>
      <c r="K895" s="174" t="e">
        <f>-(ROUND(IF(表格8[姓名]="",0,(((表格8[月費]+表格8[[#This Row],[包月]])/30)-表格8[佔床費])*表格8[住院天數(含前後日)]),0))</f>
        <v>#VALUE!</v>
      </c>
      <c r="L895" s="169" t="str">
        <f>"住院退費 "&amp;TEXT(表格8[[#This Row],[住院日]],"mm/dd;;")&amp;"-"&amp;TEXT(表格8[[#This Row],[出院日]],"mm/dd;;")&amp;" 共"&amp;表格8[[#This Row],[住院天數(含前後日)]]&amp;"日"</f>
        <v>住院退費 08/15-08/23 共9日</v>
      </c>
      <c r="M895" s="167">
        <f>-(ROUNDDOWN(表格8[[#This Row],[住院天數(含前後日)]]/7,0)*50)</f>
        <v>-50</v>
      </c>
      <c r="N895" s="70"/>
      <c r="O895" s="172"/>
      <c r="P895" s="174">
        <f>-(ROUND(表格8[[#This Row],[冷氣使用
天數]]*(500/30),0))</f>
        <v>0</v>
      </c>
    </row>
    <row r="896" spans="1:16">
      <c r="A896" s="160" t="str">
        <f t="array" ref="A896">IFERROR((INDEX(名冊[#All],MATCH(表格8[[#This Row],[姓名]],名冊[[#All],[姓名]],0),COLUMN(名冊[[#Headers],[字號]]))),"")</f>
        <v>1-748</v>
      </c>
      <c r="B896" s="160" t="s">
        <v>2006</v>
      </c>
      <c r="C896" s="162">
        <v>45527</v>
      </c>
      <c r="D896" s="160">
        <v>45580</v>
      </c>
      <c r="E896" s="163">
        <v>45527</v>
      </c>
      <c r="F896" s="163">
        <v>45580</v>
      </c>
      <c r="G896" s="168">
        <f>IF(AND(表格8[[#This Row],[住院日]]&lt;&gt;"",表格8[[#This Row],[出院日]]&lt;&gt;""),(IF(表格8[姓名]="",0,(表格8[出院日]-表格8[住院日])+1)),0)</f>
        <v>54</v>
      </c>
      <c r="H896" s="165">
        <f>IFERROR((INDEX(名冊[#All],MATCH(表格8[[#This Row],[姓名]],名冊[[#All],[姓名]],0),COLUMN(名冊[[#Headers],[月費]]))),"")</f>
        <v>30000</v>
      </c>
      <c r="I896" s="165">
        <f t="array" ref="I896">IFERROR((INDEX(名冊[#All],MATCH(表格8[[#This Row],[姓名]],名冊[[#All],[姓名]],0),COLUMN(名冊[[#Headers],[包月]]))),"")</f>
        <v>0</v>
      </c>
      <c r="J896" s="165">
        <f>600</f>
        <v>600</v>
      </c>
      <c r="K896" s="174">
        <f>-(ROUND(IF(表格8[姓名]="",0,(((表格8[月費]+表格8[[#This Row],[包月]])/30)-表格8[佔床費])*表格8[住院天數(含前後日)]),0))</f>
        <v>-21600</v>
      </c>
      <c r="L896" s="169" t="str">
        <f>"住院退費 "&amp;TEXT(表格8[[#This Row],[住院日]],"mm/dd;;")&amp;"-"&amp;TEXT(表格8[[#This Row],[出院日]],"mm/dd;;")&amp;" 共"&amp;表格8[[#This Row],[住院天數(含前後日)]]&amp;"日"</f>
        <v>住院退費 08/23-10/15 共54日</v>
      </c>
      <c r="M896" s="167">
        <f>-(ROUNDDOWN(表格8[[#This Row],[住院天數(含前後日)]]/7,0)*50)</f>
        <v>-350</v>
      </c>
      <c r="N896" s="70"/>
      <c r="O896" s="172"/>
      <c r="P896" s="174">
        <f>-(ROUND(表格8[[#This Row],[冷氣使用
天數]]*(500/30),0))</f>
        <v>0</v>
      </c>
    </row>
    <row r="897" spans="1:16">
      <c r="A897" s="160" t="str">
        <f t="array" ref="A897">IFERROR((INDEX(名冊[#All],MATCH(表格8[[#This Row],[姓名]],名冊[[#All],[姓名]],0),COLUMN(名冊[[#Headers],[字號]]))),"")</f>
        <v>1-607</v>
      </c>
      <c r="B897" s="160" t="s">
        <v>750</v>
      </c>
      <c r="C897" s="162">
        <v>45538</v>
      </c>
      <c r="D897" s="160">
        <v>45541</v>
      </c>
      <c r="E897" s="163">
        <v>45538</v>
      </c>
      <c r="F897" s="163">
        <v>45541</v>
      </c>
      <c r="G897" s="168">
        <f>IF(AND(表格8[[#This Row],[住院日]]&lt;&gt;"",表格8[[#This Row],[出院日]]&lt;&gt;""),(IF(表格8[姓名]="",0,(表格8[出院日]-表格8[住院日])+1)),0)</f>
        <v>4</v>
      </c>
      <c r="H897" s="165">
        <f>IFERROR((INDEX(名冊[#All],MATCH(表格8[[#This Row],[姓名]],名冊[[#All],[姓名]],0),COLUMN(名冊[[#Headers],[月費]]))),"")</f>
        <v>30000</v>
      </c>
      <c r="I897" s="165">
        <f t="array" ref="I897">IFERROR((INDEX(名冊[#All],MATCH(表格8[[#This Row],[姓名]],名冊[[#All],[姓名]],0),COLUMN(名冊[[#Headers],[包月]]))),"")</f>
        <v>0</v>
      </c>
      <c r="J897" s="165">
        <f>600</f>
        <v>600</v>
      </c>
      <c r="K897" s="174">
        <f>-(ROUND(IF(表格8[姓名]="",0,(((表格8[月費]+表格8[[#This Row],[包月]])/30)-表格8[佔床費])*表格8[住院天數(含前後日)]),0))</f>
        <v>-1600</v>
      </c>
      <c r="L897" s="169" t="str">
        <f>"住院退費 "&amp;TEXT(表格8[[#This Row],[住院日]],"mm/dd;;")&amp;"-"&amp;TEXT(表格8[[#This Row],[出院日]],"mm/dd;;")&amp;" 共"&amp;表格8[[#This Row],[住院天數(含前後日)]]&amp;"日"</f>
        <v>住院退費 09/03-09/06 共4日</v>
      </c>
      <c r="M897" s="167">
        <f>-(ROUNDDOWN(表格8[[#This Row],[住院天數(含前後日)]]/7,0)*50)</f>
        <v>0</v>
      </c>
      <c r="N897" s="70"/>
      <c r="O897" s="172"/>
      <c r="P897" s="174">
        <f>-(ROUND(表格8[[#This Row],[冷氣使用
天數]]*(500/30),0))</f>
        <v>0</v>
      </c>
    </row>
    <row r="898" spans="1:16">
      <c r="A898" s="160" t="str">
        <f t="array" ref="A898">IFERROR((INDEX(名冊[#All],MATCH(表格8[[#This Row],[姓名]],名冊[[#All],[姓名]],0),COLUMN(名冊[[#Headers],[字號]]))),"")</f>
        <v>1-687</v>
      </c>
      <c r="B898" s="160" t="s">
        <v>1467</v>
      </c>
      <c r="C898" s="162">
        <v>45540</v>
      </c>
      <c r="D898" s="160">
        <v>45561</v>
      </c>
      <c r="E898" s="163">
        <v>45540</v>
      </c>
      <c r="F898" s="163">
        <v>45561</v>
      </c>
      <c r="G898" s="168">
        <f>IF(AND(表格8[[#This Row],[住院日]]&lt;&gt;"",表格8[[#This Row],[出院日]]&lt;&gt;""),(IF(表格8[姓名]="",0,(表格8[出院日]-表格8[住院日])+1)),0)</f>
        <v>22</v>
      </c>
      <c r="H898" s="165">
        <f>IFERROR((INDEX(名冊[#All],MATCH(表格8[[#This Row],[姓名]],名冊[[#All],[姓名]],0),COLUMN(名冊[[#Headers],[月費]]))),"")</f>
        <v>0</v>
      </c>
      <c r="I898" s="165">
        <f t="array" ref="I898">IFERROR((INDEX(名冊[#All],MATCH(表格8[[#This Row],[姓名]],名冊[[#All],[姓名]],0),COLUMN(名冊[[#Headers],[包月]]))),"")</f>
        <v>0</v>
      </c>
      <c r="J898" s="165">
        <f>600</f>
        <v>600</v>
      </c>
      <c r="K898" s="174">
        <f>-(ROUND(IF(表格8[姓名]="",0,(((表格8[月費]+表格8[[#This Row],[包月]])/30)-表格8[佔床費])*表格8[住院天數(含前後日)]),0))</f>
        <v>13200</v>
      </c>
      <c r="L898" s="169" t="str">
        <f>"住院退費 "&amp;TEXT(表格8[[#This Row],[住院日]],"mm/dd;;")&amp;"-"&amp;TEXT(表格8[[#This Row],[出院日]],"mm/dd;;")&amp;" 共"&amp;表格8[[#This Row],[住院天數(含前後日)]]&amp;"日"</f>
        <v>住院退費 09/05-09/26 共22日</v>
      </c>
      <c r="M898" s="167">
        <f>-(ROUNDDOWN(表格8[[#This Row],[住院天數(含前後日)]]/7,0)*50)</f>
        <v>-150</v>
      </c>
      <c r="N898" s="70"/>
      <c r="O898" s="172"/>
      <c r="P898" s="174">
        <f>-(ROUND(表格8[[#This Row],[冷氣使用
天數]]*(500/30),0))</f>
        <v>0</v>
      </c>
    </row>
    <row r="899" spans="1:16">
      <c r="A899" s="160" t="str">
        <f t="array" ref="A899">IFERROR((INDEX(名冊[#All],MATCH(表格8[[#This Row],[姓名]],名冊[[#All],[姓名]],0),COLUMN(名冊[[#Headers],[字號]]))),"")</f>
        <v>2-199</v>
      </c>
      <c r="B899" s="160" t="s">
        <v>550</v>
      </c>
      <c r="C899" s="162">
        <v>45542</v>
      </c>
      <c r="D899" s="160">
        <v>45554</v>
      </c>
      <c r="E899" s="163">
        <v>45542</v>
      </c>
      <c r="F899" s="163">
        <v>45554</v>
      </c>
      <c r="G899" s="168">
        <f>IF(AND(表格8[[#This Row],[住院日]]&lt;&gt;"",表格8[[#This Row],[出院日]]&lt;&gt;""),(IF(表格8[姓名]="",0,(表格8[出院日]-表格8[住院日])+1)),0)</f>
        <v>13</v>
      </c>
      <c r="H899" s="165">
        <f>IFERROR((INDEX(名冊[#All],MATCH(表格8[[#This Row],[姓名]],名冊[[#All],[姓名]],0),COLUMN(名冊[[#Headers],[月費]]))),"")</f>
        <v>36000</v>
      </c>
      <c r="I899" s="165">
        <f t="array" ref="I899">IFERROR((INDEX(名冊[#All],MATCH(表格8[[#This Row],[姓名]],名冊[[#All],[姓名]],0),COLUMN(名冊[[#Headers],[包月]]))),"")</f>
        <v>0</v>
      </c>
      <c r="J899" s="165">
        <f>600</f>
        <v>600</v>
      </c>
      <c r="K899" s="174">
        <f>-(ROUND(IF(表格8[姓名]="",0,(((表格8[月費]+表格8[[#This Row],[包月]])/30)-表格8[佔床費])*表格8[住院天數(含前後日)]),0))</f>
        <v>-7800</v>
      </c>
      <c r="L899" s="169" t="str">
        <f>"住院退費 "&amp;TEXT(表格8[[#This Row],[住院日]],"mm/dd;;")&amp;"-"&amp;TEXT(表格8[[#This Row],[出院日]],"mm/dd;;")&amp;" 共"&amp;表格8[[#This Row],[住院天數(含前後日)]]&amp;"日"</f>
        <v>住院退費 09/07-09/19 共13日</v>
      </c>
      <c r="M899" s="167">
        <f>-(ROUNDDOWN(表格8[[#This Row],[住院天數(含前後日)]]/7,0)*50)</f>
        <v>-50</v>
      </c>
      <c r="N899" s="70"/>
      <c r="O899" s="172"/>
      <c r="P899" s="174">
        <f>-(ROUND(表格8[[#This Row],[冷氣使用
天數]]*(500/30),0))</f>
        <v>0</v>
      </c>
    </row>
    <row r="900" spans="1:16">
      <c r="A900" s="160" t="str">
        <f t="array" ref="A900">IFERROR((INDEX(名冊[#All],MATCH(表格8[[#This Row],[姓名]],名冊[[#All],[姓名]],0),COLUMN(名冊[[#Headers],[字號]]))),"")</f>
        <v>3-549</v>
      </c>
      <c r="B900" s="160" t="s">
        <v>1636</v>
      </c>
      <c r="C900" s="162">
        <v>45547</v>
      </c>
      <c r="D900" s="160">
        <v>45559</v>
      </c>
      <c r="E900" s="163">
        <v>45547</v>
      </c>
      <c r="F900" s="163">
        <v>45559</v>
      </c>
      <c r="G900" s="168">
        <f>IF(AND(表格8[[#This Row],[住院日]]&lt;&gt;"",表格8[[#This Row],[出院日]]&lt;&gt;""),(IF(表格8[姓名]="",0,(表格8[出院日]-表格8[住院日])+1)),0)</f>
        <v>13</v>
      </c>
      <c r="H900" s="165">
        <f>IFERROR((INDEX(名冊[#All],MATCH(表格8[[#This Row],[姓名]],名冊[[#All],[姓名]],0),COLUMN(名冊[[#Headers],[月費]]))),"")</f>
        <v>33000</v>
      </c>
      <c r="I900" s="165">
        <f t="array" ref="I900">IFERROR((INDEX(名冊[#All],MATCH(表格8[[#This Row],[姓名]],名冊[[#All],[姓名]],0),COLUMN(名冊[[#Headers],[包月]]))),"")</f>
        <v>0</v>
      </c>
      <c r="J900" s="165">
        <f>600</f>
        <v>600</v>
      </c>
      <c r="K900" s="174">
        <f>-(ROUND(IF(表格8[姓名]="",0,(((表格8[月費]+表格8[[#This Row],[包月]])/30)-表格8[佔床費])*表格8[住院天數(含前後日)]),0))</f>
        <v>-6500</v>
      </c>
      <c r="L900" s="169" t="str">
        <f>"住院退費 "&amp;TEXT(表格8[[#This Row],[住院日]],"mm/dd;;")&amp;"-"&amp;TEXT(表格8[[#This Row],[出院日]],"mm/dd;;")&amp;" 共"&amp;表格8[[#This Row],[住院天數(含前後日)]]&amp;"日"</f>
        <v>住院退費 09/12-09/24 共13日</v>
      </c>
      <c r="M900" s="167">
        <f>-(ROUNDDOWN(表格8[[#This Row],[住院天數(含前後日)]]/7,0)*50)</f>
        <v>-50</v>
      </c>
      <c r="N900" s="70"/>
      <c r="O900" s="172"/>
      <c r="P900" s="174">
        <f>-(ROUND(表格8[[#This Row],[冷氣使用
天數]]*(500/30),0))</f>
        <v>0</v>
      </c>
    </row>
    <row r="901" spans="1:16">
      <c r="A901" s="160" t="str">
        <f t="array" ref="A901">IFERROR((INDEX(名冊[#All],MATCH(表格8[[#This Row],[姓名]],名冊[[#All],[姓名]],0),COLUMN(名冊[[#Headers],[字號]]))),"")</f>
        <v>1-438</v>
      </c>
      <c r="B901" s="160" t="s">
        <v>624</v>
      </c>
      <c r="C901" s="162">
        <v>45552</v>
      </c>
      <c r="D901" s="160">
        <v>45554</v>
      </c>
      <c r="E901" s="163">
        <v>45552</v>
      </c>
      <c r="F901" s="163">
        <v>45554</v>
      </c>
      <c r="G901" s="168">
        <f>IF(AND(表格8[[#This Row],[住院日]]&lt;&gt;"",表格8[[#This Row],[出院日]]&lt;&gt;""),(IF(表格8[姓名]="",0,(表格8[出院日]-表格8[住院日])+1)),0)</f>
        <v>3</v>
      </c>
      <c r="H901" s="165">
        <f>IFERROR((INDEX(名冊[#All],MATCH(表格8[[#This Row],[姓名]],名冊[[#All],[姓名]],0),COLUMN(名冊[[#Headers],[月費]]))),"")</f>
        <v>30000</v>
      </c>
      <c r="I901" s="165">
        <f t="array" ref="I901">IFERROR((INDEX(名冊[#All],MATCH(表格8[[#This Row],[姓名]],名冊[[#All],[姓名]],0),COLUMN(名冊[[#Headers],[包月]]))),"")</f>
        <v>0</v>
      </c>
      <c r="J901" s="165">
        <f>600</f>
        <v>600</v>
      </c>
      <c r="K901" s="174">
        <f>-(ROUND(IF(表格8[姓名]="",0,(((表格8[月費]+表格8[[#This Row],[包月]])/30)-表格8[佔床費])*表格8[住院天數(含前後日)]),0))</f>
        <v>-1200</v>
      </c>
      <c r="L901" s="169" t="str">
        <f>"住院退費 "&amp;TEXT(表格8[[#This Row],[住院日]],"mm/dd;;")&amp;"-"&amp;TEXT(表格8[[#This Row],[出院日]],"mm/dd;;")&amp;" 共"&amp;表格8[[#This Row],[住院天數(含前後日)]]&amp;"日"</f>
        <v>住院退費 09/17-09/19 共3日</v>
      </c>
      <c r="M901" s="167">
        <f>-(ROUNDDOWN(表格8[[#This Row],[住院天數(含前後日)]]/7,0)*50)</f>
        <v>0</v>
      </c>
      <c r="N901" s="70"/>
      <c r="O901" s="172"/>
      <c r="P901" s="174">
        <f>-(ROUND(表格8[[#This Row],[冷氣使用
天數]]*(500/30),0))</f>
        <v>0</v>
      </c>
    </row>
    <row r="902" spans="1:16">
      <c r="A902" s="160" t="str">
        <f t="array" ref="A902">IFERROR((INDEX(名冊[#All],MATCH(表格8[[#This Row],[姓名]],名冊[[#All],[姓名]],0),COLUMN(名冊[[#Headers],[字號]]))),"")</f>
        <v>2-199</v>
      </c>
      <c r="B902" s="160" t="s">
        <v>550</v>
      </c>
      <c r="C902" s="162">
        <v>45558</v>
      </c>
      <c r="D902" s="160">
        <v>45562</v>
      </c>
      <c r="E902" s="163">
        <v>45558</v>
      </c>
      <c r="F902" s="163">
        <v>45562</v>
      </c>
      <c r="G902" s="168">
        <f>IF(AND(表格8[[#This Row],[住院日]]&lt;&gt;"",表格8[[#This Row],[出院日]]&lt;&gt;""),(IF(表格8[姓名]="",0,(表格8[出院日]-表格8[住院日])+1)),0)</f>
        <v>5</v>
      </c>
      <c r="H902" s="165">
        <f>IFERROR((INDEX(名冊[#All],MATCH(表格8[[#This Row],[姓名]],名冊[[#All],[姓名]],0),COLUMN(名冊[[#Headers],[月費]]))),"")</f>
        <v>36000</v>
      </c>
      <c r="I902" s="165">
        <f t="array" ref="I902">IFERROR((INDEX(名冊[#All],MATCH(表格8[[#This Row],[姓名]],名冊[[#All],[姓名]],0),COLUMN(名冊[[#Headers],[包月]]))),"")</f>
        <v>0</v>
      </c>
      <c r="J902" s="165">
        <f>600</f>
        <v>600</v>
      </c>
      <c r="K902" s="174">
        <f>-(ROUND(IF(表格8[姓名]="",0,(((表格8[月費]+表格8[[#This Row],[包月]])/30)-表格8[佔床費])*表格8[住院天數(含前後日)]),0))</f>
        <v>-3000</v>
      </c>
      <c r="L902" s="169" t="str">
        <f>"住院退費 "&amp;TEXT(表格8[[#This Row],[住院日]],"mm/dd;;")&amp;"-"&amp;TEXT(表格8[[#This Row],[出院日]],"mm/dd;;")&amp;" 共"&amp;表格8[[#This Row],[住院天數(含前後日)]]&amp;"日"</f>
        <v>住院退費 09/23-09/27 共5日</v>
      </c>
      <c r="M902" s="167">
        <f>-(ROUNDDOWN(表格8[[#This Row],[住院天數(含前後日)]]/7,0)*50)</f>
        <v>0</v>
      </c>
      <c r="N902" s="70"/>
      <c r="O902" s="172"/>
      <c r="P902" s="174">
        <f>-(ROUND(表格8[[#This Row],[冷氣使用
天數]]*(500/30),0))</f>
        <v>0</v>
      </c>
    </row>
    <row r="903" spans="1:16">
      <c r="A903" s="160" t="str">
        <f t="array" ref="A903">IFERROR((INDEX(名冊[#All],MATCH(表格8[[#This Row],[姓名]],名冊[[#All],[姓名]],0),COLUMN(名冊[[#Headers],[字號]]))),"")</f>
        <v>1-716</v>
      </c>
      <c r="B903" s="160" t="s">
        <v>1678</v>
      </c>
      <c r="C903" s="162">
        <v>45559</v>
      </c>
      <c r="D903" s="160">
        <v>45574</v>
      </c>
      <c r="E903" s="163">
        <v>45559</v>
      </c>
      <c r="F903" s="163">
        <v>45574</v>
      </c>
      <c r="G903" s="168">
        <f>IF(AND(表格8[[#This Row],[住院日]]&lt;&gt;"",表格8[[#This Row],[出院日]]&lt;&gt;""),(IF(表格8[姓名]="",0,(表格8[出院日]-表格8[住院日])+1)),0)</f>
        <v>16</v>
      </c>
      <c r="H903" s="165">
        <f>IFERROR((INDEX(名冊[#All],MATCH(表格8[[#This Row],[姓名]],名冊[[#All],[姓名]],0),COLUMN(名冊[[#Headers],[月費]]))),"")</f>
        <v>27000</v>
      </c>
      <c r="I903" s="165">
        <f t="array" ref="I903">IFERROR((INDEX(名冊[#All],MATCH(表格8[[#This Row],[姓名]],名冊[[#All],[姓名]],0),COLUMN(名冊[[#Headers],[包月]]))),"")</f>
        <v>0</v>
      </c>
      <c r="J903" s="165">
        <f>600</f>
        <v>600</v>
      </c>
      <c r="K903" s="174">
        <f>-(ROUND(IF(表格8[姓名]="",0,(((表格8[月費]+表格8[[#This Row],[包月]])/30)-表格8[佔床費])*表格8[住院天數(含前後日)]),0))</f>
        <v>-4800</v>
      </c>
      <c r="L903" s="169" t="str">
        <f>"住院退費 "&amp;TEXT(表格8[[#This Row],[住院日]],"mm/dd;;")&amp;"-"&amp;TEXT(表格8[[#This Row],[出院日]],"mm/dd;;")&amp;" 共"&amp;表格8[[#This Row],[住院天數(含前後日)]]&amp;"日"</f>
        <v>住院退費 09/24-10/09 共16日</v>
      </c>
      <c r="M903" s="167">
        <f>-(ROUNDDOWN(表格8[[#This Row],[住院天數(含前後日)]]/7,0)*50)</f>
        <v>-100</v>
      </c>
      <c r="N903" s="70"/>
      <c r="O903" s="172"/>
      <c r="P903" s="174">
        <f>-(ROUND(表格8[[#This Row],[冷氣使用
天數]]*(500/30),0))</f>
        <v>0</v>
      </c>
    </row>
    <row r="904" spans="1:16">
      <c r="A904" s="160" t="str">
        <f t="array" ref="A904">IFERROR((INDEX(名冊[#All],MATCH(表格8[[#This Row],[姓名]],名冊[[#All],[姓名]],0),COLUMN(名冊[[#Headers],[字號]]))),"")</f>
        <v/>
      </c>
      <c r="B904" s="160" t="s">
        <v>2026</v>
      </c>
      <c r="C904" s="162">
        <v>45560</v>
      </c>
      <c r="D904" s="160">
        <v>45572</v>
      </c>
      <c r="E904" s="163">
        <v>45560</v>
      </c>
      <c r="F904" s="163">
        <v>45572</v>
      </c>
      <c r="G904" s="168">
        <f>IF(AND(表格8[[#This Row],[住院日]]&lt;&gt;"",表格8[[#This Row],[出院日]]&lt;&gt;""),(IF(表格8[姓名]="",0,(表格8[出院日]-表格8[住院日])+1)),0)</f>
        <v>13</v>
      </c>
      <c r="H904" s="165" t="str">
        <f>IFERROR((INDEX(名冊[#All],MATCH(表格8[[#This Row],[姓名]],名冊[[#All],[姓名]],0),COLUMN(名冊[[#Headers],[月費]]))),"")</f>
        <v/>
      </c>
      <c r="I904" s="165" t="str">
        <f t="array" ref="I904">IFERROR((INDEX(名冊[#All],MATCH(表格8[[#This Row],[姓名]],名冊[[#All],[姓名]],0),COLUMN(名冊[[#Headers],[包月]]))),"")</f>
        <v/>
      </c>
      <c r="J904" s="165">
        <f>600</f>
        <v>600</v>
      </c>
      <c r="K904" s="174" t="e">
        <f>-(ROUND(IF(表格8[姓名]="",0,(((表格8[月費]+表格8[[#This Row],[包月]])/30)-表格8[佔床費])*表格8[住院天數(含前後日)]),0))</f>
        <v>#VALUE!</v>
      </c>
      <c r="L904" s="169" t="str">
        <f>"住院退費 "&amp;TEXT(表格8[[#This Row],[住院日]],"mm/dd;;")&amp;"-"&amp;TEXT(表格8[[#This Row],[出院日]],"mm/dd;;")&amp;" 共"&amp;表格8[[#This Row],[住院天數(含前後日)]]&amp;"日"</f>
        <v>住院退費 09/25-10/07 共13日</v>
      </c>
      <c r="M904" s="167">
        <f>-(ROUNDDOWN(表格8[[#This Row],[住院天數(含前後日)]]/7,0)*50)</f>
        <v>-50</v>
      </c>
      <c r="N904" s="70"/>
      <c r="O904" s="172"/>
      <c r="P904" s="174">
        <f>-(ROUND(表格8[[#This Row],[冷氣使用
天數]]*(500/30),0))</f>
        <v>0</v>
      </c>
    </row>
    <row r="905" spans="1:16">
      <c r="A905" s="160" t="str">
        <f t="array" ref="A905">IFERROR((INDEX(名冊[#All],MATCH(表格8[[#This Row],[姓名]],名冊[[#All],[姓名]],0),COLUMN(名冊[[#Headers],[字號]]))),"")</f>
        <v>1-438</v>
      </c>
      <c r="B905" s="160" t="s">
        <v>624</v>
      </c>
      <c r="C905" s="162">
        <v>45563</v>
      </c>
      <c r="D905" s="160">
        <v>45573</v>
      </c>
      <c r="E905" s="163">
        <v>45563</v>
      </c>
      <c r="F905" s="163">
        <v>45573</v>
      </c>
      <c r="G905" s="168">
        <f>IF(AND(表格8[[#This Row],[住院日]]&lt;&gt;"",表格8[[#This Row],[出院日]]&lt;&gt;""),(IF(表格8[姓名]="",0,(表格8[出院日]-表格8[住院日])+1)),0)</f>
        <v>11</v>
      </c>
      <c r="H905" s="165">
        <f>IFERROR((INDEX(名冊[#All],MATCH(表格8[[#This Row],[姓名]],名冊[[#All],[姓名]],0),COLUMN(名冊[[#Headers],[月費]]))),"")</f>
        <v>30000</v>
      </c>
      <c r="I905" s="165">
        <f t="array" ref="I905">IFERROR((INDEX(名冊[#All],MATCH(表格8[[#This Row],[姓名]],名冊[[#All],[姓名]],0),COLUMN(名冊[[#Headers],[包月]]))),"")</f>
        <v>0</v>
      </c>
      <c r="J905" s="165">
        <f>600</f>
        <v>600</v>
      </c>
      <c r="K905" s="174">
        <f>-(ROUND(IF(表格8[姓名]="",0,(((表格8[月費]+表格8[[#This Row],[包月]])/30)-表格8[佔床費])*表格8[住院天數(含前後日)]),0))</f>
        <v>-4400</v>
      </c>
      <c r="L905" s="169" t="str">
        <f>"住院退費 "&amp;TEXT(表格8[[#This Row],[住院日]],"mm/dd;;")&amp;"-"&amp;TEXT(表格8[[#This Row],[出院日]],"mm/dd;;")&amp;" 共"&amp;表格8[[#This Row],[住院天數(含前後日)]]&amp;"日"</f>
        <v>住院退費 09/28-10/08 共11日</v>
      </c>
      <c r="M905" s="167">
        <f>-(ROUNDDOWN(表格8[[#This Row],[住院天數(含前後日)]]/7,0)*50)</f>
        <v>-50</v>
      </c>
      <c r="N905" s="70"/>
      <c r="O905" s="172"/>
      <c r="P905" s="174">
        <f>-(ROUND(表格8[[#This Row],[冷氣使用
天數]]*(500/30),0))</f>
        <v>0</v>
      </c>
    </row>
    <row r="906" spans="1:16">
      <c r="A906" s="160" t="str">
        <f t="array" ref="A906">IFERROR((INDEX(名冊[#All],MATCH(表格8[[#This Row],[姓名]],名冊[[#All],[姓名]],0),COLUMN(名冊[[#Headers],[字號]]))),"")</f>
        <v>3-555</v>
      </c>
      <c r="B906" s="160" t="s">
        <v>2025</v>
      </c>
      <c r="C906" s="162">
        <v>45571</v>
      </c>
      <c r="D906" s="160">
        <v>45586</v>
      </c>
      <c r="E906" s="163">
        <v>45571</v>
      </c>
      <c r="F906" s="163">
        <v>45586</v>
      </c>
      <c r="G906" s="168">
        <f>IF(AND(表格8[[#This Row],[住院日]]&lt;&gt;"",表格8[[#This Row],[出院日]]&lt;&gt;""),(IF(表格8[姓名]="",0,(表格8[出院日]-表格8[住院日])+1)),0)</f>
        <v>16</v>
      </c>
      <c r="H906" s="165">
        <f>IFERROR((INDEX(名冊[#All],MATCH(表格8[[#This Row],[姓名]],名冊[[#All],[姓名]],0),COLUMN(名冊[[#Headers],[月費]]))),"")</f>
        <v>35000</v>
      </c>
      <c r="I906" s="165">
        <f t="array" ref="I906">IFERROR((INDEX(名冊[#All],MATCH(表格8[[#This Row],[姓名]],名冊[[#All],[姓名]],0),COLUMN(名冊[[#Headers],[包月]]))),"")</f>
        <v>0</v>
      </c>
      <c r="J906" s="165">
        <f>600</f>
        <v>600</v>
      </c>
      <c r="K906" s="174">
        <f>-(ROUND(IF(表格8[姓名]="",0,(((表格8[月費]+表格8[[#This Row],[包月]])/30)-表格8[佔床費])*表格8[住院天數(含前後日)]),0))</f>
        <v>-9067</v>
      </c>
      <c r="L906" s="169" t="str">
        <f>"住院退費 "&amp;TEXT(表格8[[#This Row],[住院日]],"mm/dd;;")&amp;"-"&amp;TEXT(表格8[[#This Row],[出院日]],"mm/dd;;")&amp;" 共"&amp;表格8[[#This Row],[住院天數(含前後日)]]&amp;"日"</f>
        <v>住院退費 10/06-10/21 共16日</v>
      </c>
      <c r="M906" s="167">
        <f>-(ROUNDDOWN(表格8[[#This Row],[住院天數(含前後日)]]/7,0)*50)</f>
        <v>-100</v>
      </c>
      <c r="N906" s="70"/>
      <c r="O906" s="172"/>
      <c r="P906" s="174">
        <f>-(ROUND(表格8[[#This Row],[冷氣使用
天數]]*(500/30),0))</f>
        <v>0</v>
      </c>
    </row>
    <row r="907" spans="1:16">
      <c r="A907" s="160" t="str">
        <f t="array" ref="A907">IFERROR((INDEX(名冊[#All],MATCH(表格8[[#This Row],[姓名]],名冊[[#All],[姓名]],0),COLUMN(名冊[[#Headers],[字號]]))),"")</f>
        <v>3-553</v>
      </c>
      <c r="B907" s="160" t="s">
        <v>1696</v>
      </c>
      <c r="C907" s="162">
        <v>45571</v>
      </c>
      <c r="D907" s="160">
        <v>45581</v>
      </c>
      <c r="E907" s="163">
        <v>45571</v>
      </c>
      <c r="F907" s="163">
        <v>45581</v>
      </c>
      <c r="G907" s="168">
        <f>IF(AND(表格8[[#This Row],[住院日]]&lt;&gt;"",表格8[[#This Row],[出院日]]&lt;&gt;""),(IF(表格8[姓名]="",0,(表格8[出院日]-表格8[住院日])+1)),0)</f>
        <v>11</v>
      </c>
      <c r="H907" s="165">
        <f>IFERROR((INDEX(名冊[#All],MATCH(表格8[[#This Row],[姓名]],名冊[[#All],[姓名]],0),COLUMN(名冊[[#Headers],[月費]]))),"")</f>
        <v>34000</v>
      </c>
      <c r="I907" s="165">
        <f t="array" ref="I907">IFERROR((INDEX(名冊[#All],MATCH(表格8[[#This Row],[姓名]],名冊[[#All],[姓名]],0),COLUMN(名冊[[#Headers],[包月]]))),"")</f>
        <v>0</v>
      </c>
      <c r="J907" s="165">
        <f>600</f>
        <v>600</v>
      </c>
      <c r="K907" s="174">
        <f>-(ROUND(IF(表格8[姓名]="",0,(((表格8[月費]+表格8[[#This Row],[包月]])/30)-表格8[佔床費])*表格8[住院天數(含前後日)]),0))</f>
        <v>-5867</v>
      </c>
      <c r="L907" s="169" t="str">
        <f>"住院退費 "&amp;TEXT(表格8[[#This Row],[住院日]],"mm/dd;;")&amp;"-"&amp;TEXT(表格8[[#This Row],[出院日]],"mm/dd;;")&amp;" 共"&amp;表格8[[#This Row],[住院天數(含前後日)]]&amp;"日"</f>
        <v>住院退費 10/06-10/16 共11日</v>
      </c>
      <c r="M907" s="167">
        <f>-(ROUNDDOWN(表格8[[#This Row],[住院天數(含前後日)]]/7,0)*50)</f>
        <v>-50</v>
      </c>
      <c r="N907" s="70"/>
      <c r="O907" s="172"/>
      <c r="P907" s="174">
        <f>-(ROUND(表格8[[#This Row],[冷氣使用
天數]]*(500/30),0))</f>
        <v>0</v>
      </c>
    </row>
    <row r="908" spans="1:16">
      <c r="A908" s="160" t="str">
        <f t="array" ref="A908">IFERROR((INDEX(名冊[#All],MATCH(表格8[[#This Row],[姓名]],名冊[[#All],[姓名]],0),COLUMN(名冊[[#Headers],[字號]]))),"")</f>
        <v>1-706</v>
      </c>
      <c r="B908" s="160" t="s">
        <v>1580</v>
      </c>
      <c r="C908" s="162">
        <v>45576</v>
      </c>
      <c r="D908" s="160">
        <v>45582</v>
      </c>
      <c r="E908" s="163">
        <v>45576</v>
      </c>
      <c r="F908" s="163">
        <v>45582</v>
      </c>
      <c r="G908" s="168">
        <f>IF(AND(表格8[[#This Row],[住院日]]&lt;&gt;"",表格8[[#This Row],[出院日]]&lt;&gt;""),(IF(表格8[姓名]="",0,(表格8[出院日]-表格8[住院日])+1)),0)</f>
        <v>7</v>
      </c>
      <c r="H908" s="165">
        <f>IFERROR((INDEX(名冊[#All],MATCH(表格8[[#This Row],[姓名]],名冊[[#All],[姓名]],0),COLUMN(名冊[[#Headers],[月費]]))),"")</f>
        <v>32000</v>
      </c>
      <c r="I908" s="165">
        <f t="array" ref="I908">IFERROR((INDEX(名冊[#All],MATCH(表格8[[#This Row],[姓名]],名冊[[#All],[姓名]],0),COLUMN(名冊[[#Headers],[包月]]))),"")</f>
        <v>0</v>
      </c>
      <c r="J908" s="165">
        <f>600</f>
        <v>600</v>
      </c>
      <c r="K908" s="174">
        <f>-(ROUND(IF(表格8[姓名]="",0,(((表格8[月費]+表格8[[#This Row],[包月]])/30)-表格8[佔床費])*表格8[住院天數(含前後日)]),0))</f>
        <v>-3267</v>
      </c>
      <c r="L908" s="169" t="str">
        <f>"住院退費 "&amp;TEXT(表格8[[#This Row],[住院日]],"mm/dd;;")&amp;"-"&amp;TEXT(表格8[[#This Row],[出院日]],"mm/dd;;")&amp;" 共"&amp;表格8[[#This Row],[住院天數(含前後日)]]&amp;"日"</f>
        <v>住院退費 10/11-10/17 共7日</v>
      </c>
      <c r="M908" s="167">
        <f>-(ROUNDDOWN(表格8[[#This Row],[住院天數(含前後日)]]/7,0)*50)</f>
        <v>-50</v>
      </c>
      <c r="N908" s="70"/>
      <c r="O908" s="172"/>
      <c r="P908" s="174">
        <f>-(ROUND(表格8[[#This Row],[冷氣使用
天數]]*(500/30),0))</f>
        <v>0</v>
      </c>
    </row>
    <row r="909" spans="1:16">
      <c r="A909" s="160" t="str">
        <f t="array" ref="A909">IFERROR((INDEX(名冊[#All],MATCH(表格8[[#This Row],[姓名]],名冊[[#All],[姓名]],0),COLUMN(名冊[[#Headers],[字號]]))),"")</f>
        <v/>
      </c>
      <c r="B909" s="160" t="s">
        <v>789</v>
      </c>
      <c r="C909" s="162">
        <v>45525</v>
      </c>
      <c r="D909" s="160">
        <v>45534</v>
      </c>
      <c r="E909" s="163">
        <v>45525</v>
      </c>
      <c r="F909" s="163">
        <v>45534</v>
      </c>
      <c r="G909" s="168">
        <f>IF(AND(表格8[[#This Row],[住院日]]&lt;&gt;"",表格8[[#This Row],[出院日]]&lt;&gt;""),(IF(表格8[姓名]="",0,(表格8[出院日]-表格8[住院日])+1)),0)</f>
        <v>10</v>
      </c>
      <c r="H909" s="165" t="str">
        <f>IFERROR((INDEX(名冊[#All],MATCH(表格8[[#This Row],[姓名]],名冊[[#All],[姓名]],0),COLUMN(名冊[[#Headers],[月費]]))),"")</f>
        <v/>
      </c>
      <c r="I909" s="165" t="str">
        <f t="array" ref="I909">IFERROR((INDEX(名冊[#All],MATCH(表格8[[#This Row],[姓名]],名冊[[#All],[姓名]],0),COLUMN(名冊[[#Headers],[包月]]))),"")</f>
        <v/>
      </c>
      <c r="J909" s="165">
        <f>600</f>
        <v>600</v>
      </c>
      <c r="K909" s="174" t="e">
        <f>-(ROUND(IF(表格8[姓名]="",0,(((表格8[月費]+表格8[[#This Row],[包月]])/30)-表格8[佔床費])*表格8[住院天數(含前後日)]),0))</f>
        <v>#VALUE!</v>
      </c>
      <c r="L909" s="169" t="str">
        <f>"住院退費 "&amp;TEXT(表格8[[#This Row],[住院日]],"mm/dd;;")&amp;"-"&amp;TEXT(表格8[[#This Row],[出院日]],"mm/dd;;")&amp;" 共"&amp;表格8[[#This Row],[住院天數(含前後日)]]&amp;"日"</f>
        <v>住院退費 08/21-08/30 共10日</v>
      </c>
      <c r="M909" s="167">
        <f>-(ROUNDDOWN(表格8[[#This Row],[住院天數(含前後日)]]/7,0)*50)</f>
        <v>-50</v>
      </c>
      <c r="N909" s="70"/>
      <c r="O909" s="172"/>
      <c r="P909" s="174">
        <f>-(ROUND(表格8[[#This Row],[冷氣使用
天數]]*(500/30),0))</f>
        <v>0</v>
      </c>
    </row>
    <row r="910" spans="1:16">
      <c r="A910" s="160" t="str">
        <f t="array" ref="A910">IFERROR((INDEX(名冊[#All],MATCH(表格8[[#This Row],[姓名]],名冊[[#All],[姓名]],0),COLUMN(名冊[[#Headers],[字號]]))),"")</f>
        <v>2-174</v>
      </c>
      <c r="B910" s="160" t="s">
        <v>1265</v>
      </c>
      <c r="C910" s="162">
        <v>45526</v>
      </c>
      <c r="D910" s="160">
        <v>45533</v>
      </c>
      <c r="E910" s="163">
        <v>45526</v>
      </c>
      <c r="F910" s="163">
        <v>45533</v>
      </c>
      <c r="G910" s="168">
        <f>IF(AND(表格8[[#This Row],[住院日]]&lt;&gt;"",表格8[[#This Row],[出院日]]&lt;&gt;""),(IF(表格8[姓名]="",0,(表格8[出院日]-表格8[住院日])+1)),0)</f>
        <v>8</v>
      </c>
      <c r="H910" s="165">
        <f>IFERROR((INDEX(名冊[#All],MATCH(表格8[[#This Row],[姓名]],名冊[[#All],[姓名]],0),COLUMN(名冊[[#Headers],[月費]]))),"")</f>
        <v>36000</v>
      </c>
      <c r="I910" s="165">
        <f t="array" ref="I910">IFERROR((INDEX(名冊[#All],MATCH(表格8[[#This Row],[姓名]],名冊[[#All],[姓名]],0),COLUMN(名冊[[#Headers],[包月]]))),"")</f>
        <v>0</v>
      </c>
      <c r="J910" s="165">
        <f>600</f>
        <v>600</v>
      </c>
      <c r="K910" s="174">
        <f>-(ROUND(IF(表格8[姓名]="",0,(((表格8[月費]+表格8[[#This Row],[包月]])/30)-表格8[佔床費])*表格8[住院天數(含前後日)]),0))</f>
        <v>-4800</v>
      </c>
      <c r="L910" s="169" t="str">
        <f>"住院退費 "&amp;TEXT(表格8[[#This Row],[住院日]],"mm/dd;;")&amp;"-"&amp;TEXT(表格8[[#This Row],[出院日]],"mm/dd;;")&amp;" 共"&amp;表格8[[#This Row],[住院天數(含前後日)]]&amp;"日"</f>
        <v>住院退費 08/22-08/29 共8日</v>
      </c>
      <c r="M910" s="167">
        <f>-(ROUNDDOWN(表格8[[#This Row],[住院天數(含前後日)]]/7,0)*50)</f>
        <v>-50</v>
      </c>
      <c r="N910" s="70"/>
      <c r="O910" s="172"/>
      <c r="P910" s="174">
        <f>-(ROUND(表格8[[#This Row],[冷氣使用
天數]]*(500/30),0))</f>
        <v>0</v>
      </c>
    </row>
    <row r="911" spans="1:16">
      <c r="A911" s="160" t="str">
        <f t="array" ref="A911">IFERROR((INDEX(名冊[#All],MATCH(表格8[[#This Row],[姓名]],名冊[[#All],[姓名]],0),COLUMN(名冊[[#Headers],[字號]]))),"")</f>
        <v>2-118</v>
      </c>
      <c r="B911" s="160" t="s">
        <v>606</v>
      </c>
      <c r="C911" s="162">
        <v>45527</v>
      </c>
      <c r="D911" s="160">
        <v>45533</v>
      </c>
      <c r="E911" s="163">
        <v>45527</v>
      </c>
      <c r="F911" s="163">
        <v>45533</v>
      </c>
      <c r="G911" s="168">
        <f>IF(AND(表格8[[#This Row],[住院日]]&lt;&gt;"",表格8[[#This Row],[出院日]]&lt;&gt;""),(IF(表格8[姓名]="",0,(表格8[出院日]-表格8[住院日])+1)),0)</f>
        <v>7</v>
      </c>
      <c r="H911" s="165">
        <f>IFERROR((INDEX(名冊[#All],MATCH(表格8[[#This Row],[姓名]],名冊[[#All],[姓名]],0),COLUMN(名冊[[#Headers],[月費]]))),"")</f>
        <v>37000</v>
      </c>
      <c r="I911" s="165">
        <f t="array" ref="I911">IFERROR((INDEX(名冊[#All],MATCH(表格8[[#This Row],[姓名]],名冊[[#All],[姓名]],0),COLUMN(名冊[[#Headers],[包月]]))),"")</f>
        <v>0</v>
      </c>
      <c r="J911" s="165">
        <f>600</f>
        <v>600</v>
      </c>
      <c r="K911" s="174">
        <f>-(ROUND(IF(表格8[姓名]="",0,(((表格8[月費]+表格8[[#This Row],[包月]])/30)-表格8[佔床費])*表格8[住院天數(含前後日)]),0))</f>
        <v>-4433</v>
      </c>
      <c r="L911" s="169" t="str">
        <f>"住院退費 "&amp;TEXT(表格8[[#This Row],[住院日]],"mm/dd;;")&amp;"-"&amp;TEXT(表格8[[#This Row],[出院日]],"mm/dd;;")&amp;" 共"&amp;表格8[[#This Row],[住院天數(含前後日)]]&amp;"日"</f>
        <v>住院退費 08/23-08/29 共7日</v>
      </c>
      <c r="M911" s="167">
        <f>-(ROUNDDOWN(表格8[[#This Row],[住院天數(含前後日)]]/7,0)*50)</f>
        <v>-50</v>
      </c>
      <c r="N911" s="70"/>
      <c r="O911" s="172"/>
      <c r="P911" s="174">
        <f>-(ROUND(表格8[[#This Row],[冷氣使用
天數]]*(500/30),0))</f>
        <v>0</v>
      </c>
    </row>
    <row r="912" spans="1:16">
      <c r="A912" s="160" t="str">
        <f t="array" ref="A912">IFERROR((INDEX(名冊[#All],MATCH(表格8[[#This Row],[姓名]],名冊[[#All],[姓名]],0),COLUMN(名冊[[#Headers],[字號]]))),"")</f>
        <v>2-168</v>
      </c>
      <c r="B912" s="160" t="s">
        <v>1274</v>
      </c>
      <c r="C912" s="162">
        <v>45530</v>
      </c>
      <c r="D912" s="160">
        <v>45538</v>
      </c>
      <c r="E912" s="163">
        <v>45530</v>
      </c>
      <c r="F912" s="163">
        <v>45538</v>
      </c>
      <c r="G912" s="168">
        <f>IF(AND(表格8[[#This Row],[住院日]]&lt;&gt;"",表格8[[#This Row],[出院日]]&lt;&gt;""),(IF(表格8[姓名]="",0,(表格8[出院日]-表格8[住院日])+1)),0)</f>
        <v>9</v>
      </c>
      <c r="H912" s="165">
        <f>IFERROR((INDEX(名冊[#All],MATCH(表格8[[#This Row],[姓名]],名冊[[#All],[姓名]],0),COLUMN(名冊[[#Headers],[月費]]))),"")</f>
        <v>37000</v>
      </c>
      <c r="I912" s="165">
        <f t="array" ref="I912">IFERROR((INDEX(名冊[#All],MATCH(表格8[[#This Row],[姓名]],名冊[[#All],[姓名]],0),COLUMN(名冊[[#Headers],[包月]]))),"")</f>
        <v>0</v>
      </c>
      <c r="J912" s="165">
        <f>600</f>
        <v>600</v>
      </c>
      <c r="K912" s="174">
        <f>-(ROUND(IF(表格8[姓名]="",0,(((表格8[月費]+表格8[[#This Row],[包月]])/30)-表格8[佔床費])*表格8[住院天數(含前後日)]),0))</f>
        <v>-5700</v>
      </c>
      <c r="L912" s="169" t="str">
        <f>"住院退費 "&amp;TEXT(表格8[[#This Row],[住院日]],"mm/dd;;")&amp;"-"&amp;TEXT(表格8[[#This Row],[出院日]],"mm/dd;;")&amp;" 共"&amp;表格8[[#This Row],[住院天數(含前後日)]]&amp;"日"</f>
        <v>住院退費 08/26-09/03 共9日</v>
      </c>
      <c r="M912" s="167">
        <f>-(ROUNDDOWN(表格8[[#This Row],[住院天數(含前後日)]]/7,0)*50)</f>
        <v>-50</v>
      </c>
      <c r="N912" s="70"/>
      <c r="O912" s="172"/>
      <c r="P912" s="174">
        <f>-(ROUND(表格8[[#This Row],[冷氣使用
天數]]*(500/30),0))</f>
        <v>0</v>
      </c>
    </row>
    <row r="913" spans="1:16">
      <c r="A913" s="160" t="str">
        <f t="array" ref="A913">IFERROR((INDEX(名冊[#All],MATCH(表格8[[#This Row],[姓名]],名冊[[#All],[姓名]],0),COLUMN(名冊[[#Headers],[字號]]))),"")</f>
        <v>2-168</v>
      </c>
      <c r="B913" s="160" t="s">
        <v>1274</v>
      </c>
      <c r="C913" s="162">
        <v>45538</v>
      </c>
      <c r="D913" s="160">
        <v>45546</v>
      </c>
      <c r="E913" s="163">
        <v>45538</v>
      </c>
      <c r="F913" s="163">
        <v>45546</v>
      </c>
      <c r="G913" s="168">
        <f>IF(AND(表格8[[#This Row],[住院日]]&lt;&gt;"",表格8[[#This Row],[出院日]]&lt;&gt;""),(IF(表格8[姓名]="",0,(表格8[出院日]-表格8[住院日])+1)),0)</f>
        <v>9</v>
      </c>
      <c r="H913" s="165">
        <f>IFERROR((INDEX(名冊[#All],MATCH(表格8[[#This Row],[姓名]],名冊[[#All],[姓名]],0),COLUMN(名冊[[#Headers],[月費]]))),"")</f>
        <v>37000</v>
      </c>
      <c r="I913" s="165">
        <f t="array" ref="I913">IFERROR((INDEX(名冊[#All],MATCH(表格8[[#This Row],[姓名]],名冊[[#All],[姓名]],0),COLUMN(名冊[[#Headers],[包月]]))),"")</f>
        <v>0</v>
      </c>
      <c r="J913" s="165">
        <f>600</f>
        <v>600</v>
      </c>
      <c r="K913" s="174">
        <f>-(ROUND(IF(表格8[姓名]="",0,(((表格8[月費]+表格8[[#This Row],[包月]])/30)-表格8[佔床費])*表格8[住院天數(含前後日)]),0))</f>
        <v>-5700</v>
      </c>
      <c r="L913" s="169" t="str">
        <f>"住院退費 "&amp;TEXT(表格8[[#This Row],[住院日]],"mm/dd;;")&amp;"-"&amp;TEXT(表格8[[#This Row],[出院日]],"mm/dd;;")&amp;" 共"&amp;表格8[[#This Row],[住院天數(含前後日)]]&amp;"日"</f>
        <v>住院退費 09/03-09/11 共9日</v>
      </c>
      <c r="M913" s="167">
        <f>-(ROUNDDOWN(表格8[[#This Row],[住院天數(含前後日)]]/7,0)*50)</f>
        <v>-50</v>
      </c>
      <c r="N913" s="70"/>
      <c r="O913" s="172"/>
      <c r="P913" s="174">
        <f>-(ROUND(表格8[[#This Row],[冷氣使用
天數]]*(500/30),0))</f>
        <v>0</v>
      </c>
    </row>
    <row r="914" spans="1:16">
      <c r="A914" s="160" t="str">
        <f t="array" ref="A914">IFERROR((INDEX(名冊[#All],MATCH(表格8[[#This Row],[姓名]],名冊[[#All],[姓名]],0),COLUMN(名冊[[#Headers],[字號]]))),"")</f>
        <v>2-196</v>
      </c>
      <c r="B914" s="160" t="s">
        <v>2045</v>
      </c>
      <c r="C914" s="162">
        <v>45549</v>
      </c>
      <c r="D914" s="160">
        <v>45559</v>
      </c>
      <c r="E914" s="163">
        <v>45549</v>
      </c>
      <c r="F914" s="163">
        <v>45559</v>
      </c>
      <c r="G914" s="168">
        <f>IF(AND(表格8[[#This Row],[住院日]]&lt;&gt;"",表格8[[#This Row],[出院日]]&lt;&gt;""),(IF(表格8[姓名]="",0,(表格8[出院日]-表格8[住院日])+1)),0)</f>
        <v>11</v>
      </c>
      <c r="H914" s="165">
        <f>IFERROR((INDEX(名冊[#All],MATCH(表格8[[#This Row],[姓名]],名冊[[#All],[姓名]],0),COLUMN(名冊[[#Headers],[月費]]))),"")</f>
        <v>37000</v>
      </c>
      <c r="I914" s="165">
        <f t="array" ref="I914">IFERROR((INDEX(名冊[#All],MATCH(表格8[[#This Row],[姓名]],名冊[[#All],[姓名]],0),COLUMN(名冊[[#Headers],[包月]]))),"")</f>
        <v>0</v>
      </c>
      <c r="J914" s="165">
        <f>600</f>
        <v>600</v>
      </c>
      <c r="K914" s="174">
        <f>-(ROUND(IF(表格8[姓名]="",0,(((表格8[月費]+表格8[[#This Row],[包月]])/30)-表格8[佔床費])*表格8[住院天數(含前後日)]),0))</f>
        <v>-6967</v>
      </c>
      <c r="L914" s="169" t="str">
        <f>"住院退費 "&amp;TEXT(表格8[[#This Row],[住院日]],"mm/dd;;")&amp;"-"&amp;TEXT(表格8[[#This Row],[出院日]],"mm/dd;;")&amp;" 共"&amp;表格8[[#This Row],[住院天數(含前後日)]]&amp;"日"</f>
        <v>住院退費 09/14-09/24 共11日</v>
      </c>
      <c r="M914" s="167">
        <f>-(ROUNDDOWN(表格8[[#This Row],[住院天數(含前後日)]]/7,0)*50)</f>
        <v>-50</v>
      </c>
      <c r="N914" s="70"/>
      <c r="O914" s="172"/>
      <c r="P914" s="174">
        <f>-(ROUND(表格8[[#This Row],[冷氣使用
天數]]*(500/30),0))</f>
        <v>0</v>
      </c>
    </row>
    <row r="915" spans="1:16">
      <c r="A915" s="160" t="str">
        <f t="array" ref="A915">IFERROR((INDEX(名冊[#All],MATCH(表格8[[#This Row],[姓名]],名冊[[#All],[姓名]],0),COLUMN(名冊[[#Headers],[字號]]))),"")</f>
        <v>2-183</v>
      </c>
      <c r="B915" s="160" t="s">
        <v>501</v>
      </c>
      <c r="C915" s="162">
        <v>45551</v>
      </c>
      <c r="D915" s="160">
        <v>45570</v>
      </c>
      <c r="E915" s="163">
        <v>45551</v>
      </c>
      <c r="F915" s="163">
        <v>45570</v>
      </c>
      <c r="G915" s="168">
        <f>IF(AND(表格8[[#This Row],[住院日]]&lt;&gt;"",表格8[[#This Row],[出院日]]&lt;&gt;""),(IF(表格8[姓名]="",0,(表格8[出院日]-表格8[住院日])+1)),0)</f>
        <v>20</v>
      </c>
      <c r="H915" s="165">
        <f>IFERROR((INDEX(名冊[#All],MATCH(表格8[[#This Row],[姓名]],名冊[[#All],[姓名]],0),COLUMN(名冊[[#Headers],[月費]]))),"")</f>
        <v>35000</v>
      </c>
      <c r="I915" s="165">
        <f t="array" ref="I915">IFERROR((INDEX(名冊[#All],MATCH(表格8[[#This Row],[姓名]],名冊[[#All],[姓名]],0),COLUMN(名冊[[#Headers],[包月]]))),"")</f>
        <v>0</v>
      </c>
      <c r="J915" s="165">
        <f>600</f>
        <v>600</v>
      </c>
      <c r="K915" s="174">
        <f>-(ROUND(IF(表格8[姓名]="",0,(((表格8[月費]+表格8[[#This Row],[包月]])/30)-表格8[佔床費])*表格8[住院天數(含前後日)]),0))</f>
        <v>-11333</v>
      </c>
      <c r="L915" s="169" t="str">
        <f>"住院退費 "&amp;TEXT(表格8[[#This Row],[住院日]],"mm/dd;;")&amp;"-"&amp;TEXT(表格8[[#This Row],[出院日]],"mm/dd;;")&amp;" 共"&amp;表格8[[#This Row],[住院天數(含前後日)]]&amp;"日"</f>
        <v>住院退費 09/16-10/05 共20日</v>
      </c>
      <c r="M915" s="167">
        <f>-(ROUNDDOWN(表格8[[#This Row],[住院天數(含前後日)]]/7,0)*50)</f>
        <v>-100</v>
      </c>
      <c r="N915" s="70"/>
      <c r="O915" s="172"/>
      <c r="P915" s="174">
        <f>-(ROUND(表格8[[#This Row],[冷氣使用
天數]]*(500/30),0))</f>
        <v>0</v>
      </c>
    </row>
    <row r="916" spans="1:16">
      <c r="A916" s="160" t="str">
        <f t="array" ref="A916">IFERROR((INDEX(名冊[#All],MATCH(表格8[[#This Row],[姓名]],名冊[[#All],[姓名]],0),COLUMN(名冊[[#Headers],[字號]]))),"")</f>
        <v>2-140</v>
      </c>
      <c r="B916" s="160" t="s">
        <v>706</v>
      </c>
      <c r="C916" s="162">
        <v>45553</v>
      </c>
      <c r="D916" s="160">
        <v>45566</v>
      </c>
      <c r="E916" s="163">
        <v>45553</v>
      </c>
      <c r="F916" s="163">
        <v>45566</v>
      </c>
      <c r="G916" s="168">
        <f>IF(AND(表格8[[#This Row],[住院日]]&lt;&gt;"",表格8[[#This Row],[出院日]]&lt;&gt;""),(IF(表格8[姓名]="",0,(表格8[出院日]-表格8[住院日])+1)),0)</f>
        <v>14</v>
      </c>
      <c r="H916" s="165">
        <f>IFERROR((INDEX(名冊[#All],MATCH(表格8[[#This Row],[姓名]],名冊[[#All],[姓名]],0),COLUMN(名冊[[#Headers],[月費]]))),"")</f>
        <v>37000</v>
      </c>
      <c r="I916" s="165">
        <f t="array" ref="I916">IFERROR((INDEX(名冊[#All],MATCH(表格8[[#This Row],[姓名]],名冊[[#All],[姓名]],0),COLUMN(名冊[[#Headers],[包月]]))),"")</f>
        <v>0</v>
      </c>
      <c r="J916" s="165">
        <f>600</f>
        <v>600</v>
      </c>
      <c r="K916" s="174">
        <f>-(ROUND(IF(表格8[姓名]="",0,(((表格8[月費]+表格8[[#This Row],[包月]])/30)-表格8[佔床費])*表格8[住院天數(含前後日)]),0))</f>
        <v>-8867</v>
      </c>
      <c r="L916" s="169" t="str">
        <f>"住院退費 "&amp;TEXT(表格8[[#This Row],[住院日]],"mm/dd;;")&amp;"-"&amp;TEXT(表格8[[#This Row],[出院日]],"mm/dd;;")&amp;" 共"&amp;表格8[[#This Row],[住院天數(含前後日)]]&amp;"日"</f>
        <v>住院退費 09/18-10/01 共14日</v>
      </c>
      <c r="M916" s="167">
        <f>-(ROUNDDOWN(表格8[[#This Row],[住院天數(含前後日)]]/7,0)*50)</f>
        <v>-100</v>
      </c>
      <c r="N916" s="70"/>
      <c r="O916" s="172"/>
      <c r="P916" s="174">
        <f>-(ROUND(表格8[[#This Row],[冷氣使用
天數]]*(500/30),0))</f>
        <v>0</v>
      </c>
    </row>
    <row r="917" spans="1:16">
      <c r="A917" s="160" t="str">
        <f t="array" ref="A917">IFERROR((INDEX(名冊[#All],MATCH(表格8[[#This Row],[姓名]],名冊[[#All],[姓名]],0),COLUMN(名冊[[#Headers],[字號]]))),"")</f>
        <v>2-086</v>
      </c>
      <c r="B917" s="160" t="s">
        <v>275</v>
      </c>
      <c r="C917" s="162">
        <v>45565</v>
      </c>
      <c r="D917" s="160">
        <v>45573</v>
      </c>
      <c r="E917" s="163">
        <v>45565</v>
      </c>
      <c r="F917" s="163">
        <v>45573</v>
      </c>
      <c r="G917" s="168">
        <f>IF(AND(表格8[[#This Row],[住院日]]&lt;&gt;"",表格8[[#This Row],[出院日]]&lt;&gt;""),(IF(表格8[姓名]="",0,(表格8[出院日]-表格8[住院日])+1)),0)</f>
        <v>9</v>
      </c>
      <c r="H917" s="165">
        <f>IFERROR((INDEX(名冊[#All],MATCH(表格8[[#This Row],[姓名]],名冊[[#All],[姓名]],0),COLUMN(名冊[[#Headers],[月費]]))),"")</f>
        <v>37000</v>
      </c>
      <c r="I917" s="165">
        <f t="array" ref="I917">IFERROR((INDEX(名冊[#All],MATCH(表格8[[#This Row],[姓名]],名冊[[#All],[姓名]],0),COLUMN(名冊[[#Headers],[包月]]))),"")</f>
        <v>0</v>
      </c>
      <c r="J917" s="165">
        <f>600</f>
        <v>600</v>
      </c>
      <c r="K917" s="174">
        <f>-(ROUND(IF(表格8[姓名]="",0,(((表格8[月費]+表格8[[#This Row],[包月]])/30)-表格8[佔床費])*表格8[住院天數(含前後日)]),0))</f>
        <v>-5700</v>
      </c>
      <c r="L917" s="169" t="str">
        <f>"住院退費 "&amp;TEXT(表格8[[#This Row],[住院日]],"mm/dd;;")&amp;"-"&amp;TEXT(表格8[[#This Row],[出院日]],"mm/dd;;")&amp;" 共"&amp;表格8[[#This Row],[住院天數(含前後日)]]&amp;"日"</f>
        <v>住院退費 09/30-10/08 共9日</v>
      </c>
      <c r="M917" s="167">
        <f>-(ROUNDDOWN(表格8[[#This Row],[住院天數(含前後日)]]/7,0)*50)</f>
        <v>-50</v>
      </c>
      <c r="N917" s="70"/>
      <c r="O917" s="172"/>
      <c r="P917" s="174">
        <f>-(ROUND(表格8[[#This Row],[冷氣使用
天數]]*(500/30),0))</f>
        <v>0</v>
      </c>
    </row>
    <row r="918" spans="1:16">
      <c r="A918" s="160" t="str">
        <f t="array" ref="A918">IFERROR((INDEX(名冊[#All],MATCH(表格8[[#This Row],[姓名]],名冊[[#All],[姓名]],0),COLUMN(名冊[[#Headers],[字號]]))),"")</f>
        <v>2-066</v>
      </c>
      <c r="B918" s="160" t="s">
        <v>355</v>
      </c>
      <c r="C918" s="162">
        <v>45577</v>
      </c>
      <c r="D918" s="160">
        <v>45589</v>
      </c>
      <c r="E918" s="163">
        <v>45577</v>
      </c>
      <c r="F918" s="163">
        <v>45589</v>
      </c>
      <c r="G918" s="168">
        <f>IF(AND(表格8[[#This Row],[住院日]]&lt;&gt;"",表格8[[#This Row],[出院日]]&lt;&gt;""),(IF(表格8[姓名]="",0,(表格8[出院日]-表格8[住院日])+1)),0)</f>
        <v>13</v>
      </c>
      <c r="H918" s="165">
        <f>IFERROR((INDEX(名冊[#All],MATCH(表格8[[#This Row],[姓名]],名冊[[#All],[姓名]],0),COLUMN(名冊[[#Headers],[月費]]))),"")</f>
        <v>36000</v>
      </c>
      <c r="I918" s="165">
        <f t="array" ref="I918">IFERROR((INDEX(名冊[#All],MATCH(表格8[[#This Row],[姓名]],名冊[[#All],[姓名]],0),COLUMN(名冊[[#Headers],[包月]]))),"")</f>
        <v>0</v>
      </c>
      <c r="J918" s="165">
        <f>600</f>
        <v>600</v>
      </c>
      <c r="K918" s="174">
        <f>-(ROUND(IF(表格8[姓名]="",0,(((表格8[月費]+表格8[[#This Row],[包月]])/30)-表格8[佔床費])*表格8[住院天數(含前後日)]),0))</f>
        <v>-7800</v>
      </c>
      <c r="L918" s="169" t="str">
        <f>"住院退費 "&amp;TEXT(表格8[[#This Row],[住院日]],"mm/dd;;")&amp;"-"&amp;TEXT(表格8[[#This Row],[出院日]],"mm/dd;;")&amp;" 共"&amp;表格8[[#This Row],[住院天數(含前後日)]]&amp;"日"</f>
        <v>住院退費 10/12-10/24 共13日</v>
      </c>
      <c r="M918" s="167">
        <f>-(ROUNDDOWN(表格8[[#This Row],[住院天數(含前後日)]]/7,0)*50)</f>
        <v>-50</v>
      </c>
      <c r="N918" s="70"/>
      <c r="O918" s="172"/>
      <c r="P918" s="174">
        <f>-(ROUND(表格8[[#This Row],[冷氣使用
天數]]*(500/30),0))</f>
        <v>0</v>
      </c>
    </row>
    <row r="919" spans="1:16">
      <c r="A919" s="160" t="str">
        <f t="array" ref="A919">IFERROR((INDEX(名冊[#All],MATCH(表格8[[#This Row],[姓名]],名冊[[#All],[姓名]],0),COLUMN(名冊[[#Headers],[字號]]))),"")</f>
        <v>3-519</v>
      </c>
      <c r="B919" s="160" t="s">
        <v>1513</v>
      </c>
      <c r="C919" s="162">
        <v>45520</v>
      </c>
      <c r="D919" s="160">
        <v>45555</v>
      </c>
      <c r="E919" s="163">
        <v>45520</v>
      </c>
      <c r="F919" s="163">
        <v>45555</v>
      </c>
      <c r="G919" s="168">
        <f>IF(AND(表格8[[#This Row],[住院日]]&lt;&gt;"",表格8[[#This Row],[出院日]]&lt;&gt;""),(IF(表格8[姓名]="",0,(表格8[出院日]-表格8[住院日])+1)),0)</f>
        <v>36</v>
      </c>
      <c r="H919" s="165">
        <f>IFERROR((INDEX(名冊[#All],MATCH(表格8[[#This Row],[姓名]],名冊[[#All],[姓名]],0),COLUMN(名冊[[#Headers],[月費]]))),"")</f>
        <v>32000</v>
      </c>
      <c r="I919" s="165">
        <f t="array" ref="I919">IFERROR((INDEX(名冊[#All],MATCH(表格8[[#This Row],[姓名]],名冊[[#All],[姓名]],0),COLUMN(名冊[[#Headers],[包月]]))),"")</f>
        <v>0</v>
      </c>
      <c r="J919" s="165">
        <f>600</f>
        <v>600</v>
      </c>
      <c r="K919" s="174">
        <f>-(ROUND(IF(表格8[姓名]="",0,(((表格8[月費]+表格8[[#This Row],[包月]])/30)-表格8[佔床費])*表格8[住院天數(含前後日)]),0))</f>
        <v>-16800</v>
      </c>
      <c r="L919" s="169" t="str">
        <f>"住院退費 "&amp;TEXT(表格8[[#This Row],[住院日]],"mm/dd;;")&amp;"-"&amp;TEXT(表格8[[#This Row],[出院日]],"mm/dd;;")&amp;" 共"&amp;表格8[[#This Row],[住院天數(含前後日)]]&amp;"日"</f>
        <v>住院退費 08/16-09/20 共36日</v>
      </c>
      <c r="M919" s="167">
        <f>-(ROUNDDOWN(表格8[[#This Row],[住院天數(含前後日)]]/7,0)*50)</f>
        <v>-250</v>
      </c>
      <c r="N919" s="70"/>
      <c r="O919" s="172"/>
      <c r="P919" s="174">
        <f>-(ROUND(表格8[[#This Row],[冷氣使用
天數]]*(500/30),0))</f>
        <v>0</v>
      </c>
    </row>
    <row r="920" spans="1:16">
      <c r="A920" s="160" t="str">
        <f t="array" ref="A920">IFERROR((INDEX(名冊[#All],MATCH(表格8[[#This Row],[姓名]],名冊[[#All],[姓名]],0),COLUMN(名冊[[#Headers],[字號]]))),"")</f>
        <v/>
      </c>
      <c r="B920" s="160" t="s">
        <v>2042</v>
      </c>
      <c r="C920" s="162">
        <v>45553</v>
      </c>
      <c r="D920" s="160">
        <v>45574</v>
      </c>
      <c r="E920" s="163">
        <v>45553</v>
      </c>
      <c r="F920" s="163">
        <v>45574</v>
      </c>
      <c r="G920" s="168">
        <f>IF(AND(表格8[[#This Row],[住院日]]&lt;&gt;"",表格8[[#This Row],[出院日]]&lt;&gt;""),(IF(表格8[姓名]="",0,(表格8[出院日]-表格8[住院日])+1)),0)</f>
        <v>22</v>
      </c>
      <c r="H920" s="165" t="str">
        <f>IFERROR((INDEX(名冊[#All],MATCH(表格8[[#This Row],[姓名]],名冊[[#All],[姓名]],0),COLUMN(名冊[[#Headers],[月費]]))),"")</f>
        <v/>
      </c>
      <c r="I920" s="165" t="str">
        <f t="array" ref="I920">IFERROR((INDEX(名冊[#All],MATCH(表格8[[#This Row],[姓名]],名冊[[#All],[姓名]],0),COLUMN(名冊[[#Headers],[包月]]))),"")</f>
        <v/>
      </c>
      <c r="J920" s="165">
        <f>600</f>
        <v>600</v>
      </c>
      <c r="K920" s="174" t="e">
        <f>-(ROUND(IF(表格8[姓名]="",0,(((表格8[月費]+表格8[[#This Row],[包月]])/30)-表格8[佔床費])*表格8[住院天數(含前後日)]),0))</f>
        <v>#VALUE!</v>
      </c>
      <c r="L920" s="169" t="str">
        <f>"住院退費 "&amp;TEXT(表格8[[#This Row],[住院日]],"mm/dd;;")&amp;"-"&amp;TEXT(表格8[[#This Row],[出院日]],"mm/dd;;")&amp;" 共"&amp;表格8[[#This Row],[住院天數(含前後日)]]&amp;"日"</f>
        <v>住院退費 09/18-10/09 共22日</v>
      </c>
      <c r="M920" s="167">
        <f>-(ROUNDDOWN(表格8[[#This Row],[住院天數(含前後日)]]/7,0)*50)</f>
        <v>-150</v>
      </c>
      <c r="N920" s="70"/>
      <c r="O920" s="172"/>
      <c r="P920" s="174">
        <f>-(ROUND(表格8[[#This Row],[冷氣使用
天數]]*(500/30),0))</f>
        <v>0</v>
      </c>
    </row>
    <row r="921" spans="1:16">
      <c r="A921" s="160" t="str">
        <f t="array" ref="A921">IFERROR((INDEX(名冊[#All],MATCH(表格8[[#This Row],[姓名]],名冊[[#All],[姓名]],0),COLUMN(名冊[[#Headers],[字號]]))),"")</f>
        <v>3-546</v>
      </c>
      <c r="B921" s="160" t="s">
        <v>1264</v>
      </c>
      <c r="C921" s="162">
        <v>45557</v>
      </c>
      <c r="D921" s="160">
        <v>45576</v>
      </c>
      <c r="E921" s="163">
        <v>45557</v>
      </c>
      <c r="F921" s="163">
        <v>45576</v>
      </c>
      <c r="G921" s="168">
        <f>IF(AND(表格8[[#This Row],[住院日]]&lt;&gt;"",表格8[[#This Row],[出院日]]&lt;&gt;""),(IF(表格8[姓名]="",0,(表格8[出院日]-表格8[住院日])+1)),0)</f>
        <v>20</v>
      </c>
      <c r="H921" s="165">
        <f>IFERROR((INDEX(名冊[#All],MATCH(表格8[[#This Row],[姓名]],名冊[[#All],[姓名]],0),COLUMN(名冊[[#Headers],[月費]]))),"")</f>
        <v>33000</v>
      </c>
      <c r="I921" s="165">
        <f t="array" ref="I921">IFERROR((INDEX(名冊[#All],MATCH(表格8[[#This Row],[姓名]],名冊[[#All],[姓名]],0),COLUMN(名冊[[#Headers],[包月]]))),"")</f>
        <v>0</v>
      </c>
      <c r="J921" s="165">
        <f>600</f>
        <v>600</v>
      </c>
      <c r="K921" s="174">
        <f>-(ROUND(IF(表格8[姓名]="",0,(((表格8[月費]+表格8[[#This Row],[包月]])/30)-表格8[佔床費])*表格8[住院天數(含前後日)]),0))</f>
        <v>-10000</v>
      </c>
      <c r="L921" s="169" t="str">
        <f>"住院退費 "&amp;TEXT(表格8[[#This Row],[住院日]],"mm/dd;;")&amp;"-"&amp;TEXT(表格8[[#This Row],[出院日]],"mm/dd;;")&amp;" 共"&amp;表格8[[#This Row],[住院天數(含前後日)]]&amp;"日"</f>
        <v>住院退費 09/22-10/11 共20日</v>
      </c>
      <c r="M921" s="167">
        <f>-(ROUNDDOWN(表格8[[#This Row],[住院天數(含前後日)]]/7,0)*50)</f>
        <v>-100</v>
      </c>
      <c r="N921" s="70"/>
      <c r="O921" s="172"/>
      <c r="P921" s="174">
        <f>-(ROUND(表格8[[#This Row],[冷氣使用
天數]]*(500/30),0))</f>
        <v>0</v>
      </c>
    </row>
    <row r="922" spans="1:16">
      <c r="A922" s="160" t="str">
        <f t="array" ref="A922">IFERROR((INDEX(名冊[#All],MATCH(表格8[[#This Row],[姓名]],名冊[[#All],[姓名]],0),COLUMN(名冊[[#Headers],[字號]]))),"")</f>
        <v/>
      </c>
      <c r="B922" s="160" t="s">
        <v>1084</v>
      </c>
      <c r="C922" s="162">
        <v>45566</v>
      </c>
      <c r="D922" s="160">
        <v>45584</v>
      </c>
      <c r="E922" s="163">
        <v>45566</v>
      </c>
      <c r="F922" s="163">
        <v>45584</v>
      </c>
      <c r="G922" s="168">
        <f>IF(AND(表格8[[#This Row],[住院日]]&lt;&gt;"",表格8[[#This Row],[出院日]]&lt;&gt;""),(IF(表格8[姓名]="",0,(表格8[出院日]-表格8[住院日])+1)),0)</f>
        <v>19</v>
      </c>
      <c r="H922" s="165" t="str">
        <f>IFERROR((INDEX(名冊[#All],MATCH(表格8[[#This Row],[姓名]],名冊[[#All],[姓名]],0),COLUMN(名冊[[#Headers],[月費]]))),"")</f>
        <v/>
      </c>
      <c r="I922" s="165" t="str">
        <f t="array" ref="I922">IFERROR((INDEX(名冊[#All],MATCH(表格8[[#This Row],[姓名]],名冊[[#All],[姓名]],0),COLUMN(名冊[[#Headers],[包月]]))),"")</f>
        <v/>
      </c>
      <c r="J922" s="165">
        <f>600</f>
        <v>600</v>
      </c>
      <c r="K922" s="174" t="e">
        <f>-(ROUND(IF(表格8[姓名]="",0,(((表格8[月費]+表格8[[#This Row],[包月]])/30)-表格8[佔床費])*表格8[住院天數(含前後日)]),0))</f>
        <v>#VALUE!</v>
      </c>
      <c r="L922" s="169" t="str">
        <f>"住院退費 "&amp;TEXT(表格8[[#This Row],[住院日]],"mm/dd;;")&amp;"-"&amp;TEXT(表格8[[#This Row],[出院日]],"mm/dd;;")&amp;" 共"&amp;表格8[[#This Row],[住院天數(含前後日)]]&amp;"日"</f>
        <v>住院退費 10/01-10/19 共19日</v>
      </c>
      <c r="M922" s="167">
        <f>-(ROUNDDOWN(表格8[[#This Row],[住院天數(含前後日)]]/7,0)*50)</f>
        <v>-100</v>
      </c>
      <c r="N922" s="70"/>
      <c r="O922" s="172"/>
      <c r="P922" s="174">
        <f>-(ROUND(表格8[[#This Row],[冷氣使用
天數]]*(500/30),0))</f>
        <v>0</v>
      </c>
    </row>
    <row r="923" spans="1:16">
      <c r="A923" s="160" t="str">
        <f t="array" ref="A923">IFERROR((INDEX(名冊[#All],MATCH(表格8[[#This Row],[姓名]],名冊[[#All],[姓名]],0),COLUMN(名冊[[#Headers],[字號]]))),"")</f>
        <v>3-504</v>
      </c>
      <c r="B923" s="160" t="s">
        <v>680</v>
      </c>
      <c r="C923" s="162">
        <v>45573</v>
      </c>
      <c r="D923" s="160">
        <v>45587</v>
      </c>
      <c r="E923" s="163">
        <v>45573</v>
      </c>
      <c r="F923" s="163">
        <v>45587</v>
      </c>
      <c r="G923" s="168">
        <f>IF(AND(表格8[[#This Row],[住院日]]&lt;&gt;"",表格8[[#This Row],[出院日]]&lt;&gt;""),(IF(表格8[姓名]="",0,(表格8[出院日]-表格8[住院日])+1)),0)</f>
        <v>15</v>
      </c>
      <c r="H923" s="165">
        <f>IFERROR((INDEX(名冊[#All],MATCH(表格8[[#This Row],[姓名]],名冊[[#All],[姓名]],0),COLUMN(名冊[[#Headers],[月費]]))),"")</f>
        <v>25000</v>
      </c>
      <c r="I923" s="165">
        <f t="array" ref="I923">IFERROR((INDEX(名冊[#All],MATCH(表格8[[#This Row],[姓名]],名冊[[#All],[姓名]],0),COLUMN(名冊[[#Headers],[包月]]))),"")</f>
        <v>0</v>
      </c>
      <c r="J923" s="165">
        <f>600</f>
        <v>600</v>
      </c>
      <c r="K923" s="174">
        <f>-(ROUND(IF(表格8[姓名]="",0,(((表格8[月費]+表格8[[#This Row],[包月]])/30)-表格8[佔床費])*表格8[住院天數(含前後日)]),0))</f>
        <v>-3500</v>
      </c>
      <c r="L923" s="169" t="str">
        <f>"住院退費 "&amp;TEXT(表格8[[#This Row],[住院日]],"mm/dd;;")&amp;"-"&amp;TEXT(表格8[[#This Row],[出院日]],"mm/dd;;")&amp;" 共"&amp;表格8[[#This Row],[住院天數(含前後日)]]&amp;"日"</f>
        <v>住院退費 10/08-10/22 共15日</v>
      </c>
      <c r="M923" s="167">
        <f>-(ROUNDDOWN(表格8[[#This Row],[住院天數(含前後日)]]/7,0)*50)</f>
        <v>-100</v>
      </c>
      <c r="N923" s="70"/>
      <c r="O923" s="172"/>
      <c r="P923" s="174">
        <f>-(ROUND(表格8[[#This Row],[冷氣使用
天數]]*(500/30),0))</f>
        <v>0</v>
      </c>
    </row>
    <row r="924" spans="1:16">
      <c r="A924" s="160" t="str">
        <f t="array" ref="A924">IFERROR((INDEX(名冊[#All],MATCH(表格8[[#This Row],[姓名]],名冊[[#All],[姓名]],0),COLUMN(名冊[[#Headers],[字號]]))),"")</f>
        <v>3-462</v>
      </c>
      <c r="B924" s="160" t="s">
        <v>630</v>
      </c>
      <c r="C924" s="162">
        <v>45574</v>
      </c>
      <c r="D924" s="160">
        <v>45586</v>
      </c>
      <c r="E924" s="163">
        <v>45574</v>
      </c>
      <c r="F924" s="163">
        <v>45586</v>
      </c>
      <c r="G924" s="168">
        <f>IF(AND(表格8[[#This Row],[住院日]]&lt;&gt;"",表格8[[#This Row],[出院日]]&lt;&gt;""),(IF(表格8[姓名]="",0,(表格8[出院日]-表格8[住院日])+1)),0)</f>
        <v>13</v>
      </c>
      <c r="H924" s="165">
        <f>IFERROR((INDEX(名冊[#All],MATCH(表格8[[#This Row],[姓名]],名冊[[#All],[姓名]],0),COLUMN(名冊[[#Headers],[月費]]))),"")</f>
        <v>31000</v>
      </c>
      <c r="I924" s="165">
        <f t="array" ref="I924">IFERROR((INDEX(名冊[#All],MATCH(表格8[[#This Row],[姓名]],名冊[[#All],[姓名]],0),COLUMN(名冊[[#Headers],[包月]]))),"")</f>
        <v>0</v>
      </c>
      <c r="J924" s="165">
        <f>600</f>
        <v>600</v>
      </c>
      <c r="K924" s="174">
        <f>-(ROUND(IF(表格8[姓名]="",0,(((表格8[月費]+表格8[[#This Row],[包月]])/30)-表格8[佔床費])*表格8[住院天數(含前後日)]),0))</f>
        <v>-5633</v>
      </c>
      <c r="L924" s="169" t="str">
        <f>"住院退費 "&amp;TEXT(表格8[[#This Row],[住院日]],"mm/dd;;")&amp;"-"&amp;TEXT(表格8[[#This Row],[出院日]],"mm/dd;;")&amp;" 共"&amp;表格8[[#This Row],[住院天數(含前後日)]]&amp;"日"</f>
        <v>住院退費 10/09-10/21 共13日</v>
      </c>
      <c r="M924" s="167">
        <f>-(ROUNDDOWN(表格8[[#This Row],[住院天數(含前後日)]]/7,0)*50)</f>
        <v>-50</v>
      </c>
      <c r="N924" s="70"/>
      <c r="O924" s="172"/>
      <c r="P924" s="174">
        <f>-(ROUND(表格8[[#This Row],[冷氣使用
天數]]*(500/30),0))</f>
        <v>0</v>
      </c>
    </row>
    <row r="925" spans="1:16">
      <c r="A925" s="160" t="str">
        <f t="array" ref="A925">IFERROR((INDEX(名冊[#All],MATCH(表格8[[#This Row],[姓名]],名冊[[#All],[姓名]],0),COLUMN(名冊[[#Headers],[字號]]))),"")</f>
        <v>3-533</v>
      </c>
      <c r="B925" s="160" t="s">
        <v>2072</v>
      </c>
      <c r="C925" s="162">
        <v>45582</v>
      </c>
      <c r="D925" s="160">
        <v>45589</v>
      </c>
      <c r="E925" s="163">
        <v>45582</v>
      </c>
      <c r="F925" s="163">
        <v>45589</v>
      </c>
      <c r="G925" s="168">
        <f>IF(AND(表格8[[#This Row],[住院日]]&lt;&gt;"",表格8[[#This Row],[出院日]]&lt;&gt;""),(IF(表格8[姓名]="",0,(表格8[出院日]-表格8[住院日])+1)),0)</f>
        <v>8</v>
      </c>
      <c r="H925" s="165">
        <f>IFERROR((INDEX(名冊[#All],MATCH(表格8[[#This Row],[姓名]],名冊[[#All],[姓名]],0),COLUMN(名冊[[#Headers],[月費]]))),"")</f>
        <v>33000</v>
      </c>
      <c r="I925" s="165">
        <f t="array" ref="I925">IFERROR((INDEX(名冊[#All],MATCH(表格8[[#This Row],[姓名]],名冊[[#All],[姓名]],0),COLUMN(名冊[[#Headers],[包月]]))),"")</f>
        <v>0</v>
      </c>
      <c r="J925" s="165">
        <f>600</f>
        <v>600</v>
      </c>
      <c r="K925" s="174">
        <f>-(ROUND(IF(表格8[姓名]="",0,(((表格8[月費]+表格8[[#This Row],[包月]])/30)-表格8[佔床費])*表格8[住院天數(含前後日)]),0))</f>
        <v>-4000</v>
      </c>
      <c r="L925" s="169" t="str">
        <f>"住院退費 "&amp;TEXT(表格8[[#This Row],[住院日]],"mm/dd;;")&amp;"-"&amp;TEXT(表格8[[#This Row],[出院日]],"mm/dd;;")&amp;" 共"&amp;表格8[[#This Row],[住院天數(含前後日)]]&amp;"日"</f>
        <v>住院退費 10/17-10/24 共8日</v>
      </c>
      <c r="M925" s="167">
        <f>-(ROUNDDOWN(表格8[[#This Row],[住院天數(含前後日)]]/7,0)*50)</f>
        <v>-50</v>
      </c>
      <c r="N925" s="70"/>
      <c r="O925" s="172"/>
      <c r="P925" s="174">
        <f>-(ROUND(表格8[[#This Row],[冷氣使用
天數]]*(500/30),0))</f>
        <v>0</v>
      </c>
    </row>
    <row r="926" spans="1:16">
      <c r="A926" s="160" t="str">
        <f t="array" ref="A926">IFERROR((INDEX(名冊[#All],MATCH(表格8[[#This Row],[姓名]],名冊[[#All],[姓名]],0),COLUMN(名冊[[#Headers],[字號]]))),"")</f>
        <v>2-160</v>
      </c>
      <c r="B926" s="160" t="s">
        <v>2107</v>
      </c>
      <c r="C926" s="162"/>
      <c r="D926" s="160" t="str">
        <f t="shared" ref="D926:D949" si="26">"住院退費"</f>
        <v>住院退費</v>
      </c>
      <c r="E926" s="163">
        <v>45407</v>
      </c>
      <c r="F926" s="163">
        <v>45447</v>
      </c>
      <c r="G926" s="168">
        <f>IF(AND(表格8[[#This Row],[住院日]]&lt;&gt;"",表格8[[#This Row],[出院日]]&lt;&gt;""),(IF(表格8[姓名]="",0,(表格8[出院日]-表格8[住院日])+1)),0)</f>
        <v>41</v>
      </c>
      <c r="H926" s="165">
        <f>IFERROR((INDEX(名冊[#All],MATCH(表格8[[#This Row],[姓名]],名冊[[#All],[姓名]],0),COLUMN(名冊[[#Headers],[月費]]))),"")</f>
        <v>37000</v>
      </c>
      <c r="I926" s="165">
        <f t="array" ref="I926">IFERROR((INDEX(名冊[#All],MATCH(表格8[[#This Row],[姓名]],名冊[[#All],[姓名]],0),COLUMN(名冊[[#Headers],[包月]]))),"")</f>
        <v>0</v>
      </c>
      <c r="J926" s="165">
        <f>600</f>
        <v>600</v>
      </c>
      <c r="K926" s="174">
        <f>-(ROUND(IF(表格8[姓名]="",0,(((表格8[月費]+表格8[[#This Row],[包月]])/30)-表格8[佔床費])*表格8[住院天數(含前後日)]),0))</f>
        <v>-25967</v>
      </c>
      <c r="L926" s="169" t="str">
        <f>"住院退費 "&amp;TEXT(表格8[[#This Row],[住院日]],"mm/dd;;")&amp;"-"&amp;TEXT(表格8[[#This Row],[出院日]],"mm/dd;;")&amp;" 共"&amp;表格8[[#This Row],[住院天數(含前後日)]]&amp;"日"</f>
        <v>住院退費 04/25-06/04 共41日</v>
      </c>
      <c r="M926" s="167">
        <f>-(ROUNDDOWN(表格8[[#This Row],[住院天數(含前後日)]]/7,0)*50)</f>
        <v>-250</v>
      </c>
      <c r="N926" s="70"/>
      <c r="O926" s="172"/>
      <c r="P926" s="174">
        <f>-(ROUND(表格8[[#This Row],[冷氣使用
天數]]*(500/30),0))</f>
        <v>0</v>
      </c>
    </row>
    <row r="927" spans="1:16">
      <c r="A927" s="160" t="str">
        <f t="array" ref="A927">IFERROR((INDEX(名冊[#All],MATCH(表格8[[#This Row],[姓名]],名冊[[#All],[姓名]],0),COLUMN(名冊[[#Headers],[字號]]))),"")</f>
        <v/>
      </c>
      <c r="B927" s="160" t="s">
        <v>2109</v>
      </c>
      <c r="C927" s="162"/>
      <c r="D927" s="160" t="str">
        <f t="shared" si="26"/>
        <v>住院退費</v>
      </c>
      <c r="E927" s="163">
        <v>45618</v>
      </c>
      <c r="F927" s="163">
        <v>45645</v>
      </c>
      <c r="G927" s="168">
        <f>IF(AND(表格8[[#This Row],[住院日]]&lt;&gt;"",表格8[[#This Row],[出院日]]&lt;&gt;""),(IF(表格8[姓名]="",0,(表格8[出院日]-表格8[住院日])+1)),0)</f>
        <v>28</v>
      </c>
      <c r="H927" s="165" t="str">
        <f>IFERROR((INDEX(名冊[#All],MATCH(表格8[[#This Row],[姓名]],名冊[[#All],[姓名]],0),COLUMN(名冊[[#Headers],[月費]]))),"")</f>
        <v/>
      </c>
      <c r="I927" s="165" t="str">
        <f t="array" ref="I927">IFERROR((INDEX(名冊[#All],MATCH(表格8[[#This Row],[姓名]],名冊[[#All],[姓名]],0),COLUMN(名冊[[#Headers],[包月]]))),"")</f>
        <v/>
      </c>
      <c r="J927" s="165">
        <f>600</f>
        <v>600</v>
      </c>
      <c r="K927" s="174" t="e">
        <f>-(ROUND(IF(表格8[姓名]="",0,(((表格8[月費]+表格8[[#This Row],[包月]])/30)-表格8[佔床費])*表格8[住院天數(含前後日)]),0))</f>
        <v>#VALUE!</v>
      </c>
      <c r="L927" s="169" t="str">
        <f>"住院退費 "&amp;TEXT(表格8[[#This Row],[住院日]],"mm/dd;;")&amp;"-"&amp;TEXT(表格8[[#This Row],[出院日]],"mm/dd;;")&amp;" 共"&amp;表格8[[#This Row],[住院天數(含前後日)]]&amp;"日"</f>
        <v>住院退費 11/22-12/19 共28日</v>
      </c>
      <c r="M927" s="167">
        <f>-(ROUNDDOWN(表格8[[#This Row],[住院天數(含前後日)]]/7,0)*50)</f>
        <v>-200</v>
      </c>
      <c r="N927" s="70"/>
      <c r="O927" s="172"/>
      <c r="P927" s="174">
        <f>-(ROUND(表格8[[#This Row],[冷氣使用
天數]]*(500/30),0))</f>
        <v>0</v>
      </c>
    </row>
    <row r="928" spans="1:16">
      <c r="A928" s="160" t="str">
        <f t="array" ref="A928">IFERROR((INDEX(名冊[#All],MATCH(表格8[[#This Row],[姓名]],名冊[[#All],[姓名]],0),COLUMN(名冊[[#Headers],[字號]]))),"")</f>
        <v>1-710</v>
      </c>
      <c r="B928" s="160" t="s">
        <v>2113</v>
      </c>
      <c r="C928" s="162"/>
      <c r="D928" s="160" t="str">
        <f t="shared" si="26"/>
        <v>住院退費</v>
      </c>
      <c r="E928" s="163">
        <v>45579</v>
      </c>
      <c r="F928" s="163">
        <v>45595</v>
      </c>
      <c r="G928" s="168">
        <f>IF(AND(表格8[[#This Row],[住院日]]&lt;&gt;"",表格8[[#This Row],[出院日]]&lt;&gt;""),(IF(表格8[姓名]="",0,(表格8[出院日]-表格8[住院日])+1)),0)</f>
        <v>17</v>
      </c>
      <c r="H928" s="165">
        <f>IFERROR((INDEX(名冊[#All],MATCH(表格8[[#This Row],[姓名]],名冊[[#All],[姓名]],0),COLUMN(名冊[[#Headers],[月費]]))),"")</f>
        <v>32000</v>
      </c>
      <c r="I928" s="165">
        <f t="array" ref="I928">IFERROR((INDEX(名冊[#All],MATCH(表格8[[#This Row],[姓名]],名冊[[#All],[姓名]],0),COLUMN(名冊[[#Headers],[包月]]))),"")</f>
        <v>0</v>
      </c>
      <c r="J928" s="165">
        <f>600</f>
        <v>600</v>
      </c>
      <c r="K928" s="174">
        <f>-(ROUND(IF(表格8[姓名]="",0,(((表格8[月費]+表格8[[#This Row],[包月]])/30)-表格8[佔床費])*表格8[住院天數(含前後日)]),0))</f>
        <v>-7933</v>
      </c>
      <c r="L928" s="169" t="str">
        <f>"住院退費 "&amp;TEXT(表格8[[#This Row],[住院日]],"mm/dd;;")&amp;"-"&amp;TEXT(表格8[[#This Row],[出院日]],"mm/dd;;")&amp;" 共"&amp;表格8[[#This Row],[住院天數(含前後日)]]&amp;"日"</f>
        <v>住院退費 10/14-10/30 共17日</v>
      </c>
      <c r="M928" s="167">
        <f>-(ROUNDDOWN(表格8[[#This Row],[住院天數(含前後日)]]/7,0)*50)</f>
        <v>-100</v>
      </c>
      <c r="N928" s="70"/>
      <c r="O928" s="172"/>
      <c r="P928" s="174">
        <f>-(ROUND(表格8[[#This Row],[冷氣使用
天數]]*(500/30),0))</f>
        <v>0</v>
      </c>
    </row>
    <row r="929" spans="1:16">
      <c r="A929" s="160" t="str">
        <f t="array" ref="A929">IFERROR((INDEX(名冊[#All],MATCH(表格8[[#This Row],[姓名]],名冊[[#All],[姓名]],0),COLUMN(名冊[[#Headers],[字號]]))),"")</f>
        <v>1-685</v>
      </c>
      <c r="B929" s="160" t="s">
        <v>2114</v>
      </c>
      <c r="C929" s="162"/>
      <c r="D929" s="160" t="str">
        <f t="shared" si="26"/>
        <v>住院退費</v>
      </c>
      <c r="E929" s="163">
        <v>45581</v>
      </c>
      <c r="F929" s="163">
        <v>45590</v>
      </c>
      <c r="G929" s="168">
        <f>IF(AND(表格8[[#This Row],[住院日]]&lt;&gt;"",表格8[[#This Row],[出院日]]&lt;&gt;""),(IF(表格8[姓名]="",0,(表格8[出院日]-表格8[住院日])+1)),0)</f>
        <v>10</v>
      </c>
      <c r="H929" s="165">
        <f>IFERROR((INDEX(名冊[#All],MATCH(表格8[[#This Row],[姓名]],名冊[[#All],[姓名]],0),COLUMN(名冊[[#Headers],[月費]]))),"")</f>
        <v>30000</v>
      </c>
      <c r="I929" s="165">
        <f t="array" ref="I929">IFERROR((INDEX(名冊[#All],MATCH(表格8[[#This Row],[姓名]],名冊[[#All],[姓名]],0),COLUMN(名冊[[#Headers],[包月]]))),"")</f>
        <v>0</v>
      </c>
      <c r="J929" s="165">
        <f>600</f>
        <v>600</v>
      </c>
      <c r="K929" s="174">
        <f>-(ROUND(IF(表格8[姓名]="",0,(((表格8[月費]+表格8[[#This Row],[包月]])/30)-表格8[佔床費])*表格8[住院天數(含前後日)]),0))</f>
        <v>-4000</v>
      </c>
      <c r="L929" s="169" t="str">
        <f>"住院退費 "&amp;TEXT(表格8[[#This Row],[住院日]],"mm/dd;;")&amp;"-"&amp;TEXT(表格8[[#This Row],[出院日]],"mm/dd;;")&amp;" 共"&amp;表格8[[#This Row],[住院天數(含前後日)]]&amp;"日"</f>
        <v>住院退費 10/16-10/25 共10日</v>
      </c>
      <c r="M929" s="167">
        <f>-(ROUNDDOWN(表格8[[#This Row],[住院天數(含前後日)]]/7,0)*50)</f>
        <v>-50</v>
      </c>
      <c r="N929" s="70"/>
      <c r="O929" s="172"/>
      <c r="P929" s="174">
        <f>-(ROUND(表格8[[#This Row],[冷氣使用
天數]]*(500/30),0))</f>
        <v>0</v>
      </c>
    </row>
    <row r="930" spans="1:16">
      <c r="A930" s="160" t="str">
        <f t="array" ref="A930">IFERROR((INDEX(名冊[#All],MATCH(表格8[[#This Row],[姓名]],名冊[[#All],[姓名]],0),COLUMN(名冊[[#Headers],[字號]]))),"")</f>
        <v>1-708</v>
      </c>
      <c r="B930" s="160" t="s">
        <v>2115</v>
      </c>
      <c r="C930" s="162"/>
      <c r="D930" s="160" t="str">
        <f t="shared" si="26"/>
        <v>住院退費</v>
      </c>
      <c r="E930" s="163">
        <v>45587</v>
      </c>
      <c r="F930" s="163">
        <v>45604</v>
      </c>
      <c r="G930" s="168">
        <f>IF(AND(表格8[[#This Row],[住院日]]&lt;&gt;"",表格8[[#This Row],[出院日]]&lt;&gt;""),(IF(表格8[姓名]="",0,(表格8[出院日]-表格8[住院日])+1)),0)</f>
        <v>18</v>
      </c>
      <c r="H930" s="165">
        <f>IFERROR((INDEX(名冊[#All],MATCH(表格8[[#This Row],[姓名]],名冊[[#All],[姓名]],0),COLUMN(名冊[[#Headers],[月費]]))),"")</f>
        <v>30000</v>
      </c>
      <c r="I930" s="165">
        <f t="array" ref="I930">IFERROR((INDEX(名冊[#All],MATCH(表格8[[#This Row],[姓名]],名冊[[#All],[姓名]],0),COLUMN(名冊[[#Headers],[包月]]))),"")</f>
        <v>0</v>
      </c>
      <c r="J930" s="165">
        <f>600</f>
        <v>600</v>
      </c>
      <c r="K930" s="174">
        <f>-(ROUND(IF(表格8[姓名]="",0,(((表格8[月費]+表格8[[#This Row],[包月]])/30)-表格8[佔床費])*表格8[住院天數(含前後日)]),0))</f>
        <v>-7200</v>
      </c>
      <c r="L930" s="169" t="str">
        <f>"住院退費 "&amp;TEXT(表格8[[#This Row],[住院日]],"mm/dd;;")&amp;"-"&amp;TEXT(表格8[[#This Row],[出院日]],"mm/dd;;")&amp;" 共"&amp;表格8[[#This Row],[住院天數(含前後日)]]&amp;"日"</f>
        <v>住院退費 10/22-11/08 共18日</v>
      </c>
      <c r="M930" s="167">
        <f>-(ROUNDDOWN(表格8[[#This Row],[住院天數(含前後日)]]/7,0)*50)</f>
        <v>-100</v>
      </c>
      <c r="N930" s="70"/>
      <c r="O930" s="172"/>
      <c r="P930" s="174">
        <f>-(ROUND(表格8[[#This Row],[冷氣使用
天數]]*(500/30),0))</f>
        <v>0</v>
      </c>
    </row>
    <row r="931" spans="1:16">
      <c r="A931" s="160" t="str">
        <f t="array" ref="A931">IFERROR((INDEX(名冊[#All],MATCH(表格8[[#This Row],[姓名]],名冊[[#All],[姓名]],0),COLUMN(名冊[[#Headers],[字號]]))),"")</f>
        <v/>
      </c>
      <c r="B931" s="160" t="s">
        <v>2116</v>
      </c>
      <c r="C931" s="162"/>
      <c r="D931" s="160" t="str">
        <f t="shared" si="26"/>
        <v>住院退費</v>
      </c>
      <c r="E931" s="163">
        <v>45589</v>
      </c>
      <c r="F931" s="163">
        <v>45601</v>
      </c>
      <c r="G931" s="168">
        <f>IF(AND(表格8[[#This Row],[住院日]]&lt;&gt;"",表格8[[#This Row],[出院日]]&lt;&gt;""),(IF(表格8[姓名]="",0,(表格8[出院日]-表格8[住院日])+1)),0)</f>
        <v>13</v>
      </c>
      <c r="H931" s="165" t="str">
        <f>IFERROR((INDEX(名冊[#All],MATCH(表格8[[#This Row],[姓名]],名冊[[#All],[姓名]],0),COLUMN(名冊[[#Headers],[月費]]))),"")</f>
        <v/>
      </c>
      <c r="I931" s="165" t="str">
        <f t="array" ref="I931">IFERROR((INDEX(名冊[#All],MATCH(表格8[[#This Row],[姓名]],名冊[[#All],[姓名]],0),COLUMN(名冊[[#Headers],[包月]]))),"")</f>
        <v/>
      </c>
      <c r="J931" s="165">
        <f>600</f>
        <v>600</v>
      </c>
      <c r="K931" s="174" t="e">
        <f>-(ROUND(IF(表格8[姓名]="",0,(((表格8[月費]+表格8[[#This Row],[包月]])/30)-表格8[佔床費])*表格8[住院天數(含前後日)]),0))</f>
        <v>#VALUE!</v>
      </c>
      <c r="L931" s="169" t="str">
        <f>"住院退費 "&amp;TEXT(表格8[[#This Row],[住院日]],"mm/dd;;")&amp;"-"&amp;TEXT(表格8[[#This Row],[出院日]],"mm/dd;;")&amp;" 共"&amp;表格8[[#This Row],[住院天數(含前後日)]]&amp;"日"</f>
        <v>住院退費 10/24-11/05 共13日</v>
      </c>
      <c r="M931" s="167">
        <f>-(ROUNDDOWN(表格8[[#This Row],[住院天數(含前後日)]]/7,0)*50)</f>
        <v>-50</v>
      </c>
      <c r="N931" s="70"/>
      <c r="O931" s="172"/>
      <c r="P931" s="174">
        <f>-(ROUND(表格8[[#This Row],[冷氣使用
天數]]*(500/30),0))</f>
        <v>0</v>
      </c>
    </row>
    <row r="932" spans="1:16">
      <c r="A932" s="160" t="str">
        <f t="array" ref="A932">IFERROR((INDEX(名冊[#All],MATCH(表格8[[#This Row],[姓名]],名冊[[#All],[姓名]],0),COLUMN(名冊[[#Headers],[字號]]))),"")</f>
        <v>1-530</v>
      </c>
      <c r="B932" s="160" t="s">
        <v>2117</v>
      </c>
      <c r="C932" s="162"/>
      <c r="D932" s="160" t="str">
        <f t="shared" si="26"/>
        <v>住院退費</v>
      </c>
      <c r="E932" s="163">
        <v>45590</v>
      </c>
      <c r="F932" s="163">
        <v>45600</v>
      </c>
      <c r="G932" s="168">
        <f>IF(AND(表格8[[#This Row],[住院日]]&lt;&gt;"",表格8[[#This Row],[出院日]]&lt;&gt;""),(IF(表格8[姓名]="",0,(表格8[出院日]-表格8[住院日])+1)),0)</f>
        <v>11</v>
      </c>
      <c r="H932" s="165">
        <f>IFERROR((INDEX(名冊[#All],MATCH(表格8[[#This Row],[姓名]],名冊[[#All],[姓名]],0),COLUMN(名冊[[#Headers],[月費]]))),"")</f>
        <v>30000</v>
      </c>
      <c r="I932" s="165">
        <f t="array" ref="I932">IFERROR((INDEX(名冊[#All],MATCH(表格8[[#This Row],[姓名]],名冊[[#All],[姓名]],0),COLUMN(名冊[[#Headers],[包月]]))),"")</f>
        <v>0</v>
      </c>
      <c r="J932" s="165">
        <f>600</f>
        <v>600</v>
      </c>
      <c r="K932" s="174">
        <f>-(ROUND(IF(表格8[姓名]="",0,(((表格8[月費]+表格8[[#This Row],[包月]])/30)-表格8[佔床費])*表格8[住院天數(含前後日)]),0))</f>
        <v>-4400</v>
      </c>
      <c r="L932" s="169" t="str">
        <f>"住院退費 "&amp;TEXT(表格8[[#This Row],[住院日]],"mm/dd;;")&amp;"-"&amp;TEXT(表格8[[#This Row],[出院日]],"mm/dd;;")&amp;" 共"&amp;表格8[[#This Row],[住院天數(含前後日)]]&amp;"日"</f>
        <v>住院退費 10/25-11/04 共11日</v>
      </c>
      <c r="M932" s="167">
        <f>-(ROUNDDOWN(表格8[[#This Row],[住院天數(含前後日)]]/7,0)*50)</f>
        <v>-50</v>
      </c>
      <c r="N932" s="70"/>
      <c r="O932" s="172"/>
      <c r="P932" s="174">
        <f>-(ROUND(表格8[[#This Row],[冷氣使用
天數]]*(500/30),0))</f>
        <v>0</v>
      </c>
    </row>
    <row r="933" spans="1:16">
      <c r="A933" s="160" t="str">
        <f t="array" ref="A933">IFERROR((INDEX(名冊[#All],MATCH(表格8[[#This Row],[姓名]],名冊[[#All],[姓名]],0),COLUMN(名冊[[#Headers],[字號]]))),"")</f>
        <v>1-438</v>
      </c>
      <c r="B933" s="160" t="s">
        <v>2118</v>
      </c>
      <c r="C933" s="162"/>
      <c r="D933" s="160" t="str">
        <f t="shared" si="26"/>
        <v>住院退費</v>
      </c>
      <c r="E933" s="163">
        <v>45592</v>
      </c>
      <c r="F933" s="163">
        <v>45596</v>
      </c>
      <c r="G933" s="168">
        <f>IF(AND(表格8[[#This Row],[住院日]]&lt;&gt;"",表格8[[#This Row],[出院日]]&lt;&gt;""),(IF(表格8[姓名]="",0,(表格8[出院日]-表格8[住院日])+1)),0)</f>
        <v>5</v>
      </c>
      <c r="H933" s="165">
        <f>IFERROR((INDEX(名冊[#All],MATCH(表格8[[#This Row],[姓名]],名冊[[#All],[姓名]],0),COLUMN(名冊[[#Headers],[月費]]))),"")</f>
        <v>30000</v>
      </c>
      <c r="I933" s="165">
        <f t="array" ref="I933">IFERROR((INDEX(名冊[#All],MATCH(表格8[[#This Row],[姓名]],名冊[[#All],[姓名]],0),COLUMN(名冊[[#Headers],[包月]]))),"")</f>
        <v>0</v>
      </c>
      <c r="J933" s="165">
        <f>600</f>
        <v>600</v>
      </c>
      <c r="K933" s="174">
        <f>-(ROUND(IF(表格8[姓名]="",0,(((表格8[月費]+表格8[[#This Row],[包月]])/30)-表格8[佔床費])*表格8[住院天數(含前後日)]),0))</f>
        <v>-2000</v>
      </c>
      <c r="L933" s="169" t="str">
        <f>"住院退費 "&amp;TEXT(表格8[[#This Row],[住院日]],"mm/dd;;")&amp;"-"&amp;TEXT(表格8[[#This Row],[出院日]],"mm/dd;;")&amp;" 共"&amp;表格8[[#This Row],[住院天數(含前後日)]]&amp;"日"</f>
        <v>住院退費 10/27-10/31 共5日</v>
      </c>
      <c r="M933" s="167">
        <f>-(ROUNDDOWN(表格8[[#This Row],[住院天數(含前後日)]]/7,0)*50)</f>
        <v>0</v>
      </c>
      <c r="N933" s="70"/>
      <c r="O933" s="172"/>
      <c r="P933" s="174">
        <f>-(ROUND(表格8[[#This Row],[冷氣使用
天數]]*(500/30),0))</f>
        <v>0</v>
      </c>
    </row>
    <row r="934" spans="1:16">
      <c r="A934" s="160" t="str">
        <f t="array" ref="A934">IFERROR((INDEX(名冊[#All],MATCH(表格8[[#This Row],[姓名]],名冊[[#All],[姓名]],0),COLUMN(名冊[[#Headers],[字號]]))),"")</f>
        <v>1-740</v>
      </c>
      <c r="B934" s="160" t="s">
        <v>2119</v>
      </c>
      <c r="C934" s="162"/>
      <c r="D934" s="160" t="str">
        <f t="shared" si="26"/>
        <v>住院退費</v>
      </c>
      <c r="E934" s="163">
        <v>45602</v>
      </c>
      <c r="F934" s="163">
        <v>45638</v>
      </c>
      <c r="G934" s="168">
        <f>IF(AND(表格8[[#This Row],[住院日]]&lt;&gt;"",表格8[[#This Row],[出院日]]&lt;&gt;""),(IF(表格8[姓名]="",0,(表格8[出院日]-表格8[住院日])+1)),0)</f>
        <v>37</v>
      </c>
      <c r="H934" s="165">
        <f>IFERROR((INDEX(名冊[#All],MATCH(表格8[[#This Row],[姓名]],名冊[[#All],[姓名]],0),COLUMN(名冊[[#Headers],[月費]]))),"")</f>
        <v>25000</v>
      </c>
      <c r="I934" s="165">
        <f t="array" ref="I934">IFERROR((INDEX(名冊[#All],MATCH(表格8[[#This Row],[姓名]],名冊[[#All],[姓名]],0),COLUMN(名冊[[#Headers],[包月]]))),"")</f>
        <v>0</v>
      </c>
      <c r="J934" s="165">
        <f>600</f>
        <v>600</v>
      </c>
      <c r="K934" s="174">
        <f>-(ROUND(IF(表格8[姓名]="",0,(((表格8[月費]+表格8[[#This Row],[包月]])/30)-表格8[佔床費])*表格8[住院天數(含前後日)]),0))</f>
        <v>-8633</v>
      </c>
      <c r="L934" s="169" t="str">
        <f>"住院退費 "&amp;TEXT(表格8[[#This Row],[住院日]],"mm/dd;;")&amp;"-"&amp;TEXT(表格8[[#This Row],[出院日]],"mm/dd;;")&amp;" 共"&amp;表格8[[#This Row],[住院天數(含前後日)]]&amp;"日"</f>
        <v>住院退費 11/06-12/12 共37日</v>
      </c>
      <c r="M934" s="167">
        <f>-(ROUNDDOWN(表格8[[#This Row],[住院天數(含前後日)]]/7,0)*50)</f>
        <v>-250</v>
      </c>
      <c r="N934" s="70"/>
      <c r="O934" s="172"/>
      <c r="P934" s="174">
        <f>-(ROUND(表格8[[#This Row],[冷氣使用
天數]]*(500/30),0))</f>
        <v>0</v>
      </c>
    </row>
    <row r="935" spans="1:16">
      <c r="A935" s="160" t="str">
        <f t="array" ref="A935">IFERROR((INDEX(名冊[#All],MATCH(表格8[[#This Row],[姓名]],名冊[[#All],[姓名]],0),COLUMN(名冊[[#Headers],[字號]]))),"")</f>
        <v/>
      </c>
      <c r="B935" s="160" t="s">
        <v>2120</v>
      </c>
      <c r="C935" s="162"/>
      <c r="D935" s="160" t="str">
        <f t="shared" si="26"/>
        <v>住院退費</v>
      </c>
      <c r="E935" s="163">
        <v>45609</v>
      </c>
      <c r="F935" s="163">
        <v>45622</v>
      </c>
      <c r="G935" s="168">
        <f>IF(AND(表格8[[#This Row],[住院日]]&lt;&gt;"",表格8[[#This Row],[出院日]]&lt;&gt;""),(IF(表格8[姓名]="",0,(表格8[出院日]-表格8[住院日])+1)),0)</f>
        <v>14</v>
      </c>
      <c r="H935" s="165" t="str">
        <f>IFERROR((INDEX(名冊[#All],MATCH(表格8[[#This Row],[姓名]],名冊[[#All],[姓名]],0),COLUMN(名冊[[#Headers],[月費]]))),"")</f>
        <v/>
      </c>
      <c r="I935" s="165" t="str">
        <f t="array" ref="I935">IFERROR((INDEX(名冊[#All],MATCH(表格8[[#This Row],[姓名]],名冊[[#All],[姓名]],0),COLUMN(名冊[[#Headers],[包月]]))),"")</f>
        <v/>
      </c>
      <c r="J935" s="165">
        <f>600</f>
        <v>600</v>
      </c>
      <c r="K935" s="174" t="e">
        <f>-(ROUND(IF(表格8[姓名]="",0,(((表格8[月費]+表格8[[#This Row],[包月]])/30)-表格8[佔床費])*表格8[住院天數(含前後日)]),0))</f>
        <v>#VALUE!</v>
      </c>
      <c r="L935" s="169" t="str">
        <f>"住院退費 "&amp;TEXT(表格8[[#This Row],[住院日]],"mm/dd;;")&amp;"-"&amp;TEXT(表格8[[#This Row],[出院日]],"mm/dd;;")&amp;" 共"&amp;表格8[[#This Row],[住院天數(含前後日)]]&amp;"日"</f>
        <v>住院退費 11/13-11/26 共14日</v>
      </c>
      <c r="M935" s="167">
        <f>-(ROUNDDOWN(表格8[[#This Row],[住院天數(含前後日)]]/7,0)*50)</f>
        <v>-100</v>
      </c>
      <c r="N935" s="70"/>
      <c r="O935" s="172"/>
      <c r="P935" s="174">
        <f>-(ROUND(表格8[[#This Row],[冷氣使用
天數]]*(500/30),0))</f>
        <v>0</v>
      </c>
    </row>
    <row r="936" spans="1:16">
      <c r="A936" s="160" t="str">
        <f t="array" ref="A936">IFERROR((INDEX(名冊[#All],MATCH(表格8[[#This Row],[姓名]],名冊[[#All],[姓名]],0),COLUMN(名冊[[#Headers],[字號]]))),"")</f>
        <v>3-555</v>
      </c>
      <c r="B936" s="160" t="s">
        <v>2121</v>
      </c>
      <c r="C936" s="162"/>
      <c r="D936" s="160" t="str">
        <f t="shared" si="26"/>
        <v>住院退費</v>
      </c>
      <c r="E936" s="163">
        <v>45621</v>
      </c>
      <c r="F936" s="163">
        <v>45630</v>
      </c>
      <c r="G936" s="168">
        <f>IF(AND(表格8[[#This Row],[住院日]]&lt;&gt;"",表格8[[#This Row],[出院日]]&lt;&gt;""),(IF(表格8[姓名]="",0,(表格8[出院日]-表格8[住院日])+1)),0)</f>
        <v>10</v>
      </c>
      <c r="H936" s="165">
        <f>IFERROR((INDEX(名冊[#All],MATCH(表格8[[#This Row],[姓名]],名冊[[#All],[姓名]],0),COLUMN(名冊[[#Headers],[月費]]))),"")</f>
        <v>35000</v>
      </c>
      <c r="I936" s="165">
        <f t="array" ref="I936">IFERROR((INDEX(名冊[#All],MATCH(表格8[[#This Row],[姓名]],名冊[[#All],[姓名]],0),COLUMN(名冊[[#Headers],[包月]]))),"")</f>
        <v>0</v>
      </c>
      <c r="J936" s="165">
        <f>600</f>
        <v>600</v>
      </c>
      <c r="K936" s="174">
        <f>-(ROUND(IF(表格8[姓名]="",0,(((表格8[月費]+表格8[[#This Row],[包月]])/30)-表格8[佔床費])*表格8[住院天數(含前後日)]),0))</f>
        <v>-5667</v>
      </c>
      <c r="L936" s="169" t="str">
        <f>"住院退費 "&amp;TEXT(表格8[[#This Row],[住院日]],"mm/dd;;")&amp;"-"&amp;TEXT(表格8[[#This Row],[出院日]],"mm/dd;;")&amp;" 共"&amp;表格8[[#This Row],[住院天數(含前後日)]]&amp;"日"</f>
        <v>住院退費 11/25-12/04 共10日</v>
      </c>
      <c r="M936" s="167">
        <f>-(ROUNDDOWN(表格8[[#This Row],[住院天數(含前後日)]]/7,0)*50)</f>
        <v>-50</v>
      </c>
      <c r="N936" s="70"/>
      <c r="O936" s="172"/>
      <c r="P936" s="174">
        <f>-(ROUND(表格8[[#This Row],[冷氣使用
天數]]*(500/30),0))</f>
        <v>0</v>
      </c>
    </row>
    <row r="937" spans="1:16">
      <c r="A937" s="160" t="str">
        <f t="array" ref="A937">IFERROR((INDEX(名冊[#All],MATCH(表格8[[#This Row],[姓名]],名冊[[#All],[姓名]],0),COLUMN(名冊[[#Headers],[字號]]))),"")</f>
        <v>1-678</v>
      </c>
      <c r="B937" s="160" t="s">
        <v>2122</v>
      </c>
      <c r="C937" s="162"/>
      <c r="D937" s="160" t="str">
        <f t="shared" si="26"/>
        <v>住院退費</v>
      </c>
      <c r="E937" s="163">
        <v>45623</v>
      </c>
      <c r="F937" s="163">
        <v>45633</v>
      </c>
      <c r="G937" s="168">
        <f>IF(AND(表格8[[#This Row],[住院日]]&lt;&gt;"",表格8[[#This Row],[出院日]]&lt;&gt;""),(IF(表格8[姓名]="",0,(表格8[出院日]-表格8[住院日])+1)),0)</f>
        <v>11</v>
      </c>
      <c r="H937" s="165">
        <f>IFERROR((INDEX(名冊[#All],MATCH(表格8[[#This Row],[姓名]],名冊[[#All],[姓名]],0),COLUMN(名冊[[#Headers],[月費]]))),"")</f>
        <v>0</v>
      </c>
      <c r="I937" s="165">
        <f t="array" ref="I937">IFERROR((INDEX(名冊[#All],MATCH(表格8[[#This Row],[姓名]],名冊[[#All],[姓名]],0),COLUMN(名冊[[#Headers],[包月]]))),"")</f>
        <v>0</v>
      </c>
      <c r="J937" s="165">
        <f>600</f>
        <v>600</v>
      </c>
      <c r="K937" s="174">
        <f>-(ROUND(IF(表格8[姓名]="",0,(((表格8[月費]+表格8[[#This Row],[包月]])/30)-表格8[佔床費])*表格8[住院天數(含前後日)]),0))</f>
        <v>6600</v>
      </c>
      <c r="L937" s="169" t="str">
        <f>"住院退費 "&amp;TEXT(表格8[[#This Row],[住院日]],"mm/dd;;")&amp;"-"&amp;TEXT(表格8[[#This Row],[出院日]],"mm/dd;;")&amp;" 共"&amp;表格8[[#This Row],[住院天數(含前後日)]]&amp;"日"</f>
        <v>住院退費 11/27-12/07 共11日</v>
      </c>
      <c r="M937" s="167">
        <f>-(ROUNDDOWN(表格8[[#This Row],[住院天數(含前後日)]]/7,0)*50)</f>
        <v>-50</v>
      </c>
      <c r="N937" s="70"/>
      <c r="O937" s="172"/>
      <c r="P937" s="174">
        <f>-(ROUND(表格8[[#This Row],[冷氣使用
天數]]*(500/30),0))</f>
        <v>0</v>
      </c>
    </row>
    <row r="938" spans="1:16">
      <c r="A938" s="160" t="str">
        <f t="array" ref="A938">IFERROR((INDEX(名冊[#All],MATCH(表格8[[#This Row],[姓名]],名冊[[#All],[姓名]],0),COLUMN(名冊[[#Headers],[字號]]))),"")</f>
        <v>1-708</v>
      </c>
      <c r="B938" s="160" t="s">
        <v>2115</v>
      </c>
      <c r="C938" s="162"/>
      <c r="D938" s="160" t="str">
        <f t="shared" si="26"/>
        <v>住院退費</v>
      </c>
      <c r="E938" s="163">
        <v>45628</v>
      </c>
      <c r="F938" s="163">
        <v>45639</v>
      </c>
      <c r="G938" s="168">
        <f>IF(AND(表格8[[#This Row],[住院日]]&lt;&gt;"",表格8[[#This Row],[出院日]]&lt;&gt;""),(IF(表格8[姓名]="",0,(表格8[出院日]-表格8[住院日])+1)),0)</f>
        <v>12</v>
      </c>
      <c r="H938" s="165">
        <f>IFERROR((INDEX(名冊[#All],MATCH(表格8[[#This Row],[姓名]],名冊[[#All],[姓名]],0),COLUMN(名冊[[#Headers],[月費]]))),"")</f>
        <v>30000</v>
      </c>
      <c r="I938" s="165">
        <f t="array" ref="I938">IFERROR((INDEX(名冊[#All],MATCH(表格8[[#This Row],[姓名]],名冊[[#All],[姓名]],0),COLUMN(名冊[[#Headers],[包月]]))),"")</f>
        <v>0</v>
      </c>
      <c r="J938" s="165">
        <f>600</f>
        <v>600</v>
      </c>
      <c r="K938" s="174">
        <f>-(ROUND(IF(表格8[姓名]="",0,(((表格8[月費]+表格8[[#This Row],[包月]])/30)-表格8[佔床費])*表格8[住院天數(含前後日)]),0))</f>
        <v>-4800</v>
      </c>
      <c r="L938" s="169" t="str">
        <f>"住院退費 "&amp;TEXT(表格8[[#This Row],[住院日]],"mm/dd;;")&amp;"-"&amp;TEXT(表格8[[#This Row],[出院日]],"mm/dd;;")&amp;" 共"&amp;表格8[[#This Row],[住院天數(含前後日)]]&amp;"日"</f>
        <v>住院退費 12/02-12/13 共12日</v>
      </c>
      <c r="M938" s="167">
        <f>-(ROUNDDOWN(表格8[[#This Row],[住院天數(含前後日)]]/7,0)*50)</f>
        <v>-50</v>
      </c>
      <c r="N938" s="70"/>
      <c r="O938" s="172"/>
      <c r="P938" s="174">
        <f>-(ROUND(表格8[[#This Row],[冷氣使用
天數]]*(500/30),0))</f>
        <v>0</v>
      </c>
    </row>
    <row r="939" spans="1:16">
      <c r="A939" s="160" t="str">
        <f t="array" ref="A939">IFERROR((INDEX(名冊[#All],MATCH(表格8[[#This Row],[姓名]],名冊[[#All],[姓名]],0),COLUMN(名冊[[#Headers],[字號]]))),"")</f>
        <v>3-546</v>
      </c>
      <c r="B939" s="160" t="s">
        <v>2123</v>
      </c>
      <c r="C939" s="162"/>
      <c r="D939" s="160" t="str">
        <f t="shared" si="26"/>
        <v>住院退費</v>
      </c>
      <c r="E939" s="163">
        <v>45583</v>
      </c>
      <c r="F939" s="163">
        <v>45607</v>
      </c>
      <c r="G939" s="168">
        <f>IF(AND(表格8[[#This Row],[住院日]]&lt;&gt;"",表格8[[#This Row],[出院日]]&lt;&gt;""),(IF(表格8[姓名]="",0,(表格8[出院日]-表格8[住院日])+1)),0)</f>
        <v>25</v>
      </c>
      <c r="H939" s="165">
        <f>IFERROR((INDEX(名冊[#All],MATCH(表格8[[#This Row],[姓名]],名冊[[#All],[姓名]],0),COLUMN(名冊[[#Headers],[月費]]))),"")</f>
        <v>33000</v>
      </c>
      <c r="I939" s="165">
        <f t="array" ref="I939">IFERROR((INDEX(名冊[#All],MATCH(表格8[[#This Row],[姓名]],名冊[[#All],[姓名]],0),COLUMN(名冊[[#Headers],[包月]]))),"")</f>
        <v>0</v>
      </c>
      <c r="J939" s="165">
        <f>600</f>
        <v>600</v>
      </c>
      <c r="K939" s="174">
        <f>-(ROUND(IF(表格8[姓名]="",0,(((表格8[月費]+表格8[[#This Row],[包月]])/30)-表格8[佔床費])*表格8[住院天數(含前後日)]),0))</f>
        <v>-12500</v>
      </c>
      <c r="L939" s="169" t="str">
        <f>"住院退費 "&amp;TEXT(表格8[[#This Row],[住院日]],"mm/dd;;")&amp;"-"&amp;TEXT(表格8[[#This Row],[出院日]],"mm/dd;;")&amp;" 共"&amp;表格8[[#This Row],[住院天數(含前後日)]]&amp;"日"</f>
        <v>住院退費 10/18-11/11 共25日</v>
      </c>
      <c r="M939" s="167">
        <f>-(ROUNDDOWN(表格8[[#This Row],[住院天數(含前後日)]]/7,0)*50)</f>
        <v>-150</v>
      </c>
      <c r="N939" s="70"/>
      <c r="O939" s="172"/>
      <c r="P939" s="174">
        <f>-(ROUND(表格8[[#This Row],[冷氣使用
天數]]*(500/30),0))</f>
        <v>0</v>
      </c>
    </row>
    <row r="940" spans="1:16">
      <c r="A940" s="160" t="str">
        <f t="array" ref="A940">IFERROR((INDEX(名冊[#All],MATCH(表格8[[#This Row],[姓名]],名冊[[#All],[姓名]],0),COLUMN(名冊[[#Headers],[字號]]))),"")</f>
        <v>3-504</v>
      </c>
      <c r="B940" s="160" t="s">
        <v>2124</v>
      </c>
      <c r="C940" s="162"/>
      <c r="D940" s="160" t="str">
        <f t="shared" si="26"/>
        <v>住院退費</v>
      </c>
      <c r="E940" s="163">
        <v>45604</v>
      </c>
      <c r="F940" s="163">
        <v>45632</v>
      </c>
      <c r="G940" s="168">
        <f>IF(AND(表格8[[#This Row],[住院日]]&lt;&gt;"",表格8[[#This Row],[出院日]]&lt;&gt;""),(IF(表格8[姓名]="",0,(表格8[出院日]-表格8[住院日])+1)),0)</f>
        <v>29</v>
      </c>
      <c r="H940" s="165">
        <f>IFERROR((INDEX(名冊[#All],MATCH(表格8[[#This Row],[姓名]],名冊[[#All],[姓名]],0),COLUMN(名冊[[#Headers],[月費]]))),"")</f>
        <v>25000</v>
      </c>
      <c r="I940" s="165">
        <f t="array" ref="I940">IFERROR((INDEX(名冊[#All],MATCH(表格8[[#This Row],[姓名]],名冊[[#All],[姓名]],0),COLUMN(名冊[[#Headers],[包月]]))),"")</f>
        <v>0</v>
      </c>
      <c r="J940" s="165">
        <f>600</f>
        <v>600</v>
      </c>
      <c r="K940" s="174">
        <f>-(ROUND(IF(表格8[姓名]="",0,(((表格8[月費]+表格8[[#This Row],[包月]])/30)-表格8[佔床費])*表格8[住院天數(含前後日)]),0))</f>
        <v>-6767</v>
      </c>
      <c r="L940" s="169" t="str">
        <f>"住院退費 "&amp;TEXT(表格8[[#This Row],[住院日]],"mm/dd;;")&amp;"-"&amp;TEXT(表格8[[#This Row],[出院日]],"mm/dd;;")&amp;" 共"&amp;表格8[[#This Row],[住院天數(含前後日)]]&amp;"日"</f>
        <v>住院退費 11/08-12/06 共29日</v>
      </c>
      <c r="M940" s="167">
        <f>-(ROUNDDOWN(表格8[[#This Row],[住院天數(含前後日)]]/7,0)*50)</f>
        <v>-200</v>
      </c>
      <c r="N940" s="70"/>
      <c r="O940" s="172"/>
      <c r="P940" s="174">
        <f>-(ROUND(表格8[[#This Row],[冷氣使用
天數]]*(500/30),0))</f>
        <v>0</v>
      </c>
    </row>
    <row r="941" spans="1:16">
      <c r="A941" s="160" t="str">
        <f t="array" ref="A941">IFERROR((INDEX(名冊[#All],MATCH(表格8[[#This Row],[姓名]],名冊[[#All],[姓名]],0),COLUMN(名冊[[#Headers],[字號]]))),"")</f>
        <v/>
      </c>
      <c r="B941" s="160" t="s">
        <v>2125</v>
      </c>
      <c r="C941" s="162"/>
      <c r="D941" s="160" t="str">
        <f t="shared" si="26"/>
        <v>住院退費</v>
      </c>
      <c r="E941" s="163">
        <v>45564</v>
      </c>
      <c r="F941" s="163">
        <v>45598</v>
      </c>
      <c r="G941" s="168">
        <f>IF(AND(表格8[[#This Row],[住院日]]&lt;&gt;"",表格8[[#This Row],[出院日]]&lt;&gt;""),(IF(表格8[姓名]="",0,(表格8[出院日]-表格8[住院日])+1)),0)</f>
        <v>35</v>
      </c>
      <c r="H941" s="165" t="str">
        <f>IFERROR((INDEX(名冊[#All],MATCH(表格8[[#This Row],[姓名]],名冊[[#All],[姓名]],0),COLUMN(名冊[[#Headers],[月費]]))),"")</f>
        <v/>
      </c>
      <c r="I941" s="165" t="str">
        <f t="array" ref="I941">IFERROR((INDEX(名冊[#All],MATCH(表格8[[#This Row],[姓名]],名冊[[#All],[姓名]],0),COLUMN(名冊[[#Headers],[包月]]))),"")</f>
        <v/>
      </c>
      <c r="J941" s="165">
        <f>600</f>
        <v>600</v>
      </c>
      <c r="K941" s="174" t="e">
        <f>-(ROUND(IF(表格8[姓名]="",0,(((表格8[月費]+表格8[[#This Row],[包月]])/30)-表格8[佔床費])*表格8[住院天數(含前後日)]),0))</f>
        <v>#VALUE!</v>
      </c>
      <c r="L941" s="169" t="str">
        <f>"住院退費 "&amp;TEXT(表格8[[#This Row],[住院日]],"mm/dd;;")&amp;"-"&amp;TEXT(表格8[[#This Row],[出院日]],"mm/dd;;")&amp;" 共"&amp;表格8[[#This Row],[住院天數(含前後日)]]&amp;"日"</f>
        <v>住院退費 09/29-11/02 共35日</v>
      </c>
      <c r="M941" s="167">
        <f>-(ROUNDDOWN(表格8[[#This Row],[住院天數(含前後日)]]/7,0)*50)</f>
        <v>-250</v>
      </c>
      <c r="N941" s="70"/>
      <c r="O941" s="172"/>
      <c r="P941" s="174">
        <f>-(ROUND(表格8[[#This Row],[冷氣使用
天數]]*(500/30),0))</f>
        <v>0</v>
      </c>
    </row>
    <row r="942" spans="1:16">
      <c r="A942" s="160" t="str">
        <f t="array" ref="A942">IFERROR((INDEX(名冊[#All],MATCH(表格8[[#This Row],[姓名]],名冊[[#All],[姓名]],0),COLUMN(名冊[[#Headers],[字號]]))),"")</f>
        <v>2-155</v>
      </c>
      <c r="B942" s="160" t="s">
        <v>2126</v>
      </c>
      <c r="C942" s="162"/>
      <c r="D942" s="160" t="str">
        <f t="shared" si="26"/>
        <v>住院退費</v>
      </c>
      <c r="E942" s="163">
        <v>45583</v>
      </c>
      <c r="F942" s="163">
        <v>45602</v>
      </c>
      <c r="G942" s="168">
        <f>IF(AND(表格8[[#This Row],[住院日]]&lt;&gt;"",表格8[[#This Row],[出院日]]&lt;&gt;""),(IF(表格8[姓名]="",0,(表格8[出院日]-表格8[住院日])+1)),0)</f>
        <v>20</v>
      </c>
      <c r="H942" s="165">
        <f>IFERROR((INDEX(名冊[#All],MATCH(表格8[[#This Row],[姓名]],名冊[[#All],[姓名]],0),COLUMN(名冊[[#Headers],[月費]]))),"")</f>
        <v>37000</v>
      </c>
      <c r="I942" s="165">
        <f t="array" ref="I942">IFERROR((INDEX(名冊[#All],MATCH(表格8[[#This Row],[姓名]],名冊[[#All],[姓名]],0),COLUMN(名冊[[#Headers],[包月]]))),"")</f>
        <v>0</v>
      </c>
      <c r="J942" s="165">
        <f>600</f>
        <v>600</v>
      </c>
      <c r="K942" s="174">
        <f>-(ROUND(IF(表格8[姓名]="",0,(((表格8[月費]+表格8[[#This Row],[包月]])/30)-表格8[佔床費])*表格8[住院天數(含前後日)]),0))</f>
        <v>-12667</v>
      </c>
      <c r="L942" s="169" t="str">
        <f>"住院退費 "&amp;TEXT(表格8[[#This Row],[住院日]],"mm/dd;;")&amp;"-"&amp;TEXT(表格8[[#This Row],[出院日]],"mm/dd;;")&amp;" 共"&amp;表格8[[#This Row],[住院天數(含前後日)]]&amp;"日"</f>
        <v>住院退費 10/18-11/06 共20日</v>
      </c>
      <c r="M942" s="167">
        <f>-(ROUNDDOWN(表格8[[#This Row],[住院天數(含前後日)]]/7,0)*50)</f>
        <v>-100</v>
      </c>
      <c r="N942" s="70"/>
      <c r="O942" s="172"/>
      <c r="P942" s="174">
        <f>-(ROUND(表格8[[#This Row],[冷氣使用
天數]]*(500/30),0))</f>
        <v>0</v>
      </c>
    </row>
    <row r="943" spans="1:16">
      <c r="A943" s="160" t="str">
        <f t="array" ref="A943">IFERROR((INDEX(名冊[#All],MATCH(表格8[[#This Row],[姓名]],名冊[[#All],[姓名]],0),COLUMN(名冊[[#Headers],[字號]]))),"")</f>
        <v/>
      </c>
      <c r="B943" s="160" t="s">
        <v>2127</v>
      </c>
      <c r="C943" s="162"/>
      <c r="D943" s="160" t="str">
        <f t="shared" si="26"/>
        <v>住院退費</v>
      </c>
      <c r="E943" s="163">
        <v>45594</v>
      </c>
      <c r="F943" s="163">
        <v>45616</v>
      </c>
      <c r="G943" s="168">
        <f>IF(AND(表格8[[#This Row],[住院日]]&lt;&gt;"",表格8[[#This Row],[出院日]]&lt;&gt;""),(IF(表格8[姓名]="",0,(表格8[出院日]-表格8[住院日])+1)),0)</f>
        <v>23</v>
      </c>
      <c r="H943" s="165" t="str">
        <f>IFERROR((INDEX(名冊[#All],MATCH(表格8[[#This Row],[姓名]],名冊[[#All],[姓名]],0),COLUMN(名冊[[#Headers],[月費]]))),"")</f>
        <v/>
      </c>
      <c r="I943" s="165" t="str">
        <f t="array" ref="I943">IFERROR((INDEX(名冊[#All],MATCH(表格8[[#This Row],[姓名]],名冊[[#All],[姓名]],0),COLUMN(名冊[[#Headers],[包月]]))),"")</f>
        <v/>
      </c>
      <c r="J943" s="165">
        <f>600</f>
        <v>600</v>
      </c>
      <c r="K943" s="174" t="e">
        <f>-(ROUND(IF(表格8[姓名]="",0,(((表格8[月費]+表格8[[#This Row],[包月]])/30)-表格8[佔床費])*表格8[住院天數(含前後日)]),0))</f>
        <v>#VALUE!</v>
      </c>
      <c r="L943" s="169" t="str">
        <f>"住院退費 "&amp;TEXT(表格8[[#This Row],[住院日]],"mm/dd;;")&amp;"-"&amp;TEXT(表格8[[#This Row],[出院日]],"mm/dd;;")&amp;" 共"&amp;表格8[[#This Row],[住院天數(含前後日)]]&amp;"日"</f>
        <v>住院退費 10/29-11/20 共23日</v>
      </c>
      <c r="M943" s="167">
        <f>-(ROUNDDOWN(表格8[[#This Row],[住院天數(含前後日)]]/7,0)*50)</f>
        <v>-150</v>
      </c>
      <c r="N943" s="70"/>
      <c r="O943" s="172"/>
      <c r="P943" s="174">
        <f>-(ROUND(表格8[[#This Row],[冷氣使用
天數]]*(500/30),0))</f>
        <v>0</v>
      </c>
    </row>
    <row r="944" spans="1:16">
      <c r="A944" s="160" t="str">
        <f t="array" ref="A944">IFERROR((INDEX(名冊[#All],MATCH(表格8[[#This Row],[姓名]],名冊[[#All],[姓名]],0),COLUMN(名冊[[#Headers],[字號]]))),"")</f>
        <v/>
      </c>
      <c r="B944" s="160" t="s">
        <v>2127</v>
      </c>
      <c r="C944" s="162"/>
      <c r="D944" s="160" t="str">
        <f t="shared" si="26"/>
        <v>住院退費</v>
      </c>
      <c r="E944" s="163">
        <v>45572</v>
      </c>
      <c r="F944" s="163">
        <v>45593</v>
      </c>
      <c r="G944" s="168">
        <f>IF(AND(表格8[[#This Row],[住院日]]&lt;&gt;"",表格8[[#This Row],[出院日]]&lt;&gt;""),(IF(表格8[姓名]="",0,(表格8[出院日]-表格8[住院日])+1)),0)</f>
        <v>22</v>
      </c>
      <c r="H944" s="165" t="str">
        <f>IFERROR((INDEX(名冊[#All],MATCH(表格8[[#This Row],[姓名]],名冊[[#All],[姓名]],0),COLUMN(名冊[[#Headers],[月費]]))),"")</f>
        <v/>
      </c>
      <c r="I944" s="165" t="str">
        <f t="array" ref="I944">IFERROR((INDEX(名冊[#All],MATCH(表格8[[#This Row],[姓名]],名冊[[#All],[姓名]],0),COLUMN(名冊[[#Headers],[包月]]))),"")</f>
        <v/>
      </c>
      <c r="J944" s="165">
        <f>600</f>
        <v>600</v>
      </c>
      <c r="K944" s="174" t="e">
        <f>-(ROUND(IF(表格8[姓名]="",0,(((表格8[月費]+表格8[[#This Row],[包月]])/30)-表格8[佔床費])*表格8[住院天數(含前後日)]),0))</f>
        <v>#VALUE!</v>
      </c>
      <c r="L944" s="169" t="str">
        <f>"住院退費 "&amp;TEXT(表格8[[#This Row],[住院日]],"mm/dd;;")&amp;"-"&amp;TEXT(表格8[[#This Row],[出院日]],"mm/dd;;")&amp;" 共"&amp;表格8[[#This Row],[住院天數(含前後日)]]&amp;"日"</f>
        <v>住院退費 10/07-10/28 共22日</v>
      </c>
      <c r="M944" s="167">
        <f>-(ROUNDDOWN(表格8[[#This Row],[住院天數(含前後日)]]/7,0)*50)</f>
        <v>-150</v>
      </c>
      <c r="N944" s="70"/>
      <c r="O944" s="172"/>
      <c r="P944" s="174">
        <f>-(ROUND(表格8[[#This Row],[冷氣使用
天數]]*(500/30),0))</f>
        <v>0</v>
      </c>
    </row>
    <row r="945" spans="1:16">
      <c r="A945" s="160" t="str">
        <f t="array" ref="A945">IFERROR((INDEX(名冊[#All],MATCH(表格8[[#This Row],[姓名]],名冊[[#All],[姓名]],0),COLUMN(名冊[[#Headers],[字號]]))),"")</f>
        <v>2-194</v>
      </c>
      <c r="B945" s="160" t="s">
        <v>2128</v>
      </c>
      <c r="C945" s="162"/>
      <c r="D945" s="160" t="str">
        <f t="shared" si="26"/>
        <v>住院退費</v>
      </c>
      <c r="E945" s="163">
        <v>45600</v>
      </c>
      <c r="F945" s="163">
        <v>45603</v>
      </c>
      <c r="G945" s="168">
        <f>IF(AND(表格8[[#This Row],[住院日]]&lt;&gt;"",表格8[[#This Row],[出院日]]&lt;&gt;""),(IF(表格8[姓名]="",0,(表格8[出院日]-表格8[住院日])+1)),0)</f>
        <v>4</v>
      </c>
      <c r="H945" s="165">
        <f>IFERROR((INDEX(名冊[#All],MATCH(表格8[[#This Row],[姓名]],名冊[[#All],[姓名]],0),COLUMN(名冊[[#Headers],[月費]]))),"")</f>
        <v>35000</v>
      </c>
      <c r="I945" s="165">
        <f t="array" ref="I945">IFERROR((INDEX(名冊[#All],MATCH(表格8[[#This Row],[姓名]],名冊[[#All],[姓名]],0),COLUMN(名冊[[#Headers],[包月]]))),"")</f>
        <v>0</v>
      </c>
      <c r="J945" s="165">
        <f>600</f>
        <v>600</v>
      </c>
      <c r="K945" s="174">
        <f>-(ROUND(IF(表格8[姓名]="",0,(((表格8[月費]+表格8[[#This Row],[包月]])/30)-表格8[佔床費])*表格8[住院天數(含前後日)]),0))</f>
        <v>-2267</v>
      </c>
      <c r="L945" s="169" t="str">
        <f>"住院退費 "&amp;TEXT(表格8[[#This Row],[住院日]],"mm/dd;;")&amp;"-"&amp;TEXT(表格8[[#This Row],[出院日]],"mm/dd;;")&amp;" 共"&amp;表格8[[#This Row],[住院天數(含前後日)]]&amp;"日"</f>
        <v>住院退費 11/04-11/07 共4日</v>
      </c>
      <c r="M945" s="167">
        <f>-(ROUNDDOWN(表格8[[#This Row],[住院天數(含前後日)]]/7,0)*50)</f>
        <v>0</v>
      </c>
      <c r="N945" s="70"/>
      <c r="O945" s="172"/>
      <c r="P945" s="174">
        <f>-(ROUND(表格8[[#This Row],[冷氣使用
天數]]*(500/30),0))</f>
        <v>0</v>
      </c>
    </row>
    <row r="946" spans="1:16">
      <c r="A946" s="160" t="str">
        <f t="array" ref="A946">IFERROR((INDEX(名冊[#All],MATCH(表格8[[#This Row],[姓名]],名冊[[#All],[姓名]],0),COLUMN(名冊[[#Headers],[字號]]))),"")</f>
        <v>2-081</v>
      </c>
      <c r="B946" s="160" t="s">
        <v>2129</v>
      </c>
      <c r="C946" s="162"/>
      <c r="D946" s="160" t="str">
        <f t="shared" si="26"/>
        <v>住院退費</v>
      </c>
      <c r="E946" s="163">
        <v>45602</v>
      </c>
      <c r="F946" s="163">
        <v>45624</v>
      </c>
      <c r="G946" s="168">
        <f>IF(AND(表格8[[#This Row],[住院日]]&lt;&gt;"",表格8[[#This Row],[出院日]]&lt;&gt;""),(IF(表格8[姓名]="",0,(表格8[出院日]-表格8[住院日])+1)),0)</f>
        <v>23</v>
      </c>
      <c r="H946" s="165">
        <f>IFERROR((INDEX(名冊[#All],MATCH(表格8[[#This Row],[姓名]],名冊[[#All],[姓名]],0),COLUMN(名冊[[#Headers],[月費]]))),"")</f>
        <v>37000</v>
      </c>
      <c r="I946" s="165">
        <f t="array" ref="I946">IFERROR((INDEX(名冊[#All],MATCH(表格8[[#This Row],[姓名]],名冊[[#All],[姓名]],0),COLUMN(名冊[[#Headers],[包月]]))),"")</f>
        <v>0</v>
      </c>
      <c r="J946" s="165">
        <f>600</f>
        <v>600</v>
      </c>
      <c r="K946" s="174">
        <f>-(ROUND(IF(表格8[姓名]="",0,(((表格8[月費]+表格8[[#This Row],[包月]])/30)-表格8[佔床費])*表格8[住院天數(含前後日)]),0))</f>
        <v>-14567</v>
      </c>
      <c r="L946" s="169" t="str">
        <f>"住院退費 "&amp;TEXT(表格8[[#This Row],[住院日]],"mm/dd;;")&amp;"-"&amp;TEXT(表格8[[#This Row],[出院日]],"mm/dd;;")&amp;" 共"&amp;表格8[[#This Row],[住院天數(含前後日)]]&amp;"日"</f>
        <v>住院退費 11/06-11/28 共23日</v>
      </c>
      <c r="M946" s="167">
        <f>-(ROUNDDOWN(表格8[[#This Row],[住院天數(含前後日)]]/7,0)*50)</f>
        <v>-150</v>
      </c>
      <c r="N946" s="70"/>
      <c r="O946" s="172"/>
      <c r="P946" s="174">
        <f>-(ROUND(表格8[[#This Row],[冷氣使用
天數]]*(500/30),0))</f>
        <v>0</v>
      </c>
    </row>
    <row r="947" spans="1:16">
      <c r="A947" s="160" t="str">
        <f t="array" ref="A947">IFERROR((INDEX(名冊[#All],MATCH(表格8[[#This Row],[姓名]],名冊[[#All],[姓名]],0),COLUMN(名冊[[#Headers],[字號]]))),"")</f>
        <v>2-168</v>
      </c>
      <c r="B947" s="160" t="s">
        <v>2130</v>
      </c>
      <c r="C947" s="162"/>
      <c r="D947" s="160" t="str">
        <f t="shared" si="26"/>
        <v>住院退費</v>
      </c>
      <c r="E947" s="163">
        <v>45602</v>
      </c>
      <c r="F947" s="163">
        <v>45611</v>
      </c>
      <c r="G947" s="168">
        <f>IF(AND(表格8[[#This Row],[住院日]]&lt;&gt;"",表格8[[#This Row],[出院日]]&lt;&gt;""),(IF(表格8[姓名]="",0,(表格8[出院日]-表格8[住院日])+1)),0)</f>
        <v>10</v>
      </c>
      <c r="H947" s="165">
        <f>IFERROR((INDEX(名冊[#All],MATCH(表格8[[#This Row],[姓名]],名冊[[#All],[姓名]],0),COLUMN(名冊[[#Headers],[月費]]))),"")</f>
        <v>37000</v>
      </c>
      <c r="I947" s="165">
        <f t="array" ref="I947">IFERROR((INDEX(名冊[#All],MATCH(表格8[[#This Row],[姓名]],名冊[[#All],[姓名]],0),COLUMN(名冊[[#Headers],[包月]]))),"")</f>
        <v>0</v>
      </c>
      <c r="J947" s="165">
        <f>600</f>
        <v>600</v>
      </c>
      <c r="K947" s="174">
        <f>-(ROUND(IF(表格8[姓名]="",0,(((表格8[月費]+表格8[[#This Row],[包月]])/30)-表格8[佔床費])*表格8[住院天數(含前後日)]),0))</f>
        <v>-6333</v>
      </c>
      <c r="L947" s="169" t="str">
        <f>"住院退費 "&amp;TEXT(表格8[[#This Row],[住院日]],"mm/dd;;")&amp;"-"&amp;TEXT(表格8[[#This Row],[出院日]],"mm/dd;;")&amp;" 共"&amp;表格8[[#This Row],[住院天數(含前後日)]]&amp;"日"</f>
        <v>住院退費 11/06-11/15 共10日</v>
      </c>
      <c r="M947" s="167">
        <f>-(ROUNDDOWN(表格8[[#This Row],[住院天數(含前後日)]]/7,0)*50)</f>
        <v>-50</v>
      </c>
      <c r="N947" s="70"/>
      <c r="O947" s="172"/>
      <c r="P947" s="174">
        <f>-(ROUND(表格8[[#This Row],[冷氣使用
天數]]*(500/30),0))</f>
        <v>0</v>
      </c>
    </row>
    <row r="948" spans="1:16">
      <c r="A948" s="160" t="str">
        <f t="array" ref="A948">IFERROR((INDEX(名冊[#All],MATCH(表格8[[#This Row],[姓名]],名冊[[#All],[姓名]],0),COLUMN(名冊[[#Headers],[字號]]))),"")</f>
        <v>2-174</v>
      </c>
      <c r="B948" s="160" t="s">
        <v>2131</v>
      </c>
      <c r="C948" s="162"/>
      <c r="D948" s="160" t="str">
        <f t="shared" si="26"/>
        <v>住院退費</v>
      </c>
      <c r="E948" s="163">
        <v>45604</v>
      </c>
      <c r="F948" s="163">
        <v>45617</v>
      </c>
      <c r="G948" s="168">
        <f>IF(AND(表格8[[#This Row],[住院日]]&lt;&gt;"",表格8[[#This Row],[出院日]]&lt;&gt;""),(IF(表格8[姓名]="",0,(表格8[出院日]-表格8[住院日])+1)),0)</f>
        <v>14</v>
      </c>
      <c r="H948" s="165">
        <f>IFERROR((INDEX(名冊[#All],MATCH(表格8[[#This Row],[姓名]],名冊[[#All],[姓名]],0),COLUMN(名冊[[#Headers],[月費]]))),"")</f>
        <v>36000</v>
      </c>
      <c r="I948" s="165">
        <f t="array" ref="I948">IFERROR((INDEX(名冊[#All],MATCH(表格8[[#This Row],[姓名]],名冊[[#All],[姓名]],0),COLUMN(名冊[[#Headers],[包月]]))),"")</f>
        <v>0</v>
      </c>
      <c r="J948" s="165">
        <f>600</f>
        <v>600</v>
      </c>
      <c r="K948" s="174">
        <f>-(ROUND(IF(表格8[姓名]="",0,(((表格8[月費]+表格8[[#This Row],[包月]])/30)-表格8[佔床費])*表格8[住院天數(含前後日)]),0))</f>
        <v>-8400</v>
      </c>
      <c r="L948" s="169" t="str">
        <f>"住院退費 "&amp;TEXT(表格8[[#This Row],[住院日]],"mm/dd;;")&amp;"-"&amp;TEXT(表格8[[#This Row],[出院日]],"mm/dd;;")&amp;" 共"&amp;表格8[[#This Row],[住院天數(含前後日)]]&amp;"日"</f>
        <v>住院退費 11/08-11/21 共14日</v>
      </c>
      <c r="M948" s="167">
        <f>-(ROUNDDOWN(表格8[[#This Row],[住院天數(含前後日)]]/7,0)*50)</f>
        <v>-100</v>
      </c>
      <c r="N948" s="70"/>
      <c r="O948" s="172"/>
      <c r="P948" s="174">
        <f>-(ROUND(表格8[[#This Row],[冷氣使用
天數]]*(500/30),0))</f>
        <v>0</v>
      </c>
    </row>
    <row r="949" spans="1:16">
      <c r="A949" s="160" t="str">
        <f t="array" ref="A949">IFERROR((INDEX(名冊[#All],MATCH(表格8[[#This Row],[姓名]],名冊[[#All],[姓名]],0),COLUMN(名冊[[#Headers],[字號]]))),"")</f>
        <v/>
      </c>
      <c r="B949" s="160" t="s">
        <v>2127</v>
      </c>
      <c r="C949" s="162"/>
      <c r="D949" s="160" t="str">
        <f t="shared" si="26"/>
        <v>住院退費</v>
      </c>
      <c r="E949" s="163">
        <v>45621</v>
      </c>
      <c r="F949" s="163">
        <v>45639</v>
      </c>
      <c r="G949" s="168">
        <f>IF(AND(表格8[[#This Row],[住院日]]&lt;&gt;"",表格8[[#This Row],[出院日]]&lt;&gt;""),(IF(表格8[姓名]="",0,(表格8[出院日]-表格8[住院日])+1)),0)</f>
        <v>19</v>
      </c>
      <c r="H949" s="165" t="str">
        <f>IFERROR((INDEX(名冊[#All],MATCH(表格8[[#This Row],[姓名]],名冊[[#All],[姓名]],0),COLUMN(名冊[[#Headers],[月費]]))),"")</f>
        <v/>
      </c>
      <c r="I949" s="165" t="str">
        <f t="array" ref="I949">IFERROR((INDEX(名冊[#All],MATCH(表格8[[#This Row],[姓名]],名冊[[#All],[姓名]],0),COLUMN(名冊[[#Headers],[包月]]))),"")</f>
        <v/>
      </c>
      <c r="J949" s="165">
        <f>600</f>
        <v>600</v>
      </c>
      <c r="K949" s="174" t="e">
        <f>-(ROUND(IF(表格8[姓名]="",0,(((表格8[月費]+表格8[[#This Row],[包月]])/30)-表格8[佔床費])*表格8[住院天數(含前後日)]),0))</f>
        <v>#VALUE!</v>
      </c>
      <c r="L949" s="169" t="str">
        <f>"住院退費 "&amp;TEXT(表格8[[#This Row],[住院日]],"mm/dd;;")&amp;"-"&amp;TEXT(表格8[[#This Row],[出院日]],"mm/dd;;")&amp;" 共"&amp;表格8[[#This Row],[住院天數(含前後日)]]&amp;"日"</f>
        <v>住院退費 11/25-12/13 共19日</v>
      </c>
      <c r="M949" s="167">
        <f>-(ROUNDDOWN(表格8[[#This Row],[住院天數(含前後日)]]/7,0)*50)</f>
        <v>-100</v>
      </c>
      <c r="N949" s="70"/>
      <c r="O949" s="172"/>
      <c r="P949" s="174">
        <f>-(ROUND(表格8[[#This Row],[冷氣使用
天數]]*(500/30),0))</f>
        <v>0</v>
      </c>
    </row>
    <row r="950" spans="1:16">
      <c r="A950" s="160" t="str">
        <f t="array" ref="A950">IFERROR((INDEX(名冊[#All],MATCH(表格8[[#This Row],[姓名]],名冊[[#All],[姓名]],0),COLUMN(名冊[[#Headers],[字號]]))),"")</f>
        <v>1-701</v>
      </c>
      <c r="B950" s="160" t="s">
        <v>2196</v>
      </c>
      <c r="C950" s="162"/>
      <c r="D950" s="160" t="str">
        <f t="shared" ref="D950:D966" si="27">"住院退費"</f>
        <v>住院退費</v>
      </c>
      <c r="E950" s="163">
        <v>45235</v>
      </c>
      <c r="F950" s="163">
        <v>45278</v>
      </c>
      <c r="G950" s="168">
        <f>IF(AND(表格8[[#This Row],[住院日]]&lt;&gt;"",表格8[[#This Row],[出院日]]&lt;&gt;""),(IF(表格8[姓名]="",0,(表格8[出院日]-表格8[住院日])+1)),0)</f>
        <v>44</v>
      </c>
      <c r="H950" s="165">
        <f>IFERROR((INDEX(名冊[#All],MATCH(表格8[[#This Row],[姓名]],名冊[[#All],[姓名]],0),COLUMN(名冊[[#Headers],[月費]]))),"")</f>
        <v>30000</v>
      </c>
      <c r="I950" s="165">
        <f t="array" ref="I950">IFERROR((INDEX(名冊[#All],MATCH(表格8[[#This Row],[姓名]],名冊[[#All],[姓名]],0),COLUMN(名冊[[#Headers],[包月]]))),"")</f>
        <v>0</v>
      </c>
      <c r="J950" s="165">
        <f>600</f>
        <v>600</v>
      </c>
      <c r="K950" s="174">
        <f>-(ROUND(IF(表格8[姓名]="",0,(((表格8[月費]+表格8[[#This Row],[包月]])/30)-表格8[佔床費])*表格8[住院天數(含前後日)]),0))</f>
        <v>-17600</v>
      </c>
      <c r="L950" s="169" t="str">
        <f>"住院退費 "&amp;TEXT(表格8[[#This Row],[住院日]],"mm/dd;;")&amp;"-"&amp;TEXT(表格8[[#This Row],[出院日]],"mm/dd;;")&amp;" 共"&amp;表格8[[#This Row],[住院天數(含前後日)]]&amp;"日"</f>
        <v>住院退費 11/05-12/18 共44日</v>
      </c>
      <c r="M950" s="167">
        <f>-(ROUNDDOWN(表格8[[#This Row],[住院天數(含前後日)]]/7,0)*50)</f>
        <v>-300</v>
      </c>
      <c r="N950" s="70"/>
      <c r="O950" s="172"/>
      <c r="P950" s="174">
        <f>-(ROUND(表格8[[#This Row],[冷氣使用
天數]]*(500/30),0))</f>
        <v>0</v>
      </c>
    </row>
    <row r="951" spans="1:16">
      <c r="A951" s="160" t="str">
        <f t="array" ref="A951">IFERROR((INDEX(名冊[#All],MATCH(表格8[[#This Row],[姓名]],名冊[[#All],[姓名]],0),COLUMN(名冊[[#Headers],[字號]]))),"")</f>
        <v>3-555</v>
      </c>
      <c r="B951" s="160" t="s">
        <v>2198</v>
      </c>
      <c r="C951" s="162"/>
      <c r="D951" s="160" t="str">
        <f t="shared" si="27"/>
        <v>住院退費</v>
      </c>
      <c r="E951" s="163">
        <v>45272</v>
      </c>
      <c r="F951" s="163">
        <v>45279</v>
      </c>
      <c r="G951" s="168">
        <f>IF(AND(表格8[[#This Row],[住院日]]&lt;&gt;"",表格8[[#This Row],[出院日]]&lt;&gt;""),(IF(表格8[姓名]="",0,(表格8[出院日]-表格8[住院日])+1)),0)</f>
        <v>8</v>
      </c>
      <c r="H951" s="165">
        <f>IFERROR((INDEX(名冊[#All],MATCH(表格8[[#This Row],[姓名]],名冊[[#All],[姓名]],0),COLUMN(名冊[[#Headers],[月費]]))),"")</f>
        <v>35000</v>
      </c>
      <c r="I951" s="165">
        <f t="array" ref="I951">IFERROR((INDEX(名冊[#All],MATCH(表格8[[#This Row],[姓名]],名冊[[#All],[姓名]],0),COLUMN(名冊[[#Headers],[包月]]))),"")</f>
        <v>0</v>
      </c>
      <c r="J951" s="165">
        <f>600</f>
        <v>600</v>
      </c>
      <c r="K951" s="174">
        <f>-(ROUND(IF(表格8[姓名]="",0,(((表格8[月費]+表格8[[#This Row],[包月]])/30)-表格8[佔床費])*表格8[住院天數(含前後日)]),0))</f>
        <v>-4533</v>
      </c>
      <c r="L951" s="169" t="str">
        <f>"住院退費 "&amp;TEXT(表格8[[#This Row],[住院日]],"mm/dd;;")&amp;"-"&amp;TEXT(表格8[[#This Row],[出院日]],"mm/dd;;")&amp;" 共"&amp;表格8[[#This Row],[住院天數(含前後日)]]&amp;"日"</f>
        <v>住院退費 12/12-12/19 共8日</v>
      </c>
      <c r="M951" s="167">
        <f>-(ROUNDDOWN(表格8[[#This Row],[住院天數(含前後日)]]/7,0)*50)</f>
        <v>-50</v>
      </c>
      <c r="N951" s="70"/>
      <c r="O951" s="172"/>
      <c r="P951" s="174">
        <f>-(ROUND(表格8[[#This Row],[冷氣使用
天數]]*(500/30),0))</f>
        <v>0</v>
      </c>
    </row>
    <row r="952" spans="1:16">
      <c r="A952" s="160" t="str">
        <f t="array" ref="A952">IFERROR((INDEX(名冊[#All],MATCH(表格8[[#This Row],[姓名]],名冊[[#All],[姓名]],0),COLUMN(名冊[[#Headers],[字號]]))),"")</f>
        <v>1-607</v>
      </c>
      <c r="B952" s="160" t="s">
        <v>2199</v>
      </c>
      <c r="C952" s="162"/>
      <c r="D952" s="160" t="str">
        <f t="shared" si="27"/>
        <v>住院退費</v>
      </c>
      <c r="E952" s="163">
        <v>45273</v>
      </c>
      <c r="F952" s="163">
        <v>45279</v>
      </c>
      <c r="G952" s="168">
        <f>IF(AND(表格8[[#This Row],[住院日]]&lt;&gt;"",表格8[[#This Row],[出院日]]&lt;&gt;""),(IF(表格8[姓名]="",0,(表格8[出院日]-表格8[住院日])+1)),0)</f>
        <v>7</v>
      </c>
      <c r="H952" s="165">
        <f>IFERROR((INDEX(名冊[#All],MATCH(表格8[[#This Row],[姓名]],名冊[[#All],[姓名]],0),COLUMN(名冊[[#Headers],[月費]]))),"")</f>
        <v>30000</v>
      </c>
      <c r="I952" s="165">
        <f t="array" ref="I952">IFERROR((INDEX(名冊[#All],MATCH(表格8[[#This Row],[姓名]],名冊[[#All],[姓名]],0),COLUMN(名冊[[#Headers],[包月]]))),"")</f>
        <v>0</v>
      </c>
      <c r="J952" s="165">
        <f>600</f>
        <v>600</v>
      </c>
      <c r="K952" s="174">
        <f>-(ROUND(IF(表格8[姓名]="",0,(((表格8[月費]+表格8[[#This Row],[包月]])/30)-表格8[佔床費])*表格8[住院天數(含前後日)]),0))</f>
        <v>-2800</v>
      </c>
      <c r="L952" s="169" t="str">
        <f>"住院退費 "&amp;TEXT(表格8[[#This Row],[住院日]],"mm/dd;;")&amp;"-"&amp;TEXT(表格8[[#This Row],[出院日]],"mm/dd;;")&amp;" 共"&amp;表格8[[#This Row],[住院天數(含前後日)]]&amp;"日"</f>
        <v>住院退費 12/13-12/19 共7日</v>
      </c>
      <c r="M952" s="167">
        <f>-(ROUNDDOWN(表格8[[#This Row],[住院天數(含前後日)]]/7,0)*50)</f>
        <v>-50</v>
      </c>
      <c r="N952" s="70"/>
      <c r="O952" s="172"/>
      <c r="P952" s="174">
        <f>-(ROUND(表格8[[#This Row],[冷氣使用
天數]]*(500/30),0))</f>
        <v>0</v>
      </c>
    </row>
    <row r="953" spans="1:16">
      <c r="A953" s="160" t="str">
        <f t="array" ref="A953">IFERROR((INDEX(名冊[#All],MATCH(表格8[[#This Row],[姓名]],名冊[[#All],[姓名]],0),COLUMN(名冊[[#Headers],[字號]]))),"")</f>
        <v>2-198</v>
      </c>
      <c r="B953" s="160" t="s">
        <v>2200</v>
      </c>
      <c r="C953" s="162"/>
      <c r="D953" s="160" t="str">
        <f t="shared" si="27"/>
        <v>住院退費</v>
      </c>
      <c r="E953" s="163">
        <v>45273</v>
      </c>
      <c r="F953" s="163">
        <v>45278</v>
      </c>
      <c r="G953" s="168">
        <f>IF(AND(表格8[[#This Row],[住院日]]&lt;&gt;"",表格8[[#This Row],[出院日]]&lt;&gt;""),(IF(表格8[姓名]="",0,(表格8[出院日]-表格8[住院日])+1)),0)</f>
        <v>6</v>
      </c>
      <c r="H953" s="165">
        <f>IFERROR((INDEX(名冊[#All],MATCH(表格8[[#This Row],[姓名]],名冊[[#All],[姓名]],0),COLUMN(名冊[[#Headers],[月費]]))),"")</f>
        <v>36000</v>
      </c>
      <c r="I953" s="165">
        <f t="array" ref="I953">IFERROR((INDEX(名冊[#All],MATCH(表格8[[#This Row],[姓名]],名冊[[#All],[姓名]],0),COLUMN(名冊[[#Headers],[包月]]))),"")</f>
        <v>0</v>
      </c>
      <c r="J953" s="165">
        <f>600</f>
        <v>600</v>
      </c>
      <c r="K953" s="174">
        <f>-(ROUND(IF(表格8[姓名]="",0,(((表格8[月費]+表格8[[#This Row],[包月]])/30)-表格8[佔床費])*表格8[住院天數(含前後日)]),0))</f>
        <v>-3600</v>
      </c>
      <c r="L953" s="169" t="str">
        <f>"住院退費 "&amp;TEXT(表格8[[#This Row],[住院日]],"mm/dd;;")&amp;"-"&amp;TEXT(表格8[[#This Row],[出院日]],"mm/dd;;")&amp;" 共"&amp;表格8[[#This Row],[住院天數(含前後日)]]&amp;"日"</f>
        <v>住院退費 12/13-12/18 共6日</v>
      </c>
      <c r="M953" s="167">
        <f>-(ROUNDDOWN(表格8[[#This Row],[住院天數(含前後日)]]/7,0)*50)</f>
        <v>0</v>
      </c>
      <c r="N953" s="70"/>
      <c r="O953" s="172"/>
      <c r="P953" s="174">
        <f>-(ROUND(表格8[[#This Row],[冷氣使用
天數]]*(500/30),0))</f>
        <v>0</v>
      </c>
    </row>
    <row r="954" spans="1:16">
      <c r="A954" s="160" t="str">
        <f t="array" ref="A954">IFERROR((INDEX(名冊[#All],MATCH(表格8[[#This Row],[姓名]],名冊[[#All],[姓名]],0),COLUMN(名冊[[#Headers],[字號]]))),"")</f>
        <v>1-710</v>
      </c>
      <c r="B954" s="160" t="s">
        <v>2201</v>
      </c>
      <c r="C954" s="162"/>
      <c r="D954" s="160" t="str">
        <f t="shared" si="27"/>
        <v>住院退費</v>
      </c>
      <c r="E954" s="163">
        <v>45273</v>
      </c>
      <c r="F954" s="163">
        <v>45280</v>
      </c>
      <c r="G954" s="168">
        <f>IF(AND(表格8[[#This Row],[住院日]]&lt;&gt;"",表格8[[#This Row],[出院日]]&lt;&gt;""),(IF(表格8[姓名]="",0,(表格8[出院日]-表格8[住院日])+1)),0)</f>
        <v>8</v>
      </c>
      <c r="H954" s="165">
        <f>IFERROR((INDEX(名冊[#All],MATCH(表格8[[#This Row],[姓名]],名冊[[#All],[姓名]],0),COLUMN(名冊[[#Headers],[月費]]))),"")</f>
        <v>32000</v>
      </c>
      <c r="I954" s="165">
        <f t="array" ref="I954">IFERROR((INDEX(名冊[#All],MATCH(表格8[[#This Row],[姓名]],名冊[[#All],[姓名]],0),COLUMN(名冊[[#Headers],[包月]]))),"")</f>
        <v>0</v>
      </c>
      <c r="J954" s="165">
        <f>600</f>
        <v>600</v>
      </c>
      <c r="K954" s="174">
        <f>-(ROUND(IF(表格8[姓名]="",0,(((表格8[月費]+表格8[[#This Row],[包月]])/30)-表格8[佔床費])*表格8[住院天數(含前後日)]),0))</f>
        <v>-3733</v>
      </c>
      <c r="L954" s="169" t="str">
        <f>"住院退費 "&amp;TEXT(表格8[[#This Row],[住院日]],"mm/dd;;")&amp;"-"&amp;TEXT(表格8[[#This Row],[出院日]],"mm/dd;;")&amp;" 共"&amp;表格8[[#This Row],[住院天數(含前後日)]]&amp;"日"</f>
        <v>住院退費 12/13-12/20 共8日</v>
      </c>
      <c r="M954" s="167">
        <f>-(ROUNDDOWN(表格8[[#This Row],[住院天數(含前後日)]]/7,0)*50)</f>
        <v>-50</v>
      </c>
      <c r="N954" s="70"/>
      <c r="O954" s="172"/>
      <c r="P954" s="174">
        <f>-(ROUND(表格8[[#This Row],[冷氣使用
天數]]*(500/30),0))</f>
        <v>0</v>
      </c>
    </row>
    <row r="955" spans="1:16">
      <c r="A955" s="160" t="str">
        <f t="array" ref="A955">IFERROR((INDEX(名冊[#All],MATCH(表格8[[#This Row],[姓名]],名冊[[#All],[姓名]],0),COLUMN(名冊[[#Headers],[字號]]))),"")</f>
        <v>1-757</v>
      </c>
      <c r="B955" s="160" t="s">
        <v>2202</v>
      </c>
      <c r="C955" s="162"/>
      <c r="D955" s="160" t="str">
        <f t="shared" si="27"/>
        <v>住院退費</v>
      </c>
      <c r="E955" s="163">
        <v>45280</v>
      </c>
      <c r="F955" s="163">
        <v>45284</v>
      </c>
      <c r="G955" s="168">
        <f>IF(AND(表格8[[#This Row],[住院日]]&lt;&gt;"",表格8[[#This Row],[出院日]]&lt;&gt;""),(IF(表格8[姓名]="",0,(表格8[出院日]-表格8[住院日])+1)),0)</f>
        <v>5</v>
      </c>
      <c r="H955" s="165">
        <f>IFERROR((INDEX(名冊[#All],MATCH(表格8[[#This Row],[姓名]],名冊[[#All],[姓名]],0),COLUMN(名冊[[#Headers],[月費]]))),"")</f>
        <v>27000</v>
      </c>
      <c r="I955" s="165">
        <f t="array" ref="I955">IFERROR((INDEX(名冊[#All],MATCH(表格8[[#This Row],[姓名]],名冊[[#All],[姓名]],0),COLUMN(名冊[[#Headers],[包月]]))),"")</f>
        <v>0</v>
      </c>
      <c r="J955" s="165">
        <f>600</f>
        <v>600</v>
      </c>
      <c r="K955" s="174">
        <f>-(ROUND(IF(表格8[姓名]="",0,(((表格8[月費]+表格8[[#This Row],[包月]])/30)-表格8[佔床費])*表格8[住院天數(含前後日)]),0))</f>
        <v>-1500</v>
      </c>
      <c r="L955" s="169" t="str">
        <f>"住院退費 "&amp;TEXT(表格8[[#This Row],[住院日]],"mm/dd;;")&amp;"-"&amp;TEXT(表格8[[#This Row],[出院日]],"mm/dd;;")&amp;" 共"&amp;表格8[[#This Row],[住院天數(含前後日)]]&amp;"日"</f>
        <v>住院退費 12/20-12/24 共5日</v>
      </c>
      <c r="M955" s="167">
        <f>-(ROUNDDOWN(表格8[[#This Row],[住院天數(含前後日)]]/7,0)*50)</f>
        <v>0</v>
      </c>
      <c r="N955" s="70"/>
      <c r="O955" s="172"/>
      <c r="P955" s="174">
        <f>-(ROUND(表格8[[#This Row],[冷氣使用
天數]]*(500/30),0))</f>
        <v>0</v>
      </c>
    </row>
    <row r="956" spans="1:16">
      <c r="A956" s="160" t="str">
        <f t="array" ref="A956">IFERROR((INDEX(名冊[#All],MATCH(表格8[[#This Row],[姓名]],名冊[[#All],[姓名]],0),COLUMN(名冊[[#Headers],[字號]]))),"")</f>
        <v>1-651</v>
      </c>
      <c r="B956" s="160" t="s">
        <v>2203</v>
      </c>
      <c r="C956" s="162"/>
      <c r="D956" s="160" t="str">
        <f t="shared" si="27"/>
        <v>住院退費</v>
      </c>
      <c r="E956" s="163">
        <v>45290</v>
      </c>
      <c r="F956" s="163">
        <v>45298</v>
      </c>
      <c r="G956" s="168">
        <f>IF(AND(表格8[[#This Row],[住院日]]&lt;&gt;"",表格8[[#This Row],[出院日]]&lt;&gt;""),(IF(表格8[姓名]="",0,(表格8[出院日]-表格8[住院日])+1)),0)</f>
        <v>9</v>
      </c>
      <c r="H956" s="165">
        <f>IFERROR((INDEX(名冊[#All],MATCH(表格8[[#This Row],[姓名]],名冊[[#All],[姓名]],0),COLUMN(名冊[[#Headers],[月費]]))),"")</f>
        <v>30000</v>
      </c>
      <c r="I956" s="165">
        <f t="array" ref="I956">IFERROR((INDEX(名冊[#All],MATCH(表格8[[#This Row],[姓名]],名冊[[#All],[姓名]],0),COLUMN(名冊[[#Headers],[包月]]))),"")</f>
        <v>0</v>
      </c>
      <c r="J956" s="165">
        <f>600</f>
        <v>600</v>
      </c>
      <c r="K956" s="174">
        <f>-(ROUND(IF(表格8[姓名]="",0,(((表格8[月費]+表格8[[#This Row],[包月]])/30)-表格8[佔床費])*表格8[住院天數(含前後日)]),0))</f>
        <v>-3600</v>
      </c>
      <c r="L956" s="169" t="str">
        <f>"住院退費 "&amp;TEXT(表格8[[#This Row],[住院日]],"mm/dd;;")&amp;"-"&amp;TEXT(表格8[[#This Row],[出院日]],"mm/dd;;")&amp;" 共"&amp;表格8[[#This Row],[住院天數(含前後日)]]&amp;"日"</f>
        <v>住院退費 12/30-01/07 共9日</v>
      </c>
      <c r="M956" s="167">
        <f>-(ROUNDDOWN(表格8[[#This Row],[住院天數(含前後日)]]/7,0)*50)</f>
        <v>-50</v>
      </c>
      <c r="N956" s="70"/>
      <c r="O956" s="172"/>
      <c r="P956" s="174">
        <f>-(ROUND(表格8[[#This Row],[冷氣使用
天數]]*(500/30),0))</f>
        <v>0</v>
      </c>
    </row>
    <row r="957" spans="1:16">
      <c r="A957" s="160" t="str">
        <f t="array" ref="A957">IFERROR((INDEX(名冊[#All],MATCH(表格8[[#This Row],[姓名]],名冊[[#All],[姓名]],0),COLUMN(名冊[[#Headers],[字號]]))),"")</f>
        <v>1-477</v>
      </c>
      <c r="B957" s="160" t="s">
        <v>2204</v>
      </c>
      <c r="C957" s="162"/>
      <c r="D957" s="160" t="str">
        <f t="shared" si="27"/>
        <v>住院退費</v>
      </c>
      <c r="E957" s="163">
        <v>45297</v>
      </c>
      <c r="F957" s="163">
        <v>45307</v>
      </c>
      <c r="G957" s="168">
        <f>IF(AND(表格8[[#This Row],[住院日]]&lt;&gt;"",表格8[[#This Row],[出院日]]&lt;&gt;""),(IF(表格8[姓名]="",0,(表格8[出院日]-表格8[住院日])+1)),0)</f>
        <v>11</v>
      </c>
      <c r="H957" s="165">
        <f>IFERROR((INDEX(名冊[#All],MATCH(表格8[[#This Row],[姓名]],名冊[[#All],[姓名]],0),COLUMN(名冊[[#Headers],[月費]]))),"")</f>
        <v>30000</v>
      </c>
      <c r="I957" s="165">
        <f t="array" ref="I957">IFERROR((INDEX(名冊[#All],MATCH(表格8[[#This Row],[姓名]],名冊[[#All],[姓名]],0),COLUMN(名冊[[#Headers],[包月]]))),"")</f>
        <v>0</v>
      </c>
      <c r="J957" s="165">
        <f>600</f>
        <v>600</v>
      </c>
      <c r="K957" s="174">
        <f>-(ROUND(IF(表格8[姓名]="",0,(((表格8[月費]+表格8[[#This Row],[包月]])/30)-表格8[佔床費])*表格8[住院天數(含前後日)]),0))</f>
        <v>-4400</v>
      </c>
      <c r="L957" s="169" t="str">
        <f>"住院退費 "&amp;TEXT(表格8[[#This Row],[住院日]],"mm/dd;;")&amp;"-"&amp;TEXT(表格8[[#This Row],[出院日]],"mm/dd;;")&amp;" 共"&amp;表格8[[#This Row],[住院天數(含前後日)]]&amp;"日"</f>
        <v>住院退費 01/06-01/16 共11日</v>
      </c>
      <c r="M957" s="167">
        <f>-(ROUNDDOWN(表格8[[#This Row],[住院天數(含前後日)]]/7,0)*50)</f>
        <v>-50</v>
      </c>
      <c r="N957" s="70"/>
      <c r="O957" s="172"/>
      <c r="P957" s="174">
        <f>-(ROUND(表格8[[#This Row],[冷氣使用
天數]]*(500/30),0))</f>
        <v>0</v>
      </c>
    </row>
    <row r="958" spans="1:16">
      <c r="A958" s="160" t="str">
        <f t="array" ref="A958">IFERROR((INDEX(名冊[#All],MATCH(表格8[[#This Row],[姓名]],名冊[[#All],[姓名]],0),COLUMN(名冊[[#Headers],[字號]]))),"")</f>
        <v>1-676</v>
      </c>
      <c r="B958" s="160" t="s">
        <v>2205</v>
      </c>
      <c r="C958" s="162"/>
      <c r="D958" s="160" t="str">
        <f t="shared" si="27"/>
        <v>住院退費</v>
      </c>
      <c r="E958" s="163">
        <v>45298</v>
      </c>
      <c r="F958" s="163">
        <v>45318</v>
      </c>
      <c r="G958" s="168">
        <f>IF(AND(表格8[[#This Row],[住院日]]&lt;&gt;"",表格8[[#This Row],[出院日]]&lt;&gt;""),(IF(表格8[姓名]="",0,(表格8[出院日]-表格8[住院日])+1)),0)</f>
        <v>21</v>
      </c>
      <c r="H958" s="165">
        <f>IFERROR((INDEX(名冊[#All],MATCH(表格8[[#This Row],[姓名]],名冊[[#All],[姓名]],0),COLUMN(名冊[[#Headers],[月費]]))),"")</f>
        <v>27000</v>
      </c>
      <c r="I958" s="165">
        <f t="array" ref="I958">IFERROR((INDEX(名冊[#All],MATCH(表格8[[#This Row],[姓名]],名冊[[#All],[姓名]],0),COLUMN(名冊[[#Headers],[包月]]))),"")</f>
        <v>0</v>
      </c>
      <c r="J958" s="165">
        <f>600</f>
        <v>600</v>
      </c>
      <c r="K958" s="174">
        <f>-(ROUND(IF(表格8[姓名]="",0,(((表格8[月費]+表格8[[#This Row],[包月]])/30)-表格8[佔床費])*表格8[住院天數(含前後日)]),0))</f>
        <v>-6300</v>
      </c>
      <c r="L958" s="169" t="str">
        <f>"住院退費 "&amp;TEXT(表格8[[#This Row],[住院日]],"mm/dd;;")&amp;"-"&amp;TEXT(表格8[[#This Row],[出院日]],"mm/dd;;")&amp;" 共"&amp;表格8[[#This Row],[住院天數(含前後日)]]&amp;"日"</f>
        <v>住院退費 01/07-01/27 共21日</v>
      </c>
      <c r="M958" s="167">
        <f>-(ROUNDDOWN(表格8[[#This Row],[住院天數(含前後日)]]/7,0)*50)</f>
        <v>-150</v>
      </c>
      <c r="N958" s="70"/>
      <c r="O958" s="172"/>
      <c r="P958" s="174">
        <f>-(ROUND(表格8[[#This Row],[冷氣使用
天數]]*(500/30),0))</f>
        <v>0</v>
      </c>
    </row>
    <row r="959" spans="1:16">
      <c r="A959" s="160" t="str">
        <f t="array" ref="A959">IFERROR((INDEX(名冊[#All],MATCH(表格8[[#This Row],[姓名]],名冊[[#All],[姓名]],0),COLUMN(名冊[[#Headers],[字號]]))),"")</f>
        <v>1-708</v>
      </c>
      <c r="B959" s="160" t="s">
        <v>2206</v>
      </c>
      <c r="C959" s="162"/>
      <c r="D959" s="160" t="str">
        <f t="shared" si="27"/>
        <v>住院退費</v>
      </c>
      <c r="E959" s="163">
        <v>45298</v>
      </c>
      <c r="F959" s="163">
        <v>45315</v>
      </c>
      <c r="G959" s="168">
        <f>IF(AND(表格8[[#This Row],[住院日]]&lt;&gt;"",表格8[[#This Row],[出院日]]&lt;&gt;""),(IF(表格8[姓名]="",0,(表格8[出院日]-表格8[住院日])+1)),0)</f>
        <v>18</v>
      </c>
      <c r="H959" s="165">
        <f>IFERROR((INDEX(名冊[#All],MATCH(表格8[[#This Row],[姓名]],名冊[[#All],[姓名]],0),COLUMN(名冊[[#Headers],[月費]]))),"")</f>
        <v>30000</v>
      </c>
      <c r="I959" s="165">
        <f t="array" ref="I959">IFERROR((INDEX(名冊[#All],MATCH(表格8[[#This Row],[姓名]],名冊[[#All],[姓名]],0),COLUMN(名冊[[#Headers],[包月]]))),"")</f>
        <v>0</v>
      </c>
      <c r="J959" s="165">
        <f>600</f>
        <v>600</v>
      </c>
      <c r="K959" s="174">
        <f>-(ROUND(IF(表格8[姓名]="",0,(((表格8[月費]+表格8[[#This Row],[包月]])/30)-表格8[佔床費])*表格8[住院天數(含前後日)]),0))</f>
        <v>-7200</v>
      </c>
      <c r="L959" s="169" t="str">
        <f>"住院退費 "&amp;TEXT(表格8[[#This Row],[住院日]],"mm/dd;;")&amp;"-"&amp;TEXT(表格8[[#This Row],[出院日]],"mm/dd;;")&amp;" 共"&amp;表格8[[#This Row],[住院天數(含前後日)]]&amp;"日"</f>
        <v>住院退費 01/07-01/24 共18日</v>
      </c>
      <c r="M959" s="167">
        <f>-(ROUNDDOWN(表格8[[#This Row],[住院天數(含前後日)]]/7,0)*50)</f>
        <v>-100</v>
      </c>
      <c r="N959" s="70"/>
      <c r="O959" s="172"/>
      <c r="P959" s="174">
        <f>-(ROUND(表格8[[#This Row],[冷氣使用
天數]]*(500/30),0))</f>
        <v>0</v>
      </c>
    </row>
    <row r="960" spans="1:16">
      <c r="A960" s="160" t="str">
        <f t="array" ref="A960">IFERROR((INDEX(名冊[#All],MATCH(表格8[[#This Row],[姓名]],名冊[[#All],[姓名]],0),COLUMN(名冊[[#Headers],[字號]]))),"")</f>
        <v>2-185</v>
      </c>
      <c r="B960" s="160" t="s">
        <v>2207</v>
      </c>
      <c r="C960" s="162"/>
      <c r="D960" s="160" t="str">
        <f t="shared" si="27"/>
        <v>住院退費</v>
      </c>
      <c r="E960" s="163">
        <v>45278</v>
      </c>
      <c r="F960" s="163">
        <v>45286</v>
      </c>
      <c r="G960" s="168">
        <f>IF(AND(表格8[[#This Row],[住院日]]&lt;&gt;"",表格8[[#This Row],[出院日]]&lt;&gt;""),(IF(表格8[姓名]="",0,(表格8[出院日]-表格8[住院日])+1)),0)</f>
        <v>9</v>
      </c>
      <c r="H960" s="165">
        <f>IFERROR((INDEX(名冊[#All],MATCH(表格8[[#This Row],[姓名]],名冊[[#All],[姓名]],0),COLUMN(名冊[[#Headers],[月費]]))),"")</f>
        <v>35000</v>
      </c>
      <c r="I960" s="165">
        <f t="array" ref="I960">IFERROR((INDEX(名冊[#All],MATCH(表格8[[#This Row],[姓名]],名冊[[#All],[姓名]],0),COLUMN(名冊[[#Headers],[包月]]))),"")</f>
        <v>0</v>
      </c>
      <c r="J960" s="165">
        <f>600</f>
        <v>600</v>
      </c>
      <c r="K960" s="174">
        <f>-(ROUND(IF(表格8[姓名]="",0,(((表格8[月費]+表格8[[#This Row],[包月]])/30)-表格8[佔床費])*表格8[住院天數(含前後日)]),0))</f>
        <v>-5100</v>
      </c>
      <c r="L960" s="169" t="str">
        <f>"住院退費 "&amp;TEXT(表格8[[#This Row],[住院日]],"mm/dd;;")&amp;"-"&amp;TEXT(表格8[[#This Row],[出院日]],"mm/dd;;")&amp;" 共"&amp;表格8[[#This Row],[住院天數(含前後日)]]&amp;"日"</f>
        <v>住院退費 12/18-12/26 共9日</v>
      </c>
      <c r="M960" s="167">
        <f>-(ROUNDDOWN(表格8[[#This Row],[住院天數(含前後日)]]/7,0)*50)</f>
        <v>-50</v>
      </c>
      <c r="N960" s="70"/>
      <c r="O960" s="172"/>
      <c r="P960" s="174">
        <f>-(ROUND(表格8[[#This Row],[冷氣使用
天數]]*(500/30),0))</f>
        <v>0</v>
      </c>
    </row>
    <row r="961" spans="1:16">
      <c r="A961" s="160" t="str">
        <f t="array" ref="A961">IFERROR((INDEX(名冊[#All],MATCH(表格8[[#This Row],[姓名]],名冊[[#All],[姓名]],0),COLUMN(名冊[[#Headers],[字號]]))),"")</f>
        <v/>
      </c>
      <c r="B961" s="160" t="s">
        <v>2208</v>
      </c>
      <c r="C961" s="162"/>
      <c r="D961" s="160" t="str">
        <f t="shared" si="27"/>
        <v>住院退費</v>
      </c>
      <c r="E961" s="163">
        <v>45278</v>
      </c>
      <c r="F961" s="163">
        <v>45293</v>
      </c>
      <c r="G961" s="168">
        <f>IF(AND(表格8[[#This Row],[住院日]]&lt;&gt;"",表格8[[#This Row],[出院日]]&lt;&gt;""),(IF(表格8[姓名]="",0,(表格8[出院日]-表格8[住院日])+1)),0)</f>
        <v>16</v>
      </c>
      <c r="H961" s="165" t="str">
        <f>IFERROR((INDEX(名冊[#All],MATCH(表格8[[#This Row],[姓名]],名冊[[#All],[姓名]],0),COLUMN(名冊[[#Headers],[月費]]))),"")</f>
        <v/>
      </c>
      <c r="I961" s="165" t="str">
        <f t="array" ref="I961">IFERROR((INDEX(名冊[#All],MATCH(表格8[[#This Row],[姓名]],名冊[[#All],[姓名]],0),COLUMN(名冊[[#Headers],[包月]]))),"")</f>
        <v/>
      </c>
      <c r="J961" s="165">
        <f>600</f>
        <v>600</v>
      </c>
      <c r="K961" s="174" t="e">
        <f>-(ROUND(IF(表格8[姓名]="",0,(((表格8[月費]+表格8[[#This Row],[包月]])/30)-表格8[佔床費])*表格8[住院天數(含前後日)]),0))</f>
        <v>#VALUE!</v>
      </c>
      <c r="L961" s="169" t="str">
        <f>"住院退費 "&amp;TEXT(表格8[[#This Row],[住院日]],"mm/dd;;")&amp;"-"&amp;TEXT(表格8[[#This Row],[出院日]],"mm/dd;;")&amp;" 共"&amp;表格8[[#This Row],[住院天數(含前後日)]]&amp;"日"</f>
        <v>住院退費 12/18-01/02 共16日</v>
      </c>
      <c r="M961" s="167">
        <f>-(ROUNDDOWN(表格8[[#This Row],[住院天數(含前後日)]]/7,0)*50)</f>
        <v>-100</v>
      </c>
      <c r="N961" s="70"/>
      <c r="O961" s="172"/>
      <c r="P961" s="174">
        <f>-(ROUND(表格8[[#This Row],[冷氣使用
天數]]*(500/30),0))</f>
        <v>0</v>
      </c>
    </row>
    <row r="962" spans="1:16">
      <c r="A962" s="160" t="str">
        <f t="array" ref="A962">IFERROR((INDEX(名冊[#All],MATCH(表格8[[#This Row],[姓名]],名冊[[#All],[姓名]],0),COLUMN(名冊[[#Headers],[字號]]))),"")</f>
        <v>2-168</v>
      </c>
      <c r="B962" s="160" t="s">
        <v>2209</v>
      </c>
      <c r="C962" s="162"/>
      <c r="D962" s="160" t="str">
        <f t="shared" si="27"/>
        <v>住院退費</v>
      </c>
      <c r="E962" s="163">
        <v>45295</v>
      </c>
      <c r="F962" s="163">
        <v>45306</v>
      </c>
      <c r="G962" s="168">
        <f>IF(AND(表格8[[#This Row],[住院日]]&lt;&gt;"",表格8[[#This Row],[出院日]]&lt;&gt;""),(IF(表格8[姓名]="",0,(表格8[出院日]-表格8[住院日])+1)),0)</f>
        <v>12</v>
      </c>
      <c r="H962" s="165">
        <f>IFERROR((INDEX(名冊[#All],MATCH(表格8[[#This Row],[姓名]],名冊[[#All],[姓名]],0),COLUMN(名冊[[#Headers],[月費]]))),"")</f>
        <v>37000</v>
      </c>
      <c r="I962" s="165">
        <f t="array" ref="I962">IFERROR((INDEX(名冊[#All],MATCH(表格8[[#This Row],[姓名]],名冊[[#All],[姓名]],0),COLUMN(名冊[[#Headers],[包月]]))),"")</f>
        <v>0</v>
      </c>
      <c r="J962" s="165">
        <f>600</f>
        <v>600</v>
      </c>
      <c r="K962" s="174">
        <f>-(ROUND(IF(表格8[姓名]="",0,(((表格8[月費]+表格8[[#This Row],[包月]])/30)-表格8[佔床費])*表格8[住院天數(含前後日)]),0))</f>
        <v>-7600</v>
      </c>
      <c r="L962" s="169" t="str">
        <f>"住院退費 "&amp;TEXT(表格8[[#This Row],[住院日]],"mm/dd;;")&amp;"-"&amp;TEXT(表格8[[#This Row],[出院日]],"mm/dd;;")&amp;" 共"&amp;表格8[[#This Row],[住院天數(含前後日)]]&amp;"日"</f>
        <v>住院退費 01/04-01/15 共12日</v>
      </c>
      <c r="M962" s="167">
        <f>-(ROUNDDOWN(表格8[[#This Row],[住院天數(含前後日)]]/7,0)*50)</f>
        <v>-50</v>
      </c>
      <c r="N962" s="70"/>
      <c r="O962" s="172"/>
      <c r="P962" s="174">
        <f>-(ROUND(表格8[[#This Row],[冷氣使用
天數]]*(500/30),0))</f>
        <v>0</v>
      </c>
    </row>
    <row r="963" spans="1:16">
      <c r="A963" s="160" t="str">
        <f t="array" ref="A963">IFERROR((INDEX(名冊[#All],MATCH(表格8[[#This Row],[姓名]],名冊[[#All],[姓名]],0),COLUMN(名冊[[#Headers],[字號]]))),"")</f>
        <v>2-155</v>
      </c>
      <c r="B963" s="160" t="s">
        <v>2210</v>
      </c>
      <c r="C963" s="162"/>
      <c r="D963" s="160" t="str">
        <f t="shared" si="27"/>
        <v>住院退費</v>
      </c>
      <c r="E963" s="163">
        <v>45296</v>
      </c>
      <c r="F963" s="163">
        <v>45312</v>
      </c>
      <c r="G963" s="168">
        <f>IF(AND(表格8[[#This Row],[住院日]]&lt;&gt;"",表格8[[#This Row],[出院日]]&lt;&gt;""),(IF(表格8[姓名]="",0,(表格8[出院日]-表格8[住院日])+1)),0)</f>
        <v>17</v>
      </c>
      <c r="H963" s="165">
        <f>IFERROR((INDEX(名冊[#All],MATCH(表格8[[#This Row],[姓名]],名冊[[#All],[姓名]],0),COLUMN(名冊[[#Headers],[月費]]))),"")</f>
        <v>37000</v>
      </c>
      <c r="I963" s="165">
        <f t="array" ref="I963">IFERROR((INDEX(名冊[#All],MATCH(表格8[[#This Row],[姓名]],名冊[[#All],[姓名]],0),COLUMN(名冊[[#Headers],[包月]]))),"")</f>
        <v>0</v>
      </c>
      <c r="J963" s="165">
        <f>600</f>
        <v>600</v>
      </c>
      <c r="K963" s="174">
        <f>-(ROUND(IF(表格8[姓名]="",0,(((表格8[月費]+表格8[[#This Row],[包月]])/30)-表格8[佔床費])*表格8[住院天數(含前後日)]),0))</f>
        <v>-10767</v>
      </c>
      <c r="L963" s="169" t="str">
        <f>"住院退費 "&amp;TEXT(表格8[[#This Row],[住院日]],"mm/dd;;")&amp;"-"&amp;TEXT(表格8[[#This Row],[出院日]],"mm/dd;;")&amp;" 共"&amp;表格8[[#This Row],[住院天數(含前後日)]]&amp;"日"</f>
        <v>住院退費 01/05-01/21 共17日</v>
      </c>
      <c r="M963" s="167">
        <f>-(ROUNDDOWN(表格8[[#This Row],[住院天數(含前後日)]]/7,0)*50)</f>
        <v>-100</v>
      </c>
      <c r="N963" s="70"/>
      <c r="O963" s="172"/>
      <c r="P963" s="174">
        <f>-(ROUND(表格8[[#This Row],[冷氣使用
天數]]*(500/30),0))</f>
        <v>0</v>
      </c>
    </row>
    <row r="964" spans="1:16">
      <c r="A964" s="160" t="str">
        <f t="array" ref="A964">IFERROR((INDEX(名冊[#All],MATCH(表格8[[#This Row],[姓名]],名冊[[#All],[姓名]],0),COLUMN(名冊[[#Headers],[字號]]))),"")</f>
        <v>2-086</v>
      </c>
      <c r="B964" s="160" t="s">
        <v>2211</v>
      </c>
      <c r="C964" s="162"/>
      <c r="D964" s="160" t="str">
        <f t="shared" si="27"/>
        <v>住院退費</v>
      </c>
      <c r="E964" s="163">
        <v>45297</v>
      </c>
      <c r="F964" s="163">
        <v>45312</v>
      </c>
      <c r="G964" s="168">
        <f>IF(AND(表格8[[#This Row],[住院日]]&lt;&gt;"",表格8[[#This Row],[出院日]]&lt;&gt;""),(IF(表格8[姓名]="",0,(表格8[出院日]-表格8[住院日])+1)),0)</f>
        <v>16</v>
      </c>
      <c r="H964" s="165">
        <f>IFERROR((INDEX(名冊[#All],MATCH(表格8[[#This Row],[姓名]],名冊[[#All],[姓名]],0),COLUMN(名冊[[#Headers],[月費]]))),"")</f>
        <v>37000</v>
      </c>
      <c r="I964" s="165">
        <f t="array" ref="I964">IFERROR((INDEX(名冊[#All],MATCH(表格8[[#This Row],[姓名]],名冊[[#All],[姓名]],0),COLUMN(名冊[[#Headers],[包月]]))),"")</f>
        <v>0</v>
      </c>
      <c r="J964" s="165">
        <f>600</f>
        <v>600</v>
      </c>
      <c r="K964" s="174">
        <f>-(ROUND(IF(表格8[姓名]="",0,(((表格8[月費]+表格8[[#This Row],[包月]])/30)-表格8[佔床費])*表格8[住院天數(含前後日)]),0))</f>
        <v>-10133</v>
      </c>
      <c r="L964" s="169" t="str">
        <f>"住院退費 "&amp;TEXT(表格8[[#This Row],[住院日]],"mm/dd;;")&amp;"-"&amp;TEXT(表格8[[#This Row],[出院日]],"mm/dd;;")&amp;" 共"&amp;表格8[[#This Row],[住院天數(含前後日)]]&amp;"日"</f>
        <v>住院退費 01/06-01/21 共16日</v>
      </c>
      <c r="M964" s="167">
        <f>-(ROUNDDOWN(表格8[[#This Row],[住院天數(含前後日)]]/7,0)*50)</f>
        <v>-100</v>
      </c>
      <c r="N964" s="70"/>
      <c r="O964" s="172"/>
      <c r="P964" s="174">
        <f>-(ROUND(表格8[[#This Row],[冷氣使用
天數]]*(500/30),0))</f>
        <v>0</v>
      </c>
    </row>
    <row r="965" spans="1:16">
      <c r="A965" s="160" t="str">
        <f t="array" ref="A965">IFERROR((INDEX(名冊[#All],MATCH(表格8[[#This Row],[姓名]],名冊[[#All],[姓名]],0),COLUMN(名冊[[#Headers],[字號]]))),"")</f>
        <v>2-081</v>
      </c>
      <c r="B965" s="160" t="s">
        <v>2212</v>
      </c>
      <c r="C965" s="162"/>
      <c r="D965" s="160" t="str">
        <f t="shared" si="27"/>
        <v>住院退費</v>
      </c>
      <c r="E965" s="163">
        <v>45299</v>
      </c>
      <c r="F965" s="163">
        <v>45308</v>
      </c>
      <c r="G965" s="168">
        <f>IF(AND(表格8[[#This Row],[住院日]]&lt;&gt;"",表格8[[#This Row],[出院日]]&lt;&gt;""),(IF(表格8[姓名]="",0,(表格8[出院日]-表格8[住院日])+1)),0)</f>
        <v>10</v>
      </c>
      <c r="H965" s="165">
        <f>IFERROR((INDEX(名冊[#All],MATCH(表格8[[#This Row],[姓名]],名冊[[#All],[姓名]],0),COLUMN(名冊[[#Headers],[月費]]))),"")</f>
        <v>37000</v>
      </c>
      <c r="I965" s="165">
        <f t="array" ref="I965">IFERROR((INDEX(名冊[#All],MATCH(表格8[[#This Row],[姓名]],名冊[[#All],[姓名]],0),COLUMN(名冊[[#Headers],[包月]]))),"")</f>
        <v>0</v>
      </c>
      <c r="J965" s="165">
        <f>600</f>
        <v>600</v>
      </c>
      <c r="K965" s="174">
        <f>-(ROUND(IF(表格8[姓名]="",0,(((表格8[月費]+表格8[[#This Row],[包月]])/30)-表格8[佔床費])*表格8[住院天數(含前後日)]),0))</f>
        <v>-6333</v>
      </c>
      <c r="L965" s="169" t="str">
        <f>"住院退費 "&amp;TEXT(表格8[[#This Row],[住院日]],"mm/dd;;")&amp;"-"&amp;TEXT(表格8[[#This Row],[出院日]],"mm/dd;;")&amp;" 共"&amp;表格8[[#This Row],[住院天數(含前後日)]]&amp;"日"</f>
        <v>住院退費 01/08-01/17 共10日</v>
      </c>
      <c r="M965" s="167">
        <f>-(ROUNDDOWN(表格8[[#This Row],[住院天數(含前後日)]]/7,0)*50)</f>
        <v>-50</v>
      </c>
      <c r="N965" s="70"/>
      <c r="O965" s="172"/>
      <c r="P965" s="174">
        <f>-(ROUND(表格8[[#This Row],[冷氣使用
天數]]*(500/30),0))</f>
        <v>0</v>
      </c>
    </row>
    <row r="966" spans="1:16">
      <c r="A966" s="160" t="str">
        <f t="array" ref="A966">IFERROR((INDEX(名冊[#All],MATCH(表格8[[#This Row],[姓名]],名冊[[#All],[姓名]],0),COLUMN(名冊[[#Headers],[字號]]))),"")</f>
        <v>3-532</v>
      </c>
      <c r="B966" s="160" t="s">
        <v>2213</v>
      </c>
      <c r="C966" s="162"/>
      <c r="D966" s="160" t="str">
        <f t="shared" si="27"/>
        <v>住院退費</v>
      </c>
      <c r="E966" s="163">
        <v>45285</v>
      </c>
      <c r="F966" s="163">
        <v>45309</v>
      </c>
      <c r="G966" s="168">
        <f>IF(AND(表格8[[#This Row],[住院日]]&lt;&gt;"",表格8[[#This Row],[出院日]]&lt;&gt;""),(IF(表格8[姓名]="",0,(表格8[出院日]-表格8[住院日])+1)),0)</f>
        <v>25</v>
      </c>
      <c r="H966" s="165">
        <f>IFERROR((INDEX(名冊[#All],MATCH(表格8[[#This Row],[姓名]],名冊[[#All],[姓名]],0),COLUMN(名冊[[#Headers],[月費]]))),"")</f>
        <v>33000</v>
      </c>
      <c r="I966" s="165">
        <f t="array" ref="I966">IFERROR((INDEX(名冊[#All],MATCH(表格8[[#This Row],[姓名]],名冊[[#All],[姓名]],0),COLUMN(名冊[[#Headers],[包月]]))),"")</f>
        <v>0</v>
      </c>
      <c r="J966" s="165">
        <f>600</f>
        <v>600</v>
      </c>
      <c r="K966" s="174">
        <f>-(ROUND(IF(表格8[姓名]="",0,(((表格8[月費]+表格8[[#This Row],[包月]])/30)-表格8[佔床費])*表格8[住院天數(含前後日)]),0))</f>
        <v>-12500</v>
      </c>
      <c r="L966" s="169" t="str">
        <f>"住院退費 "&amp;TEXT(表格8[[#This Row],[住院日]],"mm/dd;;")&amp;"-"&amp;TEXT(表格8[[#This Row],[出院日]],"mm/dd;;")&amp;" 共"&amp;表格8[[#This Row],[住院天數(含前後日)]]&amp;"日"</f>
        <v>住院退費 12/25-01/18 共25日</v>
      </c>
      <c r="M966" s="167">
        <f>-(ROUNDDOWN(表格8[[#This Row],[住院天數(含前後日)]]/7,0)*50)</f>
        <v>-150</v>
      </c>
      <c r="N966" s="70"/>
      <c r="O966" s="172"/>
      <c r="P966" s="174">
        <f>-(ROUND(表格8[[#This Row],[冷氣使用
天數]]*(500/30),0))</f>
        <v>0</v>
      </c>
    </row>
    <row r="967" spans="1:16">
      <c r="A967" s="160" t="str">
        <f t="array" ref="A967">IFERROR((INDEX(名冊[#All],MATCH(表格8[[#This Row],[姓名]],名冊[[#All],[姓名]],0),COLUMN(名冊[[#Headers],[字號]]))),"")</f>
        <v>1-728</v>
      </c>
      <c r="B967" s="160" t="s">
        <v>2224</v>
      </c>
      <c r="C967" s="162"/>
      <c r="D967" s="160" t="str">
        <f t="shared" ref="D967:D983" si="28">"住院退費"</f>
        <v>住院退費</v>
      </c>
      <c r="E967" s="163">
        <v>45270</v>
      </c>
      <c r="F967" s="163">
        <v>45299</v>
      </c>
      <c r="G967" s="168">
        <f>IF(AND(表格8[[#This Row],[住院日]]&lt;&gt;"",表格8[[#This Row],[出院日]]&lt;&gt;""),(IF(表格8[姓名]="",0,(表格8[出院日]-表格8[住院日])+1)),0)</f>
        <v>30</v>
      </c>
      <c r="H967" s="165">
        <f>IFERROR((INDEX(名冊[#All],MATCH(表格8[[#This Row],[姓名]],名冊[[#All],[姓名]],0),COLUMN(名冊[[#Headers],[月費]]))),"")</f>
        <v>27000</v>
      </c>
      <c r="I967" s="165">
        <f t="array" ref="I967">IFERROR((INDEX(名冊[#All],MATCH(表格8[[#This Row],[姓名]],名冊[[#All],[姓名]],0),COLUMN(名冊[[#Headers],[包月]]))),"")</f>
        <v>0</v>
      </c>
      <c r="J967" s="165">
        <f>600</f>
        <v>600</v>
      </c>
      <c r="K967" s="174">
        <f>-(ROUND(IF(表格8[姓名]="",0,(((表格8[月費]+表格8[[#This Row],[包月]])/30)-表格8[佔床費])*表格8[住院天數(含前後日)]),0))</f>
        <v>-9000</v>
      </c>
      <c r="L967" s="169" t="str">
        <f>"住院退費 "&amp;TEXT(表格8[[#This Row],[住院日]],"mm/dd;;")&amp;"-"&amp;TEXT(表格8[[#This Row],[出院日]],"mm/dd;;")&amp;" 共"&amp;表格8[[#This Row],[住院天數(含前後日)]]&amp;"日"</f>
        <v>住院退費 12/10-01/08 共30日</v>
      </c>
      <c r="M967" s="167">
        <f>-(ROUNDDOWN(表格8[[#This Row],[住院天數(含前後日)]]/7,0)*50)</f>
        <v>-200</v>
      </c>
      <c r="N967" s="70"/>
      <c r="O967" s="172"/>
      <c r="P967" s="174">
        <f>-(ROUND(表格8[[#This Row],[冷氣使用
天數]]*(500/30),0))</f>
        <v>0</v>
      </c>
    </row>
    <row r="968" spans="1:16">
      <c r="A968" s="160" t="str">
        <f t="array" ref="A968">IFERROR((INDEX(名冊[#All],MATCH(表格8[[#This Row],[姓名]],名冊[[#All],[姓名]],0),COLUMN(名冊[[#Headers],[字號]]))),"")</f>
        <v>1-726</v>
      </c>
      <c r="B968" s="160" t="s">
        <v>2225</v>
      </c>
      <c r="C968" s="162"/>
      <c r="D968" s="160" t="str">
        <f t="shared" si="28"/>
        <v>住院退費</v>
      </c>
      <c r="E968" s="163">
        <v>45305</v>
      </c>
      <c r="F968" s="163">
        <v>45326</v>
      </c>
      <c r="G968" s="168">
        <f>IF(AND(表格8[[#This Row],[住院日]]&lt;&gt;"",表格8[[#This Row],[出院日]]&lt;&gt;""),(IF(表格8[姓名]="",0,(表格8[出院日]-表格8[住院日])+1)),0)</f>
        <v>22</v>
      </c>
      <c r="H968" s="165">
        <f>IFERROR((INDEX(名冊[#All],MATCH(表格8[[#This Row],[姓名]],名冊[[#All],[姓名]],0),COLUMN(名冊[[#Headers],[月費]]))),"")</f>
        <v>30000</v>
      </c>
      <c r="I968" s="165">
        <f t="array" ref="I968">IFERROR((INDEX(名冊[#All],MATCH(表格8[[#This Row],[姓名]],名冊[[#All],[姓名]],0),COLUMN(名冊[[#Headers],[包月]]))),"")</f>
        <v>0</v>
      </c>
      <c r="J968" s="165">
        <f>600</f>
        <v>600</v>
      </c>
      <c r="K968" s="174">
        <f>-(ROUND(IF(表格8[姓名]="",0,(((表格8[月費]+表格8[[#This Row],[包月]])/30)-表格8[佔床費])*表格8[住院天數(含前後日)]),0))</f>
        <v>-8800</v>
      </c>
      <c r="L968" s="169" t="str">
        <f>"住院退費 "&amp;TEXT(表格8[[#This Row],[住院日]],"mm/dd;;")&amp;"-"&amp;TEXT(表格8[[#This Row],[出院日]],"mm/dd;;")&amp;" 共"&amp;表格8[[#This Row],[住院天數(含前後日)]]&amp;"日"</f>
        <v>住院退費 01/14-02/04 共22日</v>
      </c>
      <c r="M968" s="167">
        <f>-(ROUNDDOWN(表格8[[#This Row],[住院天數(含前後日)]]/7,0)*50)</f>
        <v>-150</v>
      </c>
      <c r="N968" s="70"/>
      <c r="O968" s="172"/>
      <c r="P968" s="174">
        <f>-(ROUND(表格8[[#This Row],[冷氣使用
天數]]*(500/30),0))</f>
        <v>0</v>
      </c>
    </row>
    <row r="969" spans="1:16">
      <c r="A969" s="160" t="str">
        <f t="array" ref="A969">IFERROR((INDEX(名冊[#All],MATCH(表格8[[#This Row],[姓名]],名冊[[#All],[姓名]],0),COLUMN(名冊[[#Headers],[字號]]))),"")</f>
        <v>1-602</v>
      </c>
      <c r="B969" s="160" t="s">
        <v>2226</v>
      </c>
      <c r="C969" s="162"/>
      <c r="D969" s="160" t="str">
        <f t="shared" si="28"/>
        <v>住院退費</v>
      </c>
      <c r="E969" s="163">
        <v>45307</v>
      </c>
      <c r="F969" s="163">
        <v>45332</v>
      </c>
      <c r="G969" s="168">
        <f>IF(AND(表格8[[#This Row],[住院日]]&lt;&gt;"",表格8[[#This Row],[出院日]]&lt;&gt;""),(IF(表格8[姓名]="",0,(表格8[出院日]-表格8[住院日])+1)),0)</f>
        <v>26</v>
      </c>
      <c r="H969" s="165">
        <f>IFERROR((INDEX(名冊[#All],MATCH(表格8[[#This Row],[姓名]],名冊[[#All],[姓名]],0),COLUMN(名冊[[#Headers],[月費]]))),"")</f>
        <v>30000</v>
      </c>
      <c r="I969" s="165">
        <f t="array" ref="I969">IFERROR((INDEX(名冊[#All],MATCH(表格8[[#This Row],[姓名]],名冊[[#All],[姓名]],0),COLUMN(名冊[[#Headers],[包月]]))),"")</f>
        <v>0</v>
      </c>
      <c r="J969" s="165">
        <f>600</f>
        <v>600</v>
      </c>
      <c r="K969" s="174">
        <f>-(ROUND(IF(表格8[姓名]="",0,(((表格8[月費]+表格8[[#This Row],[包月]])/30)-表格8[佔床費])*表格8[住院天數(含前後日)]),0))</f>
        <v>-10400</v>
      </c>
      <c r="L969" s="169" t="str">
        <f>"住院退費 "&amp;TEXT(表格8[[#This Row],[住院日]],"mm/dd;;")&amp;"-"&amp;TEXT(表格8[[#This Row],[出院日]],"mm/dd;;")&amp;" 共"&amp;表格8[[#This Row],[住院天數(含前後日)]]&amp;"日"</f>
        <v>住院退費 01/16-02/10 共26日</v>
      </c>
      <c r="M969" s="167">
        <f>-(ROUNDDOWN(表格8[[#This Row],[住院天數(含前後日)]]/7,0)*50)</f>
        <v>-150</v>
      </c>
      <c r="N969" s="70"/>
      <c r="O969" s="172"/>
      <c r="P969" s="174">
        <f>-(ROUND(表格8[[#This Row],[冷氣使用
天數]]*(500/30),0))</f>
        <v>0</v>
      </c>
    </row>
    <row r="970" spans="1:16">
      <c r="A970" s="160" t="str">
        <f t="array" ref="A970">IFERROR((INDEX(名冊[#All],MATCH(表格8[[#This Row],[姓名]],名冊[[#All],[姓名]],0),COLUMN(名冊[[#Headers],[字號]]))),"")</f>
        <v>1-500</v>
      </c>
      <c r="B970" s="160" t="s">
        <v>2227</v>
      </c>
      <c r="C970" s="162"/>
      <c r="D970" s="160" t="str">
        <f t="shared" si="28"/>
        <v>住院退費</v>
      </c>
      <c r="E970" s="163">
        <v>45308</v>
      </c>
      <c r="F970" s="163">
        <v>45329</v>
      </c>
      <c r="G970" s="168">
        <f>IF(AND(表格8[[#This Row],[住院日]]&lt;&gt;"",表格8[[#This Row],[出院日]]&lt;&gt;""),(IF(表格8[姓名]="",0,(表格8[出院日]-表格8[住院日])+1)),0)</f>
        <v>22</v>
      </c>
      <c r="H970" s="165">
        <f>IFERROR((INDEX(名冊[#All],MATCH(表格8[[#This Row],[姓名]],名冊[[#All],[姓名]],0),COLUMN(名冊[[#Headers],[月費]]))),"")</f>
        <v>30000</v>
      </c>
      <c r="I970" s="165">
        <f t="array" ref="I970">IFERROR((INDEX(名冊[#All],MATCH(表格8[[#This Row],[姓名]],名冊[[#All],[姓名]],0),COLUMN(名冊[[#Headers],[包月]]))),"")</f>
        <v>0</v>
      </c>
      <c r="J970" s="165">
        <f>600</f>
        <v>600</v>
      </c>
      <c r="K970" s="174">
        <f>-(ROUND(IF(表格8[姓名]="",0,(((表格8[月費]+表格8[[#This Row],[包月]])/30)-表格8[佔床費])*表格8[住院天數(含前後日)]),0))</f>
        <v>-8800</v>
      </c>
      <c r="L970" s="169" t="str">
        <f>"住院退費 "&amp;TEXT(表格8[[#This Row],[住院日]],"mm/dd;;")&amp;"-"&amp;TEXT(表格8[[#This Row],[出院日]],"mm/dd;;")&amp;" 共"&amp;表格8[[#This Row],[住院天數(含前後日)]]&amp;"日"</f>
        <v>住院退費 01/17-02/07 共22日</v>
      </c>
      <c r="M970" s="167">
        <f>-(ROUNDDOWN(表格8[[#This Row],[住院天數(含前後日)]]/7,0)*50)</f>
        <v>-150</v>
      </c>
      <c r="N970" s="70"/>
      <c r="O970" s="172"/>
      <c r="P970" s="174">
        <f>-(ROUND(表格8[[#This Row],[冷氣使用
天數]]*(500/30),0))</f>
        <v>0</v>
      </c>
    </row>
    <row r="971" spans="1:16">
      <c r="A971" s="160" t="str">
        <f t="array" ref="A971">IFERROR((INDEX(名冊[#All],MATCH(表格8[[#This Row],[姓名]],名冊[[#All],[姓名]],0),COLUMN(名冊[[#Headers],[字號]]))),"")</f>
        <v/>
      </c>
      <c r="B971" s="160" t="s">
        <v>2228</v>
      </c>
      <c r="C971" s="162"/>
      <c r="D971" s="160" t="str">
        <f t="shared" si="28"/>
        <v>住院退費</v>
      </c>
      <c r="E971" s="163">
        <v>45309</v>
      </c>
      <c r="F971" s="163">
        <v>45327</v>
      </c>
      <c r="G971" s="168">
        <f>IF(AND(表格8[[#This Row],[住院日]]&lt;&gt;"",表格8[[#This Row],[出院日]]&lt;&gt;""),(IF(表格8[姓名]="",0,(表格8[出院日]-表格8[住院日])+1)),0)</f>
        <v>19</v>
      </c>
      <c r="H971" s="165" t="str">
        <f>IFERROR((INDEX(名冊[#All],MATCH(表格8[[#This Row],[姓名]],名冊[[#All],[姓名]],0),COLUMN(名冊[[#Headers],[月費]]))),"")</f>
        <v/>
      </c>
      <c r="I971" s="165" t="str">
        <f t="array" ref="I971">IFERROR((INDEX(名冊[#All],MATCH(表格8[[#This Row],[姓名]],名冊[[#All],[姓名]],0),COLUMN(名冊[[#Headers],[包月]]))),"")</f>
        <v/>
      </c>
      <c r="J971" s="165">
        <f>600</f>
        <v>600</v>
      </c>
      <c r="K971" s="174" t="e">
        <f>-(ROUND(IF(表格8[姓名]="",0,(((表格8[月費]+表格8[[#This Row],[包月]])/30)-表格8[佔床費])*表格8[住院天數(含前後日)]),0))</f>
        <v>#VALUE!</v>
      </c>
      <c r="L971" s="169" t="str">
        <f>"住院退費 "&amp;TEXT(表格8[[#This Row],[住院日]],"mm/dd;;")&amp;"-"&amp;TEXT(表格8[[#This Row],[出院日]],"mm/dd;;")&amp;" 共"&amp;表格8[[#This Row],[住院天數(含前後日)]]&amp;"日"</f>
        <v>住院退費 01/18-02/05 共19日</v>
      </c>
      <c r="M971" s="167">
        <f>-(ROUNDDOWN(表格8[[#This Row],[住院天數(含前後日)]]/7,0)*50)</f>
        <v>-100</v>
      </c>
      <c r="N971" s="70"/>
      <c r="O971" s="172"/>
      <c r="P971" s="174">
        <f>-(ROUND(表格8[[#This Row],[冷氣使用
天數]]*(500/30),0))</f>
        <v>0</v>
      </c>
    </row>
    <row r="972" spans="1:16">
      <c r="A972" s="160" t="str">
        <f t="array" ref="A972">IFERROR((INDEX(名冊[#All],MATCH(表格8[[#This Row],[姓名]],名冊[[#All],[姓名]],0),COLUMN(名冊[[#Headers],[字號]]))),"")</f>
        <v>1-728</v>
      </c>
      <c r="B972" s="160" t="s">
        <v>2224</v>
      </c>
      <c r="C972" s="162"/>
      <c r="D972" s="160" t="str">
        <f t="shared" si="28"/>
        <v>住院退費</v>
      </c>
      <c r="E972" s="163">
        <v>45312</v>
      </c>
      <c r="F972" s="163">
        <v>45327</v>
      </c>
      <c r="G972" s="168">
        <f>IF(AND(表格8[[#This Row],[住院日]]&lt;&gt;"",表格8[[#This Row],[出院日]]&lt;&gt;""),(IF(表格8[姓名]="",0,(表格8[出院日]-表格8[住院日])+1)),0)</f>
        <v>16</v>
      </c>
      <c r="H972" s="165">
        <f>IFERROR((INDEX(名冊[#All],MATCH(表格8[[#This Row],[姓名]],名冊[[#All],[姓名]],0),COLUMN(名冊[[#Headers],[月費]]))),"")</f>
        <v>27000</v>
      </c>
      <c r="I972" s="165">
        <f t="array" ref="I972">IFERROR((INDEX(名冊[#All],MATCH(表格8[[#This Row],[姓名]],名冊[[#All],[姓名]],0),COLUMN(名冊[[#Headers],[包月]]))),"")</f>
        <v>0</v>
      </c>
      <c r="J972" s="165">
        <f>600</f>
        <v>600</v>
      </c>
      <c r="K972" s="174">
        <f>-(ROUND(IF(表格8[姓名]="",0,(((表格8[月費]+表格8[[#This Row],[包月]])/30)-表格8[佔床費])*表格8[住院天數(含前後日)]),0))</f>
        <v>-4800</v>
      </c>
      <c r="L972" s="169" t="str">
        <f>"住院退費 "&amp;TEXT(表格8[[#This Row],[住院日]],"mm/dd;;")&amp;"-"&amp;TEXT(表格8[[#This Row],[出院日]],"mm/dd;;")&amp;" 共"&amp;表格8[[#This Row],[住院天數(含前後日)]]&amp;"日"</f>
        <v>住院退費 01/21-02/05 共16日</v>
      </c>
      <c r="M972" s="167">
        <f>-(ROUNDDOWN(表格8[[#This Row],[住院天數(含前後日)]]/7,0)*50)</f>
        <v>-100</v>
      </c>
      <c r="N972" s="70"/>
      <c r="O972" s="172"/>
      <c r="P972" s="174">
        <f>-(ROUND(表格8[[#This Row],[冷氣使用
天數]]*(500/30),0))</f>
        <v>0</v>
      </c>
    </row>
    <row r="973" spans="1:16">
      <c r="A973" s="160" t="str">
        <f t="array" ref="A973">IFERROR((INDEX(名冊[#All],MATCH(表格8[[#This Row],[姓名]],名冊[[#All],[姓名]],0),COLUMN(名冊[[#Headers],[字號]]))),"")</f>
        <v>1-761</v>
      </c>
      <c r="B973" s="160" t="s">
        <v>2229</v>
      </c>
      <c r="C973" s="162"/>
      <c r="D973" s="160" t="str">
        <f t="shared" si="28"/>
        <v>住院退費</v>
      </c>
      <c r="E973" s="163">
        <v>45315</v>
      </c>
      <c r="F973" s="163">
        <v>45332</v>
      </c>
      <c r="G973" s="168">
        <f>IF(AND(表格8[[#This Row],[住院日]]&lt;&gt;"",表格8[[#This Row],[出院日]]&lt;&gt;""),(IF(表格8[姓名]="",0,(表格8[出院日]-表格8[住院日])+1)),0)</f>
        <v>18</v>
      </c>
      <c r="H973" s="165">
        <f>IFERROR((INDEX(名冊[#All],MATCH(表格8[[#This Row],[姓名]],名冊[[#All],[姓名]],0),COLUMN(名冊[[#Headers],[月費]]))),"")</f>
        <v>27000</v>
      </c>
      <c r="I973" s="165">
        <f t="array" ref="I973">IFERROR((INDEX(名冊[#All],MATCH(表格8[[#This Row],[姓名]],名冊[[#All],[姓名]],0),COLUMN(名冊[[#Headers],[包月]]))),"")</f>
        <v>0</v>
      </c>
      <c r="J973" s="165">
        <f>600</f>
        <v>600</v>
      </c>
      <c r="K973" s="174">
        <f>-(ROUND(IF(表格8[姓名]="",0,(((表格8[月費]+表格8[[#This Row],[包月]])/30)-表格8[佔床費])*表格8[住院天數(含前後日)]),0))</f>
        <v>-5400</v>
      </c>
      <c r="L973" s="169" t="str">
        <f>"住院退費 "&amp;TEXT(表格8[[#This Row],[住院日]],"mm/dd;;")&amp;"-"&amp;TEXT(表格8[[#This Row],[出院日]],"mm/dd;;")&amp;" 共"&amp;表格8[[#This Row],[住院天數(含前後日)]]&amp;"日"</f>
        <v>住院退費 01/24-02/10 共18日</v>
      </c>
      <c r="M973" s="167">
        <f>-(ROUNDDOWN(表格8[[#This Row],[住院天數(含前後日)]]/7,0)*50)</f>
        <v>-100</v>
      </c>
      <c r="N973" s="70"/>
      <c r="O973" s="172"/>
      <c r="P973" s="174">
        <f>-(ROUND(表格8[[#This Row],[冷氣使用
天數]]*(500/30),0))</f>
        <v>0</v>
      </c>
    </row>
    <row r="974" spans="1:16">
      <c r="A974" s="160" t="str">
        <f t="array" ref="A974">IFERROR((INDEX(名冊[#All],MATCH(表格8[[#This Row],[姓名]],名冊[[#All],[姓名]],0),COLUMN(名冊[[#Headers],[字號]]))),"")</f>
        <v>1-667</v>
      </c>
      <c r="B974" s="160" t="s">
        <v>2230</v>
      </c>
      <c r="C974" s="162"/>
      <c r="D974" s="160" t="str">
        <f t="shared" si="28"/>
        <v>住院退費</v>
      </c>
      <c r="E974" s="163">
        <v>45328</v>
      </c>
      <c r="F974" s="163">
        <v>45341</v>
      </c>
      <c r="G974" s="168">
        <f>IF(AND(表格8[[#This Row],[住院日]]&lt;&gt;"",表格8[[#This Row],[出院日]]&lt;&gt;""),(IF(表格8[姓名]="",0,(表格8[出院日]-表格8[住院日])+1)),0)</f>
        <v>14</v>
      </c>
      <c r="H974" s="165">
        <f>IFERROR((INDEX(名冊[#All],MATCH(表格8[[#This Row],[姓名]],名冊[[#All],[姓名]],0),COLUMN(名冊[[#Headers],[月費]]))),"")</f>
        <v>27000</v>
      </c>
      <c r="I974" s="165">
        <f t="array" ref="I974">IFERROR((INDEX(名冊[#All],MATCH(表格8[[#This Row],[姓名]],名冊[[#All],[姓名]],0),COLUMN(名冊[[#Headers],[包月]]))),"")</f>
        <v>0</v>
      </c>
      <c r="J974" s="165">
        <f>600</f>
        <v>600</v>
      </c>
      <c r="K974" s="174">
        <f>-(ROUND(IF(表格8[姓名]="",0,(((表格8[月費]+表格8[[#This Row],[包月]])/30)-表格8[佔床費])*表格8[住院天數(含前後日)]),0))</f>
        <v>-4200</v>
      </c>
      <c r="L974" s="169" t="str">
        <f>"住院退費 "&amp;TEXT(表格8[[#This Row],[住院日]],"mm/dd;;")&amp;"-"&amp;TEXT(表格8[[#This Row],[出院日]],"mm/dd;;")&amp;" 共"&amp;表格8[[#This Row],[住院天數(含前後日)]]&amp;"日"</f>
        <v>住院退費 02/06-02/19 共14日</v>
      </c>
      <c r="M974" s="167">
        <f>-(ROUNDDOWN(表格8[[#This Row],[住院天數(含前後日)]]/7,0)*50)</f>
        <v>-100</v>
      </c>
      <c r="N974" s="70"/>
      <c r="O974" s="172"/>
      <c r="P974" s="174">
        <f>-(ROUND(表格8[[#This Row],[冷氣使用
天數]]*(500/30),0))</f>
        <v>0</v>
      </c>
    </row>
    <row r="975" spans="1:16">
      <c r="A975" s="160" t="str">
        <f t="array" ref="A975">IFERROR((INDEX(名冊[#All],MATCH(表格8[[#This Row],[姓名]],名冊[[#All],[姓名]],0),COLUMN(名冊[[#Headers],[字號]]))),"")</f>
        <v/>
      </c>
      <c r="B975" s="160" t="s">
        <v>2231</v>
      </c>
      <c r="C975" s="162"/>
      <c r="D975" s="160" t="str">
        <f t="shared" si="28"/>
        <v>住院退費</v>
      </c>
      <c r="E975" s="163">
        <v>45330</v>
      </c>
      <c r="F975" s="163">
        <v>45332</v>
      </c>
      <c r="G975" s="168">
        <f>IF(AND(表格8[[#This Row],[住院日]]&lt;&gt;"",表格8[[#This Row],[出院日]]&lt;&gt;""),(IF(表格8[姓名]="",0,(表格8[出院日]-表格8[住院日])+1)),0)</f>
        <v>3</v>
      </c>
      <c r="H975" s="165" t="str">
        <f>IFERROR((INDEX(名冊[#All],MATCH(表格8[[#This Row],[姓名]],名冊[[#All],[姓名]],0),COLUMN(名冊[[#Headers],[月費]]))),"")</f>
        <v/>
      </c>
      <c r="I975" s="165" t="str">
        <f t="array" ref="I975">IFERROR((INDEX(名冊[#All],MATCH(表格8[[#This Row],[姓名]],名冊[[#All],[姓名]],0),COLUMN(名冊[[#Headers],[包月]]))),"")</f>
        <v/>
      </c>
      <c r="J975" s="165">
        <f>600</f>
        <v>600</v>
      </c>
      <c r="K975" s="174" t="e">
        <f>-(ROUND(IF(表格8[姓名]="",0,(((表格8[月費]+表格8[[#This Row],[包月]])/30)-表格8[佔床費])*表格8[住院天數(含前後日)]),0))</f>
        <v>#VALUE!</v>
      </c>
      <c r="L975" s="169" t="str">
        <f>"住院退費 "&amp;TEXT(表格8[[#This Row],[住院日]],"mm/dd;;")&amp;"-"&amp;TEXT(表格8[[#This Row],[出院日]],"mm/dd;;")&amp;" 共"&amp;表格8[[#This Row],[住院天數(含前後日)]]&amp;"日"</f>
        <v>住院退費 02/08-02/10 共3日</v>
      </c>
      <c r="M975" s="167">
        <f>-(ROUNDDOWN(表格8[[#This Row],[住院天數(含前後日)]]/7,0)*50)</f>
        <v>0</v>
      </c>
      <c r="N975" s="70"/>
      <c r="O975" s="172"/>
      <c r="P975" s="174">
        <f>-(ROUND(表格8[[#This Row],[冷氣使用
天數]]*(500/30),0))</f>
        <v>0</v>
      </c>
    </row>
    <row r="976" spans="1:16">
      <c r="A976" s="160" t="str">
        <f t="array" ref="A976">IFERROR((INDEX(名冊[#All],MATCH(表格8[[#This Row],[姓名]],名冊[[#All],[姓名]],0),COLUMN(名冊[[#Headers],[字號]]))),"")</f>
        <v>3-532</v>
      </c>
      <c r="B976" s="160" t="s">
        <v>2232</v>
      </c>
      <c r="C976" s="162"/>
      <c r="D976" s="160" t="str">
        <f t="shared" si="28"/>
        <v>住院退費</v>
      </c>
      <c r="E976" s="163">
        <v>45315</v>
      </c>
      <c r="F976" s="163">
        <v>45330</v>
      </c>
      <c r="G976" s="168">
        <f>IF(AND(表格8[[#This Row],[住院日]]&lt;&gt;"",表格8[[#This Row],[出院日]]&lt;&gt;""),(IF(表格8[姓名]="",0,(表格8[出院日]-表格8[住院日])+1)),0)</f>
        <v>16</v>
      </c>
      <c r="H976" s="165">
        <f>IFERROR((INDEX(名冊[#All],MATCH(表格8[[#This Row],[姓名]],名冊[[#All],[姓名]],0),COLUMN(名冊[[#Headers],[月費]]))),"")</f>
        <v>33000</v>
      </c>
      <c r="I976" s="165">
        <f t="array" ref="I976">IFERROR((INDEX(名冊[#All],MATCH(表格8[[#This Row],[姓名]],名冊[[#All],[姓名]],0),COLUMN(名冊[[#Headers],[包月]]))),"")</f>
        <v>0</v>
      </c>
      <c r="J976" s="165">
        <f>600</f>
        <v>600</v>
      </c>
      <c r="K976" s="174">
        <f>-(ROUND(IF(表格8[姓名]="",0,(((表格8[月費]+表格8[[#This Row],[包月]])/30)-表格8[佔床費])*表格8[住院天數(含前後日)]),0))</f>
        <v>-8000</v>
      </c>
      <c r="L976" s="169" t="str">
        <f>"住院退費 "&amp;TEXT(表格8[[#This Row],[住院日]],"mm/dd;;")&amp;"-"&amp;TEXT(表格8[[#This Row],[出院日]],"mm/dd;;")&amp;" 共"&amp;表格8[[#This Row],[住院天數(含前後日)]]&amp;"日"</f>
        <v>住院退費 01/24-02/08 共16日</v>
      </c>
      <c r="M976" s="167">
        <f>-(ROUNDDOWN(表格8[[#This Row],[住院天數(含前後日)]]/7,0)*50)</f>
        <v>-100</v>
      </c>
      <c r="N976" s="70"/>
      <c r="O976" s="172"/>
      <c r="P976" s="174">
        <f>-(ROUND(表格8[[#This Row],[冷氣使用
天數]]*(500/30),0))</f>
        <v>0</v>
      </c>
    </row>
    <row r="977" spans="1:16">
      <c r="A977" s="160" t="str">
        <f t="array" ref="A977">IFERROR((INDEX(名冊[#All],MATCH(表格8[[#This Row],[姓名]],名冊[[#All],[姓名]],0),COLUMN(名冊[[#Headers],[字號]]))),"")</f>
        <v>3-462</v>
      </c>
      <c r="B977" s="160" t="s">
        <v>2233</v>
      </c>
      <c r="C977" s="162"/>
      <c r="D977" s="160" t="str">
        <f t="shared" si="28"/>
        <v>住院退費</v>
      </c>
      <c r="E977" s="163">
        <v>45316</v>
      </c>
      <c r="F977" s="163">
        <v>45340</v>
      </c>
      <c r="G977" s="168">
        <f>IF(AND(表格8[[#This Row],[住院日]]&lt;&gt;"",表格8[[#This Row],[出院日]]&lt;&gt;""),(IF(表格8[姓名]="",0,(表格8[出院日]-表格8[住院日])+1)),0)</f>
        <v>25</v>
      </c>
      <c r="H977" s="165">
        <f>IFERROR((INDEX(名冊[#All],MATCH(表格8[[#This Row],[姓名]],名冊[[#All],[姓名]],0),COLUMN(名冊[[#Headers],[月費]]))),"")</f>
        <v>31000</v>
      </c>
      <c r="I977" s="165">
        <f t="array" ref="I977">IFERROR((INDEX(名冊[#All],MATCH(表格8[[#This Row],[姓名]],名冊[[#All],[姓名]],0),COLUMN(名冊[[#Headers],[包月]]))),"")</f>
        <v>0</v>
      </c>
      <c r="J977" s="165">
        <f>600</f>
        <v>600</v>
      </c>
      <c r="K977" s="174">
        <f>-(ROUND(IF(表格8[姓名]="",0,(((表格8[月費]+表格8[[#This Row],[包月]])/30)-表格8[佔床費])*表格8[住院天數(含前後日)]),0))</f>
        <v>-10833</v>
      </c>
      <c r="L977" s="169" t="str">
        <f>"住院退費 "&amp;TEXT(表格8[[#This Row],[住院日]],"mm/dd;;")&amp;"-"&amp;TEXT(表格8[[#This Row],[出院日]],"mm/dd;;")&amp;" 共"&amp;表格8[[#This Row],[住院天數(含前後日)]]&amp;"日"</f>
        <v>住院退費 01/25-02/18 共25日</v>
      </c>
      <c r="M977" s="167">
        <f>-(ROUNDDOWN(表格8[[#This Row],[住院天數(含前後日)]]/7,0)*50)</f>
        <v>-150</v>
      </c>
      <c r="N977" s="70"/>
      <c r="O977" s="172"/>
      <c r="P977" s="174">
        <f>-(ROUND(表格8[[#This Row],[冷氣使用
天數]]*(500/30),0))</f>
        <v>0</v>
      </c>
    </row>
    <row r="978" spans="1:16">
      <c r="A978" s="160" t="str">
        <f t="array" ref="A978">IFERROR((INDEX(名冊[#All],MATCH(表格8[[#This Row],[姓名]],名冊[[#All],[姓名]],0),COLUMN(名冊[[#Headers],[字號]]))),"")</f>
        <v>3-533</v>
      </c>
      <c r="B978" s="160" t="s">
        <v>2234</v>
      </c>
      <c r="C978" s="162"/>
      <c r="D978" s="160" t="str">
        <f t="shared" si="28"/>
        <v>住院退費</v>
      </c>
      <c r="E978" s="163">
        <v>45322</v>
      </c>
      <c r="F978" s="163">
        <v>45333</v>
      </c>
      <c r="G978" s="168">
        <f>IF(AND(表格8[[#This Row],[住院日]]&lt;&gt;"",表格8[[#This Row],[出院日]]&lt;&gt;""),(IF(表格8[姓名]="",0,(表格8[出院日]-表格8[住院日])+1)),0)</f>
        <v>12</v>
      </c>
      <c r="H978" s="165">
        <f>IFERROR((INDEX(名冊[#All],MATCH(表格8[[#This Row],[姓名]],名冊[[#All],[姓名]],0),COLUMN(名冊[[#Headers],[月費]]))),"")</f>
        <v>33000</v>
      </c>
      <c r="I978" s="165">
        <f t="array" ref="I978">IFERROR((INDEX(名冊[#All],MATCH(表格8[[#This Row],[姓名]],名冊[[#All],[姓名]],0),COLUMN(名冊[[#Headers],[包月]]))),"")</f>
        <v>0</v>
      </c>
      <c r="J978" s="165">
        <f>600</f>
        <v>600</v>
      </c>
      <c r="K978" s="174">
        <f>-(ROUND(IF(表格8[姓名]="",0,(((表格8[月費]+表格8[[#This Row],[包月]])/30)-表格8[佔床費])*表格8[住院天數(含前後日)]),0))</f>
        <v>-6000</v>
      </c>
      <c r="L978" s="169" t="str">
        <f>"住院退費 "&amp;TEXT(表格8[[#This Row],[住院日]],"mm/dd;;")&amp;"-"&amp;TEXT(表格8[[#This Row],[出院日]],"mm/dd;;")&amp;" 共"&amp;表格8[[#This Row],[住院天數(含前後日)]]&amp;"日"</f>
        <v>住院退費 01/31-02/11 共12日</v>
      </c>
      <c r="M978" s="167">
        <f>-(ROUNDDOWN(表格8[[#This Row],[住院天數(含前後日)]]/7,0)*50)</f>
        <v>-50</v>
      </c>
      <c r="N978" s="70"/>
      <c r="O978" s="172"/>
      <c r="P978" s="174">
        <f>-(ROUND(表格8[[#This Row],[冷氣使用
天數]]*(500/30),0))</f>
        <v>0</v>
      </c>
    </row>
    <row r="979" spans="1:16">
      <c r="A979" s="160" t="str">
        <f t="array" ref="A979">IFERROR((INDEX(名冊[#All],MATCH(表格8[[#This Row],[姓名]],名冊[[#All],[姓名]],0),COLUMN(名冊[[#Headers],[字號]]))),"")</f>
        <v>3-504</v>
      </c>
      <c r="B979" s="160" t="s">
        <v>2235</v>
      </c>
      <c r="C979" s="162"/>
      <c r="D979" s="160" t="str">
        <f t="shared" si="28"/>
        <v>住院退費</v>
      </c>
      <c r="E979" s="163">
        <v>45326</v>
      </c>
      <c r="F979" s="163">
        <v>45341</v>
      </c>
      <c r="G979" s="168">
        <f>IF(AND(表格8[[#This Row],[住院日]]&lt;&gt;"",表格8[[#This Row],[出院日]]&lt;&gt;""),(IF(表格8[姓名]="",0,(表格8[出院日]-表格8[住院日])+1)),0)</f>
        <v>16</v>
      </c>
      <c r="H979" s="165">
        <f>IFERROR((INDEX(名冊[#All],MATCH(表格8[[#This Row],[姓名]],名冊[[#All],[姓名]],0),COLUMN(名冊[[#Headers],[月費]]))),"")</f>
        <v>25000</v>
      </c>
      <c r="I979" s="165">
        <f t="array" ref="I979">IFERROR((INDEX(名冊[#All],MATCH(表格8[[#This Row],[姓名]],名冊[[#All],[姓名]],0),COLUMN(名冊[[#Headers],[包月]]))),"")</f>
        <v>0</v>
      </c>
      <c r="J979" s="165">
        <f>600</f>
        <v>600</v>
      </c>
      <c r="K979" s="174">
        <f>-(ROUND(IF(表格8[姓名]="",0,(((表格8[月費]+表格8[[#This Row],[包月]])/30)-表格8[佔床費])*表格8[住院天數(含前後日)]),0))</f>
        <v>-3733</v>
      </c>
      <c r="L979" s="169" t="str">
        <f>"住院退費 "&amp;TEXT(表格8[[#This Row],[住院日]],"mm/dd;;")&amp;"-"&amp;TEXT(表格8[[#This Row],[出院日]],"mm/dd;;")&amp;" 共"&amp;表格8[[#This Row],[住院天數(含前後日)]]&amp;"日"</f>
        <v>住院退費 02/04-02/19 共16日</v>
      </c>
      <c r="M979" s="167">
        <f>-(ROUNDDOWN(表格8[[#This Row],[住院天數(含前後日)]]/7,0)*50)</f>
        <v>-100</v>
      </c>
      <c r="N979" s="70"/>
      <c r="O979" s="172"/>
      <c r="P979" s="174">
        <f>-(ROUND(表格8[[#This Row],[冷氣使用
天數]]*(500/30),0))</f>
        <v>0</v>
      </c>
    </row>
    <row r="980" spans="1:16">
      <c r="A980" s="160" t="str">
        <f t="array" ref="A980">IFERROR((INDEX(名冊[#All],MATCH(表格8[[#This Row],[姓名]],名冊[[#All],[姓名]],0),COLUMN(名冊[[#Headers],[字號]]))),"")</f>
        <v>2-165</v>
      </c>
      <c r="B980" s="160" t="s">
        <v>2236</v>
      </c>
      <c r="C980" s="162"/>
      <c r="D980" s="160" t="str">
        <f t="shared" si="28"/>
        <v>住院退費</v>
      </c>
      <c r="E980" s="163">
        <v>45304</v>
      </c>
      <c r="F980" s="163">
        <v>45326</v>
      </c>
      <c r="G980" s="168">
        <f>IF(AND(表格8[[#This Row],[住院日]]&lt;&gt;"",表格8[[#This Row],[出院日]]&lt;&gt;""),(IF(表格8[姓名]="",0,(表格8[出院日]-表格8[住院日])+1)),0)</f>
        <v>23</v>
      </c>
      <c r="H980" s="165">
        <f>IFERROR((INDEX(名冊[#All],MATCH(表格8[[#This Row],[姓名]],名冊[[#All],[姓名]],0),COLUMN(名冊[[#Headers],[月費]]))),"")</f>
        <v>37000</v>
      </c>
      <c r="I980" s="165">
        <f t="array" ref="I980">IFERROR((INDEX(名冊[#All],MATCH(表格8[[#This Row],[姓名]],名冊[[#All],[姓名]],0),COLUMN(名冊[[#Headers],[包月]]))),"")</f>
        <v>0</v>
      </c>
      <c r="J980" s="165">
        <f>600</f>
        <v>600</v>
      </c>
      <c r="K980" s="174">
        <f>-(ROUND(IF(表格8[姓名]="",0,(((表格8[月費]+表格8[[#This Row],[包月]])/30)-表格8[佔床費])*表格8[住院天數(含前後日)]),0))</f>
        <v>-14567</v>
      </c>
      <c r="L980" s="169" t="str">
        <f>"住院退費 "&amp;TEXT(表格8[[#This Row],[住院日]],"mm/dd;;")&amp;"-"&amp;TEXT(表格8[[#This Row],[出院日]],"mm/dd;;")&amp;" 共"&amp;表格8[[#This Row],[住院天數(含前後日)]]&amp;"日"</f>
        <v>住院退費 01/13-02/04 共23日</v>
      </c>
      <c r="M980" s="167">
        <f>-(ROUNDDOWN(表格8[[#This Row],[住院天數(含前後日)]]/7,0)*50)</f>
        <v>-150</v>
      </c>
      <c r="N980" s="70"/>
      <c r="O980" s="172"/>
      <c r="P980" s="174">
        <f>-(ROUND(表格8[[#This Row],[冷氣使用
天數]]*(500/30),0))</f>
        <v>0</v>
      </c>
    </row>
    <row r="981" spans="1:16">
      <c r="A981" s="160" t="str">
        <f t="array" ref="A981">IFERROR((INDEX(名冊[#All],MATCH(表格8[[#This Row],[姓名]],名冊[[#All],[姓名]],0),COLUMN(名冊[[#Headers],[字號]]))),"")</f>
        <v>2-147</v>
      </c>
      <c r="B981" s="160" t="s">
        <v>2237</v>
      </c>
      <c r="C981" s="162"/>
      <c r="D981" s="160" t="str">
        <f t="shared" si="28"/>
        <v>住院退費</v>
      </c>
      <c r="E981" s="163">
        <v>45311</v>
      </c>
      <c r="F981" s="163">
        <v>45327</v>
      </c>
      <c r="G981" s="168">
        <f>IF(AND(表格8[[#This Row],[住院日]]&lt;&gt;"",表格8[[#This Row],[出院日]]&lt;&gt;""),(IF(表格8[姓名]="",0,(表格8[出院日]-表格8[住院日])+1)),0)</f>
        <v>17</v>
      </c>
      <c r="H981" s="165">
        <f>IFERROR((INDEX(名冊[#All],MATCH(表格8[[#This Row],[姓名]],名冊[[#All],[姓名]],0),COLUMN(名冊[[#Headers],[月費]]))),"")</f>
        <v>37000</v>
      </c>
      <c r="I981" s="165">
        <f t="array" ref="I981">IFERROR((INDEX(名冊[#All],MATCH(表格8[[#This Row],[姓名]],名冊[[#All],[姓名]],0),COLUMN(名冊[[#Headers],[包月]]))),"")</f>
        <v>0</v>
      </c>
      <c r="J981" s="165">
        <f>600</f>
        <v>600</v>
      </c>
      <c r="K981" s="174">
        <f>-(ROUND(IF(表格8[姓名]="",0,(((表格8[月費]+表格8[[#This Row],[包月]])/30)-表格8[佔床費])*表格8[住院天數(含前後日)]),0))</f>
        <v>-10767</v>
      </c>
      <c r="L981" s="169" t="str">
        <f>"住院退費 "&amp;TEXT(表格8[[#This Row],[住院日]],"mm/dd;;")&amp;"-"&amp;TEXT(表格8[[#This Row],[出院日]],"mm/dd;;")&amp;" 共"&amp;表格8[[#This Row],[住院天數(含前後日)]]&amp;"日"</f>
        <v>住院退費 01/20-02/05 共17日</v>
      </c>
      <c r="M981" s="167">
        <f>-(ROUNDDOWN(表格8[[#This Row],[住院天數(含前後日)]]/7,0)*50)</f>
        <v>-100</v>
      </c>
      <c r="N981" s="70"/>
      <c r="O981" s="172"/>
      <c r="P981" s="174">
        <f>-(ROUND(表格8[[#This Row],[冷氣使用
天數]]*(500/30),0))</f>
        <v>0</v>
      </c>
    </row>
    <row r="982" spans="1:16">
      <c r="A982" s="160" t="str">
        <f t="array" ref="A982">IFERROR((INDEX(名冊[#All],MATCH(表格8[[#This Row],[姓名]],名冊[[#All],[姓名]],0),COLUMN(名冊[[#Headers],[字號]]))),"")</f>
        <v/>
      </c>
      <c r="B982" s="160" t="s">
        <v>2238</v>
      </c>
      <c r="C982" s="162"/>
      <c r="D982" s="160" t="str">
        <f t="shared" si="28"/>
        <v>住院退費</v>
      </c>
      <c r="E982" s="163">
        <v>45314</v>
      </c>
      <c r="F982" s="163">
        <v>45331</v>
      </c>
      <c r="G982" s="168">
        <f>IF(AND(表格8[[#This Row],[住院日]]&lt;&gt;"",表格8[[#This Row],[出院日]]&lt;&gt;""),(IF(表格8[姓名]="",0,(表格8[出院日]-表格8[住院日])+1)),0)</f>
        <v>18</v>
      </c>
      <c r="H982" s="165" t="str">
        <f>IFERROR((INDEX(名冊[#All],MATCH(表格8[[#This Row],[姓名]],名冊[[#All],[姓名]],0),COLUMN(名冊[[#Headers],[月費]]))),"")</f>
        <v/>
      </c>
      <c r="I982" s="165" t="str">
        <f t="array" ref="I982">IFERROR((INDEX(名冊[#All],MATCH(表格8[[#This Row],[姓名]],名冊[[#All],[姓名]],0),COLUMN(名冊[[#Headers],[包月]]))),"")</f>
        <v/>
      </c>
      <c r="J982" s="165">
        <f>600</f>
        <v>600</v>
      </c>
      <c r="K982" s="174" t="e">
        <f>-(ROUND(IF(表格8[姓名]="",0,(((表格8[月費]+表格8[[#This Row],[包月]])/30)-表格8[佔床費])*表格8[住院天數(含前後日)]),0))</f>
        <v>#VALUE!</v>
      </c>
      <c r="L982" s="169" t="str">
        <f>"住院退費 "&amp;TEXT(表格8[[#This Row],[住院日]],"mm/dd;;")&amp;"-"&amp;TEXT(表格8[[#This Row],[出院日]],"mm/dd;;")&amp;" 共"&amp;表格8[[#This Row],[住院天數(含前後日)]]&amp;"日"</f>
        <v>住院退費 01/23-02/09 共18日</v>
      </c>
      <c r="M982" s="167">
        <f>-(ROUNDDOWN(表格8[[#This Row],[住院天數(含前後日)]]/7,0)*50)</f>
        <v>-100</v>
      </c>
      <c r="N982" s="70"/>
      <c r="O982" s="172"/>
      <c r="P982" s="174">
        <f>-(ROUND(表格8[[#This Row],[冷氣使用
天數]]*(500/30),0))</f>
        <v>0</v>
      </c>
    </row>
    <row r="983" spans="1:16">
      <c r="A983" s="160" t="str">
        <f t="array" ref="A983">IFERROR((INDEX(名冊[#All],MATCH(表格8[[#This Row],[姓名]],名冊[[#All],[姓名]],0),COLUMN(名冊[[#Headers],[字號]]))),"")</f>
        <v>2-182</v>
      </c>
      <c r="B983" s="160" t="s">
        <v>2239</v>
      </c>
      <c r="C983" s="162"/>
      <c r="D983" s="160" t="str">
        <f t="shared" si="28"/>
        <v>住院退費</v>
      </c>
      <c r="E983" s="163">
        <v>45314</v>
      </c>
      <c r="F983" s="163">
        <v>45335</v>
      </c>
      <c r="G983" s="168">
        <f>IF(AND(表格8[[#This Row],[住院日]]&lt;&gt;"",表格8[[#This Row],[出院日]]&lt;&gt;""),(IF(表格8[姓名]="",0,(表格8[出院日]-表格8[住院日])+1)),0)</f>
        <v>22</v>
      </c>
      <c r="H983" s="165">
        <f>IFERROR((INDEX(名冊[#All],MATCH(表格8[[#This Row],[姓名]],名冊[[#All],[姓名]],0),COLUMN(名冊[[#Headers],[月費]]))),"")</f>
        <v>37000</v>
      </c>
      <c r="I983" s="165">
        <f t="array" ref="I983">IFERROR((INDEX(名冊[#All],MATCH(表格8[[#This Row],[姓名]],名冊[[#All],[姓名]],0),COLUMN(名冊[[#Headers],[包月]]))),"")</f>
        <v>0</v>
      </c>
      <c r="J983" s="165">
        <f>600</f>
        <v>600</v>
      </c>
      <c r="K983" s="174">
        <f>-(ROUND(IF(表格8[姓名]="",0,(((表格8[月費]+表格8[[#This Row],[包月]])/30)-表格8[佔床費])*表格8[住院天數(含前後日)]),0))</f>
        <v>-13933</v>
      </c>
      <c r="L983" s="169" t="str">
        <f>"住院退費 "&amp;TEXT(表格8[[#This Row],[住院日]],"mm/dd;;")&amp;"-"&amp;TEXT(表格8[[#This Row],[出院日]],"mm/dd;;")&amp;" 共"&amp;表格8[[#This Row],[住院天數(含前後日)]]&amp;"日"</f>
        <v>住院退費 01/23-02/13 共22日</v>
      </c>
      <c r="M983" s="167">
        <f>-(ROUNDDOWN(表格8[[#This Row],[住院天數(含前後日)]]/7,0)*50)</f>
        <v>-150</v>
      </c>
      <c r="N983" s="70"/>
      <c r="O983" s="172"/>
      <c r="P983" s="174">
        <f>-(ROUND(表格8[[#This Row],[冷氣使用
天數]]*(500/30),0))</f>
        <v>0</v>
      </c>
    </row>
    <row r="984" spans="1:16">
      <c r="A984" s="160" t="str">
        <f t="array" ref="A984">IFERROR((INDEX(名冊[#All],MATCH(表格8[[#This Row],[姓名]],名冊[[#All],[姓名]],0),COLUMN(名冊[[#Headers],[字號]]))),"")</f>
        <v/>
      </c>
      <c r="B984" s="160" t="s">
        <v>2259</v>
      </c>
      <c r="C984" s="162"/>
      <c r="D984" s="160" t="str">
        <f t="shared" ref="D984:D1001" si="29">"住院退費"</f>
        <v>住院退費</v>
      </c>
      <c r="E984" s="163">
        <v>45271</v>
      </c>
      <c r="F984" s="163">
        <v>45290</v>
      </c>
      <c r="G984" s="168">
        <f>IF(AND(表格8[[#This Row],[住院日]]&lt;&gt;"",表格8[[#This Row],[出院日]]&lt;&gt;""),(IF(表格8[姓名]="",0,(表格8[出院日]-表格8[住院日])+1)),0)</f>
        <v>20</v>
      </c>
      <c r="H984" s="165" t="str">
        <f>IFERROR((INDEX(名冊[#All],MATCH(表格8[[#This Row],[姓名]],名冊[[#All],[姓名]],0),COLUMN(名冊[[#Headers],[月費]]))),"")</f>
        <v/>
      </c>
      <c r="I984" s="165" t="str">
        <f t="array" ref="I984">IFERROR((INDEX(名冊[#All],MATCH(表格8[[#This Row],[姓名]],名冊[[#All],[姓名]],0),COLUMN(名冊[[#Headers],[包月]]))),"")</f>
        <v/>
      </c>
      <c r="J984" s="165">
        <f>600</f>
        <v>600</v>
      </c>
      <c r="K984" s="174" t="e">
        <f>-(ROUND(IF(表格8[姓名]="",0,(((表格8[月費]+表格8[[#This Row],[包月]])/30)-表格8[佔床費])*表格8[住院天數(含前後日)]),0))</f>
        <v>#VALUE!</v>
      </c>
      <c r="L984" s="169" t="str">
        <f>"住院退費 "&amp;TEXT(表格8[[#This Row],[住院日]],"mm/dd;;")&amp;"-"&amp;TEXT(表格8[[#This Row],[出院日]],"mm/dd;;")&amp;" 共"&amp;表格8[[#This Row],[住院天數(含前後日)]]&amp;"日"</f>
        <v>住院退費 12/11-12/30 共20日</v>
      </c>
      <c r="M984" s="167">
        <f>-(ROUNDDOWN(表格8[[#This Row],[住院天數(含前後日)]]/7,0)*50)</f>
        <v>-100</v>
      </c>
      <c r="N984" s="70"/>
      <c r="O984" s="172"/>
      <c r="P984" s="174">
        <f>-(ROUND(表格8[[#This Row],[冷氣使用
天數]]*(500/30),0))</f>
        <v>0</v>
      </c>
    </row>
    <row r="985" spans="1:16">
      <c r="A985" s="160" t="str">
        <f t="array" ref="A985">IFERROR((INDEX(名冊[#All],MATCH(表格8[[#This Row],[姓名]],名冊[[#All],[姓名]],0),COLUMN(名冊[[#Headers],[字號]]))),"")</f>
        <v>1-726</v>
      </c>
      <c r="B985" s="160" t="s">
        <v>2260</v>
      </c>
      <c r="C985" s="162"/>
      <c r="D985" s="160" t="str">
        <f t="shared" si="29"/>
        <v>住院退費</v>
      </c>
      <c r="E985" s="163">
        <v>45331</v>
      </c>
      <c r="F985" s="163">
        <v>45344</v>
      </c>
      <c r="G985" s="168">
        <f>IF(AND(表格8[[#This Row],[住院日]]&lt;&gt;"",表格8[[#This Row],[出院日]]&lt;&gt;""),(IF(表格8[姓名]="",0,(表格8[出院日]-表格8[住院日])+1)),0)</f>
        <v>14</v>
      </c>
      <c r="H985" s="165">
        <f>IFERROR((INDEX(名冊[#All],MATCH(表格8[[#This Row],[姓名]],名冊[[#All],[姓名]],0),COLUMN(名冊[[#Headers],[月費]]))),"")</f>
        <v>30000</v>
      </c>
      <c r="I985" s="165">
        <f t="array" ref="I985">IFERROR((INDEX(名冊[#All],MATCH(表格8[[#This Row],[姓名]],名冊[[#All],[姓名]],0),COLUMN(名冊[[#Headers],[包月]]))),"")</f>
        <v>0</v>
      </c>
      <c r="J985" s="165">
        <f>600</f>
        <v>600</v>
      </c>
      <c r="K985" s="174">
        <f>-(ROUND(IF(表格8[姓名]="",0,(((表格8[月費]+表格8[[#This Row],[包月]])/30)-表格8[佔床費])*表格8[住院天數(含前後日)]),0))</f>
        <v>-5600</v>
      </c>
      <c r="L985" s="169" t="str">
        <f>"住院退費 "&amp;TEXT(表格8[[#This Row],[住院日]],"mm/dd;;")&amp;"-"&amp;TEXT(表格8[[#This Row],[出院日]],"mm/dd;;")&amp;" 共"&amp;表格8[[#This Row],[住院天數(含前後日)]]&amp;"日"</f>
        <v>住院退費 02/09-02/22 共14日</v>
      </c>
      <c r="M985" s="167">
        <f>-(ROUNDDOWN(表格8[[#This Row],[住院天數(含前後日)]]/7,0)*50)</f>
        <v>-100</v>
      </c>
      <c r="N985" s="70"/>
      <c r="O985" s="172"/>
      <c r="P985" s="174">
        <f>-(ROUND(表格8[[#This Row],[冷氣使用
天數]]*(500/30),0))</f>
        <v>0</v>
      </c>
    </row>
    <row r="986" spans="1:16">
      <c r="A986" s="160" t="str">
        <f t="array" ref="A986">IFERROR((INDEX(名冊[#All],MATCH(表格8[[#This Row],[姓名]],名冊[[#All],[姓名]],0),COLUMN(名冊[[#Headers],[字號]]))),"")</f>
        <v>1-477</v>
      </c>
      <c r="B986" s="160" t="s">
        <v>2261</v>
      </c>
      <c r="C986" s="162"/>
      <c r="D986" s="160" t="str">
        <f t="shared" si="29"/>
        <v>住院退費</v>
      </c>
      <c r="E986" s="163">
        <v>45335</v>
      </c>
      <c r="F986" s="163">
        <v>45344</v>
      </c>
      <c r="G986" s="168">
        <f>IF(AND(表格8[[#This Row],[住院日]]&lt;&gt;"",表格8[[#This Row],[出院日]]&lt;&gt;""),(IF(表格8[姓名]="",0,(表格8[出院日]-表格8[住院日])+1)),0)</f>
        <v>10</v>
      </c>
      <c r="H986" s="165">
        <f>IFERROR((INDEX(名冊[#All],MATCH(表格8[[#This Row],[姓名]],名冊[[#All],[姓名]],0),COLUMN(名冊[[#Headers],[月費]]))),"")</f>
        <v>30000</v>
      </c>
      <c r="I986" s="165">
        <f t="array" ref="I986">IFERROR((INDEX(名冊[#All],MATCH(表格8[[#This Row],[姓名]],名冊[[#All],[姓名]],0),COLUMN(名冊[[#Headers],[包月]]))),"")</f>
        <v>0</v>
      </c>
      <c r="J986" s="165">
        <f>600</f>
        <v>600</v>
      </c>
      <c r="K986" s="174">
        <f>-(ROUND(IF(表格8[姓名]="",0,(((表格8[月費]+表格8[[#This Row],[包月]])/30)-表格8[佔床費])*表格8[住院天數(含前後日)]),0))</f>
        <v>-4000</v>
      </c>
      <c r="L986" s="169" t="str">
        <f>"住院退費 "&amp;TEXT(表格8[[#This Row],[住院日]],"mm/dd;;")&amp;"-"&amp;TEXT(表格8[[#This Row],[出院日]],"mm/dd;;")&amp;" 共"&amp;表格8[[#This Row],[住院天數(含前後日)]]&amp;"日"</f>
        <v>住院退費 02/13-02/22 共10日</v>
      </c>
      <c r="M986" s="167">
        <f>-(ROUNDDOWN(表格8[[#This Row],[住院天數(含前後日)]]/7,0)*50)</f>
        <v>-50</v>
      </c>
      <c r="N986" s="70"/>
      <c r="O986" s="172"/>
      <c r="P986" s="174">
        <f>-(ROUND(表格8[[#This Row],[冷氣使用
天數]]*(500/30),0))</f>
        <v>0</v>
      </c>
    </row>
    <row r="987" spans="1:16">
      <c r="A987" s="160" t="str">
        <f t="array" ref="A987">IFERROR((INDEX(名冊[#All],MATCH(表格8[[#This Row],[姓名]],名冊[[#All],[姓名]],0),COLUMN(名冊[[#Headers],[字號]]))),"")</f>
        <v>2-196</v>
      </c>
      <c r="B987" s="160" t="s">
        <v>2263</v>
      </c>
      <c r="C987" s="162"/>
      <c r="D987" s="160" t="str">
        <f t="shared" si="29"/>
        <v>住院退費</v>
      </c>
      <c r="E987" s="163">
        <v>45245</v>
      </c>
      <c r="F987" s="163">
        <v>45291</v>
      </c>
      <c r="G987" s="168">
        <f>IF(AND(表格8[[#This Row],[住院日]]&lt;&gt;"",表格8[[#This Row],[出院日]]&lt;&gt;""),(IF(表格8[姓名]="",0,(表格8[出院日]-表格8[住院日])+1)),0)</f>
        <v>47</v>
      </c>
      <c r="H987" s="165">
        <f>IFERROR((INDEX(名冊[#All],MATCH(表格8[[#This Row],[姓名]],名冊[[#All],[姓名]],0),COLUMN(名冊[[#Headers],[月費]]))),"")</f>
        <v>37000</v>
      </c>
      <c r="I987" s="165">
        <f t="array" ref="I987">IFERROR((INDEX(名冊[#All],MATCH(表格8[[#This Row],[姓名]],名冊[[#All],[姓名]],0),COLUMN(名冊[[#Headers],[包月]]))),"")</f>
        <v>0</v>
      </c>
      <c r="J987" s="165">
        <f>600</f>
        <v>600</v>
      </c>
      <c r="K987" s="174">
        <f>-(ROUND(IF(表格8[姓名]="",0,(((表格8[月費]+表格8[[#This Row],[包月]])/30)-表格8[佔床費])*表格8[住院天數(含前後日)]),0))</f>
        <v>-29767</v>
      </c>
      <c r="L987" s="169" t="str">
        <f>"住院退費 "&amp;TEXT(表格8[[#This Row],[住院日]],"mm/dd;;")&amp;"-"&amp;TEXT(表格8[[#This Row],[出院日]],"mm/dd;;")&amp;" 共"&amp;表格8[[#This Row],[住院天數(含前後日)]]&amp;"日"</f>
        <v>住院退費 11/15-12/31 共47日</v>
      </c>
      <c r="M987" s="167">
        <f>-(ROUNDDOWN(表格8[[#This Row],[住院天數(含前後日)]]/7,0)*50)</f>
        <v>-300</v>
      </c>
      <c r="N987" s="70"/>
      <c r="O987" s="172"/>
      <c r="P987" s="174">
        <f>-(ROUND(表格8[[#This Row],[冷氣使用
天數]]*(500/30),0))</f>
        <v>0</v>
      </c>
    </row>
    <row r="988" spans="1:16">
      <c r="A988" s="345" t="str">
        <f t="array" ref="A988">IFERROR((INDEX(名冊[#All],MATCH(表格8[[#This Row],[姓名]],名冊[[#All],[姓名]],0),COLUMN(名冊[[#Headers],[字號]]))),"")</f>
        <v>2-200</v>
      </c>
      <c r="B988" s="345" t="s">
        <v>3389</v>
      </c>
      <c r="C988" s="346"/>
      <c r="D988" s="347" t="str">
        <f t="shared" si="29"/>
        <v>住院退費</v>
      </c>
      <c r="E988" s="348">
        <v>45330</v>
      </c>
      <c r="F988" s="348">
        <v>45352</v>
      </c>
      <c r="G988" s="349">
        <f>IF(AND(表格8[[#This Row],[住院日]]&lt;&gt;"",表格8[[#This Row],[出院日]]&lt;&gt;""),(IF(表格8[姓名]="",0,(表格8[出院日]-表格8[住院日])+1)),0)</f>
        <v>23</v>
      </c>
      <c r="H988" s="350">
        <f>IFERROR((INDEX(名冊[#All],MATCH(表格8[[#This Row],[姓名]],名冊[[#All],[姓名]],0),COLUMN(名冊[[#Headers],[月費]]))),"")</f>
        <v>37000</v>
      </c>
      <c r="I988" s="350">
        <f t="array" ref="I988">IFERROR((INDEX(名冊[#All],MATCH(表格8[[#This Row],[姓名]],名冊[[#All],[姓名]],0),COLUMN(名冊[[#Headers],[包月]]))),"")</f>
        <v>0</v>
      </c>
      <c r="J988" s="350">
        <f>600</f>
        <v>600</v>
      </c>
      <c r="K988" s="351">
        <f>-(ROUND(IF(表格8[姓名]="",0,(((表格8[月費]+表格8[[#This Row],[包月]])/30)-表格8[佔床費])*表格8[住院天數(含前後日)]),0))</f>
        <v>-14567</v>
      </c>
      <c r="L988" s="352" t="str">
        <f>"住院退費 "&amp;TEXT(表格8[[#This Row],[住院日]],"mm/dd;;")&amp;"-"&amp;TEXT(表格8[[#This Row],[出院日]],"mm/dd;;")&amp;" 共"&amp;表格8[[#This Row],[住院天數(含前後日)]]&amp;"日"</f>
        <v>住院退費 02/08-03/01 共23日</v>
      </c>
      <c r="M988" s="353">
        <f>-(ROUNDDOWN(表格8[[#This Row],[住院天數(含前後日)]]/7,0)*50)</f>
        <v>-150</v>
      </c>
      <c r="N988" s="354"/>
      <c r="O988" s="355"/>
      <c r="P988" s="351">
        <f>-(ROUND(表格8[[#This Row],[冷氣使用
天數]]*(500/30),0))</f>
        <v>0</v>
      </c>
    </row>
    <row r="989" spans="1:16">
      <c r="A989" s="345" t="str">
        <f t="array" ref="A989">IFERROR((INDEX(名冊[#All],MATCH(表格8[[#This Row],[姓名]],名冊[[#All],[姓名]],0),COLUMN(名冊[[#Headers],[字號]]))),"")</f>
        <v>1-705</v>
      </c>
      <c r="B989" s="345" t="s">
        <v>3390</v>
      </c>
      <c r="C989" s="346"/>
      <c r="D989" s="347" t="str">
        <f t="shared" si="29"/>
        <v>住院退費</v>
      </c>
      <c r="E989" s="348">
        <v>45335</v>
      </c>
      <c r="F989" s="348">
        <v>45369</v>
      </c>
      <c r="G989" s="349">
        <f>IF(AND(表格8[[#This Row],[住院日]]&lt;&gt;"",表格8[[#This Row],[出院日]]&lt;&gt;""),(IF(表格8[姓名]="",0,(表格8[出院日]-表格8[住院日])+1)),0)</f>
        <v>35</v>
      </c>
      <c r="H989" s="350">
        <f>IFERROR((INDEX(名冊[#All],MATCH(表格8[[#This Row],[姓名]],名冊[[#All],[姓名]],0),COLUMN(名冊[[#Headers],[月費]]))),"")</f>
        <v>30000</v>
      </c>
      <c r="I989" s="350">
        <f t="array" ref="I989">IFERROR((INDEX(名冊[#All],MATCH(表格8[[#This Row],[姓名]],名冊[[#All],[姓名]],0),COLUMN(名冊[[#Headers],[包月]]))),"")</f>
        <v>0</v>
      </c>
      <c r="J989" s="350">
        <f>600</f>
        <v>600</v>
      </c>
      <c r="K989" s="351">
        <f>-(ROUND(IF(表格8[姓名]="",0,(((表格8[月費]+表格8[[#This Row],[包月]])/30)-表格8[佔床費])*表格8[住院天數(含前後日)]),0))</f>
        <v>-14000</v>
      </c>
      <c r="L989" s="352" t="str">
        <f>"住院退費 "&amp;TEXT(表格8[[#This Row],[住院日]],"mm/dd;;")&amp;"-"&amp;TEXT(表格8[[#This Row],[出院日]],"mm/dd;;")&amp;" 共"&amp;表格8[[#This Row],[住院天數(含前後日)]]&amp;"日"</f>
        <v>住院退費 02/13-03/18 共35日</v>
      </c>
      <c r="M989" s="353">
        <f>-(ROUNDDOWN(表格8[[#This Row],[住院天數(含前後日)]]/7,0)*50)</f>
        <v>-250</v>
      </c>
      <c r="N989" s="354"/>
      <c r="O989" s="355"/>
      <c r="P989" s="351">
        <f>-(ROUND(表格8[[#This Row],[冷氣使用
天數]]*(500/30),0))</f>
        <v>0</v>
      </c>
    </row>
    <row r="990" spans="1:16">
      <c r="A990" s="345" t="str">
        <f t="array" ref="A990">IFERROR((INDEX(名冊[#All],MATCH(表格8[[#This Row],[姓名]],名冊[[#All],[姓名]],0),COLUMN(名冊[[#Headers],[字號]]))),"")</f>
        <v>1-708</v>
      </c>
      <c r="B990" s="345" t="s">
        <v>3391</v>
      </c>
      <c r="C990" s="346"/>
      <c r="D990" s="347" t="str">
        <f t="shared" si="29"/>
        <v>住院退費</v>
      </c>
      <c r="E990" s="348">
        <v>45337</v>
      </c>
      <c r="F990" s="348">
        <v>45362</v>
      </c>
      <c r="G990" s="349">
        <f>IF(AND(表格8[[#This Row],[住院日]]&lt;&gt;"",表格8[[#This Row],[出院日]]&lt;&gt;""),(IF(表格8[姓名]="",0,(表格8[出院日]-表格8[住院日])+1)),0)</f>
        <v>26</v>
      </c>
      <c r="H990" s="350">
        <f>IFERROR((INDEX(名冊[#All],MATCH(表格8[[#This Row],[姓名]],名冊[[#All],[姓名]],0),COLUMN(名冊[[#Headers],[月費]]))),"")</f>
        <v>30000</v>
      </c>
      <c r="I990" s="350">
        <f t="array" ref="I990">IFERROR((INDEX(名冊[#All],MATCH(表格8[[#This Row],[姓名]],名冊[[#All],[姓名]],0),COLUMN(名冊[[#Headers],[包月]]))),"")</f>
        <v>0</v>
      </c>
      <c r="J990" s="350">
        <f>600</f>
        <v>600</v>
      </c>
      <c r="K990" s="351">
        <f>-(ROUND(IF(表格8[姓名]="",0,(((表格8[月費]+表格8[[#This Row],[包月]])/30)-表格8[佔床費])*表格8[住院天數(含前後日)]),0))</f>
        <v>-10400</v>
      </c>
      <c r="L990" s="352" t="str">
        <f>"住院退費 "&amp;TEXT(表格8[[#This Row],[住院日]],"mm/dd;;")&amp;"-"&amp;TEXT(表格8[[#This Row],[出院日]],"mm/dd;;")&amp;" 共"&amp;表格8[[#This Row],[住院天數(含前後日)]]&amp;"日"</f>
        <v>住院退費 02/15-03/11 共26日</v>
      </c>
      <c r="M990" s="353">
        <f>-(ROUNDDOWN(表格8[[#This Row],[住院天數(含前後日)]]/7,0)*50)</f>
        <v>-150</v>
      </c>
      <c r="N990" s="354"/>
      <c r="O990" s="355"/>
      <c r="P990" s="351">
        <f>-(ROUND(表格8[[#This Row],[冷氣使用
天數]]*(500/30),0))</f>
        <v>0</v>
      </c>
    </row>
    <row r="991" spans="1:16">
      <c r="A991" s="345" t="str">
        <f t="array" ref="A991">IFERROR((INDEX(名冊[#All],MATCH(表格8[[#This Row],[姓名]],名冊[[#All],[姓名]],0),COLUMN(名冊[[#Headers],[字號]]))),"")</f>
        <v>1-636</v>
      </c>
      <c r="B991" s="345" t="s">
        <v>3392</v>
      </c>
      <c r="C991" s="346"/>
      <c r="D991" s="347" t="str">
        <f t="shared" si="29"/>
        <v>住院退費</v>
      </c>
      <c r="E991" s="348">
        <v>45345</v>
      </c>
      <c r="F991" s="348">
        <v>45356</v>
      </c>
      <c r="G991" s="349">
        <f>IF(AND(表格8[[#This Row],[住院日]]&lt;&gt;"",表格8[[#This Row],[出院日]]&lt;&gt;""),(IF(表格8[姓名]="",0,(表格8[出院日]-表格8[住院日])+1)),0)</f>
        <v>12</v>
      </c>
      <c r="H991" s="350">
        <f>IFERROR((INDEX(名冊[#All],MATCH(表格8[[#This Row],[姓名]],名冊[[#All],[姓名]],0),COLUMN(名冊[[#Headers],[月費]]))),"")</f>
        <v>27000</v>
      </c>
      <c r="I991" s="350">
        <f t="array" ref="I991">IFERROR((INDEX(名冊[#All],MATCH(表格8[[#This Row],[姓名]],名冊[[#All],[姓名]],0),COLUMN(名冊[[#Headers],[包月]]))),"")</f>
        <v>0</v>
      </c>
      <c r="J991" s="350">
        <f>600</f>
        <v>600</v>
      </c>
      <c r="K991" s="351">
        <f>-(ROUND(IF(表格8[姓名]="",0,(((表格8[月費]+表格8[[#This Row],[包月]])/30)-表格8[佔床費])*表格8[住院天數(含前後日)]),0))</f>
        <v>-3600</v>
      </c>
      <c r="L991" s="352" t="str">
        <f>"住院退費 "&amp;TEXT(表格8[[#This Row],[住院日]],"mm/dd;;")&amp;"-"&amp;TEXT(表格8[[#This Row],[出院日]],"mm/dd;;")&amp;" 共"&amp;表格8[[#This Row],[住院天數(含前後日)]]&amp;"日"</f>
        <v>住院退費 02/23-03/05 共12日</v>
      </c>
      <c r="M991" s="353">
        <f>-(ROUNDDOWN(表格8[[#This Row],[住院天數(含前後日)]]/7,0)*50)</f>
        <v>-50</v>
      </c>
      <c r="N991" s="354"/>
      <c r="O991" s="355"/>
      <c r="P991" s="351">
        <f>-(ROUND(表格8[[#This Row],[冷氣使用
天數]]*(500/30),0))</f>
        <v>0</v>
      </c>
    </row>
    <row r="992" spans="1:16">
      <c r="A992" s="345" t="str">
        <f t="array" ref="A992">IFERROR((INDEX(名冊[#All],MATCH(表格8[[#This Row],[姓名]],名冊[[#All],[姓名]],0),COLUMN(名冊[[#Headers],[字號]]))),"")</f>
        <v>3-547</v>
      </c>
      <c r="B992" s="345" t="s">
        <v>3393</v>
      </c>
      <c r="C992" s="346"/>
      <c r="D992" s="347" t="str">
        <f t="shared" si="29"/>
        <v>住院退費</v>
      </c>
      <c r="E992" s="348">
        <v>45327</v>
      </c>
      <c r="F992" s="348">
        <v>45350</v>
      </c>
      <c r="G992" s="349">
        <f>IF(AND(表格8[[#This Row],[住院日]]&lt;&gt;"",表格8[[#This Row],[出院日]]&lt;&gt;""),(IF(表格8[姓名]="",0,(表格8[出院日]-表格8[住院日])+1)),0)</f>
        <v>24</v>
      </c>
      <c r="H992" s="350">
        <f>IFERROR((INDEX(名冊[#All],MATCH(表格8[[#This Row],[姓名]],名冊[[#All],[姓名]],0),COLUMN(名冊[[#Headers],[月費]]))),"")</f>
        <v>33000</v>
      </c>
      <c r="I992" s="350">
        <f t="array" ref="I992">IFERROR((INDEX(名冊[#All],MATCH(表格8[[#This Row],[姓名]],名冊[[#All],[姓名]],0),COLUMN(名冊[[#Headers],[包月]]))),"")</f>
        <v>0</v>
      </c>
      <c r="J992" s="350">
        <f>600</f>
        <v>600</v>
      </c>
      <c r="K992" s="351">
        <f>-(ROUND(IF(表格8[姓名]="",0,(((表格8[月費]+表格8[[#This Row],[包月]])/30)-表格8[佔床費])*表格8[住院天數(含前後日)]),0))</f>
        <v>-12000</v>
      </c>
      <c r="L992" s="352" t="str">
        <f>"住院退費 "&amp;TEXT(表格8[[#This Row],[住院日]],"mm/dd;;")&amp;"-"&amp;TEXT(表格8[[#This Row],[出院日]],"mm/dd;;")&amp;" 共"&amp;表格8[[#This Row],[住院天數(含前後日)]]&amp;"日"</f>
        <v>住院退費 02/05-02/28 共24日</v>
      </c>
      <c r="M992" s="353">
        <f>-(ROUNDDOWN(表格8[[#This Row],[住院天數(含前後日)]]/7,0)*50)</f>
        <v>-150</v>
      </c>
      <c r="N992" s="354"/>
      <c r="O992" s="355"/>
      <c r="P992" s="351">
        <f>-(ROUND(表格8[[#This Row],[冷氣使用
天數]]*(500/30),0))</f>
        <v>0</v>
      </c>
    </row>
    <row r="993" spans="1:16">
      <c r="A993" s="345" t="str">
        <f t="array" ref="A993">IFERROR((INDEX(名冊[#All],MATCH(表格8[[#This Row],[姓名]],名冊[[#All],[姓名]],0),COLUMN(名冊[[#Headers],[字號]]))),"")</f>
        <v>3-470</v>
      </c>
      <c r="B993" s="345" t="s">
        <v>3394</v>
      </c>
      <c r="C993" s="346"/>
      <c r="D993" s="347" t="str">
        <f t="shared" si="29"/>
        <v>住院退費</v>
      </c>
      <c r="E993" s="348">
        <v>45342</v>
      </c>
      <c r="F993" s="348">
        <v>45349</v>
      </c>
      <c r="G993" s="349">
        <f>IF(AND(表格8[[#This Row],[住院日]]&lt;&gt;"",表格8[[#This Row],[出院日]]&lt;&gt;""),(IF(表格8[姓名]="",0,(表格8[出院日]-表格8[住院日])+1)),0)</f>
        <v>8</v>
      </c>
      <c r="H993" s="350">
        <f>IFERROR((INDEX(名冊[#All],MATCH(表格8[[#This Row],[姓名]],名冊[[#All],[姓名]],0),COLUMN(名冊[[#Headers],[月費]]))),"")</f>
        <v>32000</v>
      </c>
      <c r="I993" s="350">
        <f t="array" ref="I993">IFERROR((INDEX(名冊[#All],MATCH(表格8[[#This Row],[姓名]],名冊[[#All],[姓名]],0),COLUMN(名冊[[#Headers],[包月]]))),"")</f>
        <v>0</v>
      </c>
      <c r="J993" s="350">
        <f>600</f>
        <v>600</v>
      </c>
      <c r="K993" s="351">
        <f>-(ROUND(IF(表格8[姓名]="",0,(((表格8[月費]+表格8[[#This Row],[包月]])/30)-表格8[佔床費])*表格8[住院天數(含前後日)]),0))</f>
        <v>-3733</v>
      </c>
      <c r="L993" s="352" t="str">
        <f>"住院退費 "&amp;TEXT(表格8[[#This Row],[住院日]],"mm/dd;;")&amp;"-"&amp;TEXT(表格8[[#This Row],[出院日]],"mm/dd;;")&amp;" 共"&amp;表格8[[#This Row],[住院天數(含前後日)]]&amp;"日"</f>
        <v>住院退費 02/20-02/27 共8日</v>
      </c>
      <c r="M993" s="353">
        <f>-(ROUNDDOWN(表格8[[#This Row],[住院天數(含前後日)]]/7,0)*50)</f>
        <v>-50</v>
      </c>
      <c r="N993" s="354"/>
      <c r="O993" s="355"/>
      <c r="P993" s="351">
        <f>-(ROUND(表格8[[#This Row],[冷氣使用
天數]]*(500/30),0))</f>
        <v>0</v>
      </c>
    </row>
    <row r="994" spans="1:16">
      <c r="A994" s="345" t="str">
        <f t="array" ref="A994">IFERROR((INDEX(名冊[#All],MATCH(表格8[[#This Row],[姓名]],名冊[[#All],[姓名]],0),COLUMN(名冊[[#Headers],[字號]]))),"")</f>
        <v>3-549</v>
      </c>
      <c r="B994" s="345" t="s">
        <v>3395</v>
      </c>
      <c r="C994" s="346"/>
      <c r="D994" s="347" t="str">
        <f t="shared" si="29"/>
        <v>住院退費</v>
      </c>
      <c r="E994" s="348">
        <v>45347</v>
      </c>
      <c r="F994" s="348">
        <v>45362</v>
      </c>
      <c r="G994" s="349">
        <f>IF(AND(表格8[[#This Row],[住院日]]&lt;&gt;"",表格8[[#This Row],[出院日]]&lt;&gt;""),(IF(表格8[姓名]="",0,(表格8[出院日]-表格8[住院日])+1)),0)</f>
        <v>16</v>
      </c>
      <c r="H994" s="350">
        <f>IFERROR((INDEX(名冊[#All],MATCH(表格8[[#This Row],[姓名]],名冊[[#All],[姓名]],0),COLUMN(名冊[[#Headers],[月費]]))),"")</f>
        <v>33000</v>
      </c>
      <c r="I994" s="350">
        <f t="array" ref="I994">IFERROR((INDEX(名冊[#All],MATCH(表格8[[#This Row],[姓名]],名冊[[#All],[姓名]],0),COLUMN(名冊[[#Headers],[包月]]))),"")</f>
        <v>0</v>
      </c>
      <c r="J994" s="350">
        <f>600</f>
        <v>600</v>
      </c>
      <c r="K994" s="351">
        <f>-(ROUND(IF(表格8[姓名]="",0,(((表格8[月費]+表格8[[#This Row],[包月]])/30)-表格8[佔床費])*表格8[住院天數(含前後日)]),0))</f>
        <v>-8000</v>
      </c>
      <c r="L994" s="352" t="str">
        <f>"住院退費 "&amp;TEXT(表格8[[#This Row],[住院日]],"mm/dd;;")&amp;"-"&amp;TEXT(表格8[[#This Row],[出院日]],"mm/dd;;")&amp;" 共"&amp;表格8[[#This Row],[住院天數(含前後日)]]&amp;"日"</f>
        <v>住院退費 02/25-03/11 共16日</v>
      </c>
      <c r="M994" s="353">
        <f>-(ROUNDDOWN(表格8[[#This Row],[住院天數(含前後日)]]/7,0)*50)</f>
        <v>-100</v>
      </c>
      <c r="N994" s="354"/>
      <c r="O994" s="355"/>
      <c r="P994" s="351">
        <f>-(ROUND(表格8[[#This Row],[冷氣使用
天數]]*(500/30),0))</f>
        <v>0</v>
      </c>
    </row>
    <row r="995" spans="1:16">
      <c r="A995" s="345" t="str">
        <f t="array" ref="A995">IFERROR((INDEX(名冊[#All],MATCH(表格8[[#This Row],[姓名]],名冊[[#All],[姓名]],0),COLUMN(名冊[[#Headers],[字號]]))),"")</f>
        <v>3-533</v>
      </c>
      <c r="B995" s="345" t="s">
        <v>3396</v>
      </c>
      <c r="C995" s="346"/>
      <c r="D995" s="347" t="str">
        <f t="shared" si="29"/>
        <v>住院退費</v>
      </c>
      <c r="E995" s="348">
        <v>45355</v>
      </c>
      <c r="F995" s="348">
        <v>45365</v>
      </c>
      <c r="G995" s="349">
        <f>IF(AND(表格8[[#This Row],[住院日]]&lt;&gt;"",表格8[[#This Row],[出院日]]&lt;&gt;""),(IF(表格8[姓名]="",0,(表格8[出院日]-表格8[住院日])+1)),0)</f>
        <v>11</v>
      </c>
      <c r="H995" s="350">
        <f>IFERROR((INDEX(名冊[#All],MATCH(表格8[[#This Row],[姓名]],名冊[[#All],[姓名]],0),COLUMN(名冊[[#Headers],[月費]]))),"")</f>
        <v>33000</v>
      </c>
      <c r="I995" s="350">
        <f t="array" ref="I995">IFERROR((INDEX(名冊[#All],MATCH(表格8[[#This Row],[姓名]],名冊[[#All],[姓名]],0),COLUMN(名冊[[#Headers],[包月]]))),"")</f>
        <v>0</v>
      </c>
      <c r="J995" s="350">
        <f>600</f>
        <v>600</v>
      </c>
      <c r="K995" s="351">
        <f>-(ROUND(IF(表格8[姓名]="",0,(((表格8[月費]+表格8[[#This Row],[包月]])/30)-表格8[佔床費])*表格8[住院天數(含前後日)]),0))</f>
        <v>-5500</v>
      </c>
      <c r="L995" s="352" t="str">
        <f>"住院退費 "&amp;TEXT(表格8[[#This Row],[住院日]],"mm/dd;;")&amp;"-"&amp;TEXT(表格8[[#This Row],[出院日]],"mm/dd;;")&amp;" 共"&amp;表格8[[#This Row],[住院天數(含前後日)]]&amp;"日"</f>
        <v>住院退費 03/04-03/14 共11日</v>
      </c>
      <c r="M995" s="353">
        <f>-(ROUNDDOWN(表格8[[#This Row],[住院天數(含前後日)]]/7,0)*50)</f>
        <v>-50</v>
      </c>
      <c r="N995" s="354"/>
      <c r="O995" s="355"/>
      <c r="P995" s="351">
        <f>-(ROUND(表格8[[#This Row],[冷氣使用
天數]]*(500/30),0))</f>
        <v>0</v>
      </c>
    </row>
    <row r="996" spans="1:16">
      <c r="A996" s="345" t="str">
        <f t="array" ref="A996">IFERROR((INDEX(名冊[#All],MATCH(表格8[[#This Row],[姓名]],名冊[[#All],[姓名]],0),COLUMN(名冊[[#Headers],[字號]]))),"")</f>
        <v>3-546</v>
      </c>
      <c r="B996" s="345" t="s">
        <v>3397</v>
      </c>
      <c r="C996" s="346"/>
      <c r="D996" s="347" t="str">
        <f t="shared" si="29"/>
        <v>住院退費</v>
      </c>
      <c r="E996" s="348">
        <v>45322</v>
      </c>
      <c r="F996" s="348">
        <v>45349</v>
      </c>
      <c r="G996" s="349">
        <f>IF(AND(表格8[[#This Row],[住院日]]&lt;&gt;"",表格8[[#This Row],[出院日]]&lt;&gt;""),(IF(表格8[姓名]="",0,(表格8[出院日]-表格8[住院日])+1)),0)</f>
        <v>28</v>
      </c>
      <c r="H996" s="350">
        <f>IFERROR((INDEX(名冊[#All],MATCH(表格8[[#This Row],[姓名]],名冊[[#All],[姓名]],0),COLUMN(名冊[[#Headers],[月費]]))),"")</f>
        <v>33000</v>
      </c>
      <c r="I996" s="350">
        <f t="array" ref="I996">IFERROR((INDEX(名冊[#All],MATCH(表格8[[#This Row],[姓名]],名冊[[#All],[姓名]],0),COLUMN(名冊[[#Headers],[包月]]))),"")</f>
        <v>0</v>
      </c>
      <c r="J996" s="350">
        <f>600</f>
        <v>600</v>
      </c>
      <c r="K996" s="351">
        <f>-(ROUND(IF(表格8[姓名]="",0,(((表格8[月費]+表格8[[#This Row],[包月]])/30)-表格8[佔床費])*表格8[住院天數(含前後日)]),0))</f>
        <v>-14000</v>
      </c>
      <c r="L996" s="352" t="str">
        <f>"住院退費 "&amp;TEXT(表格8[[#This Row],[住院日]],"mm/dd;;")&amp;"-"&amp;TEXT(表格8[[#This Row],[出院日]],"mm/dd;;")&amp;" 共"&amp;表格8[[#This Row],[住院天數(含前後日)]]&amp;"日"</f>
        <v>住院退費 01/31-02/27 共28日</v>
      </c>
      <c r="M996" s="353">
        <f>-(ROUNDDOWN(表格8[[#This Row],[住院天數(含前後日)]]/7,0)*50)</f>
        <v>-200</v>
      </c>
      <c r="N996" s="354"/>
      <c r="O996" s="355"/>
      <c r="P996" s="351">
        <f>-(ROUND(表格8[[#This Row],[冷氣使用
天數]]*(500/30),0))</f>
        <v>0</v>
      </c>
    </row>
    <row r="997" spans="1:16">
      <c r="A997" s="345" t="str">
        <f t="array" ref="A997">IFERROR((INDEX(名冊[#All],MATCH(表格8[[#This Row],[姓名]],名冊[[#All],[姓名]],0),COLUMN(名冊[[#Headers],[字號]]))),"")</f>
        <v>2-165</v>
      </c>
      <c r="B997" s="345" t="s">
        <v>3398</v>
      </c>
      <c r="C997" s="346"/>
      <c r="D997" s="347" t="str">
        <f t="shared" si="29"/>
        <v>住院退費</v>
      </c>
      <c r="E997" s="348">
        <v>45346</v>
      </c>
      <c r="F997" s="348">
        <v>45363</v>
      </c>
      <c r="G997" s="349">
        <f>IF(AND(表格8[[#This Row],[住院日]]&lt;&gt;"",表格8[[#This Row],[出院日]]&lt;&gt;""),(IF(表格8[姓名]="",0,(表格8[出院日]-表格8[住院日])+1)),0)</f>
        <v>18</v>
      </c>
      <c r="H997" s="350">
        <f>IFERROR((INDEX(名冊[#All],MATCH(表格8[[#This Row],[姓名]],名冊[[#All],[姓名]],0),COLUMN(名冊[[#Headers],[月費]]))),"")</f>
        <v>37000</v>
      </c>
      <c r="I997" s="350">
        <f t="array" ref="I997">IFERROR((INDEX(名冊[#All],MATCH(表格8[[#This Row],[姓名]],名冊[[#All],[姓名]],0),COLUMN(名冊[[#Headers],[包月]]))),"")</f>
        <v>0</v>
      </c>
      <c r="J997" s="350">
        <f>600</f>
        <v>600</v>
      </c>
      <c r="K997" s="351">
        <f>-(ROUND(IF(表格8[姓名]="",0,(((表格8[月費]+表格8[[#This Row],[包月]])/30)-表格8[佔床費])*表格8[住院天數(含前後日)]),0))</f>
        <v>-11400</v>
      </c>
      <c r="L997" s="352" t="str">
        <f>"住院退費 "&amp;TEXT(表格8[[#This Row],[住院日]],"mm/dd;;")&amp;"-"&amp;TEXT(表格8[[#This Row],[出院日]],"mm/dd;;")&amp;" 共"&amp;表格8[[#This Row],[住院天數(含前後日)]]&amp;"日"</f>
        <v>住院退費 02/24-03/12 共18日</v>
      </c>
      <c r="M997" s="353">
        <f>-(ROUNDDOWN(表格8[[#This Row],[住院天數(含前後日)]]/7,0)*50)</f>
        <v>-100</v>
      </c>
      <c r="N997" s="354"/>
      <c r="O997" s="355"/>
      <c r="P997" s="351">
        <f>-(ROUND(表格8[[#This Row],[冷氣使用
天數]]*(500/30),0))</f>
        <v>0</v>
      </c>
    </row>
    <row r="998" spans="1:16">
      <c r="A998" s="345" t="str">
        <f t="array" ref="A998">IFERROR((INDEX(名冊[#All],MATCH(表格8[[#This Row],[姓名]],名冊[[#All],[姓名]],0),COLUMN(名冊[[#Headers],[字號]]))),"")</f>
        <v>2-140</v>
      </c>
      <c r="B998" s="345" t="s">
        <v>3399</v>
      </c>
      <c r="C998" s="346"/>
      <c r="D998" s="347" t="str">
        <f t="shared" si="29"/>
        <v>住院退費</v>
      </c>
      <c r="E998" s="348">
        <v>45348</v>
      </c>
      <c r="F998" s="348">
        <v>45361</v>
      </c>
      <c r="G998" s="349">
        <f>IF(AND(表格8[[#This Row],[住院日]]&lt;&gt;"",表格8[[#This Row],[出院日]]&lt;&gt;""),(IF(表格8[姓名]="",0,(表格8[出院日]-表格8[住院日])+1)),0)</f>
        <v>14</v>
      </c>
      <c r="H998" s="350">
        <f>IFERROR((INDEX(名冊[#All],MATCH(表格8[[#This Row],[姓名]],名冊[[#All],[姓名]],0),COLUMN(名冊[[#Headers],[月費]]))),"")</f>
        <v>37000</v>
      </c>
      <c r="I998" s="350">
        <f t="array" ref="I998">IFERROR((INDEX(名冊[#All],MATCH(表格8[[#This Row],[姓名]],名冊[[#All],[姓名]],0),COLUMN(名冊[[#Headers],[包月]]))),"")</f>
        <v>0</v>
      </c>
      <c r="J998" s="350">
        <f>600</f>
        <v>600</v>
      </c>
      <c r="K998" s="351">
        <f>-(ROUND(IF(表格8[姓名]="",0,(((表格8[月費]+表格8[[#This Row],[包月]])/30)-表格8[佔床費])*表格8[住院天數(含前後日)]),0))</f>
        <v>-8867</v>
      </c>
      <c r="L998" s="352" t="str">
        <f>"住院退費 "&amp;TEXT(表格8[[#This Row],[住院日]],"mm/dd;;")&amp;"-"&amp;TEXT(表格8[[#This Row],[出院日]],"mm/dd;;")&amp;" 共"&amp;表格8[[#This Row],[住院天數(含前後日)]]&amp;"日"</f>
        <v>住院退費 02/26-03/10 共14日</v>
      </c>
      <c r="M998" s="353">
        <f>-(ROUNDDOWN(表格8[[#This Row],[住院天數(含前後日)]]/7,0)*50)</f>
        <v>-100</v>
      </c>
      <c r="N998" s="354"/>
      <c r="O998" s="355"/>
      <c r="P998" s="351">
        <f>-(ROUND(表格8[[#This Row],[冷氣使用
天數]]*(500/30),0))</f>
        <v>0</v>
      </c>
    </row>
    <row r="999" spans="1:16">
      <c r="A999" s="345" t="str">
        <f t="array" ref="A999">IFERROR((INDEX(名冊[#All],MATCH(表格8[[#This Row],[姓名]],名冊[[#All],[姓名]],0),COLUMN(名冊[[#Headers],[字號]]))),"")</f>
        <v>2-185</v>
      </c>
      <c r="B999" s="345" t="s">
        <v>3400</v>
      </c>
      <c r="C999" s="346"/>
      <c r="D999" s="347" t="str">
        <f t="shared" si="29"/>
        <v>住院退費</v>
      </c>
      <c r="E999" s="348">
        <v>45349</v>
      </c>
      <c r="F999" s="348">
        <v>45363</v>
      </c>
      <c r="G999" s="349">
        <f>IF(AND(表格8[[#This Row],[住院日]]&lt;&gt;"",表格8[[#This Row],[出院日]]&lt;&gt;""),(IF(表格8[姓名]="",0,(表格8[出院日]-表格8[住院日])+1)),0)</f>
        <v>15</v>
      </c>
      <c r="H999" s="350">
        <f>IFERROR((INDEX(名冊[#All],MATCH(表格8[[#This Row],[姓名]],名冊[[#All],[姓名]],0),COLUMN(名冊[[#Headers],[月費]]))),"")</f>
        <v>35000</v>
      </c>
      <c r="I999" s="350">
        <f t="array" ref="I999">IFERROR((INDEX(名冊[#All],MATCH(表格8[[#This Row],[姓名]],名冊[[#All],[姓名]],0),COLUMN(名冊[[#Headers],[包月]]))),"")</f>
        <v>0</v>
      </c>
      <c r="J999" s="350">
        <f>600</f>
        <v>600</v>
      </c>
      <c r="K999" s="351">
        <f>-(ROUND(IF(表格8[姓名]="",0,(((表格8[月費]+表格8[[#This Row],[包月]])/30)-表格8[佔床費])*表格8[住院天數(含前後日)]),0))</f>
        <v>-8500</v>
      </c>
      <c r="L999" s="352" t="str">
        <f>"住院退費 "&amp;TEXT(表格8[[#This Row],[住院日]],"mm/dd;;")&amp;"-"&amp;TEXT(表格8[[#This Row],[出院日]],"mm/dd;;")&amp;" 共"&amp;表格8[[#This Row],[住院天數(含前後日)]]&amp;"日"</f>
        <v>住院退費 02/27-03/12 共15日</v>
      </c>
      <c r="M999" s="353">
        <f>-(ROUNDDOWN(表格8[[#This Row],[住院天數(含前後日)]]/7,0)*50)</f>
        <v>-100</v>
      </c>
      <c r="N999" s="354"/>
      <c r="O999" s="355"/>
      <c r="P999" s="351">
        <f>-(ROUND(表格8[[#This Row],[冷氣使用
天數]]*(500/30),0))</f>
        <v>0</v>
      </c>
    </row>
    <row r="1000" spans="1:16">
      <c r="A1000" s="345" t="str">
        <f t="array" ref="A1000">IFERROR((INDEX(名冊[#All],MATCH(表格8[[#This Row],[姓名]],名冊[[#All],[姓名]],0),COLUMN(名冊[[#Headers],[字號]]))),"")</f>
        <v>2-190</v>
      </c>
      <c r="B1000" s="345" t="s">
        <v>3401</v>
      </c>
      <c r="C1000" s="346"/>
      <c r="D1000" s="347" t="str">
        <f t="shared" si="29"/>
        <v>住院退費</v>
      </c>
      <c r="E1000" s="348">
        <v>45349</v>
      </c>
      <c r="F1000" s="348">
        <v>45362</v>
      </c>
      <c r="G1000" s="349">
        <f>IF(AND(表格8[[#This Row],[住院日]]&lt;&gt;"",表格8[[#This Row],[出院日]]&lt;&gt;""),(IF(表格8[姓名]="",0,(表格8[出院日]-表格8[住院日])+1)),0)</f>
        <v>14</v>
      </c>
      <c r="H1000" s="350">
        <f>IFERROR((INDEX(名冊[#All],MATCH(表格8[[#This Row],[姓名]],名冊[[#All],[姓名]],0),COLUMN(名冊[[#Headers],[月費]]))),"")</f>
        <v>37000</v>
      </c>
      <c r="I1000" s="350">
        <f t="array" ref="I1000">IFERROR((INDEX(名冊[#All],MATCH(表格8[[#This Row],[姓名]],名冊[[#All],[姓名]],0),COLUMN(名冊[[#Headers],[包月]]))),"")</f>
        <v>0</v>
      </c>
      <c r="J1000" s="350">
        <f>600</f>
        <v>600</v>
      </c>
      <c r="K1000" s="351">
        <f>-(ROUND(IF(表格8[姓名]="",0,(((表格8[月費]+表格8[[#This Row],[包月]])/30)-表格8[佔床費])*表格8[住院天數(含前後日)]),0))</f>
        <v>-8867</v>
      </c>
      <c r="L1000" s="352" t="str">
        <f>"住院退費 "&amp;TEXT(表格8[[#This Row],[住院日]],"mm/dd;;")&amp;"-"&amp;TEXT(表格8[[#This Row],[出院日]],"mm/dd;;")&amp;" 共"&amp;表格8[[#This Row],[住院天數(含前後日)]]&amp;"日"</f>
        <v>住院退費 02/27-03/11 共14日</v>
      </c>
      <c r="M1000" s="353">
        <f>-(ROUNDDOWN(表格8[[#This Row],[住院天數(含前後日)]]/7,0)*50)</f>
        <v>-100</v>
      </c>
      <c r="N1000" s="354"/>
      <c r="O1000" s="355"/>
      <c r="P1000" s="351">
        <f>-(ROUND(表格8[[#This Row],[冷氣使用
天數]]*(500/30),0))</f>
        <v>0</v>
      </c>
    </row>
    <row r="1001" spans="1:16">
      <c r="A1001" s="345" t="str">
        <f t="array" ref="A1001">IFERROR((INDEX(名冊[#All],MATCH(表格8[[#This Row],[姓名]],名冊[[#All],[姓名]],0),COLUMN(名冊[[#Headers],[字號]]))),"")</f>
        <v>2-147</v>
      </c>
      <c r="B1001" s="345" t="s">
        <v>3402</v>
      </c>
      <c r="C1001" s="346"/>
      <c r="D1001" s="347" t="str">
        <f t="shared" si="29"/>
        <v>住院退費</v>
      </c>
      <c r="E1001" s="348">
        <v>45361</v>
      </c>
      <c r="F1001" s="348">
        <v>45369</v>
      </c>
      <c r="G1001" s="349">
        <f>IF(AND(表格8[[#This Row],[住院日]]&lt;&gt;"",表格8[[#This Row],[出院日]]&lt;&gt;""),(IF(表格8[姓名]="",0,(表格8[出院日]-表格8[住院日])+1)),0)</f>
        <v>9</v>
      </c>
      <c r="H1001" s="350">
        <f>IFERROR((INDEX(名冊[#All],MATCH(表格8[[#This Row],[姓名]],名冊[[#All],[姓名]],0),COLUMN(名冊[[#Headers],[月費]]))),"")</f>
        <v>37000</v>
      </c>
      <c r="I1001" s="350">
        <f t="array" ref="I1001">IFERROR((INDEX(名冊[#All],MATCH(表格8[[#This Row],[姓名]],名冊[[#All],[姓名]],0),COLUMN(名冊[[#Headers],[包月]]))),"")</f>
        <v>0</v>
      </c>
      <c r="J1001" s="350">
        <f>600</f>
        <v>600</v>
      </c>
      <c r="K1001" s="351">
        <f>-(ROUND(IF(表格8[姓名]="",0,(((表格8[月費]+表格8[[#This Row],[包月]])/30)-表格8[佔床費])*表格8[住院天數(含前後日)]),0))</f>
        <v>-5700</v>
      </c>
      <c r="L1001" s="352" t="str">
        <f>"住院退費 "&amp;TEXT(表格8[[#This Row],[住院日]],"mm/dd;;")&amp;"-"&amp;TEXT(表格8[[#This Row],[出院日]],"mm/dd;;")&amp;" 共"&amp;表格8[[#This Row],[住院天數(含前後日)]]&amp;"日"</f>
        <v>住院退費 03/10-03/18 共9日</v>
      </c>
      <c r="M1001" s="353">
        <f>-(ROUNDDOWN(表格8[[#This Row],[住院天數(含前後日)]]/7,0)*50)</f>
        <v>-50</v>
      </c>
      <c r="N1001" s="354"/>
      <c r="O1001" s="355"/>
      <c r="P1001" s="351">
        <f>-(ROUND(表格8[[#This Row],[冷氣使用
天數]]*(500/30),0))</f>
        <v>0</v>
      </c>
    </row>
    <row r="1002" spans="1:16">
      <c r="A1002" s="345" t="str">
        <f t="array" ref="A1002">IFERROR((INDEX(名冊[#All],MATCH(表格8[[#This Row],[姓名]],名冊[[#All],[姓名]],0),COLUMN(名冊[[#Headers],[字號]]))),"")</f>
        <v>2-202</v>
      </c>
      <c r="B1002" s="345" t="s">
        <v>3433</v>
      </c>
      <c r="C1002" s="346"/>
      <c r="D1002" s="347" t="str">
        <f>"住院退費"</f>
        <v>住院退費</v>
      </c>
      <c r="E1002" s="348">
        <v>45365</v>
      </c>
      <c r="F1002" s="348">
        <v>45372</v>
      </c>
      <c r="G1002" s="349">
        <f>IF(AND(表格8[[#This Row],[住院日]]&lt;&gt;"",表格8[[#This Row],[出院日]]&lt;&gt;""),(IF(表格8[姓名]="",0,(表格8[出院日]-表格8[住院日])+1)),0)</f>
        <v>8</v>
      </c>
      <c r="H1002" s="350">
        <f>IFERROR((INDEX(名冊[#All],MATCH(表格8[[#This Row],[姓名]],名冊[[#All],[姓名]],0),COLUMN(名冊[[#Headers],[月費]]))),"")</f>
        <v>41500</v>
      </c>
      <c r="I1002" s="350">
        <f t="array" ref="I1002">IFERROR((INDEX(名冊[#All],MATCH(表格8[[#This Row],[姓名]],名冊[[#All],[姓名]],0),COLUMN(名冊[[#Headers],[包月]]))),"")</f>
        <v>0</v>
      </c>
      <c r="J1002" s="350">
        <f>600</f>
        <v>600</v>
      </c>
      <c r="K1002" s="351">
        <f>-(ROUND(IF(表格8[姓名]="",0,(((表格8[月費]+表格8[[#This Row],[包月]])/30)-表格8[佔床費])*表格8[住院天數(含前後日)]),0))</f>
        <v>-6267</v>
      </c>
      <c r="L1002" s="352" t="str">
        <f>"住院退費 "&amp;TEXT(表格8[[#This Row],[住院日]],"mm/dd;;")&amp;"-"&amp;TEXT(表格8[[#This Row],[出院日]],"mm/dd;;")&amp;" 共"&amp;表格8[[#This Row],[住院天數(含前後日)]]&amp;"日"</f>
        <v>住院退費 03/14-03/21 共8日</v>
      </c>
      <c r="M1002" s="353">
        <f>-(ROUNDDOWN(表格8[[#This Row],[住院天數(含前後日)]]/7,0)*50)</f>
        <v>-50</v>
      </c>
      <c r="N1002" s="354"/>
      <c r="O1002" s="355"/>
      <c r="P1002" s="351">
        <f>-(ROUND(表格8[[#This Row],[冷氣使用
天數]]*(500/30),0))</f>
        <v>0</v>
      </c>
    </row>
  </sheetData>
  <phoneticPr fontId="36" type="noConversion"/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工作表10">
    <tabColor rgb="FFFFFF00"/>
    <pageSetUpPr fitToPage="1"/>
  </sheetPr>
  <dimension ref="A1:L31"/>
  <sheetViews>
    <sheetView zoomScale="85" zoomScaleNormal="85" workbookViewId="0">
      <selection activeCell="C34" sqref="C34"/>
    </sheetView>
  </sheetViews>
  <sheetFormatPr defaultRowHeight="16.3"/>
  <cols>
    <col min="1" max="1" width="20.44140625" customWidth="1"/>
    <col min="2" max="2" width="11.109375" customWidth="1"/>
    <col min="3" max="3" width="20.44140625" customWidth="1"/>
    <col min="4" max="4" width="11.109375" customWidth="1"/>
    <col min="5" max="5" width="2.88671875" customWidth="1"/>
    <col min="6" max="6" width="11.33203125" customWidth="1"/>
    <col min="7" max="7" width="10.109375" customWidth="1"/>
    <col min="8" max="8" width="2.88671875" customWidth="1"/>
    <col min="9" max="9" width="69.88671875" customWidth="1"/>
    <col min="10" max="10" width="10.21875" customWidth="1"/>
    <col min="11" max="11" width="9.88671875" customWidth="1"/>
    <col min="12" max="12" width="7.6640625" customWidth="1"/>
  </cols>
  <sheetData>
    <row r="1" spans="1:12" s="33" customFormat="1" ht="36" customHeight="1">
      <c r="A1" s="442" t="str">
        <f>IFERROR((IF(COUNTIF($C$2,"1-*"),"桃園市私立龍祥精神護理之家",IF(COUNTIF($C$2,"2-*"),"桃園市私立龍祥護理之家",IF(COUNTIF($C$2,"3-*"),"桃園市私立龍祥老人長期照顧中心(長期照護型)")))),"")</f>
        <v>桃園市私立龍祥護理之家</v>
      </c>
      <c r="B1" s="442"/>
      <c r="C1" s="442"/>
      <c r="D1" s="442"/>
      <c r="E1" s="442"/>
      <c r="F1" s="442"/>
      <c r="G1" s="442"/>
      <c r="H1" s="442"/>
      <c r="I1" s="442"/>
      <c r="J1" s="442"/>
      <c r="K1" s="442"/>
      <c r="L1" s="442"/>
    </row>
    <row r="2" spans="1:12">
      <c r="A2" s="156" t="s">
        <v>2281</v>
      </c>
      <c r="B2" s="33" t="s">
        <v>1850</v>
      </c>
      <c r="C2" s="47" t="str">
        <f t="array" ref="C2">IFERROR((INDEX(名冊[#All],MATCH($B$2,名冊[[#All],[姓名]],0),COLUMN(名冊[[#Headers],[字號]]))),"")</f>
        <v>2-175</v>
      </c>
      <c r="J2" s="446">
        <f ca="1">NOW()</f>
        <v>45753.346625694445</v>
      </c>
      <c r="K2" s="446"/>
      <c r="L2" s="446"/>
    </row>
    <row r="3" spans="1:12">
      <c r="A3" s="33"/>
      <c r="B3" s="33"/>
    </row>
    <row r="5" spans="1:12">
      <c r="A5" s="432" t="s">
        <v>236</v>
      </c>
      <c r="B5" s="432"/>
      <c r="C5" s="432"/>
      <c r="D5" s="432"/>
      <c r="E5" s="432"/>
      <c r="F5" s="432"/>
      <c r="G5" s="432"/>
      <c r="I5" s="443" t="s">
        <v>239</v>
      </c>
      <c r="J5" s="444"/>
      <c r="K5" s="444"/>
      <c r="L5" s="445"/>
    </row>
    <row r="6" spans="1:12">
      <c r="A6" s="433" t="s">
        <v>1870</v>
      </c>
      <c r="B6" s="433"/>
      <c r="C6" s="433"/>
      <c r="D6" s="433"/>
      <c r="E6" s="433"/>
      <c r="F6" s="433"/>
      <c r="G6" s="433"/>
      <c r="I6" s="375" t="s">
        <v>84</v>
      </c>
      <c r="J6" s="408" t="s">
        <v>970</v>
      </c>
      <c r="K6" s="34" t="s">
        <v>103</v>
      </c>
      <c r="L6" s="35" t="str">
        <f>IFERROR(VLOOKUP(J6,名冊!$B:$E,2,0),"")</f>
        <v>2-175</v>
      </c>
    </row>
    <row r="7" spans="1:12">
      <c r="A7" s="433" t="s">
        <v>237</v>
      </c>
      <c r="B7" s="433"/>
      <c r="C7" s="433"/>
      <c r="D7" s="433"/>
      <c r="E7" s="433"/>
      <c r="F7" s="433"/>
      <c r="G7" s="433"/>
    </row>
    <row r="8" spans="1:12">
      <c r="A8" s="432" t="s">
        <v>238</v>
      </c>
      <c r="B8" s="432"/>
      <c r="C8" s="432"/>
      <c r="D8" s="432"/>
      <c r="E8" s="432"/>
      <c r="F8" s="432"/>
      <c r="G8" s="432"/>
      <c r="I8" s="14" t="s">
        <v>87</v>
      </c>
      <c r="J8" s="14" t="s">
        <v>92</v>
      </c>
      <c r="K8" s="14" t="s">
        <v>93</v>
      </c>
      <c r="L8" s="14" t="s">
        <v>94</v>
      </c>
    </row>
    <row r="9" spans="1:12">
      <c r="A9" s="433" t="str">
        <f>"匯款戶名；"&amp;(IFERROR((INDEX(帳戶[#All],MATCH($A$1,帳戶[[#All],[單位]],0),COLUMN(帳戶[[#All],[戶名]]))),""))</f>
        <v>匯款戶名；桃園市私立龍祥護理之家</v>
      </c>
      <c r="B9" s="433"/>
      <c r="C9" s="433"/>
      <c r="D9" s="433"/>
      <c r="E9" s="433"/>
      <c r="F9" s="433"/>
      <c r="G9" s="433"/>
      <c r="I9" s="10" t="s">
        <v>3622</v>
      </c>
      <c r="J9" s="397">
        <v>1300</v>
      </c>
      <c r="K9" s="397">
        <v>350</v>
      </c>
      <c r="L9" s="397">
        <v>2400</v>
      </c>
    </row>
    <row r="10" spans="1:12">
      <c r="A10" s="433" t="s">
        <v>386</v>
      </c>
      <c r="B10" s="433"/>
      <c r="C10" s="433"/>
      <c r="D10" s="433"/>
      <c r="E10" s="433"/>
      <c r="F10" s="433"/>
      <c r="G10" s="433"/>
      <c r="I10" s="31" t="s">
        <v>3678</v>
      </c>
      <c r="J10" s="374">
        <v>200</v>
      </c>
      <c r="K10" s="374">
        <v>350</v>
      </c>
      <c r="L10" s="374">
        <v>0</v>
      </c>
    </row>
    <row r="11" spans="1:12">
      <c r="A11" s="433" t="str">
        <f>"銀行代號："&amp;(IFERROR((INDEX(帳戶[#All],MATCH($A$1,帳戶[[#All],[單位]],0),COLUMN(帳戶[[#All],[代號]]))),""))</f>
        <v>銀行代號： (一)手寫匯款單：7710045　(二)ATM轉帳：771</v>
      </c>
      <c r="B11" s="433"/>
      <c r="C11" s="433"/>
      <c r="D11" s="433"/>
      <c r="E11" s="433"/>
      <c r="F11" s="433"/>
      <c r="G11" s="433"/>
      <c r="I11" s="31" t="s">
        <v>2506</v>
      </c>
      <c r="J11" s="374">
        <v>340</v>
      </c>
      <c r="K11" s="374">
        <v>0</v>
      </c>
      <c r="L11" s="374">
        <v>300</v>
      </c>
    </row>
    <row r="12" spans="1:12">
      <c r="A12" s="433" t="str">
        <f>"匯款帳號："&amp;(IFERROR((INDEX(帳戶[#All],MATCH($A$1,帳戶[[#All],[單位]],0),COLUMN(帳戶[[#All],[帳號]]))),""))</f>
        <v>匯款帳號：77104010037997</v>
      </c>
      <c r="B12" s="433"/>
      <c r="C12" s="433"/>
      <c r="D12" s="433"/>
      <c r="E12" s="433"/>
      <c r="F12" s="433"/>
      <c r="G12" s="433"/>
      <c r="I12" s="31" t="s">
        <v>3793</v>
      </c>
      <c r="J12" s="374">
        <v>50</v>
      </c>
      <c r="K12" s="374">
        <v>0</v>
      </c>
      <c r="L12" s="374">
        <v>0</v>
      </c>
    </row>
    <row r="13" spans="1:12" ht="16.899999999999999" thickBot="1">
      <c r="I13" s="31" t="s">
        <v>3832</v>
      </c>
      <c r="J13" s="374">
        <v>180</v>
      </c>
      <c r="K13" s="374">
        <v>0</v>
      </c>
      <c r="L13" s="374">
        <v>300</v>
      </c>
    </row>
    <row r="14" spans="1:12" ht="16.899999999999999" thickBot="1">
      <c r="A14" s="434" t="s">
        <v>231</v>
      </c>
      <c r="B14" s="435"/>
      <c r="C14" s="434" t="s">
        <v>232</v>
      </c>
      <c r="D14" s="435"/>
      <c r="F14" s="420" t="s">
        <v>235</v>
      </c>
      <c r="G14" s="421"/>
      <c r="I14" s="31" t="s">
        <v>3127</v>
      </c>
      <c r="J14" s="374">
        <v>340</v>
      </c>
      <c r="K14" s="374">
        <v>0</v>
      </c>
      <c r="L14" s="374">
        <v>300</v>
      </c>
    </row>
    <row r="15" spans="1:12" ht="16.899999999999999" thickBot="1">
      <c r="A15" s="80" t="str">
        <f>A2</f>
        <v>114年04月</v>
      </c>
      <c r="B15" s="60">
        <f t="array" ref="B15">IFERROR((INDEX(名冊[#All],MATCH($B$2,名冊[[#All],[姓名]],0),COLUMN(名冊[[#Headers],[月費]]))),"")</f>
        <v>36000</v>
      </c>
      <c r="C15" s="36" t="str">
        <f t="array" ref="C15">IFERROR((INDEX(名冊[#All],MATCH($B$2,名冊[[#All],[姓名]],0),COLUMN(名冊[[#Headers],[補助月份]]))),"")&amp;"月補助款"</f>
        <v>上月補助款</v>
      </c>
      <c r="D15" s="62">
        <f t="array" ref="D15">IFERROR((INDEX(名冊[#All],MATCH($B$2,名冊[[#All],[姓名]],0),COLUMN(名冊[[#Headers],[補助款]]))),"")</f>
        <v>13176</v>
      </c>
      <c r="F15" s="11" t="s">
        <v>64</v>
      </c>
      <c r="G15" s="12" t="s">
        <v>113</v>
      </c>
      <c r="I15" s="31" t="s">
        <v>3924</v>
      </c>
      <c r="J15" s="374">
        <v>50</v>
      </c>
      <c r="K15" s="374">
        <v>0</v>
      </c>
      <c r="L15" s="374">
        <v>600</v>
      </c>
    </row>
    <row r="16" spans="1:12">
      <c r="A16" s="37" t="s">
        <v>302</v>
      </c>
      <c r="B16" s="61">
        <f t="array" ref="B16">IFERROR((INDEX(名冊[#All],MATCH($B$2,名冊[[#All],[姓名]],0),COLUMN(名冊[[#Headers],[包月]]))),"")</f>
        <v>0</v>
      </c>
      <c r="C16" s="37"/>
      <c r="D16" s="61"/>
      <c r="F16" s="4" t="s">
        <v>66</v>
      </c>
      <c r="G16" s="57">
        <f>IFERROR(GETPIVOTDATA(" 費用 ",$I$8,"類別","醫療"),0)</f>
        <v>1300</v>
      </c>
      <c r="I16" s="31" t="s">
        <v>3953</v>
      </c>
      <c r="J16" s="374">
        <v>140</v>
      </c>
      <c r="K16" s="374">
        <v>0</v>
      </c>
      <c r="L16" s="374">
        <v>300</v>
      </c>
    </row>
    <row r="17" spans="1:12">
      <c r="A17" s="37" t="s">
        <v>301</v>
      </c>
      <c r="B17" s="61"/>
      <c r="C17" s="37" t="s">
        <v>288</v>
      </c>
      <c r="D17" s="61">
        <f t="array" ref="D17">IFERROR((INDEX(名冊[#All],MATCH($B$2,名冊[[#All],[姓名]],0),COLUMN(名冊[[#Headers],[溢收]]))),"")</f>
        <v>0</v>
      </c>
      <c r="F17" s="2" t="s">
        <v>68</v>
      </c>
      <c r="G17" s="58">
        <f>IFERROR(GETPIVOTDATA(" 看護費 ",$I$8,"類別","醫療"),0)</f>
        <v>350</v>
      </c>
      <c r="I17" s="31" t="s">
        <v>3991</v>
      </c>
      <c r="J17" s="374">
        <v>0</v>
      </c>
      <c r="K17" s="374">
        <v>0</v>
      </c>
      <c r="L17" s="374">
        <v>600</v>
      </c>
    </row>
    <row r="18" spans="1:12">
      <c r="A18" s="37" t="s">
        <v>300</v>
      </c>
      <c r="B18" s="61">
        <f>IFERROR((INDEX(名冊[#All],MATCH($B$2,名冊[[#All],[姓名]],0),COLUMN(名冊[[#Headers],[雜費]]))),"")</f>
        <v>54897</v>
      </c>
      <c r="C18" s="37"/>
      <c r="D18" s="61"/>
      <c r="F18" s="2" t="s">
        <v>67</v>
      </c>
      <c r="G18" s="58">
        <f>IFERROR(GETPIVOTDATA(" 車資 ",$I$8,"類別","醫療"),0)</f>
        <v>2400</v>
      </c>
      <c r="I18" s="10" t="s">
        <v>684</v>
      </c>
      <c r="J18" s="397">
        <v>2668</v>
      </c>
      <c r="K18" s="374"/>
      <c r="L18" s="374"/>
    </row>
    <row r="19" spans="1:12">
      <c r="A19" s="37"/>
      <c r="B19" s="61"/>
      <c r="C19" s="37"/>
      <c r="D19" s="61"/>
      <c r="F19" s="2" t="s">
        <v>1290</v>
      </c>
      <c r="G19" s="58">
        <f>IFERROR(GETPIVOTDATA(" 費用 ",$I$8,"類別","耗材"),0)</f>
        <v>2668</v>
      </c>
      <c r="I19" s="31" t="s">
        <v>4092</v>
      </c>
      <c r="J19" s="374">
        <v>110</v>
      </c>
      <c r="K19" s="374"/>
      <c r="L19" s="374"/>
    </row>
    <row r="20" spans="1:12">
      <c r="A20" s="37"/>
      <c r="B20" s="61"/>
      <c r="C20" s="37"/>
      <c r="D20" s="61"/>
      <c r="F20" s="2" t="s">
        <v>65</v>
      </c>
      <c r="G20" s="58">
        <f>IFERROR(GETPIVOTDATA(" 費用 ",$I$8,"類別","其他"),0)</f>
        <v>48179</v>
      </c>
      <c r="I20" s="31" t="s">
        <v>4157</v>
      </c>
      <c r="J20" s="374">
        <v>180</v>
      </c>
      <c r="K20" s="374"/>
      <c r="L20" s="374"/>
    </row>
    <row r="21" spans="1:12">
      <c r="A21" s="37"/>
      <c r="B21" s="61"/>
      <c r="C21" s="37"/>
      <c r="D21" s="61"/>
      <c r="F21" s="55" t="s">
        <v>69</v>
      </c>
      <c r="G21" s="59">
        <f>IFERROR(GETPIVOTDATA(" 費用 ",$I$8,"類別","農會"),0)</f>
        <v>0</v>
      </c>
      <c r="I21" s="31" t="s">
        <v>4102</v>
      </c>
      <c r="J21" s="374">
        <v>660</v>
      </c>
      <c r="K21" s="374"/>
      <c r="L21" s="374"/>
    </row>
    <row r="22" spans="1:12">
      <c r="A22" s="37"/>
      <c r="B22" s="61"/>
      <c r="C22" s="37"/>
      <c r="D22" s="61"/>
      <c r="F22" s="440">
        <f>SUM(G16:G21)</f>
        <v>54897</v>
      </c>
      <c r="G22" s="441"/>
      <c r="I22" s="31" t="s">
        <v>4127</v>
      </c>
      <c r="J22" s="374">
        <v>1088</v>
      </c>
      <c r="K22" s="374"/>
      <c r="L22" s="374"/>
    </row>
    <row r="23" spans="1:12" ht="16.899999999999999" thickBot="1">
      <c r="A23" s="63" t="s">
        <v>233</v>
      </c>
      <c r="B23" s="64">
        <f>SUM(B15:B22)</f>
        <v>90897</v>
      </c>
      <c r="C23" s="63" t="s">
        <v>234</v>
      </c>
      <c r="D23" s="64">
        <f>SUM(D15:D22)</f>
        <v>13176</v>
      </c>
      <c r="F23" s="56" t="s">
        <v>294</v>
      </c>
      <c r="G23" s="54" t="str">
        <f>IFERROR(GETPIVOTDATA(" 費用 ",$I$8,"類別","沖銷"),"-"&amp;0&amp;" ")</f>
        <v xml:space="preserve">-0 </v>
      </c>
      <c r="I23" s="31" t="s">
        <v>4142</v>
      </c>
      <c r="J23" s="374">
        <v>630</v>
      </c>
      <c r="K23" s="374"/>
      <c r="L23" s="374"/>
    </row>
    <row r="24" spans="1:12">
      <c r="A24" s="426" t="s">
        <v>295</v>
      </c>
      <c r="B24" s="428">
        <f>IF((B23-D23)&lt;0,"溢收 "&amp;-(B23-D23)&amp;"元",(B23-D23))</f>
        <v>77721</v>
      </c>
      <c r="C24" s="428"/>
      <c r="D24" s="429"/>
      <c r="F24" s="436">
        <f>IF(SUM(G16:G21,G23)&lt;0,"雜費 溢收 "&amp;TEXT((-SUM(G16:G21,G23)),"0_ ")&amp;"元",(SUM(G16:G21,G23)))</f>
        <v>54897</v>
      </c>
      <c r="G24" s="437"/>
      <c r="I24" s="10" t="s">
        <v>689</v>
      </c>
      <c r="J24" s="397">
        <v>48179</v>
      </c>
      <c r="K24" s="374"/>
      <c r="L24" s="374"/>
    </row>
    <row r="25" spans="1:12" ht="16.899999999999999" thickBot="1">
      <c r="A25" s="427"/>
      <c r="B25" s="430"/>
      <c r="C25" s="430"/>
      <c r="D25" s="431"/>
      <c r="F25" s="438"/>
      <c r="G25" s="439"/>
      <c r="I25" s="31" t="s">
        <v>4181</v>
      </c>
      <c r="J25" s="374">
        <v>40</v>
      </c>
      <c r="K25" s="374"/>
      <c r="L25" s="374"/>
    </row>
    <row r="26" spans="1:12">
      <c r="I26" s="31" t="s">
        <v>4176</v>
      </c>
      <c r="J26" s="374">
        <v>2800</v>
      </c>
      <c r="K26" s="374"/>
      <c r="L26" s="374"/>
    </row>
    <row r="27" spans="1:12">
      <c r="I27" s="31" t="s">
        <v>4207</v>
      </c>
      <c r="J27" s="374">
        <v>100</v>
      </c>
      <c r="K27" s="374"/>
      <c r="L27" s="374"/>
    </row>
    <row r="28" spans="1:12">
      <c r="I28" s="31" t="s">
        <v>4228</v>
      </c>
      <c r="J28" s="374">
        <v>250</v>
      </c>
      <c r="K28" s="374"/>
      <c r="L28" s="374"/>
    </row>
    <row r="29" spans="1:12">
      <c r="I29" s="31" t="s">
        <v>4354</v>
      </c>
      <c r="J29" s="374">
        <v>44789</v>
      </c>
      <c r="K29" s="374"/>
      <c r="L29" s="374"/>
    </row>
    <row r="30" spans="1:12">
      <c r="I30" s="31" t="s">
        <v>4225</v>
      </c>
      <c r="J30" s="374">
        <v>200</v>
      </c>
      <c r="K30" s="374"/>
      <c r="L30" s="374"/>
    </row>
    <row r="31" spans="1:12">
      <c r="I31" s="10" t="s">
        <v>114</v>
      </c>
      <c r="J31" s="374">
        <v>52147</v>
      </c>
      <c r="K31" s="374">
        <v>350</v>
      </c>
      <c r="L31" s="374">
        <v>2400</v>
      </c>
    </row>
  </sheetData>
  <mergeCells count="18">
    <mergeCell ref="A1:L1"/>
    <mergeCell ref="I5:L5"/>
    <mergeCell ref="J2:L2"/>
    <mergeCell ref="A24:A25"/>
    <mergeCell ref="B24:D25"/>
    <mergeCell ref="A5:G5"/>
    <mergeCell ref="A6:G6"/>
    <mergeCell ref="A7:G7"/>
    <mergeCell ref="A8:G8"/>
    <mergeCell ref="A9:G9"/>
    <mergeCell ref="A10:G10"/>
    <mergeCell ref="A14:B14"/>
    <mergeCell ref="C14:D14"/>
    <mergeCell ref="F14:G14"/>
    <mergeCell ref="F24:G25"/>
    <mergeCell ref="F22:G22"/>
    <mergeCell ref="A11:G11"/>
    <mergeCell ref="A12:G12"/>
  </mergeCells>
  <phoneticPr fontId="36" type="noConversion"/>
  <conditionalFormatting sqref="A2:B2 J6">
    <cfRule type="expression" dxfId="959" priority="5">
      <formula>$J$6&lt;&gt;$B$2</formula>
    </cfRule>
  </conditionalFormatting>
  <conditionalFormatting sqref="G23">
    <cfRule type="cellIs" dxfId="958" priority="4" operator="notEqual">
      <formula>0</formula>
    </cfRule>
  </conditionalFormatting>
  <conditionalFormatting sqref="F24:G25">
    <cfRule type="containsText" dxfId="957" priority="3" operator="containsText" text="溢收">
      <formula>NOT(ISERROR(SEARCH("溢收",F24)))</formula>
    </cfRule>
  </conditionalFormatting>
  <conditionalFormatting sqref="B24">
    <cfRule type="containsText" dxfId="956" priority="2" operator="containsText" text="溢收">
      <formula>NOT(ISERROR(SEARCH("溢收",B24)))</formula>
    </cfRule>
  </conditionalFormatting>
  <printOptions horizontalCentered="1"/>
  <pageMargins left="0.11811023622047245" right="0.11811023622047245" top="0.15748031496062992" bottom="0.15748031496062992" header="0.11811023622047245" footer="0.11811023622047245"/>
  <pageSetup paperSize="9" scale="92" orientation="landscape" r:id="rId2"/>
  <drawing r:id="rId3"/>
  <legacyDrawing r:id="rId4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42" r:id="rId5" name="Button 2">
              <controlPr defaultSize="0" print="0" autoFill="0" autoPict="0" macro="[0]!明細編號表單">
                <anchor>
                  <from>
                    <xdr:col>2</xdr:col>
                    <xdr:colOff>946205</xdr:colOff>
                    <xdr:row>0</xdr:row>
                    <xdr:rowOff>413468</xdr:rowOff>
                  </from>
                  <to>
                    <xdr:col>3</xdr:col>
                    <xdr:colOff>373711</xdr:colOff>
                    <xdr:row>2</xdr:row>
                    <xdr:rowOff>87464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44" r:id="rId6" name="Button 4">
              <controlPr defaultSize="0" print="0" autoFill="0" autoPict="0" macro="[0]!另存成PDF檔">
                <anchor>
                  <from>
                    <xdr:col>3</xdr:col>
                    <xdr:colOff>477078</xdr:colOff>
                    <xdr:row>0</xdr:row>
                    <xdr:rowOff>413468</xdr:rowOff>
                  </from>
                  <to>
                    <xdr:col>5</xdr:col>
                    <xdr:colOff>413468</xdr:colOff>
                    <xdr:row>2</xdr:row>
                    <xdr:rowOff>87464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4"/>
  <dimension ref="A1:I400"/>
  <sheetViews>
    <sheetView view="pageBreakPreview" zoomScale="85" zoomScaleNormal="90" zoomScaleSheetLayoutView="85" workbookViewId="0">
      <selection activeCell="D63" sqref="D63"/>
    </sheetView>
  </sheetViews>
  <sheetFormatPr defaultColWidth="9" defaultRowHeight="16.3"/>
  <cols>
    <col min="1" max="1" width="4.6640625" style="119" customWidth="1"/>
    <col min="2" max="2" width="8.44140625" style="119" customWidth="1"/>
    <col min="3" max="3" width="9.88671875" style="119" customWidth="1"/>
    <col min="4" max="4" width="18" style="119" customWidth="1"/>
    <col min="5" max="5" width="6.109375" style="141" customWidth="1"/>
    <col min="6" max="8" width="11.109375" style="142" customWidth="1"/>
    <col min="9" max="9" width="18.88671875" style="119" customWidth="1"/>
    <col min="10" max="16384" width="9" style="119"/>
  </cols>
  <sheetData>
    <row r="1" spans="1:9" ht="32.1" customHeight="1">
      <c r="A1" s="447" t="s">
        <v>449</v>
      </c>
      <c r="B1" s="448"/>
      <c r="C1" s="449"/>
      <c r="D1" s="117" t="str">
        <f ca="1">"共 "&amp;(SUMPRODUCT((簡訊[家字號]&lt;&gt;"")*(簡訊[姓名]&lt;&gt;"")*(簡訊[姓名]&lt;&gt;0)))&amp;" 筆"</f>
        <v>共 216 筆</v>
      </c>
      <c r="E1" s="138"/>
      <c r="G1" s="118"/>
      <c r="H1" s="118"/>
      <c r="I1" s="118"/>
    </row>
    <row r="2" spans="1:9" ht="34.450000000000003" customHeight="1">
      <c r="A2" s="120" t="s">
        <v>450</v>
      </c>
      <c r="B2" s="121" t="s">
        <v>451</v>
      </c>
      <c r="C2" s="122" t="s">
        <v>452</v>
      </c>
      <c r="D2" s="121" t="s">
        <v>453</v>
      </c>
      <c r="E2" s="121" t="s">
        <v>672</v>
      </c>
      <c r="F2" s="143" t="s">
        <v>454</v>
      </c>
      <c r="G2" s="143" t="s">
        <v>455</v>
      </c>
      <c r="H2" s="143" t="s">
        <v>456</v>
      </c>
      <c r="I2" s="121" t="s">
        <v>457</v>
      </c>
    </row>
    <row r="3" spans="1:9" ht="25.4" customHeight="1">
      <c r="A3" s="123">
        <f t="shared" ref="A3:A66" ca="1" si="0">IF($C3&lt;&gt;"",ROW()-2,"")</f>
        <v>1</v>
      </c>
      <c r="B3" s="124" t="str">
        <f t="array" aca="1" ref="B3" ca="1">IF(AND($C3&lt;&gt;"",$C3&lt;&gt;0),INDEX(名冊[#All],MATCH($C3,名冊[[#All],[姓名]],0),COLUMN(名冊[[#All],[字號]])),"")</f>
        <v>1-023</v>
      </c>
      <c r="C3" s="125" t="str">
        <f t="array" aca="1" ref="C3" ca="1">IFERROR(INDEX(名冊[#All],SMALL(IF(INDIRECT("名冊[[#全部],["&amp;$A$1&amp;"]]")&lt;&gt;"",ROW(名冊[[#All],[通知1]]),"N"),ROW(名冊!A2)),COLUMN(名冊[[#All],[姓名]])),"")</f>
        <v>蔡寶治</v>
      </c>
      <c r="D3" s="133">
        <f t="array" aca="1" ref="D3" ca="1">IF(AND($C3&lt;&gt;"",$C3&lt;&gt;0),INDEX(名冊[#All],MATCH($C3,名冊[[#All],[姓名]],0),COLUMN(名冊[[#All],[備註]])),"")</f>
        <v>0</v>
      </c>
      <c r="E3" s="139">
        <f t="array" aca="1" ref="E3" ca="1">IF(AND($C3&lt;&gt;"",$C3&lt;&gt;0),INDEX(名冊[#All],MATCH($C3,名冊[[#All],[姓名]],0),COLUMN(名冊[[#All],[傳訊]])),"")</f>
        <v>0</v>
      </c>
      <c r="F3" s="126" t="str">
        <f t="array" aca="1" ref="F3" ca="1">IF(AND($C3&lt;&gt;"",$C3&lt;&gt;0),INDEX(名冊[#All],MATCH($C3,名冊[[#All],[姓名]],0),COLUMN(名冊[[#All],[通知1]])),"")</f>
        <v>0935663385</v>
      </c>
      <c r="G3" s="126">
        <f t="array" aca="1" ref="G3" ca="1">IF(AND($C3&lt;&gt;"",$C3&lt;&gt;0),INDEX(名冊[#All],MATCH($C3,名冊[[#All],[姓名]],0),COLUMN(名冊[[#All],[通知2]])),"")</f>
        <v>0</v>
      </c>
      <c r="H3" s="126">
        <f t="array" aca="1" ref="H3" ca="1">IF(AND($C3&lt;&gt;"",$C3&lt;&gt;0),INDEX(名冊[#All],MATCH($C3,名冊[[#All],[姓名]],0),COLUMN(名冊[[#All],[通知3]])),"")</f>
        <v>0</v>
      </c>
      <c r="I3" s="127" t="str">
        <f t="array" aca="1" ref="I3" ca="1">IF(AND($C3&lt;&gt;"",$C3&lt;&gt;0),(INDIRECT("簡訊[@"&amp;$A$1&amp;"]")&amp;","&amp;(IF(AND($C3&lt;&gt;"",$C3&lt;&gt;0),INDEX(名冊[#All],MATCH($C3,名冊[[#All],[姓名]],0),COLUMN(名冊[[#All],[簡訊]])),""))),"")</f>
        <v>0935663385,您好：通知蔡寶治 君於龍祥精神護理之家114年4月月費(含欠費)共411969元整，如有疑問請來電(分機218)，謝謝。</v>
      </c>
    </row>
    <row r="4" spans="1:9" ht="25.4" customHeight="1">
      <c r="A4" s="123">
        <f t="shared" ca="1" si="0"/>
        <v>2</v>
      </c>
      <c r="B4" s="124" t="str">
        <f t="array" aca="1" ref="B4" ca="1">IF(AND($C4&lt;&gt;"",$C4&lt;&gt;0),INDEX(名冊[#All],MATCH($C4,名冊[[#All],[姓名]],0),COLUMN(名冊[[#All],[字號]])),"")</f>
        <v>1-031</v>
      </c>
      <c r="C4" s="125" t="str">
        <f t="array" aca="1" ref="C4" ca="1">IFERROR(INDEX(名冊[#All],SMALL(IF(INDIRECT("名冊[[#全部],["&amp;$A$1&amp;"]]")&lt;&gt;"",ROW(名冊[[#All],[通知1]]),"N"),ROW(名冊!A3)),COLUMN(名冊[[#All],[姓名]])),"")</f>
        <v>鄭月英</v>
      </c>
      <c r="D4" s="133">
        <f t="array" aca="1" ref="D4" ca="1">IF(AND($C4&lt;&gt;"",$C4&lt;&gt;0),INDEX(名冊[#All],MATCH($C4,名冊[[#All],[姓名]],0),COLUMN(名冊[[#All],[備註]])),"")</f>
        <v>0</v>
      </c>
      <c r="E4" s="139">
        <f t="array" aca="1" ref="E4" ca="1">IF(AND($C4&lt;&gt;"",$C4&lt;&gt;0),INDEX(名冊[#All],MATCH($C4,名冊[[#All],[姓名]],0),COLUMN(名冊[[#All],[傳訊]])),"")</f>
        <v>0</v>
      </c>
      <c r="F4" s="126" t="str">
        <f t="array" aca="1" ref="F4" ca="1">IF(AND($C4&lt;&gt;"",$C4&lt;&gt;0),INDEX(名冊[#All],MATCH($C4,名冊[[#All],[姓名]],0),COLUMN(名冊[[#All],[通知1]])),"")</f>
        <v>0939881111</v>
      </c>
      <c r="G4" s="126">
        <f t="array" aca="1" ref="G4" ca="1">IF(AND($C4&lt;&gt;"",$C4&lt;&gt;0),INDEX(名冊[#All],MATCH($C4,名冊[[#All],[姓名]],0),COLUMN(名冊[[#All],[通知2]])),"")</f>
        <v>0</v>
      </c>
      <c r="H4" s="126">
        <f t="array" aca="1" ref="H4" ca="1">IF(AND($C4&lt;&gt;"",$C4&lt;&gt;0),INDEX(名冊[#All],MATCH($C4,名冊[[#All],[姓名]],0),COLUMN(名冊[[#All],[通知3]])),"")</f>
        <v>0</v>
      </c>
      <c r="I4" s="127" t="str">
        <f t="array" aca="1" ref="I4" ca="1">IF(AND($C4&lt;&gt;"",$C4&lt;&gt;0),(INDIRECT("簡訊[@"&amp;$A$1&amp;"]")&amp;","&amp;(IF(AND($C4&lt;&gt;"",$C4&lt;&gt;0),INDEX(名冊[#All],MATCH($C4,名冊[[#All],[姓名]],0),COLUMN(名冊[[#All],[簡訊]])),""))),"")</f>
        <v>0939881111,您好：通知鄭月英 君於龍祥精神護理之家114年4月月費(含欠費)共19806元整，如有疑問請來電(分機218)，謝謝。</v>
      </c>
    </row>
    <row r="5" spans="1:9" ht="25.4" customHeight="1">
      <c r="A5" s="123" t="str">
        <f t="shared" ca="1" si="0"/>
        <v/>
      </c>
      <c r="B5" s="124" t="str">
        <f t="array" aca="1" ref="B5" ca="1">IF(AND($C5&lt;&gt;"",$C5&lt;&gt;0),INDEX(名冊[#All],MATCH($C5,名冊[[#All],[姓名]],0),COLUMN(名冊[[#All],[字號]])),"")</f>
        <v/>
      </c>
      <c r="C5" s="125" t="str">
        <f t="array" aca="1" ref="C5" ca="1">IFERROR(INDEX(名冊[#All],SMALL(IF(INDIRECT("名冊[[#全部],["&amp;$A$1&amp;"]]")&lt;&gt;"",ROW(名冊[[#All],[通知1]]),"N"),ROW(名冊!#REF!)),COLUMN(名冊[[#All],[姓名]])),"")</f>
        <v/>
      </c>
      <c r="D5" s="133" t="str">
        <f t="array" aca="1" ref="D5" ca="1">IF(AND($C5&lt;&gt;"",$C5&lt;&gt;0),INDEX(名冊[#All],MATCH($C5,名冊[[#All],[姓名]],0),COLUMN(名冊[[#All],[備註]])),"")</f>
        <v/>
      </c>
      <c r="E5" s="139" t="str">
        <f t="array" aca="1" ref="E5" ca="1">IF(AND($C5&lt;&gt;"",$C5&lt;&gt;0),INDEX(名冊[#All],MATCH($C5,名冊[[#All],[姓名]],0),COLUMN(名冊[[#All],[傳訊]])),"")</f>
        <v/>
      </c>
      <c r="F5" s="126" t="str">
        <f t="array" aca="1" ref="F5" ca="1">IF(AND($C5&lt;&gt;"",$C5&lt;&gt;0),INDEX(名冊[#All],MATCH($C5,名冊[[#All],[姓名]],0),COLUMN(名冊[[#All],[通知1]])),"")</f>
        <v/>
      </c>
      <c r="G5" s="126" t="str">
        <f t="array" aca="1" ref="G5" ca="1">IF(AND($C5&lt;&gt;"",$C5&lt;&gt;0),INDEX(名冊[#All],MATCH($C5,名冊[[#All],[姓名]],0),COLUMN(名冊[[#All],[通知2]])),"")</f>
        <v/>
      </c>
      <c r="H5" s="126" t="str">
        <f t="array" aca="1" ref="H5" ca="1">IF(AND($C5&lt;&gt;"",$C5&lt;&gt;0),INDEX(名冊[#All],MATCH($C5,名冊[[#All],[姓名]],0),COLUMN(名冊[[#All],[通知3]])),"")</f>
        <v/>
      </c>
      <c r="I5" s="127" t="str">
        <f t="array" aca="1" ref="I5" ca="1">IF(AND($C5&lt;&gt;"",$C5&lt;&gt;0),(INDIRECT("簡訊[@"&amp;$A$1&amp;"]")&amp;","&amp;(IF(AND($C5&lt;&gt;"",$C5&lt;&gt;0),INDEX(名冊[#All],MATCH($C5,名冊[[#All],[姓名]],0),COLUMN(名冊[[#All],[簡訊]])),""))),"")</f>
        <v/>
      </c>
    </row>
    <row r="6" spans="1:9" ht="25.4" customHeight="1">
      <c r="A6" s="123">
        <f t="shared" ca="1" si="0"/>
        <v>4</v>
      </c>
      <c r="B6" s="124" t="str">
        <f t="array" aca="1" ref="B6" ca="1">IF(AND($C6&lt;&gt;"",$C6&lt;&gt;0),INDEX(名冊[#All],MATCH($C6,名冊[[#All],[姓名]],0),COLUMN(名冊[[#All],[字號]])),"")</f>
        <v>1-038</v>
      </c>
      <c r="C6" s="125" t="str">
        <f t="array" aca="1" ref="C6" ca="1">IFERROR(INDEX(名冊[#All],SMALL(IF(INDIRECT("名冊[[#全部],["&amp;$A$1&amp;"]]")&lt;&gt;"",ROW(名冊[[#All],[通知1]]),"N"),ROW(名冊!A4)),COLUMN(名冊[[#All],[姓名]])),"")</f>
        <v>常萬國</v>
      </c>
      <c r="D6" s="133">
        <f t="array" aca="1" ref="D6" ca="1">IF(AND($C6&lt;&gt;"",$C6&lt;&gt;0),INDEX(名冊[#All],MATCH($C6,名冊[[#All],[姓名]],0),COLUMN(名冊[[#All],[備註]])),"")</f>
        <v>0</v>
      </c>
      <c r="E6" s="139">
        <f t="array" aca="1" ref="E6" ca="1">IF(AND($C6&lt;&gt;"",$C6&lt;&gt;0),INDEX(名冊[#All],MATCH($C6,名冊[[#All],[姓名]],0),COLUMN(名冊[[#All],[傳訊]])),"")</f>
        <v>0</v>
      </c>
      <c r="F6" s="126" t="str">
        <f t="array" aca="1" ref="F6" ca="1">IF(AND($C6&lt;&gt;"",$C6&lt;&gt;0),INDEX(名冊[#All],MATCH($C6,名冊[[#All],[姓名]],0),COLUMN(名冊[[#All],[通知1]])),"")</f>
        <v>0926019643</v>
      </c>
      <c r="G6" s="126">
        <f t="array" aca="1" ref="G6" ca="1">IF(AND($C6&lt;&gt;"",$C6&lt;&gt;0),INDEX(名冊[#All],MATCH($C6,名冊[[#All],[姓名]],0),COLUMN(名冊[[#All],[通知2]])),"")</f>
        <v>0</v>
      </c>
      <c r="H6" s="126">
        <f t="array" aca="1" ref="H6" ca="1">IF(AND($C6&lt;&gt;"",$C6&lt;&gt;0),INDEX(名冊[#All],MATCH($C6,名冊[[#All],[姓名]],0),COLUMN(名冊[[#All],[通知3]])),"")</f>
        <v>0</v>
      </c>
      <c r="I6" s="127" t="str">
        <f t="array" aca="1" ref="I6" ca="1">IF(AND($C6&lt;&gt;"",$C6&lt;&gt;0),(INDIRECT("簡訊[@"&amp;$A$1&amp;"]")&amp;","&amp;(IF(AND($C6&lt;&gt;"",$C6&lt;&gt;0),INDEX(名冊[#All],MATCH($C6,名冊[[#All],[姓名]],0),COLUMN(名冊[[#All],[簡訊]])),""))),"")</f>
        <v>0926019643,您好：通知常萬國 君於龍祥精神護理之家114年4月月費共12300元整，如有疑問請來電(分機218)，謝謝。</v>
      </c>
    </row>
    <row r="7" spans="1:9" ht="25.4" customHeight="1">
      <c r="A7" s="123">
        <f t="shared" ca="1" si="0"/>
        <v>5</v>
      </c>
      <c r="B7" s="124" t="str">
        <f t="array" aca="1" ref="B7" ca="1">IF(AND($C7&lt;&gt;"",$C7&lt;&gt;0),INDEX(名冊[#All],MATCH($C7,名冊[[#All],[姓名]],0),COLUMN(名冊[[#All],[字號]])),"")</f>
        <v>1-043</v>
      </c>
      <c r="C7" s="125" t="str">
        <f t="array" aca="1" ref="C7" ca="1">IFERROR(INDEX(名冊[#All],SMALL(IF(INDIRECT("名冊[[#全部],["&amp;$A$1&amp;"]]")&lt;&gt;"",ROW(名冊[[#All],[通知1]]),"N"),ROW(名冊!A5)),COLUMN(名冊[[#All],[姓名]])),"")</f>
        <v>陳寶生</v>
      </c>
      <c r="D7" s="133">
        <f t="array" aca="1" ref="D7" ca="1">IF(AND($C7&lt;&gt;"",$C7&lt;&gt;0),INDEX(名冊[#All],MATCH($C7,名冊[[#All],[姓名]],0),COLUMN(名冊[[#All],[備註]])),"")</f>
        <v>0</v>
      </c>
      <c r="E7" s="139">
        <f t="array" aca="1" ref="E7" ca="1">IF(AND($C7&lt;&gt;"",$C7&lt;&gt;0),INDEX(名冊[#All],MATCH($C7,名冊[[#All],[姓名]],0),COLUMN(名冊[[#All],[傳訊]])),"")</f>
        <v>0</v>
      </c>
      <c r="F7" s="126" t="str">
        <f t="array" aca="1" ref="F7" ca="1">IF(AND($C7&lt;&gt;"",$C7&lt;&gt;0),INDEX(名冊[#All],MATCH($C7,名冊[[#All],[姓名]],0),COLUMN(名冊[[#All],[通知1]])),"")</f>
        <v>0919503390</v>
      </c>
      <c r="G7" s="126">
        <f t="array" aca="1" ref="G7" ca="1">IF(AND($C7&lt;&gt;"",$C7&lt;&gt;0),INDEX(名冊[#All],MATCH($C7,名冊[[#All],[姓名]],0),COLUMN(名冊[[#All],[通知2]])),"")</f>
        <v>0</v>
      </c>
      <c r="H7" s="126">
        <f t="array" aca="1" ref="H7" ca="1">IF(AND($C7&lt;&gt;"",$C7&lt;&gt;0),INDEX(名冊[#All],MATCH($C7,名冊[[#All],[姓名]],0),COLUMN(名冊[[#All],[通知3]])),"")</f>
        <v>0</v>
      </c>
      <c r="I7" s="127" t="str">
        <f t="array" aca="1" ref="I7" ca="1">IF(AND($C7&lt;&gt;"",$C7&lt;&gt;0),(INDIRECT("簡訊[@"&amp;$A$1&amp;"]")&amp;","&amp;(IF(AND($C7&lt;&gt;"",$C7&lt;&gt;0),INDEX(名冊[#All],MATCH($C7,名冊[[#All],[姓名]],0),COLUMN(名冊[[#All],[簡訊]])),""))),"")</f>
        <v>0919503390,您好：通知陳寶生 君於龍祥精神護理之家114年4月月費(含欠費)共7368元整，如有疑問請來電(分機218)，謝謝。</v>
      </c>
    </row>
    <row r="8" spans="1:9" ht="25.4" customHeight="1">
      <c r="A8" s="123">
        <f t="shared" ca="1" si="0"/>
        <v>6</v>
      </c>
      <c r="B8" s="124" t="str">
        <f t="array" aca="1" ref="B8" ca="1">IF(AND($C8&lt;&gt;"",$C8&lt;&gt;0),INDEX(名冊[#All],MATCH($C8,名冊[[#All],[姓名]],0),COLUMN(名冊[[#All],[字號]])),"")</f>
        <v>1-053</v>
      </c>
      <c r="C8" s="125" t="str">
        <f t="array" aca="1" ref="C8" ca="1">IFERROR(INDEX(名冊[#All],SMALL(IF(INDIRECT("名冊[[#全部],["&amp;$A$1&amp;"]]")&lt;&gt;"",ROW(名冊[[#All],[通知1]]),"N"),ROW(名冊!A6)),COLUMN(名冊[[#All],[姓名]])),"")</f>
        <v>蘇森園</v>
      </c>
      <c r="D8" s="133">
        <f t="array" aca="1" ref="D8" ca="1">IF(AND($C8&lt;&gt;"",$C8&lt;&gt;0),INDEX(名冊[#All],MATCH($C8,名冊[[#All],[姓名]],0),COLUMN(名冊[[#All],[備註]])),"")</f>
        <v>0</v>
      </c>
      <c r="E8" s="139" t="str">
        <f t="array" aca="1" ref="E8" ca="1">IF(AND($C8&lt;&gt;"",$C8&lt;&gt;0),INDEX(名冊[#All],MATCH($C8,名冊[[#All],[姓名]],0),COLUMN(名冊[[#All],[傳訊]])),"")</f>
        <v>X</v>
      </c>
      <c r="F8" s="126" t="str">
        <f t="array" aca="1" ref="F8" ca="1">IF(AND($C8&lt;&gt;"",$C8&lt;&gt;0),INDEX(名冊[#All],MATCH($C8,名冊[[#All],[姓名]],0),COLUMN(名冊[[#All],[通知1]])),"")</f>
        <v>0922223952</v>
      </c>
      <c r="G8" s="126">
        <f t="array" aca="1" ref="G8" ca="1">IF(AND($C8&lt;&gt;"",$C8&lt;&gt;0),INDEX(名冊[#All],MATCH($C8,名冊[[#All],[姓名]],0),COLUMN(名冊[[#All],[通知2]])),"")</f>
        <v>0</v>
      </c>
      <c r="H8" s="126">
        <f t="array" aca="1" ref="H8" ca="1">IF(AND($C8&lt;&gt;"",$C8&lt;&gt;0),INDEX(名冊[#All],MATCH($C8,名冊[[#All],[姓名]],0),COLUMN(名冊[[#All],[通知3]])),"")</f>
        <v>0</v>
      </c>
      <c r="I8" s="127" t="str">
        <f t="array" aca="1" ref="I8" ca="1">IF(AND($C8&lt;&gt;"",$C8&lt;&gt;0),(INDIRECT("簡訊[@"&amp;$A$1&amp;"]")&amp;","&amp;(IF(AND($C8&lt;&gt;"",$C8&lt;&gt;0),INDEX(名冊[#All],MATCH($C8,名冊[[#All],[姓名]],0),COLUMN(名冊[[#All],[簡訊]])),""))),"")</f>
        <v>0922223952,您好：通知蘇森園 君於龍祥精神護理之家114年4月月費共 溢收138564元整，如有疑問請來電(分機218)，謝謝。</v>
      </c>
    </row>
    <row r="9" spans="1:9" ht="25.4" customHeight="1">
      <c r="A9" s="123">
        <f t="shared" ca="1" si="0"/>
        <v>7</v>
      </c>
      <c r="B9" s="124" t="str">
        <f t="array" aca="1" ref="B9" ca="1">IF(AND($C9&lt;&gt;"",$C9&lt;&gt;0),INDEX(名冊[#All],MATCH($C9,名冊[[#All],[姓名]],0),COLUMN(名冊[[#All],[字號]])),"")</f>
        <v>1-058</v>
      </c>
      <c r="C9" s="125" t="str">
        <f t="array" aca="1" ref="C9" ca="1">IFERROR(INDEX(名冊[#All],SMALL(IF(INDIRECT("名冊[[#全部],["&amp;$A$1&amp;"]]")&lt;&gt;"",ROW(名冊[[#All],[通知1]]),"N"),ROW(名冊!A7)),COLUMN(名冊[[#All],[姓名]])),"")</f>
        <v>陳睿琳</v>
      </c>
      <c r="D9" s="133">
        <f t="array" aca="1" ref="D9" ca="1">IF(AND($C9&lt;&gt;"",$C9&lt;&gt;0),INDEX(名冊[#All],MATCH($C9,名冊[[#All],[姓名]],0),COLUMN(名冊[[#All],[備註]])),"")</f>
        <v>0</v>
      </c>
      <c r="E9" s="139">
        <f t="array" aca="1" ref="E9" ca="1">IF(AND($C9&lt;&gt;"",$C9&lt;&gt;0),INDEX(名冊[#All],MATCH($C9,名冊[[#All],[姓名]],0),COLUMN(名冊[[#All],[傳訊]])),"")</f>
        <v>0</v>
      </c>
      <c r="F9" s="126" t="str">
        <f t="array" aca="1" ref="F9" ca="1">IF(AND($C9&lt;&gt;"",$C9&lt;&gt;0),INDEX(名冊[#All],MATCH($C9,名冊[[#All],[姓名]],0),COLUMN(名冊[[#All],[通知1]])),"")</f>
        <v>0936809305</v>
      </c>
      <c r="G9" s="126" t="str">
        <f t="array" aca="1" ref="G9" ca="1">IF(AND($C9&lt;&gt;"",$C9&lt;&gt;0),INDEX(名冊[#All],MATCH($C9,名冊[[#All],[姓名]],0),COLUMN(名冊[[#All],[通知2]])),"")</f>
        <v>0917204902</v>
      </c>
      <c r="H9" s="126">
        <f t="array" aca="1" ref="H9" ca="1">IF(AND($C9&lt;&gt;"",$C9&lt;&gt;0),INDEX(名冊[#All],MATCH($C9,名冊[[#All],[姓名]],0),COLUMN(名冊[[#All],[通知3]])),"")</f>
        <v>0</v>
      </c>
      <c r="I9" s="127" t="str">
        <f t="array" aca="1" ref="I9" ca="1">IF(AND($C9&lt;&gt;"",$C9&lt;&gt;0),(INDIRECT("簡訊[@"&amp;$A$1&amp;"]")&amp;","&amp;(IF(AND($C9&lt;&gt;"",$C9&lt;&gt;0),INDEX(名冊[#All],MATCH($C9,名冊[[#All],[姓名]],0),COLUMN(名冊[[#All],[簡訊]])),""))),"")</f>
        <v>0936809305,您好：通知陳睿琳 君於龍祥精神護理之家114年4月月費共948元整，如有疑問請來電(分機218)，謝謝。</v>
      </c>
    </row>
    <row r="10" spans="1:9" ht="25.4" customHeight="1">
      <c r="A10" s="123" t="str">
        <f t="shared" ca="1" si="0"/>
        <v/>
      </c>
      <c r="B10" s="124" t="str">
        <f t="array" aca="1" ref="B10" ca="1">IF(AND($C10&lt;&gt;"",$C10&lt;&gt;0),INDEX(名冊[#All],MATCH($C10,名冊[[#All],[姓名]],0),COLUMN(名冊[[#All],[字號]])),"")</f>
        <v/>
      </c>
      <c r="C10" s="125" t="str">
        <f t="array" aca="1" ref="C10" ca="1">IFERROR(INDEX(名冊[#All],SMALL(IF(INDIRECT("名冊[[#全部],["&amp;$A$1&amp;"]]")&lt;&gt;"",ROW(名冊[[#All],[通知1]]),"N"),ROW(名冊!#REF!)),COLUMN(名冊[[#All],[姓名]])),"")</f>
        <v/>
      </c>
      <c r="D10" s="133" t="str">
        <f t="array" aca="1" ref="D10" ca="1">IF(AND($C10&lt;&gt;"",$C10&lt;&gt;0),INDEX(名冊[#All],MATCH($C10,名冊[[#All],[姓名]],0),COLUMN(名冊[[#All],[備註]])),"")</f>
        <v/>
      </c>
      <c r="E10" s="139" t="str">
        <f t="array" aca="1" ref="E10" ca="1">IF(AND($C10&lt;&gt;"",$C10&lt;&gt;0),INDEX(名冊[#All],MATCH($C10,名冊[[#All],[姓名]],0),COLUMN(名冊[[#All],[傳訊]])),"")</f>
        <v/>
      </c>
      <c r="F10" s="126" t="str">
        <f t="array" aca="1" ref="F10" ca="1">IF(AND($C10&lt;&gt;"",$C10&lt;&gt;0),INDEX(名冊[#All],MATCH($C10,名冊[[#All],[姓名]],0),COLUMN(名冊[[#All],[通知1]])),"")</f>
        <v/>
      </c>
      <c r="G10" s="126" t="str">
        <f t="array" aca="1" ref="G10" ca="1">IF(AND($C10&lt;&gt;"",$C10&lt;&gt;0),INDEX(名冊[#All],MATCH($C10,名冊[[#All],[姓名]],0),COLUMN(名冊[[#All],[通知2]])),"")</f>
        <v/>
      </c>
      <c r="H10" s="126" t="str">
        <f t="array" aca="1" ref="H10" ca="1">IF(AND($C10&lt;&gt;"",$C10&lt;&gt;0),INDEX(名冊[#All],MATCH($C10,名冊[[#All],[姓名]],0),COLUMN(名冊[[#All],[通知3]])),"")</f>
        <v/>
      </c>
      <c r="I10" s="127" t="str">
        <f t="array" aca="1" ref="I10" ca="1">IF(AND($C10&lt;&gt;"",$C10&lt;&gt;0),(INDIRECT("簡訊[@"&amp;$A$1&amp;"]")&amp;","&amp;(IF(AND($C10&lt;&gt;"",$C10&lt;&gt;0),INDEX(名冊[#All],MATCH($C10,名冊[[#All],[姓名]],0),COLUMN(名冊[[#All],[簡訊]])),""))),"")</f>
        <v/>
      </c>
    </row>
    <row r="11" spans="1:9" ht="25.4" customHeight="1">
      <c r="A11" s="123">
        <f t="shared" ca="1" si="0"/>
        <v>9</v>
      </c>
      <c r="B11" s="124" t="str">
        <f t="array" aca="1" ref="B11" ca="1">IF(AND($C11&lt;&gt;"",$C11&lt;&gt;0),INDEX(名冊[#All],MATCH($C11,名冊[[#All],[姓名]],0),COLUMN(名冊[[#All],[字號]])),"")</f>
        <v>1-097</v>
      </c>
      <c r="C11" s="125" t="str">
        <f t="array" aca="1" ref="C11" ca="1">IFERROR(INDEX(名冊[#All],SMALL(IF(INDIRECT("名冊[[#全部],["&amp;$A$1&amp;"]]")&lt;&gt;"",ROW(名冊[[#All],[通知1]]),"N"),ROW(名冊!A8)),COLUMN(名冊[[#All],[姓名]])),"")</f>
        <v>陳明義</v>
      </c>
      <c r="D11" s="133">
        <f t="array" aca="1" ref="D11" ca="1">IF(AND($C11&lt;&gt;"",$C11&lt;&gt;0),INDEX(名冊[#All],MATCH($C11,名冊[[#All],[姓名]],0),COLUMN(名冊[[#All],[備註]])),"")</f>
        <v>0</v>
      </c>
      <c r="E11" s="139">
        <f t="array" aca="1" ref="E11" ca="1">IF(AND($C11&lt;&gt;"",$C11&lt;&gt;0),INDEX(名冊[#All],MATCH($C11,名冊[[#All],[姓名]],0),COLUMN(名冊[[#All],[傳訊]])),"")</f>
        <v>0</v>
      </c>
      <c r="F11" s="126" t="str">
        <f t="array" aca="1" ref="F11" ca="1">IF(AND($C11&lt;&gt;"",$C11&lt;&gt;0),INDEX(名冊[#All],MATCH($C11,名冊[[#All],[姓名]],0),COLUMN(名冊[[#All],[通知1]])),"")</f>
        <v>0982011739</v>
      </c>
      <c r="G11" s="126">
        <f t="array" aca="1" ref="G11" ca="1">IF(AND($C11&lt;&gt;"",$C11&lt;&gt;0),INDEX(名冊[#All],MATCH($C11,名冊[[#All],[姓名]],0),COLUMN(名冊[[#All],[通知2]])),"")</f>
        <v>0</v>
      </c>
      <c r="H11" s="126">
        <f t="array" aca="1" ref="H11" ca="1">IF(AND($C11&lt;&gt;"",$C11&lt;&gt;0),INDEX(名冊[#All],MATCH($C11,名冊[[#All],[姓名]],0),COLUMN(名冊[[#All],[通知3]])),"")</f>
        <v>0</v>
      </c>
      <c r="I11" s="127" t="str">
        <f t="array" aca="1" ref="I11" ca="1">IF(AND($C11&lt;&gt;"",$C11&lt;&gt;0),(INDIRECT("簡訊[@"&amp;$A$1&amp;"]")&amp;","&amp;(IF(AND($C11&lt;&gt;"",$C11&lt;&gt;0),INDEX(名冊[#All],MATCH($C11,名冊[[#All],[姓名]],0),COLUMN(名冊[[#All],[簡訊]])),""))),"")</f>
        <v>0982011739,您好：通知陳明義 君於龍祥精神護理之家114年4月月費共6449元整，如有疑問請來電(分機218)，謝謝。</v>
      </c>
    </row>
    <row r="12" spans="1:9" ht="25.4" customHeight="1">
      <c r="A12" s="123">
        <f t="shared" ca="1" si="0"/>
        <v>10</v>
      </c>
      <c r="B12" s="124" t="str">
        <f t="array" aca="1" ref="B12" ca="1">IF(AND($C12&lt;&gt;"",$C12&lt;&gt;0),INDEX(名冊[#All],MATCH($C12,名冊[[#All],[姓名]],0),COLUMN(名冊[[#All],[字號]])),"")</f>
        <v>1-105</v>
      </c>
      <c r="C12" s="125" t="str">
        <f t="array" aca="1" ref="C12" ca="1">IFERROR(INDEX(名冊[#All],SMALL(IF(INDIRECT("名冊[[#全部],["&amp;$A$1&amp;"]]")&lt;&gt;"",ROW(名冊[[#All],[通知1]]),"N"),ROW(名冊!A9)),COLUMN(名冊[[#All],[姓名]])),"")</f>
        <v>古雲富</v>
      </c>
      <c r="D12" s="133">
        <f t="array" aca="1" ref="D12" ca="1">IF(AND($C12&lt;&gt;"",$C12&lt;&gt;0),INDEX(名冊[#All],MATCH($C12,名冊[[#All],[姓名]],0),COLUMN(名冊[[#All],[備註]])),"")</f>
        <v>0</v>
      </c>
      <c r="E12" s="139">
        <f t="array" aca="1" ref="E12" ca="1">IF(AND($C12&lt;&gt;"",$C12&lt;&gt;0),INDEX(名冊[#All],MATCH($C12,名冊[[#All],[姓名]],0),COLUMN(名冊[[#All],[傳訊]])),"")</f>
        <v>0</v>
      </c>
      <c r="F12" s="126" t="str">
        <f t="array" aca="1" ref="F12" ca="1">IF(AND($C12&lt;&gt;"",$C12&lt;&gt;0),INDEX(名冊[#All],MATCH($C12,名冊[[#All],[姓名]],0),COLUMN(名冊[[#All],[通知1]])),"")</f>
        <v>0928890993</v>
      </c>
      <c r="G12" s="126" t="str">
        <f t="array" aca="1" ref="G12" ca="1">IF(AND($C12&lt;&gt;"",$C12&lt;&gt;0),INDEX(名冊[#All],MATCH($C12,名冊[[#All],[姓名]],0),COLUMN(名冊[[#All],[通知2]])),"")</f>
        <v>0923806568</v>
      </c>
      <c r="H12" s="126">
        <f t="array" aca="1" ref="H12" ca="1">IF(AND($C12&lt;&gt;"",$C12&lt;&gt;0),INDEX(名冊[#All],MATCH($C12,名冊[[#All],[姓名]],0),COLUMN(名冊[[#All],[通知3]])),"")</f>
        <v>0</v>
      </c>
      <c r="I12" s="127" t="str">
        <f t="array" aca="1" ref="I12" ca="1">IF(AND($C12&lt;&gt;"",$C12&lt;&gt;0),(INDIRECT("簡訊[@"&amp;$A$1&amp;"]")&amp;","&amp;(IF(AND($C12&lt;&gt;"",$C12&lt;&gt;0),INDEX(名冊[#All],MATCH($C12,名冊[[#All],[姓名]],0),COLUMN(名冊[[#All],[簡訊]])),""))),"")</f>
        <v>0928890993,您好：通知古雲富 君於龍祥精神護理之家114年4月月費共12379元整，如有疑問請來電(分機218)，謝謝。</v>
      </c>
    </row>
    <row r="13" spans="1:9" ht="25.4" customHeight="1">
      <c r="A13" s="123">
        <f t="shared" ca="1" si="0"/>
        <v>11</v>
      </c>
      <c r="B13" s="124" t="str">
        <f t="array" aca="1" ref="B13" ca="1">IF(AND($C13&lt;&gt;"",$C13&lt;&gt;0),INDEX(名冊[#All],MATCH($C13,名冊[[#All],[姓名]],0),COLUMN(名冊[[#All],[字號]])),"")</f>
        <v>1-142</v>
      </c>
      <c r="C13" s="125" t="str">
        <f t="array" aca="1" ref="C13" ca="1">IFERROR(INDEX(名冊[#All],SMALL(IF(INDIRECT("名冊[[#全部],["&amp;$A$1&amp;"]]")&lt;&gt;"",ROW(名冊[[#All],[通知1]]),"N"),ROW(名冊!A10)),COLUMN(名冊[[#All],[姓名]])),"")</f>
        <v>鍾豔優</v>
      </c>
      <c r="D13" s="133">
        <f t="array" aca="1" ref="D13" ca="1">IF(AND($C13&lt;&gt;"",$C13&lt;&gt;0),INDEX(名冊[#All],MATCH($C13,名冊[[#All],[姓名]],0),COLUMN(名冊[[#All],[備註]])),"")</f>
        <v>0</v>
      </c>
      <c r="E13" s="139">
        <f t="array" aca="1" ref="E13" ca="1">IF(AND($C13&lt;&gt;"",$C13&lt;&gt;0),INDEX(名冊[#All],MATCH($C13,名冊[[#All],[姓名]],0),COLUMN(名冊[[#All],[傳訊]])),"")</f>
        <v>0</v>
      </c>
      <c r="F13" s="126" t="str">
        <f t="array" aca="1" ref="F13" ca="1">IF(AND($C13&lt;&gt;"",$C13&lt;&gt;0),INDEX(名冊[#All],MATCH($C13,名冊[[#All],[姓名]],0),COLUMN(名冊[[#All],[通知1]])),"")</f>
        <v>0928234306</v>
      </c>
      <c r="G13" s="126">
        <f t="array" aca="1" ref="G13" ca="1">IF(AND($C13&lt;&gt;"",$C13&lt;&gt;0),INDEX(名冊[#All],MATCH($C13,名冊[[#All],[姓名]],0),COLUMN(名冊[[#All],[通知2]])),"")</f>
        <v>0</v>
      </c>
      <c r="H13" s="126">
        <f t="array" aca="1" ref="H13" ca="1">IF(AND($C13&lt;&gt;"",$C13&lt;&gt;0),INDEX(名冊[#All],MATCH($C13,名冊[[#All],[姓名]],0),COLUMN(名冊[[#All],[通知3]])),"")</f>
        <v>0</v>
      </c>
      <c r="I13" s="127" t="str">
        <f t="array" aca="1" ref="I13" ca="1">IF(AND($C13&lt;&gt;"",$C13&lt;&gt;0),(INDIRECT("簡訊[@"&amp;$A$1&amp;"]")&amp;","&amp;(IF(AND($C13&lt;&gt;"",$C13&lt;&gt;0),INDEX(名冊[#All],MATCH($C13,名冊[[#All],[姓名]],0),COLUMN(名冊[[#All],[簡訊]])),""))),"")</f>
        <v>0928234306,您好：通知鍾豔優 君於龍祥精神護理之家114年4月月費共8062元整，如有疑問請來電(分機218)，謝謝。</v>
      </c>
    </row>
    <row r="14" spans="1:9" ht="25.4" customHeight="1">
      <c r="A14" s="123">
        <f t="shared" ca="1" si="0"/>
        <v>12</v>
      </c>
      <c r="B14" s="124" t="str">
        <f t="array" aca="1" ref="B14" ca="1">IF(AND($C14&lt;&gt;"",$C14&lt;&gt;0),INDEX(名冊[#All],MATCH($C14,名冊[[#All],[姓名]],0),COLUMN(名冊[[#All],[字號]])),"")</f>
        <v>1-160</v>
      </c>
      <c r="C14" s="125" t="str">
        <f t="array" aca="1" ref="C14" ca="1">IFERROR(INDEX(名冊[#All],SMALL(IF(INDIRECT("名冊[[#全部],["&amp;$A$1&amp;"]]")&lt;&gt;"",ROW(名冊[[#All],[通知1]]),"N"),ROW(名冊!A11)),COLUMN(名冊[[#All],[姓名]])),"")</f>
        <v>黃建富</v>
      </c>
      <c r="D14" s="133">
        <f t="array" aca="1" ref="D14" ca="1">IF(AND($C14&lt;&gt;"",$C14&lt;&gt;0),INDEX(名冊[#All],MATCH($C14,名冊[[#All],[姓名]],0),COLUMN(名冊[[#All],[備註]])),"")</f>
        <v>0</v>
      </c>
      <c r="E14" s="139">
        <f t="array" aca="1" ref="E14" ca="1">IF(AND($C14&lt;&gt;"",$C14&lt;&gt;0),INDEX(名冊[#All],MATCH($C14,名冊[[#All],[姓名]],0),COLUMN(名冊[[#All],[傳訊]])),"")</f>
        <v>0</v>
      </c>
      <c r="F14" s="126" t="str">
        <f t="array" aca="1" ref="F14" ca="1">IF(AND($C14&lt;&gt;"",$C14&lt;&gt;0),INDEX(名冊[#All],MATCH($C14,名冊[[#All],[姓名]],0),COLUMN(名冊[[#All],[通知1]])),"")</f>
        <v>0937145017</v>
      </c>
      <c r="G14" s="126">
        <f t="array" aca="1" ref="G14" ca="1">IF(AND($C14&lt;&gt;"",$C14&lt;&gt;0),INDEX(名冊[#All],MATCH($C14,名冊[[#All],[姓名]],0),COLUMN(名冊[[#All],[通知2]])),"")</f>
        <v>0</v>
      </c>
      <c r="H14" s="126">
        <f t="array" aca="1" ref="H14" ca="1">IF(AND($C14&lt;&gt;"",$C14&lt;&gt;0),INDEX(名冊[#All],MATCH($C14,名冊[[#All],[姓名]],0),COLUMN(名冊[[#All],[通知3]])),"")</f>
        <v>0</v>
      </c>
      <c r="I14" s="127" t="str">
        <f t="array" aca="1" ref="I14" ca="1">IF(AND($C14&lt;&gt;"",$C14&lt;&gt;0),(INDIRECT("簡訊[@"&amp;$A$1&amp;"]")&amp;","&amp;(IF(AND($C14&lt;&gt;"",$C14&lt;&gt;0),INDEX(名冊[#All],MATCH($C14,名冊[[#All],[姓名]],0),COLUMN(名冊[[#All],[簡訊]])),""))),"")</f>
        <v>0937145017,您好：通知黃建富 君於龍祥精神護理之家114年4月月費(含欠費)共21033元整，如有疑問請來電(分機218)，謝謝。</v>
      </c>
    </row>
    <row r="15" spans="1:9" ht="25.4" customHeight="1">
      <c r="A15" s="123" t="str">
        <f t="shared" ca="1" si="0"/>
        <v/>
      </c>
      <c r="B15" s="124" t="str">
        <f t="array" aca="1" ref="B15" ca="1">IF(AND($C15&lt;&gt;"",$C15&lt;&gt;0),INDEX(名冊[#All],MATCH($C15,名冊[[#All],[姓名]],0),COLUMN(名冊[[#All],[字號]])),"")</f>
        <v/>
      </c>
      <c r="C15" s="125" t="str">
        <f t="array" aca="1" ref="C15" ca="1">IFERROR(INDEX(名冊[#All],SMALL(IF(INDIRECT("名冊[[#全部],["&amp;$A$1&amp;"]]")&lt;&gt;"",ROW(名冊[[#All],[通知1]]),"N"),ROW(名冊!#REF!)),COLUMN(名冊[[#All],[姓名]])),"")</f>
        <v/>
      </c>
      <c r="D15" s="133" t="str">
        <f t="array" aca="1" ref="D15" ca="1">IF(AND($C15&lt;&gt;"",$C15&lt;&gt;0),INDEX(名冊[#All],MATCH($C15,名冊[[#All],[姓名]],0),COLUMN(名冊[[#All],[備註]])),"")</f>
        <v/>
      </c>
      <c r="E15" s="139" t="str">
        <f t="array" aca="1" ref="E15" ca="1">IF(AND($C15&lt;&gt;"",$C15&lt;&gt;0),INDEX(名冊[#All],MATCH($C15,名冊[[#All],[姓名]],0),COLUMN(名冊[[#All],[傳訊]])),"")</f>
        <v/>
      </c>
      <c r="F15" s="126" t="str">
        <f t="array" aca="1" ref="F15" ca="1">IF(AND($C15&lt;&gt;"",$C15&lt;&gt;0),INDEX(名冊[#All],MATCH($C15,名冊[[#All],[姓名]],0),COLUMN(名冊[[#All],[通知1]])),"")</f>
        <v/>
      </c>
      <c r="G15" s="126" t="str">
        <f t="array" aca="1" ref="G15" ca="1">IF(AND($C15&lt;&gt;"",$C15&lt;&gt;0),INDEX(名冊[#All],MATCH($C15,名冊[[#All],[姓名]],0),COLUMN(名冊[[#All],[通知2]])),"")</f>
        <v/>
      </c>
      <c r="H15" s="126" t="str">
        <f t="array" aca="1" ref="H15" ca="1">IF(AND($C15&lt;&gt;"",$C15&lt;&gt;0),INDEX(名冊[#All],MATCH($C15,名冊[[#All],[姓名]],0),COLUMN(名冊[[#All],[通知3]])),"")</f>
        <v/>
      </c>
      <c r="I15" s="127" t="str">
        <f t="array" aca="1" ref="I15" ca="1">IF(AND($C15&lt;&gt;"",$C15&lt;&gt;0),(INDIRECT("簡訊[@"&amp;$A$1&amp;"]")&amp;","&amp;(IF(AND($C15&lt;&gt;"",$C15&lt;&gt;0),INDEX(名冊[#All],MATCH($C15,名冊[[#All],[姓名]],0),COLUMN(名冊[[#All],[簡訊]])),""))),"")</f>
        <v/>
      </c>
    </row>
    <row r="16" spans="1:9" ht="25.4" customHeight="1">
      <c r="A16" s="123">
        <f t="shared" ca="1" si="0"/>
        <v>14</v>
      </c>
      <c r="B16" s="124" t="str">
        <f t="array" aca="1" ref="B16" ca="1">IF(AND($C16&lt;&gt;"",$C16&lt;&gt;0),INDEX(名冊[#All],MATCH($C16,名冊[[#All],[姓名]],0),COLUMN(名冊[[#All],[字號]])),"")</f>
        <v>1-167</v>
      </c>
      <c r="C16" s="125" t="str">
        <f t="array" aca="1" ref="C16" ca="1">IFERROR(INDEX(名冊[#All],SMALL(IF(INDIRECT("名冊[[#全部],["&amp;$A$1&amp;"]]")&lt;&gt;"",ROW(名冊[[#All],[通知1]]),"N"),ROW(名冊!A12)),COLUMN(名冊[[#All],[姓名]])),"")</f>
        <v>鍾尚文</v>
      </c>
      <c r="D16" s="133" t="str">
        <f t="array" aca="1" ref="D16" ca="1">IF(AND($C16&lt;&gt;"",$C16&lt;&gt;0),INDEX(名冊[#All],MATCH($C16,名冊[[#All],[姓名]],0),COLUMN(名冊[[#All],[備註]])),"")</f>
        <v>固定匯入10,000</v>
      </c>
      <c r="E16" s="139">
        <f t="array" aca="1" ref="E16" ca="1">IF(AND($C16&lt;&gt;"",$C16&lt;&gt;0),INDEX(名冊[#All],MATCH($C16,名冊[[#All],[姓名]],0),COLUMN(名冊[[#All],[傳訊]])),"")</f>
        <v>0</v>
      </c>
      <c r="F16" s="126" t="str">
        <f t="array" aca="1" ref="F16" ca="1">IF(AND($C16&lt;&gt;"",$C16&lt;&gt;0),INDEX(名冊[#All],MATCH($C16,名冊[[#All],[姓名]],0),COLUMN(名冊[[#All],[通知1]])),"")</f>
        <v>0958821051</v>
      </c>
      <c r="G16" s="126" t="str">
        <f t="array" aca="1" ref="G16" ca="1">IF(AND($C16&lt;&gt;"",$C16&lt;&gt;0),INDEX(名冊[#All],MATCH($C16,名冊[[#All],[姓名]],0),COLUMN(名冊[[#All],[通知2]])),"")</f>
        <v>0938992334</v>
      </c>
      <c r="H16" s="126">
        <f t="array" aca="1" ref="H16" ca="1">IF(AND($C16&lt;&gt;"",$C16&lt;&gt;0),INDEX(名冊[#All],MATCH($C16,名冊[[#All],[姓名]],0),COLUMN(名冊[[#All],[通知3]])),"")</f>
        <v>0</v>
      </c>
      <c r="I16" s="127" t="str">
        <f t="array" aca="1" ref="I16" ca="1">IF(AND($C16&lt;&gt;"",$C16&lt;&gt;0),(INDIRECT("簡訊[@"&amp;$A$1&amp;"]")&amp;","&amp;(IF(AND($C16&lt;&gt;"",$C16&lt;&gt;0),INDEX(名冊[#All],MATCH($C16,名冊[[#All],[姓名]],0),COLUMN(名冊[[#All],[簡訊]])),""))),"")</f>
        <v>0958821051,您好：通知鍾尚文 君於龍祥精神護理之家114年4月月費共 溢收38898元整，如有疑問請來電(分機218)，謝謝。</v>
      </c>
    </row>
    <row r="17" spans="1:9" ht="25.4" customHeight="1">
      <c r="A17" s="123" t="str">
        <f t="shared" ca="1" si="0"/>
        <v/>
      </c>
      <c r="B17" s="124" t="str">
        <f t="array" aca="1" ref="B17" ca="1">IF(AND($C17&lt;&gt;"",$C17&lt;&gt;0),INDEX(名冊[#All],MATCH($C17,名冊[[#All],[姓名]],0),COLUMN(名冊[[#All],[字號]])),"")</f>
        <v/>
      </c>
      <c r="C17" s="125" t="str">
        <f t="array" aca="1" ref="C17" ca="1">IFERROR(INDEX(名冊[#All],SMALL(IF(INDIRECT("名冊[[#全部],["&amp;$A$1&amp;"]]")&lt;&gt;"",ROW(名冊[[#All],[通知1]]),"N"),ROW(名冊!#REF!)),COLUMN(名冊[[#All],[姓名]])),"")</f>
        <v/>
      </c>
      <c r="D17" s="133" t="str">
        <f t="array" aca="1" ref="D17" ca="1">IF(AND($C17&lt;&gt;"",$C17&lt;&gt;0),INDEX(名冊[#All],MATCH($C17,名冊[[#All],[姓名]],0),COLUMN(名冊[[#All],[備註]])),"")</f>
        <v/>
      </c>
      <c r="E17" s="139" t="str">
        <f t="array" aca="1" ref="E17" ca="1">IF(AND($C17&lt;&gt;"",$C17&lt;&gt;0),INDEX(名冊[#All],MATCH($C17,名冊[[#All],[姓名]],0),COLUMN(名冊[[#All],[傳訊]])),"")</f>
        <v/>
      </c>
      <c r="F17" s="126" t="str">
        <f t="array" aca="1" ref="F17" ca="1">IF(AND($C17&lt;&gt;"",$C17&lt;&gt;0),INDEX(名冊[#All],MATCH($C17,名冊[[#All],[姓名]],0),COLUMN(名冊[[#All],[通知1]])),"")</f>
        <v/>
      </c>
      <c r="G17" s="126" t="str">
        <f t="array" aca="1" ref="G17" ca="1">IF(AND($C17&lt;&gt;"",$C17&lt;&gt;0),INDEX(名冊[#All],MATCH($C17,名冊[[#All],[姓名]],0),COLUMN(名冊[[#All],[通知2]])),"")</f>
        <v/>
      </c>
      <c r="H17" s="126" t="str">
        <f t="array" aca="1" ref="H17" ca="1">IF(AND($C17&lt;&gt;"",$C17&lt;&gt;0),INDEX(名冊[#All],MATCH($C17,名冊[[#All],[姓名]],0),COLUMN(名冊[[#All],[通知3]])),"")</f>
        <v/>
      </c>
      <c r="I17" s="127" t="str">
        <f t="array" aca="1" ref="I17" ca="1">IF(AND($C17&lt;&gt;"",$C17&lt;&gt;0),(INDIRECT("簡訊[@"&amp;$A$1&amp;"]")&amp;","&amp;(IF(AND($C17&lt;&gt;"",$C17&lt;&gt;0),INDEX(名冊[#All],MATCH($C17,名冊[[#All],[姓名]],0),COLUMN(名冊[[#All],[簡訊]])),""))),"")</f>
        <v/>
      </c>
    </row>
    <row r="18" spans="1:9" ht="25.4" customHeight="1">
      <c r="A18" s="123">
        <f t="shared" ca="1" si="0"/>
        <v>16</v>
      </c>
      <c r="B18" s="124" t="str">
        <f t="array" aca="1" ref="B18" ca="1">IF(AND($C18&lt;&gt;"",$C18&lt;&gt;0),INDEX(名冊[#All],MATCH($C18,名冊[[#All],[姓名]],0),COLUMN(名冊[[#All],[字號]])),"")</f>
        <v>1-175</v>
      </c>
      <c r="C18" s="125" t="str">
        <f t="array" aca="1" ref="C18" ca="1">IFERROR(INDEX(名冊[#All],SMALL(IF(INDIRECT("名冊[[#全部],["&amp;$A$1&amp;"]]")&lt;&gt;"",ROW(名冊[[#All],[通知1]]),"N"),ROW(名冊!A13)),COLUMN(名冊[[#All],[姓名]])),"")</f>
        <v>汪買英雀</v>
      </c>
      <c r="D18" s="133" t="str">
        <f t="array" aca="1" ref="D18" ca="1">IF(AND($C18&lt;&gt;"",$C18&lt;&gt;0),INDEX(名冊[#All],MATCH($C18,名冊[[#All],[姓名]],0),COLUMN(名冊[[#All],[備註]])),"")</f>
        <v>3/19往生</v>
      </c>
      <c r="E18" s="139">
        <f t="array" aca="1" ref="E18" ca="1">IF(AND($C18&lt;&gt;"",$C18&lt;&gt;0),INDEX(名冊[#All],MATCH($C18,名冊[[#All],[姓名]],0),COLUMN(名冊[[#All],[傳訊]])),"")</f>
        <v>0</v>
      </c>
      <c r="F18" s="126" t="str">
        <f t="array" aca="1" ref="F18" ca="1">IF(AND($C18&lt;&gt;"",$C18&lt;&gt;0),INDEX(名冊[#All],MATCH($C18,名冊[[#All],[姓名]],0),COLUMN(名冊[[#All],[通知1]])),"")</f>
        <v>0987521121</v>
      </c>
      <c r="G18" s="126">
        <f t="array" aca="1" ref="G18" ca="1">IF(AND($C18&lt;&gt;"",$C18&lt;&gt;0),INDEX(名冊[#All],MATCH($C18,名冊[[#All],[姓名]],0),COLUMN(名冊[[#All],[通知2]])),"")</f>
        <v>0</v>
      </c>
      <c r="H18" s="126">
        <f t="array" aca="1" ref="H18" ca="1">IF(AND($C18&lt;&gt;"",$C18&lt;&gt;0),INDEX(名冊[#All],MATCH($C18,名冊[[#All],[姓名]],0),COLUMN(名冊[[#All],[通知3]])),"")</f>
        <v>0</v>
      </c>
      <c r="I18" s="127" t="str">
        <f t="array" aca="1" ref="I18" ca="1">IF(AND($C18&lt;&gt;"",$C18&lt;&gt;0),(INDIRECT("簡訊[@"&amp;$A$1&amp;"]")&amp;","&amp;(IF(AND($C18&lt;&gt;"",$C18&lt;&gt;0),INDEX(名冊[#All],MATCH($C18,名冊[[#All],[姓名]],0),COLUMN(名冊[[#All],[簡訊]])),""))),"")</f>
        <v>0987521121,您好：通知汪買英雀 君於龍祥精神護理之家114年4月月費(含欠費)共84703.6129032258元整，如有疑問請來電(分機218)，謝謝。</v>
      </c>
    </row>
    <row r="19" spans="1:9" ht="25.4" customHeight="1">
      <c r="A19" s="123">
        <f t="shared" ca="1" si="0"/>
        <v>17</v>
      </c>
      <c r="B19" s="124" t="str">
        <f t="array" aca="1" ref="B19" ca="1">IF(AND($C19&lt;&gt;"",$C19&lt;&gt;0),INDEX(名冊[#All],MATCH($C19,名冊[[#All],[姓名]],0),COLUMN(名冊[[#All],[字號]])),"")</f>
        <v>1-197</v>
      </c>
      <c r="C19" s="125" t="str">
        <f t="array" aca="1" ref="C19" ca="1">IFERROR(INDEX(名冊[#All],SMALL(IF(INDIRECT("名冊[[#全部],["&amp;$A$1&amp;"]]")&lt;&gt;"",ROW(名冊[[#All],[通知1]]),"N"),ROW(名冊!A14)),COLUMN(名冊[[#All],[姓名]])),"")</f>
        <v>劉清龍</v>
      </c>
      <c r="D19" s="133">
        <f t="array" aca="1" ref="D19" ca="1">IF(AND($C19&lt;&gt;"",$C19&lt;&gt;0),INDEX(名冊[#All],MATCH($C19,名冊[[#All],[姓名]],0),COLUMN(名冊[[#All],[備註]])),"")</f>
        <v>0</v>
      </c>
      <c r="E19" s="139">
        <f t="array" aca="1" ref="E19" ca="1">IF(AND($C19&lt;&gt;"",$C19&lt;&gt;0),INDEX(名冊[#All],MATCH($C19,名冊[[#All],[姓名]],0),COLUMN(名冊[[#All],[傳訊]])),"")</f>
        <v>0</v>
      </c>
      <c r="F19" s="126" t="str">
        <f t="array" aca="1" ref="F19" ca="1">IF(AND($C19&lt;&gt;"",$C19&lt;&gt;0),INDEX(名冊[#All],MATCH($C19,名冊[[#All],[姓名]],0),COLUMN(名冊[[#All],[通知1]])),"")</f>
        <v>0913311056</v>
      </c>
      <c r="G19" s="126" t="str">
        <f t="array" aca="1" ref="G19" ca="1">IF(AND($C19&lt;&gt;"",$C19&lt;&gt;0),INDEX(名冊[#All],MATCH($C19,名冊[[#All],[姓名]],0),COLUMN(名冊[[#All],[通知2]])),"")</f>
        <v>0937956480</v>
      </c>
      <c r="H19" s="126">
        <f t="array" aca="1" ref="H19" ca="1">IF(AND($C19&lt;&gt;"",$C19&lt;&gt;0),INDEX(名冊[#All],MATCH($C19,名冊[[#All],[姓名]],0),COLUMN(名冊[[#All],[通知3]])),"")</f>
        <v>0</v>
      </c>
      <c r="I19" s="127" t="str">
        <f t="array" aca="1" ref="I19" ca="1">IF(AND($C19&lt;&gt;"",$C19&lt;&gt;0),(INDIRECT("簡訊[@"&amp;$A$1&amp;"]")&amp;","&amp;(IF(AND($C19&lt;&gt;"",$C19&lt;&gt;0),INDEX(名冊[#All],MATCH($C19,名冊[[#All],[姓名]],0),COLUMN(名冊[[#All],[簡訊]])),""))),"")</f>
        <v>0913311056,您好：通知劉清龍 君於龍祥精神護理之家114年4月月費共9540元整，如有疑問請來電(分機218)，謝謝。</v>
      </c>
    </row>
    <row r="20" spans="1:9" ht="25.4" customHeight="1">
      <c r="A20" s="123">
        <f t="shared" ca="1" si="0"/>
        <v>18</v>
      </c>
      <c r="B20" s="124" t="str">
        <f t="array" aca="1" ref="B20" ca="1">IF(AND($C20&lt;&gt;"",$C20&lt;&gt;0),INDEX(名冊[#All],MATCH($C20,名冊[[#All],[姓名]],0),COLUMN(名冊[[#All],[字號]])),"")</f>
        <v>1-200</v>
      </c>
      <c r="C20" s="125" t="str">
        <f t="array" aca="1" ref="C20" ca="1">IFERROR(INDEX(名冊[#All],SMALL(IF(INDIRECT("名冊[[#全部],["&amp;$A$1&amp;"]]")&lt;&gt;"",ROW(名冊[[#All],[通知1]]),"N"),ROW(名冊!A15)),COLUMN(名冊[[#All],[姓名]])),"")</f>
        <v>張如傑</v>
      </c>
      <c r="D20" s="133">
        <f t="array" aca="1" ref="D20" ca="1">IF(AND($C20&lt;&gt;"",$C20&lt;&gt;0),INDEX(名冊[#All],MATCH($C20,名冊[[#All],[姓名]],0),COLUMN(名冊[[#All],[備註]])),"")</f>
        <v>0</v>
      </c>
      <c r="E20" s="139">
        <f t="array" aca="1" ref="E20" ca="1">IF(AND($C20&lt;&gt;"",$C20&lt;&gt;0),INDEX(名冊[#All],MATCH($C20,名冊[[#All],[姓名]],0),COLUMN(名冊[[#All],[傳訊]])),"")</f>
        <v>0</v>
      </c>
      <c r="F20" s="126" t="str">
        <f t="array" aca="1" ref="F20" ca="1">IF(AND($C20&lt;&gt;"",$C20&lt;&gt;0),INDEX(名冊[#All],MATCH($C20,名冊[[#All],[姓名]],0),COLUMN(名冊[[#All],[通知1]])),"")</f>
        <v>0933215339</v>
      </c>
      <c r="G20" s="126">
        <f t="array" aca="1" ref="G20" ca="1">IF(AND($C20&lt;&gt;"",$C20&lt;&gt;0),INDEX(名冊[#All],MATCH($C20,名冊[[#All],[姓名]],0),COLUMN(名冊[[#All],[通知2]])),"")</f>
        <v>0</v>
      </c>
      <c r="H20" s="126">
        <f t="array" aca="1" ref="H20" ca="1">IF(AND($C20&lt;&gt;"",$C20&lt;&gt;0),INDEX(名冊[#All],MATCH($C20,名冊[[#All],[姓名]],0),COLUMN(名冊[[#All],[通知3]])),"")</f>
        <v>0</v>
      </c>
      <c r="I20" s="127" t="str">
        <f t="array" aca="1" ref="I20" ca="1">IF(AND($C20&lt;&gt;"",$C20&lt;&gt;0),(INDIRECT("簡訊[@"&amp;$A$1&amp;"]")&amp;","&amp;(IF(AND($C20&lt;&gt;"",$C20&lt;&gt;0),INDEX(名冊[#All],MATCH($C20,名冊[[#All],[姓名]],0),COLUMN(名冊[[#All],[簡訊]])),""))),"")</f>
        <v>0933215339,您好：通知張如傑 君於龍祥精神護理之家114年4月月費共15706元整，如有疑問請來電(分機218)，謝謝。</v>
      </c>
    </row>
    <row r="21" spans="1:9" ht="25.4" customHeight="1">
      <c r="A21" s="123">
        <f t="shared" ca="1" si="0"/>
        <v>19</v>
      </c>
      <c r="B21" s="124" t="str">
        <f t="array" aca="1" ref="B21" ca="1">IF(AND($C21&lt;&gt;"",$C21&lt;&gt;0),INDEX(名冊[#All],MATCH($C21,名冊[[#All],[姓名]],0),COLUMN(名冊[[#All],[字號]])),"")</f>
        <v>1-211</v>
      </c>
      <c r="C21" s="125" t="str">
        <f t="array" aca="1" ref="C21" ca="1">IFERROR(INDEX(名冊[#All],SMALL(IF(INDIRECT("名冊[[#全部],["&amp;$A$1&amp;"]]")&lt;&gt;"",ROW(名冊[[#All],[通知1]]),"N"),ROW(名冊!A16)),COLUMN(名冊[[#All],[姓名]])),"")</f>
        <v>張旺聠</v>
      </c>
      <c r="D21" s="133" t="str">
        <f t="array" aca="1" ref="D21" ca="1">IF(AND($C21&lt;&gt;"",$C21&lt;&gt;0),INDEX(名冊[#All],MATCH($C21,名冊[[#All],[姓名]],0),COLUMN(名冊[[#All],[備註]])),"")</f>
        <v>傳舊LINE告知月費。手機無法輸入"聠"字。</v>
      </c>
      <c r="E21" s="139">
        <f t="array" aca="1" ref="E21" ca="1">IF(AND($C21&lt;&gt;"",$C21&lt;&gt;0),INDEX(名冊[#All],MATCH($C21,名冊[[#All],[姓名]],0),COLUMN(名冊[[#All],[傳訊]])),"")</f>
        <v>0</v>
      </c>
      <c r="F21" s="126" t="str">
        <f t="array" aca="1" ref="F21" ca="1">IF(AND($C21&lt;&gt;"",$C21&lt;&gt;0),INDEX(名冊[#All],MATCH($C21,名冊[[#All],[姓名]],0),COLUMN(名冊[[#All],[通知1]])),"")</f>
        <v>0928676726</v>
      </c>
      <c r="G21" s="126">
        <f t="array" aca="1" ref="G21" ca="1">IF(AND($C21&lt;&gt;"",$C21&lt;&gt;0),INDEX(名冊[#All],MATCH($C21,名冊[[#All],[姓名]],0),COLUMN(名冊[[#All],[通知2]])),"")</f>
        <v>0</v>
      </c>
      <c r="H21" s="126">
        <f t="array" aca="1" ref="H21" ca="1">IF(AND($C21&lt;&gt;"",$C21&lt;&gt;0),INDEX(名冊[#All],MATCH($C21,名冊[[#All],[姓名]],0),COLUMN(名冊[[#All],[通知3]])),"")</f>
        <v>0</v>
      </c>
      <c r="I21" s="127" t="str">
        <f t="array" aca="1" ref="I21" ca="1">IF(AND($C21&lt;&gt;"",$C21&lt;&gt;0),(INDIRECT("簡訊[@"&amp;$A$1&amp;"]")&amp;","&amp;(IF(AND($C21&lt;&gt;"",$C21&lt;&gt;0),INDEX(名冊[#All],MATCH($C21,名冊[[#All],[姓名]],0),COLUMN(名冊[[#All],[簡訊]])),""))),"")</f>
        <v>0928676726,您好：通知張旺聠 君於龍祥精神護理之家114年4月月費共14895元整，如有疑問請來電(分機218)，謝謝。</v>
      </c>
    </row>
    <row r="22" spans="1:9" ht="25.4" customHeight="1">
      <c r="A22" s="123" t="str">
        <f t="shared" ca="1" si="0"/>
        <v/>
      </c>
      <c r="B22" s="124" t="str">
        <f t="array" aca="1" ref="B22" ca="1">IF(AND($C22&lt;&gt;"",$C22&lt;&gt;0),INDEX(名冊[#All],MATCH($C22,名冊[[#All],[姓名]],0),COLUMN(名冊[[#All],[字號]])),"")</f>
        <v/>
      </c>
      <c r="C22" s="125" t="str">
        <f t="array" aca="1" ref="C22" ca="1">IFERROR(INDEX(名冊[#All],SMALL(IF(INDIRECT("名冊[[#全部],["&amp;$A$1&amp;"]]")&lt;&gt;"",ROW(名冊[[#All],[通知1]]),"N"),ROW(名冊!#REF!)),COLUMN(名冊[[#All],[姓名]])),"")</f>
        <v/>
      </c>
      <c r="D22" s="133" t="str">
        <f t="array" aca="1" ref="D22" ca="1">IF(AND($C22&lt;&gt;"",$C22&lt;&gt;0),INDEX(名冊[#All],MATCH($C22,名冊[[#All],[姓名]],0),COLUMN(名冊[[#All],[備註]])),"")</f>
        <v/>
      </c>
      <c r="E22" s="139" t="str">
        <f t="array" aca="1" ref="E22" ca="1">IF(AND($C22&lt;&gt;"",$C22&lt;&gt;0),INDEX(名冊[#All],MATCH($C22,名冊[[#All],[姓名]],0),COLUMN(名冊[[#All],[傳訊]])),"")</f>
        <v/>
      </c>
      <c r="F22" s="126" t="str">
        <f t="array" aca="1" ref="F22" ca="1">IF(AND($C22&lt;&gt;"",$C22&lt;&gt;0),INDEX(名冊[#All],MATCH($C22,名冊[[#All],[姓名]],0),COLUMN(名冊[[#All],[通知1]])),"")</f>
        <v/>
      </c>
      <c r="G22" s="126" t="str">
        <f t="array" aca="1" ref="G22" ca="1">IF(AND($C22&lt;&gt;"",$C22&lt;&gt;0),INDEX(名冊[#All],MATCH($C22,名冊[[#All],[姓名]],0),COLUMN(名冊[[#All],[通知2]])),"")</f>
        <v/>
      </c>
      <c r="H22" s="126" t="str">
        <f t="array" aca="1" ref="H22" ca="1">IF(AND($C22&lt;&gt;"",$C22&lt;&gt;0),INDEX(名冊[#All],MATCH($C22,名冊[[#All],[姓名]],0),COLUMN(名冊[[#All],[通知3]])),"")</f>
        <v/>
      </c>
      <c r="I22" s="127" t="str">
        <f t="array" aca="1" ref="I22" ca="1">IF(AND($C22&lt;&gt;"",$C22&lt;&gt;0),(INDIRECT("簡訊[@"&amp;$A$1&amp;"]")&amp;","&amp;(IF(AND($C22&lt;&gt;"",$C22&lt;&gt;0),INDEX(名冊[#All],MATCH($C22,名冊[[#All],[姓名]],0),COLUMN(名冊[[#All],[簡訊]])),""))),"")</f>
        <v/>
      </c>
    </row>
    <row r="23" spans="1:9" ht="25.4" customHeight="1">
      <c r="A23" s="123">
        <f t="shared" ca="1" si="0"/>
        <v>21</v>
      </c>
      <c r="B23" s="124" t="str">
        <f t="array" aca="1" ref="B23" ca="1">IF(AND($C23&lt;&gt;"",$C23&lt;&gt;0),INDEX(名冊[#All],MATCH($C23,名冊[[#All],[姓名]],0),COLUMN(名冊[[#All],[字號]])),"")</f>
        <v>1-230</v>
      </c>
      <c r="C23" s="125" t="str">
        <f t="array" aca="1" ref="C23" ca="1">IFERROR(INDEX(名冊[#All],SMALL(IF(INDIRECT("名冊[[#全部],["&amp;$A$1&amp;"]]")&lt;&gt;"",ROW(名冊[[#All],[通知1]]),"N"),ROW(名冊!A17)),COLUMN(名冊[[#All],[姓名]])),"")</f>
        <v>張秀玉</v>
      </c>
      <c r="D23" s="133">
        <f t="array" aca="1" ref="D23" ca="1">IF(AND($C23&lt;&gt;"",$C23&lt;&gt;0),INDEX(名冊[#All],MATCH($C23,名冊[[#All],[姓名]],0),COLUMN(名冊[[#All],[備註]])),"")</f>
        <v>0</v>
      </c>
      <c r="E23" s="139">
        <f t="array" aca="1" ref="E23" ca="1">IF(AND($C23&lt;&gt;"",$C23&lt;&gt;0),INDEX(名冊[#All],MATCH($C23,名冊[[#All],[姓名]],0),COLUMN(名冊[[#All],[傳訊]])),"")</f>
        <v>0</v>
      </c>
      <c r="F23" s="126" t="str">
        <f t="array" aca="1" ref="F23" ca="1">IF(AND($C23&lt;&gt;"",$C23&lt;&gt;0),INDEX(名冊[#All],MATCH($C23,名冊[[#All],[姓名]],0),COLUMN(名冊[[#All],[通知1]])),"")</f>
        <v>0921897677</v>
      </c>
      <c r="G23" s="126" t="str">
        <f t="array" aca="1" ref="G23" ca="1">IF(AND($C23&lt;&gt;"",$C23&lt;&gt;0),INDEX(名冊[#All],MATCH($C23,名冊[[#All],[姓名]],0),COLUMN(名冊[[#All],[通知2]])),"")</f>
        <v>0963084157</v>
      </c>
      <c r="H23" s="126">
        <f t="array" aca="1" ref="H23" ca="1">IF(AND($C23&lt;&gt;"",$C23&lt;&gt;0),INDEX(名冊[#All],MATCH($C23,名冊[[#All],[姓名]],0),COLUMN(名冊[[#All],[通知3]])),"")</f>
        <v>0</v>
      </c>
      <c r="I23" s="127" t="str">
        <f t="array" aca="1" ref="I23" ca="1">IF(AND($C23&lt;&gt;"",$C23&lt;&gt;0),(INDIRECT("簡訊[@"&amp;$A$1&amp;"]")&amp;","&amp;(IF(AND($C23&lt;&gt;"",$C23&lt;&gt;0),INDEX(名冊[#All],MATCH($C23,名冊[[#All],[姓名]],0),COLUMN(名冊[[#All],[簡訊]])),""))),"")</f>
        <v>0921897677,您好：通知張秀玉 君於龍祥精神護理之家114年4月月費共10517元整，如有疑問請來電(分機218)，謝謝。</v>
      </c>
    </row>
    <row r="24" spans="1:9" ht="25.4" customHeight="1">
      <c r="A24" s="123">
        <f t="shared" ca="1" si="0"/>
        <v>22</v>
      </c>
      <c r="B24" s="124" t="str">
        <f t="array" aca="1" ref="B24" ca="1">IF(AND($C24&lt;&gt;"",$C24&lt;&gt;0),INDEX(名冊[#All],MATCH($C24,名冊[[#All],[姓名]],0),COLUMN(名冊[[#All],[字號]])),"")</f>
        <v>1-250</v>
      </c>
      <c r="C24" s="125" t="str">
        <f t="array" aca="1" ref="C24" ca="1">IFERROR(INDEX(名冊[#All],SMALL(IF(INDIRECT("名冊[[#全部],["&amp;$A$1&amp;"]]")&lt;&gt;"",ROW(名冊[[#All],[通知1]]),"N"),ROW(名冊!A18)),COLUMN(名冊[[#All],[姓名]])),"")</f>
        <v>鍾淑端</v>
      </c>
      <c r="D24" s="133">
        <f t="array" aca="1" ref="D24" ca="1">IF(AND($C24&lt;&gt;"",$C24&lt;&gt;0),INDEX(名冊[#All],MATCH($C24,名冊[[#All],[姓名]],0),COLUMN(名冊[[#All],[備註]])),"")</f>
        <v>0</v>
      </c>
      <c r="E24" s="139">
        <f t="array" aca="1" ref="E24" ca="1">IF(AND($C24&lt;&gt;"",$C24&lt;&gt;0),INDEX(名冊[#All],MATCH($C24,名冊[[#All],[姓名]],0),COLUMN(名冊[[#All],[傳訊]])),"")</f>
        <v>0</v>
      </c>
      <c r="F24" s="126" t="str">
        <f t="array" aca="1" ref="F24" ca="1">IF(AND($C24&lt;&gt;"",$C24&lt;&gt;0),INDEX(名冊[#All],MATCH($C24,名冊[[#All],[姓名]],0),COLUMN(名冊[[#All],[通知1]])),"")</f>
        <v>0989063989</v>
      </c>
      <c r="G24" s="126">
        <f t="array" aca="1" ref="G24" ca="1">IF(AND($C24&lt;&gt;"",$C24&lt;&gt;0),INDEX(名冊[#All],MATCH($C24,名冊[[#All],[姓名]],0),COLUMN(名冊[[#All],[通知2]])),"")</f>
        <v>0</v>
      </c>
      <c r="H24" s="126">
        <f t="array" aca="1" ref="H24" ca="1">IF(AND($C24&lt;&gt;"",$C24&lt;&gt;0),INDEX(名冊[#All],MATCH($C24,名冊[[#All],[姓名]],0),COLUMN(名冊[[#All],[通知3]])),"")</f>
        <v>0</v>
      </c>
      <c r="I24" s="127" t="str">
        <f t="array" aca="1" ref="I24" ca="1">IF(AND($C24&lt;&gt;"",$C24&lt;&gt;0),(INDIRECT("簡訊[@"&amp;$A$1&amp;"]")&amp;","&amp;(IF(AND($C24&lt;&gt;"",$C24&lt;&gt;0),INDEX(名冊[#All],MATCH($C24,名冊[[#All],[姓名]],0),COLUMN(名冊[[#All],[簡訊]])),""))),"")</f>
        <v>0989063989,您好：通知鍾淑端 君於龍祥精神護理之家114年4月月費共13377元整，如有疑問請來電(分機218)，謝謝。</v>
      </c>
    </row>
    <row r="25" spans="1:9" ht="25.4" customHeight="1">
      <c r="A25" s="123">
        <f t="shared" ca="1" si="0"/>
        <v>23</v>
      </c>
      <c r="B25" s="124" t="str">
        <f t="array" aca="1" ref="B25" ca="1">IF(AND($C25&lt;&gt;"",$C25&lt;&gt;0),INDEX(名冊[#All],MATCH($C25,名冊[[#All],[姓名]],0),COLUMN(名冊[[#All],[字號]])),"")</f>
        <v>1-263</v>
      </c>
      <c r="C25" s="125" t="str">
        <f t="array" aca="1" ref="C25" ca="1">IFERROR(INDEX(名冊[#All],SMALL(IF(INDIRECT("名冊[[#全部],["&amp;$A$1&amp;"]]")&lt;&gt;"",ROW(名冊[[#All],[通知1]]),"N"),ROW(名冊!A19)),COLUMN(名冊[[#All],[姓名]])),"")</f>
        <v>葉文媛</v>
      </c>
      <c r="D25" s="133">
        <f t="array" aca="1" ref="D25" ca="1">IF(AND($C25&lt;&gt;"",$C25&lt;&gt;0),INDEX(名冊[#All],MATCH($C25,名冊[[#All],[姓名]],0),COLUMN(名冊[[#All],[備註]])),"")</f>
        <v>0</v>
      </c>
      <c r="E25" s="139">
        <f t="array" aca="1" ref="E25" ca="1">IF(AND($C25&lt;&gt;"",$C25&lt;&gt;0),INDEX(名冊[#All],MATCH($C25,名冊[[#All],[姓名]],0),COLUMN(名冊[[#All],[傳訊]])),"")</f>
        <v>0</v>
      </c>
      <c r="F25" s="126" t="str">
        <f t="array" aca="1" ref="F25" ca="1">IF(AND($C25&lt;&gt;"",$C25&lt;&gt;0),INDEX(名冊[#All],MATCH($C25,名冊[[#All],[姓名]],0),COLUMN(名冊[[#All],[通知1]])),"")</f>
        <v>0937812472</v>
      </c>
      <c r="G25" s="126">
        <f t="array" aca="1" ref="G25" ca="1">IF(AND($C25&lt;&gt;"",$C25&lt;&gt;0),INDEX(名冊[#All],MATCH($C25,名冊[[#All],[姓名]],0),COLUMN(名冊[[#All],[通知2]])),"")</f>
        <v>0</v>
      </c>
      <c r="H25" s="126">
        <f t="array" aca="1" ref="H25" ca="1">IF(AND($C25&lt;&gt;"",$C25&lt;&gt;0),INDEX(名冊[#All],MATCH($C25,名冊[[#All],[姓名]],0),COLUMN(名冊[[#All],[通知3]])),"")</f>
        <v>0</v>
      </c>
      <c r="I25" s="127" t="str">
        <f t="array" aca="1" ref="I25" ca="1">IF(AND($C25&lt;&gt;"",$C25&lt;&gt;0),(INDIRECT("簡訊[@"&amp;$A$1&amp;"]")&amp;","&amp;(IF(AND($C25&lt;&gt;"",$C25&lt;&gt;0),INDEX(名冊[#All],MATCH($C25,名冊[[#All],[姓名]],0),COLUMN(名冊[[#All],[簡訊]])),""))),"")</f>
        <v>0937812472,您好：通知葉文媛 君於龍祥精神護理之家114年4月月費共28852元整，如有疑問請來電(分機218)，謝謝。</v>
      </c>
    </row>
    <row r="26" spans="1:9" ht="25.4" customHeight="1">
      <c r="A26" s="123" t="str">
        <f t="shared" ca="1" si="0"/>
        <v/>
      </c>
      <c r="B26" s="124" t="str">
        <f t="array" aca="1" ref="B26" ca="1">IF(AND($C26&lt;&gt;"",$C26&lt;&gt;0),INDEX(名冊[#All],MATCH($C26,名冊[[#All],[姓名]],0),COLUMN(名冊[[#All],[字號]])),"")</f>
        <v/>
      </c>
      <c r="C26" s="125" t="str">
        <f t="array" aca="1" ref="C26" ca="1">IFERROR(INDEX(名冊[#All],SMALL(IF(INDIRECT("名冊[[#全部],["&amp;$A$1&amp;"]]")&lt;&gt;"",ROW(名冊[[#All],[通知1]]),"N"),ROW(名冊!#REF!)),COLUMN(名冊[[#All],[姓名]])),"")</f>
        <v/>
      </c>
      <c r="D26" s="133" t="str">
        <f t="array" aca="1" ref="D26" ca="1">IF(AND($C26&lt;&gt;"",$C26&lt;&gt;0),INDEX(名冊[#All],MATCH($C26,名冊[[#All],[姓名]],0),COLUMN(名冊[[#All],[備註]])),"")</f>
        <v/>
      </c>
      <c r="E26" s="139" t="str">
        <f t="array" aca="1" ref="E26" ca="1">IF(AND($C26&lt;&gt;"",$C26&lt;&gt;0),INDEX(名冊[#All],MATCH($C26,名冊[[#All],[姓名]],0),COLUMN(名冊[[#All],[傳訊]])),"")</f>
        <v/>
      </c>
      <c r="F26" s="126" t="str">
        <f t="array" aca="1" ref="F26" ca="1">IF(AND($C26&lt;&gt;"",$C26&lt;&gt;0),INDEX(名冊[#All],MATCH($C26,名冊[[#All],[姓名]],0),COLUMN(名冊[[#All],[通知1]])),"")</f>
        <v/>
      </c>
      <c r="G26" s="126" t="str">
        <f t="array" aca="1" ref="G26" ca="1">IF(AND($C26&lt;&gt;"",$C26&lt;&gt;0),INDEX(名冊[#All],MATCH($C26,名冊[[#All],[姓名]],0),COLUMN(名冊[[#All],[通知2]])),"")</f>
        <v/>
      </c>
      <c r="H26" s="126" t="str">
        <f t="array" aca="1" ref="H26" ca="1">IF(AND($C26&lt;&gt;"",$C26&lt;&gt;0),INDEX(名冊[#All],MATCH($C26,名冊[[#All],[姓名]],0),COLUMN(名冊[[#All],[通知3]])),"")</f>
        <v/>
      </c>
      <c r="I26" s="127" t="str">
        <f t="array" aca="1" ref="I26" ca="1">IF(AND($C26&lt;&gt;"",$C26&lt;&gt;0),(INDIRECT("簡訊[@"&amp;$A$1&amp;"]")&amp;","&amp;(IF(AND($C26&lt;&gt;"",$C26&lt;&gt;0),INDEX(名冊[#All],MATCH($C26,名冊[[#All],[姓名]],0),COLUMN(名冊[[#All],[簡訊]])),""))),"")</f>
        <v/>
      </c>
    </row>
    <row r="27" spans="1:9" ht="25.4" customHeight="1">
      <c r="A27" s="123">
        <f t="shared" ca="1" si="0"/>
        <v>25</v>
      </c>
      <c r="B27" s="124" t="str">
        <f t="array" aca="1" ref="B27" ca="1">IF(AND($C27&lt;&gt;"",$C27&lt;&gt;0),INDEX(名冊[#All],MATCH($C27,名冊[[#All],[姓名]],0),COLUMN(名冊[[#All],[字號]])),"")</f>
        <v>1-270</v>
      </c>
      <c r="C27" s="125" t="str">
        <f t="array" aca="1" ref="C27" ca="1">IFERROR(INDEX(名冊[#All],SMALL(IF(INDIRECT("名冊[[#全部],["&amp;$A$1&amp;"]]")&lt;&gt;"",ROW(名冊[[#All],[通知1]]),"N"),ROW(名冊!A20)),COLUMN(名冊[[#All],[姓名]])),"")</f>
        <v>張賴花</v>
      </c>
      <c r="D27" s="133">
        <f t="array" aca="1" ref="D27" ca="1">IF(AND($C27&lt;&gt;"",$C27&lt;&gt;0),INDEX(名冊[#All],MATCH($C27,名冊[[#All],[姓名]],0),COLUMN(名冊[[#All],[備註]])),"")</f>
        <v>0</v>
      </c>
      <c r="E27" s="139">
        <f t="array" aca="1" ref="E27" ca="1">IF(AND($C27&lt;&gt;"",$C27&lt;&gt;0),INDEX(名冊[#All],MATCH($C27,名冊[[#All],[姓名]],0),COLUMN(名冊[[#All],[傳訊]])),"")</f>
        <v>0</v>
      </c>
      <c r="F27" s="126" t="str">
        <f t="array" aca="1" ref="F27" ca="1">IF(AND($C27&lt;&gt;"",$C27&lt;&gt;0),INDEX(名冊[#All],MATCH($C27,名冊[[#All],[姓名]],0),COLUMN(名冊[[#All],[通知1]])),"")</f>
        <v>0921945311</v>
      </c>
      <c r="G27" s="126">
        <f t="array" aca="1" ref="G27" ca="1">IF(AND($C27&lt;&gt;"",$C27&lt;&gt;0),INDEX(名冊[#All],MATCH($C27,名冊[[#All],[姓名]],0),COLUMN(名冊[[#All],[通知2]])),"")</f>
        <v>0</v>
      </c>
      <c r="H27" s="126">
        <f t="array" aca="1" ref="H27" ca="1">IF(AND($C27&lt;&gt;"",$C27&lt;&gt;0),INDEX(名冊[#All],MATCH($C27,名冊[[#All],[姓名]],0),COLUMN(名冊[[#All],[通知3]])),"")</f>
        <v>0</v>
      </c>
      <c r="I27" s="127" t="str">
        <f t="array" aca="1" ref="I27" ca="1">IF(AND($C27&lt;&gt;"",$C27&lt;&gt;0),(INDIRECT("簡訊[@"&amp;$A$1&amp;"]")&amp;","&amp;(IF(AND($C27&lt;&gt;"",$C27&lt;&gt;0),INDEX(名冊[#All],MATCH($C27,名冊[[#All],[姓名]],0),COLUMN(名冊[[#All],[簡訊]])),""))),"")</f>
        <v>0921945311,您好：通知張賴花 君於龍祥精神護理之家114年4月月費(含欠費)共31130元整，如有疑問請來電(分機218)，謝謝。</v>
      </c>
    </row>
    <row r="28" spans="1:9" ht="25.4" customHeight="1">
      <c r="A28" s="123" t="str">
        <f t="shared" ca="1" si="0"/>
        <v/>
      </c>
      <c r="B28" s="124" t="str">
        <f t="array" aca="1" ref="B28" ca="1">IF(AND($C28&lt;&gt;"",$C28&lt;&gt;0),INDEX(名冊[#All],MATCH($C28,名冊[[#All],[姓名]],0),COLUMN(名冊[[#All],[字號]])),"")</f>
        <v/>
      </c>
      <c r="C28" s="125" t="str">
        <f t="array" aca="1" ref="C28" ca="1">IFERROR(INDEX(名冊[#All],SMALL(IF(INDIRECT("名冊[[#全部],["&amp;$A$1&amp;"]]")&lt;&gt;"",ROW(名冊[[#All],[通知1]]),"N"),ROW(名冊!#REF!)),COLUMN(名冊[[#All],[姓名]])),"")</f>
        <v/>
      </c>
      <c r="D28" s="133" t="str">
        <f t="array" aca="1" ref="D28" ca="1">IF(AND($C28&lt;&gt;"",$C28&lt;&gt;0),INDEX(名冊[#All],MATCH($C28,名冊[[#All],[姓名]],0),COLUMN(名冊[[#All],[備註]])),"")</f>
        <v/>
      </c>
      <c r="E28" s="139" t="str">
        <f t="array" aca="1" ref="E28" ca="1">IF(AND($C28&lt;&gt;"",$C28&lt;&gt;0),INDEX(名冊[#All],MATCH($C28,名冊[[#All],[姓名]],0),COLUMN(名冊[[#All],[傳訊]])),"")</f>
        <v/>
      </c>
      <c r="F28" s="126" t="str">
        <f t="array" aca="1" ref="F28" ca="1">IF(AND($C28&lt;&gt;"",$C28&lt;&gt;0),INDEX(名冊[#All],MATCH($C28,名冊[[#All],[姓名]],0),COLUMN(名冊[[#All],[通知1]])),"")</f>
        <v/>
      </c>
      <c r="G28" s="126" t="str">
        <f t="array" aca="1" ref="G28" ca="1">IF(AND($C28&lt;&gt;"",$C28&lt;&gt;0),INDEX(名冊[#All],MATCH($C28,名冊[[#All],[姓名]],0),COLUMN(名冊[[#All],[通知2]])),"")</f>
        <v/>
      </c>
      <c r="H28" s="126" t="str">
        <f t="array" aca="1" ref="H28" ca="1">IF(AND($C28&lt;&gt;"",$C28&lt;&gt;0),INDEX(名冊[#All],MATCH($C28,名冊[[#All],[姓名]],0),COLUMN(名冊[[#All],[通知3]])),"")</f>
        <v/>
      </c>
      <c r="I28" s="127" t="str">
        <f t="array" aca="1" ref="I28" ca="1">IF(AND($C28&lt;&gt;"",$C28&lt;&gt;0),(INDIRECT("簡訊[@"&amp;$A$1&amp;"]")&amp;","&amp;(IF(AND($C28&lt;&gt;"",$C28&lt;&gt;0),INDEX(名冊[#All],MATCH($C28,名冊[[#All],[姓名]],0),COLUMN(名冊[[#All],[簡訊]])),""))),"")</f>
        <v/>
      </c>
    </row>
    <row r="29" spans="1:9" ht="25.4" customHeight="1">
      <c r="A29" s="123">
        <f t="shared" ca="1" si="0"/>
        <v>27</v>
      </c>
      <c r="B29" s="124" t="str">
        <f t="array" aca="1" ref="B29" ca="1">IF(AND($C29&lt;&gt;"",$C29&lt;&gt;0),INDEX(名冊[#All],MATCH($C29,名冊[[#All],[姓名]],0),COLUMN(名冊[[#All],[字號]])),"")</f>
        <v>1-274</v>
      </c>
      <c r="C29" s="125" t="str">
        <f t="array" aca="1" ref="C29" ca="1">IFERROR(INDEX(名冊[#All],SMALL(IF(INDIRECT("名冊[[#全部],["&amp;$A$1&amp;"]]")&lt;&gt;"",ROW(名冊[[#All],[通知1]]),"N"),ROW(名冊!A21)),COLUMN(名冊[[#All],[姓名]])),"")</f>
        <v>謝國安</v>
      </c>
      <c r="D29" s="133">
        <f t="array" aca="1" ref="D29" ca="1">IF(AND($C29&lt;&gt;"",$C29&lt;&gt;0),INDEX(名冊[#All],MATCH($C29,名冊[[#All],[姓名]],0),COLUMN(名冊[[#All],[備註]])),"")</f>
        <v>0</v>
      </c>
      <c r="E29" s="139">
        <f t="array" aca="1" ref="E29" ca="1">IF(AND($C29&lt;&gt;"",$C29&lt;&gt;0),INDEX(名冊[#All],MATCH($C29,名冊[[#All],[姓名]],0),COLUMN(名冊[[#All],[傳訊]])),"")</f>
        <v>0</v>
      </c>
      <c r="F29" s="126" t="str">
        <f t="array" aca="1" ref="F29" ca="1">IF(AND($C29&lt;&gt;"",$C29&lt;&gt;0),INDEX(名冊[#All],MATCH($C29,名冊[[#All],[姓名]],0),COLUMN(名冊[[#All],[通知1]])),"")</f>
        <v>0935137134</v>
      </c>
      <c r="G29" s="126">
        <f t="array" aca="1" ref="G29" ca="1">IF(AND($C29&lt;&gt;"",$C29&lt;&gt;0),INDEX(名冊[#All],MATCH($C29,名冊[[#All],[姓名]],0),COLUMN(名冊[[#All],[通知2]])),"")</f>
        <v>0</v>
      </c>
      <c r="H29" s="126">
        <f t="array" aca="1" ref="H29" ca="1">IF(AND($C29&lt;&gt;"",$C29&lt;&gt;0),INDEX(名冊[#All],MATCH($C29,名冊[[#All],[姓名]],0),COLUMN(名冊[[#All],[通知3]])),"")</f>
        <v>0</v>
      </c>
      <c r="I29" s="127" t="str">
        <f t="array" aca="1" ref="I29" ca="1">IF(AND($C29&lt;&gt;"",$C29&lt;&gt;0),(INDIRECT("簡訊[@"&amp;$A$1&amp;"]")&amp;","&amp;(IF(AND($C29&lt;&gt;"",$C29&lt;&gt;0),INDEX(名冊[#All],MATCH($C29,名冊[[#All],[姓名]],0),COLUMN(名冊[[#All],[簡訊]])),""))),"")</f>
        <v>0935137134,您好：通知謝國安 君於龍祥精神護理之家114年4月月費共11366元整，如有疑問請來電(分機218)，謝謝。</v>
      </c>
    </row>
    <row r="30" spans="1:9" ht="25.4" customHeight="1">
      <c r="A30" s="123">
        <f t="shared" ca="1" si="0"/>
        <v>28</v>
      </c>
      <c r="B30" s="124" t="str">
        <f t="array" aca="1" ref="B30" ca="1">IF(AND($C30&lt;&gt;"",$C30&lt;&gt;0),INDEX(名冊[#All],MATCH($C30,名冊[[#All],[姓名]],0),COLUMN(名冊[[#All],[字號]])),"")</f>
        <v>1-276</v>
      </c>
      <c r="C30" s="125" t="str">
        <f t="array" aca="1" ref="C30" ca="1">IFERROR(INDEX(名冊[#All],SMALL(IF(INDIRECT("名冊[[#全部],["&amp;$A$1&amp;"]]")&lt;&gt;"",ROW(名冊[[#All],[通知1]]),"N"),ROW(名冊!A22)),COLUMN(名冊[[#All],[姓名]])),"")</f>
        <v>彭世然</v>
      </c>
      <c r="D30" s="133">
        <f t="array" aca="1" ref="D30" ca="1">IF(AND($C30&lt;&gt;"",$C30&lt;&gt;0),INDEX(名冊[#All],MATCH($C30,名冊[[#All],[姓名]],0),COLUMN(名冊[[#All],[備註]])),"")</f>
        <v>0</v>
      </c>
      <c r="E30" s="139">
        <f t="array" aca="1" ref="E30" ca="1">IF(AND($C30&lt;&gt;"",$C30&lt;&gt;0),INDEX(名冊[#All],MATCH($C30,名冊[[#All],[姓名]],0),COLUMN(名冊[[#All],[傳訊]])),"")</f>
        <v>0</v>
      </c>
      <c r="F30" s="126" t="str">
        <f t="array" aca="1" ref="F30" ca="1">IF(AND($C30&lt;&gt;"",$C30&lt;&gt;0),INDEX(名冊[#All],MATCH($C30,名冊[[#All],[姓名]],0),COLUMN(名冊[[#All],[通知1]])),"")</f>
        <v>0928112290</v>
      </c>
      <c r="G30" s="126">
        <f t="array" aca="1" ref="G30" ca="1">IF(AND($C30&lt;&gt;"",$C30&lt;&gt;0),INDEX(名冊[#All],MATCH($C30,名冊[[#All],[姓名]],0),COLUMN(名冊[[#All],[通知2]])),"")</f>
        <v>0</v>
      </c>
      <c r="H30" s="126">
        <f t="array" aca="1" ref="H30" ca="1">IF(AND($C30&lt;&gt;"",$C30&lt;&gt;0),INDEX(名冊[#All],MATCH($C30,名冊[[#All],[姓名]],0),COLUMN(名冊[[#All],[通知3]])),"")</f>
        <v>0</v>
      </c>
      <c r="I30" s="127" t="str">
        <f t="array" aca="1" ref="I30" ca="1">IF(AND($C30&lt;&gt;"",$C30&lt;&gt;0),(INDIRECT("簡訊[@"&amp;$A$1&amp;"]")&amp;","&amp;(IF(AND($C30&lt;&gt;"",$C30&lt;&gt;0),INDEX(名冊[#All],MATCH($C30,名冊[[#All],[姓名]],0),COLUMN(名冊[[#All],[簡訊]])),""))),"")</f>
        <v>0928112290,您好：通知彭世然 君於龍祥精神護理之家114年4月月費共14215元整，如有疑問請來電(分機218)，謝謝。</v>
      </c>
    </row>
    <row r="31" spans="1:9" ht="25.4" customHeight="1">
      <c r="A31" s="123">
        <f t="shared" ca="1" si="0"/>
        <v>29</v>
      </c>
      <c r="B31" s="124" t="str">
        <f t="array" aca="1" ref="B31" ca="1">IF(AND($C31&lt;&gt;"",$C31&lt;&gt;0),INDEX(名冊[#All],MATCH($C31,名冊[[#All],[姓名]],0),COLUMN(名冊[[#All],[字號]])),"")</f>
        <v>1-280</v>
      </c>
      <c r="C31" s="125" t="str">
        <f t="array" aca="1" ref="C31" ca="1">IFERROR(INDEX(名冊[#All],SMALL(IF(INDIRECT("名冊[[#全部],["&amp;$A$1&amp;"]]")&lt;&gt;"",ROW(名冊[[#All],[通知1]]),"N"),ROW(名冊!A23)),COLUMN(名冊[[#All],[姓名]])),"")</f>
        <v>陳淑資</v>
      </c>
      <c r="D31" s="133">
        <f t="array" aca="1" ref="D31" ca="1">IF(AND($C31&lt;&gt;"",$C31&lt;&gt;0),INDEX(名冊[#All],MATCH($C31,名冊[[#All],[姓名]],0),COLUMN(名冊[[#All],[備註]])),"")</f>
        <v>0</v>
      </c>
      <c r="E31" s="139">
        <f t="array" aca="1" ref="E31" ca="1">IF(AND($C31&lt;&gt;"",$C31&lt;&gt;0),INDEX(名冊[#All],MATCH($C31,名冊[[#All],[姓名]],0),COLUMN(名冊[[#All],[傳訊]])),"")</f>
        <v>0</v>
      </c>
      <c r="F31" s="126" t="str">
        <f t="array" aca="1" ref="F31" ca="1">IF(AND($C31&lt;&gt;"",$C31&lt;&gt;0),INDEX(名冊[#All],MATCH($C31,名冊[[#All],[姓名]],0),COLUMN(名冊[[#All],[通知1]])),"")</f>
        <v>0931637898</v>
      </c>
      <c r="G31" s="126">
        <f t="array" aca="1" ref="G31" ca="1">IF(AND($C31&lt;&gt;"",$C31&lt;&gt;0),INDEX(名冊[#All],MATCH($C31,名冊[[#All],[姓名]],0),COLUMN(名冊[[#All],[通知2]])),"")</f>
        <v>0</v>
      </c>
      <c r="H31" s="126">
        <f t="array" aca="1" ref="H31" ca="1">IF(AND($C31&lt;&gt;"",$C31&lt;&gt;0),INDEX(名冊[#All],MATCH($C31,名冊[[#All],[姓名]],0),COLUMN(名冊[[#All],[通知3]])),"")</f>
        <v>0</v>
      </c>
      <c r="I31" s="127" t="str">
        <f t="array" aca="1" ref="I31" ca="1">IF(AND($C31&lt;&gt;"",$C31&lt;&gt;0),(INDIRECT("簡訊[@"&amp;$A$1&amp;"]")&amp;","&amp;(IF(AND($C31&lt;&gt;"",$C31&lt;&gt;0),INDEX(名冊[#All],MATCH($C31,名冊[[#All],[姓名]],0),COLUMN(名冊[[#All],[簡訊]])),""))),"")</f>
        <v>0931637898,您好：通知陳淑資 君於龍祥精神護理之家114年4月月費共8400元整，如有疑問請來電(分機218)，謝謝。</v>
      </c>
    </row>
    <row r="32" spans="1:9" ht="25.4" customHeight="1">
      <c r="A32" s="123">
        <f t="shared" ca="1" si="0"/>
        <v>30</v>
      </c>
      <c r="B32" s="124" t="str">
        <f t="array" aca="1" ref="B32" ca="1">IF(AND($C32&lt;&gt;"",$C32&lt;&gt;0),INDEX(名冊[#All],MATCH($C32,名冊[[#All],[姓名]],0),COLUMN(名冊[[#All],[字號]])),"")</f>
        <v>1-281</v>
      </c>
      <c r="C32" s="125" t="str">
        <f t="array" aca="1" ref="C32" ca="1">IFERROR(INDEX(名冊[#All],SMALL(IF(INDIRECT("名冊[[#全部],["&amp;$A$1&amp;"]]")&lt;&gt;"",ROW(名冊[[#All],[通知1]]),"N"),ROW(名冊!A24)),COLUMN(名冊[[#All],[姓名]])),"")</f>
        <v>李洪水萍</v>
      </c>
      <c r="D32" s="133">
        <f t="array" aca="1" ref="D32" ca="1">IF(AND($C32&lt;&gt;"",$C32&lt;&gt;0),INDEX(名冊[#All],MATCH($C32,名冊[[#All],[姓名]],0),COLUMN(名冊[[#All],[備註]])),"")</f>
        <v>0</v>
      </c>
      <c r="E32" s="139">
        <f t="array" aca="1" ref="E32" ca="1">IF(AND($C32&lt;&gt;"",$C32&lt;&gt;0),INDEX(名冊[#All],MATCH($C32,名冊[[#All],[姓名]],0),COLUMN(名冊[[#All],[傳訊]])),"")</f>
        <v>0</v>
      </c>
      <c r="F32" s="126" t="str">
        <f t="array" aca="1" ref="F32" ca="1">IF(AND($C32&lt;&gt;"",$C32&lt;&gt;0),INDEX(名冊[#All],MATCH($C32,名冊[[#All],[姓名]],0),COLUMN(名冊[[#All],[通知1]])),"")</f>
        <v>0922296261</v>
      </c>
      <c r="G32" s="126" t="str">
        <f t="array" aca="1" ref="G32" ca="1">IF(AND($C32&lt;&gt;"",$C32&lt;&gt;0),INDEX(名冊[#All],MATCH($C32,名冊[[#All],[姓名]],0),COLUMN(名冊[[#All],[通知2]])),"")</f>
        <v>0955311976</v>
      </c>
      <c r="H32" s="126">
        <f t="array" aca="1" ref="H32" ca="1">IF(AND($C32&lt;&gt;"",$C32&lt;&gt;0),INDEX(名冊[#All],MATCH($C32,名冊[[#All],[姓名]],0),COLUMN(名冊[[#All],[通知3]])),"")</f>
        <v>0</v>
      </c>
      <c r="I32" s="127" t="str">
        <f t="array" aca="1" ref="I32" ca="1">IF(AND($C32&lt;&gt;"",$C32&lt;&gt;0),(INDIRECT("簡訊[@"&amp;$A$1&amp;"]")&amp;","&amp;(IF(AND($C32&lt;&gt;"",$C32&lt;&gt;0),INDEX(名冊[#All],MATCH($C32,名冊[[#All],[姓名]],0),COLUMN(名冊[[#All],[簡訊]])),""))),"")</f>
        <v>0922296261,您好：通知李洪水萍 君於龍祥精神護理之家114年4月月費共14889元整，如有疑問請來電(分機218)，謝謝。</v>
      </c>
    </row>
    <row r="33" spans="1:9" ht="25.4" customHeight="1">
      <c r="A33" s="123" t="str">
        <f t="shared" ca="1" si="0"/>
        <v/>
      </c>
      <c r="B33" s="124" t="str">
        <f t="array" aca="1" ref="B33" ca="1">IF(AND($C33&lt;&gt;"",$C33&lt;&gt;0),INDEX(名冊[#All],MATCH($C33,名冊[[#All],[姓名]],0),COLUMN(名冊[[#All],[字號]])),"")</f>
        <v/>
      </c>
      <c r="C33" s="125" t="str">
        <f t="array" aca="1" ref="C33" ca="1">IFERROR(INDEX(名冊[#All],SMALL(IF(INDIRECT("名冊[[#全部],["&amp;$A$1&amp;"]]")&lt;&gt;"",ROW(名冊[[#All],[通知1]]),"N"),ROW(名冊!#REF!)),COLUMN(名冊[[#All],[姓名]])),"")</f>
        <v/>
      </c>
      <c r="D33" s="133" t="str">
        <f t="array" aca="1" ref="D33" ca="1">IF(AND($C33&lt;&gt;"",$C33&lt;&gt;0),INDEX(名冊[#All],MATCH($C33,名冊[[#All],[姓名]],0),COLUMN(名冊[[#All],[備註]])),"")</f>
        <v/>
      </c>
      <c r="E33" s="139" t="str">
        <f t="array" aca="1" ref="E33" ca="1">IF(AND($C33&lt;&gt;"",$C33&lt;&gt;0),INDEX(名冊[#All],MATCH($C33,名冊[[#All],[姓名]],0),COLUMN(名冊[[#All],[傳訊]])),"")</f>
        <v/>
      </c>
      <c r="F33" s="126" t="str">
        <f t="array" aca="1" ref="F33" ca="1">IF(AND($C33&lt;&gt;"",$C33&lt;&gt;0),INDEX(名冊[#All],MATCH($C33,名冊[[#All],[姓名]],0),COLUMN(名冊[[#All],[通知1]])),"")</f>
        <v/>
      </c>
      <c r="G33" s="126" t="str">
        <f t="array" aca="1" ref="G33" ca="1">IF(AND($C33&lt;&gt;"",$C33&lt;&gt;0),INDEX(名冊[#All],MATCH($C33,名冊[[#All],[姓名]],0),COLUMN(名冊[[#All],[通知2]])),"")</f>
        <v/>
      </c>
      <c r="H33" s="126" t="str">
        <f t="array" aca="1" ref="H33" ca="1">IF(AND($C33&lt;&gt;"",$C33&lt;&gt;0),INDEX(名冊[#All],MATCH($C33,名冊[[#All],[姓名]],0),COLUMN(名冊[[#All],[通知3]])),"")</f>
        <v/>
      </c>
      <c r="I33" s="127" t="str">
        <f t="array" aca="1" ref="I33" ca="1">IF(AND($C33&lt;&gt;"",$C33&lt;&gt;0),(INDIRECT("簡訊[@"&amp;$A$1&amp;"]")&amp;","&amp;(IF(AND($C33&lt;&gt;"",$C33&lt;&gt;0),INDEX(名冊[#All],MATCH($C33,名冊[[#All],[姓名]],0),COLUMN(名冊[[#All],[簡訊]])),""))),"")</f>
        <v/>
      </c>
    </row>
    <row r="34" spans="1:9" ht="25.4" customHeight="1">
      <c r="A34" s="123">
        <f t="shared" ca="1" si="0"/>
        <v>32</v>
      </c>
      <c r="B34" s="124" t="str">
        <f t="array" aca="1" ref="B34" ca="1">IF(AND($C34&lt;&gt;"",$C34&lt;&gt;0),INDEX(名冊[#All],MATCH($C34,名冊[[#All],[姓名]],0),COLUMN(名冊[[#All],[字號]])),"")</f>
        <v>1-291</v>
      </c>
      <c r="C34" s="125" t="str">
        <f t="array" aca="1" ref="C34" ca="1">IFERROR(INDEX(名冊[#All],SMALL(IF(INDIRECT("名冊[[#全部],["&amp;$A$1&amp;"]]")&lt;&gt;"",ROW(名冊[[#All],[通知1]]),"N"),ROW(名冊!A25)),COLUMN(名冊[[#All],[姓名]])),"")</f>
        <v>連李鳳雪</v>
      </c>
      <c r="D34" s="133">
        <f t="array" aca="1" ref="D34" ca="1">IF(AND($C34&lt;&gt;"",$C34&lt;&gt;0),INDEX(名冊[#All],MATCH($C34,名冊[[#All],[姓名]],0),COLUMN(名冊[[#All],[備註]])),"")</f>
        <v>0</v>
      </c>
      <c r="E34" s="139">
        <f t="array" aca="1" ref="E34" ca="1">IF(AND($C34&lt;&gt;"",$C34&lt;&gt;0),INDEX(名冊[#All],MATCH($C34,名冊[[#All],[姓名]],0),COLUMN(名冊[[#All],[傳訊]])),"")</f>
        <v>0</v>
      </c>
      <c r="F34" s="126" t="str">
        <f t="array" aca="1" ref="F34" ca="1">IF(AND($C34&lt;&gt;"",$C34&lt;&gt;0),INDEX(名冊[#All],MATCH($C34,名冊[[#All],[姓名]],0),COLUMN(名冊[[#All],[通知1]])),"")</f>
        <v>0972143061</v>
      </c>
      <c r="G34" s="126">
        <f t="array" aca="1" ref="G34" ca="1">IF(AND($C34&lt;&gt;"",$C34&lt;&gt;0),INDEX(名冊[#All],MATCH($C34,名冊[[#All],[姓名]],0),COLUMN(名冊[[#All],[通知2]])),"")</f>
        <v>0</v>
      </c>
      <c r="H34" s="126">
        <f t="array" aca="1" ref="H34" ca="1">IF(AND($C34&lt;&gt;"",$C34&lt;&gt;0),INDEX(名冊[#All],MATCH($C34,名冊[[#All],[姓名]],0),COLUMN(名冊[[#All],[通知3]])),"")</f>
        <v>0</v>
      </c>
      <c r="I34" s="127" t="str">
        <f t="array" aca="1" ref="I34" ca="1">IF(AND($C34&lt;&gt;"",$C34&lt;&gt;0),(INDIRECT("簡訊[@"&amp;$A$1&amp;"]")&amp;","&amp;(IF(AND($C34&lt;&gt;"",$C34&lt;&gt;0),INDEX(名冊[#All],MATCH($C34,名冊[[#All],[姓名]],0),COLUMN(名冊[[#All],[簡訊]])),""))),"")</f>
        <v>0972143061,您好：通知連李鳳雪 君於龍祥精神護理之家114年4月月費共12070元整，如有疑問請來電(分機218)，謝謝。</v>
      </c>
    </row>
    <row r="35" spans="1:9" ht="25.4" customHeight="1">
      <c r="A35" s="123">
        <f t="shared" ca="1" si="0"/>
        <v>33</v>
      </c>
      <c r="B35" s="124" t="str">
        <f t="array" aca="1" ref="B35" ca="1">IF(AND($C35&lt;&gt;"",$C35&lt;&gt;0),INDEX(名冊[#All],MATCH($C35,名冊[[#All],[姓名]],0),COLUMN(名冊[[#All],[字號]])),"")</f>
        <v>1-296</v>
      </c>
      <c r="C35" s="125" t="str">
        <f t="array" aca="1" ref="C35" ca="1">IFERROR(INDEX(名冊[#All],SMALL(IF(INDIRECT("名冊[[#全部],["&amp;$A$1&amp;"]]")&lt;&gt;"",ROW(名冊[[#All],[通知1]]),"N"),ROW(名冊!A26)),COLUMN(名冊[[#All],[姓名]])),"")</f>
        <v>謝文忠</v>
      </c>
      <c r="D35" s="133">
        <f t="array" aca="1" ref="D35" ca="1">IF(AND($C35&lt;&gt;"",$C35&lt;&gt;0),INDEX(名冊[#All],MATCH($C35,名冊[[#All],[姓名]],0),COLUMN(名冊[[#All],[備註]])),"")</f>
        <v>0</v>
      </c>
      <c r="E35" s="139">
        <f t="array" aca="1" ref="E35" ca="1">IF(AND($C35&lt;&gt;"",$C35&lt;&gt;0),INDEX(名冊[#All],MATCH($C35,名冊[[#All],[姓名]],0),COLUMN(名冊[[#All],[傳訊]])),"")</f>
        <v>0</v>
      </c>
      <c r="F35" s="126" t="str">
        <f t="array" aca="1" ref="F35" ca="1">IF(AND($C35&lt;&gt;"",$C35&lt;&gt;0),INDEX(名冊[#All],MATCH($C35,名冊[[#All],[姓名]],0),COLUMN(名冊[[#All],[通知1]])),"")</f>
        <v>0937455871</v>
      </c>
      <c r="G35" s="126">
        <f t="array" aca="1" ref="G35" ca="1">IF(AND($C35&lt;&gt;"",$C35&lt;&gt;0),INDEX(名冊[#All],MATCH($C35,名冊[[#All],[姓名]],0),COLUMN(名冊[[#All],[通知2]])),"")</f>
        <v>0</v>
      </c>
      <c r="H35" s="126">
        <f t="array" aca="1" ref="H35" ca="1">IF(AND($C35&lt;&gt;"",$C35&lt;&gt;0),INDEX(名冊[#All],MATCH($C35,名冊[[#All],[姓名]],0),COLUMN(名冊[[#All],[通知3]])),"")</f>
        <v>0</v>
      </c>
      <c r="I35" s="127" t="str">
        <f t="array" aca="1" ref="I35" ca="1">IF(AND($C35&lt;&gt;"",$C35&lt;&gt;0),(INDIRECT("簡訊[@"&amp;$A$1&amp;"]")&amp;","&amp;(IF(AND($C35&lt;&gt;"",$C35&lt;&gt;0),INDEX(名冊[#All],MATCH($C35,名冊[[#All],[姓名]],0),COLUMN(名冊[[#All],[簡訊]])),""))),"")</f>
        <v>0937455871,您好：通知謝文忠 君於龍祥精神護理之家114年4月月費共10517元整，如有疑問請來電(分機218)，謝謝。</v>
      </c>
    </row>
    <row r="36" spans="1:9" ht="25.4" customHeight="1">
      <c r="A36" s="123" t="str">
        <f t="shared" ca="1" si="0"/>
        <v/>
      </c>
      <c r="B36" s="124" t="str">
        <f t="array" aca="1" ref="B36" ca="1">IF(AND($C36&lt;&gt;"",$C36&lt;&gt;0),INDEX(名冊[#All],MATCH($C36,名冊[[#All],[姓名]],0),COLUMN(名冊[[#All],[字號]])),"")</f>
        <v/>
      </c>
      <c r="C36" s="125" t="str">
        <f t="array" aca="1" ref="C36" ca="1">IFERROR(INDEX(名冊[#All],SMALL(IF(INDIRECT("名冊[[#全部],["&amp;$A$1&amp;"]]")&lt;&gt;"",ROW(名冊[[#All],[通知1]]),"N"),ROW(名冊!#REF!)),COLUMN(名冊[[#All],[姓名]])),"")</f>
        <v/>
      </c>
      <c r="D36" s="133" t="str">
        <f t="array" aca="1" ref="D36" ca="1">IF(AND($C36&lt;&gt;"",$C36&lt;&gt;0),INDEX(名冊[#All],MATCH($C36,名冊[[#All],[姓名]],0),COLUMN(名冊[[#All],[備註]])),"")</f>
        <v/>
      </c>
      <c r="E36" s="139" t="str">
        <f t="array" aca="1" ref="E36" ca="1">IF(AND($C36&lt;&gt;"",$C36&lt;&gt;0),INDEX(名冊[#All],MATCH($C36,名冊[[#All],[姓名]],0),COLUMN(名冊[[#All],[傳訊]])),"")</f>
        <v/>
      </c>
      <c r="F36" s="126" t="str">
        <f t="array" aca="1" ref="F36" ca="1">IF(AND($C36&lt;&gt;"",$C36&lt;&gt;0),INDEX(名冊[#All],MATCH($C36,名冊[[#All],[姓名]],0),COLUMN(名冊[[#All],[通知1]])),"")</f>
        <v/>
      </c>
      <c r="G36" s="126" t="str">
        <f t="array" aca="1" ref="G36" ca="1">IF(AND($C36&lt;&gt;"",$C36&lt;&gt;0),INDEX(名冊[#All],MATCH($C36,名冊[[#All],[姓名]],0),COLUMN(名冊[[#All],[通知2]])),"")</f>
        <v/>
      </c>
      <c r="H36" s="126" t="str">
        <f t="array" aca="1" ref="H36" ca="1">IF(AND($C36&lt;&gt;"",$C36&lt;&gt;0),INDEX(名冊[#All],MATCH($C36,名冊[[#All],[姓名]],0),COLUMN(名冊[[#All],[通知3]])),"")</f>
        <v/>
      </c>
      <c r="I36" s="127" t="str">
        <f t="array" aca="1" ref="I36" ca="1">IF(AND($C36&lt;&gt;"",$C36&lt;&gt;0),(INDIRECT("簡訊[@"&amp;$A$1&amp;"]")&amp;","&amp;(IF(AND($C36&lt;&gt;"",$C36&lt;&gt;0),INDEX(名冊[#All],MATCH($C36,名冊[[#All],[姓名]],0),COLUMN(名冊[[#All],[簡訊]])),""))),"")</f>
        <v/>
      </c>
    </row>
    <row r="37" spans="1:9" ht="25.4" customHeight="1">
      <c r="A37" s="123">
        <f t="shared" ca="1" si="0"/>
        <v>35</v>
      </c>
      <c r="B37" s="124" t="str">
        <f t="array" aca="1" ref="B37" ca="1">IF(AND($C37&lt;&gt;"",$C37&lt;&gt;0),INDEX(名冊[#All],MATCH($C37,名冊[[#All],[姓名]],0),COLUMN(名冊[[#All],[字號]])),"")</f>
        <v>1-299</v>
      </c>
      <c r="C37" s="125" t="str">
        <f t="array" aca="1" ref="C37" ca="1">IFERROR(INDEX(名冊[#All],SMALL(IF(INDIRECT("名冊[[#全部],["&amp;$A$1&amp;"]]")&lt;&gt;"",ROW(名冊[[#All],[通知1]]),"N"),ROW(名冊!A27)),COLUMN(名冊[[#All],[姓名]])),"")</f>
        <v>江業楠</v>
      </c>
      <c r="D37" s="133">
        <f t="array" aca="1" ref="D37" ca="1">IF(AND($C37&lt;&gt;"",$C37&lt;&gt;0),INDEX(名冊[#All],MATCH($C37,名冊[[#All],[姓名]],0),COLUMN(名冊[[#All],[備註]])),"")</f>
        <v>0</v>
      </c>
      <c r="E37" s="139">
        <f t="array" aca="1" ref="E37" ca="1">IF(AND($C37&lt;&gt;"",$C37&lt;&gt;0),INDEX(名冊[#All],MATCH($C37,名冊[[#All],[姓名]],0),COLUMN(名冊[[#All],[傳訊]])),"")</f>
        <v>0</v>
      </c>
      <c r="F37" s="126" t="str">
        <f t="array" aca="1" ref="F37" ca="1">IF(AND($C37&lt;&gt;"",$C37&lt;&gt;0),INDEX(名冊[#All],MATCH($C37,名冊[[#All],[姓名]],0),COLUMN(名冊[[#All],[通知1]])),"")</f>
        <v>0958977982</v>
      </c>
      <c r="G37" s="126">
        <f t="array" aca="1" ref="G37" ca="1">IF(AND($C37&lt;&gt;"",$C37&lt;&gt;0),INDEX(名冊[#All],MATCH($C37,名冊[[#All],[姓名]],0),COLUMN(名冊[[#All],[通知2]])),"")</f>
        <v>0</v>
      </c>
      <c r="H37" s="126">
        <f t="array" aca="1" ref="H37" ca="1">IF(AND($C37&lt;&gt;"",$C37&lt;&gt;0),INDEX(名冊[#All],MATCH($C37,名冊[[#All],[姓名]],0),COLUMN(名冊[[#All],[通知3]])),"")</f>
        <v>0</v>
      </c>
      <c r="I37" s="127" t="str">
        <f t="array" aca="1" ref="I37" ca="1">IF(AND($C37&lt;&gt;"",$C37&lt;&gt;0),(INDIRECT("簡訊[@"&amp;$A$1&amp;"]")&amp;","&amp;(IF(AND($C37&lt;&gt;"",$C37&lt;&gt;0),INDEX(名冊[#All],MATCH($C37,名冊[[#All],[姓名]],0),COLUMN(名冊[[#All],[簡訊]])),""))),"")</f>
        <v>0958977982,您好：通知江業楠 君於龍祥精神護理之家114年4月月費共6870元整，如有疑問請來電(分機218)，謝謝。</v>
      </c>
    </row>
    <row r="38" spans="1:9" ht="25.4" customHeight="1">
      <c r="A38" s="123">
        <f t="shared" ca="1" si="0"/>
        <v>36</v>
      </c>
      <c r="B38" s="124" t="str">
        <f t="array" aca="1" ref="B38" ca="1">IF(AND($C38&lt;&gt;"",$C38&lt;&gt;0),INDEX(名冊[#All],MATCH($C38,名冊[[#All],[姓名]],0),COLUMN(名冊[[#All],[字號]])),"")</f>
        <v>1-311</v>
      </c>
      <c r="C38" s="125" t="str">
        <f t="array" aca="1" ref="C38" ca="1">IFERROR(INDEX(名冊[#All],SMALL(IF(INDIRECT("名冊[[#全部],["&amp;$A$1&amp;"]]")&lt;&gt;"",ROW(名冊[[#All],[通知1]]),"N"),ROW(名冊!A28)),COLUMN(名冊[[#All],[姓名]])),"")</f>
        <v>吳思賢</v>
      </c>
      <c r="D38" s="133">
        <f t="array" aca="1" ref="D38" ca="1">IF(AND($C38&lt;&gt;"",$C38&lt;&gt;0),INDEX(名冊[#All],MATCH($C38,名冊[[#All],[姓名]],0),COLUMN(名冊[[#All],[備註]])),"")</f>
        <v>0</v>
      </c>
      <c r="E38" s="139">
        <f t="array" aca="1" ref="E38" ca="1">IF(AND($C38&lt;&gt;"",$C38&lt;&gt;0),INDEX(名冊[#All],MATCH($C38,名冊[[#All],[姓名]],0),COLUMN(名冊[[#All],[傳訊]])),"")</f>
        <v>0</v>
      </c>
      <c r="F38" s="126" t="str">
        <f t="array" aca="1" ref="F38" ca="1">IF(AND($C38&lt;&gt;"",$C38&lt;&gt;0),INDEX(名冊[#All],MATCH($C38,名冊[[#All],[姓名]],0),COLUMN(名冊[[#All],[通知1]])),"")</f>
        <v>0921170069</v>
      </c>
      <c r="G38" s="126">
        <f t="array" aca="1" ref="G38" ca="1">IF(AND($C38&lt;&gt;"",$C38&lt;&gt;0),INDEX(名冊[#All],MATCH($C38,名冊[[#All],[姓名]],0),COLUMN(名冊[[#All],[通知2]])),"")</f>
        <v>0</v>
      </c>
      <c r="H38" s="126">
        <f t="array" aca="1" ref="H38" ca="1">IF(AND($C38&lt;&gt;"",$C38&lt;&gt;0),INDEX(名冊[#All],MATCH($C38,名冊[[#All],[姓名]],0),COLUMN(名冊[[#All],[通知3]])),"")</f>
        <v>0</v>
      </c>
      <c r="I38" s="127" t="str">
        <f t="array" aca="1" ref="I38" ca="1">IF(AND($C38&lt;&gt;"",$C38&lt;&gt;0),(INDIRECT("簡訊[@"&amp;$A$1&amp;"]")&amp;","&amp;(IF(AND($C38&lt;&gt;"",$C38&lt;&gt;0),INDEX(名冊[#All],MATCH($C38,名冊[[#All],[姓名]],0),COLUMN(名冊[[#All],[簡訊]])),""))),"")</f>
        <v>0921170069,您好：通知吳思賢 君於龍祥精神護理之家114年4月月費共15646元整，如有疑問請來電(分機218)，謝謝。</v>
      </c>
    </row>
    <row r="39" spans="1:9" ht="25.4" customHeight="1">
      <c r="A39" s="123" t="str">
        <f t="shared" ca="1" si="0"/>
        <v/>
      </c>
      <c r="B39" s="124" t="str">
        <f t="array" aca="1" ref="B39" ca="1">IF(AND($C39&lt;&gt;"",$C39&lt;&gt;0),INDEX(名冊[#All],MATCH($C39,名冊[[#All],[姓名]],0),COLUMN(名冊[[#All],[字號]])),"")</f>
        <v/>
      </c>
      <c r="C39" s="125" t="str">
        <f t="array" aca="1" ref="C39" ca="1">IFERROR(INDEX(名冊[#All],SMALL(IF(INDIRECT("名冊[[#全部],["&amp;$A$1&amp;"]]")&lt;&gt;"",ROW(名冊[[#All],[通知1]]),"N"),ROW(名冊!#REF!)),COLUMN(名冊[[#All],[姓名]])),"")</f>
        <v/>
      </c>
      <c r="D39" s="133" t="str">
        <f t="array" aca="1" ref="D39" ca="1">IF(AND($C39&lt;&gt;"",$C39&lt;&gt;0),INDEX(名冊[#All],MATCH($C39,名冊[[#All],[姓名]],0),COLUMN(名冊[[#All],[備註]])),"")</f>
        <v/>
      </c>
      <c r="E39" s="139" t="str">
        <f t="array" aca="1" ref="E39" ca="1">IF(AND($C39&lt;&gt;"",$C39&lt;&gt;0),INDEX(名冊[#All],MATCH($C39,名冊[[#All],[姓名]],0),COLUMN(名冊[[#All],[傳訊]])),"")</f>
        <v/>
      </c>
      <c r="F39" s="126" t="str">
        <f t="array" aca="1" ref="F39" ca="1">IF(AND($C39&lt;&gt;"",$C39&lt;&gt;0),INDEX(名冊[#All],MATCH($C39,名冊[[#All],[姓名]],0),COLUMN(名冊[[#All],[通知1]])),"")</f>
        <v/>
      </c>
      <c r="G39" s="126" t="str">
        <f t="array" aca="1" ref="G39" ca="1">IF(AND($C39&lt;&gt;"",$C39&lt;&gt;0),INDEX(名冊[#All],MATCH($C39,名冊[[#All],[姓名]],0),COLUMN(名冊[[#All],[通知2]])),"")</f>
        <v/>
      </c>
      <c r="H39" s="126" t="str">
        <f t="array" aca="1" ref="H39" ca="1">IF(AND($C39&lt;&gt;"",$C39&lt;&gt;0),INDEX(名冊[#All],MATCH($C39,名冊[[#All],[姓名]],0),COLUMN(名冊[[#All],[通知3]])),"")</f>
        <v/>
      </c>
      <c r="I39" s="127" t="str">
        <f t="array" aca="1" ref="I39" ca="1">IF(AND($C39&lt;&gt;"",$C39&lt;&gt;0),(INDIRECT("簡訊[@"&amp;$A$1&amp;"]")&amp;","&amp;(IF(AND($C39&lt;&gt;"",$C39&lt;&gt;0),INDEX(名冊[#All],MATCH($C39,名冊[[#All],[姓名]],0),COLUMN(名冊[[#All],[簡訊]])),""))),"")</f>
        <v/>
      </c>
    </row>
    <row r="40" spans="1:9" ht="25.4" customHeight="1">
      <c r="A40" s="123" t="str">
        <f t="shared" ca="1" si="0"/>
        <v/>
      </c>
      <c r="B40" s="124" t="str">
        <f t="array" aca="1" ref="B40" ca="1">IF(AND($C40&lt;&gt;"",$C40&lt;&gt;0),INDEX(名冊[#All],MATCH($C40,名冊[[#All],[姓名]],0),COLUMN(名冊[[#All],[字號]])),"")</f>
        <v/>
      </c>
      <c r="C40" s="125" t="str">
        <f t="array" aca="1" ref="C40" ca="1">IFERROR(INDEX(名冊[#All],SMALL(IF(INDIRECT("名冊[[#全部],["&amp;$A$1&amp;"]]")&lt;&gt;"",ROW(名冊[[#All],[通知1]]),"N"),ROW(名冊!#REF!)),COLUMN(名冊[[#All],[姓名]])),"")</f>
        <v/>
      </c>
      <c r="D40" s="133" t="str">
        <f t="array" aca="1" ref="D40" ca="1">IF(AND($C40&lt;&gt;"",$C40&lt;&gt;0),INDEX(名冊[#All],MATCH($C40,名冊[[#All],[姓名]],0),COLUMN(名冊[[#All],[備註]])),"")</f>
        <v/>
      </c>
      <c r="E40" s="139" t="str">
        <f t="array" aca="1" ref="E40" ca="1">IF(AND($C40&lt;&gt;"",$C40&lt;&gt;0),INDEX(名冊[#All],MATCH($C40,名冊[[#All],[姓名]],0),COLUMN(名冊[[#All],[傳訊]])),"")</f>
        <v/>
      </c>
      <c r="F40" s="126" t="str">
        <f t="array" aca="1" ref="F40" ca="1">IF(AND($C40&lt;&gt;"",$C40&lt;&gt;0),INDEX(名冊[#All],MATCH($C40,名冊[[#All],[姓名]],0),COLUMN(名冊[[#All],[通知1]])),"")</f>
        <v/>
      </c>
      <c r="G40" s="126" t="str">
        <f t="array" aca="1" ref="G40" ca="1">IF(AND($C40&lt;&gt;"",$C40&lt;&gt;0),INDEX(名冊[#All],MATCH($C40,名冊[[#All],[姓名]],0),COLUMN(名冊[[#All],[通知2]])),"")</f>
        <v/>
      </c>
      <c r="H40" s="126" t="str">
        <f t="array" aca="1" ref="H40" ca="1">IF(AND($C40&lt;&gt;"",$C40&lt;&gt;0),INDEX(名冊[#All],MATCH($C40,名冊[[#All],[姓名]],0),COLUMN(名冊[[#All],[通知3]])),"")</f>
        <v/>
      </c>
      <c r="I40" s="127" t="str">
        <f t="array" aca="1" ref="I40" ca="1">IF(AND($C40&lt;&gt;"",$C40&lt;&gt;0),(INDIRECT("簡訊[@"&amp;$A$1&amp;"]")&amp;","&amp;(IF(AND($C40&lt;&gt;"",$C40&lt;&gt;0),INDEX(名冊[#All],MATCH($C40,名冊[[#All],[姓名]],0),COLUMN(名冊[[#All],[簡訊]])),""))),"")</f>
        <v/>
      </c>
    </row>
    <row r="41" spans="1:9" ht="25.4" customHeight="1">
      <c r="A41" s="123">
        <f t="shared" ca="1" si="0"/>
        <v>39</v>
      </c>
      <c r="B41" s="124" t="str">
        <f t="array" aca="1" ref="B41" ca="1">IF(AND($C41&lt;&gt;"",$C41&lt;&gt;0),INDEX(名冊[#All],MATCH($C41,名冊[[#All],[姓名]],0),COLUMN(名冊[[#All],[字號]])),"")</f>
        <v>1-333</v>
      </c>
      <c r="C41" s="125" t="str">
        <f t="array" aca="1" ref="C41" ca="1">IFERROR(INDEX(名冊[#All],SMALL(IF(INDIRECT("名冊[[#全部],["&amp;$A$1&amp;"]]")&lt;&gt;"",ROW(名冊[[#All],[通知1]]),"N"),ROW(名冊!A29)),COLUMN(名冊[[#All],[姓名]])),"")</f>
        <v>張惠芳</v>
      </c>
      <c r="D41" s="133">
        <f t="array" aca="1" ref="D41" ca="1">IF(AND($C41&lt;&gt;"",$C41&lt;&gt;0),INDEX(名冊[#All],MATCH($C41,名冊[[#All],[姓名]],0),COLUMN(名冊[[#All],[備註]])),"")</f>
        <v>0</v>
      </c>
      <c r="E41" s="139">
        <f t="array" aca="1" ref="E41" ca="1">IF(AND($C41&lt;&gt;"",$C41&lt;&gt;0),INDEX(名冊[#All],MATCH($C41,名冊[[#All],[姓名]],0),COLUMN(名冊[[#All],[傳訊]])),"")</f>
        <v>0</v>
      </c>
      <c r="F41" s="126" t="str">
        <f t="array" aca="1" ref="F41" ca="1">IF(AND($C41&lt;&gt;"",$C41&lt;&gt;0),INDEX(名冊[#All],MATCH($C41,名冊[[#All],[姓名]],0),COLUMN(名冊[[#All],[通知1]])),"")</f>
        <v>0933111251</v>
      </c>
      <c r="G41" s="126">
        <f t="array" aca="1" ref="G41" ca="1">IF(AND($C41&lt;&gt;"",$C41&lt;&gt;0),INDEX(名冊[#All],MATCH($C41,名冊[[#All],[姓名]],0),COLUMN(名冊[[#All],[通知2]])),"")</f>
        <v>0</v>
      </c>
      <c r="H41" s="126">
        <f t="array" aca="1" ref="H41" ca="1">IF(AND($C41&lt;&gt;"",$C41&lt;&gt;0),INDEX(名冊[#All],MATCH($C41,名冊[[#All],[姓名]],0),COLUMN(名冊[[#All],[通知3]])),"")</f>
        <v>0</v>
      </c>
      <c r="I41" s="127" t="str">
        <f t="array" aca="1" ref="I41" ca="1">IF(AND($C41&lt;&gt;"",$C41&lt;&gt;0),(INDIRECT("簡訊[@"&amp;$A$1&amp;"]")&amp;","&amp;(IF(AND($C41&lt;&gt;"",$C41&lt;&gt;0),INDEX(名冊[#All],MATCH($C41,名冊[[#All],[姓名]],0),COLUMN(名冊[[#All],[簡訊]])),""))),"")</f>
        <v>0933111251,您好：通知張惠芳 君於龍祥精神護理之家114年4月月費共18080元整，如有疑問請來電(分機218)，謝謝。</v>
      </c>
    </row>
    <row r="42" spans="1:9" ht="25.4" customHeight="1">
      <c r="A42" s="123">
        <f t="shared" ca="1" si="0"/>
        <v>40</v>
      </c>
      <c r="B42" s="124" t="str">
        <f t="array" aca="1" ref="B42" ca="1">IF(AND($C42&lt;&gt;"",$C42&lt;&gt;0),INDEX(名冊[#All],MATCH($C42,名冊[[#All],[姓名]],0),COLUMN(名冊[[#All],[字號]])),"")</f>
        <v>1-342</v>
      </c>
      <c r="C42" s="125" t="str">
        <f t="array" aca="1" ref="C42" ca="1">IFERROR(INDEX(名冊[#All],SMALL(IF(INDIRECT("名冊[[#全部],["&amp;$A$1&amp;"]]")&lt;&gt;"",ROW(名冊[[#All],[通知1]]),"N"),ROW(名冊!A30)),COLUMN(名冊[[#All],[姓名]])),"")</f>
        <v>陳徐蝦妹</v>
      </c>
      <c r="D42" s="133">
        <f t="array" aca="1" ref="D42" ca="1">IF(AND($C42&lt;&gt;"",$C42&lt;&gt;0),INDEX(名冊[#All],MATCH($C42,名冊[[#All],[姓名]],0),COLUMN(名冊[[#All],[備註]])),"")</f>
        <v>0</v>
      </c>
      <c r="E42" s="139">
        <f t="array" aca="1" ref="E42" ca="1">IF(AND($C42&lt;&gt;"",$C42&lt;&gt;0),INDEX(名冊[#All],MATCH($C42,名冊[[#All],[姓名]],0),COLUMN(名冊[[#All],[傳訊]])),"")</f>
        <v>0</v>
      </c>
      <c r="F42" s="126" t="str">
        <f t="array" aca="1" ref="F42" ca="1">IF(AND($C42&lt;&gt;"",$C42&lt;&gt;0),INDEX(名冊[#All],MATCH($C42,名冊[[#All],[姓名]],0),COLUMN(名冊[[#All],[通知1]])),"")</f>
        <v>0906276859</v>
      </c>
      <c r="G42" s="126">
        <f t="array" aca="1" ref="G42" ca="1">IF(AND($C42&lt;&gt;"",$C42&lt;&gt;0),INDEX(名冊[#All],MATCH($C42,名冊[[#All],[姓名]],0),COLUMN(名冊[[#All],[通知2]])),"")</f>
        <v>0</v>
      </c>
      <c r="H42" s="126">
        <f t="array" aca="1" ref="H42" ca="1">IF(AND($C42&lt;&gt;"",$C42&lt;&gt;0),INDEX(名冊[#All],MATCH($C42,名冊[[#All],[姓名]],0),COLUMN(名冊[[#All],[通知3]])),"")</f>
        <v>0</v>
      </c>
      <c r="I42" s="127" t="str">
        <f t="array" aca="1" ref="I42" ca="1">IF(AND($C42&lt;&gt;"",$C42&lt;&gt;0),(INDIRECT("簡訊[@"&amp;$A$1&amp;"]")&amp;","&amp;(IF(AND($C42&lt;&gt;"",$C42&lt;&gt;0),INDEX(名冊[#All],MATCH($C42,名冊[[#All],[姓名]],0),COLUMN(名冊[[#All],[簡訊]])),""))),"")</f>
        <v>0906276859,您好：通知陳徐蝦妹 君於龍祥精神護理之家114年4月月費共20148元整，如有疑問請來電(分機218)，謝謝。</v>
      </c>
    </row>
    <row r="43" spans="1:9" ht="25.4" customHeight="1">
      <c r="A43" s="123" t="str">
        <f t="shared" ca="1" si="0"/>
        <v/>
      </c>
      <c r="B43" s="124" t="str">
        <f t="array" aca="1" ref="B43" ca="1">IF(AND($C43&lt;&gt;"",$C43&lt;&gt;0),INDEX(名冊[#All],MATCH($C43,名冊[[#All],[姓名]],0),COLUMN(名冊[[#All],[字號]])),"")</f>
        <v/>
      </c>
      <c r="C43" s="125" t="str">
        <f t="array" aca="1" ref="C43" ca="1">IFERROR(INDEX(名冊[#All],SMALL(IF(INDIRECT("名冊[[#全部],["&amp;$A$1&amp;"]]")&lt;&gt;"",ROW(名冊[[#All],[通知1]]),"N"),ROW(名冊!#REF!)),COLUMN(名冊[[#All],[姓名]])),"")</f>
        <v/>
      </c>
      <c r="D43" s="133" t="str">
        <f t="array" aca="1" ref="D43" ca="1">IF(AND($C43&lt;&gt;"",$C43&lt;&gt;0),INDEX(名冊[#All],MATCH($C43,名冊[[#All],[姓名]],0),COLUMN(名冊[[#All],[備註]])),"")</f>
        <v/>
      </c>
      <c r="E43" s="139" t="str">
        <f t="array" aca="1" ref="E43" ca="1">IF(AND($C43&lt;&gt;"",$C43&lt;&gt;0),INDEX(名冊[#All],MATCH($C43,名冊[[#All],[姓名]],0),COLUMN(名冊[[#All],[傳訊]])),"")</f>
        <v/>
      </c>
      <c r="F43" s="126" t="str">
        <f t="array" aca="1" ref="F43" ca="1">IF(AND($C43&lt;&gt;"",$C43&lt;&gt;0),INDEX(名冊[#All],MATCH($C43,名冊[[#All],[姓名]],0),COLUMN(名冊[[#All],[通知1]])),"")</f>
        <v/>
      </c>
      <c r="G43" s="126" t="str">
        <f t="array" aca="1" ref="G43" ca="1">IF(AND($C43&lt;&gt;"",$C43&lt;&gt;0),INDEX(名冊[#All],MATCH($C43,名冊[[#All],[姓名]],0),COLUMN(名冊[[#All],[通知2]])),"")</f>
        <v/>
      </c>
      <c r="H43" s="126" t="str">
        <f t="array" aca="1" ref="H43" ca="1">IF(AND($C43&lt;&gt;"",$C43&lt;&gt;0),INDEX(名冊[#All],MATCH($C43,名冊[[#All],[姓名]],0),COLUMN(名冊[[#All],[通知3]])),"")</f>
        <v/>
      </c>
      <c r="I43" s="127" t="str">
        <f t="array" aca="1" ref="I43" ca="1">IF(AND($C43&lt;&gt;"",$C43&lt;&gt;0),(INDIRECT("簡訊[@"&amp;$A$1&amp;"]")&amp;","&amp;(IF(AND($C43&lt;&gt;"",$C43&lt;&gt;0),INDEX(名冊[#All],MATCH($C43,名冊[[#All],[姓名]],0),COLUMN(名冊[[#All],[簡訊]])),""))),"")</f>
        <v/>
      </c>
    </row>
    <row r="44" spans="1:9" ht="25.4" customHeight="1">
      <c r="A44" s="123" t="str">
        <f t="shared" ca="1" si="0"/>
        <v/>
      </c>
      <c r="B44" s="124" t="str">
        <f t="array" aca="1" ref="B44" ca="1">IF(AND($C44&lt;&gt;"",$C44&lt;&gt;0),INDEX(名冊[#All],MATCH($C44,名冊[[#All],[姓名]],0),COLUMN(名冊[[#All],[字號]])),"")</f>
        <v/>
      </c>
      <c r="C44" s="125" t="str">
        <f t="array" aca="1" ref="C44" ca="1">IFERROR(INDEX(名冊[#All],SMALL(IF(INDIRECT("名冊[[#全部],["&amp;$A$1&amp;"]]")&lt;&gt;"",ROW(名冊[[#All],[通知1]]),"N"),ROW(名冊!#REF!)),COLUMN(名冊[[#All],[姓名]])),"")</f>
        <v/>
      </c>
      <c r="D44" s="133" t="str">
        <f t="array" aca="1" ref="D44" ca="1">IF(AND($C44&lt;&gt;"",$C44&lt;&gt;0),INDEX(名冊[#All],MATCH($C44,名冊[[#All],[姓名]],0),COLUMN(名冊[[#All],[備註]])),"")</f>
        <v/>
      </c>
      <c r="E44" s="139" t="str">
        <f t="array" aca="1" ref="E44" ca="1">IF(AND($C44&lt;&gt;"",$C44&lt;&gt;0),INDEX(名冊[#All],MATCH($C44,名冊[[#All],[姓名]],0),COLUMN(名冊[[#All],[傳訊]])),"")</f>
        <v/>
      </c>
      <c r="F44" s="126" t="str">
        <f t="array" aca="1" ref="F44" ca="1">IF(AND($C44&lt;&gt;"",$C44&lt;&gt;0),INDEX(名冊[#All],MATCH($C44,名冊[[#All],[姓名]],0),COLUMN(名冊[[#All],[通知1]])),"")</f>
        <v/>
      </c>
      <c r="G44" s="126" t="str">
        <f t="array" aca="1" ref="G44" ca="1">IF(AND($C44&lt;&gt;"",$C44&lt;&gt;0),INDEX(名冊[#All],MATCH($C44,名冊[[#All],[姓名]],0),COLUMN(名冊[[#All],[通知2]])),"")</f>
        <v/>
      </c>
      <c r="H44" s="126" t="str">
        <f t="array" aca="1" ref="H44" ca="1">IF(AND($C44&lt;&gt;"",$C44&lt;&gt;0),INDEX(名冊[#All],MATCH($C44,名冊[[#All],[姓名]],0),COLUMN(名冊[[#All],[通知3]])),"")</f>
        <v/>
      </c>
      <c r="I44" s="127" t="str">
        <f t="array" aca="1" ref="I44" ca="1">IF(AND($C44&lt;&gt;"",$C44&lt;&gt;0),(INDIRECT("簡訊[@"&amp;$A$1&amp;"]")&amp;","&amp;(IF(AND($C44&lt;&gt;"",$C44&lt;&gt;0),INDEX(名冊[#All],MATCH($C44,名冊[[#All],[姓名]],0),COLUMN(名冊[[#All],[簡訊]])),""))),"")</f>
        <v/>
      </c>
    </row>
    <row r="45" spans="1:9" ht="25.4" customHeight="1">
      <c r="A45" s="123">
        <f t="shared" ca="1" si="0"/>
        <v>43</v>
      </c>
      <c r="B45" s="124" t="str">
        <f t="array" aca="1" ref="B45" ca="1">IF(AND($C45&lt;&gt;"",$C45&lt;&gt;0),INDEX(名冊[#All],MATCH($C45,名冊[[#All],[姓名]],0),COLUMN(名冊[[#All],[字號]])),"")</f>
        <v>1-346</v>
      </c>
      <c r="C45" s="125" t="str">
        <f t="array" aca="1" ref="C45" ca="1">IFERROR(INDEX(名冊[#All],SMALL(IF(INDIRECT("名冊[[#全部],["&amp;$A$1&amp;"]]")&lt;&gt;"",ROW(名冊[[#All],[通知1]]),"N"),ROW(名冊!A31)),COLUMN(名冊[[#All],[姓名]])),"")</f>
        <v>朱盛國</v>
      </c>
      <c r="D45" s="133">
        <f t="array" aca="1" ref="D45" ca="1">IF(AND($C45&lt;&gt;"",$C45&lt;&gt;0),INDEX(名冊[#All],MATCH($C45,名冊[[#All],[姓名]],0),COLUMN(名冊[[#All],[備註]])),"")</f>
        <v>0</v>
      </c>
      <c r="E45" s="139">
        <f t="array" aca="1" ref="E45" ca="1">IF(AND($C45&lt;&gt;"",$C45&lt;&gt;0),INDEX(名冊[#All],MATCH($C45,名冊[[#All],[姓名]],0),COLUMN(名冊[[#All],[傳訊]])),"")</f>
        <v>0</v>
      </c>
      <c r="F45" s="126" t="str">
        <f t="array" aca="1" ref="F45" ca="1">IF(AND($C45&lt;&gt;"",$C45&lt;&gt;0),INDEX(名冊[#All],MATCH($C45,名冊[[#All],[姓名]],0),COLUMN(名冊[[#All],[通知1]])),"")</f>
        <v>0963827474</v>
      </c>
      <c r="G45" s="126">
        <f t="array" aca="1" ref="G45" ca="1">IF(AND($C45&lt;&gt;"",$C45&lt;&gt;0),INDEX(名冊[#All],MATCH($C45,名冊[[#All],[姓名]],0),COLUMN(名冊[[#All],[通知2]])),"")</f>
        <v>0</v>
      </c>
      <c r="H45" s="126">
        <f t="array" aca="1" ref="H45" ca="1">IF(AND($C45&lt;&gt;"",$C45&lt;&gt;0),INDEX(名冊[#All],MATCH($C45,名冊[[#All],[姓名]],0),COLUMN(名冊[[#All],[通知3]])),"")</f>
        <v>0</v>
      </c>
      <c r="I45" s="127" t="str">
        <f t="array" aca="1" ref="I45" ca="1">IF(AND($C45&lt;&gt;"",$C45&lt;&gt;0),(INDIRECT("簡訊[@"&amp;$A$1&amp;"]")&amp;","&amp;(IF(AND($C45&lt;&gt;"",$C45&lt;&gt;0),INDEX(名冊[#All],MATCH($C45,名冊[[#All],[姓名]],0),COLUMN(名冊[[#All],[簡訊]])),""))),"")</f>
        <v>0963827474,您好：通知朱盛國 君於龍祥精神護理之家114年4月月費共5639元整，如有疑問請來電(分機218)，謝謝。</v>
      </c>
    </row>
    <row r="46" spans="1:9" ht="25.4" customHeight="1">
      <c r="A46" s="123">
        <f t="shared" ca="1" si="0"/>
        <v>44</v>
      </c>
      <c r="B46" s="124" t="str">
        <f t="array" aca="1" ref="B46" ca="1">IF(AND($C46&lt;&gt;"",$C46&lt;&gt;0),INDEX(名冊[#All],MATCH($C46,名冊[[#All],[姓名]],0),COLUMN(名冊[[#All],[字號]])),"")</f>
        <v>1-354</v>
      </c>
      <c r="C46" s="125" t="str">
        <f t="array" aca="1" ref="C46" ca="1">IFERROR(INDEX(名冊[#All],SMALL(IF(INDIRECT("名冊[[#全部],["&amp;$A$1&amp;"]]")&lt;&gt;"",ROW(名冊[[#All],[通知1]]),"N"),ROW(名冊!A32)),COLUMN(名冊[[#All],[姓名]])),"")</f>
        <v>楊小燕</v>
      </c>
      <c r="D46" s="133">
        <f t="array" aca="1" ref="D46" ca="1">IF(AND($C46&lt;&gt;"",$C46&lt;&gt;0),INDEX(名冊[#All],MATCH($C46,名冊[[#All],[姓名]],0),COLUMN(名冊[[#All],[備註]])),"")</f>
        <v>0</v>
      </c>
      <c r="E46" s="139">
        <f t="array" aca="1" ref="E46" ca="1">IF(AND($C46&lt;&gt;"",$C46&lt;&gt;0),INDEX(名冊[#All],MATCH($C46,名冊[[#All],[姓名]],0),COLUMN(名冊[[#All],[傳訊]])),"")</f>
        <v>0</v>
      </c>
      <c r="F46" s="126" t="str">
        <f t="array" aca="1" ref="F46" ca="1">IF(AND($C46&lt;&gt;"",$C46&lt;&gt;0),INDEX(名冊[#All],MATCH($C46,名冊[[#All],[姓名]],0),COLUMN(名冊[[#All],[通知1]])),"")</f>
        <v>0937886695</v>
      </c>
      <c r="G46" s="126">
        <f t="array" aca="1" ref="G46" ca="1">IF(AND($C46&lt;&gt;"",$C46&lt;&gt;0),INDEX(名冊[#All],MATCH($C46,名冊[[#All],[姓名]],0),COLUMN(名冊[[#All],[通知2]])),"")</f>
        <v>0</v>
      </c>
      <c r="H46" s="126">
        <f t="array" aca="1" ref="H46" ca="1">IF(AND($C46&lt;&gt;"",$C46&lt;&gt;0),INDEX(名冊[#All],MATCH($C46,名冊[[#All],[姓名]],0),COLUMN(名冊[[#All],[通知3]])),"")</f>
        <v>0</v>
      </c>
      <c r="I46" s="127" t="str">
        <f t="array" aca="1" ref="I46" ca="1">IF(AND($C46&lt;&gt;"",$C46&lt;&gt;0),(INDIRECT("簡訊[@"&amp;$A$1&amp;"]")&amp;","&amp;(IF(AND($C46&lt;&gt;"",$C46&lt;&gt;0),INDEX(名冊[#All],MATCH($C46,名冊[[#All],[姓名]],0),COLUMN(名冊[[#All],[簡訊]])),""))),"")</f>
        <v>0937886695,您好：通知楊小燕 君於龍祥精神護理之家114年4月月費共9537元整，如有疑問請來電(分機218)，謝謝。</v>
      </c>
    </row>
    <row r="47" spans="1:9" ht="25.4" customHeight="1">
      <c r="A47" s="123" t="str">
        <f t="shared" ca="1" si="0"/>
        <v/>
      </c>
      <c r="B47" s="124" t="str">
        <f t="array" aca="1" ref="B47" ca="1">IF(AND($C47&lt;&gt;"",$C47&lt;&gt;0),INDEX(名冊[#All],MATCH($C47,名冊[[#All],[姓名]],0),COLUMN(名冊[[#All],[字號]])),"")</f>
        <v/>
      </c>
      <c r="C47" s="125" t="str">
        <f t="array" aca="1" ref="C47" ca="1">IFERROR(INDEX(名冊[#All],SMALL(IF(INDIRECT("名冊[[#全部],["&amp;$A$1&amp;"]]")&lt;&gt;"",ROW(名冊[[#All],[通知1]]),"N"),ROW(名冊!#REF!)),COLUMN(名冊[[#All],[姓名]])),"")</f>
        <v/>
      </c>
      <c r="D47" s="133" t="str">
        <f t="array" aca="1" ref="D47" ca="1">IF(AND($C47&lt;&gt;"",$C47&lt;&gt;0),INDEX(名冊[#All],MATCH($C47,名冊[[#All],[姓名]],0),COLUMN(名冊[[#All],[備註]])),"")</f>
        <v/>
      </c>
      <c r="E47" s="139" t="str">
        <f t="array" aca="1" ref="E47" ca="1">IF(AND($C47&lt;&gt;"",$C47&lt;&gt;0),INDEX(名冊[#All],MATCH($C47,名冊[[#All],[姓名]],0),COLUMN(名冊[[#All],[傳訊]])),"")</f>
        <v/>
      </c>
      <c r="F47" s="126" t="str">
        <f t="array" aca="1" ref="F47" ca="1">IF(AND($C47&lt;&gt;"",$C47&lt;&gt;0),INDEX(名冊[#All],MATCH($C47,名冊[[#All],[姓名]],0),COLUMN(名冊[[#All],[通知1]])),"")</f>
        <v/>
      </c>
      <c r="G47" s="126" t="str">
        <f t="array" aca="1" ref="G47" ca="1">IF(AND($C47&lt;&gt;"",$C47&lt;&gt;0),INDEX(名冊[#All],MATCH($C47,名冊[[#All],[姓名]],0),COLUMN(名冊[[#All],[通知2]])),"")</f>
        <v/>
      </c>
      <c r="H47" s="126" t="str">
        <f t="array" aca="1" ref="H47" ca="1">IF(AND($C47&lt;&gt;"",$C47&lt;&gt;0),INDEX(名冊[#All],MATCH($C47,名冊[[#All],[姓名]],0),COLUMN(名冊[[#All],[通知3]])),"")</f>
        <v/>
      </c>
      <c r="I47" s="127" t="str">
        <f t="array" aca="1" ref="I47" ca="1">IF(AND($C47&lt;&gt;"",$C47&lt;&gt;0),(INDIRECT("簡訊[@"&amp;$A$1&amp;"]")&amp;","&amp;(IF(AND($C47&lt;&gt;"",$C47&lt;&gt;0),INDEX(名冊[#All],MATCH($C47,名冊[[#All],[姓名]],0),COLUMN(名冊[[#All],[簡訊]])),""))),"")</f>
        <v/>
      </c>
    </row>
    <row r="48" spans="1:9" ht="25.4" customHeight="1">
      <c r="A48" s="123">
        <f t="shared" ca="1" si="0"/>
        <v>46</v>
      </c>
      <c r="B48" s="124" t="str">
        <f t="array" aca="1" ref="B48" ca="1">IF(AND($C48&lt;&gt;"",$C48&lt;&gt;0),INDEX(名冊[#All],MATCH($C48,名冊[[#All],[姓名]],0),COLUMN(名冊[[#All],[字號]])),"")</f>
        <v>1-366</v>
      </c>
      <c r="C48" s="125" t="str">
        <f t="array" aca="1" ref="C48" ca="1">IFERROR(INDEX(名冊[#All],SMALL(IF(INDIRECT("名冊[[#全部],["&amp;$A$1&amp;"]]")&lt;&gt;"",ROW(名冊[[#All],[通知1]]),"N"),ROW(名冊!A33)),COLUMN(名冊[[#All],[姓名]])),"")</f>
        <v>簡佳淋</v>
      </c>
      <c r="D48" s="133">
        <f t="array" aca="1" ref="D48" ca="1">IF(AND($C48&lt;&gt;"",$C48&lt;&gt;0),INDEX(名冊[#All],MATCH($C48,名冊[[#All],[姓名]],0),COLUMN(名冊[[#All],[備註]])),"")</f>
        <v>0</v>
      </c>
      <c r="E48" s="139">
        <f t="array" aca="1" ref="E48" ca="1">IF(AND($C48&lt;&gt;"",$C48&lt;&gt;0),INDEX(名冊[#All],MATCH($C48,名冊[[#All],[姓名]],0),COLUMN(名冊[[#All],[傳訊]])),"")</f>
        <v>0</v>
      </c>
      <c r="F48" s="126" t="str">
        <f t="array" aca="1" ref="F48" ca="1">IF(AND($C48&lt;&gt;"",$C48&lt;&gt;0),INDEX(名冊[#All],MATCH($C48,名冊[[#All],[姓名]],0),COLUMN(名冊[[#All],[通知1]])),"")</f>
        <v>0935630351</v>
      </c>
      <c r="G48" s="126">
        <f t="array" aca="1" ref="G48" ca="1">IF(AND($C48&lt;&gt;"",$C48&lt;&gt;0),INDEX(名冊[#All],MATCH($C48,名冊[[#All],[姓名]],0),COLUMN(名冊[[#All],[通知2]])),"")</f>
        <v>0</v>
      </c>
      <c r="H48" s="126">
        <f t="array" aca="1" ref="H48" ca="1">IF(AND($C48&lt;&gt;"",$C48&lt;&gt;0),INDEX(名冊[#All],MATCH($C48,名冊[[#All],[姓名]],0),COLUMN(名冊[[#All],[通知3]])),"")</f>
        <v>0</v>
      </c>
      <c r="I48" s="127" t="str">
        <f t="array" aca="1" ref="I48" ca="1">IF(AND($C48&lt;&gt;"",$C48&lt;&gt;0),(INDIRECT("簡訊[@"&amp;$A$1&amp;"]")&amp;","&amp;(IF(AND($C48&lt;&gt;"",$C48&lt;&gt;0),INDEX(名冊[#All],MATCH($C48,名冊[[#All],[姓名]],0),COLUMN(名冊[[#All],[簡訊]])),""))),"")</f>
        <v>0935630351,您好：通知簡佳淋 君於龍祥精神護理之家114年4月月費共10547元整，如有疑問請來電(分機218)，謝謝。</v>
      </c>
    </row>
    <row r="49" spans="1:9" ht="25.4" customHeight="1">
      <c r="A49" s="123">
        <f t="shared" ca="1" si="0"/>
        <v>47</v>
      </c>
      <c r="B49" s="124" t="str">
        <f t="array" aca="1" ref="B49" ca="1">IF(AND($C49&lt;&gt;"",$C49&lt;&gt;0),INDEX(名冊[#All],MATCH($C49,名冊[[#All],[姓名]],0),COLUMN(名冊[[#All],[字號]])),"")</f>
        <v>1-370</v>
      </c>
      <c r="C49" s="125" t="str">
        <f t="array" aca="1" ref="C49" ca="1">IFERROR(INDEX(名冊[#All],SMALL(IF(INDIRECT("名冊[[#全部],["&amp;$A$1&amp;"]]")&lt;&gt;"",ROW(名冊[[#All],[通知1]]),"N"),ROW(名冊!A34)),COLUMN(名冊[[#All],[姓名]])),"")</f>
        <v>黃進來</v>
      </c>
      <c r="D49" s="133">
        <f t="array" aca="1" ref="D49" ca="1">IF(AND($C49&lt;&gt;"",$C49&lt;&gt;0),INDEX(名冊[#All],MATCH($C49,名冊[[#All],[姓名]],0),COLUMN(名冊[[#All],[備註]])),"")</f>
        <v>0</v>
      </c>
      <c r="E49" s="139">
        <f t="array" aca="1" ref="E49" ca="1">IF(AND($C49&lt;&gt;"",$C49&lt;&gt;0),INDEX(名冊[#All],MATCH($C49,名冊[[#All],[姓名]],0),COLUMN(名冊[[#All],[傳訊]])),"")</f>
        <v>0</v>
      </c>
      <c r="F49" s="126" t="str">
        <f t="array" aca="1" ref="F49" ca="1">IF(AND($C49&lt;&gt;"",$C49&lt;&gt;0),INDEX(名冊[#All],MATCH($C49,名冊[[#All],[姓名]],0),COLUMN(名冊[[#All],[通知1]])),"")</f>
        <v>0985265334</v>
      </c>
      <c r="G49" s="126">
        <f t="array" aca="1" ref="G49" ca="1">IF(AND($C49&lt;&gt;"",$C49&lt;&gt;0),INDEX(名冊[#All],MATCH($C49,名冊[[#All],[姓名]],0),COLUMN(名冊[[#All],[通知2]])),"")</f>
        <v>0</v>
      </c>
      <c r="H49" s="126">
        <f t="array" aca="1" ref="H49" ca="1">IF(AND($C49&lt;&gt;"",$C49&lt;&gt;0),INDEX(名冊[#All],MATCH($C49,名冊[[#All],[姓名]],0),COLUMN(名冊[[#All],[通知3]])),"")</f>
        <v>0</v>
      </c>
      <c r="I49" s="127" t="str">
        <f t="array" aca="1" ref="I49" ca="1">IF(AND($C49&lt;&gt;"",$C49&lt;&gt;0),(INDIRECT("簡訊[@"&amp;$A$1&amp;"]")&amp;","&amp;(IF(AND($C49&lt;&gt;"",$C49&lt;&gt;0),INDEX(名冊[#All],MATCH($C49,名冊[[#All],[姓名]],0),COLUMN(名冊[[#All],[簡訊]])),""))),"")</f>
        <v>0985265334,您好：通知黃進來 君於龍祥精神護理之家114年4月月費共9869元整，如有疑問請來電(分機218)，謝謝。</v>
      </c>
    </row>
    <row r="50" spans="1:9" ht="25.4" customHeight="1">
      <c r="A50" s="123" t="str">
        <f t="shared" ca="1" si="0"/>
        <v/>
      </c>
      <c r="B50" s="124" t="str">
        <f t="array" aca="1" ref="B50" ca="1">IF(AND($C50&lt;&gt;"",$C50&lt;&gt;0),INDEX(名冊[#All],MATCH($C50,名冊[[#All],[姓名]],0),COLUMN(名冊[[#All],[字號]])),"")</f>
        <v/>
      </c>
      <c r="C50" s="125" t="str">
        <f t="array" aca="1" ref="C50" ca="1">IFERROR(INDEX(名冊[#All],SMALL(IF(INDIRECT("名冊[[#全部],["&amp;$A$1&amp;"]]")&lt;&gt;"",ROW(名冊[[#All],[通知1]]),"N"),ROW(名冊!#REF!)),COLUMN(名冊[[#All],[姓名]])),"")</f>
        <v/>
      </c>
      <c r="D50" s="133" t="str">
        <f t="array" aca="1" ref="D50" ca="1">IF(AND($C50&lt;&gt;"",$C50&lt;&gt;0),INDEX(名冊[#All],MATCH($C50,名冊[[#All],[姓名]],0),COLUMN(名冊[[#All],[備註]])),"")</f>
        <v/>
      </c>
      <c r="E50" s="139" t="str">
        <f t="array" aca="1" ref="E50" ca="1">IF(AND($C50&lt;&gt;"",$C50&lt;&gt;0),INDEX(名冊[#All],MATCH($C50,名冊[[#All],[姓名]],0),COLUMN(名冊[[#All],[傳訊]])),"")</f>
        <v/>
      </c>
      <c r="F50" s="126" t="str">
        <f t="array" aca="1" ref="F50" ca="1">IF(AND($C50&lt;&gt;"",$C50&lt;&gt;0),INDEX(名冊[#All],MATCH($C50,名冊[[#All],[姓名]],0),COLUMN(名冊[[#All],[通知1]])),"")</f>
        <v/>
      </c>
      <c r="G50" s="126" t="str">
        <f t="array" aca="1" ref="G50" ca="1">IF(AND($C50&lt;&gt;"",$C50&lt;&gt;0),INDEX(名冊[#All],MATCH($C50,名冊[[#All],[姓名]],0),COLUMN(名冊[[#All],[通知2]])),"")</f>
        <v/>
      </c>
      <c r="H50" s="126" t="str">
        <f t="array" aca="1" ref="H50" ca="1">IF(AND($C50&lt;&gt;"",$C50&lt;&gt;0),INDEX(名冊[#All],MATCH($C50,名冊[[#All],[姓名]],0),COLUMN(名冊[[#All],[通知3]])),"")</f>
        <v/>
      </c>
      <c r="I50" s="127" t="str">
        <f t="array" aca="1" ref="I50" ca="1">IF(AND($C50&lt;&gt;"",$C50&lt;&gt;0),(INDIRECT("簡訊[@"&amp;$A$1&amp;"]")&amp;","&amp;(IF(AND($C50&lt;&gt;"",$C50&lt;&gt;0),INDEX(名冊[#All],MATCH($C50,名冊[[#All],[姓名]],0),COLUMN(名冊[[#All],[簡訊]])),""))),"")</f>
        <v/>
      </c>
    </row>
    <row r="51" spans="1:9" ht="25.4" customHeight="1">
      <c r="A51" s="128" t="str">
        <f t="shared" ca="1" si="0"/>
        <v/>
      </c>
      <c r="B51" s="124" t="str">
        <f t="array" aca="1" ref="B51" ca="1">IF(AND($C51&lt;&gt;"",$C51&lt;&gt;0),INDEX(名冊[#All],MATCH($C51,名冊[[#All],[姓名]],0),COLUMN(名冊[[#All],[字號]])),"")</f>
        <v/>
      </c>
      <c r="C51" s="125" t="str">
        <f t="array" aca="1" ref="C51" ca="1">IFERROR(INDEX(名冊[#All],SMALL(IF(INDIRECT("名冊[[#全部],["&amp;$A$1&amp;"]]")&lt;&gt;"",ROW(名冊[[#All],[通知1]]),"N"),ROW(名冊!#REF!)),COLUMN(名冊[[#All],[姓名]])),"")</f>
        <v/>
      </c>
      <c r="D51" s="133" t="str">
        <f t="array" aca="1" ref="D51" ca="1">IF(AND($C51&lt;&gt;"",$C51&lt;&gt;0),INDEX(名冊[#All],MATCH($C51,名冊[[#All],[姓名]],0),COLUMN(名冊[[#All],[備註]])),"")</f>
        <v/>
      </c>
      <c r="E51" s="139" t="str">
        <f t="array" aca="1" ref="E51" ca="1">IF(AND($C51&lt;&gt;"",$C51&lt;&gt;0),INDEX(名冊[#All],MATCH($C51,名冊[[#All],[姓名]],0),COLUMN(名冊[[#All],[傳訊]])),"")</f>
        <v/>
      </c>
      <c r="F51" s="126" t="str">
        <f t="array" aca="1" ref="F51" ca="1">IF(AND($C51&lt;&gt;"",$C51&lt;&gt;0),INDEX(名冊[#All],MATCH($C51,名冊[[#All],[姓名]],0),COLUMN(名冊[[#All],[通知1]])),"")</f>
        <v/>
      </c>
      <c r="G51" s="126" t="str">
        <f t="array" aca="1" ref="G51" ca="1">IF(AND($C51&lt;&gt;"",$C51&lt;&gt;0),INDEX(名冊[#All],MATCH($C51,名冊[[#All],[姓名]],0),COLUMN(名冊[[#All],[通知2]])),"")</f>
        <v/>
      </c>
      <c r="H51" s="126" t="str">
        <f t="array" aca="1" ref="H51" ca="1">IF(AND($C51&lt;&gt;"",$C51&lt;&gt;0),INDEX(名冊[#All],MATCH($C51,名冊[[#All],[姓名]],0),COLUMN(名冊[[#All],[通知3]])),"")</f>
        <v/>
      </c>
      <c r="I51" s="127" t="str">
        <f t="array" aca="1" ref="I51" ca="1">IF(AND($C51&lt;&gt;"",$C51&lt;&gt;0),(INDIRECT("簡訊[@"&amp;$A$1&amp;"]")&amp;","&amp;(IF(AND($C51&lt;&gt;"",$C51&lt;&gt;0),INDEX(名冊[#All],MATCH($C51,名冊[[#All],[姓名]],0),COLUMN(名冊[[#All],[簡訊]])),""))),"")</f>
        <v/>
      </c>
    </row>
    <row r="52" spans="1:9" ht="25.4" customHeight="1">
      <c r="A52" s="128">
        <f t="shared" ca="1" si="0"/>
        <v>50</v>
      </c>
      <c r="B52" s="124" t="str">
        <f t="array" aca="1" ref="B52" ca="1">IF(AND($C52&lt;&gt;"",$C52&lt;&gt;0),INDEX(名冊[#All],MATCH($C52,名冊[[#All],[姓名]],0),COLUMN(名冊[[#All],[字號]])),"")</f>
        <v>1-380</v>
      </c>
      <c r="C52" s="125" t="str">
        <f t="array" aca="1" ref="C52" ca="1">IFERROR(INDEX(名冊[#All],SMALL(IF(INDIRECT("名冊[[#全部],["&amp;$A$1&amp;"]]")&lt;&gt;"",ROW(名冊[[#All],[通知1]]),"N"),ROW(名冊!A35)),COLUMN(名冊[[#All],[姓名]])),"")</f>
        <v>陳宜萱</v>
      </c>
      <c r="D52" s="133">
        <f t="array" aca="1" ref="D52" ca="1">IF(AND($C52&lt;&gt;"",$C52&lt;&gt;0),INDEX(名冊[#All],MATCH($C52,名冊[[#All],[姓名]],0),COLUMN(名冊[[#All],[備註]])),"")</f>
        <v>0</v>
      </c>
      <c r="E52" s="139">
        <f t="array" aca="1" ref="E52" ca="1">IF(AND($C52&lt;&gt;"",$C52&lt;&gt;0),INDEX(名冊[#All],MATCH($C52,名冊[[#All],[姓名]],0),COLUMN(名冊[[#All],[傳訊]])),"")</f>
        <v>0</v>
      </c>
      <c r="F52" s="126" t="str">
        <f t="array" aca="1" ref="F52" ca="1">IF(AND($C52&lt;&gt;"",$C52&lt;&gt;0),INDEX(名冊[#All],MATCH($C52,名冊[[#All],[姓名]],0),COLUMN(名冊[[#All],[通知1]])),"")</f>
        <v>0958914255</v>
      </c>
      <c r="G52" s="126">
        <f t="array" aca="1" ref="G52" ca="1">IF(AND($C52&lt;&gt;"",$C52&lt;&gt;0),INDEX(名冊[#All],MATCH($C52,名冊[[#All],[姓名]],0),COLUMN(名冊[[#All],[通知2]])),"")</f>
        <v>0</v>
      </c>
      <c r="H52" s="126">
        <f t="array" aca="1" ref="H52" ca="1">IF(AND($C52&lt;&gt;"",$C52&lt;&gt;0),INDEX(名冊[#All],MATCH($C52,名冊[[#All],[姓名]],0),COLUMN(名冊[[#All],[通知3]])),"")</f>
        <v>0</v>
      </c>
      <c r="I52" s="127" t="str">
        <f t="array" aca="1" ref="I52" ca="1">IF(AND($C52&lt;&gt;"",$C52&lt;&gt;0),(INDIRECT("簡訊[@"&amp;$A$1&amp;"]")&amp;","&amp;(IF(AND($C52&lt;&gt;"",$C52&lt;&gt;0),INDEX(名冊[#All],MATCH($C52,名冊[[#All],[姓名]],0),COLUMN(名冊[[#All],[簡訊]])),""))),"")</f>
        <v>0958914255,您好：通知陳宜萱 君於龍祥精神護理之家114年4月月費共18132元整，如有疑問請來電(分機218)，謝謝。</v>
      </c>
    </row>
    <row r="53" spans="1:9" ht="25.4" customHeight="1">
      <c r="A53" s="128">
        <f t="shared" ca="1" si="0"/>
        <v>51</v>
      </c>
      <c r="B53" s="124" t="str">
        <f t="array" aca="1" ref="B53" ca="1">IF(AND($C53&lt;&gt;"",$C53&lt;&gt;0),INDEX(名冊[#All],MATCH($C53,名冊[[#All],[姓名]],0),COLUMN(名冊[[#All],[字號]])),"")</f>
        <v>1-402</v>
      </c>
      <c r="C53" s="125" t="str">
        <f t="array" aca="1" ref="C53" ca="1">IFERROR(INDEX(名冊[#All],SMALL(IF(INDIRECT("名冊[[#全部],["&amp;$A$1&amp;"]]")&lt;&gt;"",ROW(名冊[[#All],[通知1]]),"N"),ROW(名冊!A36)),COLUMN(名冊[[#All],[姓名]])),"")</f>
        <v>倪金蘭</v>
      </c>
      <c r="D53" s="133">
        <f t="array" aca="1" ref="D53" ca="1">IF(AND($C53&lt;&gt;"",$C53&lt;&gt;0),INDEX(名冊[#All],MATCH($C53,名冊[[#All],[姓名]],0),COLUMN(名冊[[#All],[備註]])),"")</f>
        <v>0</v>
      </c>
      <c r="E53" s="139">
        <f t="array" aca="1" ref="E53" ca="1">IF(AND($C53&lt;&gt;"",$C53&lt;&gt;0),INDEX(名冊[#All],MATCH($C53,名冊[[#All],[姓名]],0),COLUMN(名冊[[#All],[傳訊]])),"")</f>
        <v>0</v>
      </c>
      <c r="F53" s="126" t="str">
        <f t="array" aca="1" ref="F53" ca="1">IF(AND($C53&lt;&gt;"",$C53&lt;&gt;0),INDEX(名冊[#All],MATCH($C53,名冊[[#All],[姓名]],0),COLUMN(名冊[[#All],[通知1]])),"")</f>
        <v>0936110143</v>
      </c>
      <c r="G53" s="126">
        <f t="array" aca="1" ref="G53" ca="1">IF(AND($C53&lt;&gt;"",$C53&lt;&gt;0),INDEX(名冊[#All],MATCH($C53,名冊[[#All],[姓名]],0),COLUMN(名冊[[#All],[通知2]])),"")</f>
        <v>0</v>
      </c>
      <c r="H53" s="126">
        <f t="array" aca="1" ref="H53" ca="1">IF(AND($C53&lt;&gt;"",$C53&lt;&gt;0),INDEX(名冊[#All],MATCH($C53,名冊[[#All],[姓名]],0),COLUMN(名冊[[#All],[通知3]])),"")</f>
        <v>0</v>
      </c>
      <c r="I53" s="127" t="str">
        <f t="array" aca="1" ref="I53" ca="1">IF(AND($C53&lt;&gt;"",$C53&lt;&gt;0),(INDIRECT("簡訊[@"&amp;$A$1&amp;"]")&amp;","&amp;(IF(AND($C53&lt;&gt;"",$C53&lt;&gt;0),INDEX(名冊[#All],MATCH($C53,名冊[[#All],[姓名]],0),COLUMN(名冊[[#All],[簡訊]])),""))),"")</f>
        <v>0936110143,您好：通知倪金蘭 君於龍祥精神護理之家114年4月月費共20698元整，如有疑問請來電(分機218)，謝謝。</v>
      </c>
    </row>
    <row r="54" spans="1:9" ht="25.4" customHeight="1">
      <c r="A54" s="128" t="str">
        <f t="shared" ca="1" si="0"/>
        <v/>
      </c>
      <c r="B54" s="124" t="str">
        <f t="array" aca="1" ref="B54" ca="1">IF(AND($C54&lt;&gt;"",$C54&lt;&gt;0),INDEX(名冊[#All],MATCH($C54,名冊[[#All],[姓名]],0),COLUMN(名冊[[#All],[字號]])),"")</f>
        <v/>
      </c>
      <c r="C54" s="125" t="str">
        <f t="array" aca="1" ref="C54" ca="1">IFERROR(INDEX(名冊[#All],SMALL(IF(INDIRECT("名冊[[#全部],["&amp;$A$1&amp;"]]")&lt;&gt;"",ROW(名冊[[#All],[通知1]]),"N"),ROW(名冊!#REF!)),COLUMN(名冊[[#All],[姓名]])),"")</f>
        <v/>
      </c>
      <c r="D54" s="133" t="str">
        <f t="array" aca="1" ref="D54" ca="1">IF(AND($C54&lt;&gt;"",$C54&lt;&gt;0),INDEX(名冊[#All],MATCH($C54,名冊[[#All],[姓名]],0),COLUMN(名冊[[#All],[備註]])),"")</f>
        <v/>
      </c>
      <c r="E54" s="139" t="str">
        <f t="array" aca="1" ref="E54" ca="1">IF(AND($C54&lt;&gt;"",$C54&lt;&gt;0),INDEX(名冊[#All],MATCH($C54,名冊[[#All],[姓名]],0),COLUMN(名冊[[#All],[傳訊]])),"")</f>
        <v/>
      </c>
      <c r="F54" s="126" t="str">
        <f t="array" aca="1" ref="F54" ca="1">IF(AND($C54&lt;&gt;"",$C54&lt;&gt;0),INDEX(名冊[#All],MATCH($C54,名冊[[#All],[姓名]],0),COLUMN(名冊[[#All],[通知1]])),"")</f>
        <v/>
      </c>
      <c r="G54" s="126" t="str">
        <f t="array" aca="1" ref="G54" ca="1">IF(AND($C54&lt;&gt;"",$C54&lt;&gt;0),INDEX(名冊[#All],MATCH($C54,名冊[[#All],[姓名]],0),COLUMN(名冊[[#All],[通知2]])),"")</f>
        <v/>
      </c>
      <c r="H54" s="126" t="str">
        <f t="array" aca="1" ref="H54" ca="1">IF(AND($C54&lt;&gt;"",$C54&lt;&gt;0),INDEX(名冊[#All],MATCH($C54,名冊[[#All],[姓名]],0),COLUMN(名冊[[#All],[通知3]])),"")</f>
        <v/>
      </c>
      <c r="I54" s="127" t="str">
        <f t="array" aca="1" ref="I54" ca="1">IF(AND($C54&lt;&gt;"",$C54&lt;&gt;0),(INDIRECT("簡訊[@"&amp;$A$1&amp;"]")&amp;","&amp;(IF(AND($C54&lt;&gt;"",$C54&lt;&gt;0),INDEX(名冊[#All],MATCH($C54,名冊[[#All],[姓名]],0),COLUMN(名冊[[#All],[簡訊]])),""))),"")</f>
        <v/>
      </c>
    </row>
    <row r="55" spans="1:9" ht="25.4" customHeight="1">
      <c r="A55" s="128">
        <f t="shared" ca="1" si="0"/>
        <v>53</v>
      </c>
      <c r="B55" s="124" t="str">
        <f t="array" aca="1" ref="B55" ca="1">IF(AND($C55&lt;&gt;"",$C55&lt;&gt;0),INDEX(名冊[#All],MATCH($C55,名冊[[#All],[姓名]],0),COLUMN(名冊[[#All],[字號]])),"")</f>
        <v>1-409</v>
      </c>
      <c r="C55" s="125" t="str">
        <f t="array" aca="1" ref="C55" ca="1">IFERROR(INDEX(名冊[#All],SMALL(IF(INDIRECT("名冊[[#全部],["&amp;$A$1&amp;"]]")&lt;&gt;"",ROW(名冊[[#All],[通知1]]),"N"),ROW(名冊!A37)),COLUMN(名冊[[#All],[姓名]])),"")</f>
        <v>喻謝寶琴</v>
      </c>
      <c r="D55" s="133">
        <f t="array" aca="1" ref="D55" ca="1">IF(AND($C55&lt;&gt;"",$C55&lt;&gt;0),INDEX(名冊[#All],MATCH($C55,名冊[[#All],[姓名]],0),COLUMN(名冊[[#All],[備註]])),"")</f>
        <v>0</v>
      </c>
      <c r="E55" s="139">
        <f t="array" aca="1" ref="E55" ca="1">IF(AND($C55&lt;&gt;"",$C55&lt;&gt;0),INDEX(名冊[#All],MATCH($C55,名冊[[#All],[姓名]],0),COLUMN(名冊[[#All],[傳訊]])),"")</f>
        <v>0</v>
      </c>
      <c r="F55" s="126" t="str">
        <f t="array" aca="1" ref="F55" ca="1">IF(AND($C55&lt;&gt;"",$C55&lt;&gt;0),INDEX(名冊[#All],MATCH($C55,名冊[[#All],[姓名]],0),COLUMN(名冊[[#All],[通知1]])),"")</f>
        <v>0938071935</v>
      </c>
      <c r="G55" s="126">
        <f t="array" aca="1" ref="G55" ca="1">IF(AND($C55&lt;&gt;"",$C55&lt;&gt;0),INDEX(名冊[#All],MATCH($C55,名冊[[#All],[姓名]],0),COLUMN(名冊[[#All],[通知2]])),"")</f>
        <v>0</v>
      </c>
      <c r="H55" s="126">
        <f t="array" aca="1" ref="H55" ca="1">IF(AND($C55&lt;&gt;"",$C55&lt;&gt;0),INDEX(名冊[#All],MATCH($C55,名冊[[#All],[姓名]],0),COLUMN(名冊[[#All],[通知3]])),"")</f>
        <v>0</v>
      </c>
      <c r="I55" s="127" t="str">
        <f t="array" aca="1" ref="I55" ca="1">IF(AND($C55&lt;&gt;"",$C55&lt;&gt;0),(INDIRECT("簡訊[@"&amp;$A$1&amp;"]")&amp;","&amp;(IF(AND($C55&lt;&gt;"",$C55&lt;&gt;0),INDEX(名冊[#All],MATCH($C55,名冊[[#All],[姓名]],0),COLUMN(名冊[[#All],[簡訊]])),""))),"")</f>
        <v>0938071935,您好：通知喻謝寶琴 君於龍祥精神護理之家114年4月月費共14002元整，如有疑問請來電(分機218)，謝謝。</v>
      </c>
    </row>
    <row r="56" spans="1:9" ht="25.4" customHeight="1">
      <c r="A56" s="128" t="str">
        <f t="shared" ca="1" si="0"/>
        <v/>
      </c>
      <c r="B56" s="124" t="str">
        <f t="array" aca="1" ref="B56" ca="1">IF(AND($C56&lt;&gt;"",$C56&lt;&gt;0),INDEX(名冊[#All],MATCH($C56,名冊[[#All],[姓名]],0),COLUMN(名冊[[#All],[字號]])),"")</f>
        <v/>
      </c>
      <c r="C56" s="125" t="str">
        <f t="array" aca="1" ref="C56" ca="1">IFERROR(INDEX(名冊[#All],SMALL(IF(INDIRECT("名冊[[#全部],["&amp;$A$1&amp;"]]")&lt;&gt;"",ROW(名冊[[#All],[通知1]]),"N"),ROW(名冊!#REF!)),COLUMN(名冊[[#All],[姓名]])),"")</f>
        <v/>
      </c>
      <c r="D56" s="133" t="str">
        <f t="array" aca="1" ref="D56" ca="1">IF(AND($C56&lt;&gt;"",$C56&lt;&gt;0),INDEX(名冊[#All],MATCH($C56,名冊[[#All],[姓名]],0),COLUMN(名冊[[#All],[備註]])),"")</f>
        <v/>
      </c>
      <c r="E56" s="139" t="str">
        <f t="array" aca="1" ref="E56" ca="1">IF(AND($C56&lt;&gt;"",$C56&lt;&gt;0),INDEX(名冊[#All],MATCH($C56,名冊[[#All],[姓名]],0),COLUMN(名冊[[#All],[傳訊]])),"")</f>
        <v/>
      </c>
      <c r="F56" s="126" t="str">
        <f t="array" aca="1" ref="F56" ca="1">IF(AND($C56&lt;&gt;"",$C56&lt;&gt;0),INDEX(名冊[#All],MATCH($C56,名冊[[#All],[姓名]],0),COLUMN(名冊[[#All],[通知1]])),"")</f>
        <v/>
      </c>
      <c r="G56" s="126" t="str">
        <f t="array" aca="1" ref="G56" ca="1">IF(AND($C56&lt;&gt;"",$C56&lt;&gt;0),INDEX(名冊[#All],MATCH($C56,名冊[[#All],[姓名]],0),COLUMN(名冊[[#All],[通知2]])),"")</f>
        <v/>
      </c>
      <c r="H56" s="126" t="str">
        <f t="array" aca="1" ref="H56" ca="1">IF(AND($C56&lt;&gt;"",$C56&lt;&gt;0),INDEX(名冊[#All],MATCH($C56,名冊[[#All],[姓名]],0),COLUMN(名冊[[#All],[通知3]])),"")</f>
        <v/>
      </c>
      <c r="I56" s="127" t="str">
        <f t="array" aca="1" ref="I56" ca="1">IF(AND($C56&lt;&gt;"",$C56&lt;&gt;0),(INDIRECT("簡訊[@"&amp;$A$1&amp;"]")&amp;","&amp;(IF(AND($C56&lt;&gt;"",$C56&lt;&gt;0),INDEX(名冊[#All],MATCH($C56,名冊[[#All],[姓名]],0),COLUMN(名冊[[#All],[簡訊]])),""))),"")</f>
        <v/>
      </c>
    </row>
    <row r="57" spans="1:9" ht="25.4" customHeight="1">
      <c r="A57" s="128">
        <f t="shared" ca="1" si="0"/>
        <v>55</v>
      </c>
      <c r="B57" s="124" t="str">
        <f t="array" aca="1" ref="B57" ca="1">IF(AND($C57&lt;&gt;"",$C57&lt;&gt;0),INDEX(名冊[#All],MATCH($C57,名冊[[#All],[姓名]],0),COLUMN(名冊[[#All],[字號]])),"")</f>
        <v>1-415</v>
      </c>
      <c r="C57" s="125" t="str">
        <f t="array" aca="1" ref="C57" ca="1">IFERROR(INDEX(名冊[#All],SMALL(IF(INDIRECT("名冊[[#全部],["&amp;$A$1&amp;"]]")&lt;&gt;"",ROW(名冊[[#All],[通知1]]),"N"),ROW(名冊!A38)),COLUMN(名冊[[#All],[姓名]])),"")</f>
        <v>王中慶</v>
      </c>
      <c r="D57" s="133">
        <f t="array" aca="1" ref="D57" ca="1">IF(AND($C57&lt;&gt;"",$C57&lt;&gt;0),INDEX(名冊[#All],MATCH($C57,名冊[[#All],[姓名]],0),COLUMN(名冊[[#All],[備註]])),"")</f>
        <v>0</v>
      </c>
      <c r="E57" s="139">
        <f t="array" aca="1" ref="E57" ca="1">IF(AND($C57&lt;&gt;"",$C57&lt;&gt;0),INDEX(名冊[#All],MATCH($C57,名冊[[#All],[姓名]],0),COLUMN(名冊[[#All],[傳訊]])),"")</f>
        <v>0</v>
      </c>
      <c r="F57" s="126" t="str">
        <f t="array" aca="1" ref="F57" ca="1">IF(AND($C57&lt;&gt;"",$C57&lt;&gt;0),INDEX(名冊[#All],MATCH($C57,名冊[[#All],[姓名]],0),COLUMN(名冊[[#All],[通知1]])),"")</f>
        <v>0988249335</v>
      </c>
      <c r="G57" s="126" t="str">
        <f t="array" aca="1" ref="G57" ca="1">IF(AND($C57&lt;&gt;"",$C57&lt;&gt;0),INDEX(名冊[#All],MATCH($C57,名冊[[#All],[姓名]],0),COLUMN(名冊[[#All],[通知2]])),"")</f>
        <v>0905125905</v>
      </c>
      <c r="H57" s="126">
        <f t="array" aca="1" ref="H57" ca="1">IF(AND($C57&lt;&gt;"",$C57&lt;&gt;0),INDEX(名冊[#All],MATCH($C57,名冊[[#All],[姓名]],0),COLUMN(名冊[[#All],[通知3]])),"")</f>
        <v>0</v>
      </c>
      <c r="I57" s="127" t="str">
        <f t="array" aca="1" ref="I57" ca="1">IF(AND($C57&lt;&gt;"",$C57&lt;&gt;0),(INDIRECT("簡訊[@"&amp;$A$1&amp;"]")&amp;","&amp;(IF(AND($C57&lt;&gt;"",$C57&lt;&gt;0),INDEX(名冊[#All],MATCH($C57,名冊[[#All],[姓名]],0),COLUMN(名冊[[#All],[簡訊]])),""))),"")</f>
        <v>0988249335,您好：通知王中慶 君於龍祥精神護理之家114年4月月費共13805元整，如有疑問請來電(分機218)，謝謝。</v>
      </c>
    </row>
    <row r="58" spans="1:9" ht="25.4" customHeight="1">
      <c r="A58" s="128" t="str">
        <f t="shared" ca="1" si="0"/>
        <v/>
      </c>
      <c r="B58" s="124" t="str">
        <f t="array" aca="1" ref="B58" ca="1">IF(AND($C58&lt;&gt;"",$C58&lt;&gt;0),INDEX(名冊[#All],MATCH($C58,名冊[[#All],[姓名]],0),COLUMN(名冊[[#All],[字號]])),"")</f>
        <v/>
      </c>
      <c r="C58" s="125" t="str">
        <f t="array" aca="1" ref="C58" ca="1">IFERROR(INDEX(名冊[#All],SMALL(IF(INDIRECT("名冊[[#全部],["&amp;$A$1&amp;"]]")&lt;&gt;"",ROW(名冊[[#All],[通知1]]),"N"),ROW(名冊!#REF!)),COLUMN(名冊[[#All],[姓名]])),"")</f>
        <v/>
      </c>
      <c r="D58" s="133" t="str">
        <f t="array" aca="1" ref="D58" ca="1">IF(AND($C58&lt;&gt;"",$C58&lt;&gt;0),INDEX(名冊[#All],MATCH($C58,名冊[[#All],[姓名]],0),COLUMN(名冊[[#All],[備註]])),"")</f>
        <v/>
      </c>
      <c r="E58" s="139" t="str">
        <f t="array" aca="1" ref="E58" ca="1">IF(AND($C58&lt;&gt;"",$C58&lt;&gt;0),INDEX(名冊[#All],MATCH($C58,名冊[[#All],[姓名]],0),COLUMN(名冊[[#All],[傳訊]])),"")</f>
        <v/>
      </c>
      <c r="F58" s="126" t="str">
        <f t="array" aca="1" ref="F58" ca="1">IF(AND($C58&lt;&gt;"",$C58&lt;&gt;0),INDEX(名冊[#All],MATCH($C58,名冊[[#All],[姓名]],0),COLUMN(名冊[[#All],[通知1]])),"")</f>
        <v/>
      </c>
      <c r="G58" s="126" t="str">
        <f t="array" aca="1" ref="G58" ca="1">IF(AND($C58&lt;&gt;"",$C58&lt;&gt;0),INDEX(名冊[#All],MATCH($C58,名冊[[#All],[姓名]],0),COLUMN(名冊[[#All],[通知2]])),"")</f>
        <v/>
      </c>
      <c r="H58" s="126" t="str">
        <f t="array" aca="1" ref="H58" ca="1">IF(AND($C58&lt;&gt;"",$C58&lt;&gt;0),INDEX(名冊[#All],MATCH($C58,名冊[[#All],[姓名]],0),COLUMN(名冊[[#All],[通知3]])),"")</f>
        <v/>
      </c>
      <c r="I58" s="127" t="str">
        <f t="array" aca="1" ref="I58" ca="1">IF(AND($C58&lt;&gt;"",$C58&lt;&gt;0),(INDIRECT("簡訊[@"&amp;$A$1&amp;"]")&amp;","&amp;(IF(AND($C58&lt;&gt;"",$C58&lt;&gt;0),INDEX(名冊[#All],MATCH($C58,名冊[[#All],[姓名]],0),COLUMN(名冊[[#All],[簡訊]])),""))),"")</f>
        <v/>
      </c>
    </row>
    <row r="59" spans="1:9" ht="25.4" customHeight="1">
      <c r="A59" s="128">
        <f t="shared" ca="1" si="0"/>
        <v>57</v>
      </c>
      <c r="B59" s="124" t="str">
        <f t="array" aca="1" ref="B59" ca="1">IF(AND($C59&lt;&gt;"",$C59&lt;&gt;0),INDEX(名冊[#All],MATCH($C59,名冊[[#All],[姓名]],0),COLUMN(名冊[[#All],[字號]])),"")</f>
        <v>1-432</v>
      </c>
      <c r="C59" s="125" t="str">
        <f t="array" aca="1" ref="C59" ca="1">IFERROR(INDEX(名冊[#All],SMALL(IF(INDIRECT("名冊[[#全部],["&amp;$A$1&amp;"]]")&lt;&gt;"",ROW(名冊[[#All],[通知1]]),"N"),ROW(名冊!A39)),COLUMN(名冊[[#All],[姓名]])),"")</f>
        <v>林金菊</v>
      </c>
      <c r="D59" s="133">
        <f t="array" aca="1" ref="D59" ca="1">IF(AND($C59&lt;&gt;"",$C59&lt;&gt;0),INDEX(名冊[#All],MATCH($C59,名冊[[#All],[姓名]],0),COLUMN(名冊[[#All],[備註]])),"")</f>
        <v>0</v>
      </c>
      <c r="E59" s="139">
        <f t="array" aca="1" ref="E59" ca="1">IF(AND($C59&lt;&gt;"",$C59&lt;&gt;0),INDEX(名冊[#All],MATCH($C59,名冊[[#All],[姓名]],0),COLUMN(名冊[[#All],[傳訊]])),"")</f>
        <v>0</v>
      </c>
      <c r="F59" s="126" t="str">
        <f t="array" aca="1" ref="F59" ca="1">IF(AND($C59&lt;&gt;"",$C59&lt;&gt;0),INDEX(名冊[#All],MATCH($C59,名冊[[#All],[姓名]],0),COLUMN(名冊[[#All],[通知1]])),"")</f>
        <v>0936771299</v>
      </c>
      <c r="G59" s="126">
        <f t="array" aca="1" ref="G59" ca="1">IF(AND($C59&lt;&gt;"",$C59&lt;&gt;0),INDEX(名冊[#All],MATCH($C59,名冊[[#All],[姓名]],0),COLUMN(名冊[[#All],[通知2]])),"")</f>
        <v>0</v>
      </c>
      <c r="H59" s="126">
        <f t="array" aca="1" ref="H59" ca="1">IF(AND($C59&lt;&gt;"",$C59&lt;&gt;0),INDEX(名冊[#All],MATCH($C59,名冊[[#All],[姓名]],0),COLUMN(名冊[[#All],[通知3]])),"")</f>
        <v>0</v>
      </c>
      <c r="I59" s="127" t="str">
        <f t="array" aca="1" ref="I59" ca="1">IF(AND($C59&lt;&gt;"",$C59&lt;&gt;0),(INDIRECT("簡訊[@"&amp;$A$1&amp;"]")&amp;","&amp;(IF(AND($C59&lt;&gt;"",$C59&lt;&gt;0),INDEX(名冊[#All],MATCH($C59,名冊[[#All],[姓名]],0),COLUMN(名冊[[#All],[簡訊]])),""))),"")</f>
        <v>0936771299,您好：通知林金菊 君於龍祥精神護理之家114年4月月費共18536元整，如有疑問請來電(分機218)，謝謝。</v>
      </c>
    </row>
    <row r="60" spans="1:9" ht="25.4" customHeight="1">
      <c r="A60" s="128">
        <f t="shared" ca="1" si="0"/>
        <v>58</v>
      </c>
      <c r="B60" s="124" t="str">
        <f t="array" aca="1" ref="B60" ca="1">IF(AND($C60&lt;&gt;"",$C60&lt;&gt;0),INDEX(名冊[#All],MATCH($C60,名冊[[#All],[姓名]],0),COLUMN(名冊[[#All],[字號]])),"")</f>
        <v>1-433</v>
      </c>
      <c r="C60" s="125" t="str">
        <f t="array" aca="1" ref="C60" ca="1">IFERROR(INDEX(名冊[#All],SMALL(IF(INDIRECT("名冊[[#全部],["&amp;$A$1&amp;"]]")&lt;&gt;"",ROW(名冊[[#All],[通知1]]),"N"),ROW(名冊!A40)),COLUMN(名冊[[#All],[姓名]])),"")</f>
        <v>邱秀卿</v>
      </c>
      <c r="D60" s="133">
        <f t="array" aca="1" ref="D60" ca="1">IF(AND($C60&lt;&gt;"",$C60&lt;&gt;0),INDEX(名冊[#All],MATCH($C60,名冊[[#All],[姓名]],0),COLUMN(名冊[[#All],[備註]])),"")</f>
        <v>0</v>
      </c>
      <c r="E60" s="139">
        <f t="array" aca="1" ref="E60" ca="1">IF(AND($C60&lt;&gt;"",$C60&lt;&gt;0),INDEX(名冊[#All],MATCH($C60,名冊[[#All],[姓名]],0),COLUMN(名冊[[#All],[傳訊]])),"")</f>
        <v>0</v>
      </c>
      <c r="F60" s="126" t="str">
        <f t="array" aca="1" ref="F60" ca="1">IF(AND($C60&lt;&gt;"",$C60&lt;&gt;0),INDEX(名冊[#All],MATCH($C60,名冊[[#All],[姓名]],0),COLUMN(名冊[[#All],[通知1]])),"")</f>
        <v>0928583589</v>
      </c>
      <c r="G60" s="126">
        <f t="array" aca="1" ref="G60" ca="1">IF(AND($C60&lt;&gt;"",$C60&lt;&gt;0),INDEX(名冊[#All],MATCH($C60,名冊[[#All],[姓名]],0),COLUMN(名冊[[#All],[通知2]])),"")</f>
        <v>0</v>
      </c>
      <c r="H60" s="126">
        <f t="array" aca="1" ref="H60" ca="1">IF(AND($C60&lt;&gt;"",$C60&lt;&gt;0),INDEX(名冊[#All],MATCH($C60,名冊[[#All],[姓名]],0),COLUMN(名冊[[#All],[通知3]])),"")</f>
        <v>0</v>
      </c>
      <c r="I60" s="127" t="str">
        <f t="array" aca="1" ref="I60" ca="1">IF(AND($C60&lt;&gt;"",$C60&lt;&gt;0),(INDIRECT("簡訊[@"&amp;$A$1&amp;"]")&amp;","&amp;(IF(AND($C60&lt;&gt;"",$C60&lt;&gt;0),INDEX(名冊[#All],MATCH($C60,名冊[[#All],[姓名]],0),COLUMN(名冊[[#All],[簡訊]])),""))),"")</f>
        <v>0928583589,您好：通知邱秀卿 君於龍祥精神護理之家114年4月月費共12390元整，如有疑問請來電(分機218)，謝謝。</v>
      </c>
    </row>
    <row r="61" spans="1:9" ht="25.4" customHeight="1">
      <c r="A61" s="128">
        <f t="shared" ca="1" si="0"/>
        <v>59</v>
      </c>
      <c r="B61" s="124" t="str">
        <f t="array" aca="1" ref="B61" ca="1">IF(AND($C61&lt;&gt;"",$C61&lt;&gt;0),INDEX(名冊[#All],MATCH($C61,名冊[[#All],[姓名]],0),COLUMN(名冊[[#All],[字號]])),"")</f>
        <v>1-438</v>
      </c>
      <c r="C61" s="125" t="str">
        <f t="array" aca="1" ref="C61" ca="1">IFERROR(INDEX(名冊[#All],SMALL(IF(INDIRECT("名冊[[#全部],["&amp;$A$1&amp;"]]")&lt;&gt;"",ROW(名冊[[#All],[通知1]]),"N"),ROW(名冊!A41)),COLUMN(名冊[[#All],[姓名]])),"")</f>
        <v>劉賢德</v>
      </c>
      <c r="D61" s="133">
        <f t="array" aca="1" ref="D61" ca="1">IF(AND($C61&lt;&gt;"",$C61&lt;&gt;0),INDEX(名冊[#All],MATCH($C61,名冊[[#All],[姓名]],0),COLUMN(名冊[[#All],[備註]])),"")</f>
        <v>0</v>
      </c>
      <c r="E61" s="139">
        <f t="array" aca="1" ref="E61" ca="1">IF(AND($C61&lt;&gt;"",$C61&lt;&gt;0),INDEX(名冊[#All],MATCH($C61,名冊[[#All],[姓名]],0),COLUMN(名冊[[#All],[傳訊]])),"")</f>
        <v>0</v>
      </c>
      <c r="F61" s="126" t="str">
        <f t="array" aca="1" ref="F61" ca="1">IF(AND($C61&lt;&gt;"",$C61&lt;&gt;0),INDEX(名冊[#All],MATCH($C61,名冊[[#All],[姓名]],0),COLUMN(名冊[[#All],[通知1]])),"")</f>
        <v>0926380086</v>
      </c>
      <c r="G61" s="126">
        <f t="array" aca="1" ref="G61" ca="1">IF(AND($C61&lt;&gt;"",$C61&lt;&gt;0),INDEX(名冊[#All],MATCH($C61,名冊[[#All],[姓名]],0),COLUMN(名冊[[#All],[通知2]])),"")</f>
        <v>0</v>
      </c>
      <c r="H61" s="126">
        <f t="array" aca="1" ref="H61" ca="1">IF(AND($C61&lt;&gt;"",$C61&lt;&gt;0),INDEX(名冊[#All],MATCH($C61,名冊[[#All],[姓名]],0),COLUMN(名冊[[#All],[通知3]])),"")</f>
        <v>0</v>
      </c>
      <c r="I61" s="127" t="str">
        <f t="array" aca="1" ref="I61" ca="1">IF(AND($C61&lt;&gt;"",$C61&lt;&gt;0),(INDIRECT("簡訊[@"&amp;$A$1&amp;"]")&amp;","&amp;(IF(AND($C61&lt;&gt;"",$C61&lt;&gt;0),INDEX(名冊[#All],MATCH($C61,名冊[[#All],[姓名]],0),COLUMN(名冊[[#All],[簡訊]])),""))),"")</f>
        <v>0926380086,您好：通知劉賢德 君於龍祥精神護理之家114年4月月費共11715元整，如有疑問請來電(分機218)，謝謝。</v>
      </c>
    </row>
    <row r="62" spans="1:9" ht="25.4" customHeight="1">
      <c r="A62" s="128">
        <f t="shared" ca="1" si="0"/>
        <v>60</v>
      </c>
      <c r="B62" s="124" t="str">
        <f t="array" aca="1" ref="B62" ca="1">IF(AND($C62&lt;&gt;"",$C62&lt;&gt;0),INDEX(名冊[#All],MATCH($C62,名冊[[#All],[姓名]],0),COLUMN(名冊[[#All],[字號]])),"")</f>
        <v>1-439</v>
      </c>
      <c r="C62" s="125" t="str">
        <f t="array" aca="1" ref="C62" ca="1">IFERROR(INDEX(名冊[#All],SMALL(IF(INDIRECT("名冊[[#全部],["&amp;$A$1&amp;"]]")&lt;&gt;"",ROW(名冊[[#All],[通知1]]),"N"),ROW(名冊!A42)),COLUMN(名冊[[#All],[姓名]])),"")</f>
        <v>徐汶偉</v>
      </c>
      <c r="D62" s="133">
        <f t="array" aca="1" ref="D62" ca="1">IF(AND($C62&lt;&gt;"",$C62&lt;&gt;0),INDEX(名冊[#All],MATCH($C62,名冊[[#All],[姓名]],0),COLUMN(名冊[[#All],[備註]])),"")</f>
        <v>0</v>
      </c>
      <c r="E62" s="139">
        <f t="array" aca="1" ref="E62" ca="1">IF(AND($C62&lt;&gt;"",$C62&lt;&gt;0),INDEX(名冊[#All],MATCH($C62,名冊[[#All],[姓名]],0),COLUMN(名冊[[#All],[傳訊]])),"")</f>
        <v>0</v>
      </c>
      <c r="F62" s="126" t="str">
        <f t="array" aca="1" ref="F62" ca="1">IF(AND($C62&lt;&gt;"",$C62&lt;&gt;0),INDEX(名冊[#All],MATCH($C62,名冊[[#All],[姓名]],0),COLUMN(名冊[[#All],[通知1]])),"")</f>
        <v>0987522918</v>
      </c>
      <c r="G62" s="126">
        <f t="array" aca="1" ref="G62" ca="1">IF(AND($C62&lt;&gt;"",$C62&lt;&gt;0),INDEX(名冊[#All],MATCH($C62,名冊[[#All],[姓名]],0),COLUMN(名冊[[#All],[通知2]])),"")</f>
        <v>0</v>
      </c>
      <c r="H62" s="126">
        <f t="array" aca="1" ref="H62" ca="1">IF(AND($C62&lt;&gt;"",$C62&lt;&gt;0),INDEX(名冊[#All],MATCH($C62,名冊[[#All],[姓名]],0),COLUMN(名冊[[#All],[通知3]])),"")</f>
        <v>0</v>
      </c>
      <c r="I62" s="127" t="str">
        <f t="array" aca="1" ref="I62" ca="1">IF(AND($C62&lt;&gt;"",$C62&lt;&gt;0),(INDIRECT("簡訊[@"&amp;$A$1&amp;"]")&amp;","&amp;(IF(AND($C62&lt;&gt;"",$C62&lt;&gt;0),INDEX(名冊[#All],MATCH($C62,名冊[[#All],[姓名]],0),COLUMN(名冊[[#All],[簡訊]])),""))),"")</f>
        <v>0987522918,您好：通知徐汶偉 君於龍祥精神護理之家114年4月月費共16315元整，如有疑問請來電(分機218)，謝謝。</v>
      </c>
    </row>
    <row r="63" spans="1:9" ht="25.4" customHeight="1">
      <c r="A63" s="128">
        <f t="shared" ca="1" si="0"/>
        <v>61</v>
      </c>
      <c r="B63" s="124" t="str">
        <f t="array" aca="1" ref="B63" ca="1">IF(AND($C63&lt;&gt;"",$C63&lt;&gt;0),INDEX(名冊[#All],MATCH($C63,名冊[[#All],[姓名]],0),COLUMN(名冊[[#All],[字號]])),"")</f>
        <v>1-441</v>
      </c>
      <c r="C63" s="125" t="str">
        <f t="array" aca="1" ref="C63" ca="1">IFERROR(INDEX(名冊[#All],SMALL(IF(INDIRECT("名冊[[#全部],["&amp;$A$1&amp;"]]")&lt;&gt;"",ROW(名冊[[#All],[通知1]]),"N"),ROW(名冊!A43)),COLUMN(名冊[[#All],[姓名]])),"")</f>
        <v>陳細忠</v>
      </c>
      <c r="D63" s="133">
        <f t="array" aca="1" ref="D63" ca="1">IF(AND($C63&lt;&gt;"",$C63&lt;&gt;0),INDEX(名冊[#All],MATCH($C63,名冊[[#All],[姓名]],0),COLUMN(名冊[[#All],[備註]])),"")</f>
        <v>0</v>
      </c>
      <c r="E63" s="139">
        <f t="array" aca="1" ref="E63" ca="1">IF(AND($C63&lt;&gt;"",$C63&lt;&gt;0),INDEX(名冊[#All],MATCH($C63,名冊[[#All],[姓名]],0),COLUMN(名冊[[#All],[傳訊]])),"")</f>
        <v>0</v>
      </c>
      <c r="F63" s="126" t="str">
        <f t="array" aca="1" ref="F63" ca="1">IF(AND($C63&lt;&gt;"",$C63&lt;&gt;0),INDEX(名冊[#All],MATCH($C63,名冊[[#All],[姓名]],0),COLUMN(名冊[[#All],[通知1]])),"")</f>
        <v>0939124727</v>
      </c>
      <c r="G63" s="126">
        <f t="array" aca="1" ref="G63" ca="1">IF(AND($C63&lt;&gt;"",$C63&lt;&gt;0),INDEX(名冊[#All],MATCH($C63,名冊[[#All],[姓名]],0),COLUMN(名冊[[#All],[通知2]])),"")</f>
        <v>0</v>
      </c>
      <c r="H63" s="126">
        <f t="array" aca="1" ref="H63" ca="1">IF(AND($C63&lt;&gt;"",$C63&lt;&gt;0),INDEX(名冊[#All],MATCH($C63,名冊[[#All],[姓名]],0),COLUMN(名冊[[#All],[通知3]])),"")</f>
        <v>0</v>
      </c>
      <c r="I63" s="127" t="str">
        <f t="array" aca="1" ref="I63" ca="1">IF(AND($C63&lt;&gt;"",$C63&lt;&gt;0),(INDIRECT("簡訊[@"&amp;$A$1&amp;"]")&amp;","&amp;(IF(AND($C63&lt;&gt;"",$C63&lt;&gt;0),INDEX(名冊[#All],MATCH($C63,名冊[[#All],[姓名]],0),COLUMN(名冊[[#All],[簡訊]])),""))),"")</f>
        <v>0939124727,您好：通知陳細忠 君於龍祥精神護理之家114年4月月費共8952元整，如有疑問請來電(分機218)，謝謝。</v>
      </c>
    </row>
    <row r="64" spans="1:9" ht="25.4" customHeight="1">
      <c r="A64" s="128">
        <f t="shared" ca="1" si="0"/>
        <v>62</v>
      </c>
      <c r="B64" s="124" t="str">
        <f t="array" aca="1" ref="B64" ca="1">IF(AND($C64&lt;&gt;"",$C64&lt;&gt;0),INDEX(名冊[#All],MATCH($C64,名冊[[#All],[姓名]],0),COLUMN(名冊[[#All],[字號]])),"")</f>
        <v>1-450</v>
      </c>
      <c r="C64" s="125" t="str">
        <f t="array" aca="1" ref="C64" ca="1">IFERROR(INDEX(名冊[#All],SMALL(IF(INDIRECT("名冊[[#全部],["&amp;$A$1&amp;"]]")&lt;&gt;"",ROW(名冊[[#All],[通知1]]),"N"),ROW(名冊!A44)),COLUMN(名冊[[#All],[姓名]])),"")</f>
        <v>陳錦耀</v>
      </c>
      <c r="D64" s="133">
        <f t="array" aca="1" ref="D64" ca="1">IF(AND($C64&lt;&gt;"",$C64&lt;&gt;0),INDEX(名冊[#All],MATCH($C64,名冊[[#All],[姓名]],0),COLUMN(名冊[[#All],[備註]])),"")</f>
        <v>0</v>
      </c>
      <c r="E64" s="139">
        <f t="array" aca="1" ref="E64" ca="1">IF(AND($C64&lt;&gt;"",$C64&lt;&gt;0),INDEX(名冊[#All],MATCH($C64,名冊[[#All],[姓名]],0),COLUMN(名冊[[#All],[傳訊]])),"")</f>
        <v>0</v>
      </c>
      <c r="F64" s="126" t="str">
        <f t="array" aca="1" ref="F64" ca="1">IF(AND($C64&lt;&gt;"",$C64&lt;&gt;0),INDEX(名冊[#All],MATCH($C64,名冊[[#All],[姓名]],0),COLUMN(名冊[[#All],[通知1]])),"")</f>
        <v>0937962610</v>
      </c>
      <c r="G64" s="126">
        <f t="array" aca="1" ref="G64" ca="1">IF(AND($C64&lt;&gt;"",$C64&lt;&gt;0),INDEX(名冊[#All],MATCH($C64,名冊[[#All],[姓名]],0),COLUMN(名冊[[#All],[通知2]])),"")</f>
        <v>0</v>
      </c>
      <c r="H64" s="126">
        <f t="array" aca="1" ref="H64" ca="1">IF(AND($C64&lt;&gt;"",$C64&lt;&gt;0),INDEX(名冊[#All],MATCH($C64,名冊[[#All],[姓名]],0),COLUMN(名冊[[#All],[通知3]])),"")</f>
        <v>0</v>
      </c>
      <c r="I64" s="127" t="str">
        <f t="array" aca="1" ref="I64" ca="1">IF(AND($C64&lt;&gt;"",$C64&lt;&gt;0),(INDIRECT("簡訊[@"&amp;$A$1&amp;"]")&amp;","&amp;(IF(AND($C64&lt;&gt;"",$C64&lt;&gt;0),INDEX(名冊[#All],MATCH($C64,名冊[[#All],[姓名]],0),COLUMN(名冊[[#All],[簡訊]])),""))),"")</f>
        <v>0937962610,您好：通知陳錦耀 君於龍祥精神護理之家114年4月月費共3289元整，如有疑問請來電(分機218)，謝謝。</v>
      </c>
    </row>
    <row r="65" spans="1:9" ht="25.4" customHeight="1">
      <c r="A65" s="128" t="str">
        <f t="shared" ca="1" si="0"/>
        <v/>
      </c>
      <c r="B65" s="124" t="str">
        <f t="array" aca="1" ref="B65" ca="1">IF(AND($C65&lt;&gt;"",$C65&lt;&gt;0),INDEX(名冊[#All],MATCH($C65,名冊[[#All],[姓名]],0),COLUMN(名冊[[#All],[字號]])),"")</f>
        <v/>
      </c>
      <c r="C65" s="125" t="str">
        <f t="array" aca="1" ref="C65" ca="1">IFERROR(INDEX(名冊[#All],SMALL(IF(INDIRECT("名冊[[#全部],["&amp;$A$1&amp;"]]")&lt;&gt;"",ROW(名冊[[#All],[通知1]]),"N"),ROW(名冊!#REF!)),COLUMN(名冊[[#All],[姓名]])),"")</f>
        <v/>
      </c>
      <c r="D65" s="133" t="str">
        <f t="array" aca="1" ref="D65" ca="1">IF(AND($C65&lt;&gt;"",$C65&lt;&gt;0),INDEX(名冊[#All],MATCH($C65,名冊[[#All],[姓名]],0),COLUMN(名冊[[#All],[備註]])),"")</f>
        <v/>
      </c>
      <c r="E65" s="139" t="str">
        <f t="array" aca="1" ref="E65" ca="1">IF(AND($C65&lt;&gt;"",$C65&lt;&gt;0),INDEX(名冊[#All],MATCH($C65,名冊[[#All],[姓名]],0),COLUMN(名冊[[#All],[傳訊]])),"")</f>
        <v/>
      </c>
      <c r="F65" s="126" t="str">
        <f t="array" aca="1" ref="F65" ca="1">IF(AND($C65&lt;&gt;"",$C65&lt;&gt;0),INDEX(名冊[#All],MATCH($C65,名冊[[#All],[姓名]],0),COLUMN(名冊[[#All],[通知1]])),"")</f>
        <v/>
      </c>
      <c r="G65" s="126" t="str">
        <f t="array" aca="1" ref="G65" ca="1">IF(AND($C65&lt;&gt;"",$C65&lt;&gt;0),INDEX(名冊[#All],MATCH($C65,名冊[[#All],[姓名]],0),COLUMN(名冊[[#All],[通知2]])),"")</f>
        <v/>
      </c>
      <c r="H65" s="126" t="str">
        <f t="array" aca="1" ref="H65" ca="1">IF(AND($C65&lt;&gt;"",$C65&lt;&gt;0),INDEX(名冊[#All],MATCH($C65,名冊[[#All],[姓名]],0),COLUMN(名冊[[#All],[通知3]])),"")</f>
        <v/>
      </c>
      <c r="I65" s="127" t="str">
        <f t="array" aca="1" ref="I65" ca="1">IF(AND($C65&lt;&gt;"",$C65&lt;&gt;0),(INDIRECT("簡訊[@"&amp;$A$1&amp;"]")&amp;","&amp;(IF(AND($C65&lt;&gt;"",$C65&lt;&gt;0),INDEX(名冊[#All],MATCH($C65,名冊[[#All],[姓名]],0),COLUMN(名冊[[#All],[簡訊]])),""))),"")</f>
        <v/>
      </c>
    </row>
    <row r="66" spans="1:9" ht="25.4" customHeight="1">
      <c r="A66" s="128" t="str">
        <f t="shared" ca="1" si="0"/>
        <v/>
      </c>
      <c r="B66" s="124" t="str">
        <f t="array" aca="1" ref="B66" ca="1">IF(AND($C66&lt;&gt;"",$C66&lt;&gt;0),INDEX(名冊[#All],MATCH($C66,名冊[[#All],[姓名]],0),COLUMN(名冊[[#All],[字號]])),"")</f>
        <v/>
      </c>
      <c r="C66" s="125" t="str">
        <f t="array" aca="1" ref="C66" ca="1">IFERROR(INDEX(名冊[#All],SMALL(IF(INDIRECT("名冊[[#全部],["&amp;$A$1&amp;"]]")&lt;&gt;"",ROW(名冊[[#All],[通知1]]),"N"),ROW(名冊!#REF!)),COLUMN(名冊[[#All],[姓名]])),"")</f>
        <v/>
      </c>
      <c r="D66" s="133" t="str">
        <f t="array" aca="1" ref="D66" ca="1">IF(AND($C66&lt;&gt;"",$C66&lt;&gt;0),INDEX(名冊[#All],MATCH($C66,名冊[[#All],[姓名]],0),COLUMN(名冊[[#All],[備註]])),"")</f>
        <v/>
      </c>
      <c r="E66" s="139" t="str">
        <f t="array" aca="1" ref="E66" ca="1">IF(AND($C66&lt;&gt;"",$C66&lt;&gt;0),INDEX(名冊[#All],MATCH($C66,名冊[[#All],[姓名]],0),COLUMN(名冊[[#All],[傳訊]])),"")</f>
        <v/>
      </c>
      <c r="F66" s="126" t="str">
        <f t="array" aca="1" ref="F66" ca="1">IF(AND($C66&lt;&gt;"",$C66&lt;&gt;0),INDEX(名冊[#All],MATCH($C66,名冊[[#All],[姓名]],0),COLUMN(名冊[[#All],[通知1]])),"")</f>
        <v/>
      </c>
      <c r="G66" s="126" t="str">
        <f t="array" aca="1" ref="G66" ca="1">IF(AND($C66&lt;&gt;"",$C66&lt;&gt;0),INDEX(名冊[#All],MATCH($C66,名冊[[#All],[姓名]],0),COLUMN(名冊[[#All],[通知2]])),"")</f>
        <v/>
      </c>
      <c r="H66" s="126" t="str">
        <f t="array" aca="1" ref="H66" ca="1">IF(AND($C66&lt;&gt;"",$C66&lt;&gt;0),INDEX(名冊[#All],MATCH($C66,名冊[[#All],[姓名]],0),COLUMN(名冊[[#All],[通知3]])),"")</f>
        <v/>
      </c>
      <c r="I66" s="127" t="str">
        <f t="array" aca="1" ref="I66" ca="1">IF(AND($C66&lt;&gt;"",$C66&lt;&gt;0),(INDIRECT("簡訊[@"&amp;$A$1&amp;"]")&amp;","&amp;(IF(AND($C66&lt;&gt;"",$C66&lt;&gt;0),INDEX(名冊[#All],MATCH($C66,名冊[[#All],[姓名]],0),COLUMN(名冊[[#All],[簡訊]])),""))),"")</f>
        <v/>
      </c>
    </row>
    <row r="67" spans="1:9" ht="25.4" customHeight="1">
      <c r="A67" s="128">
        <f t="shared" ref="A67:A130" ca="1" si="1">IF($C67&lt;&gt;"",ROW()-2,"")</f>
        <v>65</v>
      </c>
      <c r="B67" s="124" t="str">
        <f t="array" aca="1" ref="B67" ca="1">IF(AND($C67&lt;&gt;"",$C67&lt;&gt;0),INDEX(名冊[#All],MATCH($C67,名冊[[#All],[姓名]],0),COLUMN(名冊[[#All],[字號]])),"")</f>
        <v>1-452</v>
      </c>
      <c r="C67" s="125" t="str">
        <f t="array" aca="1" ref="C67" ca="1">IFERROR(INDEX(名冊[#All],SMALL(IF(INDIRECT("名冊[[#全部],["&amp;$A$1&amp;"]]")&lt;&gt;"",ROW(名冊[[#All],[通知1]]),"N"),ROW(名冊!A45)),COLUMN(名冊[[#All],[姓名]])),"")</f>
        <v>孫劉秀琴</v>
      </c>
      <c r="D67" s="133">
        <f t="array" aca="1" ref="D67" ca="1">IF(AND($C67&lt;&gt;"",$C67&lt;&gt;0),INDEX(名冊[#All],MATCH($C67,名冊[[#All],[姓名]],0),COLUMN(名冊[[#All],[備註]])),"")</f>
        <v>0</v>
      </c>
      <c r="E67" s="139">
        <f t="array" aca="1" ref="E67" ca="1">IF(AND($C67&lt;&gt;"",$C67&lt;&gt;0),INDEX(名冊[#All],MATCH($C67,名冊[[#All],[姓名]],0),COLUMN(名冊[[#All],[傳訊]])),"")</f>
        <v>0</v>
      </c>
      <c r="F67" s="126" t="str">
        <f t="array" aca="1" ref="F67" ca="1">IF(AND($C67&lt;&gt;"",$C67&lt;&gt;0),INDEX(名冊[#All],MATCH($C67,名冊[[#All],[姓名]],0),COLUMN(名冊[[#All],[通知1]])),"")</f>
        <v>0915011390</v>
      </c>
      <c r="G67" s="126" t="str">
        <f t="array" aca="1" ref="G67" ca="1">IF(AND($C67&lt;&gt;"",$C67&lt;&gt;0),INDEX(名冊[#All],MATCH($C67,名冊[[#All],[姓名]],0),COLUMN(名冊[[#All],[通知2]])),"")</f>
        <v>0921417921</v>
      </c>
      <c r="H67" s="126">
        <f t="array" aca="1" ref="H67" ca="1">IF(AND($C67&lt;&gt;"",$C67&lt;&gt;0),INDEX(名冊[#All],MATCH($C67,名冊[[#All],[姓名]],0),COLUMN(名冊[[#All],[通知3]])),"")</f>
        <v>0</v>
      </c>
      <c r="I67" s="127" t="str">
        <f t="array" aca="1" ref="I67" ca="1">IF(AND($C67&lt;&gt;"",$C67&lt;&gt;0),(INDIRECT("簡訊[@"&amp;$A$1&amp;"]")&amp;","&amp;(IF(AND($C67&lt;&gt;"",$C67&lt;&gt;0),INDEX(名冊[#All],MATCH($C67,名冊[[#All],[姓名]],0),COLUMN(名冊[[#All],[簡訊]])),""))),"")</f>
        <v>0915011390,您好：通知孫劉秀琴 君於龍祥精神護理之家114年4月月費共15610元整，如有疑問請來電(分機218)，謝謝。</v>
      </c>
    </row>
    <row r="68" spans="1:9" ht="25.4" customHeight="1">
      <c r="A68" s="128" t="str">
        <f t="shared" ca="1" si="1"/>
        <v/>
      </c>
      <c r="B68" s="124" t="str">
        <f t="array" aca="1" ref="B68" ca="1">IF(AND($C68&lt;&gt;"",$C68&lt;&gt;0),INDEX(名冊[#All],MATCH($C68,名冊[[#All],[姓名]],0),COLUMN(名冊[[#All],[字號]])),"")</f>
        <v/>
      </c>
      <c r="C68" s="125" t="str">
        <f t="array" aca="1" ref="C68" ca="1">IFERROR(INDEX(名冊[#All],SMALL(IF(INDIRECT("名冊[[#全部],["&amp;$A$1&amp;"]]")&lt;&gt;"",ROW(名冊[[#All],[通知1]]),"N"),ROW(名冊!#REF!)),COLUMN(名冊[[#All],[姓名]])),"")</f>
        <v/>
      </c>
      <c r="D68" s="133" t="str">
        <f t="array" aca="1" ref="D68" ca="1">IF(AND($C68&lt;&gt;"",$C68&lt;&gt;0),INDEX(名冊[#All],MATCH($C68,名冊[[#All],[姓名]],0),COLUMN(名冊[[#All],[備註]])),"")</f>
        <v/>
      </c>
      <c r="E68" s="139" t="str">
        <f t="array" aca="1" ref="E68" ca="1">IF(AND($C68&lt;&gt;"",$C68&lt;&gt;0),INDEX(名冊[#All],MATCH($C68,名冊[[#All],[姓名]],0),COLUMN(名冊[[#All],[傳訊]])),"")</f>
        <v/>
      </c>
      <c r="F68" s="126" t="str">
        <f t="array" aca="1" ref="F68" ca="1">IF(AND($C68&lt;&gt;"",$C68&lt;&gt;0),INDEX(名冊[#All],MATCH($C68,名冊[[#All],[姓名]],0),COLUMN(名冊[[#All],[通知1]])),"")</f>
        <v/>
      </c>
      <c r="G68" s="126" t="str">
        <f t="array" aca="1" ref="G68" ca="1">IF(AND($C68&lt;&gt;"",$C68&lt;&gt;0),INDEX(名冊[#All],MATCH($C68,名冊[[#All],[姓名]],0),COLUMN(名冊[[#All],[通知2]])),"")</f>
        <v/>
      </c>
      <c r="H68" s="126" t="str">
        <f t="array" aca="1" ref="H68" ca="1">IF(AND($C68&lt;&gt;"",$C68&lt;&gt;0),INDEX(名冊[#All],MATCH($C68,名冊[[#All],[姓名]],0),COLUMN(名冊[[#All],[通知3]])),"")</f>
        <v/>
      </c>
      <c r="I68" s="127" t="str">
        <f t="array" aca="1" ref="I68" ca="1">IF(AND($C68&lt;&gt;"",$C68&lt;&gt;0),(INDIRECT("簡訊[@"&amp;$A$1&amp;"]")&amp;","&amp;(IF(AND($C68&lt;&gt;"",$C68&lt;&gt;0),INDEX(名冊[#All],MATCH($C68,名冊[[#All],[姓名]],0),COLUMN(名冊[[#All],[簡訊]])),""))),"")</f>
        <v/>
      </c>
    </row>
    <row r="69" spans="1:9" ht="25.4" customHeight="1">
      <c r="A69" s="128">
        <f t="shared" ca="1" si="1"/>
        <v>67</v>
      </c>
      <c r="B69" s="124" t="str">
        <f t="array" aca="1" ref="B69" ca="1">IF(AND($C69&lt;&gt;"",$C69&lt;&gt;0),INDEX(名冊[#All],MATCH($C69,名冊[[#All],[姓名]],0),COLUMN(名冊[[#All],[字號]])),"")</f>
        <v>1-461</v>
      </c>
      <c r="C69" s="125" t="str">
        <f t="array" aca="1" ref="C69" ca="1">IFERROR(INDEX(名冊[#All],SMALL(IF(INDIRECT("名冊[[#全部],["&amp;$A$1&amp;"]]")&lt;&gt;"",ROW(名冊[[#All],[通知1]]),"N"),ROW(名冊!A46)),COLUMN(名冊[[#All],[姓名]])),"")</f>
        <v>江國明</v>
      </c>
      <c r="D69" s="133">
        <f t="array" aca="1" ref="D69" ca="1">IF(AND($C69&lt;&gt;"",$C69&lt;&gt;0),INDEX(名冊[#All],MATCH($C69,名冊[[#All],[姓名]],0),COLUMN(名冊[[#All],[備註]])),"")</f>
        <v>0</v>
      </c>
      <c r="E69" s="139">
        <f t="array" aca="1" ref="E69" ca="1">IF(AND($C69&lt;&gt;"",$C69&lt;&gt;0),INDEX(名冊[#All],MATCH($C69,名冊[[#All],[姓名]],0),COLUMN(名冊[[#All],[傳訊]])),"")</f>
        <v>0</v>
      </c>
      <c r="F69" s="126" t="str">
        <f t="array" aca="1" ref="F69" ca="1">IF(AND($C69&lt;&gt;"",$C69&lt;&gt;0),INDEX(名冊[#All],MATCH($C69,名冊[[#All],[姓名]],0),COLUMN(名冊[[#All],[通知1]])),"")</f>
        <v>0937887220</v>
      </c>
      <c r="G69" s="126">
        <f t="array" aca="1" ref="G69" ca="1">IF(AND($C69&lt;&gt;"",$C69&lt;&gt;0),INDEX(名冊[#All],MATCH($C69,名冊[[#All],[姓名]],0),COLUMN(名冊[[#All],[通知2]])),"")</f>
        <v>0</v>
      </c>
      <c r="H69" s="126">
        <f t="array" aca="1" ref="H69" ca="1">IF(AND($C69&lt;&gt;"",$C69&lt;&gt;0),INDEX(名冊[#All],MATCH($C69,名冊[[#All],[姓名]],0),COLUMN(名冊[[#All],[通知3]])),"")</f>
        <v>0</v>
      </c>
      <c r="I69" s="127" t="str">
        <f t="array" aca="1" ref="I69" ca="1">IF(AND($C69&lt;&gt;"",$C69&lt;&gt;0),(INDIRECT("簡訊[@"&amp;$A$1&amp;"]")&amp;","&amp;(IF(AND($C69&lt;&gt;"",$C69&lt;&gt;0),INDEX(名冊[#All],MATCH($C69,名冊[[#All],[姓名]],0),COLUMN(名冊[[#All],[簡訊]])),""))),"")</f>
        <v>0937887220,您好：通知江國明 君於龍祥精神護理之家114年4月月費共13100元整，如有疑問請來電(分機218)，謝謝。</v>
      </c>
    </row>
    <row r="70" spans="1:9" ht="25.4" customHeight="1">
      <c r="A70" s="128">
        <f t="shared" ca="1" si="1"/>
        <v>68</v>
      </c>
      <c r="B70" s="124" t="str">
        <f t="array" aca="1" ref="B70" ca="1">IF(AND($C70&lt;&gt;"",$C70&lt;&gt;0),INDEX(名冊[#All],MATCH($C70,名冊[[#All],[姓名]],0),COLUMN(名冊[[#All],[字號]])),"")</f>
        <v>1-464</v>
      </c>
      <c r="C70" s="125" t="str">
        <f t="array" aca="1" ref="C70" ca="1">IFERROR(INDEX(名冊[#All],SMALL(IF(INDIRECT("名冊[[#全部],["&amp;$A$1&amp;"]]")&lt;&gt;"",ROW(名冊[[#All],[通知1]]),"N"),ROW(名冊!A47)),COLUMN(名冊[[#All],[姓名]])),"")</f>
        <v>范楊明美</v>
      </c>
      <c r="D70" s="133">
        <f t="array" aca="1" ref="D70" ca="1">IF(AND($C70&lt;&gt;"",$C70&lt;&gt;0),INDEX(名冊[#All],MATCH($C70,名冊[[#All],[姓名]],0),COLUMN(名冊[[#All],[備註]])),"")</f>
        <v>0</v>
      </c>
      <c r="E70" s="139">
        <f t="array" aca="1" ref="E70" ca="1">IF(AND($C70&lt;&gt;"",$C70&lt;&gt;0),INDEX(名冊[#All],MATCH($C70,名冊[[#All],[姓名]],0),COLUMN(名冊[[#All],[傳訊]])),"")</f>
        <v>0</v>
      </c>
      <c r="F70" s="126" t="str">
        <f t="array" aca="1" ref="F70" ca="1">IF(AND($C70&lt;&gt;"",$C70&lt;&gt;0),INDEX(名冊[#All],MATCH($C70,名冊[[#All],[姓名]],0),COLUMN(名冊[[#All],[通知1]])),"")</f>
        <v>0955553181</v>
      </c>
      <c r="G70" s="126">
        <f t="array" aca="1" ref="G70" ca="1">IF(AND($C70&lt;&gt;"",$C70&lt;&gt;0),INDEX(名冊[#All],MATCH($C70,名冊[[#All],[姓名]],0),COLUMN(名冊[[#All],[通知2]])),"")</f>
        <v>0</v>
      </c>
      <c r="H70" s="126">
        <f t="array" aca="1" ref="H70" ca="1">IF(AND($C70&lt;&gt;"",$C70&lt;&gt;0),INDEX(名冊[#All],MATCH($C70,名冊[[#All],[姓名]],0),COLUMN(名冊[[#All],[通知3]])),"")</f>
        <v>0</v>
      </c>
      <c r="I70" s="127" t="str">
        <f t="array" aca="1" ref="I70" ca="1">IF(AND($C70&lt;&gt;"",$C70&lt;&gt;0),(INDIRECT("簡訊[@"&amp;$A$1&amp;"]")&amp;","&amp;(IF(AND($C70&lt;&gt;"",$C70&lt;&gt;0),INDEX(名冊[#All],MATCH($C70,名冊[[#All],[姓名]],0),COLUMN(名冊[[#All],[簡訊]])),""))),"")</f>
        <v>0955553181,您好：通知范楊明美 君於龍祥精神護理之家114年4月月費(含欠費)共35596元整，如有疑問請來電(分機218)，謝謝。</v>
      </c>
    </row>
    <row r="71" spans="1:9" ht="25.4" customHeight="1">
      <c r="A71" s="128" t="str">
        <f t="shared" ca="1" si="1"/>
        <v/>
      </c>
      <c r="B71" s="124" t="str">
        <f t="array" aca="1" ref="B71" ca="1">IF(AND($C71&lt;&gt;"",$C71&lt;&gt;0),INDEX(名冊[#All],MATCH($C71,名冊[[#All],[姓名]],0),COLUMN(名冊[[#All],[字號]])),"")</f>
        <v/>
      </c>
      <c r="C71" s="125" t="str">
        <f t="array" aca="1" ref="C71" ca="1">IFERROR(INDEX(名冊[#All],SMALL(IF(INDIRECT("名冊[[#全部],["&amp;$A$1&amp;"]]")&lt;&gt;"",ROW(名冊[[#All],[通知1]]),"N"),ROW(名冊!#REF!)),COLUMN(名冊[[#All],[姓名]])),"")</f>
        <v/>
      </c>
      <c r="D71" s="133" t="str">
        <f t="array" aca="1" ref="D71" ca="1">IF(AND($C71&lt;&gt;"",$C71&lt;&gt;0),INDEX(名冊[#All],MATCH($C71,名冊[[#All],[姓名]],0),COLUMN(名冊[[#All],[備註]])),"")</f>
        <v/>
      </c>
      <c r="E71" s="139" t="str">
        <f t="array" aca="1" ref="E71" ca="1">IF(AND($C71&lt;&gt;"",$C71&lt;&gt;0),INDEX(名冊[#All],MATCH($C71,名冊[[#All],[姓名]],0),COLUMN(名冊[[#All],[傳訊]])),"")</f>
        <v/>
      </c>
      <c r="F71" s="126" t="str">
        <f t="array" aca="1" ref="F71" ca="1">IF(AND($C71&lt;&gt;"",$C71&lt;&gt;0),INDEX(名冊[#All],MATCH($C71,名冊[[#All],[姓名]],0),COLUMN(名冊[[#All],[通知1]])),"")</f>
        <v/>
      </c>
      <c r="G71" s="126" t="str">
        <f t="array" aca="1" ref="G71" ca="1">IF(AND($C71&lt;&gt;"",$C71&lt;&gt;0),INDEX(名冊[#All],MATCH($C71,名冊[[#All],[姓名]],0),COLUMN(名冊[[#All],[通知2]])),"")</f>
        <v/>
      </c>
      <c r="H71" s="126" t="str">
        <f t="array" aca="1" ref="H71" ca="1">IF(AND($C71&lt;&gt;"",$C71&lt;&gt;0),INDEX(名冊[#All],MATCH($C71,名冊[[#All],[姓名]],0),COLUMN(名冊[[#All],[通知3]])),"")</f>
        <v/>
      </c>
      <c r="I71" s="127" t="str">
        <f t="array" aca="1" ref="I71" ca="1">IF(AND($C71&lt;&gt;"",$C71&lt;&gt;0),(INDIRECT("簡訊[@"&amp;$A$1&amp;"]")&amp;","&amp;(IF(AND($C71&lt;&gt;"",$C71&lt;&gt;0),INDEX(名冊[#All],MATCH($C71,名冊[[#All],[姓名]],0),COLUMN(名冊[[#All],[簡訊]])),""))),"")</f>
        <v/>
      </c>
    </row>
    <row r="72" spans="1:9" ht="25.4" customHeight="1">
      <c r="A72" s="128">
        <f t="shared" ca="1" si="1"/>
        <v>70</v>
      </c>
      <c r="B72" s="124" t="str">
        <f t="array" aca="1" ref="B72" ca="1">IF(AND($C72&lt;&gt;"",$C72&lt;&gt;0),INDEX(名冊[#All],MATCH($C72,名冊[[#All],[姓名]],0),COLUMN(名冊[[#All],[字號]])),"")</f>
        <v>1-465</v>
      </c>
      <c r="C72" s="125" t="str">
        <f t="array" aca="1" ref="C72" ca="1">IFERROR(INDEX(名冊[#All],SMALL(IF(INDIRECT("名冊[[#全部],["&amp;$A$1&amp;"]]")&lt;&gt;"",ROW(名冊[[#All],[通知1]]),"N"),ROW(名冊!A48)),COLUMN(名冊[[#All],[姓名]])),"")</f>
        <v>塗基評</v>
      </c>
      <c r="D72" s="133">
        <f t="array" aca="1" ref="D72" ca="1">IF(AND($C72&lt;&gt;"",$C72&lt;&gt;0),INDEX(名冊[#All],MATCH($C72,名冊[[#All],[姓名]],0),COLUMN(名冊[[#All],[備註]])),"")</f>
        <v>0</v>
      </c>
      <c r="E72" s="139">
        <f t="array" aca="1" ref="E72" ca="1">IF(AND($C72&lt;&gt;"",$C72&lt;&gt;0),INDEX(名冊[#All],MATCH($C72,名冊[[#All],[姓名]],0),COLUMN(名冊[[#All],[傳訊]])),"")</f>
        <v>0</v>
      </c>
      <c r="F72" s="126" t="str">
        <f t="array" aca="1" ref="F72" ca="1">IF(AND($C72&lt;&gt;"",$C72&lt;&gt;0),INDEX(名冊[#All],MATCH($C72,名冊[[#All],[姓名]],0),COLUMN(名冊[[#All],[通知1]])),"")</f>
        <v>0986224505</v>
      </c>
      <c r="G72" s="126" t="str">
        <f t="array" aca="1" ref="G72" ca="1">IF(AND($C72&lt;&gt;"",$C72&lt;&gt;0),INDEX(名冊[#All],MATCH($C72,名冊[[#All],[姓名]],0),COLUMN(名冊[[#All],[通知2]])),"")</f>
        <v>0927279652</v>
      </c>
      <c r="H72" s="126">
        <f t="array" aca="1" ref="H72" ca="1">IF(AND($C72&lt;&gt;"",$C72&lt;&gt;0),INDEX(名冊[#All],MATCH($C72,名冊[[#All],[姓名]],0),COLUMN(名冊[[#All],[通知3]])),"")</f>
        <v>0</v>
      </c>
      <c r="I72" s="127" t="str">
        <f t="array" aca="1" ref="I72" ca="1">IF(AND($C72&lt;&gt;"",$C72&lt;&gt;0),(INDIRECT("簡訊[@"&amp;$A$1&amp;"]")&amp;","&amp;(IF(AND($C72&lt;&gt;"",$C72&lt;&gt;0),INDEX(名冊[#All],MATCH($C72,名冊[[#All],[姓名]],0),COLUMN(名冊[[#All],[簡訊]])),""))),"")</f>
        <v>0986224505,您好：通知塗基評 君於龍祥精神護理之家114年4月月費共33830元整，如有疑問請來電(分機218)，謝謝。</v>
      </c>
    </row>
    <row r="73" spans="1:9" ht="25.4" customHeight="1">
      <c r="A73" s="128" t="str">
        <f t="shared" ca="1" si="1"/>
        <v/>
      </c>
      <c r="B73" s="124" t="str">
        <f t="array" aca="1" ref="B73" ca="1">IF(AND($C73&lt;&gt;"",$C73&lt;&gt;0),INDEX(名冊[#All],MATCH($C73,名冊[[#All],[姓名]],0),COLUMN(名冊[[#All],[字號]])),"")</f>
        <v/>
      </c>
      <c r="C73" s="125" t="str">
        <f t="array" aca="1" ref="C73" ca="1">IFERROR(INDEX(名冊[#All],SMALL(IF(INDIRECT("名冊[[#全部],["&amp;$A$1&amp;"]]")&lt;&gt;"",ROW(名冊[[#All],[通知1]]),"N"),ROW(名冊!#REF!)),COLUMN(名冊[[#All],[姓名]])),"")</f>
        <v/>
      </c>
      <c r="D73" s="133" t="str">
        <f t="array" aca="1" ref="D73" ca="1">IF(AND($C73&lt;&gt;"",$C73&lt;&gt;0),INDEX(名冊[#All],MATCH($C73,名冊[[#All],[姓名]],0),COLUMN(名冊[[#All],[備註]])),"")</f>
        <v/>
      </c>
      <c r="E73" s="139" t="str">
        <f t="array" aca="1" ref="E73" ca="1">IF(AND($C73&lt;&gt;"",$C73&lt;&gt;0),INDEX(名冊[#All],MATCH($C73,名冊[[#All],[姓名]],0),COLUMN(名冊[[#All],[傳訊]])),"")</f>
        <v/>
      </c>
      <c r="F73" s="126" t="str">
        <f t="array" aca="1" ref="F73" ca="1">IF(AND($C73&lt;&gt;"",$C73&lt;&gt;0),INDEX(名冊[#All],MATCH($C73,名冊[[#All],[姓名]],0),COLUMN(名冊[[#All],[通知1]])),"")</f>
        <v/>
      </c>
      <c r="G73" s="126" t="str">
        <f t="array" aca="1" ref="G73" ca="1">IF(AND($C73&lt;&gt;"",$C73&lt;&gt;0),INDEX(名冊[#All],MATCH($C73,名冊[[#All],[姓名]],0),COLUMN(名冊[[#All],[通知2]])),"")</f>
        <v/>
      </c>
      <c r="H73" s="126" t="str">
        <f t="array" aca="1" ref="H73" ca="1">IF(AND($C73&lt;&gt;"",$C73&lt;&gt;0),INDEX(名冊[#All],MATCH($C73,名冊[[#All],[姓名]],0),COLUMN(名冊[[#All],[通知3]])),"")</f>
        <v/>
      </c>
      <c r="I73" s="127" t="str">
        <f t="array" aca="1" ref="I73" ca="1">IF(AND($C73&lt;&gt;"",$C73&lt;&gt;0),(INDIRECT("簡訊[@"&amp;$A$1&amp;"]")&amp;","&amp;(IF(AND($C73&lt;&gt;"",$C73&lt;&gt;0),INDEX(名冊[#All],MATCH($C73,名冊[[#All],[姓名]],0),COLUMN(名冊[[#All],[簡訊]])),""))),"")</f>
        <v/>
      </c>
    </row>
    <row r="74" spans="1:9" ht="25.4" customHeight="1">
      <c r="A74" s="128">
        <f t="shared" ca="1" si="1"/>
        <v>72</v>
      </c>
      <c r="B74" s="124" t="str">
        <f t="array" aca="1" ref="B74" ca="1">IF(AND($C74&lt;&gt;"",$C74&lt;&gt;0),INDEX(名冊[#All],MATCH($C74,名冊[[#All],[姓名]],0),COLUMN(名冊[[#All],[字號]])),"")</f>
        <v>1-471</v>
      </c>
      <c r="C74" s="125" t="str">
        <f t="array" aca="1" ref="C74" ca="1">IFERROR(INDEX(名冊[#All],SMALL(IF(INDIRECT("名冊[[#全部],["&amp;$A$1&amp;"]]")&lt;&gt;"",ROW(名冊[[#All],[通知1]]),"N"),ROW(名冊!A49)),COLUMN(名冊[[#All],[姓名]])),"")</f>
        <v>朱月桃</v>
      </c>
      <c r="D74" s="133">
        <f t="array" aca="1" ref="D74" ca="1">IF(AND($C74&lt;&gt;"",$C74&lt;&gt;0),INDEX(名冊[#All],MATCH($C74,名冊[[#All],[姓名]],0),COLUMN(名冊[[#All],[備註]])),"")</f>
        <v>0</v>
      </c>
      <c r="E74" s="139">
        <f t="array" aca="1" ref="E74" ca="1">IF(AND($C74&lt;&gt;"",$C74&lt;&gt;0),INDEX(名冊[#All],MATCH($C74,名冊[[#All],[姓名]],0),COLUMN(名冊[[#All],[傳訊]])),"")</f>
        <v>0</v>
      </c>
      <c r="F74" s="126" t="str">
        <f t="array" aca="1" ref="F74" ca="1">IF(AND($C74&lt;&gt;"",$C74&lt;&gt;0),INDEX(名冊[#All],MATCH($C74,名冊[[#All],[姓名]],0),COLUMN(名冊[[#All],[通知1]])),"")</f>
        <v>0936193751</v>
      </c>
      <c r="G74" s="126">
        <f t="array" aca="1" ref="G74" ca="1">IF(AND($C74&lt;&gt;"",$C74&lt;&gt;0),INDEX(名冊[#All],MATCH($C74,名冊[[#All],[姓名]],0),COLUMN(名冊[[#All],[通知2]])),"")</f>
        <v>0</v>
      </c>
      <c r="H74" s="126">
        <f t="array" aca="1" ref="H74" ca="1">IF(AND($C74&lt;&gt;"",$C74&lt;&gt;0),INDEX(名冊[#All],MATCH($C74,名冊[[#All],[姓名]],0),COLUMN(名冊[[#All],[通知3]])),"")</f>
        <v>0</v>
      </c>
      <c r="I74" s="127" t="str">
        <f t="array" aca="1" ref="I74" ca="1">IF(AND($C74&lt;&gt;"",$C74&lt;&gt;0),(INDIRECT("簡訊[@"&amp;$A$1&amp;"]")&amp;","&amp;(IF(AND($C74&lt;&gt;"",$C74&lt;&gt;0),INDEX(名冊[#All],MATCH($C74,名冊[[#All],[姓名]],0),COLUMN(名冊[[#All],[簡訊]])),""))),"")</f>
        <v>0936193751,您好：通知朱月桃 君於龍祥精神護理之家114年4月月費共15074元整，如有疑問請來電(分機218)，謝謝。</v>
      </c>
    </row>
    <row r="75" spans="1:9" ht="25.4" customHeight="1">
      <c r="A75" s="128">
        <f t="shared" ca="1" si="1"/>
        <v>73</v>
      </c>
      <c r="B75" s="124" t="str">
        <f t="array" aca="1" ref="B75" ca="1">IF(AND($C75&lt;&gt;"",$C75&lt;&gt;0),INDEX(名冊[#All],MATCH($C75,名冊[[#All],[姓名]],0),COLUMN(名冊[[#All],[字號]])),"")</f>
        <v>1-473</v>
      </c>
      <c r="C75" s="125" t="str">
        <f t="array" aca="1" ref="C75" ca="1">IFERROR(INDEX(名冊[#All],SMALL(IF(INDIRECT("名冊[[#全部],["&amp;$A$1&amp;"]]")&lt;&gt;"",ROW(名冊[[#All],[通知1]]),"N"),ROW(名冊!A50)),COLUMN(名冊[[#All],[姓名]])),"")</f>
        <v>陳啟聰</v>
      </c>
      <c r="D75" s="133">
        <f t="array" aca="1" ref="D75" ca="1">IF(AND($C75&lt;&gt;"",$C75&lt;&gt;0),INDEX(名冊[#All],MATCH($C75,名冊[[#All],[姓名]],0),COLUMN(名冊[[#All],[備註]])),"")</f>
        <v>0</v>
      </c>
      <c r="E75" s="139">
        <f t="array" aca="1" ref="E75" ca="1">IF(AND($C75&lt;&gt;"",$C75&lt;&gt;0),INDEX(名冊[#All],MATCH($C75,名冊[[#All],[姓名]],0),COLUMN(名冊[[#All],[傳訊]])),"")</f>
        <v>0</v>
      </c>
      <c r="F75" s="126" t="str">
        <f t="array" aca="1" ref="F75" ca="1">IF(AND($C75&lt;&gt;"",$C75&lt;&gt;0),INDEX(名冊[#All],MATCH($C75,名冊[[#All],[姓名]],0),COLUMN(名冊[[#All],[通知1]])),"")</f>
        <v>0932350304</v>
      </c>
      <c r="G75" s="126">
        <f t="array" aca="1" ref="G75" ca="1">IF(AND($C75&lt;&gt;"",$C75&lt;&gt;0),INDEX(名冊[#All],MATCH($C75,名冊[[#All],[姓名]],0),COLUMN(名冊[[#All],[通知2]])),"")</f>
        <v>0</v>
      </c>
      <c r="H75" s="126">
        <f t="array" aca="1" ref="H75" ca="1">IF(AND($C75&lt;&gt;"",$C75&lt;&gt;0),INDEX(名冊[#All],MATCH($C75,名冊[[#All],[姓名]],0),COLUMN(名冊[[#All],[通知3]])),"")</f>
        <v>0</v>
      </c>
      <c r="I75" s="127" t="str">
        <f t="array" aca="1" ref="I75" ca="1">IF(AND($C75&lt;&gt;"",$C75&lt;&gt;0),(INDIRECT("簡訊[@"&amp;$A$1&amp;"]")&amp;","&amp;(IF(AND($C75&lt;&gt;"",$C75&lt;&gt;0),INDEX(名冊[#All],MATCH($C75,名冊[[#All],[姓名]],0),COLUMN(名冊[[#All],[簡訊]])),""))),"")</f>
        <v>0932350304,您好：通知陳啟聰 君於龍祥精神護理之家114年4月月費(含欠費)共32935元整，如有疑問請來電(分機218)，謝謝。</v>
      </c>
    </row>
    <row r="76" spans="1:9" ht="25.4" customHeight="1">
      <c r="A76" s="128">
        <f t="shared" ca="1" si="1"/>
        <v>74</v>
      </c>
      <c r="B76" s="124" t="str">
        <f t="array" aca="1" ref="B76" ca="1">IF(AND($C76&lt;&gt;"",$C76&lt;&gt;0),INDEX(名冊[#All],MATCH($C76,名冊[[#All],[姓名]],0),COLUMN(名冊[[#All],[字號]])),"")</f>
        <v>1-477</v>
      </c>
      <c r="C76" s="125" t="str">
        <f t="array" aca="1" ref="C76" ca="1">IFERROR(INDEX(名冊[#All],SMALL(IF(INDIRECT("名冊[[#全部],["&amp;$A$1&amp;"]]")&lt;&gt;"",ROW(名冊[[#All],[通知1]]),"N"),ROW(名冊!A51)),COLUMN(名冊[[#All],[姓名]])),"")</f>
        <v>蘇正宗</v>
      </c>
      <c r="D76" s="133">
        <f t="array" aca="1" ref="D76" ca="1">IF(AND($C76&lt;&gt;"",$C76&lt;&gt;0),INDEX(名冊[#All],MATCH($C76,名冊[[#All],[姓名]],0),COLUMN(名冊[[#All],[備註]])),"")</f>
        <v>0</v>
      </c>
      <c r="E76" s="139">
        <f t="array" aca="1" ref="E76" ca="1">IF(AND($C76&lt;&gt;"",$C76&lt;&gt;0),INDEX(名冊[#All],MATCH($C76,名冊[[#All],[姓名]],0),COLUMN(名冊[[#All],[傳訊]])),"")</f>
        <v>0</v>
      </c>
      <c r="F76" s="126" t="str">
        <f t="array" aca="1" ref="F76" ca="1">IF(AND($C76&lt;&gt;"",$C76&lt;&gt;0),INDEX(名冊[#All],MATCH($C76,名冊[[#All],[姓名]],0),COLUMN(名冊[[#All],[通知1]])),"")</f>
        <v>0922011559</v>
      </c>
      <c r="G76" s="126">
        <f t="array" aca="1" ref="G76" ca="1">IF(AND($C76&lt;&gt;"",$C76&lt;&gt;0),INDEX(名冊[#All],MATCH($C76,名冊[[#All],[姓名]],0),COLUMN(名冊[[#All],[通知2]])),"")</f>
        <v>0</v>
      </c>
      <c r="H76" s="126">
        <f t="array" aca="1" ref="H76" ca="1">IF(AND($C76&lt;&gt;"",$C76&lt;&gt;0),INDEX(名冊[#All],MATCH($C76,名冊[[#All],[姓名]],0),COLUMN(名冊[[#All],[通知3]])),"")</f>
        <v>0</v>
      </c>
      <c r="I76" s="127" t="str">
        <f t="array" aca="1" ref="I76" ca="1">IF(AND($C76&lt;&gt;"",$C76&lt;&gt;0),(INDIRECT("簡訊[@"&amp;$A$1&amp;"]")&amp;","&amp;(IF(AND($C76&lt;&gt;"",$C76&lt;&gt;0),INDEX(名冊[#All],MATCH($C76,名冊[[#All],[姓名]],0),COLUMN(名冊[[#All],[簡訊]])),""))),"")</f>
        <v>0922011559,您好：通知蘇正宗 君於龍祥精神護理之家114年4月月費共17833元整，如有疑問請來電(分機218)，謝謝。</v>
      </c>
    </row>
    <row r="77" spans="1:9" ht="25.4" customHeight="1">
      <c r="A77" s="128" t="str">
        <f t="shared" ca="1" si="1"/>
        <v/>
      </c>
      <c r="B77" s="124" t="str">
        <f t="array" aca="1" ref="B77" ca="1">IF(AND($C77&lt;&gt;"",$C77&lt;&gt;0),INDEX(名冊[#All],MATCH($C77,名冊[[#All],[姓名]],0),COLUMN(名冊[[#All],[字號]])),"")</f>
        <v/>
      </c>
      <c r="C77" s="125" t="str">
        <f t="array" aca="1" ref="C77" ca="1">IFERROR(INDEX(名冊[#All],SMALL(IF(INDIRECT("名冊[[#全部],["&amp;$A$1&amp;"]]")&lt;&gt;"",ROW(名冊[[#All],[通知1]]),"N"),ROW(名冊!#REF!)),COLUMN(名冊[[#All],[姓名]])),"")</f>
        <v/>
      </c>
      <c r="D77" s="133" t="str">
        <f t="array" aca="1" ref="D77" ca="1">IF(AND($C77&lt;&gt;"",$C77&lt;&gt;0),INDEX(名冊[#All],MATCH($C77,名冊[[#All],[姓名]],0),COLUMN(名冊[[#All],[備註]])),"")</f>
        <v/>
      </c>
      <c r="E77" s="139" t="str">
        <f t="array" aca="1" ref="E77" ca="1">IF(AND($C77&lt;&gt;"",$C77&lt;&gt;0),INDEX(名冊[#All],MATCH($C77,名冊[[#All],[姓名]],0),COLUMN(名冊[[#All],[傳訊]])),"")</f>
        <v/>
      </c>
      <c r="F77" s="126" t="str">
        <f t="array" aca="1" ref="F77" ca="1">IF(AND($C77&lt;&gt;"",$C77&lt;&gt;0),INDEX(名冊[#All],MATCH($C77,名冊[[#All],[姓名]],0),COLUMN(名冊[[#All],[通知1]])),"")</f>
        <v/>
      </c>
      <c r="G77" s="126" t="str">
        <f t="array" aca="1" ref="G77" ca="1">IF(AND($C77&lt;&gt;"",$C77&lt;&gt;0),INDEX(名冊[#All],MATCH($C77,名冊[[#All],[姓名]],0),COLUMN(名冊[[#All],[通知2]])),"")</f>
        <v/>
      </c>
      <c r="H77" s="126" t="str">
        <f t="array" aca="1" ref="H77" ca="1">IF(AND($C77&lt;&gt;"",$C77&lt;&gt;0),INDEX(名冊[#All],MATCH($C77,名冊[[#All],[姓名]],0),COLUMN(名冊[[#All],[通知3]])),"")</f>
        <v/>
      </c>
      <c r="I77" s="127" t="str">
        <f t="array" aca="1" ref="I77" ca="1">IF(AND($C77&lt;&gt;"",$C77&lt;&gt;0),(INDIRECT("簡訊[@"&amp;$A$1&amp;"]")&amp;","&amp;(IF(AND($C77&lt;&gt;"",$C77&lt;&gt;0),INDEX(名冊[#All],MATCH($C77,名冊[[#All],[姓名]],0),COLUMN(名冊[[#All],[簡訊]])),""))),"")</f>
        <v/>
      </c>
    </row>
    <row r="78" spans="1:9" ht="25.4" customHeight="1">
      <c r="A78" s="128">
        <f t="shared" ca="1" si="1"/>
        <v>76</v>
      </c>
      <c r="B78" s="124" t="str">
        <f t="array" aca="1" ref="B78" ca="1">IF(AND($C78&lt;&gt;"",$C78&lt;&gt;0),INDEX(名冊[#All],MATCH($C78,名冊[[#All],[姓名]],0),COLUMN(名冊[[#All],[字號]])),"")</f>
        <v>1-486</v>
      </c>
      <c r="C78" s="125" t="str">
        <f t="array" aca="1" ref="C78" ca="1">IFERROR(INDEX(名冊[#All],SMALL(IF(INDIRECT("名冊[[#全部],["&amp;$A$1&amp;"]]")&lt;&gt;"",ROW(名冊[[#All],[通知1]]),"N"),ROW(名冊!A52)),COLUMN(名冊[[#All],[姓名]])),"")</f>
        <v>廖素萍</v>
      </c>
      <c r="D78" s="133">
        <f t="array" aca="1" ref="D78" ca="1">IF(AND($C78&lt;&gt;"",$C78&lt;&gt;0),INDEX(名冊[#All],MATCH($C78,名冊[[#All],[姓名]],0),COLUMN(名冊[[#All],[備註]])),"")</f>
        <v>0</v>
      </c>
      <c r="E78" s="139">
        <f t="array" aca="1" ref="E78" ca="1">IF(AND($C78&lt;&gt;"",$C78&lt;&gt;0),INDEX(名冊[#All],MATCH($C78,名冊[[#All],[姓名]],0),COLUMN(名冊[[#All],[傳訊]])),"")</f>
        <v>0</v>
      </c>
      <c r="F78" s="126" t="str">
        <f t="array" aca="1" ref="F78" ca="1">IF(AND($C78&lt;&gt;"",$C78&lt;&gt;0),INDEX(名冊[#All],MATCH($C78,名冊[[#All],[姓名]],0),COLUMN(名冊[[#All],[通知1]])),"")</f>
        <v>0931123988</v>
      </c>
      <c r="G78" s="126" t="str">
        <f t="array" aca="1" ref="G78" ca="1">IF(AND($C78&lt;&gt;"",$C78&lt;&gt;0),INDEX(名冊[#All],MATCH($C78,名冊[[#All],[姓名]],0),COLUMN(名冊[[#All],[通知2]])),"")</f>
        <v>0919599588</v>
      </c>
      <c r="H78" s="126">
        <f t="array" aca="1" ref="H78" ca="1">IF(AND($C78&lt;&gt;"",$C78&lt;&gt;0),INDEX(名冊[#All],MATCH($C78,名冊[[#All],[姓名]],0),COLUMN(名冊[[#All],[通知3]])),"")</f>
        <v>0</v>
      </c>
      <c r="I78" s="127" t="str">
        <f t="array" aca="1" ref="I78" ca="1">IF(AND($C78&lt;&gt;"",$C78&lt;&gt;0),(INDIRECT("簡訊[@"&amp;$A$1&amp;"]")&amp;","&amp;(IF(AND($C78&lt;&gt;"",$C78&lt;&gt;0),INDEX(名冊[#All],MATCH($C78,名冊[[#All],[姓名]],0),COLUMN(名冊[[#All],[簡訊]])),""))),"")</f>
        <v>0931123988,您好：通知廖素萍 君於龍祥精神護理之家114年4月月費共9855元整，如有疑問請來電(分機218)，謝謝。</v>
      </c>
    </row>
    <row r="79" spans="1:9" ht="25.4" customHeight="1">
      <c r="A79" s="128">
        <f t="shared" ca="1" si="1"/>
        <v>77</v>
      </c>
      <c r="B79" s="124" t="str">
        <f t="array" aca="1" ref="B79" ca="1">IF(AND($C79&lt;&gt;"",$C79&lt;&gt;0),INDEX(名冊[#All],MATCH($C79,名冊[[#All],[姓名]],0),COLUMN(名冊[[#All],[字號]])),"")</f>
        <v>1-490</v>
      </c>
      <c r="C79" s="125" t="str">
        <f t="array" aca="1" ref="C79" ca="1">IFERROR(INDEX(名冊[#All],SMALL(IF(INDIRECT("名冊[[#全部],["&amp;$A$1&amp;"]]")&lt;&gt;"",ROW(名冊[[#All],[通知1]]),"N"),ROW(名冊!A53)),COLUMN(名冊[[#All],[姓名]])),"")</f>
        <v>吳栩臻</v>
      </c>
      <c r="D79" s="133">
        <f t="array" aca="1" ref="D79" ca="1">IF(AND($C79&lt;&gt;"",$C79&lt;&gt;0),INDEX(名冊[#All],MATCH($C79,名冊[[#All],[姓名]],0),COLUMN(名冊[[#All],[備註]])),"")</f>
        <v>0</v>
      </c>
      <c r="E79" s="139">
        <f t="array" aca="1" ref="E79" ca="1">IF(AND($C79&lt;&gt;"",$C79&lt;&gt;0),INDEX(名冊[#All],MATCH($C79,名冊[[#All],[姓名]],0),COLUMN(名冊[[#All],[傳訊]])),"")</f>
        <v>0</v>
      </c>
      <c r="F79" s="126" t="str">
        <f t="array" aca="1" ref="F79" ca="1">IF(AND($C79&lt;&gt;"",$C79&lt;&gt;0),INDEX(名冊[#All],MATCH($C79,名冊[[#All],[姓名]],0),COLUMN(名冊[[#All],[通知1]])),"")</f>
        <v>0976129879</v>
      </c>
      <c r="G79" s="126" t="str">
        <f t="array" aca="1" ref="G79" ca="1">IF(AND($C79&lt;&gt;"",$C79&lt;&gt;0),INDEX(名冊[#All],MATCH($C79,名冊[[#All],[姓名]],0),COLUMN(名冊[[#All],[通知2]])),"")</f>
        <v>0989140045</v>
      </c>
      <c r="H79" s="126">
        <f t="array" aca="1" ref="H79" ca="1">IF(AND($C79&lt;&gt;"",$C79&lt;&gt;0),INDEX(名冊[#All],MATCH($C79,名冊[[#All],[姓名]],0),COLUMN(名冊[[#All],[通知3]])),"")</f>
        <v>0</v>
      </c>
      <c r="I79" s="127" t="str">
        <f t="array" aca="1" ref="I79" ca="1">IF(AND($C79&lt;&gt;"",$C79&lt;&gt;0),(INDIRECT("簡訊[@"&amp;$A$1&amp;"]")&amp;","&amp;(IF(AND($C79&lt;&gt;"",$C79&lt;&gt;0),INDEX(名冊[#All],MATCH($C79,名冊[[#All],[姓名]],0),COLUMN(名冊[[#All],[簡訊]])),""))),"")</f>
        <v>0976129879,您好：通知吳栩臻 君於龍祥精神護理之家114年4月月費共18078元整，如有疑問請來電(分機218)，謝謝。</v>
      </c>
    </row>
    <row r="80" spans="1:9" ht="25.4" customHeight="1">
      <c r="A80" s="128" t="str">
        <f t="shared" ca="1" si="1"/>
        <v/>
      </c>
      <c r="B80" s="124" t="str">
        <f t="array" aca="1" ref="B80" ca="1">IF(AND($C80&lt;&gt;"",$C80&lt;&gt;0),INDEX(名冊[#All],MATCH($C80,名冊[[#All],[姓名]],0),COLUMN(名冊[[#All],[字號]])),"")</f>
        <v/>
      </c>
      <c r="C80" s="125" t="str">
        <f t="array" aca="1" ref="C80" ca="1">IFERROR(INDEX(名冊[#All],SMALL(IF(INDIRECT("名冊[[#全部],["&amp;$A$1&amp;"]]")&lt;&gt;"",ROW(名冊[[#All],[通知1]]),"N"),ROW(名冊!#REF!)),COLUMN(名冊[[#All],[姓名]])),"")</f>
        <v/>
      </c>
      <c r="D80" s="133" t="str">
        <f t="array" aca="1" ref="D80" ca="1">IF(AND($C80&lt;&gt;"",$C80&lt;&gt;0),INDEX(名冊[#All],MATCH($C80,名冊[[#All],[姓名]],0),COLUMN(名冊[[#All],[備註]])),"")</f>
        <v/>
      </c>
      <c r="E80" s="139" t="str">
        <f t="array" aca="1" ref="E80" ca="1">IF(AND($C80&lt;&gt;"",$C80&lt;&gt;0),INDEX(名冊[#All],MATCH($C80,名冊[[#All],[姓名]],0),COLUMN(名冊[[#All],[傳訊]])),"")</f>
        <v/>
      </c>
      <c r="F80" s="126" t="str">
        <f t="array" aca="1" ref="F80" ca="1">IF(AND($C80&lt;&gt;"",$C80&lt;&gt;0),INDEX(名冊[#All],MATCH($C80,名冊[[#All],[姓名]],0),COLUMN(名冊[[#All],[通知1]])),"")</f>
        <v/>
      </c>
      <c r="G80" s="126" t="str">
        <f t="array" aca="1" ref="G80" ca="1">IF(AND($C80&lt;&gt;"",$C80&lt;&gt;0),INDEX(名冊[#All],MATCH($C80,名冊[[#All],[姓名]],0),COLUMN(名冊[[#All],[通知2]])),"")</f>
        <v/>
      </c>
      <c r="H80" s="126" t="str">
        <f t="array" aca="1" ref="H80" ca="1">IF(AND($C80&lt;&gt;"",$C80&lt;&gt;0),INDEX(名冊[#All],MATCH($C80,名冊[[#All],[姓名]],0),COLUMN(名冊[[#All],[通知3]])),"")</f>
        <v/>
      </c>
      <c r="I80" s="127" t="str">
        <f t="array" aca="1" ref="I80" ca="1">IF(AND($C80&lt;&gt;"",$C80&lt;&gt;0),(INDIRECT("簡訊[@"&amp;$A$1&amp;"]")&amp;","&amp;(IF(AND($C80&lt;&gt;"",$C80&lt;&gt;0),INDEX(名冊[#All],MATCH($C80,名冊[[#All],[姓名]],0),COLUMN(名冊[[#All],[簡訊]])),""))),"")</f>
        <v/>
      </c>
    </row>
    <row r="81" spans="1:9" ht="25.4" customHeight="1">
      <c r="A81" s="128" t="str">
        <f t="shared" ca="1" si="1"/>
        <v/>
      </c>
      <c r="B81" s="124" t="str">
        <f t="array" aca="1" ref="B81" ca="1">IF(AND($C81&lt;&gt;"",$C81&lt;&gt;0),INDEX(名冊[#All],MATCH($C81,名冊[[#All],[姓名]],0),COLUMN(名冊[[#All],[字號]])),"")</f>
        <v/>
      </c>
      <c r="C81" s="125" t="str">
        <f t="array" aca="1" ref="C81" ca="1">IFERROR(INDEX(名冊[#All],SMALL(IF(INDIRECT("名冊[[#全部],["&amp;$A$1&amp;"]]")&lt;&gt;"",ROW(名冊[[#All],[通知1]]),"N"),ROW(名冊!#REF!)),COLUMN(名冊[[#All],[姓名]])),"")</f>
        <v/>
      </c>
      <c r="D81" s="133" t="str">
        <f t="array" aca="1" ref="D81" ca="1">IF(AND($C81&lt;&gt;"",$C81&lt;&gt;0),INDEX(名冊[#All],MATCH($C81,名冊[[#All],[姓名]],0),COLUMN(名冊[[#All],[備註]])),"")</f>
        <v/>
      </c>
      <c r="E81" s="139" t="str">
        <f t="array" aca="1" ref="E81" ca="1">IF(AND($C81&lt;&gt;"",$C81&lt;&gt;0),INDEX(名冊[#All],MATCH($C81,名冊[[#All],[姓名]],0),COLUMN(名冊[[#All],[傳訊]])),"")</f>
        <v/>
      </c>
      <c r="F81" s="126" t="str">
        <f t="array" aca="1" ref="F81" ca="1">IF(AND($C81&lt;&gt;"",$C81&lt;&gt;0),INDEX(名冊[#All],MATCH($C81,名冊[[#All],[姓名]],0),COLUMN(名冊[[#All],[通知1]])),"")</f>
        <v/>
      </c>
      <c r="G81" s="126" t="str">
        <f t="array" aca="1" ref="G81" ca="1">IF(AND($C81&lt;&gt;"",$C81&lt;&gt;0),INDEX(名冊[#All],MATCH($C81,名冊[[#All],[姓名]],0),COLUMN(名冊[[#All],[通知2]])),"")</f>
        <v/>
      </c>
      <c r="H81" s="126" t="str">
        <f t="array" aca="1" ref="H81" ca="1">IF(AND($C81&lt;&gt;"",$C81&lt;&gt;0),INDEX(名冊[#All],MATCH($C81,名冊[[#All],[姓名]],0),COLUMN(名冊[[#All],[通知3]])),"")</f>
        <v/>
      </c>
      <c r="I81" s="127" t="str">
        <f t="array" aca="1" ref="I81" ca="1">IF(AND($C81&lt;&gt;"",$C81&lt;&gt;0),(INDIRECT("簡訊[@"&amp;$A$1&amp;"]")&amp;","&amp;(IF(AND($C81&lt;&gt;"",$C81&lt;&gt;0),INDEX(名冊[#All],MATCH($C81,名冊[[#All],[姓名]],0),COLUMN(名冊[[#All],[簡訊]])),""))),"")</f>
        <v/>
      </c>
    </row>
    <row r="82" spans="1:9" ht="25.4" customHeight="1">
      <c r="A82" s="128" t="str">
        <f t="shared" ca="1" si="1"/>
        <v/>
      </c>
      <c r="B82" s="124" t="str">
        <f t="array" aca="1" ref="B82" ca="1">IF(AND($C82&lt;&gt;"",$C82&lt;&gt;0),INDEX(名冊[#All],MATCH($C82,名冊[[#All],[姓名]],0),COLUMN(名冊[[#All],[字號]])),"")</f>
        <v/>
      </c>
      <c r="C82" s="125" t="str">
        <f t="array" aca="1" ref="C82" ca="1">IFERROR(INDEX(名冊[#All],SMALL(IF(INDIRECT("名冊[[#全部],["&amp;$A$1&amp;"]]")&lt;&gt;"",ROW(名冊[[#All],[通知1]]),"N"),ROW(名冊!#REF!)),COLUMN(名冊[[#All],[姓名]])),"")</f>
        <v/>
      </c>
      <c r="D82" s="133" t="str">
        <f t="array" aca="1" ref="D82" ca="1">IF(AND($C82&lt;&gt;"",$C82&lt;&gt;0),INDEX(名冊[#All],MATCH($C82,名冊[[#All],[姓名]],0),COLUMN(名冊[[#All],[備註]])),"")</f>
        <v/>
      </c>
      <c r="E82" s="139" t="str">
        <f t="array" aca="1" ref="E82" ca="1">IF(AND($C82&lt;&gt;"",$C82&lt;&gt;0),INDEX(名冊[#All],MATCH($C82,名冊[[#All],[姓名]],0),COLUMN(名冊[[#All],[傳訊]])),"")</f>
        <v/>
      </c>
      <c r="F82" s="126" t="str">
        <f t="array" aca="1" ref="F82" ca="1">IF(AND($C82&lt;&gt;"",$C82&lt;&gt;0),INDEX(名冊[#All],MATCH($C82,名冊[[#All],[姓名]],0),COLUMN(名冊[[#All],[通知1]])),"")</f>
        <v/>
      </c>
      <c r="G82" s="126" t="str">
        <f t="array" aca="1" ref="G82" ca="1">IF(AND($C82&lt;&gt;"",$C82&lt;&gt;0),INDEX(名冊[#All],MATCH($C82,名冊[[#All],[姓名]],0),COLUMN(名冊[[#All],[通知2]])),"")</f>
        <v/>
      </c>
      <c r="H82" s="126" t="str">
        <f t="array" aca="1" ref="H82" ca="1">IF(AND($C82&lt;&gt;"",$C82&lt;&gt;0),INDEX(名冊[#All],MATCH($C82,名冊[[#All],[姓名]],0),COLUMN(名冊[[#All],[通知3]])),"")</f>
        <v/>
      </c>
      <c r="I82" s="127" t="str">
        <f t="array" aca="1" ref="I82" ca="1">IF(AND($C82&lt;&gt;"",$C82&lt;&gt;0),(INDIRECT("簡訊[@"&amp;$A$1&amp;"]")&amp;","&amp;(IF(AND($C82&lt;&gt;"",$C82&lt;&gt;0),INDEX(名冊[#All],MATCH($C82,名冊[[#All],[姓名]],0),COLUMN(名冊[[#All],[簡訊]])),""))),"")</f>
        <v/>
      </c>
    </row>
    <row r="83" spans="1:9" ht="25.4" customHeight="1">
      <c r="A83" s="128">
        <f t="shared" ca="1" si="1"/>
        <v>81</v>
      </c>
      <c r="B83" s="124" t="str">
        <f t="array" aca="1" ref="B83" ca="1">IF(AND($C83&lt;&gt;"",$C83&lt;&gt;0),INDEX(名冊[#All],MATCH($C83,名冊[[#All],[姓名]],0),COLUMN(名冊[[#All],[字號]])),"")</f>
        <v>1-508</v>
      </c>
      <c r="C83" s="125" t="str">
        <f t="array" aca="1" ref="C83" ca="1">IFERROR(INDEX(名冊[#All],SMALL(IF(INDIRECT("名冊[[#全部],["&amp;$A$1&amp;"]]")&lt;&gt;"",ROW(名冊[[#All],[通知1]]),"N"),ROW(名冊!A54)),COLUMN(名冊[[#All],[姓名]])),"")</f>
        <v>廖瑋庭</v>
      </c>
      <c r="D83" s="133" t="str">
        <f t="array" aca="1" ref="D83" ca="1">IF(AND($C83&lt;&gt;"",$C83&lt;&gt;0),INDEX(名冊[#All],MATCH($C83,名冊[[#All],[姓名]],0),COLUMN(名冊[[#All],[備註]])),"")</f>
        <v>傳舊LINE告知月費</v>
      </c>
      <c r="E83" s="139">
        <f t="array" aca="1" ref="E83" ca="1">IF(AND($C83&lt;&gt;"",$C83&lt;&gt;0),INDEX(名冊[#All],MATCH($C83,名冊[[#All],[姓名]],0),COLUMN(名冊[[#All],[傳訊]])),"")</f>
        <v>0</v>
      </c>
      <c r="F83" s="126" t="str">
        <f t="array" aca="1" ref="F83" ca="1">IF(AND($C83&lt;&gt;"",$C83&lt;&gt;0),INDEX(名冊[#All],MATCH($C83,名冊[[#All],[姓名]],0),COLUMN(名冊[[#All],[通知1]])),"")</f>
        <v>0989889850</v>
      </c>
      <c r="G83" s="126">
        <f t="array" aca="1" ref="G83" ca="1">IF(AND($C83&lt;&gt;"",$C83&lt;&gt;0),INDEX(名冊[#All],MATCH($C83,名冊[[#All],[姓名]],0),COLUMN(名冊[[#All],[通知2]])),"")</f>
        <v>0</v>
      </c>
      <c r="H83" s="126">
        <f t="array" aca="1" ref="H83" ca="1">IF(AND($C83&lt;&gt;"",$C83&lt;&gt;0),INDEX(名冊[#All],MATCH($C83,名冊[[#All],[姓名]],0),COLUMN(名冊[[#All],[通知3]])),"")</f>
        <v>0</v>
      </c>
      <c r="I83" s="127" t="str">
        <f t="array" aca="1" ref="I83" ca="1">IF(AND($C83&lt;&gt;"",$C83&lt;&gt;0),(INDIRECT("簡訊[@"&amp;$A$1&amp;"]")&amp;","&amp;(IF(AND($C83&lt;&gt;"",$C83&lt;&gt;0),INDEX(名冊[#All],MATCH($C83,名冊[[#All],[姓名]],0),COLUMN(名冊[[#All],[簡訊]])),""))),"")</f>
        <v>0989889850,您好：通知廖瑋庭 君於龍祥精神護理之家114年4月月費共13975元整，如有疑問請來電(分機218)，謝謝。</v>
      </c>
    </row>
    <row r="84" spans="1:9" ht="25.4" customHeight="1">
      <c r="A84" s="128">
        <f t="shared" ca="1" si="1"/>
        <v>82</v>
      </c>
      <c r="B84" s="124" t="str">
        <f t="array" aca="1" ref="B84" ca="1">IF(AND($C84&lt;&gt;"",$C84&lt;&gt;0),INDEX(名冊[#All],MATCH($C84,名冊[[#All],[姓名]],0),COLUMN(名冊[[#All],[字號]])),"")</f>
        <v>1-510</v>
      </c>
      <c r="C84" s="125" t="str">
        <f t="array" aca="1" ref="C84" ca="1">IFERROR(INDEX(名冊[#All],SMALL(IF(INDIRECT("名冊[[#全部],["&amp;$A$1&amp;"]]")&lt;&gt;"",ROW(名冊[[#All],[通知1]]),"N"),ROW(名冊!A55)),COLUMN(名冊[[#All],[姓名]])),"")</f>
        <v>葉振興</v>
      </c>
      <c r="D84" s="133">
        <f t="array" aca="1" ref="D84" ca="1">IF(AND($C84&lt;&gt;"",$C84&lt;&gt;0),INDEX(名冊[#All],MATCH($C84,名冊[[#All],[姓名]],0),COLUMN(名冊[[#All],[備註]])),"")</f>
        <v>0</v>
      </c>
      <c r="E84" s="139">
        <f t="array" aca="1" ref="E84" ca="1">IF(AND($C84&lt;&gt;"",$C84&lt;&gt;0),INDEX(名冊[#All],MATCH($C84,名冊[[#All],[姓名]],0),COLUMN(名冊[[#All],[傳訊]])),"")</f>
        <v>0</v>
      </c>
      <c r="F84" s="126" t="str">
        <f t="array" aca="1" ref="F84" ca="1">IF(AND($C84&lt;&gt;"",$C84&lt;&gt;0),INDEX(名冊[#All],MATCH($C84,名冊[[#All],[姓名]],0),COLUMN(名冊[[#All],[通知1]])),"")</f>
        <v>0938778268</v>
      </c>
      <c r="G84" s="126">
        <f t="array" aca="1" ref="G84" ca="1">IF(AND($C84&lt;&gt;"",$C84&lt;&gt;0),INDEX(名冊[#All],MATCH($C84,名冊[[#All],[姓名]],0),COLUMN(名冊[[#All],[通知2]])),"")</f>
        <v>0</v>
      </c>
      <c r="H84" s="126">
        <f t="array" aca="1" ref="H84" ca="1">IF(AND($C84&lt;&gt;"",$C84&lt;&gt;0),INDEX(名冊[#All],MATCH($C84,名冊[[#All],[姓名]],0),COLUMN(名冊[[#All],[通知3]])),"")</f>
        <v>0</v>
      </c>
      <c r="I84" s="127" t="str">
        <f t="array" aca="1" ref="I84" ca="1">IF(AND($C84&lt;&gt;"",$C84&lt;&gt;0),(INDIRECT("簡訊[@"&amp;$A$1&amp;"]")&amp;","&amp;(IF(AND($C84&lt;&gt;"",$C84&lt;&gt;0),INDEX(名冊[#All],MATCH($C84,名冊[[#All],[姓名]],0),COLUMN(名冊[[#All],[簡訊]])),""))),"")</f>
        <v>0938778268,您好：通知葉振興 君於龍祥精神護理之家114年4月月費共14101元整，如有疑問請來電(分機218)，謝謝。</v>
      </c>
    </row>
    <row r="85" spans="1:9" ht="25.4" customHeight="1">
      <c r="A85" s="128">
        <f t="shared" ca="1" si="1"/>
        <v>83</v>
      </c>
      <c r="B85" s="124" t="str">
        <f t="array" aca="1" ref="B85" ca="1">IF(AND($C85&lt;&gt;"",$C85&lt;&gt;0),INDEX(名冊[#All],MATCH($C85,名冊[[#All],[姓名]],0),COLUMN(名冊[[#All],[字號]])),"")</f>
        <v>1-515</v>
      </c>
      <c r="C85" s="125" t="str">
        <f t="array" aca="1" ref="C85" ca="1">IFERROR(INDEX(名冊[#All],SMALL(IF(INDIRECT("名冊[[#全部],["&amp;$A$1&amp;"]]")&lt;&gt;"",ROW(名冊[[#All],[通知1]]),"N"),ROW(名冊!A56)),COLUMN(名冊[[#All],[姓名]])),"")</f>
        <v>許詩郁</v>
      </c>
      <c r="D85" s="133" t="str">
        <f t="array" aca="1" ref="D85" ca="1">IF(AND($C85&lt;&gt;"",$C85&lt;&gt;0),INDEX(名冊[#All],MATCH($C85,名冊[[#All],[姓名]],0),COLUMN(名冊[[#All],[備註]])),"")</f>
        <v>手機無LINE</v>
      </c>
      <c r="E85" s="139">
        <f t="array" aca="1" ref="E85" ca="1">IF(AND($C85&lt;&gt;"",$C85&lt;&gt;0),INDEX(名冊[#All],MATCH($C85,名冊[[#All],[姓名]],0),COLUMN(名冊[[#All],[傳訊]])),"")</f>
        <v>0</v>
      </c>
      <c r="F85" s="126" t="str">
        <f t="array" aca="1" ref="F85" ca="1">IF(AND($C85&lt;&gt;"",$C85&lt;&gt;0),INDEX(名冊[#All],MATCH($C85,名冊[[#All],[姓名]],0),COLUMN(名冊[[#All],[通知1]])),"")</f>
        <v>0933948732</v>
      </c>
      <c r="G85" s="126">
        <f t="array" aca="1" ref="G85" ca="1">IF(AND($C85&lt;&gt;"",$C85&lt;&gt;0),INDEX(名冊[#All],MATCH($C85,名冊[[#All],[姓名]],0),COLUMN(名冊[[#All],[通知2]])),"")</f>
        <v>0</v>
      </c>
      <c r="H85" s="126">
        <f t="array" aca="1" ref="H85" ca="1">IF(AND($C85&lt;&gt;"",$C85&lt;&gt;0),INDEX(名冊[#All],MATCH($C85,名冊[[#All],[姓名]],0),COLUMN(名冊[[#All],[通知3]])),"")</f>
        <v>0</v>
      </c>
      <c r="I85" s="127" t="str">
        <f t="array" aca="1" ref="I85" ca="1">IF(AND($C85&lt;&gt;"",$C85&lt;&gt;0),(INDIRECT("簡訊[@"&amp;$A$1&amp;"]")&amp;","&amp;(IF(AND($C85&lt;&gt;"",$C85&lt;&gt;0),INDEX(名冊[#All],MATCH($C85,名冊[[#All],[姓名]],0),COLUMN(名冊[[#All],[簡訊]])),""))),"")</f>
        <v>0933948732,您好：通知許詩郁 君於龍祥精神護理之家114年4月月費共27058元整，如有疑問請來電(分機218)，謝謝。</v>
      </c>
    </row>
    <row r="86" spans="1:9" ht="25.4" customHeight="1">
      <c r="A86" s="128">
        <f t="shared" ca="1" si="1"/>
        <v>84</v>
      </c>
      <c r="B86" s="124" t="str">
        <f t="array" aca="1" ref="B86" ca="1">IF(AND($C86&lt;&gt;"",$C86&lt;&gt;0),INDEX(名冊[#All],MATCH($C86,名冊[[#All],[姓名]],0),COLUMN(名冊[[#All],[字號]])),"")</f>
        <v>1-520</v>
      </c>
      <c r="C86" s="125" t="str">
        <f t="array" aca="1" ref="C86" ca="1">IFERROR(INDEX(名冊[#All],SMALL(IF(INDIRECT("名冊[[#全部],["&amp;$A$1&amp;"]]")&lt;&gt;"",ROW(名冊[[#All],[通知1]]),"N"),ROW(名冊!A57)),COLUMN(名冊[[#All],[姓名]])),"")</f>
        <v>李淑蘭</v>
      </c>
      <c r="D86" s="133">
        <f t="array" aca="1" ref="D86" ca="1">IF(AND($C86&lt;&gt;"",$C86&lt;&gt;0),INDEX(名冊[#All],MATCH($C86,名冊[[#All],[姓名]],0),COLUMN(名冊[[#All],[備註]])),"")</f>
        <v>0</v>
      </c>
      <c r="E86" s="139">
        <f t="array" aca="1" ref="E86" ca="1">IF(AND($C86&lt;&gt;"",$C86&lt;&gt;0),INDEX(名冊[#All],MATCH($C86,名冊[[#All],[姓名]],0),COLUMN(名冊[[#All],[傳訊]])),"")</f>
        <v>0</v>
      </c>
      <c r="F86" s="126" t="str">
        <f t="array" aca="1" ref="F86" ca="1">IF(AND($C86&lt;&gt;"",$C86&lt;&gt;0),INDEX(名冊[#All],MATCH($C86,名冊[[#All],[姓名]],0),COLUMN(名冊[[#All],[通知1]])),"")</f>
        <v>0928113789</v>
      </c>
      <c r="G86" s="126">
        <f t="array" aca="1" ref="G86" ca="1">IF(AND($C86&lt;&gt;"",$C86&lt;&gt;0),INDEX(名冊[#All],MATCH($C86,名冊[[#All],[姓名]],0),COLUMN(名冊[[#All],[通知2]])),"")</f>
        <v>0</v>
      </c>
      <c r="H86" s="126">
        <f t="array" aca="1" ref="H86" ca="1">IF(AND($C86&lt;&gt;"",$C86&lt;&gt;0),INDEX(名冊[#All],MATCH($C86,名冊[[#All],[姓名]],0),COLUMN(名冊[[#All],[通知3]])),"")</f>
        <v>0</v>
      </c>
      <c r="I86" s="127" t="str">
        <f t="array" aca="1" ref="I86" ca="1">IF(AND($C86&lt;&gt;"",$C86&lt;&gt;0),(INDIRECT("簡訊[@"&amp;$A$1&amp;"]")&amp;","&amp;(IF(AND($C86&lt;&gt;"",$C86&lt;&gt;0),INDEX(名冊[#All],MATCH($C86,名冊[[#All],[姓名]],0),COLUMN(名冊[[#All],[簡訊]])),""))),"")</f>
        <v>0928113789,您好：通知李淑蘭 君於龍祥精神護理之家114年4月月費共9730元整，如有疑問請來電(分機218)，謝謝。</v>
      </c>
    </row>
    <row r="87" spans="1:9" ht="25.4" customHeight="1">
      <c r="A87" s="128">
        <f t="shared" ca="1" si="1"/>
        <v>85</v>
      </c>
      <c r="B87" s="124" t="str">
        <f t="array" aca="1" ref="B87" ca="1">IF(AND($C87&lt;&gt;"",$C87&lt;&gt;0),INDEX(名冊[#All],MATCH($C87,名冊[[#All],[姓名]],0),COLUMN(名冊[[#All],[字號]])),"")</f>
        <v>1-521</v>
      </c>
      <c r="C87" s="125" t="str">
        <f t="array" aca="1" ref="C87" ca="1">IFERROR(INDEX(名冊[#All],SMALL(IF(INDIRECT("名冊[[#全部],["&amp;$A$1&amp;"]]")&lt;&gt;"",ROW(名冊[[#All],[通知1]]),"N"),ROW(名冊!A58)),COLUMN(名冊[[#All],[姓名]])),"")</f>
        <v>王聖虹</v>
      </c>
      <c r="D87" s="133">
        <f t="array" aca="1" ref="D87" ca="1">IF(AND($C87&lt;&gt;"",$C87&lt;&gt;0),INDEX(名冊[#All],MATCH($C87,名冊[[#All],[姓名]],0),COLUMN(名冊[[#All],[備註]])),"")</f>
        <v>0</v>
      </c>
      <c r="E87" s="139">
        <f t="array" aca="1" ref="E87" ca="1">IF(AND($C87&lt;&gt;"",$C87&lt;&gt;0),INDEX(名冊[#All],MATCH($C87,名冊[[#All],[姓名]],0),COLUMN(名冊[[#All],[傳訊]])),"")</f>
        <v>0</v>
      </c>
      <c r="F87" s="126" t="str">
        <f t="array" aca="1" ref="F87" ca="1">IF(AND($C87&lt;&gt;"",$C87&lt;&gt;0),INDEX(名冊[#All],MATCH($C87,名冊[[#All],[姓名]],0),COLUMN(名冊[[#All],[通知1]])),"")</f>
        <v>0952414191</v>
      </c>
      <c r="G87" s="126">
        <f t="array" aca="1" ref="G87" ca="1">IF(AND($C87&lt;&gt;"",$C87&lt;&gt;0),INDEX(名冊[#All],MATCH($C87,名冊[[#All],[姓名]],0),COLUMN(名冊[[#All],[通知2]])),"")</f>
        <v>0</v>
      </c>
      <c r="H87" s="126">
        <f t="array" aca="1" ref="H87" ca="1">IF(AND($C87&lt;&gt;"",$C87&lt;&gt;0),INDEX(名冊[#All],MATCH($C87,名冊[[#All],[姓名]],0),COLUMN(名冊[[#All],[通知3]])),"")</f>
        <v>0</v>
      </c>
      <c r="I87" s="127" t="str">
        <f t="array" aca="1" ref="I87" ca="1">IF(AND($C87&lt;&gt;"",$C87&lt;&gt;0),(INDIRECT("簡訊[@"&amp;$A$1&amp;"]")&amp;","&amp;(IF(AND($C87&lt;&gt;"",$C87&lt;&gt;0),INDEX(名冊[#All],MATCH($C87,名冊[[#All],[姓名]],0),COLUMN(名冊[[#All],[簡訊]])),""))),"")</f>
        <v>0952414191,您好：通知王聖虹 君於龍祥精神護理之家114年4月月費共12595元整，如有疑問請來電(分機218)，謝謝。</v>
      </c>
    </row>
    <row r="88" spans="1:9" ht="25.4" customHeight="1">
      <c r="A88" s="128" t="str">
        <f t="shared" ca="1" si="1"/>
        <v/>
      </c>
      <c r="B88" s="124" t="str">
        <f t="array" aca="1" ref="B88" ca="1">IF(AND($C88&lt;&gt;"",$C88&lt;&gt;0),INDEX(名冊[#All],MATCH($C88,名冊[[#All],[姓名]],0),COLUMN(名冊[[#All],[字號]])),"")</f>
        <v/>
      </c>
      <c r="C88" s="125" t="str">
        <f t="array" aca="1" ref="C88" ca="1">IFERROR(INDEX(名冊[#All],SMALL(IF(INDIRECT("名冊[[#全部],["&amp;$A$1&amp;"]]")&lt;&gt;"",ROW(名冊[[#All],[通知1]]),"N"),ROW(名冊!#REF!)),COLUMN(名冊[[#All],[姓名]])),"")</f>
        <v/>
      </c>
      <c r="D88" s="133" t="str">
        <f t="array" aca="1" ref="D88" ca="1">IF(AND($C88&lt;&gt;"",$C88&lt;&gt;0),INDEX(名冊[#All],MATCH($C88,名冊[[#All],[姓名]],0),COLUMN(名冊[[#All],[備註]])),"")</f>
        <v/>
      </c>
      <c r="E88" s="139" t="str">
        <f t="array" aca="1" ref="E88" ca="1">IF(AND($C88&lt;&gt;"",$C88&lt;&gt;0),INDEX(名冊[#All],MATCH($C88,名冊[[#All],[姓名]],0),COLUMN(名冊[[#All],[傳訊]])),"")</f>
        <v/>
      </c>
      <c r="F88" s="126" t="str">
        <f t="array" aca="1" ref="F88" ca="1">IF(AND($C88&lt;&gt;"",$C88&lt;&gt;0),INDEX(名冊[#All],MATCH($C88,名冊[[#All],[姓名]],0),COLUMN(名冊[[#All],[通知1]])),"")</f>
        <v/>
      </c>
      <c r="G88" s="126" t="str">
        <f t="array" aca="1" ref="G88" ca="1">IF(AND($C88&lt;&gt;"",$C88&lt;&gt;0),INDEX(名冊[#All],MATCH($C88,名冊[[#All],[姓名]],0),COLUMN(名冊[[#All],[通知2]])),"")</f>
        <v/>
      </c>
      <c r="H88" s="126" t="str">
        <f t="array" aca="1" ref="H88" ca="1">IF(AND($C88&lt;&gt;"",$C88&lt;&gt;0),INDEX(名冊[#All],MATCH($C88,名冊[[#All],[姓名]],0),COLUMN(名冊[[#All],[通知3]])),"")</f>
        <v/>
      </c>
      <c r="I88" s="127" t="str">
        <f t="array" aca="1" ref="I88" ca="1">IF(AND($C88&lt;&gt;"",$C88&lt;&gt;0),(INDIRECT("簡訊[@"&amp;$A$1&amp;"]")&amp;","&amp;(IF(AND($C88&lt;&gt;"",$C88&lt;&gt;0),INDEX(名冊[#All],MATCH($C88,名冊[[#All],[姓名]],0),COLUMN(名冊[[#All],[簡訊]])),""))),"")</f>
        <v/>
      </c>
    </row>
    <row r="89" spans="1:9" ht="25.4" customHeight="1">
      <c r="A89" s="128">
        <f t="shared" ca="1" si="1"/>
        <v>87</v>
      </c>
      <c r="B89" s="124" t="str">
        <f t="array" aca="1" ref="B89" ca="1">IF(AND($C89&lt;&gt;"",$C89&lt;&gt;0),INDEX(名冊[#All],MATCH($C89,名冊[[#All],[姓名]],0),COLUMN(名冊[[#All],[字號]])),"")</f>
        <v>1-522</v>
      </c>
      <c r="C89" s="125" t="str">
        <f t="array" aca="1" ref="C89" ca="1">IFERROR(INDEX(名冊[#All],SMALL(IF(INDIRECT("名冊[[#全部],["&amp;$A$1&amp;"]]")&lt;&gt;"",ROW(名冊[[#All],[通知1]]),"N"),ROW(名冊!A59)),COLUMN(名冊[[#All],[姓名]])),"")</f>
        <v>張金蘭</v>
      </c>
      <c r="D89" s="133" t="str">
        <f t="array" aca="1" ref="D89" ca="1">IF(AND($C89&lt;&gt;"",$C89&lt;&gt;0),INDEX(名冊[#All],MATCH($C89,名冊[[#All],[姓名]],0),COLUMN(名冊[[#All],[備註]])),"")</f>
        <v>※月費家電通知03-3686547</v>
      </c>
      <c r="E89" s="139">
        <f t="array" aca="1" ref="E89" ca="1">IF(AND($C89&lt;&gt;"",$C89&lt;&gt;0),INDEX(名冊[#All],MATCH($C89,名冊[[#All],[姓名]],0),COLUMN(名冊[[#All],[傳訊]])),"")</f>
        <v>0</v>
      </c>
      <c r="F89" s="126" t="str">
        <f t="array" aca="1" ref="F89" ca="1">IF(AND($C89&lt;&gt;"",$C89&lt;&gt;0),INDEX(名冊[#All],MATCH($C89,名冊[[#All],[姓名]],0),COLUMN(名冊[[#All],[通知1]])),"")</f>
        <v>0927521131</v>
      </c>
      <c r="G89" s="126">
        <f t="array" aca="1" ref="G89" ca="1">IF(AND($C89&lt;&gt;"",$C89&lt;&gt;0),INDEX(名冊[#All],MATCH($C89,名冊[[#All],[姓名]],0),COLUMN(名冊[[#All],[通知2]])),"")</f>
        <v>0</v>
      </c>
      <c r="H89" s="126">
        <f t="array" aca="1" ref="H89" ca="1">IF(AND($C89&lt;&gt;"",$C89&lt;&gt;0),INDEX(名冊[#All],MATCH($C89,名冊[[#All],[姓名]],0),COLUMN(名冊[[#All],[通知3]])),"")</f>
        <v>0</v>
      </c>
      <c r="I89" s="127" t="str">
        <f t="array" aca="1" ref="I89" ca="1">IF(AND($C89&lt;&gt;"",$C89&lt;&gt;0),(INDIRECT("簡訊[@"&amp;$A$1&amp;"]")&amp;","&amp;(IF(AND($C89&lt;&gt;"",$C89&lt;&gt;0),INDEX(名冊[#All],MATCH($C89,名冊[[#All],[姓名]],0),COLUMN(名冊[[#All],[簡訊]])),""))),"")</f>
        <v>0927521131,您好：通知張金蘭 君於龍祥精神護理之家114年4月月費共10920元整，如有疑問請來電(分機218)，謝謝。</v>
      </c>
    </row>
    <row r="90" spans="1:9" ht="25.4" customHeight="1">
      <c r="A90" s="128" t="str">
        <f t="shared" ca="1" si="1"/>
        <v/>
      </c>
      <c r="B90" s="124" t="str">
        <f t="array" aca="1" ref="B90" ca="1">IF(AND($C90&lt;&gt;"",$C90&lt;&gt;0),INDEX(名冊[#All],MATCH($C90,名冊[[#All],[姓名]],0),COLUMN(名冊[[#All],[字號]])),"")</f>
        <v/>
      </c>
      <c r="C90" s="125" t="str">
        <f t="array" aca="1" ref="C90" ca="1">IFERROR(INDEX(名冊[#All],SMALL(IF(INDIRECT("名冊[[#全部],["&amp;$A$1&amp;"]]")&lt;&gt;"",ROW(名冊[[#All],[通知1]]),"N"),ROW(名冊!#REF!)),COLUMN(名冊[[#All],[姓名]])),"")</f>
        <v/>
      </c>
      <c r="D90" s="133" t="str">
        <f t="array" aca="1" ref="D90" ca="1">IF(AND($C90&lt;&gt;"",$C90&lt;&gt;0),INDEX(名冊[#All],MATCH($C90,名冊[[#All],[姓名]],0),COLUMN(名冊[[#All],[備註]])),"")</f>
        <v/>
      </c>
      <c r="E90" s="139" t="str">
        <f t="array" aca="1" ref="E90" ca="1">IF(AND($C90&lt;&gt;"",$C90&lt;&gt;0),INDEX(名冊[#All],MATCH($C90,名冊[[#All],[姓名]],0),COLUMN(名冊[[#All],[傳訊]])),"")</f>
        <v/>
      </c>
      <c r="F90" s="126" t="str">
        <f t="array" aca="1" ref="F90" ca="1">IF(AND($C90&lt;&gt;"",$C90&lt;&gt;0),INDEX(名冊[#All],MATCH($C90,名冊[[#All],[姓名]],0),COLUMN(名冊[[#All],[通知1]])),"")</f>
        <v/>
      </c>
      <c r="G90" s="126" t="str">
        <f t="array" aca="1" ref="G90" ca="1">IF(AND($C90&lt;&gt;"",$C90&lt;&gt;0),INDEX(名冊[#All],MATCH($C90,名冊[[#All],[姓名]],0),COLUMN(名冊[[#All],[通知2]])),"")</f>
        <v/>
      </c>
      <c r="H90" s="126" t="str">
        <f t="array" aca="1" ref="H90" ca="1">IF(AND($C90&lt;&gt;"",$C90&lt;&gt;0),INDEX(名冊[#All],MATCH($C90,名冊[[#All],[姓名]],0),COLUMN(名冊[[#All],[通知3]])),"")</f>
        <v/>
      </c>
      <c r="I90" s="127" t="str">
        <f t="array" aca="1" ref="I90" ca="1">IF(AND($C90&lt;&gt;"",$C90&lt;&gt;0),(INDIRECT("簡訊[@"&amp;$A$1&amp;"]")&amp;","&amp;(IF(AND($C90&lt;&gt;"",$C90&lt;&gt;0),INDEX(名冊[#All],MATCH($C90,名冊[[#All],[姓名]],0),COLUMN(名冊[[#All],[簡訊]])),""))),"")</f>
        <v/>
      </c>
    </row>
    <row r="91" spans="1:9" ht="25.4" customHeight="1">
      <c r="A91" s="128" t="str">
        <f t="shared" ca="1" si="1"/>
        <v/>
      </c>
      <c r="B91" s="124" t="str">
        <f t="array" aca="1" ref="B91" ca="1">IF(AND($C91&lt;&gt;"",$C91&lt;&gt;0),INDEX(名冊[#All],MATCH($C91,名冊[[#All],[姓名]],0),COLUMN(名冊[[#All],[字號]])),"")</f>
        <v/>
      </c>
      <c r="C91" s="125" t="str">
        <f t="array" aca="1" ref="C91" ca="1">IFERROR(INDEX(名冊[#All],SMALL(IF(INDIRECT("名冊[[#全部],["&amp;$A$1&amp;"]]")&lt;&gt;"",ROW(名冊[[#All],[通知1]]),"N"),ROW(名冊!#REF!)),COLUMN(名冊[[#All],[姓名]])),"")</f>
        <v/>
      </c>
      <c r="D91" s="133" t="str">
        <f t="array" aca="1" ref="D91" ca="1">IF(AND($C91&lt;&gt;"",$C91&lt;&gt;0),INDEX(名冊[#All],MATCH($C91,名冊[[#All],[姓名]],0),COLUMN(名冊[[#All],[備註]])),"")</f>
        <v/>
      </c>
      <c r="E91" s="139" t="str">
        <f t="array" aca="1" ref="E91" ca="1">IF(AND($C91&lt;&gt;"",$C91&lt;&gt;0),INDEX(名冊[#All],MATCH($C91,名冊[[#All],[姓名]],0),COLUMN(名冊[[#All],[傳訊]])),"")</f>
        <v/>
      </c>
      <c r="F91" s="126" t="str">
        <f t="array" aca="1" ref="F91" ca="1">IF(AND($C91&lt;&gt;"",$C91&lt;&gt;0),INDEX(名冊[#All],MATCH($C91,名冊[[#All],[姓名]],0),COLUMN(名冊[[#All],[通知1]])),"")</f>
        <v/>
      </c>
      <c r="G91" s="126" t="str">
        <f t="array" aca="1" ref="G91" ca="1">IF(AND($C91&lt;&gt;"",$C91&lt;&gt;0),INDEX(名冊[#All],MATCH($C91,名冊[[#All],[姓名]],0),COLUMN(名冊[[#All],[通知2]])),"")</f>
        <v/>
      </c>
      <c r="H91" s="126" t="str">
        <f t="array" aca="1" ref="H91" ca="1">IF(AND($C91&lt;&gt;"",$C91&lt;&gt;0),INDEX(名冊[#All],MATCH($C91,名冊[[#All],[姓名]],0),COLUMN(名冊[[#All],[通知3]])),"")</f>
        <v/>
      </c>
      <c r="I91" s="127" t="str">
        <f t="array" aca="1" ref="I91" ca="1">IF(AND($C91&lt;&gt;"",$C91&lt;&gt;0),(INDIRECT("簡訊[@"&amp;$A$1&amp;"]")&amp;","&amp;(IF(AND($C91&lt;&gt;"",$C91&lt;&gt;0),INDEX(名冊[#All],MATCH($C91,名冊[[#All],[姓名]],0),COLUMN(名冊[[#All],[簡訊]])),""))),"")</f>
        <v/>
      </c>
    </row>
    <row r="92" spans="1:9" ht="25.4" customHeight="1">
      <c r="A92" s="128">
        <f t="shared" ca="1" si="1"/>
        <v>90</v>
      </c>
      <c r="B92" s="124" t="str">
        <f t="array" aca="1" ref="B92" ca="1">IF(AND($C92&lt;&gt;"",$C92&lt;&gt;0),INDEX(名冊[#All],MATCH($C92,名冊[[#All],[姓名]],0),COLUMN(名冊[[#All],[字號]])),"")</f>
        <v>1-524</v>
      </c>
      <c r="C92" s="125" t="str">
        <f t="array" aca="1" ref="C92" ca="1">IFERROR(INDEX(名冊[#All],SMALL(IF(INDIRECT("名冊[[#全部],["&amp;$A$1&amp;"]]")&lt;&gt;"",ROW(名冊[[#All],[通知1]]),"N"),ROW(名冊!A60)),COLUMN(名冊[[#All],[姓名]])),"")</f>
        <v>陳宜貞</v>
      </c>
      <c r="D92" s="133">
        <f t="array" aca="1" ref="D92" ca="1">IF(AND($C92&lt;&gt;"",$C92&lt;&gt;0),INDEX(名冊[#All],MATCH($C92,名冊[[#All],[姓名]],0),COLUMN(名冊[[#All],[備註]])),"")</f>
        <v>0</v>
      </c>
      <c r="E92" s="139">
        <f t="array" aca="1" ref="E92" ca="1">IF(AND($C92&lt;&gt;"",$C92&lt;&gt;0),INDEX(名冊[#All],MATCH($C92,名冊[[#All],[姓名]],0),COLUMN(名冊[[#All],[傳訊]])),"")</f>
        <v>0</v>
      </c>
      <c r="F92" s="126" t="str">
        <f t="array" aca="1" ref="F92" ca="1">IF(AND($C92&lt;&gt;"",$C92&lt;&gt;0),INDEX(名冊[#All],MATCH($C92,名冊[[#All],[姓名]],0),COLUMN(名冊[[#All],[通知1]])),"")</f>
        <v>0919363393</v>
      </c>
      <c r="G92" s="126" t="str">
        <f t="array" aca="1" ref="G92" ca="1">IF(AND($C92&lt;&gt;"",$C92&lt;&gt;0),INDEX(名冊[#All],MATCH($C92,名冊[[#All],[姓名]],0),COLUMN(名冊[[#All],[通知2]])),"")</f>
        <v>0937156952</v>
      </c>
      <c r="H92" s="126">
        <f t="array" aca="1" ref="H92" ca="1">IF(AND($C92&lt;&gt;"",$C92&lt;&gt;0),INDEX(名冊[#All],MATCH($C92,名冊[[#All],[姓名]],0),COLUMN(名冊[[#All],[通知3]])),"")</f>
        <v>0</v>
      </c>
      <c r="I92" s="127" t="str">
        <f t="array" aca="1" ref="I92" ca="1">IF(AND($C92&lt;&gt;"",$C92&lt;&gt;0),(INDIRECT("簡訊[@"&amp;$A$1&amp;"]")&amp;","&amp;(IF(AND($C92&lt;&gt;"",$C92&lt;&gt;0),INDEX(名冊[#All],MATCH($C92,名冊[[#All],[姓名]],0),COLUMN(名冊[[#All],[簡訊]])),""))),"")</f>
        <v>0919363393,您好：通知陳宜貞 君於龍祥精神護理之家114年4月月費共14515元整，如有疑問請來電(分機218)，謝謝。</v>
      </c>
    </row>
    <row r="93" spans="1:9" ht="25.4" customHeight="1">
      <c r="A93" s="128" t="str">
        <f t="shared" ca="1" si="1"/>
        <v/>
      </c>
      <c r="B93" s="124" t="str">
        <f t="array" aca="1" ref="B93" ca="1">IF(AND($C93&lt;&gt;"",$C93&lt;&gt;0),INDEX(名冊[#All],MATCH($C93,名冊[[#All],[姓名]],0),COLUMN(名冊[[#All],[字號]])),"")</f>
        <v/>
      </c>
      <c r="C93" s="125" t="str">
        <f t="array" aca="1" ref="C93" ca="1">IFERROR(INDEX(名冊[#All],SMALL(IF(INDIRECT("名冊[[#全部],["&amp;$A$1&amp;"]]")&lt;&gt;"",ROW(名冊[[#All],[通知1]]),"N"),ROW(名冊!#REF!)),COLUMN(名冊[[#All],[姓名]])),"")</f>
        <v/>
      </c>
      <c r="D93" s="133" t="str">
        <f t="array" aca="1" ref="D93" ca="1">IF(AND($C93&lt;&gt;"",$C93&lt;&gt;0),INDEX(名冊[#All],MATCH($C93,名冊[[#All],[姓名]],0),COLUMN(名冊[[#All],[備註]])),"")</f>
        <v/>
      </c>
      <c r="E93" s="139" t="str">
        <f t="array" aca="1" ref="E93" ca="1">IF(AND($C93&lt;&gt;"",$C93&lt;&gt;0),INDEX(名冊[#All],MATCH($C93,名冊[[#All],[姓名]],0),COLUMN(名冊[[#All],[傳訊]])),"")</f>
        <v/>
      </c>
      <c r="F93" s="126" t="str">
        <f t="array" aca="1" ref="F93" ca="1">IF(AND($C93&lt;&gt;"",$C93&lt;&gt;0),INDEX(名冊[#All],MATCH($C93,名冊[[#All],[姓名]],0),COLUMN(名冊[[#All],[通知1]])),"")</f>
        <v/>
      </c>
      <c r="G93" s="126" t="str">
        <f t="array" aca="1" ref="G93" ca="1">IF(AND($C93&lt;&gt;"",$C93&lt;&gt;0),INDEX(名冊[#All],MATCH($C93,名冊[[#All],[姓名]],0),COLUMN(名冊[[#All],[通知2]])),"")</f>
        <v/>
      </c>
      <c r="H93" s="126" t="str">
        <f t="array" aca="1" ref="H93" ca="1">IF(AND($C93&lt;&gt;"",$C93&lt;&gt;0),INDEX(名冊[#All],MATCH($C93,名冊[[#All],[姓名]],0),COLUMN(名冊[[#All],[通知3]])),"")</f>
        <v/>
      </c>
      <c r="I93" s="127" t="str">
        <f t="array" aca="1" ref="I93" ca="1">IF(AND($C93&lt;&gt;"",$C93&lt;&gt;0),(INDIRECT("簡訊[@"&amp;$A$1&amp;"]")&amp;","&amp;(IF(AND($C93&lt;&gt;"",$C93&lt;&gt;0),INDEX(名冊[#All],MATCH($C93,名冊[[#All],[姓名]],0),COLUMN(名冊[[#All],[簡訊]])),""))),"")</f>
        <v/>
      </c>
    </row>
    <row r="94" spans="1:9" ht="25.4" customHeight="1">
      <c r="A94" s="128">
        <f t="shared" ca="1" si="1"/>
        <v>92</v>
      </c>
      <c r="B94" s="124" t="str">
        <f t="array" aca="1" ref="B94" ca="1">IF(AND($C94&lt;&gt;"",$C94&lt;&gt;0),INDEX(名冊[#All],MATCH($C94,名冊[[#All],[姓名]],0),COLUMN(名冊[[#All],[字號]])),"")</f>
        <v>1-525</v>
      </c>
      <c r="C94" s="125" t="str">
        <f t="array" aca="1" ref="C94" ca="1">IFERROR(INDEX(名冊[#All],SMALL(IF(INDIRECT("名冊[[#全部],["&amp;$A$1&amp;"]]")&lt;&gt;"",ROW(名冊[[#All],[通知1]]),"N"),ROW(名冊!A61)),COLUMN(名冊[[#All],[姓名]])),"")</f>
        <v>徐玉盛</v>
      </c>
      <c r="D94" s="133">
        <f t="array" aca="1" ref="D94" ca="1">IF(AND($C94&lt;&gt;"",$C94&lt;&gt;0),INDEX(名冊[#All],MATCH($C94,名冊[[#All],[姓名]],0),COLUMN(名冊[[#All],[備註]])),"")</f>
        <v>0</v>
      </c>
      <c r="E94" s="139">
        <f t="array" aca="1" ref="E94" ca="1">IF(AND($C94&lt;&gt;"",$C94&lt;&gt;0),INDEX(名冊[#All],MATCH($C94,名冊[[#All],[姓名]],0),COLUMN(名冊[[#All],[傳訊]])),"")</f>
        <v>0</v>
      </c>
      <c r="F94" s="126" t="str">
        <f t="array" aca="1" ref="F94" ca="1">IF(AND($C94&lt;&gt;"",$C94&lt;&gt;0),INDEX(名冊[#All],MATCH($C94,名冊[[#All],[姓名]],0),COLUMN(名冊[[#All],[通知1]])),"")</f>
        <v>0925706543</v>
      </c>
      <c r="G94" s="126">
        <f t="array" aca="1" ref="G94" ca="1">IF(AND($C94&lt;&gt;"",$C94&lt;&gt;0),INDEX(名冊[#All],MATCH($C94,名冊[[#All],[姓名]],0),COLUMN(名冊[[#All],[通知2]])),"")</f>
        <v>0</v>
      </c>
      <c r="H94" s="126">
        <f t="array" aca="1" ref="H94" ca="1">IF(AND($C94&lt;&gt;"",$C94&lt;&gt;0),INDEX(名冊[#All],MATCH($C94,名冊[[#All],[姓名]],0),COLUMN(名冊[[#All],[通知3]])),"")</f>
        <v>0</v>
      </c>
      <c r="I94" s="127" t="str">
        <f t="array" aca="1" ref="I94" ca="1">IF(AND($C94&lt;&gt;"",$C94&lt;&gt;0),(INDIRECT("簡訊[@"&amp;$A$1&amp;"]")&amp;","&amp;(IF(AND($C94&lt;&gt;"",$C94&lt;&gt;0),INDEX(名冊[#All],MATCH($C94,名冊[[#All],[姓名]],0),COLUMN(名冊[[#All],[簡訊]])),""))),"")</f>
        <v>0925706543,您好：通知徐玉盛 君於龍祥精神護理之家114年4月月費(含欠費)共38880元整，如有疑問請來電(分機218)，謝謝。</v>
      </c>
    </row>
    <row r="95" spans="1:9" ht="25.4" customHeight="1">
      <c r="A95" s="128">
        <f t="shared" ca="1" si="1"/>
        <v>93</v>
      </c>
      <c r="B95" s="124" t="str">
        <f t="array" aca="1" ref="B95" ca="1">IF(AND($C95&lt;&gt;"",$C95&lt;&gt;0),INDEX(名冊[#All],MATCH($C95,名冊[[#All],[姓名]],0),COLUMN(名冊[[#All],[字號]])),"")</f>
        <v>1-530</v>
      </c>
      <c r="C95" s="125" t="str">
        <f t="array" aca="1" ref="C95" ca="1">IFERROR(INDEX(名冊[#All],SMALL(IF(INDIRECT("名冊[[#全部],["&amp;$A$1&amp;"]]")&lt;&gt;"",ROW(名冊[[#All],[通知1]]),"N"),ROW(名冊!A62)),COLUMN(名冊[[#All],[姓名]])),"")</f>
        <v>殷秀麗</v>
      </c>
      <c r="D95" s="133">
        <f t="array" aca="1" ref="D95" ca="1">IF(AND($C95&lt;&gt;"",$C95&lt;&gt;0),INDEX(名冊[#All],MATCH($C95,名冊[[#All],[姓名]],0),COLUMN(名冊[[#All],[備註]])),"")</f>
        <v>0</v>
      </c>
      <c r="E95" s="139">
        <f t="array" aca="1" ref="E95" ca="1">IF(AND($C95&lt;&gt;"",$C95&lt;&gt;0),INDEX(名冊[#All],MATCH($C95,名冊[[#All],[姓名]],0),COLUMN(名冊[[#All],[傳訊]])),"")</f>
        <v>0</v>
      </c>
      <c r="F95" s="126" t="str">
        <f t="array" aca="1" ref="F95" ca="1">IF(AND($C95&lt;&gt;"",$C95&lt;&gt;0),INDEX(名冊[#All],MATCH($C95,名冊[[#All],[姓名]],0),COLUMN(名冊[[#All],[通知1]])),"")</f>
        <v>0976203728</v>
      </c>
      <c r="G95" s="126" t="str">
        <f t="array" aca="1" ref="G95" ca="1">IF(AND($C95&lt;&gt;"",$C95&lt;&gt;0),INDEX(名冊[#All],MATCH($C95,名冊[[#All],[姓名]],0),COLUMN(名冊[[#All],[通知2]])),"")</f>
        <v>0928290089</v>
      </c>
      <c r="H95" s="126" t="str">
        <f t="array" aca="1" ref="H95" ca="1">IF(AND($C95&lt;&gt;"",$C95&lt;&gt;0),INDEX(名冊[#All],MATCH($C95,名冊[[#All],[姓名]],0),COLUMN(名冊[[#All],[通知3]])),"")</f>
        <v>0963322783</v>
      </c>
      <c r="I95" s="127" t="str">
        <f t="array" aca="1" ref="I95" ca="1">IF(AND($C95&lt;&gt;"",$C95&lt;&gt;0),(INDIRECT("簡訊[@"&amp;$A$1&amp;"]")&amp;","&amp;(IF(AND($C95&lt;&gt;"",$C95&lt;&gt;0),INDEX(名冊[#All],MATCH($C95,名冊[[#All],[姓名]],0),COLUMN(名冊[[#All],[簡訊]])),""))),"")</f>
        <v>0976203728,您好：通知殷秀麗 君於龍祥精神護理之家114年4月月費共23862元整，如有疑問請來電(分機218)，謝謝。</v>
      </c>
    </row>
    <row r="96" spans="1:9" ht="25.4" customHeight="1">
      <c r="A96" s="128">
        <f t="shared" ca="1" si="1"/>
        <v>94</v>
      </c>
      <c r="B96" s="124" t="str">
        <f t="array" aca="1" ref="B96" ca="1">IF(AND($C96&lt;&gt;"",$C96&lt;&gt;0),INDEX(名冊[#All],MATCH($C96,名冊[[#All],[姓名]],0),COLUMN(名冊[[#All],[字號]])),"")</f>
        <v>1-531</v>
      </c>
      <c r="C96" s="125" t="str">
        <f t="array" aca="1" ref="C96" ca="1">IFERROR(INDEX(名冊[#All],SMALL(IF(INDIRECT("名冊[[#全部],["&amp;$A$1&amp;"]]")&lt;&gt;"",ROW(名冊[[#All],[通知1]]),"N"),ROW(名冊!A63)),COLUMN(名冊[[#All],[姓名]])),"")</f>
        <v>劉光弘</v>
      </c>
      <c r="D96" s="133">
        <f t="array" aca="1" ref="D96" ca="1">IF(AND($C96&lt;&gt;"",$C96&lt;&gt;0),INDEX(名冊[#All],MATCH($C96,名冊[[#All],[姓名]],0),COLUMN(名冊[[#All],[備註]])),"")</f>
        <v>0</v>
      </c>
      <c r="E96" s="139">
        <f t="array" aca="1" ref="E96" ca="1">IF(AND($C96&lt;&gt;"",$C96&lt;&gt;0),INDEX(名冊[#All],MATCH($C96,名冊[[#All],[姓名]],0),COLUMN(名冊[[#All],[傳訊]])),"")</f>
        <v>0</v>
      </c>
      <c r="F96" s="126" t="str">
        <f t="array" aca="1" ref="F96" ca="1">IF(AND($C96&lt;&gt;"",$C96&lt;&gt;0),INDEX(名冊[#All],MATCH($C96,名冊[[#All],[姓名]],0),COLUMN(名冊[[#All],[通知1]])),"")</f>
        <v>0905671220</v>
      </c>
      <c r="G96" s="126" t="str">
        <f t="array" aca="1" ref="G96" ca="1">IF(AND($C96&lt;&gt;"",$C96&lt;&gt;0),INDEX(名冊[#All],MATCH($C96,名冊[[#All],[姓名]],0),COLUMN(名冊[[#All],[通知2]])),"")</f>
        <v>0916810728</v>
      </c>
      <c r="H96" s="126">
        <f t="array" aca="1" ref="H96" ca="1">IF(AND($C96&lt;&gt;"",$C96&lt;&gt;0),INDEX(名冊[#All],MATCH($C96,名冊[[#All],[姓名]],0),COLUMN(名冊[[#All],[通知3]])),"")</f>
        <v>0</v>
      </c>
      <c r="I96" s="127" t="str">
        <f t="array" aca="1" ref="I96" ca="1">IF(AND($C96&lt;&gt;"",$C96&lt;&gt;0),(INDIRECT("簡訊[@"&amp;$A$1&amp;"]")&amp;","&amp;(IF(AND($C96&lt;&gt;"",$C96&lt;&gt;0),INDEX(名冊[#All],MATCH($C96,名冊[[#All],[姓名]],0),COLUMN(名冊[[#All],[簡訊]])),""))),"")</f>
        <v>0905671220,您好：通知劉光弘 君於龍祥精神護理之家114年4月月費共13097元整，如有疑問請來電(分機218)，謝謝。</v>
      </c>
    </row>
    <row r="97" spans="1:9" ht="25.4" customHeight="1">
      <c r="A97" s="128">
        <f t="shared" ca="1" si="1"/>
        <v>95</v>
      </c>
      <c r="B97" s="124" t="str">
        <f t="array" aca="1" ref="B97" ca="1">IF(AND($C97&lt;&gt;"",$C97&lt;&gt;0),INDEX(名冊[#All],MATCH($C97,名冊[[#All],[姓名]],0),COLUMN(名冊[[#All],[字號]])),"")</f>
        <v>1-534</v>
      </c>
      <c r="C97" s="125" t="str">
        <f t="array" aca="1" ref="C97" ca="1">IFERROR(INDEX(名冊[#All],SMALL(IF(INDIRECT("名冊[[#全部],["&amp;$A$1&amp;"]]")&lt;&gt;"",ROW(名冊[[#All],[通知1]]),"N"),ROW(名冊!A64)),COLUMN(名冊[[#All],[姓名]])),"")</f>
        <v>陳芸芸</v>
      </c>
      <c r="D97" s="133">
        <f t="array" aca="1" ref="D97" ca="1">IF(AND($C97&lt;&gt;"",$C97&lt;&gt;0),INDEX(名冊[#All],MATCH($C97,名冊[[#All],[姓名]],0),COLUMN(名冊[[#All],[備註]])),"")</f>
        <v>0</v>
      </c>
      <c r="E97" s="139">
        <f t="array" aca="1" ref="E97" ca="1">IF(AND($C97&lt;&gt;"",$C97&lt;&gt;0),INDEX(名冊[#All],MATCH($C97,名冊[[#All],[姓名]],0),COLUMN(名冊[[#All],[傳訊]])),"")</f>
        <v>0</v>
      </c>
      <c r="F97" s="126" t="str">
        <f t="array" aca="1" ref="F97" ca="1">IF(AND($C97&lt;&gt;"",$C97&lt;&gt;0),INDEX(名冊[#All],MATCH($C97,名冊[[#All],[姓名]],0),COLUMN(名冊[[#All],[通知1]])),"")</f>
        <v>0933724469</v>
      </c>
      <c r="G97" s="126">
        <f t="array" aca="1" ref="G97" ca="1">IF(AND($C97&lt;&gt;"",$C97&lt;&gt;0),INDEX(名冊[#All],MATCH($C97,名冊[[#All],[姓名]],0),COLUMN(名冊[[#All],[通知2]])),"")</f>
        <v>0</v>
      </c>
      <c r="H97" s="126">
        <f t="array" aca="1" ref="H97" ca="1">IF(AND($C97&lt;&gt;"",$C97&lt;&gt;0),INDEX(名冊[#All],MATCH($C97,名冊[[#All],[姓名]],0),COLUMN(名冊[[#All],[通知3]])),"")</f>
        <v>0</v>
      </c>
      <c r="I97" s="127" t="str">
        <f t="array" aca="1" ref="I97" ca="1">IF(AND($C97&lt;&gt;"",$C97&lt;&gt;0),(INDIRECT("簡訊[@"&amp;$A$1&amp;"]")&amp;","&amp;(IF(AND($C97&lt;&gt;"",$C97&lt;&gt;0),INDEX(名冊[#All],MATCH($C97,名冊[[#All],[姓名]],0),COLUMN(名冊[[#All],[簡訊]])),""))),"")</f>
        <v>0933724469,您好：通知陳芸芸 君於龍祥精神護理之家114年4月月費共 溢收46672元整，如有疑問請來電(分機218)，謝謝。</v>
      </c>
    </row>
    <row r="98" spans="1:9" ht="25.4" customHeight="1">
      <c r="A98" s="128">
        <f t="shared" ca="1" si="1"/>
        <v>96</v>
      </c>
      <c r="B98" s="124" t="str">
        <f t="array" aca="1" ref="B98" ca="1">IF(AND($C98&lt;&gt;"",$C98&lt;&gt;0),INDEX(名冊[#All],MATCH($C98,名冊[[#All],[姓名]],0),COLUMN(名冊[[#All],[字號]])),"")</f>
        <v>1-536</v>
      </c>
      <c r="C98" s="125" t="str">
        <f t="array" aca="1" ref="C98" ca="1">IFERROR(INDEX(名冊[#All],SMALL(IF(INDIRECT("名冊[[#全部],["&amp;$A$1&amp;"]]")&lt;&gt;"",ROW(名冊[[#All],[通知1]]),"N"),ROW(名冊!A65)),COLUMN(名冊[[#All],[姓名]])),"")</f>
        <v>李淑芳</v>
      </c>
      <c r="D98" s="133">
        <f t="array" aca="1" ref="D98" ca="1">IF(AND($C98&lt;&gt;"",$C98&lt;&gt;0),INDEX(名冊[#All],MATCH($C98,名冊[[#All],[姓名]],0),COLUMN(名冊[[#All],[備註]])),"")</f>
        <v>0</v>
      </c>
      <c r="E98" s="139">
        <f t="array" aca="1" ref="E98" ca="1">IF(AND($C98&lt;&gt;"",$C98&lt;&gt;0),INDEX(名冊[#All],MATCH($C98,名冊[[#All],[姓名]],0),COLUMN(名冊[[#All],[傳訊]])),"")</f>
        <v>0</v>
      </c>
      <c r="F98" s="126" t="str">
        <f t="array" aca="1" ref="F98" ca="1">IF(AND($C98&lt;&gt;"",$C98&lt;&gt;0),INDEX(名冊[#All],MATCH($C98,名冊[[#All],[姓名]],0),COLUMN(名冊[[#All],[通知1]])),"")</f>
        <v>0938609006</v>
      </c>
      <c r="G98" s="126" t="str">
        <f t="array" aca="1" ref="G98" ca="1">IF(AND($C98&lt;&gt;"",$C98&lt;&gt;0),INDEX(名冊[#All],MATCH($C98,名冊[[#All],[姓名]],0),COLUMN(名冊[[#All],[通知2]])),"")</f>
        <v>0989884321</v>
      </c>
      <c r="H98" s="126">
        <f t="array" aca="1" ref="H98" ca="1">IF(AND($C98&lt;&gt;"",$C98&lt;&gt;0),INDEX(名冊[#All],MATCH($C98,名冊[[#All],[姓名]],0),COLUMN(名冊[[#All],[通知3]])),"")</f>
        <v>0</v>
      </c>
      <c r="I98" s="127" t="str">
        <f t="array" aca="1" ref="I98" ca="1">IF(AND($C98&lt;&gt;"",$C98&lt;&gt;0),(INDIRECT("簡訊[@"&amp;$A$1&amp;"]")&amp;","&amp;(IF(AND($C98&lt;&gt;"",$C98&lt;&gt;0),INDEX(名冊[#All],MATCH($C98,名冊[[#All],[姓名]],0),COLUMN(名冊[[#All],[簡訊]])),""))),"")</f>
        <v>0938609006,您好：通知李淑芳 君於龍祥精神護理之家114年4月月費共8865元整，如有疑問請來電(分機218)，謝謝。</v>
      </c>
    </row>
    <row r="99" spans="1:9" ht="25.4" customHeight="1">
      <c r="A99" s="128">
        <f t="shared" ca="1" si="1"/>
        <v>97</v>
      </c>
      <c r="B99" s="124" t="str">
        <f t="array" aca="1" ref="B99" ca="1">IF(AND($C99&lt;&gt;"",$C99&lt;&gt;0),INDEX(名冊[#All],MATCH($C99,名冊[[#All],[姓名]],0),COLUMN(名冊[[#All],[字號]])),"")</f>
        <v>1-541</v>
      </c>
      <c r="C99" s="125" t="str">
        <f t="array" aca="1" ref="C99" ca="1">IFERROR(INDEX(名冊[#All],SMALL(IF(INDIRECT("名冊[[#全部],["&amp;$A$1&amp;"]]")&lt;&gt;"",ROW(名冊[[#All],[通知1]]),"N"),ROW(名冊!A66)),COLUMN(名冊[[#All],[姓名]])),"")</f>
        <v>黃買英鸞</v>
      </c>
      <c r="D99" s="133">
        <f t="array" aca="1" ref="D99" ca="1">IF(AND($C99&lt;&gt;"",$C99&lt;&gt;0),INDEX(名冊[#All],MATCH($C99,名冊[[#All],[姓名]],0),COLUMN(名冊[[#All],[備註]])),"")</f>
        <v>0</v>
      </c>
      <c r="E99" s="139">
        <f t="array" aca="1" ref="E99" ca="1">IF(AND($C99&lt;&gt;"",$C99&lt;&gt;0),INDEX(名冊[#All],MATCH($C99,名冊[[#All],[姓名]],0),COLUMN(名冊[[#All],[傳訊]])),"")</f>
        <v>0</v>
      </c>
      <c r="F99" s="126" t="str">
        <f t="array" aca="1" ref="F99" ca="1">IF(AND($C99&lt;&gt;"",$C99&lt;&gt;0),INDEX(名冊[#All],MATCH($C99,名冊[[#All],[姓名]],0),COLUMN(名冊[[#All],[通知1]])),"")</f>
        <v>0911237738</v>
      </c>
      <c r="G99" s="126">
        <f t="array" aca="1" ref="G99" ca="1">IF(AND($C99&lt;&gt;"",$C99&lt;&gt;0),INDEX(名冊[#All],MATCH($C99,名冊[[#All],[姓名]],0),COLUMN(名冊[[#All],[通知2]])),"")</f>
        <v>0</v>
      </c>
      <c r="H99" s="126">
        <f t="array" aca="1" ref="H99" ca="1">IF(AND($C99&lt;&gt;"",$C99&lt;&gt;0),INDEX(名冊[#All],MATCH($C99,名冊[[#All],[姓名]],0),COLUMN(名冊[[#All],[通知3]])),"")</f>
        <v>0</v>
      </c>
      <c r="I99" s="127" t="str">
        <f t="array" aca="1" ref="I99" ca="1">IF(AND($C99&lt;&gt;"",$C99&lt;&gt;0),(INDIRECT("簡訊[@"&amp;$A$1&amp;"]")&amp;","&amp;(IF(AND($C99&lt;&gt;"",$C99&lt;&gt;0),INDEX(名冊[#All],MATCH($C99,名冊[[#All],[姓名]],0),COLUMN(名冊[[#All],[簡訊]])),""))),"")</f>
        <v>0911237738,您好：通知黃買英鸞 君於龍祥精神護理之家114年4月月費共15780元整，如有疑問請來電(分機218)，謝謝。</v>
      </c>
    </row>
    <row r="100" spans="1:9" ht="25.4" customHeight="1">
      <c r="A100" s="128">
        <f t="shared" ca="1" si="1"/>
        <v>98</v>
      </c>
      <c r="B100" s="124" t="str">
        <f t="array" aca="1" ref="B100" ca="1">IF(AND($C100&lt;&gt;"",$C100&lt;&gt;0),INDEX(名冊[#All],MATCH($C100,名冊[[#All],[姓名]],0),COLUMN(名冊[[#All],[字號]])),"")</f>
        <v>1-542</v>
      </c>
      <c r="C100" s="125" t="str">
        <f t="array" aca="1" ref="C100" ca="1">IFERROR(INDEX(名冊[#All],SMALL(IF(INDIRECT("名冊[[#全部],["&amp;$A$1&amp;"]]")&lt;&gt;"",ROW(名冊[[#All],[通知1]]),"N"),ROW(名冊!A67)),COLUMN(名冊[[#All],[姓名]])),"")</f>
        <v>李俊輝</v>
      </c>
      <c r="D100" s="133">
        <f t="array" aca="1" ref="D100" ca="1">IF(AND($C100&lt;&gt;"",$C100&lt;&gt;0),INDEX(名冊[#All],MATCH($C100,名冊[[#All],[姓名]],0),COLUMN(名冊[[#All],[備註]])),"")</f>
        <v>0</v>
      </c>
      <c r="E100" s="139">
        <f t="array" aca="1" ref="E100" ca="1">IF(AND($C100&lt;&gt;"",$C100&lt;&gt;0),INDEX(名冊[#All],MATCH($C100,名冊[[#All],[姓名]],0),COLUMN(名冊[[#All],[傳訊]])),"")</f>
        <v>0</v>
      </c>
      <c r="F100" s="126" t="str">
        <f t="array" aca="1" ref="F100" ca="1">IF(AND($C100&lt;&gt;"",$C100&lt;&gt;0),INDEX(名冊[#All],MATCH($C100,名冊[[#All],[姓名]],0),COLUMN(名冊[[#All],[通知1]])),"")</f>
        <v>0976587091</v>
      </c>
      <c r="G100" s="126">
        <f t="array" aca="1" ref="G100" ca="1">IF(AND($C100&lt;&gt;"",$C100&lt;&gt;0),INDEX(名冊[#All],MATCH($C100,名冊[[#All],[姓名]],0),COLUMN(名冊[[#All],[通知2]])),"")</f>
        <v>0</v>
      </c>
      <c r="H100" s="126">
        <f t="array" aca="1" ref="H100" ca="1">IF(AND($C100&lt;&gt;"",$C100&lt;&gt;0),INDEX(名冊[#All],MATCH($C100,名冊[[#All],[姓名]],0),COLUMN(名冊[[#All],[通知3]])),"")</f>
        <v>0</v>
      </c>
      <c r="I100" s="127" t="str">
        <f t="array" aca="1" ref="I100" ca="1">IF(AND($C100&lt;&gt;"",$C100&lt;&gt;0),(INDIRECT("簡訊[@"&amp;$A$1&amp;"]")&amp;","&amp;(IF(AND($C100&lt;&gt;"",$C100&lt;&gt;0),INDEX(名冊[#All],MATCH($C100,名冊[[#All],[姓名]],0),COLUMN(名冊[[#All],[簡訊]])),""))),"")</f>
        <v>0976587091,您好：通知李俊輝 君於龍祥精神護理之家114年4月月費共11774元整，如有疑問請來電(分機218)，謝謝。</v>
      </c>
    </row>
    <row r="101" spans="1:9" ht="25.4" customHeight="1">
      <c r="A101" s="128" t="str">
        <f t="shared" ca="1" si="1"/>
        <v/>
      </c>
      <c r="B101" s="124" t="str">
        <f t="array" aca="1" ref="B101" ca="1">IF(AND($C101&lt;&gt;"",$C101&lt;&gt;0),INDEX(名冊[#All],MATCH($C101,名冊[[#All],[姓名]],0),COLUMN(名冊[[#All],[字號]])),"")</f>
        <v/>
      </c>
      <c r="C101" s="125" t="str">
        <f t="array" aca="1" ref="C101" ca="1">IFERROR(INDEX(名冊[#All],SMALL(IF(INDIRECT("名冊[[#全部],["&amp;$A$1&amp;"]]")&lt;&gt;"",ROW(名冊[[#All],[通知1]]),"N"),ROW(名冊!#REF!)),COLUMN(名冊[[#All],[姓名]])),"")</f>
        <v/>
      </c>
      <c r="D101" s="133" t="str">
        <f t="array" aca="1" ref="D101" ca="1">IF(AND($C101&lt;&gt;"",$C101&lt;&gt;0),INDEX(名冊[#All],MATCH($C101,名冊[[#All],[姓名]],0),COLUMN(名冊[[#All],[備註]])),"")</f>
        <v/>
      </c>
      <c r="E101" s="139" t="str">
        <f t="array" aca="1" ref="E101" ca="1">IF(AND($C101&lt;&gt;"",$C101&lt;&gt;0),INDEX(名冊[#All],MATCH($C101,名冊[[#All],[姓名]],0),COLUMN(名冊[[#All],[傳訊]])),"")</f>
        <v/>
      </c>
      <c r="F101" s="126" t="str">
        <f t="array" aca="1" ref="F101" ca="1">IF(AND($C101&lt;&gt;"",$C101&lt;&gt;0),INDEX(名冊[#All],MATCH($C101,名冊[[#All],[姓名]],0),COLUMN(名冊[[#All],[通知1]])),"")</f>
        <v/>
      </c>
      <c r="G101" s="126" t="str">
        <f t="array" aca="1" ref="G101" ca="1">IF(AND($C101&lt;&gt;"",$C101&lt;&gt;0),INDEX(名冊[#All],MATCH($C101,名冊[[#All],[姓名]],0),COLUMN(名冊[[#All],[通知2]])),"")</f>
        <v/>
      </c>
      <c r="H101" s="126" t="str">
        <f t="array" aca="1" ref="H101" ca="1">IF(AND($C101&lt;&gt;"",$C101&lt;&gt;0),INDEX(名冊[#All],MATCH($C101,名冊[[#All],[姓名]],0),COLUMN(名冊[[#All],[通知3]])),"")</f>
        <v/>
      </c>
      <c r="I101" s="127" t="str">
        <f t="array" aca="1" ref="I101" ca="1">IF(AND($C101&lt;&gt;"",$C101&lt;&gt;0),(INDIRECT("簡訊[@"&amp;$A$1&amp;"]")&amp;","&amp;(IF(AND($C101&lt;&gt;"",$C101&lt;&gt;0),INDEX(名冊[#All],MATCH($C101,名冊[[#All],[姓名]],0),COLUMN(名冊[[#All],[簡訊]])),""))),"")</f>
        <v/>
      </c>
    </row>
    <row r="102" spans="1:9" ht="25.4" customHeight="1">
      <c r="A102" s="128">
        <f t="shared" ca="1" si="1"/>
        <v>100</v>
      </c>
      <c r="B102" s="124" t="str">
        <f t="array" aca="1" ref="B102" ca="1">IF(AND($C102&lt;&gt;"",$C102&lt;&gt;0),INDEX(名冊[#All],MATCH($C102,名冊[[#All],[姓名]],0),COLUMN(名冊[[#All],[字號]])),"")</f>
        <v>1-543</v>
      </c>
      <c r="C102" s="125" t="str">
        <f t="array" aca="1" ref="C102" ca="1">IFERROR(INDEX(名冊[#All],SMALL(IF(INDIRECT("名冊[[#全部],["&amp;$A$1&amp;"]]")&lt;&gt;"",ROW(名冊[[#All],[通知1]]),"N"),ROW(名冊!A68)),COLUMN(名冊[[#All],[姓名]])),"")</f>
        <v>甘陳富</v>
      </c>
      <c r="D102" s="133">
        <f t="array" aca="1" ref="D102" ca="1">IF(AND($C102&lt;&gt;"",$C102&lt;&gt;0),INDEX(名冊[#All],MATCH($C102,名冊[[#All],[姓名]],0),COLUMN(名冊[[#All],[備註]])),"")</f>
        <v>0</v>
      </c>
      <c r="E102" s="139">
        <f t="array" aca="1" ref="E102" ca="1">IF(AND($C102&lt;&gt;"",$C102&lt;&gt;0),INDEX(名冊[#All],MATCH($C102,名冊[[#All],[姓名]],0),COLUMN(名冊[[#All],[傳訊]])),"")</f>
        <v>0</v>
      </c>
      <c r="F102" s="126" t="str">
        <f t="array" aca="1" ref="F102" ca="1">IF(AND($C102&lt;&gt;"",$C102&lt;&gt;0),INDEX(名冊[#All],MATCH($C102,名冊[[#All],[姓名]],0),COLUMN(名冊[[#All],[通知1]])),"")</f>
        <v>0933781511</v>
      </c>
      <c r="G102" s="126">
        <f t="array" aca="1" ref="G102" ca="1">IF(AND($C102&lt;&gt;"",$C102&lt;&gt;0),INDEX(名冊[#All],MATCH($C102,名冊[[#All],[姓名]],0),COLUMN(名冊[[#All],[通知2]])),"")</f>
        <v>0</v>
      </c>
      <c r="H102" s="126">
        <f t="array" aca="1" ref="H102" ca="1">IF(AND($C102&lt;&gt;"",$C102&lt;&gt;0),INDEX(名冊[#All],MATCH($C102,名冊[[#All],[姓名]],0),COLUMN(名冊[[#All],[通知3]])),"")</f>
        <v>0</v>
      </c>
      <c r="I102" s="127" t="str">
        <f t="array" aca="1" ref="I102" ca="1">IF(AND($C102&lt;&gt;"",$C102&lt;&gt;0),(INDIRECT("簡訊[@"&amp;$A$1&amp;"]")&amp;","&amp;(IF(AND($C102&lt;&gt;"",$C102&lt;&gt;0),INDEX(名冊[#All],MATCH($C102,名冊[[#All],[姓名]],0),COLUMN(名冊[[#All],[簡訊]])),""))),"")</f>
        <v>0933781511,您好：通知甘陳富 君於龍祥精神護理之家114年4月月費共15527元整，如有疑問請來電(分機218)，謝謝。</v>
      </c>
    </row>
    <row r="103" spans="1:9" ht="25.4" customHeight="1">
      <c r="A103" s="128">
        <f t="shared" ca="1" si="1"/>
        <v>101</v>
      </c>
      <c r="B103" s="124" t="str">
        <f t="array" aca="1" ref="B103" ca="1">IF(AND($C103&lt;&gt;"",$C103&lt;&gt;0),INDEX(名冊[#All],MATCH($C103,名冊[[#All],[姓名]],0),COLUMN(名冊[[#All],[字號]])),"")</f>
        <v>1-546</v>
      </c>
      <c r="C103" s="125" t="str">
        <f t="array" aca="1" ref="C103" ca="1">IFERROR(INDEX(名冊[#All],SMALL(IF(INDIRECT("名冊[[#全部],["&amp;$A$1&amp;"]]")&lt;&gt;"",ROW(名冊[[#All],[通知1]]),"N"),ROW(名冊!A69)),COLUMN(名冊[[#All],[姓名]])),"")</f>
        <v>張孟吉</v>
      </c>
      <c r="D103" s="133">
        <f t="array" aca="1" ref="D103" ca="1">IF(AND($C103&lt;&gt;"",$C103&lt;&gt;0),INDEX(名冊[#All],MATCH($C103,名冊[[#All],[姓名]],0),COLUMN(名冊[[#All],[備註]])),"")</f>
        <v>0</v>
      </c>
      <c r="E103" s="139">
        <f t="array" aca="1" ref="E103" ca="1">IF(AND($C103&lt;&gt;"",$C103&lt;&gt;0),INDEX(名冊[#All],MATCH($C103,名冊[[#All],[姓名]],0),COLUMN(名冊[[#All],[傳訊]])),"")</f>
        <v>0</v>
      </c>
      <c r="F103" s="126" t="str">
        <f t="array" aca="1" ref="F103" ca="1">IF(AND($C103&lt;&gt;"",$C103&lt;&gt;0),INDEX(名冊[#All],MATCH($C103,名冊[[#All],[姓名]],0),COLUMN(名冊[[#All],[通知1]])),"")</f>
        <v>0927307683</v>
      </c>
      <c r="G103" s="126">
        <f t="array" aca="1" ref="G103" ca="1">IF(AND($C103&lt;&gt;"",$C103&lt;&gt;0),INDEX(名冊[#All],MATCH($C103,名冊[[#All],[姓名]],0),COLUMN(名冊[[#All],[通知2]])),"")</f>
        <v>0</v>
      </c>
      <c r="H103" s="126">
        <f t="array" aca="1" ref="H103" ca="1">IF(AND($C103&lt;&gt;"",$C103&lt;&gt;0),INDEX(名冊[#All],MATCH($C103,名冊[[#All],[姓名]],0),COLUMN(名冊[[#All],[通知3]])),"")</f>
        <v>0</v>
      </c>
      <c r="I103" s="127" t="str">
        <f t="array" aca="1" ref="I103" ca="1">IF(AND($C103&lt;&gt;"",$C103&lt;&gt;0),(INDIRECT("簡訊[@"&amp;$A$1&amp;"]")&amp;","&amp;(IF(AND($C103&lt;&gt;"",$C103&lt;&gt;0),INDEX(名冊[#All],MATCH($C103,名冊[[#All],[姓名]],0),COLUMN(名冊[[#All],[簡訊]])),""))),"")</f>
        <v>0927307683,您好：通知張孟吉 君於龍祥精神護理之家114年4月月費共14443元整，如有疑問請來電(分機218)，謝謝。</v>
      </c>
    </row>
    <row r="104" spans="1:9" ht="25.4" customHeight="1">
      <c r="A104" s="128">
        <f t="shared" ca="1" si="1"/>
        <v>102</v>
      </c>
      <c r="B104" s="124" t="str">
        <f t="array" aca="1" ref="B104" ca="1">IF(AND($C104&lt;&gt;"",$C104&lt;&gt;0),INDEX(名冊[#All],MATCH($C104,名冊[[#All],[姓名]],0),COLUMN(名冊[[#All],[字號]])),"")</f>
        <v>1-550</v>
      </c>
      <c r="C104" s="125" t="str">
        <f t="array" aca="1" ref="C104" ca="1">IFERROR(INDEX(名冊[#All],SMALL(IF(INDIRECT("名冊[[#全部],["&amp;$A$1&amp;"]]")&lt;&gt;"",ROW(名冊[[#All],[通知1]]),"N"),ROW(名冊!A70)),COLUMN(名冊[[#All],[姓名]])),"")</f>
        <v>劉德雄</v>
      </c>
      <c r="D104" s="133" t="str">
        <f t="array" aca="1" ref="D104" ca="1">IF(AND($C104&lt;&gt;"",$C104&lt;&gt;0),INDEX(名冊[#All],MATCH($C104,名冊[[#All],[姓名]],0),COLUMN(名冊[[#All],[備註]])),"")</f>
        <v>4開始補助23875</v>
      </c>
      <c r="E104" s="139">
        <f t="array" aca="1" ref="E104" ca="1">IF(AND($C104&lt;&gt;"",$C104&lt;&gt;0),INDEX(名冊[#All],MATCH($C104,名冊[[#All],[姓名]],0),COLUMN(名冊[[#All],[傳訊]])),"")</f>
        <v>0</v>
      </c>
      <c r="F104" s="126" t="str">
        <f t="array" aca="1" ref="F104" ca="1">IF(AND($C104&lt;&gt;"",$C104&lt;&gt;0),INDEX(名冊[#All],MATCH($C104,名冊[[#All],[姓名]],0),COLUMN(名冊[[#All],[通知1]])),"")</f>
        <v>0934292787</v>
      </c>
      <c r="G104" s="126">
        <f t="array" aca="1" ref="G104" ca="1">IF(AND($C104&lt;&gt;"",$C104&lt;&gt;0),INDEX(名冊[#All],MATCH($C104,名冊[[#All],[姓名]],0),COLUMN(名冊[[#All],[通知2]])),"")</f>
        <v>0</v>
      </c>
      <c r="H104" s="126">
        <f t="array" aca="1" ref="H104" ca="1">IF(AND($C104&lt;&gt;"",$C104&lt;&gt;0),INDEX(名冊[#All],MATCH($C104,名冊[[#All],[姓名]],0),COLUMN(名冊[[#All],[通知3]])),"")</f>
        <v>0</v>
      </c>
      <c r="I104" s="127" t="str">
        <f t="array" aca="1" ref="I104" ca="1">IF(AND($C104&lt;&gt;"",$C104&lt;&gt;0),(INDIRECT("簡訊[@"&amp;$A$1&amp;"]")&amp;","&amp;(IF(AND($C104&lt;&gt;"",$C104&lt;&gt;0),INDEX(名冊[#All],MATCH($C104,名冊[[#All],[姓名]],0),COLUMN(名冊[[#All],[簡訊]])),""))),"")</f>
        <v>0934292787,您好：通知劉德雄 君於龍祥精神護理之家114年4月月費共15900元整，如有疑問請來電(分機218)，謝謝。</v>
      </c>
    </row>
    <row r="105" spans="1:9" ht="25.4" customHeight="1">
      <c r="A105" s="128">
        <f t="shared" ca="1" si="1"/>
        <v>103</v>
      </c>
      <c r="B105" s="124" t="str">
        <f t="array" aca="1" ref="B105" ca="1">IF(AND($C105&lt;&gt;"",$C105&lt;&gt;0),INDEX(名冊[#All],MATCH($C105,名冊[[#All],[姓名]],0),COLUMN(名冊[[#All],[字號]])),"")</f>
        <v>1-556</v>
      </c>
      <c r="C105" s="125" t="str">
        <f t="array" aca="1" ref="C105" ca="1">IFERROR(INDEX(名冊[#All],SMALL(IF(INDIRECT("名冊[[#全部],["&amp;$A$1&amp;"]]")&lt;&gt;"",ROW(名冊[[#All],[通知1]]),"N"),ROW(名冊!A71)),COLUMN(名冊[[#All],[姓名]])),"")</f>
        <v>曾秀娟</v>
      </c>
      <c r="D105" s="133">
        <f t="array" aca="1" ref="D105" ca="1">IF(AND($C105&lt;&gt;"",$C105&lt;&gt;0),INDEX(名冊[#All],MATCH($C105,名冊[[#All],[姓名]],0),COLUMN(名冊[[#All],[備註]])),"")</f>
        <v>0</v>
      </c>
      <c r="E105" s="139">
        <f t="array" aca="1" ref="E105" ca="1">IF(AND($C105&lt;&gt;"",$C105&lt;&gt;0),INDEX(名冊[#All],MATCH($C105,名冊[[#All],[姓名]],0),COLUMN(名冊[[#All],[傳訊]])),"")</f>
        <v>0</v>
      </c>
      <c r="F105" s="126" t="str">
        <f t="array" aca="1" ref="F105" ca="1">IF(AND($C105&lt;&gt;"",$C105&lt;&gt;0),INDEX(名冊[#All],MATCH($C105,名冊[[#All],[姓名]],0),COLUMN(名冊[[#All],[通知1]])),"")</f>
        <v>0989379891</v>
      </c>
      <c r="G105" s="126" t="str">
        <f t="array" aca="1" ref="G105" ca="1">IF(AND($C105&lt;&gt;"",$C105&lt;&gt;0),INDEX(名冊[#All],MATCH($C105,名冊[[#All],[姓名]],0),COLUMN(名冊[[#All],[通知2]])),"")</f>
        <v>0976955695</v>
      </c>
      <c r="H105" s="126">
        <f t="array" aca="1" ref="H105" ca="1">IF(AND($C105&lt;&gt;"",$C105&lt;&gt;0),INDEX(名冊[#All],MATCH($C105,名冊[[#All],[姓名]],0),COLUMN(名冊[[#All],[通知3]])),"")</f>
        <v>0</v>
      </c>
      <c r="I105" s="127" t="str">
        <f t="array" aca="1" ref="I105" ca="1">IF(AND($C105&lt;&gt;"",$C105&lt;&gt;0),(INDIRECT("簡訊[@"&amp;$A$1&amp;"]")&amp;","&amp;(IF(AND($C105&lt;&gt;"",$C105&lt;&gt;0),INDEX(名冊[#All],MATCH($C105,名冊[[#All],[姓名]],0),COLUMN(名冊[[#All],[簡訊]])),""))),"")</f>
        <v>0989379891,您好：通知曾秀娟 君於龍祥精神護理之家114年4月月費(含欠費)共53289元整，如有疑問請來電(分機218)，謝謝。</v>
      </c>
    </row>
    <row r="106" spans="1:9" ht="25.4" customHeight="1">
      <c r="A106" s="128">
        <f t="shared" ca="1" si="1"/>
        <v>104</v>
      </c>
      <c r="B106" s="124" t="str">
        <f t="array" aca="1" ref="B106" ca="1">IF(AND($C106&lt;&gt;"",$C106&lt;&gt;0),INDEX(名冊[#All],MATCH($C106,名冊[[#All],[姓名]],0),COLUMN(名冊[[#All],[字號]])),"")</f>
        <v>1-561</v>
      </c>
      <c r="C106" s="125" t="str">
        <f t="array" aca="1" ref="C106" ca="1">IFERROR(INDEX(名冊[#All],SMALL(IF(INDIRECT("名冊[[#全部],["&amp;$A$1&amp;"]]")&lt;&gt;"",ROW(名冊[[#All],[通知1]]),"N"),ROW(名冊!A72)),COLUMN(名冊[[#All],[姓名]])),"")</f>
        <v>林陳登妹</v>
      </c>
      <c r="D106" s="133">
        <f t="array" aca="1" ref="D106" ca="1">IF(AND($C106&lt;&gt;"",$C106&lt;&gt;0),INDEX(名冊[#All],MATCH($C106,名冊[[#All],[姓名]],0),COLUMN(名冊[[#All],[備註]])),"")</f>
        <v>0</v>
      </c>
      <c r="E106" s="139">
        <f t="array" aca="1" ref="E106" ca="1">IF(AND($C106&lt;&gt;"",$C106&lt;&gt;0),INDEX(名冊[#All],MATCH($C106,名冊[[#All],[姓名]],0),COLUMN(名冊[[#All],[傳訊]])),"")</f>
        <v>0</v>
      </c>
      <c r="F106" s="126" t="str">
        <f t="array" aca="1" ref="F106" ca="1">IF(AND($C106&lt;&gt;"",$C106&lt;&gt;0),INDEX(名冊[#All],MATCH($C106,名冊[[#All],[姓名]],0),COLUMN(名冊[[#All],[通知1]])),"")</f>
        <v>0911123654</v>
      </c>
      <c r="G106" s="126">
        <f t="array" aca="1" ref="G106" ca="1">IF(AND($C106&lt;&gt;"",$C106&lt;&gt;0),INDEX(名冊[#All],MATCH($C106,名冊[[#All],[姓名]],0),COLUMN(名冊[[#All],[通知2]])),"")</f>
        <v>0</v>
      </c>
      <c r="H106" s="126">
        <f t="array" aca="1" ref="H106" ca="1">IF(AND($C106&lt;&gt;"",$C106&lt;&gt;0),INDEX(名冊[#All],MATCH($C106,名冊[[#All],[姓名]],0),COLUMN(名冊[[#All],[通知3]])),"")</f>
        <v>0</v>
      </c>
      <c r="I106" s="127" t="str">
        <f t="array" aca="1" ref="I106" ca="1">IF(AND($C106&lt;&gt;"",$C106&lt;&gt;0),(INDIRECT("簡訊[@"&amp;$A$1&amp;"]")&amp;","&amp;(IF(AND($C106&lt;&gt;"",$C106&lt;&gt;0),INDEX(名冊[#All],MATCH($C106,名冊[[#All],[姓名]],0),COLUMN(名冊[[#All],[簡訊]])),""))),"")</f>
        <v>0911123654,您好：通知林陳登妹 君於龍祥精神護理之家114年4月月費(含欠費)共24970元整，如有疑問請來電(分機218)，謝謝。</v>
      </c>
    </row>
    <row r="107" spans="1:9" ht="25.4" customHeight="1">
      <c r="A107" s="128" t="str">
        <f t="shared" ca="1" si="1"/>
        <v/>
      </c>
      <c r="B107" s="124" t="str">
        <f t="array" aca="1" ref="B107" ca="1">IF(AND($C107&lt;&gt;"",$C107&lt;&gt;0),INDEX(名冊[#All],MATCH($C107,名冊[[#All],[姓名]],0),COLUMN(名冊[[#All],[字號]])),"")</f>
        <v/>
      </c>
      <c r="C107" s="125" t="str">
        <f t="array" aca="1" ref="C107" ca="1">IFERROR(INDEX(名冊[#All],SMALL(IF(INDIRECT("名冊[[#全部],["&amp;$A$1&amp;"]]")&lt;&gt;"",ROW(名冊[[#All],[通知1]]),"N"),ROW(名冊!#REF!)),COLUMN(名冊[[#All],[姓名]])),"")</f>
        <v/>
      </c>
      <c r="D107" s="133" t="str">
        <f t="array" aca="1" ref="D107" ca="1">IF(AND($C107&lt;&gt;"",$C107&lt;&gt;0),INDEX(名冊[#All],MATCH($C107,名冊[[#All],[姓名]],0),COLUMN(名冊[[#All],[備註]])),"")</f>
        <v/>
      </c>
      <c r="E107" s="139" t="str">
        <f t="array" aca="1" ref="E107" ca="1">IF(AND($C107&lt;&gt;"",$C107&lt;&gt;0),INDEX(名冊[#All],MATCH($C107,名冊[[#All],[姓名]],0),COLUMN(名冊[[#All],[傳訊]])),"")</f>
        <v/>
      </c>
      <c r="F107" s="126" t="str">
        <f t="array" aca="1" ref="F107" ca="1">IF(AND($C107&lt;&gt;"",$C107&lt;&gt;0),INDEX(名冊[#All],MATCH($C107,名冊[[#All],[姓名]],0),COLUMN(名冊[[#All],[通知1]])),"")</f>
        <v/>
      </c>
      <c r="G107" s="126" t="str">
        <f t="array" aca="1" ref="G107" ca="1">IF(AND($C107&lt;&gt;"",$C107&lt;&gt;0),INDEX(名冊[#All],MATCH($C107,名冊[[#All],[姓名]],0),COLUMN(名冊[[#All],[通知2]])),"")</f>
        <v/>
      </c>
      <c r="H107" s="126" t="str">
        <f t="array" aca="1" ref="H107" ca="1">IF(AND($C107&lt;&gt;"",$C107&lt;&gt;0),INDEX(名冊[#All],MATCH($C107,名冊[[#All],[姓名]],0),COLUMN(名冊[[#All],[通知3]])),"")</f>
        <v/>
      </c>
      <c r="I107" s="127" t="str">
        <f t="array" aca="1" ref="I107" ca="1">IF(AND($C107&lt;&gt;"",$C107&lt;&gt;0),(INDIRECT("簡訊[@"&amp;$A$1&amp;"]")&amp;","&amp;(IF(AND($C107&lt;&gt;"",$C107&lt;&gt;0),INDEX(名冊[#All],MATCH($C107,名冊[[#All],[姓名]],0),COLUMN(名冊[[#All],[簡訊]])),""))),"")</f>
        <v/>
      </c>
    </row>
    <row r="108" spans="1:9" ht="25.4" customHeight="1">
      <c r="A108" s="128">
        <f t="shared" ca="1" si="1"/>
        <v>106</v>
      </c>
      <c r="B108" s="124" t="str">
        <f t="array" aca="1" ref="B108" ca="1">IF(AND($C108&lt;&gt;"",$C108&lt;&gt;0),INDEX(名冊[#All],MATCH($C108,名冊[[#All],[姓名]],0),COLUMN(名冊[[#All],[字號]])),"")</f>
        <v>1-562</v>
      </c>
      <c r="C108" s="125" t="str">
        <f t="array" aca="1" ref="C108" ca="1">IFERROR(INDEX(名冊[#All],SMALL(IF(INDIRECT("名冊[[#全部],["&amp;$A$1&amp;"]]")&lt;&gt;"",ROW(名冊[[#All],[通知1]]),"N"),ROW(名冊!A73)),COLUMN(名冊[[#All],[姓名]])),"")</f>
        <v>郭馨蔚</v>
      </c>
      <c r="D108" s="133">
        <f t="array" aca="1" ref="D108" ca="1">IF(AND($C108&lt;&gt;"",$C108&lt;&gt;0),INDEX(名冊[#All],MATCH($C108,名冊[[#All],[姓名]],0),COLUMN(名冊[[#All],[備註]])),"")</f>
        <v>0</v>
      </c>
      <c r="E108" s="139">
        <f t="array" aca="1" ref="E108" ca="1">IF(AND($C108&lt;&gt;"",$C108&lt;&gt;0),INDEX(名冊[#All],MATCH($C108,名冊[[#All],[姓名]],0),COLUMN(名冊[[#All],[傳訊]])),"")</f>
        <v>0</v>
      </c>
      <c r="F108" s="126" t="str">
        <f t="array" aca="1" ref="F108" ca="1">IF(AND($C108&lt;&gt;"",$C108&lt;&gt;0),INDEX(名冊[#All],MATCH($C108,名冊[[#All],[姓名]],0),COLUMN(名冊[[#All],[通知1]])),"")</f>
        <v>0939720943</v>
      </c>
      <c r="G108" s="126">
        <f t="array" aca="1" ref="G108" ca="1">IF(AND($C108&lt;&gt;"",$C108&lt;&gt;0),INDEX(名冊[#All],MATCH($C108,名冊[[#All],[姓名]],0),COLUMN(名冊[[#All],[通知2]])),"")</f>
        <v>0</v>
      </c>
      <c r="H108" s="126">
        <f t="array" aca="1" ref="H108" ca="1">IF(AND($C108&lt;&gt;"",$C108&lt;&gt;0),INDEX(名冊[#All],MATCH($C108,名冊[[#All],[姓名]],0),COLUMN(名冊[[#All],[通知3]])),"")</f>
        <v>0</v>
      </c>
      <c r="I108" s="127" t="str">
        <f t="array" aca="1" ref="I108" ca="1">IF(AND($C108&lt;&gt;"",$C108&lt;&gt;0),(INDIRECT("簡訊[@"&amp;$A$1&amp;"]")&amp;","&amp;(IF(AND($C108&lt;&gt;"",$C108&lt;&gt;0),INDEX(名冊[#All],MATCH($C108,名冊[[#All],[姓名]],0),COLUMN(名冊[[#All],[簡訊]])),""))),"")</f>
        <v>0939720943,您好：通知郭馨蔚 君於龍祥精神護理之家114年4月月費共28432元整，如有疑問請來電(分機218)，謝謝。</v>
      </c>
    </row>
    <row r="109" spans="1:9" ht="25.4" customHeight="1">
      <c r="A109" s="128" t="str">
        <f t="shared" ca="1" si="1"/>
        <v/>
      </c>
      <c r="B109" s="124" t="str">
        <f t="array" aca="1" ref="B109" ca="1">IF(AND($C109&lt;&gt;"",$C109&lt;&gt;0),INDEX(名冊[#All],MATCH($C109,名冊[[#All],[姓名]],0),COLUMN(名冊[[#All],[字號]])),"")</f>
        <v/>
      </c>
      <c r="C109" s="125" t="str">
        <f t="array" aca="1" ref="C109" ca="1">IFERROR(INDEX(名冊[#All],SMALL(IF(INDIRECT("名冊[[#全部],["&amp;$A$1&amp;"]]")&lt;&gt;"",ROW(名冊[[#All],[通知1]]),"N"),ROW(名冊!#REF!)),COLUMN(名冊[[#All],[姓名]])),"")</f>
        <v/>
      </c>
      <c r="D109" s="133" t="str">
        <f t="array" aca="1" ref="D109" ca="1">IF(AND($C109&lt;&gt;"",$C109&lt;&gt;0),INDEX(名冊[#All],MATCH($C109,名冊[[#All],[姓名]],0),COLUMN(名冊[[#All],[備註]])),"")</f>
        <v/>
      </c>
      <c r="E109" s="139" t="str">
        <f t="array" aca="1" ref="E109" ca="1">IF(AND($C109&lt;&gt;"",$C109&lt;&gt;0),INDEX(名冊[#All],MATCH($C109,名冊[[#All],[姓名]],0),COLUMN(名冊[[#All],[傳訊]])),"")</f>
        <v/>
      </c>
      <c r="F109" s="126" t="str">
        <f t="array" aca="1" ref="F109" ca="1">IF(AND($C109&lt;&gt;"",$C109&lt;&gt;0),INDEX(名冊[#All],MATCH($C109,名冊[[#All],[姓名]],0),COLUMN(名冊[[#All],[通知1]])),"")</f>
        <v/>
      </c>
      <c r="G109" s="126" t="str">
        <f t="array" aca="1" ref="G109" ca="1">IF(AND($C109&lt;&gt;"",$C109&lt;&gt;0),INDEX(名冊[#All],MATCH($C109,名冊[[#All],[姓名]],0),COLUMN(名冊[[#All],[通知2]])),"")</f>
        <v/>
      </c>
      <c r="H109" s="126" t="str">
        <f t="array" aca="1" ref="H109" ca="1">IF(AND($C109&lt;&gt;"",$C109&lt;&gt;0),INDEX(名冊[#All],MATCH($C109,名冊[[#All],[姓名]],0),COLUMN(名冊[[#All],[通知3]])),"")</f>
        <v/>
      </c>
      <c r="I109" s="127" t="str">
        <f t="array" aca="1" ref="I109" ca="1">IF(AND($C109&lt;&gt;"",$C109&lt;&gt;0),(INDIRECT("簡訊[@"&amp;$A$1&amp;"]")&amp;","&amp;(IF(AND($C109&lt;&gt;"",$C109&lt;&gt;0),INDEX(名冊[#All],MATCH($C109,名冊[[#All],[姓名]],0),COLUMN(名冊[[#All],[簡訊]])),""))),"")</f>
        <v/>
      </c>
    </row>
    <row r="110" spans="1:9" ht="25.4" customHeight="1">
      <c r="A110" s="128">
        <f t="shared" ca="1" si="1"/>
        <v>108</v>
      </c>
      <c r="B110" s="124" t="str">
        <f t="array" aca="1" ref="B110" ca="1">IF(AND($C110&lt;&gt;"",$C110&lt;&gt;0),INDEX(名冊[#All],MATCH($C110,名冊[[#All],[姓名]],0),COLUMN(名冊[[#All],[字號]])),"")</f>
        <v>1-565</v>
      </c>
      <c r="C110" s="125" t="str">
        <f t="array" aca="1" ref="C110" ca="1">IFERROR(INDEX(名冊[#All],SMALL(IF(INDIRECT("名冊[[#全部],["&amp;$A$1&amp;"]]")&lt;&gt;"",ROW(名冊[[#All],[通知1]]),"N"),ROW(名冊!A74)),COLUMN(名冊[[#All],[姓名]])),"")</f>
        <v>王晨安</v>
      </c>
      <c r="D110" s="133">
        <f t="array" aca="1" ref="D110" ca="1">IF(AND($C110&lt;&gt;"",$C110&lt;&gt;0),INDEX(名冊[#All],MATCH($C110,名冊[[#All],[姓名]],0),COLUMN(名冊[[#All],[備註]])),"")</f>
        <v>0</v>
      </c>
      <c r="E110" s="139">
        <f t="array" aca="1" ref="E110" ca="1">IF(AND($C110&lt;&gt;"",$C110&lt;&gt;0),INDEX(名冊[#All],MATCH($C110,名冊[[#All],[姓名]],0),COLUMN(名冊[[#All],[傳訊]])),"")</f>
        <v>0</v>
      </c>
      <c r="F110" s="126" t="str">
        <f t="array" aca="1" ref="F110" ca="1">IF(AND($C110&lt;&gt;"",$C110&lt;&gt;0),INDEX(名冊[#All],MATCH($C110,名冊[[#All],[姓名]],0),COLUMN(名冊[[#All],[通知1]])),"")</f>
        <v>0952043789</v>
      </c>
      <c r="G110" s="126">
        <f t="array" aca="1" ref="G110" ca="1">IF(AND($C110&lt;&gt;"",$C110&lt;&gt;0),INDEX(名冊[#All],MATCH($C110,名冊[[#All],[姓名]],0),COLUMN(名冊[[#All],[通知2]])),"")</f>
        <v>0</v>
      </c>
      <c r="H110" s="126">
        <f t="array" aca="1" ref="H110" ca="1">IF(AND($C110&lt;&gt;"",$C110&lt;&gt;0),INDEX(名冊[#All],MATCH($C110,名冊[[#All],[姓名]],0),COLUMN(名冊[[#All],[通知3]])),"")</f>
        <v>0</v>
      </c>
      <c r="I110" s="127" t="str">
        <f t="array" aca="1" ref="I110" ca="1">IF(AND($C110&lt;&gt;"",$C110&lt;&gt;0),(INDIRECT("簡訊[@"&amp;$A$1&amp;"]")&amp;","&amp;(IF(AND($C110&lt;&gt;"",$C110&lt;&gt;0),INDEX(名冊[#All],MATCH($C110,名冊[[#All],[姓名]],0),COLUMN(名冊[[#All],[簡訊]])),""))),"")</f>
        <v>0952043789,您好：通知王晨安 君於龍祥精神護理之家114年4月月費共15013元整，如有疑問請來電(分機218)，謝謝。</v>
      </c>
    </row>
    <row r="111" spans="1:9" ht="25.4" customHeight="1">
      <c r="A111" s="128">
        <f t="shared" ca="1" si="1"/>
        <v>109</v>
      </c>
      <c r="B111" s="124" t="str">
        <f t="array" aca="1" ref="B111" ca="1">IF(AND($C111&lt;&gt;"",$C111&lt;&gt;0),INDEX(名冊[#All],MATCH($C111,名冊[[#All],[姓名]],0),COLUMN(名冊[[#All],[字號]])),"")</f>
        <v>1-571</v>
      </c>
      <c r="C111" s="125" t="str">
        <f t="array" aca="1" ref="C111" ca="1">IFERROR(INDEX(名冊[#All],SMALL(IF(INDIRECT("名冊[[#全部],["&amp;$A$1&amp;"]]")&lt;&gt;"",ROW(名冊[[#All],[通知1]]),"N"),ROW(名冊!A75)),COLUMN(名冊[[#All],[姓名]])),"")</f>
        <v>周霖</v>
      </c>
      <c r="D111" s="133">
        <f t="array" aca="1" ref="D111" ca="1">IF(AND($C111&lt;&gt;"",$C111&lt;&gt;0),INDEX(名冊[#All],MATCH($C111,名冊[[#All],[姓名]],0),COLUMN(名冊[[#All],[備註]])),"")</f>
        <v>0</v>
      </c>
      <c r="E111" s="139">
        <f t="array" aca="1" ref="E111" ca="1">IF(AND($C111&lt;&gt;"",$C111&lt;&gt;0),INDEX(名冊[#All],MATCH($C111,名冊[[#All],[姓名]],0),COLUMN(名冊[[#All],[傳訊]])),"")</f>
        <v>0</v>
      </c>
      <c r="F111" s="126" t="str">
        <f t="array" aca="1" ref="F111" ca="1">IF(AND($C111&lt;&gt;"",$C111&lt;&gt;0),INDEX(名冊[#All],MATCH($C111,名冊[[#All],[姓名]],0),COLUMN(名冊[[#All],[通知1]])),"")</f>
        <v>0930771393</v>
      </c>
      <c r="G111" s="126">
        <f t="array" aca="1" ref="G111" ca="1">IF(AND($C111&lt;&gt;"",$C111&lt;&gt;0),INDEX(名冊[#All],MATCH($C111,名冊[[#All],[姓名]],0),COLUMN(名冊[[#All],[通知2]])),"")</f>
        <v>0</v>
      </c>
      <c r="H111" s="126">
        <f t="array" aca="1" ref="H111" ca="1">IF(AND($C111&lt;&gt;"",$C111&lt;&gt;0),INDEX(名冊[#All],MATCH($C111,名冊[[#All],[姓名]],0),COLUMN(名冊[[#All],[通知3]])),"")</f>
        <v>0</v>
      </c>
      <c r="I111" s="127" t="str">
        <f t="array" aca="1" ref="I111" ca="1">IF(AND($C111&lt;&gt;"",$C111&lt;&gt;0),(INDIRECT("簡訊[@"&amp;$A$1&amp;"]")&amp;","&amp;(IF(AND($C111&lt;&gt;"",$C111&lt;&gt;0),INDEX(名冊[#All],MATCH($C111,名冊[[#All],[姓名]],0),COLUMN(名冊[[#All],[簡訊]])),""))),"")</f>
        <v>0930771393,您好：通知周霖 君於龍祥精神護理之家114年4月月費共26010元整，如有疑問請來電(分機218)，謝謝。</v>
      </c>
    </row>
    <row r="112" spans="1:9" ht="25.4" customHeight="1">
      <c r="A112" s="128" t="str">
        <f t="shared" ca="1" si="1"/>
        <v/>
      </c>
      <c r="B112" s="124" t="str">
        <f t="array" aca="1" ref="B112" ca="1">IF(AND($C112&lt;&gt;"",$C112&lt;&gt;0),INDEX(名冊[#All],MATCH($C112,名冊[[#All],[姓名]],0),COLUMN(名冊[[#All],[字號]])),"")</f>
        <v/>
      </c>
      <c r="C112" s="125" t="str">
        <f t="array" aca="1" ref="C112" ca="1">IFERROR(INDEX(名冊[#All],SMALL(IF(INDIRECT("名冊[[#全部],["&amp;$A$1&amp;"]]")&lt;&gt;"",ROW(名冊[[#All],[通知1]]),"N"),ROW(名冊!#REF!)),COLUMN(名冊[[#All],[姓名]])),"")</f>
        <v/>
      </c>
      <c r="D112" s="133" t="str">
        <f t="array" aca="1" ref="D112" ca="1">IF(AND($C112&lt;&gt;"",$C112&lt;&gt;0),INDEX(名冊[#All],MATCH($C112,名冊[[#All],[姓名]],0),COLUMN(名冊[[#All],[備註]])),"")</f>
        <v/>
      </c>
      <c r="E112" s="139" t="str">
        <f t="array" aca="1" ref="E112" ca="1">IF(AND($C112&lt;&gt;"",$C112&lt;&gt;0),INDEX(名冊[#All],MATCH($C112,名冊[[#All],[姓名]],0),COLUMN(名冊[[#All],[傳訊]])),"")</f>
        <v/>
      </c>
      <c r="F112" s="126" t="str">
        <f t="array" aca="1" ref="F112" ca="1">IF(AND($C112&lt;&gt;"",$C112&lt;&gt;0),INDEX(名冊[#All],MATCH($C112,名冊[[#All],[姓名]],0),COLUMN(名冊[[#All],[通知1]])),"")</f>
        <v/>
      </c>
      <c r="G112" s="126" t="str">
        <f t="array" aca="1" ref="G112" ca="1">IF(AND($C112&lt;&gt;"",$C112&lt;&gt;0),INDEX(名冊[#All],MATCH($C112,名冊[[#All],[姓名]],0),COLUMN(名冊[[#All],[通知2]])),"")</f>
        <v/>
      </c>
      <c r="H112" s="126" t="str">
        <f t="array" aca="1" ref="H112" ca="1">IF(AND($C112&lt;&gt;"",$C112&lt;&gt;0),INDEX(名冊[#All],MATCH($C112,名冊[[#All],[姓名]],0),COLUMN(名冊[[#All],[通知3]])),"")</f>
        <v/>
      </c>
      <c r="I112" s="127" t="str">
        <f t="array" aca="1" ref="I112" ca="1">IF(AND($C112&lt;&gt;"",$C112&lt;&gt;0),(INDIRECT("簡訊[@"&amp;$A$1&amp;"]")&amp;","&amp;(IF(AND($C112&lt;&gt;"",$C112&lt;&gt;0),INDEX(名冊[#All],MATCH($C112,名冊[[#All],[姓名]],0),COLUMN(名冊[[#All],[簡訊]])),""))),"")</f>
        <v/>
      </c>
    </row>
    <row r="113" spans="1:9" ht="25.4" customHeight="1">
      <c r="A113" s="128" t="str">
        <f t="shared" ca="1" si="1"/>
        <v/>
      </c>
      <c r="B113" s="124" t="str">
        <f t="array" aca="1" ref="B113" ca="1">IF(AND($C113&lt;&gt;"",$C113&lt;&gt;0),INDEX(名冊[#All],MATCH($C113,名冊[[#All],[姓名]],0),COLUMN(名冊[[#All],[字號]])),"")</f>
        <v/>
      </c>
      <c r="C113" s="125" t="str">
        <f t="array" aca="1" ref="C113" ca="1">IFERROR(INDEX(名冊[#All],SMALL(IF(INDIRECT("名冊[[#全部],["&amp;$A$1&amp;"]]")&lt;&gt;"",ROW(名冊[[#All],[通知1]]),"N"),ROW(名冊!#REF!)),COLUMN(名冊[[#All],[姓名]])),"")</f>
        <v/>
      </c>
      <c r="D113" s="133" t="str">
        <f t="array" aca="1" ref="D113" ca="1">IF(AND($C113&lt;&gt;"",$C113&lt;&gt;0),INDEX(名冊[#All],MATCH($C113,名冊[[#All],[姓名]],0),COLUMN(名冊[[#All],[備註]])),"")</f>
        <v/>
      </c>
      <c r="E113" s="139" t="str">
        <f t="array" aca="1" ref="E113" ca="1">IF(AND($C113&lt;&gt;"",$C113&lt;&gt;0),INDEX(名冊[#All],MATCH($C113,名冊[[#All],[姓名]],0),COLUMN(名冊[[#All],[傳訊]])),"")</f>
        <v/>
      </c>
      <c r="F113" s="126" t="str">
        <f t="array" aca="1" ref="F113" ca="1">IF(AND($C113&lt;&gt;"",$C113&lt;&gt;0),INDEX(名冊[#All],MATCH($C113,名冊[[#All],[姓名]],0),COLUMN(名冊[[#All],[通知1]])),"")</f>
        <v/>
      </c>
      <c r="G113" s="126" t="str">
        <f t="array" aca="1" ref="G113" ca="1">IF(AND($C113&lt;&gt;"",$C113&lt;&gt;0),INDEX(名冊[#All],MATCH($C113,名冊[[#All],[姓名]],0),COLUMN(名冊[[#All],[通知2]])),"")</f>
        <v/>
      </c>
      <c r="H113" s="126" t="str">
        <f t="array" aca="1" ref="H113" ca="1">IF(AND($C113&lt;&gt;"",$C113&lt;&gt;0),INDEX(名冊[#All],MATCH($C113,名冊[[#All],[姓名]],0),COLUMN(名冊[[#All],[通知3]])),"")</f>
        <v/>
      </c>
      <c r="I113" s="127" t="str">
        <f t="array" aca="1" ref="I113" ca="1">IF(AND($C113&lt;&gt;"",$C113&lt;&gt;0),(INDIRECT("簡訊[@"&amp;$A$1&amp;"]")&amp;","&amp;(IF(AND($C113&lt;&gt;"",$C113&lt;&gt;0),INDEX(名冊[#All],MATCH($C113,名冊[[#All],[姓名]],0),COLUMN(名冊[[#All],[簡訊]])),""))),"")</f>
        <v/>
      </c>
    </row>
    <row r="114" spans="1:9" ht="25.4" customHeight="1">
      <c r="A114" s="128" t="str">
        <f t="shared" ca="1" si="1"/>
        <v/>
      </c>
      <c r="B114" s="124" t="str">
        <f t="array" aca="1" ref="B114" ca="1">IF(AND($C114&lt;&gt;"",$C114&lt;&gt;0),INDEX(名冊[#All],MATCH($C114,名冊[[#All],[姓名]],0),COLUMN(名冊[[#All],[字號]])),"")</f>
        <v/>
      </c>
      <c r="C114" s="125" t="str">
        <f t="array" aca="1" ref="C114" ca="1">IFERROR(INDEX(名冊[#All],SMALL(IF(INDIRECT("名冊[[#全部],["&amp;$A$1&amp;"]]")&lt;&gt;"",ROW(名冊[[#All],[通知1]]),"N"),ROW(名冊!#REF!)),COLUMN(名冊[[#All],[姓名]])),"")</f>
        <v/>
      </c>
      <c r="D114" s="133" t="str">
        <f t="array" aca="1" ref="D114" ca="1">IF(AND($C114&lt;&gt;"",$C114&lt;&gt;0),INDEX(名冊[#All],MATCH($C114,名冊[[#All],[姓名]],0),COLUMN(名冊[[#All],[備註]])),"")</f>
        <v/>
      </c>
      <c r="E114" s="139" t="str">
        <f t="array" aca="1" ref="E114" ca="1">IF(AND($C114&lt;&gt;"",$C114&lt;&gt;0),INDEX(名冊[#All],MATCH($C114,名冊[[#All],[姓名]],0),COLUMN(名冊[[#All],[傳訊]])),"")</f>
        <v/>
      </c>
      <c r="F114" s="126" t="str">
        <f t="array" aca="1" ref="F114" ca="1">IF(AND($C114&lt;&gt;"",$C114&lt;&gt;0),INDEX(名冊[#All],MATCH($C114,名冊[[#All],[姓名]],0),COLUMN(名冊[[#All],[通知1]])),"")</f>
        <v/>
      </c>
      <c r="G114" s="126" t="str">
        <f t="array" aca="1" ref="G114" ca="1">IF(AND($C114&lt;&gt;"",$C114&lt;&gt;0),INDEX(名冊[#All],MATCH($C114,名冊[[#All],[姓名]],0),COLUMN(名冊[[#All],[通知2]])),"")</f>
        <v/>
      </c>
      <c r="H114" s="126" t="str">
        <f t="array" aca="1" ref="H114" ca="1">IF(AND($C114&lt;&gt;"",$C114&lt;&gt;0),INDEX(名冊[#All],MATCH($C114,名冊[[#All],[姓名]],0),COLUMN(名冊[[#All],[通知3]])),"")</f>
        <v/>
      </c>
      <c r="I114" s="127" t="str">
        <f t="array" aca="1" ref="I114" ca="1">IF(AND($C114&lt;&gt;"",$C114&lt;&gt;0),(INDIRECT("簡訊[@"&amp;$A$1&amp;"]")&amp;","&amp;(IF(AND($C114&lt;&gt;"",$C114&lt;&gt;0),INDEX(名冊[#All],MATCH($C114,名冊[[#All],[姓名]],0),COLUMN(名冊[[#All],[簡訊]])),""))),"")</f>
        <v/>
      </c>
    </row>
    <row r="115" spans="1:9" ht="25.4" customHeight="1">
      <c r="A115" s="128" t="str">
        <f t="shared" ca="1" si="1"/>
        <v/>
      </c>
      <c r="B115" s="124" t="str">
        <f t="array" aca="1" ref="B115" ca="1">IF(AND($C115&lt;&gt;"",$C115&lt;&gt;0),INDEX(名冊[#All],MATCH($C115,名冊[[#All],[姓名]],0),COLUMN(名冊[[#All],[字號]])),"")</f>
        <v/>
      </c>
      <c r="C115" s="125" t="str">
        <f t="array" aca="1" ref="C115" ca="1">IFERROR(INDEX(名冊[#All],SMALL(IF(INDIRECT("名冊[[#全部],["&amp;$A$1&amp;"]]")&lt;&gt;"",ROW(名冊[[#All],[通知1]]),"N"),ROW(名冊!#REF!)),COLUMN(名冊[[#All],[姓名]])),"")</f>
        <v/>
      </c>
      <c r="D115" s="133" t="str">
        <f t="array" aca="1" ref="D115" ca="1">IF(AND($C115&lt;&gt;"",$C115&lt;&gt;0),INDEX(名冊[#All],MATCH($C115,名冊[[#All],[姓名]],0),COLUMN(名冊[[#All],[備註]])),"")</f>
        <v/>
      </c>
      <c r="E115" s="139" t="str">
        <f t="array" aca="1" ref="E115" ca="1">IF(AND($C115&lt;&gt;"",$C115&lt;&gt;0),INDEX(名冊[#All],MATCH($C115,名冊[[#All],[姓名]],0),COLUMN(名冊[[#All],[傳訊]])),"")</f>
        <v/>
      </c>
      <c r="F115" s="126" t="str">
        <f t="array" aca="1" ref="F115" ca="1">IF(AND($C115&lt;&gt;"",$C115&lt;&gt;0),INDEX(名冊[#All],MATCH($C115,名冊[[#All],[姓名]],0),COLUMN(名冊[[#All],[通知1]])),"")</f>
        <v/>
      </c>
      <c r="G115" s="126" t="str">
        <f t="array" aca="1" ref="G115" ca="1">IF(AND($C115&lt;&gt;"",$C115&lt;&gt;0),INDEX(名冊[#All],MATCH($C115,名冊[[#All],[姓名]],0),COLUMN(名冊[[#All],[通知2]])),"")</f>
        <v/>
      </c>
      <c r="H115" s="126" t="str">
        <f t="array" aca="1" ref="H115" ca="1">IF(AND($C115&lt;&gt;"",$C115&lt;&gt;0),INDEX(名冊[#All],MATCH($C115,名冊[[#All],[姓名]],0),COLUMN(名冊[[#All],[通知3]])),"")</f>
        <v/>
      </c>
      <c r="I115" s="127" t="str">
        <f t="array" aca="1" ref="I115" ca="1">IF(AND($C115&lt;&gt;"",$C115&lt;&gt;0),(INDIRECT("簡訊[@"&amp;$A$1&amp;"]")&amp;","&amp;(IF(AND($C115&lt;&gt;"",$C115&lt;&gt;0),INDEX(名冊[#All],MATCH($C115,名冊[[#All],[姓名]],0),COLUMN(名冊[[#All],[簡訊]])),""))),"")</f>
        <v/>
      </c>
    </row>
    <row r="116" spans="1:9" ht="25.4" customHeight="1">
      <c r="A116" s="128">
        <f t="shared" ca="1" si="1"/>
        <v>114</v>
      </c>
      <c r="B116" s="124" t="str">
        <f t="array" aca="1" ref="B116" ca="1">IF(AND($C116&lt;&gt;"",$C116&lt;&gt;0),INDEX(名冊[#All],MATCH($C116,名冊[[#All],[姓名]],0),COLUMN(名冊[[#All],[字號]])),"")</f>
        <v>1-580</v>
      </c>
      <c r="C116" s="125" t="str">
        <f t="array" aca="1" ref="C116" ca="1">IFERROR(INDEX(名冊[#All],SMALL(IF(INDIRECT("名冊[[#全部],["&amp;$A$1&amp;"]]")&lt;&gt;"",ROW(名冊[[#All],[通知1]]),"N"),ROW(名冊!A76)),COLUMN(名冊[[#All],[姓名]])),"")</f>
        <v>謝如珍</v>
      </c>
      <c r="D116" s="133">
        <f t="array" aca="1" ref="D116" ca="1">IF(AND($C116&lt;&gt;"",$C116&lt;&gt;0),INDEX(名冊[#All],MATCH($C116,名冊[[#All],[姓名]],0),COLUMN(名冊[[#All],[備註]])),"")</f>
        <v>0</v>
      </c>
      <c r="E116" s="139">
        <f t="array" aca="1" ref="E116" ca="1">IF(AND($C116&lt;&gt;"",$C116&lt;&gt;0),INDEX(名冊[#All],MATCH($C116,名冊[[#All],[姓名]],0),COLUMN(名冊[[#All],[傳訊]])),"")</f>
        <v>0</v>
      </c>
      <c r="F116" s="126" t="str">
        <f t="array" aca="1" ref="F116" ca="1">IF(AND($C116&lt;&gt;"",$C116&lt;&gt;0),INDEX(名冊[#All],MATCH($C116,名冊[[#All],[姓名]],0),COLUMN(名冊[[#All],[通知1]])),"")</f>
        <v>0970897305</v>
      </c>
      <c r="G116" s="126">
        <f t="array" aca="1" ref="G116" ca="1">IF(AND($C116&lt;&gt;"",$C116&lt;&gt;0),INDEX(名冊[#All],MATCH($C116,名冊[[#All],[姓名]],0),COLUMN(名冊[[#All],[通知2]])),"")</f>
        <v>0</v>
      </c>
      <c r="H116" s="126">
        <f t="array" aca="1" ref="H116" ca="1">IF(AND($C116&lt;&gt;"",$C116&lt;&gt;0),INDEX(名冊[#All],MATCH($C116,名冊[[#All],[姓名]],0),COLUMN(名冊[[#All],[通知3]])),"")</f>
        <v>0</v>
      </c>
      <c r="I116" s="127" t="str">
        <f t="array" aca="1" ref="I116" ca="1">IF(AND($C116&lt;&gt;"",$C116&lt;&gt;0),(INDIRECT("簡訊[@"&amp;$A$1&amp;"]")&amp;","&amp;(IF(AND($C116&lt;&gt;"",$C116&lt;&gt;0),INDEX(名冊[#All],MATCH($C116,名冊[[#All],[姓名]],0),COLUMN(名冊[[#All],[簡訊]])),""))),"")</f>
        <v>0970897305,您好：通知謝如珍 君於龍祥精神護理之家114年4月月費共14387元整，如有疑問請來電(分機218)，謝謝。</v>
      </c>
    </row>
    <row r="117" spans="1:9" ht="25.4" customHeight="1">
      <c r="A117" s="128">
        <f t="shared" ca="1" si="1"/>
        <v>115</v>
      </c>
      <c r="B117" s="124" t="str">
        <f t="array" aca="1" ref="B117" ca="1">IF(AND($C117&lt;&gt;"",$C117&lt;&gt;0),INDEX(名冊[#All],MATCH($C117,名冊[[#All],[姓名]],0),COLUMN(名冊[[#All],[字號]])),"")</f>
        <v>1-582</v>
      </c>
      <c r="C117" s="125" t="str">
        <f t="array" aca="1" ref="C117" ca="1">IFERROR(INDEX(名冊[#All],SMALL(IF(INDIRECT("名冊[[#全部],["&amp;$A$1&amp;"]]")&lt;&gt;"",ROW(名冊[[#All],[通知1]]),"N"),ROW(名冊!A77)),COLUMN(名冊[[#All],[姓名]])),"")</f>
        <v>劉信俊</v>
      </c>
      <c r="D117" s="133">
        <f t="array" aca="1" ref="D117" ca="1">IF(AND($C117&lt;&gt;"",$C117&lt;&gt;0),INDEX(名冊[#All],MATCH($C117,名冊[[#All],[姓名]],0),COLUMN(名冊[[#All],[備註]])),"")</f>
        <v>0</v>
      </c>
      <c r="E117" s="139">
        <f t="array" aca="1" ref="E117" ca="1">IF(AND($C117&lt;&gt;"",$C117&lt;&gt;0),INDEX(名冊[#All],MATCH($C117,名冊[[#All],[姓名]],0),COLUMN(名冊[[#All],[傳訊]])),"")</f>
        <v>0</v>
      </c>
      <c r="F117" s="126" t="str">
        <f t="array" aca="1" ref="F117" ca="1">IF(AND($C117&lt;&gt;"",$C117&lt;&gt;0),INDEX(名冊[#All],MATCH($C117,名冊[[#All],[姓名]],0),COLUMN(名冊[[#All],[通知1]])),"")</f>
        <v>0967260929</v>
      </c>
      <c r="G117" s="126">
        <f t="array" aca="1" ref="G117" ca="1">IF(AND($C117&lt;&gt;"",$C117&lt;&gt;0),INDEX(名冊[#All],MATCH($C117,名冊[[#All],[姓名]],0),COLUMN(名冊[[#All],[通知2]])),"")</f>
        <v>0</v>
      </c>
      <c r="H117" s="126">
        <f t="array" aca="1" ref="H117" ca="1">IF(AND($C117&lt;&gt;"",$C117&lt;&gt;0),INDEX(名冊[#All],MATCH($C117,名冊[[#All],[姓名]],0),COLUMN(名冊[[#All],[通知3]])),"")</f>
        <v>0</v>
      </c>
      <c r="I117" s="127" t="str">
        <f t="array" aca="1" ref="I117" ca="1">IF(AND($C117&lt;&gt;"",$C117&lt;&gt;0),(INDIRECT("簡訊[@"&amp;$A$1&amp;"]")&amp;","&amp;(IF(AND($C117&lt;&gt;"",$C117&lt;&gt;0),INDEX(名冊[#All],MATCH($C117,名冊[[#All],[姓名]],0),COLUMN(名冊[[#All],[簡訊]])),""))),"")</f>
        <v>0967260929,您好：通知劉信俊 君於龍祥精神護理之家114年4月月費共11112元整，如有疑問請來電(分機218)，謝謝。</v>
      </c>
    </row>
    <row r="118" spans="1:9" ht="25.4" customHeight="1">
      <c r="A118" s="128">
        <f t="shared" ca="1" si="1"/>
        <v>116</v>
      </c>
      <c r="B118" s="124" t="str">
        <f t="array" aca="1" ref="B118" ca="1">IF(AND($C118&lt;&gt;"",$C118&lt;&gt;0),INDEX(名冊[#All],MATCH($C118,名冊[[#All],[姓名]],0),COLUMN(名冊[[#All],[字號]])),"")</f>
        <v>1-585</v>
      </c>
      <c r="C118" s="125" t="str">
        <f t="array" aca="1" ref="C118" ca="1">IFERROR(INDEX(名冊[#All],SMALL(IF(INDIRECT("名冊[[#全部],["&amp;$A$1&amp;"]]")&lt;&gt;"",ROW(名冊[[#All],[通知1]]),"N"),ROW(名冊!A78)),COLUMN(名冊[[#All],[姓名]])),"")</f>
        <v>徐逸廷</v>
      </c>
      <c r="D118" s="133">
        <f t="array" aca="1" ref="D118" ca="1">IF(AND($C118&lt;&gt;"",$C118&lt;&gt;0),INDEX(名冊[#All],MATCH($C118,名冊[[#All],[姓名]],0),COLUMN(名冊[[#All],[備註]])),"")</f>
        <v>0</v>
      </c>
      <c r="E118" s="139">
        <f t="array" aca="1" ref="E118" ca="1">IF(AND($C118&lt;&gt;"",$C118&lt;&gt;0),INDEX(名冊[#All],MATCH($C118,名冊[[#All],[姓名]],0),COLUMN(名冊[[#All],[傳訊]])),"")</f>
        <v>0</v>
      </c>
      <c r="F118" s="126" t="str">
        <f t="array" aca="1" ref="F118" ca="1">IF(AND($C118&lt;&gt;"",$C118&lt;&gt;0),INDEX(名冊[#All],MATCH($C118,名冊[[#All],[姓名]],0),COLUMN(名冊[[#All],[通知1]])),"")</f>
        <v>0958210535</v>
      </c>
      <c r="G118" s="126">
        <f t="array" aca="1" ref="G118" ca="1">IF(AND($C118&lt;&gt;"",$C118&lt;&gt;0),INDEX(名冊[#All],MATCH($C118,名冊[[#All],[姓名]],0),COLUMN(名冊[[#All],[通知2]])),"")</f>
        <v>0</v>
      </c>
      <c r="H118" s="126">
        <f t="array" aca="1" ref="H118" ca="1">IF(AND($C118&lt;&gt;"",$C118&lt;&gt;0),INDEX(名冊[#All],MATCH($C118,名冊[[#All],[姓名]],0),COLUMN(名冊[[#All],[通知3]])),"")</f>
        <v>0</v>
      </c>
      <c r="I118" s="127" t="str">
        <f t="array" aca="1" ref="I118" ca="1">IF(AND($C118&lt;&gt;"",$C118&lt;&gt;0),(INDIRECT("簡訊[@"&amp;$A$1&amp;"]")&amp;","&amp;(IF(AND($C118&lt;&gt;"",$C118&lt;&gt;0),INDEX(名冊[#All],MATCH($C118,名冊[[#All],[姓名]],0),COLUMN(名冊[[#All],[簡訊]])),""))),"")</f>
        <v>0958210535,您好：通知徐逸廷 君於龍祥精神護理之家114年4月月費共13563元整，如有疑問請來電(分機218)，謝謝。</v>
      </c>
    </row>
    <row r="119" spans="1:9" ht="25.4" customHeight="1">
      <c r="A119" s="128">
        <f t="shared" ca="1" si="1"/>
        <v>117</v>
      </c>
      <c r="B119" s="124" t="str">
        <f t="array" aca="1" ref="B119" ca="1">IF(AND($C119&lt;&gt;"",$C119&lt;&gt;0),INDEX(名冊[#All],MATCH($C119,名冊[[#All],[姓名]],0),COLUMN(名冊[[#All],[字號]])),"")</f>
        <v>1-595</v>
      </c>
      <c r="C119" s="125" t="str">
        <f t="array" aca="1" ref="C119" ca="1">IFERROR(INDEX(名冊[#All],SMALL(IF(INDIRECT("名冊[[#全部],["&amp;$A$1&amp;"]]")&lt;&gt;"",ROW(名冊[[#All],[通知1]]),"N"),ROW(名冊!A79)),COLUMN(名冊[[#All],[姓名]])),"")</f>
        <v>張櫻枝</v>
      </c>
      <c r="D119" s="133">
        <f t="array" aca="1" ref="D119" ca="1">IF(AND($C119&lt;&gt;"",$C119&lt;&gt;0),INDEX(名冊[#All],MATCH($C119,名冊[[#All],[姓名]],0),COLUMN(名冊[[#All],[備註]])),"")</f>
        <v>0</v>
      </c>
      <c r="E119" s="139">
        <f t="array" aca="1" ref="E119" ca="1">IF(AND($C119&lt;&gt;"",$C119&lt;&gt;0),INDEX(名冊[#All],MATCH($C119,名冊[[#All],[姓名]],0),COLUMN(名冊[[#All],[傳訊]])),"")</f>
        <v>0</v>
      </c>
      <c r="F119" s="126" t="str">
        <f t="array" aca="1" ref="F119" ca="1">IF(AND($C119&lt;&gt;"",$C119&lt;&gt;0),INDEX(名冊[#All],MATCH($C119,名冊[[#All],[姓名]],0),COLUMN(名冊[[#All],[通知1]])),"")</f>
        <v>0926787408</v>
      </c>
      <c r="G119" s="126">
        <f t="array" aca="1" ref="G119" ca="1">IF(AND($C119&lt;&gt;"",$C119&lt;&gt;0),INDEX(名冊[#All],MATCH($C119,名冊[[#All],[姓名]],0),COLUMN(名冊[[#All],[通知2]])),"")</f>
        <v>0</v>
      </c>
      <c r="H119" s="126">
        <f t="array" aca="1" ref="H119" ca="1">IF(AND($C119&lt;&gt;"",$C119&lt;&gt;0),INDEX(名冊[#All],MATCH($C119,名冊[[#All],[姓名]],0),COLUMN(名冊[[#All],[通知3]])),"")</f>
        <v>0</v>
      </c>
      <c r="I119" s="127" t="str">
        <f t="array" aca="1" ref="I119" ca="1">IF(AND($C119&lt;&gt;"",$C119&lt;&gt;0),(INDIRECT("簡訊[@"&amp;$A$1&amp;"]")&amp;","&amp;(IF(AND($C119&lt;&gt;"",$C119&lt;&gt;0),INDEX(名冊[#All],MATCH($C119,名冊[[#All],[姓名]],0),COLUMN(名冊[[#All],[簡訊]])),""))),"")</f>
        <v>0926787408,您好：通知張櫻枝 君於龍祥精神護理之家114年4月月費共16127元整，如有疑問請來電(分機218)，謝謝。</v>
      </c>
    </row>
    <row r="120" spans="1:9" ht="25.4" customHeight="1">
      <c r="A120" s="128" t="str">
        <f t="shared" ca="1" si="1"/>
        <v/>
      </c>
      <c r="B120" s="124" t="str">
        <f t="array" aca="1" ref="B120" ca="1">IF(AND($C120&lt;&gt;"",$C120&lt;&gt;0),INDEX(名冊[#All],MATCH($C120,名冊[[#All],[姓名]],0),COLUMN(名冊[[#All],[字號]])),"")</f>
        <v/>
      </c>
      <c r="C120" s="125" t="str">
        <f t="array" aca="1" ref="C120" ca="1">IFERROR(INDEX(名冊[#All],SMALL(IF(INDIRECT("名冊[[#全部],["&amp;$A$1&amp;"]]")&lt;&gt;"",ROW(名冊[[#All],[通知1]]),"N"),ROW(名冊!#REF!)),COLUMN(名冊[[#All],[姓名]])),"")</f>
        <v/>
      </c>
      <c r="D120" s="133" t="str">
        <f t="array" aca="1" ref="D120" ca="1">IF(AND($C120&lt;&gt;"",$C120&lt;&gt;0),INDEX(名冊[#All],MATCH($C120,名冊[[#All],[姓名]],0),COLUMN(名冊[[#All],[備註]])),"")</f>
        <v/>
      </c>
      <c r="E120" s="139" t="str">
        <f t="array" aca="1" ref="E120" ca="1">IF(AND($C120&lt;&gt;"",$C120&lt;&gt;0),INDEX(名冊[#All],MATCH($C120,名冊[[#All],[姓名]],0),COLUMN(名冊[[#All],[傳訊]])),"")</f>
        <v/>
      </c>
      <c r="F120" s="126" t="str">
        <f t="array" aca="1" ref="F120" ca="1">IF(AND($C120&lt;&gt;"",$C120&lt;&gt;0),INDEX(名冊[#All],MATCH($C120,名冊[[#All],[姓名]],0),COLUMN(名冊[[#All],[通知1]])),"")</f>
        <v/>
      </c>
      <c r="G120" s="126" t="str">
        <f t="array" aca="1" ref="G120" ca="1">IF(AND($C120&lt;&gt;"",$C120&lt;&gt;0),INDEX(名冊[#All],MATCH($C120,名冊[[#All],[姓名]],0),COLUMN(名冊[[#All],[通知2]])),"")</f>
        <v/>
      </c>
      <c r="H120" s="126" t="str">
        <f t="array" aca="1" ref="H120" ca="1">IF(AND($C120&lt;&gt;"",$C120&lt;&gt;0),INDEX(名冊[#All],MATCH($C120,名冊[[#All],[姓名]],0),COLUMN(名冊[[#All],[通知3]])),"")</f>
        <v/>
      </c>
      <c r="I120" s="127" t="str">
        <f t="array" aca="1" ref="I120" ca="1">IF(AND($C120&lt;&gt;"",$C120&lt;&gt;0),(INDIRECT("簡訊[@"&amp;$A$1&amp;"]")&amp;","&amp;(IF(AND($C120&lt;&gt;"",$C120&lt;&gt;0),INDEX(名冊[#All],MATCH($C120,名冊[[#All],[姓名]],0),COLUMN(名冊[[#All],[簡訊]])),""))),"")</f>
        <v/>
      </c>
    </row>
    <row r="121" spans="1:9" ht="25.4" customHeight="1">
      <c r="A121" s="128" t="str">
        <f t="shared" ca="1" si="1"/>
        <v/>
      </c>
      <c r="B121" s="124" t="str">
        <f t="array" aca="1" ref="B121" ca="1">IF(AND($C121&lt;&gt;"",$C121&lt;&gt;0),INDEX(名冊[#All],MATCH($C121,名冊[[#All],[姓名]],0),COLUMN(名冊[[#All],[字號]])),"")</f>
        <v/>
      </c>
      <c r="C121" s="125" t="str">
        <f t="array" aca="1" ref="C121" ca="1">IFERROR(INDEX(名冊[#All],SMALL(IF(INDIRECT("名冊[[#全部],["&amp;$A$1&amp;"]]")&lt;&gt;"",ROW(名冊[[#All],[通知1]]),"N"),ROW(名冊!#REF!)),COLUMN(名冊[[#All],[姓名]])),"")</f>
        <v/>
      </c>
      <c r="D121" s="133" t="str">
        <f t="array" aca="1" ref="D121" ca="1">IF(AND($C121&lt;&gt;"",$C121&lt;&gt;0),INDEX(名冊[#All],MATCH($C121,名冊[[#All],[姓名]],0),COLUMN(名冊[[#All],[備註]])),"")</f>
        <v/>
      </c>
      <c r="E121" s="139" t="str">
        <f t="array" aca="1" ref="E121" ca="1">IF(AND($C121&lt;&gt;"",$C121&lt;&gt;0),INDEX(名冊[#All],MATCH($C121,名冊[[#All],[姓名]],0),COLUMN(名冊[[#All],[傳訊]])),"")</f>
        <v/>
      </c>
      <c r="F121" s="126" t="str">
        <f t="array" aca="1" ref="F121" ca="1">IF(AND($C121&lt;&gt;"",$C121&lt;&gt;0),INDEX(名冊[#All],MATCH($C121,名冊[[#All],[姓名]],0),COLUMN(名冊[[#All],[通知1]])),"")</f>
        <v/>
      </c>
      <c r="G121" s="126" t="str">
        <f t="array" aca="1" ref="G121" ca="1">IF(AND($C121&lt;&gt;"",$C121&lt;&gt;0),INDEX(名冊[#All],MATCH($C121,名冊[[#All],[姓名]],0),COLUMN(名冊[[#All],[通知2]])),"")</f>
        <v/>
      </c>
      <c r="H121" s="126" t="str">
        <f t="array" aca="1" ref="H121" ca="1">IF(AND($C121&lt;&gt;"",$C121&lt;&gt;0),INDEX(名冊[#All],MATCH($C121,名冊[[#All],[姓名]],0),COLUMN(名冊[[#All],[通知3]])),"")</f>
        <v/>
      </c>
      <c r="I121" s="127" t="str">
        <f t="array" aca="1" ref="I121" ca="1">IF(AND($C121&lt;&gt;"",$C121&lt;&gt;0),(INDIRECT("簡訊[@"&amp;$A$1&amp;"]")&amp;","&amp;(IF(AND($C121&lt;&gt;"",$C121&lt;&gt;0),INDEX(名冊[#All],MATCH($C121,名冊[[#All],[姓名]],0),COLUMN(名冊[[#All],[簡訊]])),""))),"")</f>
        <v/>
      </c>
    </row>
    <row r="122" spans="1:9" ht="25.4" customHeight="1">
      <c r="A122" s="128">
        <f t="shared" ca="1" si="1"/>
        <v>120</v>
      </c>
      <c r="B122" s="124" t="str">
        <f t="array" aca="1" ref="B122" ca="1">IF(AND($C122&lt;&gt;"",$C122&lt;&gt;0),INDEX(名冊[#All],MATCH($C122,名冊[[#All],[姓名]],0),COLUMN(名冊[[#All],[字號]])),"")</f>
        <v>1-596</v>
      </c>
      <c r="C122" s="125" t="str">
        <f t="array" aca="1" ref="C122" ca="1">IFERROR(INDEX(名冊[#All],SMALL(IF(INDIRECT("名冊[[#全部],["&amp;$A$1&amp;"]]")&lt;&gt;"",ROW(名冊[[#All],[通知1]]),"N"),ROW(名冊!A80)),COLUMN(名冊[[#All],[姓名]])),"")</f>
        <v>彭趙梅蘭</v>
      </c>
      <c r="D122" s="133">
        <f t="array" aca="1" ref="D122" ca="1">IF(AND($C122&lt;&gt;"",$C122&lt;&gt;0),INDEX(名冊[#All],MATCH($C122,名冊[[#All],[姓名]],0),COLUMN(名冊[[#All],[備註]])),"")</f>
        <v>0</v>
      </c>
      <c r="E122" s="139">
        <f t="array" aca="1" ref="E122" ca="1">IF(AND($C122&lt;&gt;"",$C122&lt;&gt;0),INDEX(名冊[#All],MATCH($C122,名冊[[#All],[姓名]],0),COLUMN(名冊[[#All],[傳訊]])),"")</f>
        <v>0</v>
      </c>
      <c r="F122" s="126" t="str">
        <f t="array" aca="1" ref="F122" ca="1">IF(AND($C122&lt;&gt;"",$C122&lt;&gt;0),INDEX(名冊[#All],MATCH($C122,名冊[[#All],[姓名]],0),COLUMN(名冊[[#All],[通知1]])),"")</f>
        <v>0928587668</v>
      </c>
      <c r="G122" s="126">
        <f t="array" aca="1" ref="G122" ca="1">IF(AND($C122&lt;&gt;"",$C122&lt;&gt;0),INDEX(名冊[#All],MATCH($C122,名冊[[#All],[姓名]],0),COLUMN(名冊[[#All],[通知2]])),"")</f>
        <v>0</v>
      </c>
      <c r="H122" s="126">
        <f t="array" aca="1" ref="H122" ca="1">IF(AND($C122&lt;&gt;"",$C122&lt;&gt;0),INDEX(名冊[#All],MATCH($C122,名冊[[#All],[姓名]],0),COLUMN(名冊[[#All],[通知3]])),"")</f>
        <v>0</v>
      </c>
      <c r="I122" s="127" t="str">
        <f t="array" aca="1" ref="I122" ca="1">IF(AND($C122&lt;&gt;"",$C122&lt;&gt;0),(INDIRECT("簡訊[@"&amp;$A$1&amp;"]")&amp;","&amp;(IF(AND($C122&lt;&gt;"",$C122&lt;&gt;0),INDEX(名冊[#All],MATCH($C122,名冊[[#All],[姓名]],0),COLUMN(名冊[[#All],[簡訊]])),""))),"")</f>
        <v>0928587668,您好：通知彭趙梅蘭 君於龍祥精神護理之家114年4月月費共39207元整，如有疑問請來電(分機218)，謝謝。</v>
      </c>
    </row>
    <row r="123" spans="1:9" ht="25.4" customHeight="1">
      <c r="A123" s="128" t="str">
        <f t="shared" ca="1" si="1"/>
        <v/>
      </c>
      <c r="B123" s="124" t="str">
        <f t="array" aca="1" ref="B123" ca="1">IF(AND($C123&lt;&gt;"",$C123&lt;&gt;0),INDEX(名冊[#All],MATCH($C123,名冊[[#All],[姓名]],0),COLUMN(名冊[[#All],[字號]])),"")</f>
        <v/>
      </c>
      <c r="C123" s="125" t="str">
        <f t="array" aca="1" ref="C123" ca="1">IFERROR(INDEX(名冊[#All],SMALL(IF(INDIRECT("名冊[[#全部],["&amp;$A$1&amp;"]]")&lt;&gt;"",ROW(名冊[[#All],[通知1]]),"N"),ROW(名冊!#REF!)),COLUMN(名冊[[#All],[姓名]])),"")</f>
        <v/>
      </c>
      <c r="D123" s="133" t="str">
        <f t="array" aca="1" ref="D123" ca="1">IF(AND($C123&lt;&gt;"",$C123&lt;&gt;0),INDEX(名冊[#All],MATCH($C123,名冊[[#All],[姓名]],0),COLUMN(名冊[[#All],[備註]])),"")</f>
        <v/>
      </c>
      <c r="E123" s="139" t="str">
        <f t="array" aca="1" ref="E123" ca="1">IF(AND($C123&lt;&gt;"",$C123&lt;&gt;0),INDEX(名冊[#All],MATCH($C123,名冊[[#All],[姓名]],0),COLUMN(名冊[[#All],[傳訊]])),"")</f>
        <v/>
      </c>
      <c r="F123" s="126" t="str">
        <f t="array" aca="1" ref="F123" ca="1">IF(AND($C123&lt;&gt;"",$C123&lt;&gt;0),INDEX(名冊[#All],MATCH($C123,名冊[[#All],[姓名]],0),COLUMN(名冊[[#All],[通知1]])),"")</f>
        <v/>
      </c>
      <c r="G123" s="126" t="str">
        <f t="array" aca="1" ref="G123" ca="1">IF(AND($C123&lt;&gt;"",$C123&lt;&gt;0),INDEX(名冊[#All],MATCH($C123,名冊[[#All],[姓名]],0),COLUMN(名冊[[#All],[通知2]])),"")</f>
        <v/>
      </c>
      <c r="H123" s="126" t="str">
        <f t="array" aca="1" ref="H123" ca="1">IF(AND($C123&lt;&gt;"",$C123&lt;&gt;0),INDEX(名冊[#All],MATCH($C123,名冊[[#All],[姓名]],0),COLUMN(名冊[[#All],[通知3]])),"")</f>
        <v/>
      </c>
      <c r="I123" s="127" t="str">
        <f t="array" aca="1" ref="I123" ca="1">IF(AND($C123&lt;&gt;"",$C123&lt;&gt;0),(INDIRECT("簡訊[@"&amp;$A$1&amp;"]")&amp;","&amp;(IF(AND($C123&lt;&gt;"",$C123&lt;&gt;0),INDEX(名冊[#All],MATCH($C123,名冊[[#All],[姓名]],0),COLUMN(名冊[[#All],[簡訊]])),""))),"")</f>
        <v/>
      </c>
    </row>
    <row r="124" spans="1:9" ht="25.4" customHeight="1">
      <c r="A124" s="128">
        <f t="shared" ca="1" si="1"/>
        <v>122</v>
      </c>
      <c r="B124" s="124" t="str">
        <f t="array" aca="1" ref="B124" ca="1">IF(AND($C124&lt;&gt;"",$C124&lt;&gt;0),INDEX(名冊[#All],MATCH($C124,名冊[[#All],[姓名]],0),COLUMN(名冊[[#All],[字號]])),"")</f>
        <v>1-600</v>
      </c>
      <c r="C124" s="125" t="str">
        <f t="array" aca="1" ref="C124" ca="1">IFERROR(INDEX(名冊[#All],SMALL(IF(INDIRECT("名冊[[#全部],["&amp;$A$1&amp;"]]")&lt;&gt;"",ROW(名冊[[#All],[通知1]]),"N"),ROW(名冊!A81)),COLUMN(名冊[[#All],[姓名]])),"")</f>
        <v>王義雄</v>
      </c>
      <c r="D124" s="133">
        <f t="array" aca="1" ref="D124" ca="1">IF(AND($C124&lt;&gt;"",$C124&lt;&gt;0),INDEX(名冊[#All],MATCH($C124,名冊[[#All],[姓名]],0),COLUMN(名冊[[#All],[備註]])),"")</f>
        <v>0</v>
      </c>
      <c r="E124" s="139">
        <f t="array" aca="1" ref="E124" ca="1">IF(AND($C124&lt;&gt;"",$C124&lt;&gt;0),INDEX(名冊[#All],MATCH($C124,名冊[[#All],[姓名]],0),COLUMN(名冊[[#All],[傳訊]])),"")</f>
        <v>0</v>
      </c>
      <c r="F124" s="126" t="str">
        <f t="array" aca="1" ref="F124" ca="1">IF(AND($C124&lt;&gt;"",$C124&lt;&gt;0),INDEX(名冊[#All],MATCH($C124,名冊[[#All],[姓名]],0),COLUMN(名冊[[#All],[通知1]])),"")</f>
        <v>0925353609</v>
      </c>
      <c r="G124" s="126">
        <f t="array" aca="1" ref="G124" ca="1">IF(AND($C124&lt;&gt;"",$C124&lt;&gt;0),INDEX(名冊[#All],MATCH($C124,名冊[[#All],[姓名]],0),COLUMN(名冊[[#All],[通知2]])),"")</f>
        <v>0</v>
      </c>
      <c r="H124" s="126">
        <f t="array" aca="1" ref="H124" ca="1">IF(AND($C124&lt;&gt;"",$C124&lt;&gt;0),INDEX(名冊[#All],MATCH($C124,名冊[[#All],[姓名]],0),COLUMN(名冊[[#All],[通知3]])),"")</f>
        <v>0</v>
      </c>
      <c r="I124" s="127" t="str">
        <f t="array" aca="1" ref="I124" ca="1">IF(AND($C124&lt;&gt;"",$C124&lt;&gt;0),(INDIRECT("簡訊[@"&amp;$A$1&amp;"]")&amp;","&amp;(IF(AND($C124&lt;&gt;"",$C124&lt;&gt;0),INDEX(名冊[#All],MATCH($C124,名冊[[#All],[姓名]],0),COLUMN(名冊[[#All],[簡訊]])),""))),"")</f>
        <v>0925353609,您好：通知王義雄 君於龍祥精神護理之家114年4月月費共16979元整，如有疑問請來電(分機218)，謝謝。</v>
      </c>
    </row>
    <row r="125" spans="1:9" ht="25.4" customHeight="1">
      <c r="A125" s="128">
        <f t="shared" ca="1" si="1"/>
        <v>123</v>
      </c>
      <c r="B125" s="124" t="str">
        <f t="array" aca="1" ref="B125" ca="1">IF(AND($C125&lt;&gt;"",$C125&lt;&gt;0),INDEX(名冊[#All],MATCH($C125,名冊[[#All],[姓名]],0),COLUMN(名冊[[#All],[字號]])),"")</f>
        <v>1-602</v>
      </c>
      <c r="C125" s="125" t="str">
        <f t="array" aca="1" ref="C125" ca="1">IFERROR(INDEX(名冊[#All],SMALL(IF(INDIRECT("名冊[[#全部],["&amp;$A$1&amp;"]]")&lt;&gt;"",ROW(名冊[[#All],[通知1]]),"N"),ROW(名冊!A82)),COLUMN(名冊[[#All],[姓名]])),"")</f>
        <v>王順利</v>
      </c>
      <c r="D125" s="133">
        <f t="array" aca="1" ref="D125" ca="1">IF(AND($C125&lt;&gt;"",$C125&lt;&gt;0),INDEX(名冊[#All],MATCH($C125,名冊[[#All],[姓名]],0),COLUMN(名冊[[#All],[備註]])),"")</f>
        <v>0</v>
      </c>
      <c r="E125" s="139">
        <f t="array" aca="1" ref="E125" ca="1">IF(AND($C125&lt;&gt;"",$C125&lt;&gt;0),INDEX(名冊[#All],MATCH($C125,名冊[[#All],[姓名]],0),COLUMN(名冊[[#All],[傳訊]])),"")</f>
        <v>0</v>
      </c>
      <c r="F125" s="126" t="str">
        <f t="array" aca="1" ref="F125" ca="1">IF(AND($C125&lt;&gt;"",$C125&lt;&gt;0),INDEX(名冊[#All],MATCH($C125,名冊[[#All],[姓名]],0),COLUMN(名冊[[#All],[通知1]])),"")</f>
        <v>0910331264</v>
      </c>
      <c r="G125" s="126">
        <f t="array" aca="1" ref="G125" ca="1">IF(AND($C125&lt;&gt;"",$C125&lt;&gt;0),INDEX(名冊[#All],MATCH($C125,名冊[[#All],[姓名]],0),COLUMN(名冊[[#All],[通知2]])),"")</f>
        <v>0</v>
      </c>
      <c r="H125" s="126">
        <f t="array" aca="1" ref="H125" ca="1">IF(AND($C125&lt;&gt;"",$C125&lt;&gt;0),INDEX(名冊[#All],MATCH($C125,名冊[[#All],[姓名]],0),COLUMN(名冊[[#All],[通知3]])),"")</f>
        <v>0</v>
      </c>
      <c r="I125" s="127" t="str">
        <f t="array" aca="1" ref="I125" ca="1">IF(AND($C125&lt;&gt;"",$C125&lt;&gt;0),(INDIRECT("簡訊[@"&amp;$A$1&amp;"]")&amp;","&amp;(IF(AND($C125&lt;&gt;"",$C125&lt;&gt;0),INDEX(名冊[#All],MATCH($C125,名冊[[#All],[姓名]],0),COLUMN(名冊[[#All],[簡訊]])),""))),"")</f>
        <v>0910331264,您好：通知王順利 君於龍祥精神護理之家114年4月月費共15189元整，如有疑問請來電(分機218)，謝謝。</v>
      </c>
    </row>
    <row r="126" spans="1:9" ht="25.4" customHeight="1">
      <c r="A126" s="128">
        <f t="shared" ca="1" si="1"/>
        <v>124</v>
      </c>
      <c r="B126" s="124" t="str">
        <f t="array" aca="1" ref="B126" ca="1">IF(AND($C126&lt;&gt;"",$C126&lt;&gt;0),INDEX(名冊[#All],MATCH($C126,名冊[[#All],[姓名]],0),COLUMN(名冊[[#All],[字號]])),"")</f>
        <v>1-603</v>
      </c>
      <c r="C126" s="125" t="str">
        <f t="array" aca="1" ref="C126" ca="1">IFERROR(INDEX(名冊[#All],SMALL(IF(INDIRECT("名冊[[#全部],["&amp;$A$1&amp;"]]")&lt;&gt;"",ROW(名冊[[#All],[通知1]]),"N"),ROW(名冊!A83)),COLUMN(名冊[[#All],[姓名]])),"")</f>
        <v>陳勝雄</v>
      </c>
      <c r="D126" s="133">
        <f t="array" aca="1" ref="D126" ca="1">IF(AND($C126&lt;&gt;"",$C126&lt;&gt;0),INDEX(名冊[#All],MATCH($C126,名冊[[#All],[姓名]],0),COLUMN(名冊[[#All],[備註]])),"")</f>
        <v>0</v>
      </c>
      <c r="E126" s="139">
        <f t="array" aca="1" ref="E126" ca="1">IF(AND($C126&lt;&gt;"",$C126&lt;&gt;0),INDEX(名冊[#All],MATCH($C126,名冊[[#All],[姓名]],0),COLUMN(名冊[[#All],[傳訊]])),"")</f>
        <v>0</v>
      </c>
      <c r="F126" s="126" t="str">
        <f t="array" aca="1" ref="F126" ca="1">IF(AND($C126&lt;&gt;"",$C126&lt;&gt;0),INDEX(名冊[#All],MATCH($C126,名冊[[#All],[姓名]],0),COLUMN(名冊[[#All],[通知1]])),"")</f>
        <v>0983111370</v>
      </c>
      <c r="G126" s="126">
        <f t="array" aca="1" ref="G126" ca="1">IF(AND($C126&lt;&gt;"",$C126&lt;&gt;0),INDEX(名冊[#All],MATCH($C126,名冊[[#All],[姓名]],0),COLUMN(名冊[[#All],[通知2]])),"")</f>
        <v>0</v>
      </c>
      <c r="H126" s="126">
        <f t="array" aca="1" ref="H126" ca="1">IF(AND($C126&lt;&gt;"",$C126&lt;&gt;0),INDEX(名冊[#All],MATCH($C126,名冊[[#All],[姓名]],0),COLUMN(名冊[[#All],[通知3]])),"")</f>
        <v>0</v>
      </c>
      <c r="I126" s="127" t="str">
        <f t="array" aca="1" ref="I126" ca="1">IF(AND($C126&lt;&gt;"",$C126&lt;&gt;0),(INDIRECT("簡訊[@"&amp;$A$1&amp;"]")&amp;","&amp;(IF(AND($C126&lt;&gt;"",$C126&lt;&gt;0),INDEX(名冊[#All],MATCH($C126,名冊[[#All],[姓名]],0),COLUMN(名冊[[#All],[簡訊]])),""))),"")</f>
        <v>0983111370,您好：通知陳勝雄 君於龍祥精神護理之家114年4月月費共16359元整，如有疑問請來電(分機218)，謝謝。</v>
      </c>
    </row>
    <row r="127" spans="1:9" ht="25.4" customHeight="1">
      <c r="A127" s="128" t="str">
        <f t="shared" ca="1" si="1"/>
        <v/>
      </c>
      <c r="B127" s="124" t="str">
        <f t="array" aca="1" ref="B127" ca="1">IF(AND($C127&lt;&gt;"",$C127&lt;&gt;0),INDEX(名冊[#All],MATCH($C127,名冊[[#All],[姓名]],0),COLUMN(名冊[[#All],[字號]])),"")</f>
        <v/>
      </c>
      <c r="C127" s="125" t="str">
        <f t="array" aca="1" ref="C127" ca="1">IFERROR(INDEX(名冊[#All],SMALL(IF(INDIRECT("名冊[[#全部],["&amp;$A$1&amp;"]]")&lt;&gt;"",ROW(名冊[[#All],[通知1]]),"N"),ROW(名冊!#REF!)),COLUMN(名冊[[#All],[姓名]])),"")</f>
        <v/>
      </c>
      <c r="D127" s="133" t="str">
        <f t="array" aca="1" ref="D127" ca="1">IF(AND($C127&lt;&gt;"",$C127&lt;&gt;0),INDEX(名冊[#All],MATCH($C127,名冊[[#All],[姓名]],0),COLUMN(名冊[[#All],[備註]])),"")</f>
        <v/>
      </c>
      <c r="E127" s="139" t="str">
        <f t="array" aca="1" ref="E127" ca="1">IF(AND($C127&lt;&gt;"",$C127&lt;&gt;0),INDEX(名冊[#All],MATCH($C127,名冊[[#All],[姓名]],0),COLUMN(名冊[[#All],[傳訊]])),"")</f>
        <v/>
      </c>
      <c r="F127" s="126" t="str">
        <f t="array" aca="1" ref="F127" ca="1">IF(AND($C127&lt;&gt;"",$C127&lt;&gt;0),INDEX(名冊[#All],MATCH($C127,名冊[[#All],[姓名]],0),COLUMN(名冊[[#All],[通知1]])),"")</f>
        <v/>
      </c>
      <c r="G127" s="126" t="str">
        <f t="array" aca="1" ref="G127" ca="1">IF(AND($C127&lt;&gt;"",$C127&lt;&gt;0),INDEX(名冊[#All],MATCH($C127,名冊[[#All],[姓名]],0),COLUMN(名冊[[#All],[通知2]])),"")</f>
        <v/>
      </c>
      <c r="H127" s="126" t="str">
        <f t="array" aca="1" ref="H127" ca="1">IF(AND($C127&lt;&gt;"",$C127&lt;&gt;0),INDEX(名冊[#All],MATCH($C127,名冊[[#All],[姓名]],0),COLUMN(名冊[[#All],[通知3]])),"")</f>
        <v/>
      </c>
      <c r="I127" s="127" t="str">
        <f t="array" aca="1" ref="I127" ca="1">IF(AND($C127&lt;&gt;"",$C127&lt;&gt;0),(INDIRECT("簡訊[@"&amp;$A$1&amp;"]")&amp;","&amp;(IF(AND($C127&lt;&gt;"",$C127&lt;&gt;0),INDEX(名冊[#All],MATCH($C127,名冊[[#All],[姓名]],0),COLUMN(名冊[[#All],[簡訊]])),""))),"")</f>
        <v/>
      </c>
    </row>
    <row r="128" spans="1:9" ht="25.4" customHeight="1">
      <c r="A128" s="128">
        <f t="shared" ca="1" si="1"/>
        <v>126</v>
      </c>
      <c r="B128" s="124" t="str">
        <f t="array" aca="1" ref="B128" ca="1">IF(AND($C128&lt;&gt;"",$C128&lt;&gt;0),INDEX(名冊[#All],MATCH($C128,名冊[[#All],[姓名]],0),COLUMN(名冊[[#All],[字號]])),"")</f>
        <v>1-606</v>
      </c>
      <c r="C128" s="125" t="str">
        <f t="array" aca="1" ref="C128" ca="1">IFERROR(INDEX(名冊[#All],SMALL(IF(INDIRECT("名冊[[#全部],["&amp;$A$1&amp;"]]")&lt;&gt;"",ROW(名冊[[#All],[通知1]]),"N"),ROW(名冊!A84)),COLUMN(名冊[[#All],[姓名]])),"")</f>
        <v>黃介嶽</v>
      </c>
      <c r="D128" s="133">
        <f t="array" aca="1" ref="D128" ca="1">IF(AND($C128&lt;&gt;"",$C128&lt;&gt;0),INDEX(名冊[#All],MATCH($C128,名冊[[#All],[姓名]],0),COLUMN(名冊[[#All],[備註]])),"")</f>
        <v>0</v>
      </c>
      <c r="E128" s="139">
        <f t="array" aca="1" ref="E128" ca="1">IF(AND($C128&lt;&gt;"",$C128&lt;&gt;0),INDEX(名冊[#All],MATCH($C128,名冊[[#All],[姓名]],0),COLUMN(名冊[[#All],[傳訊]])),"")</f>
        <v>0</v>
      </c>
      <c r="F128" s="126" t="str">
        <f t="array" aca="1" ref="F128" ca="1">IF(AND($C128&lt;&gt;"",$C128&lt;&gt;0),INDEX(名冊[#All],MATCH($C128,名冊[[#All],[姓名]],0),COLUMN(名冊[[#All],[通知1]])),"")</f>
        <v>0930054565</v>
      </c>
      <c r="G128" s="126">
        <f t="array" aca="1" ref="G128" ca="1">IF(AND($C128&lt;&gt;"",$C128&lt;&gt;0),INDEX(名冊[#All],MATCH($C128,名冊[[#All],[姓名]],0),COLUMN(名冊[[#All],[通知2]])),"")</f>
        <v>0</v>
      </c>
      <c r="H128" s="126">
        <f t="array" aca="1" ref="H128" ca="1">IF(AND($C128&lt;&gt;"",$C128&lt;&gt;0),INDEX(名冊[#All],MATCH($C128,名冊[[#All],[姓名]],0),COLUMN(名冊[[#All],[通知3]])),"")</f>
        <v>0</v>
      </c>
      <c r="I128" s="127" t="str">
        <f t="array" aca="1" ref="I128" ca="1">IF(AND($C128&lt;&gt;"",$C128&lt;&gt;0),(INDIRECT("簡訊[@"&amp;$A$1&amp;"]")&amp;","&amp;(IF(AND($C128&lt;&gt;"",$C128&lt;&gt;0),INDEX(名冊[#All],MATCH($C128,名冊[[#All],[姓名]],0),COLUMN(名冊[[#All],[簡訊]])),""))),"")</f>
        <v>0930054565,您好：通知黃介嶽 君於龍祥精神護理之家114年4月月費共12741元整，如有疑問請來電(分機218)，謝謝。</v>
      </c>
    </row>
    <row r="129" spans="1:9" ht="25.4" customHeight="1">
      <c r="A129" s="128" t="str">
        <f t="shared" ca="1" si="1"/>
        <v/>
      </c>
      <c r="B129" s="124" t="str">
        <f t="array" aca="1" ref="B129" ca="1">IF(AND($C129&lt;&gt;"",$C129&lt;&gt;0),INDEX(名冊[#All],MATCH($C129,名冊[[#All],[姓名]],0),COLUMN(名冊[[#All],[字號]])),"")</f>
        <v/>
      </c>
      <c r="C129" s="125" t="str">
        <f t="array" aca="1" ref="C129" ca="1">IFERROR(INDEX(名冊[#All],SMALL(IF(INDIRECT("名冊[[#全部],["&amp;$A$1&amp;"]]")&lt;&gt;"",ROW(名冊[[#All],[通知1]]),"N"),ROW(名冊!#REF!)),COLUMN(名冊[[#All],[姓名]])),"")</f>
        <v/>
      </c>
      <c r="D129" s="133" t="str">
        <f t="array" aca="1" ref="D129" ca="1">IF(AND($C129&lt;&gt;"",$C129&lt;&gt;0),INDEX(名冊[#All],MATCH($C129,名冊[[#All],[姓名]],0),COLUMN(名冊[[#All],[備註]])),"")</f>
        <v/>
      </c>
      <c r="E129" s="139" t="str">
        <f t="array" aca="1" ref="E129" ca="1">IF(AND($C129&lt;&gt;"",$C129&lt;&gt;0),INDEX(名冊[#All],MATCH($C129,名冊[[#All],[姓名]],0),COLUMN(名冊[[#All],[傳訊]])),"")</f>
        <v/>
      </c>
      <c r="F129" s="126" t="str">
        <f t="array" aca="1" ref="F129" ca="1">IF(AND($C129&lt;&gt;"",$C129&lt;&gt;0),INDEX(名冊[#All],MATCH($C129,名冊[[#All],[姓名]],0),COLUMN(名冊[[#All],[通知1]])),"")</f>
        <v/>
      </c>
      <c r="G129" s="126" t="str">
        <f t="array" aca="1" ref="G129" ca="1">IF(AND($C129&lt;&gt;"",$C129&lt;&gt;0),INDEX(名冊[#All],MATCH($C129,名冊[[#All],[姓名]],0),COLUMN(名冊[[#All],[通知2]])),"")</f>
        <v/>
      </c>
      <c r="H129" s="126" t="str">
        <f t="array" aca="1" ref="H129" ca="1">IF(AND($C129&lt;&gt;"",$C129&lt;&gt;0),INDEX(名冊[#All],MATCH($C129,名冊[[#All],[姓名]],0),COLUMN(名冊[[#All],[通知3]])),"")</f>
        <v/>
      </c>
      <c r="I129" s="127" t="str">
        <f t="array" aca="1" ref="I129" ca="1">IF(AND($C129&lt;&gt;"",$C129&lt;&gt;0),(INDIRECT("簡訊[@"&amp;$A$1&amp;"]")&amp;","&amp;(IF(AND($C129&lt;&gt;"",$C129&lt;&gt;0),INDEX(名冊[#All],MATCH($C129,名冊[[#All],[姓名]],0),COLUMN(名冊[[#All],[簡訊]])),""))),"")</f>
        <v/>
      </c>
    </row>
    <row r="130" spans="1:9" ht="25.4" customHeight="1">
      <c r="A130" s="128">
        <f t="shared" ca="1" si="1"/>
        <v>128</v>
      </c>
      <c r="B130" s="124" t="str">
        <f t="array" aca="1" ref="B130" ca="1">IF(AND($C130&lt;&gt;"",$C130&lt;&gt;0),INDEX(名冊[#All],MATCH($C130,名冊[[#All],[姓名]],0),COLUMN(名冊[[#All],[字號]])),"")</f>
        <v>1-607</v>
      </c>
      <c r="C130" s="125" t="str">
        <f t="array" aca="1" ref="C130" ca="1">IFERROR(INDEX(名冊[#All],SMALL(IF(INDIRECT("名冊[[#全部],["&amp;$A$1&amp;"]]")&lt;&gt;"",ROW(名冊[[#All],[通知1]]),"N"),ROW(名冊!A85)),COLUMN(名冊[[#All],[姓名]])),"")</f>
        <v>高鴻英</v>
      </c>
      <c r="D130" s="133">
        <f t="array" aca="1" ref="D130" ca="1">IF(AND($C130&lt;&gt;"",$C130&lt;&gt;0),INDEX(名冊[#All],MATCH($C130,名冊[[#All],[姓名]],0),COLUMN(名冊[[#All],[備註]])),"")</f>
        <v>0</v>
      </c>
      <c r="E130" s="139">
        <f t="array" aca="1" ref="E130" ca="1">IF(AND($C130&lt;&gt;"",$C130&lt;&gt;0),INDEX(名冊[#All],MATCH($C130,名冊[[#All],[姓名]],0),COLUMN(名冊[[#All],[傳訊]])),"")</f>
        <v>0</v>
      </c>
      <c r="F130" s="126" t="str">
        <f t="array" aca="1" ref="F130" ca="1">IF(AND($C130&lt;&gt;"",$C130&lt;&gt;0),INDEX(名冊[#All],MATCH($C130,名冊[[#All],[姓名]],0),COLUMN(名冊[[#All],[通知1]])),"")</f>
        <v>0939920396</v>
      </c>
      <c r="G130" s="126">
        <f t="array" aca="1" ref="G130" ca="1">IF(AND($C130&lt;&gt;"",$C130&lt;&gt;0),INDEX(名冊[#All],MATCH($C130,名冊[[#All],[姓名]],0),COLUMN(名冊[[#All],[通知2]])),"")</f>
        <v>0</v>
      </c>
      <c r="H130" s="126">
        <f t="array" aca="1" ref="H130" ca="1">IF(AND($C130&lt;&gt;"",$C130&lt;&gt;0),INDEX(名冊[#All],MATCH($C130,名冊[[#All],[姓名]],0),COLUMN(名冊[[#All],[通知3]])),"")</f>
        <v>0</v>
      </c>
      <c r="I130" s="127" t="str">
        <f t="array" aca="1" ref="I130" ca="1">IF(AND($C130&lt;&gt;"",$C130&lt;&gt;0),(INDIRECT("簡訊[@"&amp;$A$1&amp;"]")&amp;","&amp;(IF(AND($C130&lt;&gt;"",$C130&lt;&gt;0),INDEX(名冊[#All],MATCH($C130,名冊[[#All],[姓名]],0),COLUMN(名冊[[#All],[簡訊]])),""))),"")</f>
        <v>0939920396,您好：通知高鴻英 君於龍祥精神護理之家114年4月月費共23530元整，如有疑問請來電(分機218)，謝謝。</v>
      </c>
    </row>
    <row r="131" spans="1:9" ht="25.4" customHeight="1">
      <c r="A131" s="128" t="str">
        <f t="shared" ref="A131:A194" ca="1" si="2">IF($C131&lt;&gt;"",ROW()-2,"")</f>
        <v/>
      </c>
      <c r="B131" s="124" t="str">
        <f t="array" aca="1" ref="B131" ca="1">IF(AND($C131&lt;&gt;"",$C131&lt;&gt;0),INDEX(名冊[#All],MATCH($C131,名冊[[#All],[姓名]],0),COLUMN(名冊[[#All],[字號]])),"")</f>
        <v/>
      </c>
      <c r="C131" s="125" t="str">
        <f t="array" aca="1" ref="C131" ca="1">IFERROR(INDEX(名冊[#All],SMALL(IF(INDIRECT("名冊[[#全部],["&amp;$A$1&amp;"]]")&lt;&gt;"",ROW(名冊[[#All],[通知1]]),"N"),ROW(名冊!#REF!)),COLUMN(名冊[[#All],[姓名]])),"")</f>
        <v/>
      </c>
      <c r="D131" s="133" t="str">
        <f t="array" aca="1" ref="D131" ca="1">IF(AND($C131&lt;&gt;"",$C131&lt;&gt;0),INDEX(名冊[#All],MATCH($C131,名冊[[#All],[姓名]],0),COLUMN(名冊[[#All],[備註]])),"")</f>
        <v/>
      </c>
      <c r="E131" s="139" t="str">
        <f t="array" aca="1" ref="E131" ca="1">IF(AND($C131&lt;&gt;"",$C131&lt;&gt;0),INDEX(名冊[#All],MATCH($C131,名冊[[#All],[姓名]],0),COLUMN(名冊[[#All],[傳訊]])),"")</f>
        <v/>
      </c>
      <c r="F131" s="126" t="str">
        <f t="array" aca="1" ref="F131" ca="1">IF(AND($C131&lt;&gt;"",$C131&lt;&gt;0),INDEX(名冊[#All],MATCH($C131,名冊[[#All],[姓名]],0),COLUMN(名冊[[#All],[通知1]])),"")</f>
        <v/>
      </c>
      <c r="G131" s="126" t="str">
        <f t="array" aca="1" ref="G131" ca="1">IF(AND($C131&lt;&gt;"",$C131&lt;&gt;0),INDEX(名冊[#All],MATCH($C131,名冊[[#All],[姓名]],0),COLUMN(名冊[[#All],[通知2]])),"")</f>
        <v/>
      </c>
      <c r="H131" s="126" t="str">
        <f t="array" aca="1" ref="H131" ca="1">IF(AND($C131&lt;&gt;"",$C131&lt;&gt;0),INDEX(名冊[#All],MATCH($C131,名冊[[#All],[姓名]],0),COLUMN(名冊[[#All],[通知3]])),"")</f>
        <v/>
      </c>
      <c r="I131" s="127" t="str">
        <f t="array" aca="1" ref="I131" ca="1">IF(AND($C131&lt;&gt;"",$C131&lt;&gt;0),(INDIRECT("簡訊[@"&amp;$A$1&amp;"]")&amp;","&amp;(IF(AND($C131&lt;&gt;"",$C131&lt;&gt;0),INDEX(名冊[#All],MATCH($C131,名冊[[#All],[姓名]],0),COLUMN(名冊[[#All],[簡訊]])),""))),"")</f>
        <v/>
      </c>
    </row>
    <row r="132" spans="1:9" ht="25.4" customHeight="1">
      <c r="A132" s="128">
        <f t="shared" ca="1" si="2"/>
        <v>130</v>
      </c>
      <c r="B132" s="124" t="str">
        <f t="array" aca="1" ref="B132" ca="1">IF(AND($C132&lt;&gt;"",$C132&lt;&gt;0),INDEX(名冊[#All],MATCH($C132,名冊[[#All],[姓名]],0),COLUMN(名冊[[#All],[字號]])),"")</f>
        <v>1-612</v>
      </c>
      <c r="C132" s="125" t="str">
        <f t="array" aca="1" ref="C132" ca="1">IFERROR(INDEX(名冊[#All],SMALL(IF(INDIRECT("名冊[[#全部],["&amp;$A$1&amp;"]]")&lt;&gt;"",ROW(名冊[[#All],[通知1]]),"N"),ROW(名冊!A86)),COLUMN(名冊[[#All],[姓名]])),"")</f>
        <v>徐燕翼</v>
      </c>
      <c r="D132" s="133">
        <f t="array" aca="1" ref="D132" ca="1">IF(AND($C132&lt;&gt;"",$C132&lt;&gt;0),INDEX(名冊[#All],MATCH($C132,名冊[[#All],[姓名]],0),COLUMN(名冊[[#All],[備註]])),"")</f>
        <v>0</v>
      </c>
      <c r="E132" s="139">
        <f t="array" aca="1" ref="E132" ca="1">IF(AND($C132&lt;&gt;"",$C132&lt;&gt;0),INDEX(名冊[#All],MATCH($C132,名冊[[#All],[姓名]],0),COLUMN(名冊[[#All],[傳訊]])),"")</f>
        <v>0</v>
      </c>
      <c r="F132" s="126" t="str">
        <f t="array" aca="1" ref="F132" ca="1">IF(AND($C132&lt;&gt;"",$C132&lt;&gt;0),INDEX(名冊[#All],MATCH($C132,名冊[[#All],[姓名]],0),COLUMN(名冊[[#All],[通知1]])),"")</f>
        <v>0939646688</v>
      </c>
      <c r="G132" s="126">
        <f t="array" aca="1" ref="G132" ca="1">IF(AND($C132&lt;&gt;"",$C132&lt;&gt;0),INDEX(名冊[#All],MATCH($C132,名冊[[#All],[姓名]],0),COLUMN(名冊[[#All],[通知2]])),"")</f>
        <v>0</v>
      </c>
      <c r="H132" s="126">
        <f t="array" aca="1" ref="H132" ca="1">IF(AND($C132&lt;&gt;"",$C132&lt;&gt;0),INDEX(名冊[#All],MATCH($C132,名冊[[#All],[姓名]],0),COLUMN(名冊[[#All],[通知3]])),"")</f>
        <v>0</v>
      </c>
      <c r="I132" s="127" t="str">
        <f t="array" aca="1" ref="I132" ca="1">IF(AND($C132&lt;&gt;"",$C132&lt;&gt;0),(INDIRECT("簡訊[@"&amp;$A$1&amp;"]")&amp;","&amp;(IF(AND($C132&lt;&gt;"",$C132&lt;&gt;0),INDEX(名冊[#All],MATCH($C132,名冊[[#All],[姓名]],0),COLUMN(名冊[[#All],[簡訊]])),""))),"")</f>
        <v>0939646688,您好：通知徐燕翼 君於龍祥精神護理之家114年4月月費共11705元整，如有疑問請來電(分機218)，謝謝。</v>
      </c>
    </row>
    <row r="133" spans="1:9" ht="25.4" customHeight="1">
      <c r="A133" s="128" t="str">
        <f t="shared" ca="1" si="2"/>
        <v/>
      </c>
      <c r="B133" s="124" t="str">
        <f t="array" aca="1" ref="B133" ca="1">IF(AND($C133&lt;&gt;"",$C133&lt;&gt;0),INDEX(名冊[#All],MATCH($C133,名冊[[#All],[姓名]],0),COLUMN(名冊[[#All],[字號]])),"")</f>
        <v/>
      </c>
      <c r="C133" s="125" t="str">
        <f t="array" aca="1" ref="C133" ca="1">IFERROR(INDEX(名冊[#All],SMALL(IF(INDIRECT("名冊[[#全部],["&amp;$A$1&amp;"]]")&lt;&gt;"",ROW(名冊[[#All],[通知1]]),"N"),ROW(名冊!#REF!)),COLUMN(名冊[[#All],[姓名]])),"")</f>
        <v/>
      </c>
      <c r="D133" s="133" t="str">
        <f t="array" aca="1" ref="D133" ca="1">IF(AND($C133&lt;&gt;"",$C133&lt;&gt;0),INDEX(名冊[#All],MATCH($C133,名冊[[#All],[姓名]],0),COLUMN(名冊[[#All],[備註]])),"")</f>
        <v/>
      </c>
      <c r="E133" s="139" t="str">
        <f t="array" aca="1" ref="E133" ca="1">IF(AND($C133&lt;&gt;"",$C133&lt;&gt;0),INDEX(名冊[#All],MATCH($C133,名冊[[#All],[姓名]],0),COLUMN(名冊[[#All],[傳訊]])),"")</f>
        <v/>
      </c>
      <c r="F133" s="126" t="str">
        <f t="array" aca="1" ref="F133" ca="1">IF(AND($C133&lt;&gt;"",$C133&lt;&gt;0),INDEX(名冊[#All],MATCH($C133,名冊[[#All],[姓名]],0),COLUMN(名冊[[#All],[通知1]])),"")</f>
        <v/>
      </c>
      <c r="G133" s="126" t="str">
        <f t="array" aca="1" ref="G133" ca="1">IF(AND($C133&lt;&gt;"",$C133&lt;&gt;0),INDEX(名冊[#All],MATCH($C133,名冊[[#All],[姓名]],0),COLUMN(名冊[[#All],[通知2]])),"")</f>
        <v/>
      </c>
      <c r="H133" s="126" t="str">
        <f t="array" aca="1" ref="H133" ca="1">IF(AND($C133&lt;&gt;"",$C133&lt;&gt;0),INDEX(名冊[#All],MATCH($C133,名冊[[#All],[姓名]],0),COLUMN(名冊[[#All],[通知3]])),"")</f>
        <v/>
      </c>
      <c r="I133" s="127" t="str">
        <f t="array" aca="1" ref="I133" ca="1">IF(AND($C133&lt;&gt;"",$C133&lt;&gt;0),(INDIRECT("簡訊[@"&amp;$A$1&amp;"]")&amp;","&amp;(IF(AND($C133&lt;&gt;"",$C133&lt;&gt;0),INDEX(名冊[#All],MATCH($C133,名冊[[#All],[姓名]],0),COLUMN(名冊[[#All],[簡訊]])),""))),"")</f>
        <v/>
      </c>
    </row>
    <row r="134" spans="1:9" ht="25.4" customHeight="1">
      <c r="A134" s="128" t="str">
        <f t="shared" ca="1" si="2"/>
        <v/>
      </c>
      <c r="B134" s="124" t="str">
        <f t="array" aca="1" ref="B134" ca="1">IF(AND($C134&lt;&gt;"",$C134&lt;&gt;0),INDEX(名冊[#All],MATCH($C134,名冊[[#All],[姓名]],0),COLUMN(名冊[[#All],[字號]])),"")</f>
        <v/>
      </c>
      <c r="C134" s="125" t="str">
        <f t="array" aca="1" ref="C134" ca="1">IFERROR(INDEX(名冊[#All],SMALL(IF(INDIRECT("名冊[[#全部],["&amp;$A$1&amp;"]]")&lt;&gt;"",ROW(名冊[[#All],[通知1]]),"N"),ROW(名冊!#REF!)),COLUMN(名冊[[#All],[姓名]])),"")</f>
        <v/>
      </c>
      <c r="D134" s="133" t="str">
        <f t="array" aca="1" ref="D134" ca="1">IF(AND($C134&lt;&gt;"",$C134&lt;&gt;0),INDEX(名冊[#All],MATCH($C134,名冊[[#All],[姓名]],0),COLUMN(名冊[[#All],[備註]])),"")</f>
        <v/>
      </c>
      <c r="E134" s="139" t="str">
        <f t="array" aca="1" ref="E134" ca="1">IF(AND($C134&lt;&gt;"",$C134&lt;&gt;0),INDEX(名冊[#All],MATCH($C134,名冊[[#All],[姓名]],0),COLUMN(名冊[[#All],[傳訊]])),"")</f>
        <v/>
      </c>
      <c r="F134" s="126" t="str">
        <f t="array" aca="1" ref="F134" ca="1">IF(AND($C134&lt;&gt;"",$C134&lt;&gt;0),INDEX(名冊[#All],MATCH($C134,名冊[[#All],[姓名]],0),COLUMN(名冊[[#All],[通知1]])),"")</f>
        <v/>
      </c>
      <c r="G134" s="126" t="str">
        <f t="array" aca="1" ref="G134" ca="1">IF(AND($C134&lt;&gt;"",$C134&lt;&gt;0),INDEX(名冊[#All],MATCH($C134,名冊[[#All],[姓名]],0),COLUMN(名冊[[#All],[通知2]])),"")</f>
        <v/>
      </c>
      <c r="H134" s="126" t="str">
        <f t="array" aca="1" ref="H134" ca="1">IF(AND($C134&lt;&gt;"",$C134&lt;&gt;0),INDEX(名冊[#All],MATCH($C134,名冊[[#All],[姓名]],0),COLUMN(名冊[[#All],[通知3]])),"")</f>
        <v/>
      </c>
      <c r="I134" s="127" t="str">
        <f t="array" aca="1" ref="I134" ca="1">IF(AND($C134&lt;&gt;"",$C134&lt;&gt;0),(INDIRECT("簡訊[@"&amp;$A$1&amp;"]")&amp;","&amp;(IF(AND($C134&lt;&gt;"",$C134&lt;&gt;0),INDEX(名冊[#All],MATCH($C134,名冊[[#All],[姓名]],0),COLUMN(名冊[[#All],[簡訊]])),""))),"")</f>
        <v/>
      </c>
    </row>
    <row r="135" spans="1:9" ht="25.4" customHeight="1">
      <c r="A135" s="128">
        <f t="shared" ca="1" si="2"/>
        <v>133</v>
      </c>
      <c r="B135" s="124" t="str">
        <f t="array" aca="1" ref="B135" ca="1">IF(AND($C135&lt;&gt;"",$C135&lt;&gt;0),INDEX(名冊[#All],MATCH($C135,名冊[[#All],[姓名]],0),COLUMN(名冊[[#All],[字號]])),"")</f>
        <v>1-624</v>
      </c>
      <c r="C135" s="125" t="str">
        <f t="array" aca="1" ref="C135" ca="1">IFERROR(INDEX(名冊[#All],SMALL(IF(INDIRECT("名冊[[#全部],["&amp;$A$1&amp;"]]")&lt;&gt;"",ROW(名冊[[#All],[通知1]]),"N"),ROW(名冊!A87)),COLUMN(名冊[[#All],[姓名]])),"")</f>
        <v>林怡芬</v>
      </c>
      <c r="D135" s="133">
        <f t="array" aca="1" ref="D135" ca="1">IF(AND($C135&lt;&gt;"",$C135&lt;&gt;0),INDEX(名冊[#All],MATCH($C135,名冊[[#All],[姓名]],0),COLUMN(名冊[[#All],[備註]])),"")</f>
        <v>0</v>
      </c>
      <c r="E135" s="139">
        <f t="array" aca="1" ref="E135" ca="1">IF(AND($C135&lt;&gt;"",$C135&lt;&gt;0),INDEX(名冊[#All],MATCH($C135,名冊[[#All],[姓名]],0),COLUMN(名冊[[#All],[傳訊]])),"")</f>
        <v>0</v>
      </c>
      <c r="F135" s="126" t="str">
        <f t="array" aca="1" ref="F135" ca="1">IF(AND($C135&lt;&gt;"",$C135&lt;&gt;0),INDEX(名冊[#All],MATCH($C135,名冊[[#All],[姓名]],0),COLUMN(名冊[[#All],[通知1]])),"")</f>
        <v>0916242877</v>
      </c>
      <c r="G135" s="126">
        <f t="array" aca="1" ref="G135" ca="1">IF(AND($C135&lt;&gt;"",$C135&lt;&gt;0),INDEX(名冊[#All],MATCH($C135,名冊[[#All],[姓名]],0),COLUMN(名冊[[#All],[通知2]])),"")</f>
        <v>0</v>
      </c>
      <c r="H135" s="126">
        <f t="array" aca="1" ref="H135" ca="1">IF(AND($C135&lt;&gt;"",$C135&lt;&gt;0),INDEX(名冊[#All],MATCH($C135,名冊[[#All],[姓名]],0),COLUMN(名冊[[#All],[通知3]])),"")</f>
        <v>0</v>
      </c>
      <c r="I135" s="127" t="str">
        <f t="array" aca="1" ref="I135" ca="1">IF(AND($C135&lt;&gt;"",$C135&lt;&gt;0),(INDIRECT("簡訊[@"&amp;$A$1&amp;"]")&amp;","&amp;(IF(AND($C135&lt;&gt;"",$C135&lt;&gt;0),INDEX(名冊[#All],MATCH($C135,名冊[[#All],[姓名]],0),COLUMN(名冊[[#All],[簡訊]])),""))),"")</f>
        <v>0916242877,您好：通知林怡芬 君於龍祥精神護理之家114年4月月費共15024元整，如有疑問請來電(分機218)，謝謝。</v>
      </c>
    </row>
    <row r="136" spans="1:9" ht="25.4" customHeight="1">
      <c r="A136" s="128">
        <f t="shared" ca="1" si="2"/>
        <v>134</v>
      </c>
      <c r="B136" s="124" t="str">
        <f t="array" aca="1" ref="B136" ca="1">IF(AND($C136&lt;&gt;"",$C136&lt;&gt;0),INDEX(名冊[#All],MATCH($C136,名冊[[#All],[姓名]],0),COLUMN(名冊[[#All],[字號]])),"")</f>
        <v>1-629</v>
      </c>
      <c r="C136" s="125" t="str">
        <f t="array" aca="1" ref="C136" ca="1">IFERROR(INDEX(名冊[#All],SMALL(IF(INDIRECT("名冊[[#全部],["&amp;$A$1&amp;"]]")&lt;&gt;"",ROW(名冊[[#All],[通知1]]),"N"),ROW(名冊!A88)),COLUMN(名冊[[#All],[姓名]])),"")</f>
        <v>官純琴</v>
      </c>
      <c r="D136" s="133">
        <f t="array" aca="1" ref="D136" ca="1">IF(AND($C136&lt;&gt;"",$C136&lt;&gt;0),INDEX(名冊[#All],MATCH($C136,名冊[[#All],[姓名]],0),COLUMN(名冊[[#All],[備註]])),"")</f>
        <v>0</v>
      </c>
      <c r="E136" s="139">
        <f t="array" aca="1" ref="E136" ca="1">IF(AND($C136&lt;&gt;"",$C136&lt;&gt;0),INDEX(名冊[#All],MATCH($C136,名冊[[#All],[姓名]],0),COLUMN(名冊[[#All],[傳訊]])),"")</f>
        <v>0</v>
      </c>
      <c r="F136" s="126" t="str">
        <f t="array" aca="1" ref="F136" ca="1">IF(AND($C136&lt;&gt;"",$C136&lt;&gt;0),INDEX(名冊[#All],MATCH($C136,名冊[[#All],[姓名]],0),COLUMN(名冊[[#All],[通知1]])),"")</f>
        <v>0915271391</v>
      </c>
      <c r="G136" s="126" t="str">
        <f t="array" aca="1" ref="G136" ca="1">IF(AND($C136&lt;&gt;"",$C136&lt;&gt;0),INDEX(名冊[#All],MATCH($C136,名冊[[#All],[姓名]],0),COLUMN(名冊[[#All],[通知2]])),"")</f>
        <v>0920934991</v>
      </c>
      <c r="H136" s="126">
        <f t="array" aca="1" ref="H136" ca="1">IF(AND($C136&lt;&gt;"",$C136&lt;&gt;0),INDEX(名冊[#All],MATCH($C136,名冊[[#All],[姓名]],0),COLUMN(名冊[[#All],[通知3]])),"")</f>
        <v>0</v>
      </c>
      <c r="I136" s="127" t="str">
        <f t="array" aca="1" ref="I136" ca="1">IF(AND($C136&lt;&gt;"",$C136&lt;&gt;0),(INDIRECT("簡訊[@"&amp;$A$1&amp;"]")&amp;","&amp;(IF(AND($C136&lt;&gt;"",$C136&lt;&gt;0),INDEX(名冊[#All],MATCH($C136,名冊[[#All],[姓名]],0),COLUMN(名冊[[#All],[簡訊]])),""))),"")</f>
        <v>0915271391,您好：通知官純琴 君於龍祥精神護理之家114年4月月費共19770元整，如有疑問請來電(分機218)，謝謝。</v>
      </c>
    </row>
    <row r="137" spans="1:9" ht="25.4" customHeight="1">
      <c r="A137" s="128" t="str">
        <f t="shared" ca="1" si="2"/>
        <v/>
      </c>
      <c r="B137" s="124" t="str">
        <f t="array" aca="1" ref="B137" ca="1">IF(AND($C137&lt;&gt;"",$C137&lt;&gt;0),INDEX(名冊[#All],MATCH($C137,名冊[[#All],[姓名]],0),COLUMN(名冊[[#All],[字號]])),"")</f>
        <v/>
      </c>
      <c r="C137" s="125" t="str">
        <f t="array" aca="1" ref="C137" ca="1">IFERROR(INDEX(名冊[#All],SMALL(IF(INDIRECT("名冊[[#全部],["&amp;$A$1&amp;"]]")&lt;&gt;"",ROW(名冊[[#All],[通知1]]),"N"),ROW(名冊!#REF!)),COLUMN(名冊[[#All],[姓名]])),"")</f>
        <v/>
      </c>
      <c r="D137" s="133" t="str">
        <f t="array" aca="1" ref="D137" ca="1">IF(AND($C137&lt;&gt;"",$C137&lt;&gt;0),INDEX(名冊[#All],MATCH($C137,名冊[[#All],[姓名]],0),COLUMN(名冊[[#All],[備註]])),"")</f>
        <v/>
      </c>
      <c r="E137" s="139" t="str">
        <f t="array" aca="1" ref="E137" ca="1">IF(AND($C137&lt;&gt;"",$C137&lt;&gt;0),INDEX(名冊[#All],MATCH($C137,名冊[[#All],[姓名]],0),COLUMN(名冊[[#All],[傳訊]])),"")</f>
        <v/>
      </c>
      <c r="F137" s="126" t="str">
        <f t="array" aca="1" ref="F137" ca="1">IF(AND($C137&lt;&gt;"",$C137&lt;&gt;0),INDEX(名冊[#All],MATCH($C137,名冊[[#All],[姓名]],0),COLUMN(名冊[[#All],[通知1]])),"")</f>
        <v/>
      </c>
      <c r="G137" s="126" t="str">
        <f t="array" aca="1" ref="G137" ca="1">IF(AND($C137&lt;&gt;"",$C137&lt;&gt;0),INDEX(名冊[#All],MATCH($C137,名冊[[#All],[姓名]],0),COLUMN(名冊[[#All],[通知2]])),"")</f>
        <v/>
      </c>
      <c r="H137" s="126" t="str">
        <f t="array" aca="1" ref="H137" ca="1">IF(AND($C137&lt;&gt;"",$C137&lt;&gt;0),INDEX(名冊[#All],MATCH($C137,名冊[[#All],[姓名]],0),COLUMN(名冊[[#All],[通知3]])),"")</f>
        <v/>
      </c>
      <c r="I137" s="127" t="str">
        <f t="array" aca="1" ref="I137" ca="1">IF(AND($C137&lt;&gt;"",$C137&lt;&gt;0),(INDIRECT("簡訊[@"&amp;$A$1&amp;"]")&amp;","&amp;(IF(AND($C137&lt;&gt;"",$C137&lt;&gt;0),INDEX(名冊[#All],MATCH($C137,名冊[[#All],[姓名]],0),COLUMN(名冊[[#All],[簡訊]])),""))),"")</f>
        <v/>
      </c>
    </row>
    <row r="138" spans="1:9" ht="25.4" customHeight="1">
      <c r="A138" s="128">
        <f t="shared" ca="1" si="2"/>
        <v>136</v>
      </c>
      <c r="B138" s="124" t="str">
        <f t="array" aca="1" ref="B138" ca="1">IF(AND($C138&lt;&gt;"",$C138&lt;&gt;0),INDEX(名冊[#All],MATCH($C138,名冊[[#All],[姓名]],0),COLUMN(名冊[[#All],[字號]])),"")</f>
        <v>1-632</v>
      </c>
      <c r="C138" s="125" t="str">
        <f t="array" aca="1" ref="C138" ca="1">IFERROR(INDEX(名冊[#All],SMALL(IF(INDIRECT("名冊[[#全部],["&amp;$A$1&amp;"]]")&lt;&gt;"",ROW(名冊[[#All],[通知1]]),"N"),ROW(名冊!A89)),COLUMN(名冊[[#All],[姓名]])),"")</f>
        <v>陳青洋</v>
      </c>
      <c r="D138" s="133" t="str">
        <f t="array" aca="1" ref="D138" ca="1">IF(AND($C138&lt;&gt;"",$C138&lt;&gt;0),INDEX(名冊[#All],MATCH($C138,名冊[[#All],[姓名]],0),COLUMN(名冊[[#All],[備註]])),"")</f>
        <v>※月費家電通知03-3507642</v>
      </c>
      <c r="E138" s="139">
        <f t="array" aca="1" ref="E138" ca="1">IF(AND($C138&lt;&gt;"",$C138&lt;&gt;0),INDEX(名冊[#All],MATCH($C138,名冊[[#All],[姓名]],0),COLUMN(名冊[[#All],[傳訊]])),"")</f>
        <v>0</v>
      </c>
      <c r="F138" s="126" t="str">
        <f t="array" aca="1" ref="F138" ca="1">IF(AND($C138&lt;&gt;"",$C138&lt;&gt;0),INDEX(名冊[#All],MATCH($C138,名冊[[#All],[姓名]],0),COLUMN(名冊[[#All],[通知1]])),"")</f>
        <v>0919287002</v>
      </c>
      <c r="G138" s="126">
        <f t="array" aca="1" ref="G138" ca="1">IF(AND($C138&lt;&gt;"",$C138&lt;&gt;0),INDEX(名冊[#All],MATCH($C138,名冊[[#All],[姓名]],0),COLUMN(名冊[[#All],[通知2]])),"")</f>
        <v>0</v>
      </c>
      <c r="H138" s="126">
        <f t="array" aca="1" ref="H138" ca="1">IF(AND($C138&lt;&gt;"",$C138&lt;&gt;0),INDEX(名冊[#All],MATCH($C138,名冊[[#All],[姓名]],0),COLUMN(名冊[[#All],[通知3]])),"")</f>
        <v>0</v>
      </c>
      <c r="I138" s="127" t="str">
        <f t="array" aca="1" ref="I138" ca="1">IF(AND($C138&lt;&gt;"",$C138&lt;&gt;0),(INDIRECT("簡訊[@"&amp;$A$1&amp;"]")&amp;","&amp;(IF(AND($C138&lt;&gt;"",$C138&lt;&gt;0),INDEX(名冊[#All],MATCH($C138,名冊[[#All],[姓名]],0),COLUMN(名冊[[#All],[簡訊]])),""))),"")</f>
        <v>0919287002,您好：通知陳青洋 君於龍祥精神護理之家114年4月月費共6882元整，如有疑問請來電(分機218)，謝謝。</v>
      </c>
    </row>
    <row r="139" spans="1:9" ht="25.4" customHeight="1">
      <c r="A139" s="128">
        <f t="shared" ca="1" si="2"/>
        <v>137</v>
      </c>
      <c r="B139" s="124" t="str">
        <f t="array" aca="1" ref="B139" ca="1">IF(AND($C139&lt;&gt;"",$C139&lt;&gt;0),INDEX(名冊[#All],MATCH($C139,名冊[[#All],[姓名]],0),COLUMN(名冊[[#All],[字號]])),"")</f>
        <v>1-634</v>
      </c>
      <c r="C139" s="125" t="str">
        <f t="array" aca="1" ref="C139" ca="1">IFERROR(INDEX(名冊[#All],SMALL(IF(INDIRECT("名冊[[#全部],["&amp;$A$1&amp;"]]")&lt;&gt;"",ROW(名冊[[#All],[通知1]]),"N"),ROW(名冊!A90)),COLUMN(名冊[[#All],[姓名]])),"")</f>
        <v>鄧群陵</v>
      </c>
      <c r="D139" s="133">
        <f t="array" aca="1" ref="D139" ca="1">IF(AND($C139&lt;&gt;"",$C139&lt;&gt;0),INDEX(名冊[#All],MATCH($C139,名冊[[#All],[姓名]],0),COLUMN(名冊[[#All],[備註]])),"")</f>
        <v>0</v>
      </c>
      <c r="E139" s="139">
        <f t="array" aca="1" ref="E139" ca="1">IF(AND($C139&lt;&gt;"",$C139&lt;&gt;0),INDEX(名冊[#All],MATCH($C139,名冊[[#All],[姓名]],0),COLUMN(名冊[[#All],[傳訊]])),"")</f>
        <v>0</v>
      </c>
      <c r="F139" s="126" t="str">
        <f t="array" aca="1" ref="F139" ca="1">IF(AND($C139&lt;&gt;"",$C139&lt;&gt;0),INDEX(名冊[#All],MATCH($C139,名冊[[#All],[姓名]],0),COLUMN(名冊[[#All],[通知1]])),"")</f>
        <v>0980158163</v>
      </c>
      <c r="G139" s="126">
        <f t="array" aca="1" ref="G139" ca="1">IF(AND($C139&lt;&gt;"",$C139&lt;&gt;0),INDEX(名冊[#All],MATCH($C139,名冊[[#All],[姓名]],0),COLUMN(名冊[[#All],[通知2]])),"")</f>
        <v>0</v>
      </c>
      <c r="H139" s="126">
        <f t="array" aca="1" ref="H139" ca="1">IF(AND($C139&lt;&gt;"",$C139&lt;&gt;0),INDEX(名冊[#All],MATCH($C139,名冊[[#All],[姓名]],0),COLUMN(名冊[[#All],[通知3]])),"")</f>
        <v>0</v>
      </c>
      <c r="I139" s="127" t="str">
        <f t="array" aca="1" ref="I139" ca="1">IF(AND($C139&lt;&gt;"",$C139&lt;&gt;0),(INDIRECT("簡訊[@"&amp;$A$1&amp;"]")&amp;","&amp;(IF(AND($C139&lt;&gt;"",$C139&lt;&gt;0),INDEX(名冊[#All],MATCH($C139,名冊[[#All],[姓名]],0),COLUMN(名冊[[#All],[簡訊]])),""))),"")</f>
        <v>0980158163,您好：通知鄧群陵 君於龍祥精神護理之家114年4月月費共26039元整，如有疑問請來電(分機218)，謝謝。</v>
      </c>
    </row>
    <row r="140" spans="1:9" ht="25.4" customHeight="1">
      <c r="A140" s="128" t="str">
        <f t="shared" ca="1" si="2"/>
        <v/>
      </c>
      <c r="B140" s="124" t="str">
        <f t="array" aca="1" ref="B140" ca="1">IF(AND($C140&lt;&gt;"",$C140&lt;&gt;0),INDEX(名冊[#All],MATCH($C140,名冊[[#All],[姓名]],0),COLUMN(名冊[[#All],[字號]])),"")</f>
        <v/>
      </c>
      <c r="C140" s="125" t="str">
        <f t="array" aca="1" ref="C140" ca="1">IFERROR(INDEX(名冊[#All],SMALL(IF(INDIRECT("名冊[[#全部],["&amp;$A$1&amp;"]]")&lt;&gt;"",ROW(名冊[[#All],[通知1]]),"N"),ROW(名冊!#REF!)),COLUMN(名冊[[#All],[姓名]])),"")</f>
        <v/>
      </c>
      <c r="D140" s="133" t="str">
        <f t="array" aca="1" ref="D140" ca="1">IF(AND($C140&lt;&gt;"",$C140&lt;&gt;0),INDEX(名冊[#All],MATCH($C140,名冊[[#All],[姓名]],0),COLUMN(名冊[[#All],[備註]])),"")</f>
        <v/>
      </c>
      <c r="E140" s="139" t="str">
        <f t="array" aca="1" ref="E140" ca="1">IF(AND($C140&lt;&gt;"",$C140&lt;&gt;0),INDEX(名冊[#All],MATCH($C140,名冊[[#All],[姓名]],0),COLUMN(名冊[[#All],[傳訊]])),"")</f>
        <v/>
      </c>
      <c r="F140" s="126" t="str">
        <f t="array" aca="1" ref="F140" ca="1">IF(AND($C140&lt;&gt;"",$C140&lt;&gt;0),INDEX(名冊[#All],MATCH($C140,名冊[[#All],[姓名]],0),COLUMN(名冊[[#All],[通知1]])),"")</f>
        <v/>
      </c>
      <c r="G140" s="126" t="str">
        <f t="array" aca="1" ref="G140" ca="1">IF(AND($C140&lt;&gt;"",$C140&lt;&gt;0),INDEX(名冊[#All],MATCH($C140,名冊[[#All],[姓名]],0),COLUMN(名冊[[#All],[通知2]])),"")</f>
        <v/>
      </c>
      <c r="H140" s="126" t="str">
        <f t="array" aca="1" ref="H140" ca="1">IF(AND($C140&lt;&gt;"",$C140&lt;&gt;0),INDEX(名冊[#All],MATCH($C140,名冊[[#All],[姓名]],0),COLUMN(名冊[[#All],[通知3]])),"")</f>
        <v/>
      </c>
      <c r="I140" s="127" t="str">
        <f t="array" aca="1" ref="I140" ca="1">IF(AND($C140&lt;&gt;"",$C140&lt;&gt;0),(INDIRECT("簡訊[@"&amp;$A$1&amp;"]")&amp;","&amp;(IF(AND($C140&lt;&gt;"",$C140&lt;&gt;0),INDEX(名冊[#All],MATCH($C140,名冊[[#All],[姓名]],0),COLUMN(名冊[[#All],[簡訊]])),""))),"")</f>
        <v/>
      </c>
    </row>
    <row r="141" spans="1:9" ht="25.4" customHeight="1">
      <c r="A141" s="128" t="str">
        <f t="shared" ca="1" si="2"/>
        <v/>
      </c>
      <c r="B141" s="124" t="str">
        <f t="array" aca="1" ref="B141" ca="1">IF(AND($C141&lt;&gt;"",$C141&lt;&gt;0),INDEX(名冊[#All],MATCH($C141,名冊[[#All],[姓名]],0),COLUMN(名冊[[#All],[字號]])),"")</f>
        <v/>
      </c>
      <c r="C141" s="125" t="str">
        <f t="array" aca="1" ref="C141" ca="1">IFERROR(INDEX(名冊[#All],SMALL(IF(INDIRECT("名冊[[#全部],["&amp;$A$1&amp;"]]")&lt;&gt;"",ROW(名冊[[#All],[通知1]]),"N"),ROW(名冊!#REF!)),COLUMN(名冊[[#All],[姓名]])),"")</f>
        <v/>
      </c>
      <c r="D141" s="133" t="str">
        <f t="array" aca="1" ref="D141" ca="1">IF(AND($C141&lt;&gt;"",$C141&lt;&gt;0),INDEX(名冊[#All],MATCH($C141,名冊[[#All],[姓名]],0),COLUMN(名冊[[#All],[備註]])),"")</f>
        <v/>
      </c>
      <c r="E141" s="139" t="str">
        <f t="array" aca="1" ref="E141" ca="1">IF(AND($C141&lt;&gt;"",$C141&lt;&gt;0),INDEX(名冊[#All],MATCH($C141,名冊[[#All],[姓名]],0),COLUMN(名冊[[#All],[傳訊]])),"")</f>
        <v/>
      </c>
      <c r="F141" s="126" t="str">
        <f t="array" aca="1" ref="F141" ca="1">IF(AND($C141&lt;&gt;"",$C141&lt;&gt;0),INDEX(名冊[#All],MATCH($C141,名冊[[#All],[姓名]],0),COLUMN(名冊[[#All],[通知1]])),"")</f>
        <v/>
      </c>
      <c r="G141" s="126" t="str">
        <f t="array" aca="1" ref="G141" ca="1">IF(AND($C141&lt;&gt;"",$C141&lt;&gt;0),INDEX(名冊[#All],MATCH($C141,名冊[[#All],[姓名]],0),COLUMN(名冊[[#All],[通知2]])),"")</f>
        <v/>
      </c>
      <c r="H141" s="126" t="str">
        <f t="array" aca="1" ref="H141" ca="1">IF(AND($C141&lt;&gt;"",$C141&lt;&gt;0),INDEX(名冊[#All],MATCH($C141,名冊[[#All],[姓名]],0),COLUMN(名冊[[#All],[通知3]])),"")</f>
        <v/>
      </c>
      <c r="I141" s="127" t="str">
        <f t="array" aca="1" ref="I141" ca="1">IF(AND($C141&lt;&gt;"",$C141&lt;&gt;0),(INDIRECT("簡訊[@"&amp;$A$1&amp;"]")&amp;","&amp;(IF(AND($C141&lt;&gt;"",$C141&lt;&gt;0),INDEX(名冊[#All],MATCH($C141,名冊[[#All],[姓名]],0),COLUMN(名冊[[#All],[簡訊]])),""))),"")</f>
        <v/>
      </c>
    </row>
    <row r="142" spans="1:9" ht="25.4" customHeight="1">
      <c r="A142" s="128" t="str">
        <f t="shared" ca="1" si="2"/>
        <v/>
      </c>
      <c r="B142" s="124" t="str">
        <f t="array" aca="1" ref="B142" ca="1">IF(AND($C142&lt;&gt;"",$C142&lt;&gt;0),INDEX(名冊[#All],MATCH($C142,名冊[[#All],[姓名]],0),COLUMN(名冊[[#All],[字號]])),"")</f>
        <v/>
      </c>
      <c r="C142" s="125" t="str">
        <f t="array" aca="1" ref="C142" ca="1">IFERROR(INDEX(名冊[#All],SMALL(IF(INDIRECT("名冊[[#全部],["&amp;$A$1&amp;"]]")&lt;&gt;"",ROW(名冊[[#All],[通知1]]),"N"),ROW(名冊!#REF!)),COLUMN(名冊[[#All],[姓名]])),"")</f>
        <v/>
      </c>
      <c r="D142" s="133" t="str">
        <f t="array" aca="1" ref="D142" ca="1">IF(AND($C142&lt;&gt;"",$C142&lt;&gt;0),INDEX(名冊[#All],MATCH($C142,名冊[[#All],[姓名]],0),COLUMN(名冊[[#All],[備註]])),"")</f>
        <v/>
      </c>
      <c r="E142" s="139" t="str">
        <f t="array" aca="1" ref="E142" ca="1">IF(AND($C142&lt;&gt;"",$C142&lt;&gt;0),INDEX(名冊[#All],MATCH($C142,名冊[[#All],[姓名]],0),COLUMN(名冊[[#All],[傳訊]])),"")</f>
        <v/>
      </c>
      <c r="F142" s="126" t="str">
        <f t="array" aca="1" ref="F142" ca="1">IF(AND($C142&lt;&gt;"",$C142&lt;&gt;0),INDEX(名冊[#All],MATCH($C142,名冊[[#All],[姓名]],0),COLUMN(名冊[[#All],[通知1]])),"")</f>
        <v/>
      </c>
      <c r="G142" s="126" t="str">
        <f t="array" aca="1" ref="G142" ca="1">IF(AND($C142&lt;&gt;"",$C142&lt;&gt;0),INDEX(名冊[#All],MATCH($C142,名冊[[#All],[姓名]],0),COLUMN(名冊[[#All],[通知2]])),"")</f>
        <v/>
      </c>
      <c r="H142" s="126" t="str">
        <f t="array" aca="1" ref="H142" ca="1">IF(AND($C142&lt;&gt;"",$C142&lt;&gt;0),INDEX(名冊[#All],MATCH($C142,名冊[[#All],[姓名]],0),COLUMN(名冊[[#All],[通知3]])),"")</f>
        <v/>
      </c>
      <c r="I142" s="127" t="str">
        <f t="array" aca="1" ref="I142" ca="1">IF(AND($C142&lt;&gt;"",$C142&lt;&gt;0),(INDIRECT("簡訊[@"&amp;$A$1&amp;"]")&amp;","&amp;(IF(AND($C142&lt;&gt;"",$C142&lt;&gt;0),INDEX(名冊[#All],MATCH($C142,名冊[[#All],[姓名]],0),COLUMN(名冊[[#All],[簡訊]])),""))),"")</f>
        <v/>
      </c>
    </row>
    <row r="143" spans="1:9" ht="25.4" customHeight="1">
      <c r="A143" s="128">
        <f t="shared" ca="1" si="2"/>
        <v>141</v>
      </c>
      <c r="B143" s="124" t="str">
        <f t="array" aca="1" ref="B143" ca="1">IF(AND($C143&lt;&gt;"",$C143&lt;&gt;0),INDEX(名冊[#All],MATCH($C143,名冊[[#All],[姓名]],0),COLUMN(名冊[[#All],[字號]])),"")</f>
        <v>1-636</v>
      </c>
      <c r="C143" s="125" t="str">
        <f t="array" aca="1" ref="C143" ca="1">IFERROR(INDEX(名冊[#All],SMALL(IF(INDIRECT("名冊[[#全部],["&amp;$A$1&amp;"]]")&lt;&gt;"",ROW(名冊[[#All],[通知1]]),"N"),ROW(名冊!A91)),COLUMN(名冊[[#All],[姓名]])),"")</f>
        <v>白宗仁</v>
      </c>
      <c r="D143" s="133">
        <f t="array" aca="1" ref="D143" ca="1">IF(AND($C143&lt;&gt;"",$C143&lt;&gt;0),INDEX(名冊[#All],MATCH($C143,名冊[[#All],[姓名]],0),COLUMN(名冊[[#All],[備註]])),"")</f>
        <v>0</v>
      </c>
      <c r="E143" s="139">
        <f t="array" aca="1" ref="E143" ca="1">IF(AND($C143&lt;&gt;"",$C143&lt;&gt;0),INDEX(名冊[#All],MATCH($C143,名冊[[#All],[姓名]],0),COLUMN(名冊[[#All],[傳訊]])),"")</f>
        <v>0</v>
      </c>
      <c r="F143" s="126" t="str">
        <f t="array" aca="1" ref="F143" ca="1">IF(AND($C143&lt;&gt;"",$C143&lt;&gt;0),INDEX(名冊[#All],MATCH($C143,名冊[[#All],[姓名]],0),COLUMN(名冊[[#All],[通知1]])),"")</f>
        <v>0915880050</v>
      </c>
      <c r="G143" s="126">
        <f t="array" aca="1" ref="G143" ca="1">IF(AND($C143&lt;&gt;"",$C143&lt;&gt;0),INDEX(名冊[#All],MATCH($C143,名冊[[#All],[姓名]],0),COLUMN(名冊[[#All],[通知2]])),"")</f>
        <v>0</v>
      </c>
      <c r="H143" s="126">
        <f t="array" aca="1" ref="H143" ca="1">IF(AND($C143&lt;&gt;"",$C143&lt;&gt;0),INDEX(名冊[#All],MATCH($C143,名冊[[#All],[姓名]],0),COLUMN(名冊[[#All],[通知3]])),"")</f>
        <v>0</v>
      </c>
      <c r="I143" s="127" t="str">
        <f t="array" aca="1" ref="I143" ca="1">IF(AND($C143&lt;&gt;"",$C143&lt;&gt;0),(INDIRECT("簡訊[@"&amp;$A$1&amp;"]")&amp;","&amp;(IF(AND($C143&lt;&gt;"",$C143&lt;&gt;0),INDEX(名冊[#All],MATCH($C143,名冊[[#All],[姓名]],0),COLUMN(名冊[[#All],[簡訊]])),""))),"")</f>
        <v>0915880050,您好：通知白宗仁 君於龍祥精神護理之家114年4月月費(含欠費)共19675元整，如有疑問請來電(分機218)，謝謝。</v>
      </c>
    </row>
    <row r="144" spans="1:9" ht="25.4" customHeight="1">
      <c r="A144" s="128" t="str">
        <f t="shared" ca="1" si="2"/>
        <v/>
      </c>
      <c r="B144" s="124" t="str">
        <f t="array" aca="1" ref="B144" ca="1">IF(AND($C144&lt;&gt;"",$C144&lt;&gt;0),INDEX(名冊[#All],MATCH($C144,名冊[[#All],[姓名]],0),COLUMN(名冊[[#All],[字號]])),"")</f>
        <v/>
      </c>
      <c r="C144" s="125" t="str">
        <f t="array" aca="1" ref="C144" ca="1">IFERROR(INDEX(名冊[#All],SMALL(IF(INDIRECT("名冊[[#全部],["&amp;$A$1&amp;"]]")&lt;&gt;"",ROW(名冊[[#All],[通知1]]),"N"),ROW(名冊!#REF!)),COLUMN(名冊[[#All],[姓名]])),"")</f>
        <v/>
      </c>
      <c r="D144" s="133" t="str">
        <f t="array" aca="1" ref="D144" ca="1">IF(AND($C144&lt;&gt;"",$C144&lt;&gt;0),INDEX(名冊[#All],MATCH($C144,名冊[[#All],[姓名]],0),COLUMN(名冊[[#All],[備註]])),"")</f>
        <v/>
      </c>
      <c r="E144" s="139" t="str">
        <f t="array" aca="1" ref="E144" ca="1">IF(AND($C144&lt;&gt;"",$C144&lt;&gt;0),INDEX(名冊[#All],MATCH($C144,名冊[[#All],[姓名]],0),COLUMN(名冊[[#All],[傳訊]])),"")</f>
        <v/>
      </c>
      <c r="F144" s="126" t="str">
        <f t="array" aca="1" ref="F144" ca="1">IF(AND($C144&lt;&gt;"",$C144&lt;&gt;0),INDEX(名冊[#All],MATCH($C144,名冊[[#All],[姓名]],0),COLUMN(名冊[[#All],[通知1]])),"")</f>
        <v/>
      </c>
      <c r="G144" s="126" t="str">
        <f t="array" aca="1" ref="G144" ca="1">IF(AND($C144&lt;&gt;"",$C144&lt;&gt;0),INDEX(名冊[#All],MATCH($C144,名冊[[#All],[姓名]],0),COLUMN(名冊[[#All],[通知2]])),"")</f>
        <v/>
      </c>
      <c r="H144" s="126" t="str">
        <f t="array" aca="1" ref="H144" ca="1">IF(AND($C144&lt;&gt;"",$C144&lt;&gt;0),INDEX(名冊[#All],MATCH($C144,名冊[[#All],[姓名]],0),COLUMN(名冊[[#All],[通知3]])),"")</f>
        <v/>
      </c>
      <c r="I144" s="127" t="str">
        <f t="array" aca="1" ref="I144" ca="1">IF(AND($C144&lt;&gt;"",$C144&lt;&gt;0),(INDIRECT("簡訊[@"&amp;$A$1&amp;"]")&amp;","&amp;(IF(AND($C144&lt;&gt;"",$C144&lt;&gt;0),INDEX(名冊[#All],MATCH($C144,名冊[[#All],[姓名]],0),COLUMN(名冊[[#All],[簡訊]])),""))),"")</f>
        <v/>
      </c>
    </row>
    <row r="145" spans="1:9" ht="25.4" customHeight="1">
      <c r="A145" s="128" t="str">
        <f t="shared" ca="1" si="2"/>
        <v/>
      </c>
      <c r="B145" s="124" t="str">
        <f t="array" aca="1" ref="B145" ca="1">IF(AND($C145&lt;&gt;"",$C145&lt;&gt;0),INDEX(名冊[#All],MATCH($C145,名冊[[#All],[姓名]],0),COLUMN(名冊[[#All],[字號]])),"")</f>
        <v/>
      </c>
      <c r="C145" s="125" t="str">
        <f t="array" aca="1" ref="C145" ca="1">IFERROR(INDEX(名冊[#All],SMALL(IF(INDIRECT("名冊[[#全部],["&amp;$A$1&amp;"]]")&lt;&gt;"",ROW(名冊[[#All],[通知1]]),"N"),ROW(名冊!#REF!)),COLUMN(名冊[[#All],[姓名]])),"")</f>
        <v/>
      </c>
      <c r="D145" s="133" t="str">
        <f t="array" aca="1" ref="D145" ca="1">IF(AND($C145&lt;&gt;"",$C145&lt;&gt;0),INDEX(名冊[#All],MATCH($C145,名冊[[#All],[姓名]],0),COLUMN(名冊[[#All],[備註]])),"")</f>
        <v/>
      </c>
      <c r="E145" s="139" t="str">
        <f t="array" aca="1" ref="E145" ca="1">IF(AND($C145&lt;&gt;"",$C145&lt;&gt;0),INDEX(名冊[#All],MATCH($C145,名冊[[#All],[姓名]],0),COLUMN(名冊[[#All],[傳訊]])),"")</f>
        <v/>
      </c>
      <c r="F145" s="126" t="str">
        <f t="array" aca="1" ref="F145" ca="1">IF(AND($C145&lt;&gt;"",$C145&lt;&gt;0),INDEX(名冊[#All],MATCH($C145,名冊[[#All],[姓名]],0),COLUMN(名冊[[#All],[通知1]])),"")</f>
        <v/>
      </c>
      <c r="G145" s="126" t="str">
        <f t="array" aca="1" ref="G145" ca="1">IF(AND($C145&lt;&gt;"",$C145&lt;&gt;0),INDEX(名冊[#All],MATCH($C145,名冊[[#All],[姓名]],0),COLUMN(名冊[[#All],[通知2]])),"")</f>
        <v/>
      </c>
      <c r="H145" s="126" t="str">
        <f t="array" aca="1" ref="H145" ca="1">IF(AND($C145&lt;&gt;"",$C145&lt;&gt;0),INDEX(名冊[#All],MATCH($C145,名冊[[#All],[姓名]],0),COLUMN(名冊[[#All],[通知3]])),"")</f>
        <v/>
      </c>
      <c r="I145" s="127" t="str">
        <f t="array" aca="1" ref="I145" ca="1">IF(AND($C145&lt;&gt;"",$C145&lt;&gt;0),(INDIRECT("簡訊[@"&amp;$A$1&amp;"]")&amp;","&amp;(IF(AND($C145&lt;&gt;"",$C145&lt;&gt;0),INDEX(名冊[#All],MATCH($C145,名冊[[#All],[姓名]],0),COLUMN(名冊[[#All],[簡訊]])),""))),"")</f>
        <v/>
      </c>
    </row>
    <row r="146" spans="1:9" ht="25.4" customHeight="1">
      <c r="A146" s="128">
        <f t="shared" ca="1" si="2"/>
        <v>144</v>
      </c>
      <c r="B146" s="124" t="str">
        <f t="array" aca="1" ref="B146" ca="1">IF(AND($C146&lt;&gt;"",$C146&lt;&gt;0),INDEX(名冊[#All],MATCH($C146,名冊[[#All],[姓名]],0),COLUMN(名冊[[#All],[字號]])),"")</f>
        <v>1-637</v>
      </c>
      <c r="C146" s="125" t="str">
        <f t="array" aca="1" ref="C146" ca="1">IFERROR(INDEX(名冊[#All],SMALL(IF(INDIRECT("名冊[[#全部],["&amp;$A$1&amp;"]]")&lt;&gt;"",ROW(名冊[[#All],[通知1]]),"N"),ROW(名冊!A92)),COLUMN(名冊[[#All],[姓名]])),"")</f>
        <v>楊家倫</v>
      </c>
      <c r="D146" s="133">
        <f t="array" aca="1" ref="D146" ca="1">IF(AND($C146&lt;&gt;"",$C146&lt;&gt;0),INDEX(名冊[#All],MATCH($C146,名冊[[#All],[姓名]],0),COLUMN(名冊[[#All],[備註]])),"")</f>
        <v>0</v>
      </c>
      <c r="E146" s="139">
        <f t="array" aca="1" ref="E146" ca="1">IF(AND($C146&lt;&gt;"",$C146&lt;&gt;0),INDEX(名冊[#All],MATCH($C146,名冊[[#All],[姓名]],0),COLUMN(名冊[[#All],[傳訊]])),"")</f>
        <v>0</v>
      </c>
      <c r="F146" s="126" t="str">
        <f t="array" aca="1" ref="F146" ca="1">IF(AND($C146&lt;&gt;"",$C146&lt;&gt;0),INDEX(名冊[#All],MATCH($C146,名冊[[#All],[姓名]],0),COLUMN(名冊[[#All],[通知1]])),"")</f>
        <v>0922909407</v>
      </c>
      <c r="G146" s="126">
        <f t="array" aca="1" ref="G146" ca="1">IF(AND($C146&lt;&gt;"",$C146&lt;&gt;0),INDEX(名冊[#All],MATCH($C146,名冊[[#All],[姓名]],0),COLUMN(名冊[[#All],[通知2]])),"")</f>
        <v>0</v>
      </c>
      <c r="H146" s="126">
        <f t="array" aca="1" ref="H146" ca="1">IF(AND($C146&lt;&gt;"",$C146&lt;&gt;0),INDEX(名冊[#All],MATCH($C146,名冊[[#All],[姓名]],0),COLUMN(名冊[[#All],[通知3]])),"")</f>
        <v>0</v>
      </c>
      <c r="I146" s="127" t="str">
        <f t="array" aca="1" ref="I146" ca="1">IF(AND($C146&lt;&gt;"",$C146&lt;&gt;0),(INDIRECT("簡訊[@"&amp;$A$1&amp;"]")&amp;","&amp;(IF(AND($C146&lt;&gt;"",$C146&lt;&gt;0),INDEX(名冊[#All],MATCH($C146,名冊[[#All],[姓名]],0),COLUMN(名冊[[#All],[簡訊]])),""))),"")</f>
        <v>0922909407,您好：通知楊家倫 君於龍祥精神護理之家114年4月月費共17240元整，如有疑問請來電(分機218)，謝謝。</v>
      </c>
    </row>
    <row r="147" spans="1:9" ht="25.4" customHeight="1">
      <c r="A147" s="128" t="str">
        <f t="shared" ca="1" si="2"/>
        <v/>
      </c>
      <c r="B147" s="124" t="str">
        <f t="array" aca="1" ref="B147" ca="1">IF(AND($C147&lt;&gt;"",$C147&lt;&gt;0),INDEX(名冊[#All],MATCH($C147,名冊[[#All],[姓名]],0),COLUMN(名冊[[#All],[字號]])),"")</f>
        <v/>
      </c>
      <c r="C147" s="125" t="str">
        <f t="array" aca="1" ref="C147" ca="1">IFERROR(INDEX(名冊[#All],SMALL(IF(INDIRECT("名冊[[#全部],["&amp;$A$1&amp;"]]")&lt;&gt;"",ROW(名冊[[#All],[通知1]]),"N"),ROW(名冊!#REF!)),COLUMN(名冊[[#All],[姓名]])),"")</f>
        <v/>
      </c>
      <c r="D147" s="133" t="str">
        <f t="array" aca="1" ref="D147" ca="1">IF(AND($C147&lt;&gt;"",$C147&lt;&gt;0),INDEX(名冊[#All],MATCH($C147,名冊[[#All],[姓名]],0),COLUMN(名冊[[#All],[備註]])),"")</f>
        <v/>
      </c>
      <c r="E147" s="139" t="str">
        <f t="array" aca="1" ref="E147" ca="1">IF(AND($C147&lt;&gt;"",$C147&lt;&gt;0),INDEX(名冊[#All],MATCH($C147,名冊[[#All],[姓名]],0),COLUMN(名冊[[#All],[傳訊]])),"")</f>
        <v/>
      </c>
      <c r="F147" s="126" t="str">
        <f t="array" aca="1" ref="F147" ca="1">IF(AND($C147&lt;&gt;"",$C147&lt;&gt;0),INDEX(名冊[#All],MATCH($C147,名冊[[#All],[姓名]],0),COLUMN(名冊[[#All],[通知1]])),"")</f>
        <v/>
      </c>
      <c r="G147" s="126" t="str">
        <f t="array" aca="1" ref="G147" ca="1">IF(AND($C147&lt;&gt;"",$C147&lt;&gt;0),INDEX(名冊[#All],MATCH($C147,名冊[[#All],[姓名]],0),COLUMN(名冊[[#All],[通知2]])),"")</f>
        <v/>
      </c>
      <c r="H147" s="126" t="str">
        <f t="array" aca="1" ref="H147" ca="1">IF(AND($C147&lt;&gt;"",$C147&lt;&gt;0),INDEX(名冊[#All],MATCH($C147,名冊[[#All],[姓名]],0),COLUMN(名冊[[#All],[通知3]])),"")</f>
        <v/>
      </c>
      <c r="I147" s="127" t="str">
        <f t="array" aca="1" ref="I147" ca="1">IF(AND($C147&lt;&gt;"",$C147&lt;&gt;0),(INDIRECT("簡訊[@"&amp;$A$1&amp;"]")&amp;","&amp;(IF(AND($C147&lt;&gt;"",$C147&lt;&gt;0),INDEX(名冊[#All],MATCH($C147,名冊[[#All],[姓名]],0),COLUMN(名冊[[#All],[簡訊]])),""))),"")</f>
        <v/>
      </c>
    </row>
    <row r="148" spans="1:9" ht="25.4" customHeight="1">
      <c r="A148" s="128" t="str">
        <f t="shared" ca="1" si="2"/>
        <v/>
      </c>
      <c r="B148" s="124" t="str">
        <f t="array" aca="1" ref="B148" ca="1">IF(AND($C148&lt;&gt;"",$C148&lt;&gt;0),INDEX(名冊[#All],MATCH($C148,名冊[[#All],[姓名]],0),COLUMN(名冊[[#All],[字號]])),"")</f>
        <v/>
      </c>
      <c r="C148" s="125" t="str">
        <f t="array" aca="1" ref="C148" ca="1">IFERROR(INDEX(名冊[#All],SMALL(IF(INDIRECT("名冊[[#全部],["&amp;$A$1&amp;"]]")&lt;&gt;"",ROW(名冊[[#All],[通知1]]),"N"),ROW(名冊!#REF!)),COLUMN(名冊[[#All],[姓名]])),"")</f>
        <v/>
      </c>
      <c r="D148" s="133" t="str">
        <f t="array" aca="1" ref="D148" ca="1">IF(AND($C148&lt;&gt;"",$C148&lt;&gt;0),INDEX(名冊[#All],MATCH($C148,名冊[[#All],[姓名]],0),COLUMN(名冊[[#All],[備註]])),"")</f>
        <v/>
      </c>
      <c r="E148" s="139" t="str">
        <f t="array" aca="1" ref="E148" ca="1">IF(AND($C148&lt;&gt;"",$C148&lt;&gt;0),INDEX(名冊[#All],MATCH($C148,名冊[[#All],[姓名]],0),COLUMN(名冊[[#All],[傳訊]])),"")</f>
        <v/>
      </c>
      <c r="F148" s="126" t="str">
        <f t="array" aca="1" ref="F148" ca="1">IF(AND($C148&lt;&gt;"",$C148&lt;&gt;0),INDEX(名冊[#All],MATCH($C148,名冊[[#All],[姓名]],0),COLUMN(名冊[[#All],[通知1]])),"")</f>
        <v/>
      </c>
      <c r="G148" s="126" t="str">
        <f t="array" aca="1" ref="G148" ca="1">IF(AND($C148&lt;&gt;"",$C148&lt;&gt;0),INDEX(名冊[#All],MATCH($C148,名冊[[#All],[姓名]],0),COLUMN(名冊[[#All],[通知2]])),"")</f>
        <v/>
      </c>
      <c r="H148" s="126" t="str">
        <f t="array" aca="1" ref="H148" ca="1">IF(AND($C148&lt;&gt;"",$C148&lt;&gt;0),INDEX(名冊[#All],MATCH($C148,名冊[[#All],[姓名]],0),COLUMN(名冊[[#All],[通知3]])),"")</f>
        <v/>
      </c>
      <c r="I148" s="127" t="str">
        <f t="array" aca="1" ref="I148" ca="1">IF(AND($C148&lt;&gt;"",$C148&lt;&gt;0),(INDIRECT("簡訊[@"&amp;$A$1&amp;"]")&amp;","&amp;(IF(AND($C148&lt;&gt;"",$C148&lt;&gt;0),INDEX(名冊[#All],MATCH($C148,名冊[[#All],[姓名]],0),COLUMN(名冊[[#All],[簡訊]])),""))),"")</f>
        <v/>
      </c>
    </row>
    <row r="149" spans="1:9" ht="25.4" customHeight="1">
      <c r="A149" s="128" t="str">
        <f t="shared" ca="1" si="2"/>
        <v/>
      </c>
      <c r="B149" s="124" t="str">
        <f t="array" aca="1" ref="B149" ca="1">IF(AND($C149&lt;&gt;"",$C149&lt;&gt;0),INDEX(名冊[#All],MATCH($C149,名冊[[#All],[姓名]],0),COLUMN(名冊[[#All],[字號]])),"")</f>
        <v/>
      </c>
      <c r="C149" s="125" t="str">
        <f t="array" aca="1" ref="C149" ca="1">IFERROR(INDEX(名冊[#All],SMALL(IF(INDIRECT("名冊[[#全部],["&amp;$A$1&amp;"]]")&lt;&gt;"",ROW(名冊[[#All],[通知1]]),"N"),ROW(名冊!#REF!)),COLUMN(名冊[[#All],[姓名]])),"")</f>
        <v/>
      </c>
      <c r="D149" s="133" t="str">
        <f t="array" aca="1" ref="D149" ca="1">IF(AND($C149&lt;&gt;"",$C149&lt;&gt;0),INDEX(名冊[#All],MATCH($C149,名冊[[#All],[姓名]],0),COLUMN(名冊[[#All],[備註]])),"")</f>
        <v/>
      </c>
      <c r="E149" s="139" t="str">
        <f t="array" aca="1" ref="E149" ca="1">IF(AND($C149&lt;&gt;"",$C149&lt;&gt;0),INDEX(名冊[#All],MATCH($C149,名冊[[#All],[姓名]],0),COLUMN(名冊[[#All],[傳訊]])),"")</f>
        <v/>
      </c>
      <c r="F149" s="126" t="str">
        <f t="array" aca="1" ref="F149" ca="1">IF(AND($C149&lt;&gt;"",$C149&lt;&gt;0),INDEX(名冊[#All],MATCH($C149,名冊[[#All],[姓名]],0),COLUMN(名冊[[#All],[通知1]])),"")</f>
        <v/>
      </c>
      <c r="G149" s="126" t="str">
        <f t="array" aca="1" ref="G149" ca="1">IF(AND($C149&lt;&gt;"",$C149&lt;&gt;0),INDEX(名冊[#All],MATCH($C149,名冊[[#All],[姓名]],0),COLUMN(名冊[[#All],[通知2]])),"")</f>
        <v/>
      </c>
      <c r="H149" s="126" t="str">
        <f t="array" aca="1" ref="H149" ca="1">IF(AND($C149&lt;&gt;"",$C149&lt;&gt;0),INDEX(名冊[#All],MATCH($C149,名冊[[#All],[姓名]],0),COLUMN(名冊[[#All],[通知3]])),"")</f>
        <v/>
      </c>
      <c r="I149" s="127" t="str">
        <f t="array" aca="1" ref="I149" ca="1">IF(AND($C149&lt;&gt;"",$C149&lt;&gt;0),(INDIRECT("簡訊[@"&amp;$A$1&amp;"]")&amp;","&amp;(IF(AND($C149&lt;&gt;"",$C149&lt;&gt;0),INDEX(名冊[#All],MATCH($C149,名冊[[#All],[姓名]],0),COLUMN(名冊[[#All],[簡訊]])),""))),"")</f>
        <v/>
      </c>
    </row>
    <row r="150" spans="1:9" ht="25.4" customHeight="1">
      <c r="A150" s="128">
        <f t="shared" ca="1" si="2"/>
        <v>148</v>
      </c>
      <c r="B150" s="124" t="str">
        <f t="array" aca="1" ref="B150" ca="1">IF(AND($C150&lt;&gt;"",$C150&lt;&gt;0),INDEX(名冊[#All],MATCH($C150,名冊[[#All],[姓名]],0),COLUMN(名冊[[#All],[字號]])),"")</f>
        <v>1-647</v>
      </c>
      <c r="C150" s="125" t="str">
        <f t="array" aca="1" ref="C150" ca="1">IFERROR(INDEX(名冊[#All],SMALL(IF(INDIRECT("名冊[[#全部],["&amp;$A$1&amp;"]]")&lt;&gt;"",ROW(名冊[[#All],[通知1]]),"N"),ROW(名冊!A93)),COLUMN(名冊[[#All],[姓名]])),"")</f>
        <v>黃桂香</v>
      </c>
      <c r="D150" s="133">
        <f t="array" aca="1" ref="D150" ca="1">IF(AND($C150&lt;&gt;"",$C150&lt;&gt;0),INDEX(名冊[#All],MATCH($C150,名冊[[#All],[姓名]],0),COLUMN(名冊[[#All],[備註]])),"")</f>
        <v>0</v>
      </c>
      <c r="E150" s="139">
        <f t="array" aca="1" ref="E150" ca="1">IF(AND($C150&lt;&gt;"",$C150&lt;&gt;0),INDEX(名冊[#All],MATCH($C150,名冊[[#All],[姓名]],0),COLUMN(名冊[[#All],[傳訊]])),"")</f>
        <v>0</v>
      </c>
      <c r="F150" s="126" t="str">
        <f t="array" aca="1" ref="F150" ca="1">IF(AND($C150&lt;&gt;"",$C150&lt;&gt;0),INDEX(名冊[#All],MATCH($C150,名冊[[#All],[姓名]],0),COLUMN(名冊[[#All],[通知1]])),"")</f>
        <v>0980175628</v>
      </c>
      <c r="G150" s="126">
        <f t="array" aca="1" ref="G150" ca="1">IF(AND($C150&lt;&gt;"",$C150&lt;&gt;0),INDEX(名冊[#All],MATCH($C150,名冊[[#All],[姓名]],0),COLUMN(名冊[[#All],[通知2]])),"")</f>
        <v>0</v>
      </c>
      <c r="H150" s="126">
        <f t="array" aca="1" ref="H150" ca="1">IF(AND($C150&lt;&gt;"",$C150&lt;&gt;0),INDEX(名冊[#All],MATCH($C150,名冊[[#All],[姓名]],0),COLUMN(名冊[[#All],[通知3]])),"")</f>
        <v>0</v>
      </c>
      <c r="I150" s="127" t="str">
        <f t="array" aca="1" ref="I150" ca="1">IF(AND($C150&lt;&gt;"",$C150&lt;&gt;0),(INDIRECT("簡訊[@"&amp;$A$1&amp;"]")&amp;","&amp;(IF(AND($C150&lt;&gt;"",$C150&lt;&gt;0),INDEX(名冊[#All],MATCH($C150,名冊[[#All],[姓名]],0),COLUMN(名冊[[#All],[簡訊]])),""))),"")</f>
        <v>0980175628,您好：通知黃桂香 君於龍祥精神護理之家114年4月月費共16257元整，如有疑問請來電(分機218)，謝謝。</v>
      </c>
    </row>
    <row r="151" spans="1:9" ht="25.4" customHeight="1">
      <c r="A151" s="128">
        <f t="shared" ca="1" si="2"/>
        <v>149</v>
      </c>
      <c r="B151" s="124" t="str">
        <f t="array" aca="1" ref="B151" ca="1">IF(AND($C151&lt;&gt;"",$C151&lt;&gt;0),INDEX(名冊[#All],MATCH($C151,名冊[[#All],[姓名]],0),COLUMN(名冊[[#All],[字號]])),"")</f>
        <v>1-651</v>
      </c>
      <c r="C151" s="125" t="str">
        <f t="array" aca="1" ref="C151" ca="1">IFERROR(INDEX(名冊[#All],SMALL(IF(INDIRECT("名冊[[#全部],["&amp;$A$1&amp;"]]")&lt;&gt;"",ROW(名冊[[#All],[通知1]]),"N"),ROW(名冊!A94)),COLUMN(名冊[[#All],[姓名]])),"")</f>
        <v>潘玉英</v>
      </c>
      <c r="D151" s="133">
        <f t="array" aca="1" ref="D151" ca="1">IF(AND($C151&lt;&gt;"",$C151&lt;&gt;0),INDEX(名冊[#All],MATCH($C151,名冊[[#All],[姓名]],0),COLUMN(名冊[[#All],[備註]])),"")</f>
        <v>0</v>
      </c>
      <c r="E151" s="139">
        <f t="array" aca="1" ref="E151" ca="1">IF(AND($C151&lt;&gt;"",$C151&lt;&gt;0),INDEX(名冊[#All],MATCH($C151,名冊[[#All],[姓名]],0),COLUMN(名冊[[#All],[傳訊]])),"")</f>
        <v>0</v>
      </c>
      <c r="F151" s="126" t="str">
        <f t="array" aca="1" ref="F151" ca="1">IF(AND($C151&lt;&gt;"",$C151&lt;&gt;0),INDEX(名冊[#All],MATCH($C151,名冊[[#All],[姓名]],0),COLUMN(名冊[[#All],[通知1]])),"")</f>
        <v>0980710449</v>
      </c>
      <c r="G151" s="126">
        <f t="array" aca="1" ref="G151" ca="1">IF(AND($C151&lt;&gt;"",$C151&lt;&gt;0),INDEX(名冊[#All],MATCH($C151,名冊[[#All],[姓名]],0),COLUMN(名冊[[#All],[通知2]])),"")</f>
        <v>0</v>
      </c>
      <c r="H151" s="126">
        <f t="array" aca="1" ref="H151" ca="1">IF(AND($C151&lt;&gt;"",$C151&lt;&gt;0),INDEX(名冊[#All],MATCH($C151,名冊[[#All],[姓名]],0),COLUMN(名冊[[#All],[通知3]])),"")</f>
        <v>0</v>
      </c>
      <c r="I151" s="127" t="str">
        <f t="array" aca="1" ref="I151" ca="1">IF(AND($C151&lt;&gt;"",$C151&lt;&gt;0),(INDIRECT("簡訊[@"&amp;$A$1&amp;"]")&amp;","&amp;(IF(AND($C151&lt;&gt;"",$C151&lt;&gt;0),INDEX(名冊[#All],MATCH($C151,名冊[[#All],[姓名]],0),COLUMN(名冊[[#All],[簡訊]])),""))),"")</f>
        <v>0980710449,您好：通知潘玉英 君於龍祥精神護理之家114年4月月費共38528元整，如有疑問請來電(分機218)，謝謝。</v>
      </c>
    </row>
    <row r="152" spans="1:9" ht="25.4" customHeight="1">
      <c r="A152" s="128" t="str">
        <f t="shared" ca="1" si="2"/>
        <v/>
      </c>
      <c r="B152" s="124" t="str">
        <f t="array" aca="1" ref="B152" ca="1">IF(AND($C152&lt;&gt;"",$C152&lt;&gt;0),INDEX(名冊[#All],MATCH($C152,名冊[[#All],[姓名]],0),COLUMN(名冊[[#All],[字號]])),"")</f>
        <v/>
      </c>
      <c r="C152" s="125" t="str">
        <f t="array" aca="1" ref="C152" ca="1">IFERROR(INDEX(名冊[#All],SMALL(IF(INDIRECT("名冊[[#全部],["&amp;$A$1&amp;"]]")&lt;&gt;"",ROW(名冊[[#All],[通知1]]),"N"),ROW(名冊!#REF!)),COLUMN(名冊[[#All],[姓名]])),"")</f>
        <v/>
      </c>
      <c r="D152" s="133" t="str">
        <f t="array" aca="1" ref="D152" ca="1">IF(AND($C152&lt;&gt;"",$C152&lt;&gt;0),INDEX(名冊[#All],MATCH($C152,名冊[[#All],[姓名]],0),COLUMN(名冊[[#All],[備註]])),"")</f>
        <v/>
      </c>
      <c r="E152" s="139" t="str">
        <f t="array" aca="1" ref="E152" ca="1">IF(AND($C152&lt;&gt;"",$C152&lt;&gt;0),INDEX(名冊[#All],MATCH($C152,名冊[[#All],[姓名]],0),COLUMN(名冊[[#All],[傳訊]])),"")</f>
        <v/>
      </c>
      <c r="F152" s="126" t="str">
        <f t="array" aca="1" ref="F152" ca="1">IF(AND($C152&lt;&gt;"",$C152&lt;&gt;0),INDEX(名冊[#All],MATCH($C152,名冊[[#All],[姓名]],0),COLUMN(名冊[[#All],[通知1]])),"")</f>
        <v/>
      </c>
      <c r="G152" s="126" t="str">
        <f t="array" aca="1" ref="G152" ca="1">IF(AND($C152&lt;&gt;"",$C152&lt;&gt;0),INDEX(名冊[#All],MATCH($C152,名冊[[#All],[姓名]],0),COLUMN(名冊[[#All],[通知2]])),"")</f>
        <v/>
      </c>
      <c r="H152" s="126" t="str">
        <f t="array" aca="1" ref="H152" ca="1">IF(AND($C152&lt;&gt;"",$C152&lt;&gt;0),INDEX(名冊[#All],MATCH($C152,名冊[[#All],[姓名]],0),COLUMN(名冊[[#All],[通知3]])),"")</f>
        <v/>
      </c>
      <c r="I152" s="127" t="str">
        <f t="array" aca="1" ref="I152" ca="1">IF(AND($C152&lt;&gt;"",$C152&lt;&gt;0),(INDIRECT("簡訊[@"&amp;$A$1&amp;"]")&amp;","&amp;(IF(AND($C152&lt;&gt;"",$C152&lt;&gt;0),INDEX(名冊[#All],MATCH($C152,名冊[[#All],[姓名]],0),COLUMN(名冊[[#All],[簡訊]])),""))),"")</f>
        <v/>
      </c>
    </row>
    <row r="153" spans="1:9" ht="25.4" customHeight="1">
      <c r="A153" s="128" t="str">
        <f t="shared" ca="1" si="2"/>
        <v/>
      </c>
      <c r="B153" s="124" t="str">
        <f t="array" aca="1" ref="B153" ca="1">IF(AND($C153&lt;&gt;"",$C153&lt;&gt;0),INDEX(名冊[#All],MATCH($C153,名冊[[#All],[姓名]],0),COLUMN(名冊[[#All],[字號]])),"")</f>
        <v/>
      </c>
      <c r="C153" s="125" t="str">
        <f t="array" aca="1" ref="C153" ca="1">IFERROR(INDEX(名冊[#All],SMALL(IF(INDIRECT("名冊[[#全部],["&amp;$A$1&amp;"]]")&lt;&gt;"",ROW(名冊[[#All],[通知1]]),"N"),ROW(名冊!#REF!)),COLUMN(名冊[[#All],[姓名]])),"")</f>
        <v/>
      </c>
      <c r="D153" s="133" t="str">
        <f t="array" aca="1" ref="D153" ca="1">IF(AND($C153&lt;&gt;"",$C153&lt;&gt;0),INDEX(名冊[#All],MATCH($C153,名冊[[#All],[姓名]],0),COLUMN(名冊[[#All],[備註]])),"")</f>
        <v/>
      </c>
      <c r="E153" s="139" t="str">
        <f t="array" aca="1" ref="E153" ca="1">IF(AND($C153&lt;&gt;"",$C153&lt;&gt;0),INDEX(名冊[#All],MATCH($C153,名冊[[#All],[姓名]],0),COLUMN(名冊[[#All],[傳訊]])),"")</f>
        <v/>
      </c>
      <c r="F153" s="126" t="str">
        <f t="array" aca="1" ref="F153" ca="1">IF(AND($C153&lt;&gt;"",$C153&lt;&gt;0),INDEX(名冊[#All],MATCH($C153,名冊[[#All],[姓名]],0),COLUMN(名冊[[#All],[通知1]])),"")</f>
        <v/>
      </c>
      <c r="G153" s="126" t="str">
        <f t="array" aca="1" ref="G153" ca="1">IF(AND($C153&lt;&gt;"",$C153&lt;&gt;0),INDEX(名冊[#All],MATCH($C153,名冊[[#All],[姓名]],0),COLUMN(名冊[[#All],[通知2]])),"")</f>
        <v/>
      </c>
      <c r="H153" s="126" t="str">
        <f t="array" aca="1" ref="H153" ca="1">IF(AND($C153&lt;&gt;"",$C153&lt;&gt;0),INDEX(名冊[#All],MATCH($C153,名冊[[#All],[姓名]],0),COLUMN(名冊[[#All],[通知3]])),"")</f>
        <v/>
      </c>
      <c r="I153" s="127" t="str">
        <f t="array" aca="1" ref="I153" ca="1">IF(AND($C153&lt;&gt;"",$C153&lt;&gt;0),(INDIRECT("簡訊[@"&amp;$A$1&amp;"]")&amp;","&amp;(IF(AND($C153&lt;&gt;"",$C153&lt;&gt;0),INDEX(名冊[#All],MATCH($C153,名冊[[#All],[姓名]],0),COLUMN(名冊[[#All],[簡訊]])),""))),"")</f>
        <v/>
      </c>
    </row>
    <row r="154" spans="1:9" ht="25.4" customHeight="1">
      <c r="A154" s="128">
        <f t="shared" ca="1" si="2"/>
        <v>152</v>
      </c>
      <c r="B154" s="124" t="str">
        <f t="array" aca="1" ref="B154" ca="1">IF(AND($C154&lt;&gt;"",$C154&lt;&gt;0),INDEX(名冊[#All],MATCH($C154,名冊[[#All],[姓名]],0),COLUMN(名冊[[#All],[字號]])),"")</f>
        <v>1-656</v>
      </c>
      <c r="C154" s="125" t="str">
        <f t="array" aca="1" ref="C154" ca="1">IFERROR(INDEX(名冊[#All],SMALL(IF(INDIRECT("名冊[[#全部],["&amp;$A$1&amp;"]]")&lt;&gt;"",ROW(名冊[[#All],[通知1]]),"N"),ROW(名冊!A95)),COLUMN(名冊[[#All],[姓名]])),"")</f>
        <v>謝雲嬌</v>
      </c>
      <c r="D154" s="133">
        <f t="array" aca="1" ref="D154" ca="1">IF(AND($C154&lt;&gt;"",$C154&lt;&gt;0),INDEX(名冊[#All],MATCH($C154,名冊[[#All],[姓名]],0),COLUMN(名冊[[#All],[備註]])),"")</f>
        <v>0</v>
      </c>
      <c r="E154" s="139">
        <f t="array" aca="1" ref="E154" ca="1">IF(AND($C154&lt;&gt;"",$C154&lt;&gt;0),INDEX(名冊[#All],MATCH($C154,名冊[[#All],[姓名]],0),COLUMN(名冊[[#All],[傳訊]])),"")</f>
        <v>0</v>
      </c>
      <c r="F154" s="126" t="str">
        <f t="array" aca="1" ref="F154" ca="1">IF(AND($C154&lt;&gt;"",$C154&lt;&gt;0),INDEX(名冊[#All],MATCH($C154,名冊[[#All],[姓名]],0),COLUMN(名冊[[#All],[通知1]])),"")</f>
        <v>0981076567</v>
      </c>
      <c r="G154" s="126">
        <f t="array" aca="1" ref="G154" ca="1">IF(AND($C154&lt;&gt;"",$C154&lt;&gt;0),INDEX(名冊[#All],MATCH($C154,名冊[[#All],[姓名]],0),COLUMN(名冊[[#All],[通知2]])),"")</f>
        <v>0</v>
      </c>
      <c r="H154" s="126">
        <f t="array" aca="1" ref="H154" ca="1">IF(AND($C154&lt;&gt;"",$C154&lt;&gt;0),INDEX(名冊[#All],MATCH($C154,名冊[[#All],[姓名]],0),COLUMN(名冊[[#All],[通知3]])),"")</f>
        <v>0</v>
      </c>
      <c r="I154" s="127" t="str">
        <f t="array" aca="1" ref="I154" ca="1">IF(AND($C154&lt;&gt;"",$C154&lt;&gt;0),(INDIRECT("簡訊[@"&amp;$A$1&amp;"]")&amp;","&amp;(IF(AND($C154&lt;&gt;"",$C154&lt;&gt;0),INDEX(名冊[#All],MATCH($C154,名冊[[#All],[姓名]],0),COLUMN(名冊[[#All],[簡訊]])),""))),"")</f>
        <v>0981076567,您好：通知謝雲嬌 君於龍祥精神護理之家114年4月月費共12720元整，如有疑問請來電(分機218)，謝謝。</v>
      </c>
    </row>
    <row r="155" spans="1:9" ht="25.4" customHeight="1">
      <c r="A155" s="128">
        <f t="shared" ca="1" si="2"/>
        <v>153</v>
      </c>
      <c r="B155" s="124" t="str">
        <f t="array" aca="1" ref="B155" ca="1">IF(AND($C155&lt;&gt;"",$C155&lt;&gt;0),INDEX(名冊[#All],MATCH($C155,名冊[[#All],[姓名]],0),COLUMN(名冊[[#All],[字號]])),"")</f>
        <v>1-659</v>
      </c>
      <c r="C155" s="125" t="str">
        <f t="array" aca="1" ref="C155" ca="1">IFERROR(INDEX(名冊[#All],SMALL(IF(INDIRECT("名冊[[#全部],["&amp;$A$1&amp;"]]")&lt;&gt;"",ROW(名冊[[#All],[通知1]]),"N"),ROW(名冊!A96)),COLUMN(名冊[[#All],[姓名]])),"")</f>
        <v>周宜益</v>
      </c>
      <c r="D155" s="133">
        <f t="array" aca="1" ref="D155" ca="1">IF(AND($C155&lt;&gt;"",$C155&lt;&gt;0),INDEX(名冊[#All],MATCH($C155,名冊[[#All],[姓名]],0),COLUMN(名冊[[#All],[備註]])),"")</f>
        <v>0</v>
      </c>
      <c r="E155" s="139">
        <f t="array" aca="1" ref="E155" ca="1">IF(AND($C155&lt;&gt;"",$C155&lt;&gt;0),INDEX(名冊[#All],MATCH($C155,名冊[[#All],[姓名]],0),COLUMN(名冊[[#All],[傳訊]])),"")</f>
        <v>0</v>
      </c>
      <c r="F155" s="126" t="str">
        <f t="array" aca="1" ref="F155" ca="1">IF(AND($C155&lt;&gt;"",$C155&lt;&gt;0),INDEX(名冊[#All],MATCH($C155,名冊[[#All],[姓名]],0),COLUMN(名冊[[#All],[通知1]])),"")</f>
        <v>0920793979</v>
      </c>
      <c r="G155" s="126">
        <f t="array" aca="1" ref="G155" ca="1">IF(AND($C155&lt;&gt;"",$C155&lt;&gt;0),INDEX(名冊[#All],MATCH($C155,名冊[[#All],[姓名]],0),COLUMN(名冊[[#All],[通知2]])),"")</f>
        <v>0</v>
      </c>
      <c r="H155" s="126">
        <f t="array" aca="1" ref="H155" ca="1">IF(AND($C155&lt;&gt;"",$C155&lt;&gt;0),INDEX(名冊[#All],MATCH($C155,名冊[[#All],[姓名]],0),COLUMN(名冊[[#All],[通知3]])),"")</f>
        <v>0</v>
      </c>
      <c r="I155" s="127" t="str">
        <f t="array" aca="1" ref="I155" ca="1">IF(AND($C155&lt;&gt;"",$C155&lt;&gt;0),(INDIRECT("簡訊[@"&amp;$A$1&amp;"]")&amp;","&amp;(IF(AND($C155&lt;&gt;"",$C155&lt;&gt;0),INDEX(名冊[#All],MATCH($C155,名冊[[#All],[姓名]],0),COLUMN(名冊[[#All],[簡訊]])),""))),"")</f>
        <v>0920793979,您好：通知周宜益 君於龍祥精神護理之家114年4月月費共15190元整，如有疑問請來電(分機218)，謝謝。</v>
      </c>
    </row>
    <row r="156" spans="1:9" ht="25.4" customHeight="1">
      <c r="A156" s="128">
        <f t="shared" ca="1" si="2"/>
        <v>154</v>
      </c>
      <c r="B156" s="124" t="str">
        <f t="array" aca="1" ref="B156" ca="1">IF(AND($C156&lt;&gt;"",$C156&lt;&gt;0),INDEX(名冊[#All],MATCH($C156,名冊[[#All],[姓名]],0),COLUMN(名冊[[#All],[字號]])),"")</f>
        <v>1-660</v>
      </c>
      <c r="C156" s="125" t="str">
        <f t="array" aca="1" ref="C156" ca="1">IFERROR(INDEX(名冊[#All],SMALL(IF(INDIRECT("名冊[[#全部],["&amp;$A$1&amp;"]]")&lt;&gt;"",ROW(名冊[[#All],[通知1]]),"N"),ROW(名冊!A97)),COLUMN(名冊[[#All],[姓名]])),"")</f>
        <v>邱吳星</v>
      </c>
      <c r="D156" s="133">
        <f t="array" aca="1" ref="D156" ca="1">IF(AND($C156&lt;&gt;"",$C156&lt;&gt;0),INDEX(名冊[#All],MATCH($C156,名冊[[#All],[姓名]],0),COLUMN(名冊[[#All],[備註]])),"")</f>
        <v>0</v>
      </c>
      <c r="E156" s="139">
        <f t="array" aca="1" ref="E156" ca="1">IF(AND($C156&lt;&gt;"",$C156&lt;&gt;0),INDEX(名冊[#All],MATCH($C156,名冊[[#All],[姓名]],0),COLUMN(名冊[[#All],[傳訊]])),"")</f>
        <v>0</v>
      </c>
      <c r="F156" s="126" t="str">
        <f t="array" aca="1" ref="F156" ca="1">IF(AND($C156&lt;&gt;"",$C156&lt;&gt;0),INDEX(名冊[#All],MATCH($C156,名冊[[#All],[姓名]],0),COLUMN(名冊[[#All],[通知1]])),"")</f>
        <v>0989221078</v>
      </c>
      <c r="G156" s="126">
        <f t="array" aca="1" ref="G156" ca="1">IF(AND($C156&lt;&gt;"",$C156&lt;&gt;0),INDEX(名冊[#All],MATCH($C156,名冊[[#All],[姓名]],0),COLUMN(名冊[[#All],[通知2]])),"")</f>
        <v>0</v>
      </c>
      <c r="H156" s="126">
        <f t="array" aca="1" ref="H156" ca="1">IF(AND($C156&lt;&gt;"",$C156&lt;&gt;0),INDEX(名冊[#All],MATCH($C156,名冊[[#All],[姓名]],0),COLUMN(名冊[[#All],[通知3]])),"")</f>
        <v>0</v>
      </c>
      <c r="I156" s="127" t="str">
        <f t="array" aca="1" ref="I156" ca="1">IF(AND($C156&lt;&gt;"",$C156&lt;&gt;0),(INDIRECT("簡訊[@"&amp;$A$1&amp;"]")&amp;","&amp;(IF(AND($C156&lt;&gt;"",$C156&lt;&gt;0),INDEX(名冊[#All],MATCH($C156,名冊[[#All],[姓名]],0),COLUMN(名冊[[#All],[簡訊]])),""))),"")</f>
        <v>0989221078,您好：通知邱吳星 君於龍祥精神護理之家114年4月月費共15107元整，如有疑問請來電(分機218)，謝謝。</v>
      </c>
    </row>
    <row r="157" spans="1:9" ht="25.4" customHeight="1">
      <c r="A157" s="128" t="str">
        <f t="shared" ca="1" si="2"/>
        <v/>
      </c>
      <c r="B157" s="124" t="str">
        <f t="array" aca="1" ref="B157" ca="1">IF(AND($C157&lt;&gt;"",$C157&lt;&gt;0),INDEX(名冊[#All],MATCH($C157,名冊[[#All],[姓名]],0),COLUMN(名冊[[#All],[字號]])),"")</f>
        <v/>
      </c>
      <c r="C157" s="125" t="str">
        <f t="array" aca="1" ref="C157" ca="1">IFERROR(INDEX(名冊[#All],SMALL(IF(INDIRECT("名冊[[#全部],["&amp;$A$1&amp;"]]")&lt;&gt;"",ROW(名冊[[#All],[通知1]]),"N"),ROW(名冊!#REF!)),COLUMN(名冊[[#All],[姓名]])),"")</f>
        <v/>
      </c>
      <c r="D157" s="133" t="str">
        <f t="array" aca="1" ref="D157" ca="1">IF(AND($C157&lt;&gt;"",$C157&lt;&gt;0),INDEX(名冊[#All],MATCH($C157,名冊[[#All],[姓名]],0),COLUMN(名冊[[#All],[備註]])),"")</f>
        <v/>
      </c>
      <c r="E157" s="139" t="str">
        <f t="array" aca="1" ref="E157" ca="1">IF(AND($C157&lt;&gt;"",$C157&lt;&gt;0),INDEX(名冊[#All],MATCH($C157,名冊[[#All],[姓名]],0),COLUMN(名冊[[#All],[傳訊]])),"")</f>
        <v/>
      </c>
      <c r="F157" s="126" t="str">
        <f t="array" aca="1" ref="F157" ca="1">IF(AND($C157&lt;&gt;"",$C157&lt;&gt;0),INDEX(名冊[#All],MATCH($C157,名冊[[#All],[姓名]],0),COLUMN(名冊[[#All],[通知1]])),"")</f>
        <v/>
      </c>
      <c r="G157" s="126" t="str">
        <f t="array" aca="1" ref="G157" ca="1">IF(AND($C157&lt;&gt;"",$C157&lt;&gt;0),INDEX(名冊[#All],MATCH($C157,名冊[[#All],[姓名]],0),COLUMN(名冊[[#All],[通知2]])),"")</f>
        <v/>
      </c>
      <c r="H157" s="126" t="str">
        <f t="array" aca="1" ref="H157" ca="1">IF(AND($C157&lt;&gt;"",$C157&lt;&gt;0),INDEX(名冊[#All],MATCH($C157,名冊[[#All],[姓名]],0),COLUMN(名冊[[#All],[通知3]])),"")</f>
        <v/>
      </c>
      <c r="I157" s="127" t="str">
        <f t="array" aca="1" ref="I157" ca="1">IF(AND($C157&lt;&gt;"",$C157&lt;&gt;0),(INDIRECT("簡訊[@"&amp;$A$1&amp;"]")&amp;","&amp;(IF(AND($C157&lt;&gt;"",$C157&lt;&gt;0),INDEX(名冊[#All],MATCH($C157,名冊[[#All],[姓名]],0),COLUMN(名冊[[#All],[簡訊]])),""))),"")</f>
        <v/>
      </c>
    </row>
    <row r="158" spans="1:9" ht="25.4" customHeight="1">
      <c r="A158" s="128" t="str">
        <f t="shared" ca="1" si="2"/>
        <v/>
      </c>
      <c r="B158" s="124" t="str">
        <f t="array" aca="1" ref="B158" ca="1">IF(AND($C158&lt;&gt;"",$C158&lt;&gt;0),INDEX(名冊[#All],MATCH($C158,名冊[[#All],[姓名]],0),COLUMN(名冊[[#All],[字號]])),"")</f>
        <v/>
      </c>
      <c r="C158" s="125" t="str">
        <f t="array" aca="1" ref="C158" ca="1">IFERROR(INDEX(名冊[#All],SMALL(IF(INDIRECT("名冊[[#全部],["&amp;$A$1&amp;"]]")&lt;&gt;"",ROW(名冊[[#All],[通知1]]),"N"),ROW(名冊!#REF!)),COLUMN(名冊[[#All],[姓名]])),"")</f>
        <v/>
      </c>
      <c r="D158" s="133" t="str">
        <f t="array" aca="1" ref="D158" ca="1">IF(AND($C158&lt;&gt;"",$C158&lt;&gt;0),INDEX(名冊[#All],MATCH($C158,名冊[[#All],[姓名]],0),COLUMN(名冊[[#All],[備註]])),"")</f>
        <v/>
      </c>
      <c r="E158" s="139" t="str">
        <f t="array" aca="1" ref="E158" ca="1">IF(AND($C158&lt;&gt;"",$C158&lt;&gt;0),INDEX(名冊[#All],MATCH($C158,名冊[[#All],[姓名]],0),COLUMN(名冊[[#All],[傳訊]])),"")</f>
        <v/>
      </c>
      <c r="F158" s="126" t="str">
        <f t="array" aca="1" ref="F158" ca="1">IF(AND($C158&lt;&gt;"",$C158&lt;&gt;0),INDEX(名冊[#All],MATCH($C158,名冊[[#All],[姓名]],0),COLUMN(名冊[[#All],[通知1]])),"")</f>
        <v/>
      </c>
      <c r="G158" s="126" t="str">
        <f t="array" aca="1" ref="G158" ca="1">IF(AND($C158&lt;&gt;"",$C158&lt;&gt;0),INDEX(名冊[#All],MATCH($C158,名冊[[#All],[姓名]],0),COLUMN(名冊[[#All],[通知2]])),"")</f>
        <v/>
      </c>
      <c r="H158" s="126" t="str">
        <f t="array" aca="1" ref="H158" ca="1">IF(AND($C158&lt;&gt;"",$C158&lt;&gt;0),INDEX(名冊[#All],MATCH($C158,名冊[[#All],[姓名]],0),COLUMN(名冊[[#All],[通知3]])),"")</f>
        <v/>
      </c>
      <c r="I158" s="127" t="str">
        <f t="array" aca="1" ref="I158" ca="1">IF(AND($C158&lt;&gt;"",$C158&lt;&gt;0),(INDIRECT("簡訊[@"&amp;$A$1&amp;"]")&amp;","&amp;(IF(AND($C158&lt;&gt;"",$C158&lt;&gt;0),INDEX(名冊[#All],MATCH($C158,名冊[[#All],[姓名]],0),COLUMN(名冊[[#All],[簡訊]])),""))),"")</f>
        <v/>
      </c>
    </row>
    <row r="159" spans="1:9" ht="25.4" customHeight="1">
      <c r="A159" s="128" t="str">
        <f t="shared" ca="1" si="2"/>
        <v/>
      </c>
      <c r="B159" s="124" t="str">
        <f t="array" aca="1" ref="B159" ca="1">IF(AND($C159&lt;&gt;"",$C159&lt;&gt;0),INDEX(名冊[#All],MATCH($C159,名冊[[#All],[姓名]],0),COLUMN(名冊[[#All],[字號]])),"")</f>
        <v/>
      </c>
      <c r="C159" s="125" t="str">
        <f t="array" aca="1" ref="C159" ca="1">IFERROR(INDEX(名冊[#All],SMALL(IF(INDIRECT("名冊[[#全部],["&amp;$A$1&amp;"]]")&lt;&gt;"",ROW(名冊[[#All],[通知1]]),"N"),ROW(名冊!#REF!)),COLUMN(名冊[[#All],[姓名]])),"")</f>
        <v/>
      </c>
      <c r="D159" s="133" t="str">
        <f t="array" aca="1" ref="D159" ca="1">IF(AND($C159&lt;&gt;"",$C159&lt;&gt;0),INDEX(名冊[#All],MATCH($C159,名冊[[#All],[姓名]],0),COLUMN(名冊[[#All],[備註]])),"")</f>
        <v/>
      </c>
      <c r="E159" s="139" t="str">
        <f t="array" aca="1" ref="E159" ca="1">IF(AND($C159&lt;&gt;"",$C159&lt;&gt;0),INDEX(名冊[#All],MATCH($C159,名冊[[#All],[姓名]],0),COLUMN(名冊[[#All],[傳訊]])),"")</f>
        <v/>
      </c>
      <c r="F159" s="126" t="str">
        <f t="array" aca="1" ref="F159" ca="1">IF(AND($C159&lt;&gt;"",$C159&lt;&gt;0),INDEX(名冊[#All],MATCH($C159,名冊[[#All],[姓名]],0),COLUMN(名冊[[#All],[通知1]])),"")</f>
        <v/>
      </c>
      <c r="G159" s="126" t="str">
        <f t="array" aca="1" ref="G159" ca="1">IF(AND($C159&lt;&gt;"",$C159&lt;&gt;0),INDEX(名冊[#All],MATCH($C159,名冊[[#All],[姓名]],0),COLUMN(名冊[[#All],[通知2]])),"")</f>
        <v/>
      </c>
      <c r="H159" s="126" t="str">
        <f t="array" aca="1" ref="H159" ca="1">IF(AND($C159&lt;&gt;"",$C159&lt;&gt;0),INDEX(名冊[#All],MATCH($C159,名冊[[#All],[姓名]],0),COLUMN(名冊[[#All],[通知3]])),"")</f>
        <v/>
      </c>
      <c r="I159" s="127" t="str">
        <f t="array" aca="1" ref="I159" ca="1">IF(AND($C159&lt;&gt;"",$C159&lt;&gt;0),(INDIRECT("簡訊[@"&amp;$A$1&amp;"]")&amp;","&amp;(IF(AND($C159&lt;&gt;"",$C159&lt;&gt;0),INDEX(名冊[#All],MATCH($C159,名冊[[#All],[姓名]],0),COLUMN(名冊[[#All],[簡訊]])),""))),"")</f>
        <v/>
      </c>
    </row>
    <row r="160" spans="1:9" ht="25.4" customHeight="1">
      <c r="A160" s="128" t="str">
        <f t="shared" ca="1" si="2"/>
        <v/>
      </c>
      <c r="B160" s="124" t="str">
        <f t="array" aca="1" ref="B160" ca="1">IF(AND($C160&lt;&gt;"",$C160&lt;&gt;0),INDEX(名冊[#All],MATCH($C160,名冊[[#All],[姓名]],0),COLUMN(名冊[[#All],[字號]])),"")</f>
        <v/>
      </c>
      <c r="C160" s="125" t="str">
        <f t="array" aca="1" ref="C160" ca="1">IFERROR(INDEX(名冊[#All],SMALL(IF(INDIRECT("名冊[[#全部],["&amp;$A$1&amp;"]]")&lt;&gt;"",ROW(名冊[[#All],[通知1]]),"N"),ROW(名冊!#REF!)),COLUMN(名冊[[#All],[姓名]])),"")</f>
        <v/>
      </c>
      <c r="D160" s="133" t="str">
        <f t="array" aca="1" ref="D160" ca="1">IF(AND($C160&lt;&gt;"",$C160&lt;&gt;0),INDEX(名冊[#All],MATCH($C160,名冊[[#All],[姓名]],0),COLUMN(名冊[[#All],[備註]])),"")</f>
        <v/>
      </c>
      <c r="E160" s="139" t="str">
        <f t="array" aca="1" ref="E160" ca="1">IF(AND($C160&lt;&gt;"",$C160&lt;&gt;0),INDEX(名冊[#All],MATCH($C160,名冊[[#All],[姓名]],0),COLUMN(名冊[[#All],[傳訊]])),"")</f>
        <v/>
      </c>
      <c r="F160" s="126" t="str">
        <f t="array" aca="1" ref="F160" ca="1">IF(AND($C160&lt;&gt;"",$C160&lt;&gt;0),INDEX(名冊[#All],MATCH($C160,名冊[[#All],[姓名]],0),COLUMN(名冊[[#All],[通知1]])),"")</f>
        <v/>
      </c>
      <c r="G160" s="126" t="str">
        <f t="array" aca="1" ref="G160" ca="1">IF(AND($C160&lt;&gt;"",$C160&lt;&gt;0),INDEX(名冊[#All],MATCH($C160,名冊[[#All],[姓名]],0),COLUMN(名冊[[#All],[通知2]])),"")</f>
        <v/>
      </c>
      <c r="H160" s="126" t="str">
        <f t="array" aca="1" ref="H160" ca="1">IF(AND($C160&lt;&gt;"",$C160&lt;&gt;0),INDEX(名冊[#All],MATCH($C160,名冊[[#All],[姓名]],0),COLUMN(名冊[[#All],[通知3]])),"")</f>
        <v/>
      </c>
      <c r="I160" s="127" t="str">
        <f t="array" aca="1" ref="I160" ca="1">IF(AND($C160&lt;&gt;"",$C160&lt;&gt;0),(INDIRECT("簡訊[@"&amp;$A$1&amp;"]")&amp;","&amp;(IF(AND($C160&lt;&gt;"",$C160&lt;&gt;0),INDEX(名冊[#All],MATCH($C160,名冊[[#All],[姓名]],0),COLUMN(名冊[[#All],[簡訊]])),""))),"")</f>
        <v/>
      </c>
    </row>
    <row r="161" spans="1:9" ht="25.4" customHeight="1">
      <c r="A161" s="129" t="str">
        <f t="shared" ca="1" si="2"/>
        <v/>
      </c>
      <c r="B161" s="130" t="str">
        <f t="array" aca="1" ref="B161" ca="1">IF(AND($C161&lt;&gt;"",$C161&lt;&gt;0),INDEX(名冊[#All],MATCH($C161,名冊[[#All],[姓名]],0),COLUMN(名冊[[#All],[字號]])),"")</f>
        <v/>
      </c>
      <c r="C161" s="125" t="str">
        <f t="array" aca="1" ref="C161" ca="1">IFERROR(INDEX(名冊[#All],SMALL(IF(INDIRECT("名冊[[#全部],["&amp;$A$1&amp;"]]")&lt;&gt;"",ROW(名冊[[#All],[通知1]]),"N"),ROW(名冊!#REF!)),COLUMN(名冊[[#All],[姓名]])),"")</f>
        <v/>
      </c>
      <c r="D161" s="134" t="str">
        <f t="array" aca="1" ref="D161" ca="1">IF(AND($C161&lt;&gt;"",$C161&lt;&gt;0),INDEX(名冊[#All],MATCH($C161,名冊[[#All],[姓名]],0),COLUMN(名冊[[#All],[備註]])),"")</f>
        <v/>
      </c>
      <c r="E161" s="140" t="str">
        <f t="array" aca="1" ref="E161" ca="1">IF(AND($C161&lt;&gt;"",$C161&lt;&gt;0),INDEX(名冊[#All],MATCH($C161,名冊[[#All],[姓名]],0),COLUMN(名冊[[#All],[傳訊]])),"")</f>
        <v/>
      </c>
      <c r="F161" s="131" t="str">
        <f t="array" aca="1" ref="F161" ca="1">IF(AND($C161&lt;&gt;"",$C161&lt;&gt;0),INDEX(名冊[#All],MATCH($C161,名冊[[#All],[姓名]],0),COLUMN(名冊[[#All],[通知1]])),"")</f>
        <v/>
      </c>
      <c r="G161" s="131" t="str">
        <f t="array" aca="1" ref="G161" ca="1">IF(AND($C161&lt;&gt;"",$C161&lt;&gt;0),INDEX(名冊[#All],MATCH($C161,名冊[[#All],[姓名]],0),COLUMN(名冊[[#All],[通知2]])),"")</f>
        <v/>
      </c>
      <c r="H161" s="131" t="str">
        <f t="array" aca="1" ref="H161" ca="1">IF(AND($C161&lt;&gt;"",$C161&lt;&gt;0),INDEX(名冊[#All],MATCH($C161,名冊[[#All],[姓名]],0),COLUMN(名冊[[#All],[通知3]])),"")</f>
        <v/>
      </c>
      <c r="I161" s="132" t="str">
        <f t="array" aca="1" ref="I161" ca="1">IF(AND($C161&lt;&gt;"",$C161&lt;&gt;0),(INDIRECT("簡訊[@"&amp;$A$1&amp;"]")&amp;","&amp;(IF(AND($C161&lt;&gt;"",$C161&lt;&gt;0),INDEX(名冊[#All],MATCH($C161,名冊[[#All],[姓名]],0),COLUMN(名冊[[#All],[簡訊]])),""))),"")</f>
        <v/>
      </c>
    </row>
    <row r="162" spans="1:9" ht="25.4" customHeight="1">
      <c r="A162" s="129" t="str">
        <f t="shared" ca="1" si="2"/>
        <v/>
      </c>
      <c r="B162" s="130" t="str">
        <f t="array" aca="1" ref="B162" ca="1">IF(AND($C162&lt;&gt;"",$C162&lt;&gt;0),INDEX(名冊[#All],MATCH($C162,名冊[[#All],[姓名]],0),COLUMN(名冊[[#All],[字號]])),"")</f>
        <v/>
      </c>
      <c r="C162" s="125" t="str">
        <f t="array" aca="1" ref="C162" ca="1">IFERROR(INDEX(名冊[#All],SMALL(IF(INDIRECT("名冊[[#全部],["&amp;$A$1&amp;"]]")&lt;&gt;"",ROW(名冊[[#All],[通知1]]),"N"),ROW(名冊!#REF!)),COLUMN(名冊[[#All],[姓名]])),"")</f>
        <v/>
      </c>
      <c r="D162" s="134" t="str">
        <f t="array" aca="1" ref="D162" ca="1">IF(AND($C162&lt;&gt;"",$C162&lt;&gt;0),INDEX(名冊[#All],MATCH($C162,名冊[[#All],[姓名]],0),COLUMN(名冊[[#All],[備註]])),"")</f>
        <v/>
      </c>
      <c r="E162" s="140" t="str">
        <f t="array" aca="1" ref="E162" ca="1">IF(AND($C162&lt;&gt;"",$C162&lt;&gt;0),INDEX(名冊[#All],MATCH($C162,名冊[[#All],[姓名]],0),COLUMN(名冊[[#All],[傳訊]])),"")</f>
        <v/>
      </c>
      <c r="F162" s="131" t="str">
        <f t="array" aca="1" ref="F162" ca="1">IF(AND($C162&lt;&gt;"",$C162&lt;&gt;0),INDEX(名冊[#All],MATCH($C162,名冊[[#All],[姓名]],0),COLUMN(名冊[[#All],[通知1]])),"")</f>
        <v/>
      </c>
      <c r="G162" s="131" t="str">
        <f t="array" aca="1" ref="G162" ca="1">IF(AND($C162&lt;&gt;"",$C162&lt;&gt;0),INDEX(名冊[#All],MATCH($C162,名冊[[#All],[姓名]],0),COLUMN(名冊[[#All],[通知2]])),"")</f>
        <v/>
      </c>
      <c r="H162" s="131" t="str">
        <f t="array" aca="1" ref="H162" ca="1">IF(AND($C162&lt;&gt;"",$C162&lt;&gt;0),INDEX(名冊[#All],MATCH($C162,名冊[[#All],[姓名]],0),COLUMN(名冊[[#All],[通知3]])),"")</f>
        <v/>
      </c>
      <c r="I162" s="132" t="str">
        <f t="array" aca="1" ref="I162" ca="1">IF(AND($C162&lt;&gt;"",$C162&lt;&gt;0),(INDIRECT("簡訊[@"&amp;$A$1&amp;"]")&amp;","&amp;(IF(AND($C162&lt;&gt;"",$C162&lt;&gt;0),INDEX(名冊[#All],MATCH($C162,名冊[[#All],[姓名]],0),COLUMN(名冊[[#All],[簡訊]])),""))),"")</f>
        <v/>
      </c>
    </row>
    <row r="163" spans="1:9" ht="25.4" customHeight="1">
      <c r="A163" s="129">
        <f t="shared" ca="1" si="2"/>
        <v>161</v>
      </c>
      <c r="B163" s="130" t="str">
        <f t="array" aca="1" ref="B163" ca="1">IF(AND($C163&lt;&gt;"",$C163&lt;&gt;0),INDEX(名冊[#All],MATCH($C163,名冊[[#All],[姓名]],0),COLUMN(名冊[[#All],[字號]])),"")</f>
        <v>1-662</v>
      </c>
      <c r="C163" s="125" t="str">
        <f t="array" aca="1" ref="C163" ca="1">IFERROR(INDEX(名冊[#All],SMALL(IF(INDIRECT("名冊[[#全部],["&amp;$A$1&amp;"]]")&lt;&gt;"",ROW(名冊[[#All],[通知1]]),"N"),ROW(名冊!A98)),COLUMN(名冊[[#All],[姓名]])),"")</f>
        <v>陳新妹</v>
      </c>
      <c r="D163" s="134">
        <f t="array" aca="1" ref="D163" ca="1">IF(AND($C163&lt;&gt;"",$C163&lt;&gt;0),INDEX(名冊[#All],MATCH($C163,名冊[[#All],[姓名]],0),COLUMN(名冊[[#All],[備註]])),"")</f>
        <v>0</v>
      </c>
      <c r="E163" s="140">
        <f t="array" aca="1" ref="E163" ca="1">IF(AND($C163&lt;&gt;"",$C163&lt;&gt;0),INDEX(名冊[#All],MATCH($C163,名冊[[#All],[姓名]],0),COLUMN(名冊[[#All],[傳訊]])),"")</f>
        <v>0</v>
      </c>
      <c r="F163" s="131" t="str">
        <f t="array" aca="1" ref="F163" ca="1">IF(AND($C163&lt;&gt;"",$C163&lt;&gt;0),INDEX(名冊[#All],MATCH($C163,名冊[[#All],[姓名]],0),COLUMN(名冊[[#All],[通知1]])),"")</f>
        <v>0965399390</v>
      </c>
      <c r="G163" s="131">
        <f t="array" aca="1" ref="G163" ca="1">IF(AND($C163&lt;&gt;"",$C163&lt;&gt;0),INDEX(名冊[#All],MATCH($C163,名冊[[#All],[姓名]],0),COLUMN(名冊[[#All],[通知2]])),"")</f>
        <v>0</v>
      </c>
      <c r="H163" s="131">
        <f t="array" aca="1" ref="H163" ca="1">IF(AND($C163&lt;&gt;"",$C163&lt;&gt;0),INDEX(名冊[#All],MATCH($C163,名冊[[#All],[姓名]],0),COLUMN(名冊[[#All],[通知3]])),"")</f>
        <v>0</v>
      </c>
      <c r="I163" s="132" t="str">
        <f t="array" aca="1" ref="I163" ca="1">IF(AND($C163&lt;&gt;"",$C163&lt;&gt;0),(INDIRECT("簡訊[@"&amp;$A$1&amp;"]")&amp;","&amp;(IF(AND($C163&lt;&gt;"",$C163&lt;&gt;0),INDEX(名冊[#All],MATCH($C163,名冊[[#All],[姓名]],0),COLUMN(名冊[[#All],[簡訊]])),""))),"")</f>
        <v>0965399390,您好：通知陳新妹 君於龍祥精神護理之家114年4月月費共12405元整，如有疑問請來電(分機218)，謝謝。</v>
      </c>
    </row>
    <row r="164" spans="1:9" ht="25.4" customHeight="1">
      <c r="A164" s="129" t="str">
        <f t="shared" ca="1" si="2"/>
        <v/>
      </c>
      <c r="B164" s="130" t="str">
        <f t="array" aca="1" ref="B164" ca="1">IF(AND($C164&lt;&gt;"",$C164&lt;&gt;0),INDEX(名冊[#All],MATCH($C164,名冊[[#All],[姓名]],0),COLUMN(名冊[[#All],[字號]])),"")</f>
        <v/>
      </c>
      <c r="C164" s="125" t="str">
        <f t="array" aca="1" ref="C164" ca="1">IFERROR(INDEX(名冊[#All],SMALL(IF(INDIRECT("名冊[[#全部],["&amp;$A$1&amp;"]]")&lt;&gt;"",ROW(名冊[[#All],[通知1]]),"N"),ROW(名冊!#REF!)),COLUMN(名冊[[#All],[姓名]])),"")</f>
        <v/>
      </c>
      <c r="D164" s="134" t="str">
        <f t="array" aca="1" ref="D164" ca="1">IF(AND($C164&lt;&gt;"",$C164&lt;&gt;0),INDEX(名冊[#All],MATCH($C164,名冊[[#All],[姓名]],0),COLUMN(名冊[[#All],[備註]])),"")</f>
        <v/>
      </c>
      <c r="E164" s="140" t="str">
        <f t="array" aca="1" ref="E164" ca="1">IF(AND($C164&lt;&gt;"",$C164&lt;&gt;0),INDEX(名冊[#All],MATCH($C164,名冊[[#All],[姓名]],0),COLUMN(名冊[[#All],[傳訊]])),"")</f>
        <v/>
      </c>
      <c r="F164" s="131" t="str">
        <f t="array" aca="1" ref="F164" ca="1">IF(AND($C164&lt;&gt;"",$C164&lt;&gt;0),INDEX(名冊[#All],MATCH($C164,名冊[[#All],[姓名]],0),COLUMN(名冊[[#All],[通知1]])),"")</f>
        <v/>
      </c>
      <c r="G164" s="131" t="str">
        <f t="array" aca="1" ref="G164" ca="1">IF(AND($C164&lt;&gt;"",$C164&lt;&gt;0),INDEX(名冊[#All],MATCH($C164,名冊[[#All],[姓名]],0),COLUMN(名冊[[#All],[通知2]])),"")</f>
        <v/>
      </c>
      <c r="H164" s="131" t="str">
        <f t="array" aca="1" ref="H164" ca="1">IF(AND($C164&lt;&gt;"",$C164&lt;&gt;0),INDEX(名冊[#All],MATCH($C164,名冊[[#All],[姓名]],0),COLUMN(名冊[[#All],[通知3]])),"")</f>
        <v/>
      </c>
      <c r="I164" s="132" t="str">
        <f t="array" aca="1" ref="I164" ca="1">IF(AND($C164&lt;&gt;"",$C164&lt;&gt;0),(INDIRECT("簡訊[@"&amp;$A$1&amp;"]")&amp;","&amp;(IF(AND($C164&lt;&gt;"",$C164&lt;&gt;0),INDEX(名冊[#All],MATCH($C164,名冊[[#All],[姓名]],0),COLUMN(名冊[[#All],[簡訊]])),""))),"")</f>
        <v/>
      </c>
    </row>
    <row r="165" spans="1:9" ht="25.4" customHeight="1">
      <c r="A165" s="129">
        <f t="shared" ca="1" si="2"/>
        <v>163</v>
      </c>
      <c r="B165" s="130" t="str">
        <f t="array" aca="1" ref="B165" ca="1">IF(AND($C165&lt;&gt;"",$C165&lt;&gt;0),INDEX(名冊[#All],MATCH($C165,名冊[[#All],[姓名]],0),COLUMN(名冊[[#All],[字號]])),"")</f>
        <v>1-665</v>
      </c>
      <c r="C165" s="125" t="str">
        <f t="array" aca="1" ref="C165" ca="1">IFERROR(INDEX(名冊[#All],SMALL(IF(INDIRECT("名冊[[#全部],["&amp;$A$1&amp;"]]")&lt;&gt;"",ROW(名冊[[#All],[通知1]]),"N"),ROW(名冊!A99)),COLUMN(名冊[[#All],[姓名]])),"")</f>
        <v>宋旻訓</v>
      </c>
      <c r="D165" s="134">
        <f t="array" aca="1" ref="D165" ca="1">IF(AND($C165&lt;&gt;"",$C165&lt;&gt;0),INDEX(名冊[#All],MATCH($C165,名冊[[#All],[姓名]],0),COLUMN(名冊[[#All],[備註]])),"")</f>
        <v>0</v>
      </c>
      <c r="E165" s="140">
        <f t="array" aca="1" ref="E165" ca="1">IF(AND($C165&lt;&gt;"",$C165&lt;&gt;0),INDEX(名冊[#All],MATCH($C165,名冊[[#All],[姓名]],0),COLUMN(名冊[[#All],[傳訊]])),"")</f>
        <v>0</v>
      </c>
      <c r="F165" s="131" t="str">
        <f t="array" aca="1" ref="F165" ca="1">IF(AND($C165&lt;&gt;"",$C165&lt;&gt;0),INDEX(名冊[#All],MATCH($C165,名冊[[#All],[姓名]],0),COLUMN(名冊[[#All],[通知1]])),"")</f>
        <v>0912538650</v>
      </c>
      <c r="G165" s="131">
        <f t="array" aca="1" ref="G165" ca="1">IF(AND($C165&lt;&gt;"",$C165&lt;&gt;0),INDEX(名冊[#All],MATCH($C165,名冊[[#All],[姓名]],0),COLUMN(名冊[[#All],[通知2]])),"")</f>
        <v>0</v>
      </c>
      <c r="H165" s="131">
        <f t="array" aca="1" ref="H165" ca="1">IF(AND($C165&lt;&gt;"",$C165&lt;&gt;0),INDEX(名冊[#All],MATCH($C165,名冊[[#All],[姓名]],0),COLUMN(名冊[[#All],[通知3]])),"")</f>
        <v>0</v>
      </c>
      <c r="I165" s="132" t="str">
        <f t="array" aca="1" ref="I165" ca="1">IF(AND($C165&lt;&gt;"",$C165&lt;&gt;0),(INDIRECT("簡訊[@"&amp;$A$1&amp;"]")&amp;","&amp;(IF(AND($C165&lt;&gt;"",$C165&lt;&gt;0),INDEX(名冊[#All],MATCH($C165,名冊[[#All],[姓名]],0),COLUMN(名冊[[#All],[簡訊]])),""))),"")</f>
        <v>0912538650,您好：通知宋旻訓 君於龍祥精神護理之家114年4月月費共19064元整，如有疑問請來電(分機218)，謝謝。</v>
      </c>
    </row>
    <row r="166" spans="1:9" ht="25.4" customHeight="1">
      <c r="A166" s="129">
        <f t="shared" ca="1" si="2"/>
        <v>164</v>
      </c>
      <c r="B166" s="130" t="str">
        <f t="array" aca="1" ref="B166" ca="1">IF(AND($C166&lt;&gt;"",$C166&lt;&gt;0),INDEX(名冊[#All],MATCH($C166,名冊[[#All],[姓名]],0),COLUMN(名冊[[#All],[字號]])),"")</f>
        <v>1-667</v>
      </c>
      <c r="C166" s="125" t="str">
        <f t="array" aca="1" ref="C166" ca="1">IFERROR(INDEX(名冊[#All],SMALL(IF(INDIRECT("名冊[[#全部],["&amp;$A$1&amp;"]]")&lt;&gt;"",ROW(名冊[[#All],[通知1]]),"N"),ROW(名冊!A100)),COLUMN(名冊[[#All],[姓名]])),"")</f>
        <v>董方文</v>
      </c>
      <c r="D166" s="134">
        <f t="array" aca="1" ref="D166" ca="1">IF(AND($C166&lt;&gt;"",$C166&lt;&gt;0),INDEX(名冊[#All],MATCH($C166,名冊[[#All],[姓名]],0),COLUMN(名冊[[#All],[備註]])),"")</f>
        <v>0</v>
      </c>
      <c r="E166" s="140">
        <f t="array" aca="1" ref="E166" ca="1">IF(AND($C166&lt;&gt;"",$C166&lt;&gt;0),INDEX(名冊[#All],MATCH($C166,名冊[[#All],[姓名]],0),COLUMN(名冊[[#All],[傳訊]])),"")</f>
        <v>0</v>
      </c>
      <c r="F166" s="131" t="str">
        <f t="array" aca="1" ref="F166" ca="1">IF(AND($C166&lt;&gt;"",$C166&lt;&gt;0),INDEX(名冊[#All],MATCH($C166,名冊[[#All],[姓名]],0),COLUMN(名冊[[#All],[通知1]])),"")</f>
        <v>0938000546</v>
      </c>
      <c r="G166" s="131">
        <f t="array" aca="1" ref="G166" ca="1">IF(AND($C166&lt;&gt;"",$C166&lt;&gt;0),INDEX(名冊[#All],MATCH($C166,名冊[[#All],[姓名]],0),COLUMN(名冊[[#All],[通知2]])),"")</f>
        <v>0</v>
      </c>
      <c r="H166" s="131">
        <f t="array" aca="1" ref="H166" ca="1">IF(AND($C166&lt;&gt;"",$C166&lt;&gt;0),INDEX(名冊[#All],MATCH($C166,名冊[[#All],[姓名]],0),COLUMN(名冊[[#All],[通知3]])),"")</f>
        <v>0</v>
      </c>
      <c r="I166" s="132" t="str">
        <f t="array" aca="1" ref="I166" ca="1">IF(AND($C166&lt;&gt;"",$C166&lt;&gt;0),(INDIRECT("簡訊[@"&amp;$A$1&amp;"]")&amp;","&amp;(IF(AND($C166&lt;&gt;"",$C166&lt;&gt;0),INDEX(名冊[#All],MATCH($C166,名冊[[#All],[姓名]],0),COLUMN(名冊[[#All],[簡訊]])),""))),"")</f>
        <v>0938000546,您好：通知董方文 君於龍祥精神護理之家114年4月月費共16986元整，如有疑問請來電(分機218)，謝謝。</v>
      </c>
    </row>
    <row r="167" spans="1:9" ht="25.4" customHeight="1">
      <c r="A167" s="129" t="str">
        <f t="shared" ca="1" si="2"/>
        <v/>
      </c>
      <c r="B167" s="130" t="str">
        <f t="array" aca="1" ref="B167" ca="1">IF(AND($C167&lt;&gt;"",$C167&lt;&gt;0),INDEX(名冊[#All],MATCH($C167,名冊[[#All],[姓名]],0),COLUMN(名冊[[#All],[字號]])),"")</f>
        <v/>
      </c>
      <c r="C167" s="125" t="str">
        <f t="array" aca="1" ref="C167" ca="1">IFERROR(INDEX(名冊[#All],SMALL(IF(INDIRECT("名冊[[#全部],["&amp;$A$1&amp;"]]")&lt;&gt;"",ROW(名冊[[#All],[通知1]]),"N"),ROW(名冊!#REF!)),COLUMN(名冊[[#All],[姓名]])),"")</f>
        <v/>
      </c>
      <c r="D167" s="134" t="str">
        <f t="array" aca="1" ref="D167" ca="1">IF(AND($C167&lt;&gt;"",$C167&lt;&gt;0),INDEX(名冊[#All],MATCH($C167,名冊[[#All],[姓名]],0),COLUMN(名冊[[#All],[備註]])),"")</f>
        <v/>
      </c>
      <c r="E167" s="140" t="str">
        <f t="array" aca="1" ref="E167" ca="1">IF(AND($C167&lt;&gt;"",$C167&lt;&gt;0),INDEX(名冊[#All],MATCH($C167,名冊[[#All],[姓名]],0),COLUMN(名冊[[#All],[傳訊]])),"")</f>
        <v/>
      </c>
      <c r="F167" s="131" t="str">
        <f t="array" aca="1" ref="F167" ca="1">IF(AND($C167&lt;&gt;"",$C167&lt;&gt;0),INDEX(名冊[#All],MATCH($C167,名冊[[#All],[姓名]],0),COLUMN(名冊[[#All],[通知1]])),"")</f>
        <v/>
      </c>
      <c r="G167" s="131" t="str">
        <f t="array" aca="1" ref="G167" ca="1">IF(AND($C167&lt;&gt;"",$C167&lt;&gt;0),INDEX(名冊[#All],MATCH($C167,名冊[[#All],[姓名]],0),COLUMN(名冊[[#All],[通知2]])),"")</f>
        <v/>
      </c>
      <c r="H167" s="131" t="str">
        <f t="array" aca="1" ref="H167" ca="1">IF(AND($C167&lt;&gt;"",$C167&lt;&gt;0),INDEX(名冊[#All],MATCH($C167,名冊[[#All],[姓名]],0),COLUMN(名冊[[#All],[通知3]])),"")</f>
        <v/>
      </c>
      <c r="I167" s="132" t="str">
        <f t="array" aca="1" ref="I167" ca="1">IF(AND($C167&lt;&gt;"",$C167&lt;&gt;0),(INDIRECT("簡訊[@"&amp;$A$1&amp;"]")&amp;","&amp;(IF(AND($C167&lt;&gt;"",$C167&lt;&gt;0),INDEX(名冊[#All],MATCH($C167,名冊[[#All],[姓名]],0),COLUMN(名冊[[#All],[簡訊]])),""))),"")</f>
        <v/>
      </c>
    </row>
    <row r="168" spans="1:9" ht="25.4" customHeight="1">
      <c r="A168" s="129">
        <f t="shared" ca="1" si="2"/>
        <v>166</v>
      </c>
      <c r="B168" s="130" t="str">
        <f t="array" aca="1" ref="B168" ca="1">IF(AND($C168&lt;&gt;"",$C168&lt;&gt;0),INDEX(名冊[#All],MATCH($C168,名冊[[#All],[姓名]],0),COLUMN(名冊[[#All],[字號]])),"")</f>
        <v>1-668</v>
      </c>
      <c r="C168" s="125" t="str">
        <f t="array" aca="1" ref="C168" ca="1">IFERROR(INDEX(名冊[#All],SMALL(IF(INDIRECT("名冊[[#全部],["&amp;$A$1&amp;"]]")&lt;&gt;"",ROW(名冊[[#All],[通知1]]),"N"),ROW(名冊!A101)),COLUMN(名冊[[#All],[姓名]])),"")</f>
        <v>沈蘭英</v>
      </c>
      <c r="D168" s="134">
        <f t="array" aca="1" ref="D168" ca="1">IF(AND($C168&lt;&gt;"",$C168&lt;&gt;0),INDEX(名冊[#All],MATCH($C168,名冊[[#All],[姓名]],0),COLUMN(名冊[[#All],[備註]])),"")</f>
        <v>0</v>
      </c>
      <c r="E168" s="140">
        <f t="array" aca="1" ref="E168" ca="1">IF(AND($C168&lt;&gt;"",$C168&lt;&gt;0),INDEX(名冊[#All],MATCH($C168,名冊[[#All],[姓名]],0),COLUMN(名冊[[#All],[傳訊]])),"")</f>
        <v>0</v>
      </c>
      <c r="F168" s="131" t="str">
        <f t="array" aca="1" ref="F168" ca="1">IF(AND($C168&lt;&gt;"",$C168&lt;&gt;0),INDEX(名冊[#All],MATCH($C168,名冊[[#All],[姓名]],0),COLUMN(名冊[[#All],[通知1]])),"")</f>
        <v>0975165333</v>
      </c>
      <c r="G168" s="131">
        <f t="array" aca="1" ref="G168" ca="1">IF(AND($C168&lt;&gt;"",$C168&lt;&gt;0),INDEX(名冊[#All],MATCH($C168,名冊[[#All],[姓名]],0),COLUMN(名冊[[#All],[通知2]])),"")</f>
        <v>0</v>
      </c>
      <c r="H168" s="131">
        <f t="array" aca="1" ref="H168" ca="1">IF(AND($C168&lt;&gt;"",$C168&lt;&gt;0),INDEX(名冊[#All],MATCH($C168,名冊[[#All],[姓名]],0),COLUMN(名冊[[#All],[通知3]])),"")</f>
        <v>0</v>
      </c>
      <c r="I168" s="132" t="str">
        <f t="array" aca="1" ref="I168" ca="1">IF(AND($C168&lt;&gt;"",$C168&lt;&gt;0),(INDIRECT("簡訊[@"&amp;$A$1&amp;"]")&amp;","&amp;(IF(AND($C168&lt;&gt;"",$C168&lt;&gt;0),INDEX(名冊[#All],MATCH($C168,名冊[[#All],[姓名]],0),COLUMN(名冊[[#All],[簡訊]])),""))),"")</f>
        <v>0975165333,您好：通知沈蘭英 君於龍祥精神護理之家114年4月月費共16425元整，如有疑問請來電(分機218)，謝謝。</v>
      </c>
    </row>
    <row r="169" spans="1:9" ht="25.4" customHeight="1">
      <c r="A169" s="129" t="str">
        <f t="shared" ca="1" si="2"/>
        <v/>
      </c>
      <c r="B169" s="130" t="str">
        <f t="array" aca="1" ref="B169" ca="1">IF(AND($C169&lt;&gt;"",$C169&lt;&gt;0),INDEX(名冊[#All],MATCH($C169,名冊[[#All],[姓名]],0),COLUMN(名冊[[#All],[字號]])),"")</f>
        <v/>
      </c>
      <c r="C169" s="125" t="str">
        <f t="array" aca="1" ref="C169" ca="1">IFERROR(INDEX(名冊[#All],SMALL(IF(INDIRECT("名冊[[#全部],["&amp;$A$1&amp;"]]")&lt;&gt;"",ROW(名冊[[#All],[通知1]]),"N"),ROW(名冊!#REF!)),COLUMN(名冊[[#All],[姓名]])),"")</f>
        <v/>
      </c>
      <c r="D169" s="134" t="str">
        <f t="array" aca="1" ref="D169" ca="1">IF(AND($C169&lt;&gt;"",$C169&lt;&gt;0),INDEX(名冊[#All],MATCH($C169,名冊[[#All],[姓名]],0),COLUMN(名冊[[#All],[備註]])),"")</f>
        <v/>
      </c>
      <c r="E169" s="140" t="str">
        <f t="array" aca="1" ref="E169" ca="1">IF(AND($C169&lt;&gt;"",$C169&lt;&gt;0),INDEX(名冊[#All],MATCH($C169,名冊[[#All],[姓名]],0),COLUMN(名冊[[#All],[傳訊]])),"")</f>
        <v/>
      </c>
      <c r="F169" s="131" t="str">
        <f t="array" aca="1" ref="F169" ca="1">IF(AND($C169&lt;&gt;"",$C169&lt;&gt;0),INDEX(名冊[#All],MATCH($C169,名冊[[#All],[姓名]],0),COLUMN(名冊[[#All],[通知1]])),"")</f>
        <v/>
      </c>
      <c r="G169" s="131" t="str">
        <f t="array" aca="1" ref="G169" ca="1">IF(AND($C169&lt;&gt;"",$C169&lt;&gt;0),INDEX(名冊[#All],MATCH($C169,名冊[[#All],[姓名]],0),COLUMN(名冊[[#All],[通知2]])),"")</f>
        <v/>
      </c>
      <c r="H169" s="131" t="str">
        <f t="array" aca="1" ref="H169" ca="1">IF(AND($C169&lt;&gt;"",$C169&lt;&gt;0),INDEX(名冊[#All],MATCH($C169,名冊[[#All],[姓名]],0),COLUMN(名冊[[#All],[通知3]])),"")</f>
        <v/>
      </c>
      <c r="I169" s="132" t="str">
        <f t="array" aca="1" ref="I169" ca="1">IF(AND($C169&lt;&gt;"",$C169&lt;&gt;0),(INDIRECT("簡訊[@"&amp;$A$1&amp;"]")&amp;","&amp;(IF(AND($C169&lt;&gt;"",$C169&lt;&gt;0),INDEX(名冊[#All],MATCH($C169,名冊[[#All],[姓名]],0),COLUMN(名冊[[#All],[簡訊]])),""))),"")</f>
        <v/>
      </c>
    </row>
    <row r="170" spans="1:9" ht="25.4" customHeight="1">
      <c r="A170" s="129" t="str">
        <f t="shared" ca="1" si="2"/>
        <v/>
      </c>
      <c r="B170" s="130" t="str">
        <f t="array" aca="1" ref="B170" ca="1">IF(AND($C170&lt;&gt;"",$C170&lt;&gt;0),INDEX(名冊[#All],MATCH($C170,名冊[[#All],[姓名]],0),COLUMN(名冊[[#All],[字號]])),"")</f>
        <v/>
      </c>
      <c r="C170" s="125" t="str">
        <f t="array" aca="1" ref="C170" ca="1">IFERROR(INDEX(名冊[#All],SMALL(IF(INDIRECT("名冊[[#全部],["&amp;$A$1&amp;"]]")&lt;&gt;"",ROW(名冊[[#All],[通知1]]),"N"),ROW(名冊!#REF!)),COLUMN(名冊[[#All],[姓名]])),"")</f>
        <v/>
      </c>
      <c r="D170" s="134" t="str">
        <f t="array" aca="1" ref="D170" ca="1">IF(AND($C170&lt;&gt;"",$C170&lt;&gt;0),INDEX(名冊[#All],MATCH($C170,名冊[[#All],[姓名]],0),COLUMN(名冊[[#All],[備註]])),"")</f>
        <v/>
      </c>
      <c r="E170" s="140" t="str">
        <f t="array" aca="1" ref="E170" ca="1">IF(AND($C170&lt;&gt;"",$C170&lt;&gt;0),INDEX(名冊[#All],MATCH($C170,名冊[[#All],[姓名]],0),COLUMN(名冊[[#All],[傳訊]])),"")</f>
        <v/>
      </c>
      <c r="F170" s="131" t="str">
        <f t="array" aca="1" ref="F170" ca="1">IF(AND($C170&lt;&gt;"",$C170&lt;&gt;0),INDEX(名冊[#All],MATCH($C170,名冊[[#All],[姓名]],0),COLUMN(名冊[[#All],[通知1]])),"")</f>
        <v/>
      </c>
      <c r="G170" s="131" t="str">
        <f t="array" aca="1" ref="G170" ca="1">IF(AND($C170&lt;&gt;"",$C170&lt;&gt;0),INDEX(名冊[#All],MATCH($C170,名冊[[#All],[姓名]],0),COLUMN(名冊[[#All],[通知2]])),"")</f>
        <v/>
      </c>
      <c r="H170" s="131" t="str">
        <f t="array" aca="1" ref="H170" ca="1">IF(AND($C170&lt;&gt;"",$C170&lt;&gt;0),INDEX(名冊[#All],MATCH($C170,名冊[[#All],[姓名]],0),COLUMN(名冊[[#All],[通知3]])),"")</f>
        <v/>
      </c>
      <c r="I170" s="132" t="str">
        <f t="array" aca="1" ref="I170" ca="1">IF(AND($C170&lt;&gt;"",$C170&lt;&gt;0),(INDIRECT("簡訊[@"&amp;$A$1&amp;"]")&amp;","&amp;(IF(AND($C170&lt;&gt;"",$C170&lt;&gt;0),INDEX(名冊[#All],MATCH($C170,名冊[[#All],[姓名]],0),COLUMN(名冊[[#All],[簡訊]])),""))),"")</f>
        <v/>
      </c>
    </row>
    <row r="171" spans="1:9" ht="25.4" customHeight="1">
      <c r="A171" s="129" t="str">
        <f t="shared" ca="1" si="2"/>
        <v/>
      </c>
      <c r="B171" s="130" t="str">
        <f t="array" aca="1" ref="B171" ca="1">IF(AND($C171&lt;&gt;"",$C171&lt;&gt;0),INDEX(名冊[#All],MATCH($C171,名冊[[#All],[姓名]],0),COLUMN(名冊[[#All],[字號]])),"")</f>
        <v/>
      </c>
      <c r="C171" s="125" t="str">
        <f t="array" aca="1" ref="C171" ca="1">IFERROR(INDEX(名冊[#All],SMALL(IF(INDIRECT("名冊[[#全部],["&amp;$A$1&amp;"]]")&lt;&gt;"",ROW(名冊[[#All],[通知1]]),"N"),ROW(名冊!#REF!)),COLUMN(名冊[[#All],[姓名]])),"")</f>
        <v/>
      </c>
      <c r="D171" s="134" t="str">
        <f t="array" aca="1" ref="D171" ca="1">IF(AND($C171&lt;&gt;"",$C171&lt;&gt;0),INDEX(名冊[#All],MATCH($C171,名冊[[#All],[姓名]],0),COLUMN(名冊[[#All],[備註]])),"")</f>
        <v/>
      </c>
      <c r="E171" s="140" t="str">
        <f t="array" aca="1" ref="E171" ca="1">IF(AND($C171&lt;&gt;"",$C171&lt;&gt;0),INDEX(名冊[#All],MATCH($C171,名冊[[#All],[姓名]],0),COLUMN(名冊[[#All],[傳訊]])),"")</f>
        <v/>
      </c>
      <c r="F171" s="131" t="str">
        <f t="array" aca="1" ref="F171" ca="1">IF(AND($C171&lt;&gt;"",$C171&lt;&gt;0),INDEX(名冊[#All],MATCH($C171,名冊[[#All],[姓名]],0),COLUMN(名冊[[#All],[通知1]])),"")</f>
        <v/>
      </c>
      <c r="G171" s="131" t="str">
        <f t="array" aca="1" ref="G171" ca="1">IF(AND($C171&lt;&gt;"",$C171&lt;&gt;0),INDEX(名冊[#All],MATCH($C171,名冊[[#All],[姓名]],0),COLUMN(名冊[[#All],[通知2]])),"")</f>
        <v/>
      </c>
      <c r="H171" s="131" t="str">
        <f t="array" aca="1" ref="H171" ca="1">IF(AND($C171&lt;&gt;"",$C171&lt;&gt;0),INDEX(名冊[#All],MATCH($C171,名冊[[#All],[姓名]],0),COLUMN(名冊[[#All],[通知3]])),"")</f>
        <v/>
      </c>
      <c r="I171" s="132" t="str">
        <f t="array" aca="1" ref="I171" ca="1">IF(AND($C171&lt;&gt;"",$C171&lt;&gt;0),(INDIRECT("簡訊[@"&amp;$A$1&amp;"]")&amp;","&amp;(IF(AND($C171&lt;&gt;"",$C171&lt;&gt;0),INDEX(名冊[#All],MATCH($C171,名冊[[#All],[姓名]],0),COLUMN(名冊[[#All],[簡訊]])),""))),"")</f>
        <v/>
      </c>
    </row>
    <row r="172" spans="1:9" ht="25.4" customHeight="1">
      <c r="A172" s="129" t="str">
        <f t="shared" ca="1" si="2"/>
        <v/>
      </c>
      <c r="B172" s="130" t="str">
        <f t="array" aca="1" ref="B172" ca="1">IF(AND($C172&lt;&gt;"",$C172&lt;&gt;0),INDEX(名冊[#All],MATCH($C172,名冊[[#All],[姓名]],0),COLUMN(名冊[[#All],[字號]])),"")</f>
        <v/>
      </c>
      <c r="C172" s="125" t="str">
        <f t="array" aca="1" ref="C172" ca="1">IFERROR(INDEX(名冊[#All],SMALL(IF(INDIRECT("名冊[[#全部],["&amp;$A$1&amp;"]]")&lt;&gt;"",ROW(名冊[[#All],[通知1]]),"N"),ROW(名冊!#REF!)),COLUMN(名冊[[#All],[姓名]])),"")</f>
        <v/>
      </c>
      <c r="D172" s="134" t="str">
        <f t="array" aca="1" ref="D172" ca="1">IF(AND($C172&lt;&gt;"",$C172&lt;&gt;0),INDEX(名冊[#All],MATCH($C172,名冊[[#All],[姓名]],0),COLUMN(名冊[[#All],[備註]])),"")</f>
        <v/>
      </c>
      <c r="E172" s="140" t="str">
        <f t="array" aca="1" ref="E172" ca="1">IF(AND($C172&lt;&gt;"",$C172&lt;&gt;0),INDEX(名冊[#All],MATCH($C172,名冊[[#All],[姓名]],0),COLUMN(名冊[[#All],[傳訊]])),"")</f>
        <v/>
      </c>
      <c r="F172" s="131" t="str">
        <f t="array" aca="1" ref="F172" ca="1">IF(AND($C172&lt;&gt;"",$C172&lt;&gt;0),INDEX(名冊[#All],MATCH($C172,名冊[[#All],[姓名]],0),COLUMN(名冊[[#All],[通知1]])),"")</f>
        <v/>
      </c>
      <c r="G172" s="131" t="str">
        <f t="array" aca="1" ref="G172" ca="1">IF(AND($C172&lt;&gt;"",$C172&lt;&gt;0),INDEX(名冊[#All],MATCH($C172,名冊[[#All],[姓名]],0),COLUMN(名冊[[#All],[通知2]])),"")</f>
        <v/>
      </c>
      <c r="H172" s="131" t="str">
        <f t="array" aca="1" ref="H172" ca="1">IF(AND($C172&lt;&gt;"",$C172&lt;&gt;0),INDEX(名冊[#All],MATCH($C172,名冊[[#All],[姓名]],0),COLUMN(名冊[[#All],[通知3]])),"")</f>
        <v/>
      </c>
      <c r="I172" s="132" t="str">
        <f t="array" aca="1" ref="I172" ca="1">IF(AND($C172&lt;&gt;"",$C172&lt;&gt;0),(INDIRECT("簡訊[@"&amp;$A$1&amp;"]")&amp;","&amp;(IF(AND($C172&lt;&gt;"",$C172&lt;&gt;0),INDEX(名冊[#All],MATCH($C172,名冊[[#All],[姓名]],0),COLUMN(名冊[[#All],[簡訊]])),""))),"")</f>
        <v/>
      </c>
    </row>
    <row r="173" spans="1:9" ht="25.4" customHeight="1">
      <c r="A173" s="129">
        <f t="shared" ca="1" si="2"/>
        <v>171</v>
      </c>
      <c r="B173" s="130" t="str">
        <f t="array" aca="1" ref="B173" ca="1">IF(AND($C173&lt;&gt;"",$C173&lt;&gt;0),INDEX(名冊[#All],MATCH($C173,名冊[[#All],[姓名]],0),COLUMN(名冊[[#All],[字號]])),"")</f>
        <v>1-670</v>
      </c>
      <c r="C173" s="125" t="str">
        <f t="array" aca="1" ref="C173" ca="1">IFERROR(INDEX(名冊[#All],SMALL(IF(INDIRECT("名冊[[#全部],["&amp;$A$1&amp;"]]")&lt;&gt;"",ROW(名冊[[#All],[通知1]]),"N"),ROW(名冊!A102)),COLUMN(名冊[[#All],[姓名]])),"")</f>
        <v>黃秋娟</v>
      </c>
      <c r="D173" s="134">
        <f t="array" aca="1" ref="D173" ca="1">IF(AND($C173&lt;&gt;"",$C173&lt;&gt;0),INDEX(名冊[#All],MATCH($C173,名冊[[#All],[姓名]],0),COLUMN(名冊[[#All],[備註]])),"")</f>
        <v>0</v>
      </c>
      <c r="E173" s="140">
        <f t="array" aca="1" ref="E173" ca="1">IF(AND($C173&lt;&gt;"",$C173&lt;&gt;0),INDEX(名冊[#All],MATCH($C173,名冊[[#All],[姓名]],0),COLUMN(名冊[[#All],[傳訊]])),"")</f>
        <v>0</v>
      </c>
      <c r="F173" s="131" t="str">
        <f t="array" aca="1" ref="F173" ca="1">IF(AND($C173&lt;&gt;"",$C173&lt;&gt;0),INDEX(名冊[#All],MATCH($C173,名冊[[#All],[姓名]],0),COLUMN(名冊[[#All],[通知1]])),"")</f>
        <v>0933882346</v>
      </c>
      <c r="G173" s="131">
        <f t="array" aca="1" ref="G173" ca="1">IF(AND($C173&lt;&gt;"",$C173&lt;&gt;0),INDEX(名冊[#All],MATCH($C173,名冊[[#All],[姓名]],0),COLUMN(名冊[[#All],[通知2]])),"")</f>
        <v>0</v>
      </c>
      <c r="H173" s="131">
        <f t="array" aca="1" ref="H173" ca="1">IF(AND($C173&lt;&gt;"",$C173&lt;&gt;0),INDEX(名冊[#All],MATCH($C173,名冊[[#All],[姓名]],0),COLUMN(名冊[[#All],[通知3]])),"")</f>
        <v>0</v>
      </c>
      <c r="I173" s="132" t="str">
        <f t="array" aca="1" ref="I173" ca="1">IF(AND($C173&lt;&gt;"",$C173&lt;&gt;0),(INDIRECT("簡訊[@"&amp;$A$1&amp;"]")&amp;","&amp;(IF(AND($C173&lt;&gt;"",$C173&lt;&gt;0),INDEX(名冊[#All],MATCH($C173,名冊[[#All],[姓名]],0),COLUMN(名冊[[#All],[簡訊]])),""))),"")</f>
        <v>0933882346,您好：通知黃秋娟 君於龍祥精神護理之家114年4月月費共15201元整，如有疑問請來電(分機218)，謝謝。</v>
      </c>
    </row>
    <row r="174" spans="1:9" ht="25.4" customHeight="1">
      <c r="A174" s="129">
        <f t="shared" ca="1" si="2"/>
        <v>172</v>
      </c>
      <c r="B174" s="130" t="str">
        <f t="array" aca="1" ref="B174" ca="1">IF(AND($C174&lt;&gt;"",$C174&lt;&gt;0),INDEX(名冊[#All],MATCH($C174,名冊[[#All],[姓名]],0),COLUMN(名冊[[#All],[字號]])),"")</f>
        <v>1-671</v>
      </c>
      <c r="C174" s="125" t="str">
        <f t="array" aca="1" ref="C174" ca="1">IFERROR(INDEX(名冊[#All],SMALL(IF(INDIRECT("名冊[[#全部],["&amp;$A$1&amp;"]]")&lt;&gt;"",ROW(名冊[[#All],[通知1]]),"N"),ROW(名冊!A103)),COLUMN(名冊[[#All],[姓名]])),"")</f>
        <v>許台英</v>
      </c>
      <c r="D174" s="134">
        <f t="array" aca="1" ref="D174" ca="1">IF(AND($C174&lt;&gt;"",$C174&lt;&gt;0),INDEX(名冊[#All],MATCH($C174,名冊[[#All],[姓名]],0),COLUMN(名冊[[#All],[備註]])),"")</f>
        <v>0</v>
      </c>
      <c r="E174" s="140">
        <f t="array" aca="1" ref="E174" ca="1">IF(AND($C174&lt;&gt;"",$C174&lt;&gt;0),INDEX(名冊[#All],MATCH($C174,名冊[[#All],[姓名]],0),COLUMN(名冊[[#All],[傳訊]])),"")</f>
        <v>0</v>
      </c>
      <c r="F174" s="131" t="str">
        <f t="array" aca="1" ref="F174" ca="1">IF(AND($C174&lt;&gt;"",$C174&lt;&gt;0),INDEX(名冊[#All],MATCH($C174,名冊[[#All],[姓名]],0),COLUMN(名冊[[#All],[通知1]])),"")</f>
        <v>0952268838</v>
      </c>
      <c r="G174" s="131">
        <f t="array" aca="1" ref="G174" ca="1">IF(AND($C174&lt;&gt;"",$C174&lt;&gt;0),INDEX(名冊[#All],MATCH($C174,名冊[[#All],[姓名]],0),COLUMN(名冊[[#All],[通知2]])),"")</f>
        <v>0</v>
      </c>
      <c r="H174" s="131">
        <f t="array" aca="1" ref="H174" ca="1">IF(AND($C174&lt;&gt;"",$C174&lt;&gt;0),INDEX(名冊[#All],MATCH($C174,名冊[[#All],[姓名]],0),COLUMN(名冊[[#All],[通知3]])),"")</f>
        <v>0</v>
      </c>
      <c r="I174" s="132" t="str">
        <f t="array" aca="1" ref="I174" ca="1">IF(AND($C174&lt;&gt;"",$C174&lt;&gt;0),(INDIRECT("簡訊[@"&amp;$A$1&amp;"]")&amp;","&amp;(IF(AND($C174&lt;&gt;"",$C174&lt;&gt;0),INDEX(名冊[#All],MATCH($C174,名冊[[#All],[姓名]],0),COLUMN(名冊[[#All],[簡訊]])),""))),"")</f>
        <v>0952268838,您好：通知許台英 君於龍祥精神護理之家114年4月月費共19895元整，如有疑問請來電(分機218)，謝謝。</v>
      </c>
    </row>
    <row r="175" spans="1:9" ht="25.4" customHeight="1">
      <c r="A175" s="129" t="str">
        <f t="shared" ca="1" si="2"/>
        <v/>
      </c>
      <c r="B175" s="130" t="str">
        <f t="array" aca="1" ref="B175" ca="1">IF(AND($C175&lt;&gt;"",$C175&lt;&gt;0),INDEX(名冊[#All],MATCH($C175,名冊[[#All],[姓名]],0),COLUMN(名冊[[#All],[字號]])),"")</f>
        <v/>
      </c>
      <c r="C175" s="125" t="str">
        <f t="array" aca="1" ref="C175" ca="1">IFERROR(INDEX(名冊[#All],SMALL(IF(INDIRECT("名冊[[#全部],["&amp;$A$1&amp;"]]")&lt;&gt;"",ROW(名冊[[#All],[通知1]]),"N"),ROW(名冊!#REF!)),COLUMN(名冊[[#All],[姓名]])),"")</f>
        <v/>
      </c>
      <c r="D175" s="134" t="str">
        <f t="array" aca="1" ref="D175" ca="1">IF(AND($C175&lt;&gt;"",$C175&lt;&gt;0),INDEX(名冊[#All],MATCH($C175,名冊[[#All],[姓名]],0),COLUMN(名冊[[#All],[備註]])),"")</f>
        <v/>
      </c>
      <c r="E175" s="140" t="str">
        <f t="array" aca="1" ref="E175" ca="1">IF(AND($C175&lt;&gt;"",$C175&lt;&gt;0),INDEX(名冊[#All],MATCH($C175,名冊[[#All],[姓名]],0),COLUMN(名冊[[#All],[傳訊]])),"")</f>
        <v/>
      </c>
      <c r="F175" s="131" t="str">
        <f t="array" aca="1" ref="F175" ca="1">IF(AND($C175&lt;&gt;"",$C175&lt;&gt;0),INDEX(名冊[#All],MATCH($C175,名冊[[#All],[姓名]],0),COLUMN(名冊[[#All],[通知1]])),"")</f>
        <v/>
      </c>
      <c r="G175" s="131" t="str">
        <f t="array" aca="1" ref="G175" ca="1">IF(AND($C175&lt;&gt;"",$C175&lt;&gt;0),INDEX(名冊[#All],MATCH($C175,名冊[[#All],[姓名]],0),COLUMN(名冊[[#All],[通知2]])),"")</f>
        <v/>
      </c>
      <c r="H175" s="131" t="str">
        <f t="array" aca="1" ref="H175" ca="1">IF(AND($C175&lt;&gt;"",$C175&lt;&gt;0),INDEX(名冊[#All],MATCH($C175,名冊[[#All],[姓名]],0),COLUMN(名冊[[#All],[通知3]])),"")</f>
        <v/>
      </c>
      <c r="I175" s="132" t="str">
        <f t="array" aca="1" ref="I175" ca="1">IF(AND($C175&lt;&gt;"",$C175&lt;&gt;0),(INDIRECT("簡訊[@"&amp;$A$1&amp;"]")&amp;","&amp;(IF(AND($C175&lt;&gt;"",$C175&lt;&gt;0),INDEX(名冊[#All],MATCH($C175,名冊[[#All],[姓名]],0),COLUMN(名冊[[#All],[簡訊]])),""))),"")</f>
        <v/>
      </c>
    </row>
    <row r="176" spans="1:9" ht="25.4" customHeight="1">
      <c r="A176" s="129" t="str">
        <f t="shared" ca="1" si="2"/>
        <v/>
      </c>
      <c r="B176" s="130" t="str">
        <f t="array" aca="1" ref="B176" ca="1">IF(AND($C176&lt;&gt;"",$C176&lt;&gt;0),INDEX(名冊[#All],MATCH($C176,名冊[[#All],[姓名]],0),COLUMN(名冊[[#All],[字號]])),"")</f>
        <v/>
      </c>
      <c r="C176" s="125" t="str">
        <f t="array" aca="1" ref="C176" ca="1">IFERROR(INDEX(名冊[#All],SMALL(IF(INDIRECT("名冊[[#全部],["&amp;$A$1&amp;"]]")&lt;&gt;"",ROW(名冊[[#All],[通知1]]),"N"),ROW(名冊!#REF!)),COLUMN(名冊[[#All],[姓名]])),"")</f>
        <v/>
      </c>
      <c r="D176" s="134" t="str">
        <f t="array" aca="1" ref="D176" ca="1">IF(AND($C176&lt;&gt;"",$C176&lt;&gt;0),INDEX(名冊[#All],MATCH($C176,名冊[[#All],[姓名]],0),COLUMN(名冊[[#All],[備註]])),"")</f>
        <v/>
      </c>
      <c r="E176" s="140" t="str">
        <f t="array" aca="1" ref="E176" ca="1">IF(AND($C176&lt;&gt;"",$C176&lt;&gt;0),INDEX(名冊[#All],MATCH($C176,名冊[[#All],[姓名]],0),COLUMN(名冊[[#All],[傳訊]])),"")</f>
        <v/>
      </c>
      <c r="F176" s="131" t="str">
        <f t="array" aca="1" ref="F176" ca="1">IF(AND($C176&lt;&gt;"",$C176&lt;&gt;0),INDEX(名冊[#All],MATCH($C176,名冊[[#All],[姓名]],0),COLUMN(名冊[[#All],[通知1]])),"")</f>
        <v/>
      </c>
      <c r="G176" s="131" t="str">
        <f t="array" aca="1" ref="G176" ca="1">IF(AND($C176&lt;&gt;"",$C176&lt;&gt;0),INDEX(名冊[#All],MATCH($C176,名冊[[#All],[姓名]],0),COLUMN(名冊[[#All],[通知2]])),"")</f>
        <v/>
      </c>
      <c r="H176" s="131" t="str">
        <f t="array" aca="1" ref="H176" ca="1">IF(AND($C176&lt;&gt;"",$C176&lt;&gt;0),INDEX(名冊[#All],MATCH($C176,名冊[[#All],[姓名]],0),COLUMN(名冊[[#All],[通知3]])),"")</f>
        <v/>
      </c>
      <c r="I176" s="132" t="str">
        <f t="array" aca="1" ref="I176" ca="1">IF(AND($C176&lt;&gt;"",$C176&lt;&gt;0),(INDIRECT("簡訊[@"&amp;$A$1&amp;"]")&amp;","&amp;(IF(AND($C176&lt;&gt;"",$C176&lt;&gt;0),INDEX(名冊[#All],MATCH($C176,名冊[[#All],[姓名]],0),COLUMN(名冊[[#All],[簡訊]])),""))),"")</f>
        <v/>
      </c>
    </row>
    <row r="177" spans="1:9" ht="25.4" customHeight="1">
      <c r="A177" s="129" t="str">
        <f t="shared" ca="1" si="2"/>
        <v/>
      </c>
      <c r="B177" s="130" t="str">
        <f t="array" aca="1" ref="B177" ca="1">IF(AND($C177&lt;&gt;"",$C177&lt;&gt;0),INDEX(名冊[#All],MATCH($C177,名冊[[#All],[姓名]],0),COLUMN(名冊[[#All],[字號]])),"")</f>
        <v/>
      </c>
      <c r="C177" s="125" t="str">
        <f t="array" aca="1" ref="C177" ca="1">IFERROR(INDEX(名冊[#All],SMALL(IF(INDIRECT("名冊[[#全部],["&amp;$A$1&amp;"]]")&lt;&gt;"",ROW(名冊[[#All],[通知1]]),"N"),ROW(名冊!#REF!)),COLUMN(名冊[[#All],[姓名]])),"")</f>
        <v/>
      </c>
      <c r="D177" s="134" t="str">
        <f t="array" aca="1" ref="D177" ca="1">IF(AND($C177&lt;&gt;"",$C177&lt;&gt;0),INDEX(名冊[#All],MATCH($C177,名冊[[#All],[姓名]],0),COLUMN(名冊[[#All],[備註]])),"")</f>
        <v/>
      </c>
      <c r="E177" s="140" t="str">
        <f t="array" aca="1" ref="E177" ca="1">IF(AND($C177&lt;&gt;"",$C177&lt;&gt;0),INDEX(名冊[#All],MATCH($C177,名冊[[#All],[姓名]],0),COLUMN(名冊[[#All],[傳訊]])),"")</f>
        <v/>
      </c>
      <c r="F177" s="131" t="str">
        <f t="array" aca="1" ref="F177" ca="1">IF(AND($C177&lt;&gt;"",$C177&lt;&gt;0),INDEX(名冊[#All],MATCH($C177,名冊[[#All],[姓名]],0),COLUMN(名冊[[#All],[通知1]])),"")</f>
        <v/>
      </c>
      <c r="G177" s="131" t="str">
        <f t="array" aca="1" ref="G177" ca="1">IF(AND($C177&lt;&gt;"",$C177&lt;&gt;0),INDEX(名冊[#All],MATCH($C177,名冊[[#All],[姓名]],0),COLUMN(名冊[[#All],[通知2]])),"")</f>
        <v/>
      </c>
      <c r="H177" s="131" t="str">
        <f t="array" aca="1" ref="H177" ca="1">IF(AND($C177&lt;&gt;"",$C177&lt;&gt;0),INDEX(名冊[#All],MATCH($C177,名冊[[#All],[姓名]],0),COLUMN(名冊[[#All],[通知3]])),"")</f>
        <v/>
      </c>
      <c r="I177" s="132" t="str">
        <f t="array" aca="1" ref="I177" ca="1">IF(AND($C177&lt;&gt;"",$C177&lt;&gt;0),(INDIRECT("簡訊[@"&amp;$A$1&amp;"]")&amp;","&amp;(IF(AND($C177&lt;&gt;"",$C177&lt;&gt;0),INDEX(名冊[#All],MATCH($C177,名冊[[#All],[姓名]],0),COLUMN(名冊[[#All],[簡訊]])),""))),"")</f>
        <v/>
      </c>
    </row>
    <row r="178" spans="1:9" ht="25.4" customHeight="1">
      <c r="A178" s="129" t="str">
        <f t="shared" ca="1" si="2"/>
        <v/>
      </c>
      <c r="B178" s="130" t="str">
        <f t="array" aca="1" ref="B178" ca="1">IF(AND($C178&lt;&gt;"",$C178&lt;&gt;0),INDEX(名冊[#All],MATCH($C178,名冊[[#All],[姓名]],0),COLUMN(名冊[[#All],[字號]])),"")</f>
        <v/>
      </c>
      <c r="C178" s="125" t="str">
        <f t="array" aca="1" ref="C178" ca="1">IFERROR(INDEX(名冊[#All],SMALL(IF(INDIRECT("名冊[[#全部],["&amp;$A$1&amp;"]]")&lt;&gt;"",ROW(名冊[[#All],[通知1]]),"N"),ROW(名冊!#REF!)),COLUMN(名冊[[#All],[姓名]])),"")</f>
        <v/>
      </c>
      <c r="D178" s="134" t="str">
        <f t="array" aca="1" ref="D178" ca="1">IF(AND($C178&lt;&gt;"",$C178&lt;&gt;0),INDEX(名冊[#All],MATCH($C178,名冊[[#All],[姓名]],0),COLUMN(名冊[[#All],[備註]])),"")</f>
        <v/>
      </c>
      <c r="E178" s="140" t="str">
        <f t="array" aca="1" ref="E178" ca="1">IF(AND($C178&lt;&gt;"",$C178&lt;&gt;0),INDEX(名冊[#All],MATCH($C178,名冊[[#All],[姓名]],0),COLUMN(名冊[[#All],[傳訊]])),"")</f>
        <v/>
      </c>
      <c r="F178" s="131" t="str">
        <f t="array" aca="1" ref="F178" ca="1">IF(AND($C178&lt;&gt;"",$C178&lt;&gt;0),INDEX(名冊[#All],MATCH($C178,名冊[[#All],[姓名]],0),COLUMN(名冊[[#All],[通知1]])),"")</f>
        <v/>
      </c>
      <c r="G178" s="131" t="str">
        <f t="array" aca="1" ref="G178" ca="1">IF(AND($C178&lt;&gt;"",$C178&lt;&gt;0),INDEX(名冊[#All],MATCH($C178,名冊[[#All],[姓名]],0),COLUMN(名冊[[#All],[通知2]])),"")</f>
        <v/>
      </c>
      <c r="H178" s="131" t="str">
        <f t="array" aca="1" ref="H178" ca="1">IF(AND($C178&lt;&gt;"",$C178&lt;&gt;0),INDEX(名冊[#All],MATCH($C178,名冊[[#All],[姓名]],0),COLUMN(名冊[[#All],[通知3]])),"")</f>
        <v/>
      </c>
      <c r="I178" s="132" t="str">
        <f t="array" aca="1" ref="I178" ca="1">IF(AND($C178&lt;&gt;"",$C178&lt;&gt;0),(INDIRECT("簡訊[@"&amp;$A$1&amp;"]")&amp;","&amp;(IF(AND($C178&lt;&gt;"",$C178&lt;&gt;0),INDEX(名冊[#All],MATCH($C178,名冊[[#All],[姓名]],0),COLUMN(名冊[[#All],[簡訊]])),""))),"")</f>
        <v/>
      </c>
    </row>
    <row r="179" spans="1:9" ht="25.4" customHeight="1">
      <c r="A179" s="129">
        <f t="shared" ca="1" si="2"/>
        <v>177</v>
      </c>
      <c r="B179" s="130" t="str">
        <f t="array" aca="1" ref="B179" ca="1">IF(AND($C179&lt;&gt;"",$C179&lt;&gt;0),INDEX(名冊[#All],MATCH($C179,名冊[[#All],[姓名]],0),COLUMN(名冊[[#All],[字號]])),"")</f>
        <v>1-672</v>
      </c>
      <c r="C179" s="125" t="str">
        <f t="array" aca="1" ref="C179" ca="1">IFERROR(INDEX(名冊[#All],SMALL(IF(INDIRECT("名冊[[#全部],["&amp;$A$1&amp;"]]")&lt;&gt;"",ROW(名冊[[#All],[通知1]]),"N"),ROW(名冊!A104)),COLUMN(名冊[[#All],[姓名]])),"")</f>
        <v>莊訓青</v>
      </c>
      <c r="D179" s="134">
        <f t="array" aca="1" ref="D179" ca="1">IF(AND($C179&lt;&gt;"",$C179&lt;&gt;0),INDEX(名冊[#All],MATCH($C179,名冊[[#All],[姓名]],0),COLUMN(名冊[[#All],[備註]])),"")</f>
        <v>0</v>
      </c>
      <c r="E179" s="140">
        <f t="array" aca="1" ref="E179" ca="1">IF(AND($C179&lt;&gt;"",$C179&lt;&gt;0),INDEX(名冊[#All],MATCH($C179,名冊[[#All],[姓名]],0),COLUMN(名冊[[#All],[傳訊]])),"")</f>
        <v>0</v>
      </c>
      <c r="F179" s="131" t="str">
        <f t="array" aca="1" ref="F179" ca="1">IF(AND($C179&lt;&gt;"",$C179&lt;&gt;0),INDEX(名冊[#All],MATCH($C179,名冊[[#All],[姓名]],0),COLUMN(名冊[[#All],[通知1]])),"")</f>
        <v>0921872466</v>
      </c>
      <c r="G179" s="131">
        <f t="array" aca="1" ref="G179" ca="1">IF(AND($C179&lt;&gt;"",$C179&lt;&gt;0),INDEX(名冊[#All],MATCH($C179,名冊[[#All],[姓名]],0),COLUMN(名冊[[#All],[通知2]])),"")</f>
        <v>0</v>
      </c>
      <c r="H179" s="131">
        <f t="array" aca="1" ref="H179" ca="1">IF(AND($C179&lt;&gt;"",$C179&lt;&gt;0),INDEX(名冊[#All],MATCH($C179,名冊[[#All],[姓名]],0),COLUMN(名冊[[#All],[通知3]])),"")</f>
        <v>0</v>
      </c>
      <c r="I179" s="132" t="str">
        <f t="array" aca="1" ref="I179" ca="1">IF(AND($C179&lt;&gt;"",$C179&lt;&gt;0),(INDIRECT("簡訊[@"&amp;$A$1&amp;"]")&amp;","&amp;(IF(AND($C179&lt;&gt;"",$C179&lt;&gt;0),INDEX(名冊[#All],MATCH($C179,名冊[[#All],[姓名]],0),COLUMN(名冊[[#All],[簡訊]])),""))),"")</f>
        <v>0921872466,您好：通知莊訓青 君於龍祥精神護理之家114年4月月費共14343元整，如有疑問請來電(分機218)，謝謝。</v>
      </c>
    </row>
    <row r="180" spans="1:9" ht="25.4" customHeight="1">
      <c r="A180" s="129" t="str">
        <f t="shared" ca="1" si="2"/>
        <v/>
      </c>
      <c r="B180" s="130" t="str">
        <f t="array" aca="1" ref="B180" ca="1">IF(AND($C180&lt;&gt;"",$C180&lt;&gt;0),INDEX(名冊[#All],MATCH($C180,名冊[[#All],[姓名]],0),COLUMN(名冊[[#All],[字號]])),"")</f>
        <v/>
      </c>
      <c r="C180" s="125" t="str">
        <f t="array" aca="1" ref="C180" ca="1">IFERROR(INDEX(名冊[#All],SMALL(IF(INDIRECT("名冊[[#全部],["&amp;$A$1&amp;"]]")&lt;&gt;"",ROW(名冊[[#All],[通知1]]),"N"),ROW(名冊!#REF!)),COLUMN(名冊[[#All],[姓名]])),"")</f>
        <v/>
      </c>
      <c r="D180" s="134" t="str">
        <f t="array" aca="1" ref="D180" ca="1">IF(AND($C180&lt;&gt;"",$C180&lt;&gt;0),INDEX(名冊[#All],MATCH($C180,名冊[[#All],[姓名]],0),COLUMN(名冊[[#All],[備註]])),"")</f>
        <v/>
      </c>
      <c r="E180" s="140" t="str">
        <f t="array" aca="1" ref="E180" ca="1">IF(AND($C180&lt;&gt;"",$C180&lt;&gt;0),INDEX(名冊[#All],MATCH($C180,名冊[[#All],[姓名]],0),COLUMN(名冊[[#All],[傳訊]])),"")</f>
        <v/>
      </c>
      <c r="F180" s="131" t="str">
        <f t="array" aca="1" ref="F180" ca="1">IF(AND($C180&lt;&gt;"",$C180&lt;&gt;0),INDEX(名冊[#All],MATCH($C180,名冊[[#All],[姓名]],0),COLUMN(名冊[[#All],[通知1]])),"")</f>
        <v/>
      </c>
      <c r="G180" s="131" t="str">
        <f t="array" aca="1" ref="G180" ca="1">IF(AND($C180&lt;&gt;"",$C180&lt;&gt;0),INDEX(名冊[#All],MATCH($C180,名冊[[#All],[姓名]],0),COLUMN(名冊[[#All],[通知2]])),"")</f>
        <v/>
      </c>
      <c r="H180" s="131" t="str">
        <f t="array" aca="1" ref="H180" ca="1">IF(AND($C180&lt;&gt;"",$C180&lt;&gt;0),INDEX(名冊[#All],MATCH($C180,名冊[[#All],[姓名]],0),COLUMN(名冊[[#All],[通知3]])),"")</f>
        <v/>
      </c>
      <c r="I180" s="132" t="str">
        <f t="array" aca="1" ref="I180" ca="1">IF(AND($C180&lt;&gt;"",$C180&lt;&gt;0),(INDIRECT("簡訊[@"&amp;$A$1&amp;"]")&amp;","&amp;(IF(AND($C180&lt;&gt;"",$C180&lt;&gt;0),INDEX(名冊[#All],MATCH($C180,名冊[[#All],[姓名]],0),COLUMN(名冊[[#All],[簡訊]])),""))),"")</f>
        <v/>
      </c>
    </row>
    <row r="181" spans="1:9" ht="25.4" customHeight="1">
      <c r="A181" s="129" t="str">
        <f t="shared" ca="1" si="2"/>
        <v/>
      </c>
      <c r="B181" s="130" t="str">
        <f t="array" aca="1" ref="B181" ca="1">IF(AND($C181&lt;&gt;"",$C181&lt;&gt;0),INDEX(名冊[#All],MATCH($C181,名冊[[#All],[姓名]],0),COLUMN(名冊[[#All],[字號]])),"")</f>
        <v/>
      </c>
      <c r="C181" s="125" t="str">
        <f t="array" aca="1" ref="C181" ca="1">IFERROR(INDEX(名冊[#All],SMALL(IF(INDIRECT("名冊[[#全部],["&amp;$A$1&amp;"]]")&lt;&gt;"",ROW(名冊[[#All],[通知1]]),"N"),ROW(名冊!#REF!)),COLUMN(名冊[[#All],[姓名]])),"")</f>
        <v/>
      </c>
      <c r="D181" s="134" t="str">
        <f t="array" aca="1" ref="D181" ca="1">IF(AND($C181&lt;&gt;"",$C181&lt;&gt;0),INDEX(名冊[#All],MATCH($C181,名冊[[#All],[姓名]],0),COLUMN(名冊[[#All],[備註]])),"")</f>
        <v/>
      </c>
      <c r="E181" s="140" t="str">
        <f t="array" aca="1" ref="E181" ca="1">IF(AND($C181&lt;&gt;"",$C181&lt;&gt;0),INDEX(名冊[#All],MATCH($C181,名冊[[#All],[姓名]],0),COLUMN(名冊[[#All],[傳訊]])),"")</f>
        <v/>
      </c>
      <c r="F181" s="131" t="str">
        <f t="array" aca="1" ref="F181" ca="1">IF(AND($C181&lt;&gt;"",$C181&lt;&gt;0),INDEX(名冊[#All],MATCH($C181,名冊[[#All],[姓名]],0),COLUMN(名冊[[#All],[通知1]])),"")</f>
        <v/>
      </c>
      <c r="G181" s="131" t="str">
        <f t="array" aca="1" ref="G181" ca="1">IF(AND($C181&lt;&gt;"",$C181&lt;&gt;0),INDEX(名冊[#All],MATCH($C181,名冊[[#All],[姓名]],0),COLUMN(名冊[[#All],[通知2]])),"")</f>
        <v/>
      </c>
      <c r="H181" s="131" t="str">
        <f t="array" aca="1" ref="H181" ca="1">IF(AND($C181&lt;&gt;"",$C181&lt;&gt;0),INDEX(名冊[#All],MATCH($C181,名冊[[#All],[姓名]],0),COLUMN(名冊[[#All],[通知3]])),"")</f>
        <v/>
      </c>
      <c r="I181" s="132" t="str">
        <f t="array" aca="1" ref="I181" ca="1">IF(AND($C181&lt;&gt;"",$C181&lt;&gt;0),(INDIRECT("簡訊[@"&amp;$A$1&amp;"]")&amp;","&amp;(IF(AND($C181&lt;&gt;"",$C181&lt;&gt;0),INDEX(名冊[#All],MATCH($C181,名冊[[#All],[姓名]],0),COLUMN(名冊[[#All],[簡訊]])),""))),"")</f>
        <v/>
      </c>
    </row>
    <row r="182" spans="1:9" ht="25.4" customHeight="1">
      <c r="A182" s="129" t="str">
        <f t="shared" ca="1" si="2"/>
        <v/>
      </c>
      <c r="B182" s="130" t="str">
        <f t="array" aca="1" ref="B182" ca="1">IF(AND($C182&lt;&gt;"",$C182&lt;&gt;0),INDEX(名冊[#All],MATCH($C182,名冊[[#All],[姓名]],0),COLUMN(名冊[[#All],[字號]])),"")</f>
        <v/>
      </c>
      <c r="C182" s="125" t="str">
        <f t="array" aca="1" ref="C182" ca="1">IFERROR(INDEX(名冊[#All],SMALL(IF(INDIRECT("名冊[[#全部],["&amp;$A$1&amp;"]]")&lt;&gt;"",ROW(名冊[[#All],[通知1]]),"N"),ROW(名冊!#REF!)),COLUMN(名冊[[#All],[姓名]])),"")</f>
        <v/>
      </c>
      <c r="D182" s="134" t="str">
        <f t="array" aca="1" ref="D182" ca="1">IF(AND($C182&lt;&gt;"",$C182&lt;&gt;0),INDEX(名冊[#All],MATCH($C182,名冊[[#All],[姓名]],0),COLUMN(名冊[[#All],[備註]])),"")</f>
        <v/>
      </c>
      <c r="E182" s="140" t="str">
        <f t="array" aca="1" ref="E182" ca="1">IF(AND($C182&lt;&gt;"",$C182&lt;&gt;0),INDEX(名冊[#All],MATCH($C182,名冊[[#All],[姓名]],0),COLUMN(名冊[[#All],[傳訊]])),"")</f>
        <v/>
      </c>
      <c r="F182" s="131" t="str">
        <f t="array" aca="1" ref="F182" ca="1">IF(AND($C182&lt;&gt;"",$C182&lt;&gt;0),INDEX(名冊[#All],MATCH($C182,名冊[[#All],[姓名]],0),COLUMN(名冊[[#All],[通知1]])),"")</f>
        <v/>
      </c>
      <c r="G182" s="131" t="str">
        <f t="array" aca="1" ref="G182" ca="1">IF(AND($C182&lt;&gt;"",$C182&lt;&gt;0),INDEX(名冊[#All],MATCH($C182,名冊[[#All],[姓名]],0),COLUMN(名冊[[#All],[通知2]])),"")</f>
        <v/>
      </c>
      <c r="H182" s="131" t="str">
        <f t="array" aca="1" ref="H182" ca="1">IF(AND($C182&lt;&gt;"",$C182&lt;&gt;0),INDEX(名冊[#All],MATCH($C182,名冊[[#All],[姓名]],0),COLUMN(名冊[[#All],[通知3]])),"")</f>
        <v/>
      </c>
      <c r="I182" s="132" t="str">
        <f t="array" aca="1" ref="I182" ca="1">IF(AND($C182&lt;&gt;"",$C182&lt;&gt;0),(INDIRECT("簡訊[@"&amp;$A$1&amp;"]")&amp;","&amp;(IF(AND($C182&lt;&gt;"",$C182&lt;&gt;0),INDEX(名冊[#All],MATCH($C182,名冊[[#All],[姓名]],0),COLUMN(名冊[[#All],[簡訊]])),""))),"")</f>
        <v/>
      </c>
    </row>
    <row r="183" spans="1:9" ht="25.4" customHeight="1">
      <c r="A183" s="129">
        <f t="shared" ca="1" si="2"/>
        <v>181</v>
      </c>
      <c r="B183" s="130" t="str">
        <f t="array" aca="1" ref="B183" ca="1">IF(AND($C183&lt;&gt;"",$C183&lt;&gt;0),INDEX(名冊[#All],MATCH($C183,名冊[[#All],[姓名]],0),COLUMN(名冊[[#All],[字號]])),"")</f>
        <v>1-673</v>
      </c>
      <c r="C183" s="125" t="str">
        <f t="array" aca="1" ref="C183" ca="1">IFERROR(INDEX(名冊[#All],SMALL(IF(INDIRECT("名冊[[#全部],["&amp;$A$1&amp;"]]")&lt;&gt;"",ROW(名冊[[#All],[通知1]]),"N"),ROW(名冊!A105)),COLUMN(名冊[[#All],[姓名]])),"")</f>
        <v>姜金樟</v>
      </c>
      <c r="D183" s="134">
        <f t="array" aca="1" ref="D183" ca="1">IF(AND($C183&lt;&gt;"",$C183&lt;&gt;0),INDEX(名冊[#All],MATCH($C183,名冊[[#All],[姓名]],0),COLUMN(名冊[[#All],[備註]])),"")</f>
        <v>0</v>
      </c>
      <c r="E183" s="140">
        <f t="array" aca="1" ref="E183" ca="1">IF(AND($C183&lt;&gt;"",$C183&lt;&gt;0),INDEX(名冊[#All],MATCH($C183,名冊[[#All],[姓名]],0),COLUMN(名冊[[#All],[傳訊]])),"")</f>
        <v>0</v>
      </c>
      <c r="F183" s="131" t="str">
        <f t="array" aca="1" ref="F183" ca="1">IF(AND($C183&lt;&gt;"",$C183&lt;&gt;0),INDEX(名冊[#All],MATCH($C183,名冊[[#All],[姓名]],0),COLUMN(名冊[[#All],[通知1]])),"")</f>
        <v>0913149110</v>
      </c>
      <c r="G183" s="131">
        <f t="array" aca="1" ref="G183" ca="1">IF(AND($C183&lt;&gt;"",$C183&lt;&gt;0),INDEX(名冊[#All],MATCH($C183,名冊[[#All],[姓名]],0),COLUMN(名冊[[#All],[通知2]])),"")</f>
        <v>0</v>
      </c>
      <c r="H183" s="131">
        <f t="array" aca="1" ref="H183" ca="1">IF(AND($C183&lt;&gt;"",$C183&lt;&gt;0),INDEX(名冊[#All],MATCH($C183,名冊[[#All],[姓名]],0),COLUMN(名冊[[#All],[通知3]])),"")</f>
        <v>0</v>
      </c>
      <c r="I183" s="132" t="str">
        <f t="array" aca="1" ref="I183" ca="1">IF(AND($C183&lt;&gt;"",$C183&lt;&gt;0),(INDIRECT("簡訊[@"&amp;$A$1&amp;"]")&amp;","&amp;(IF(AND($C183&lt;&gt;"",$C183&lt;&gt;0),INDEX(名冊[#All],MATCH($C183,名冊[[#All],[姓名]],0),COLUMN(名冊[[#All],[簡訊]])),""))),"")</f>
        <v>0913149110,您好：通知姜金樟 君於龍祥精神護理之家114年4月月費共12567元整，如有疑問請來電(分機218)，謝謝。</v>
      </c>
    </row>
    <row r="184" spans="1:9" ht="25.4" customHeight="1">
      <c r="A184" s="129" t="str">
        <f t="shared" ca="1" si="2"/>
        <v/>
      </c>
      <c r="B184" s="130" t="str">
        <f t="array" aca="1" ref="B184" ca="1">IF(AND($C184&lt;&gt;"",$C184&lt;&gt;0),INDEX(名冊[#All],MATCH($C184,名冊[[#All],[姓名]],0),COLUMN(名冊[[#All],[字號]])),"")</f>
        <v/>
      </c>
      <c r="C184" s="125" t="str">
        <f t="array" aca="1" ref="C184" ca="1">IFERROR(INDEX(名冊[#All],SMALL(IF(INDIRECT("名冊[[#全部],["&amp;$A$1&amp;"]]")&lt;&gt;"",ROW(名冊[[#All],[通知1]]),"N"),ROW(名冊!#REF!)),COLUMN(名冊[[#All],[姓名]])),"")</f>
        <v/>
      </c>
      <c r="D184" s="134" t="str">
        <f t="array" aca="1" ref="D184" ca="1">IF(AND($C184&lt;&gt;"",$C184&lt;&gt;0),INDEX(名冊[#All],MATCH($C184,名冊[[#All],[姓名]],0),COLUMN(名冊[[#All],[備註]])),"")</f>
        <v/>
      </c>
      <c r="E184" s="140" t="str">
        <f t="array" aca="1" ref="E184" ca="1">IF(AND($C184&lt;&gt;"",$C184&lt;&gt;0),INDEX(名冊[#All],MATCH($C184,名冊[[#All],[姓名]],0),COLUMN(名冊[[#All],[傳訊]])),"")</f>
        <v/>
      </c>
      <c r="F184" s="131" t="str">
        <f t="array" aca="1" ref="F184" ca="1">IF(AND($C184&lt;&gt;"",$C184&lt;&gt;0),INDEX(名冊[#All],MATCH($C184,名冊[[#All],[姓名]],0),COLUMN(名冊[[#All],[通知1]])),"")</f>
        <v/>
      </c>
      <c r="G184" s="131" t="str">
        <f t="array" aca="1" ref="G184" ca="1">IF(AND($C184&lt;&gt;"",$C184&lt;&gt;0),INDEX(名冊[#All],MATCH($C184,名冊[[#All],[姓名]],0),COLUMN(名冊[[#All],[通知2]])),"")</f>
        <v/>
      </c>
      <c r="H184" s="131" t="str">
        <f t="array" aca="1" ref="H184" ca="1">IF(AND($C184&lt;&gt;"",$C184&lt;&gt;0),INDEX(名冊[#All],MATCH($C184,名冊[[#All],[姓名]],0),COLUMN(名冊[[#All],[通知3]])),"")</f>
        <v/>
      </c>
      <c r="I184" s="132" t="str">
        <f t="array" aca="1" ref="I184" ca="1">IF(AND($C184&lt;&gt;"",$C184&lt;&gt;0),(INDIRECT("簡訊[@"&amp;$A$1&amp;"]")&amp;","&amp;(IF(AND($C184&lt;&gt;"",$C184&lt;&gt;0),INDEX(名冊[#All],MATCH($C184,名冊[[#All],[姓名]],0),COLUMN(名冊[[#All],[簡訊]])),""))),"")</f>
        <v/>
      </c>
    </row>
    <row r="185" spans="1:9" ht="25.4" customHeight="1">
      <c r="A185" s="129">
        <f t="shared" ca="1" si="2"/>
        <v>183</v>
      </c>
      <c r="B185" s="130" t="str">
        <f t="array" aca="1" ref="B185" ca="1">IF(AND($C185&lt;&gt;"",$C185&lt;&gt;0),INDEX(名冊[#All],MATCH($C185,名冊[[#All],[姓名]],0),COLUMN(名冊[[#All],[字號]])),"")</f>
        <v>1-675</v>
      </c>
      <c r="C185" s="125" t="str">
        <f t="array" aca="1" ref="C185" ca="1">IFERROR(INDEX(名冊[#All],SMALL(IF(INDIRECT("名冊[[#全部],["&amp;$A$1&amp;"]]")&lt;&gt;"",ROW(名冊[[#All],[通知1]]),"N"),ROW(名冊!A106)),COLUMN(名冊[[#All],[姓名]])),"")</f>
        <v>郭李呂玉</v>
      </c>
      <c r="D185" s="134">
        <f t="array" aca="1" ref="D185" ca="1">IF(AND($C185&lt;&gt;"",$C185&lt;&gt;0),INDEX(名冊[#All],MATCH($C185,名冊[[#All],[姓名]],0),COLUMN(名冊[[#All],[備註]])),"")</f>
        <v>0</v>
      </c>
      <c r="E185" s="140">
        <f t="array" aca="1" ref="E185" ca="1">IF(AND($C185&lt;&gt;"",$C185&lt;&gt;0),INDEX(名冊[#All],MATCH($C185,名冊[[#All],[姓名]],0),COLUMN(名冊[[#All],[傳訊]])),"")</f>
        <v>0</v>
      </c>
      <c r="F185" s="131" t="str">
        <f t="array" aca="1" ref="F185" ca="1">IF(AND($C185&lt;&gt;"",$C185&lt;&gt;0),INDEX(名冊[#All],MATCH($C185,名冊[[#All],[姓名]],0),COLUMN(名冊[[#All],[通知1]])),"")</f>
        <v>0935397565</v>
      </c>
      <c r="G185" s="131">
        <f t="array" aca="1" ref="G185" ca="1">IF(AND($C185&lt;&gt;"",$C185&lt;&gt;0),INDEX(名冊[#All],MATCH($C185,名冊[[#All],[姓名]],0),COLUMN(名冊[[#All],[通知2]])),"")</f>
        <v>0</v>
      </c>
      <c r="H185" s="131">
        <f t="array" aca="1" ref="H185" ca="1">IF(AND($C185&lt;&gt;"",$C185&lt;&gt;0),INDEX(名冊[#All],MATCH($C185,名冊[[#All],[姓名]],0),COLUMN(名冊[[#All],[通知3]])),"")</f>
        <v>0</v>
      </c>
      <c r="I185" s="132" t="str">
        <f t="array" aca="1" ref="I185" ca="1">IF(AND($C185&lt;&gt;"",$C185&lt;&gt;0),(INDIRECT("簡訊[@"&amp;$A$1&amp;"]")&amp;","&amp;(IF(AND($C185&lt;&gt;"",$C185&lt;&gt;0),INDEX(名冊[#All],MATCH($C185,名冊[[#All],[姓名]],0),COLUMN(名冊[[#All],[簡訊]])),""))),"")</f>
        <v>0935397565,您好：通知郭李呂玉 君於龍祥精神護理之家114年4月月費共19180元整，如有疑問請來電(分機218)，謝謝。</v>
      </c>
    </row>
    <row r="186" spans="1:9" ht="25.4" customHeight="1">
      <c r="A186" s="129" t="str">
        <f t="shared" ca="1" si="2"/>
        <v/>
      </c>
      <c r="B186" s="130" t="str">
        <f t="array" aca="1" ref="B186" ca="1">IF(AND($C186&lt;&gt;"",$C186&lt;&gt;0),INDEX(名冊[#All],MATCH($C186,名冊[[#All],[姓名]],0),COLUMN(名冊[[#All],[字號]])),"")</f>
        <v/>
      </c>
      <c r="C186" s="125" t="str">
        <f t="array" aca="1" ref="C186" ca="1">IFERROR(INDEX(名冊[#All],SMALL(IF(INDIRECT("名冊[[#全部],["&amp;$A$1&amp;"]]")&lt;&gt;"",ROW(名冊[[#All],[通知1]]),"N"),ROW(名冊!#REF!)),COLUMN(名冊[[#All],[姓名]])),"")</f>
        <v/>
      </c>
      <c r="D186" s="134" t="str">
        <f t="array" aca="1" ref="D186" ca="1">IF(AND($C186&lt;&gt;"",$C186&lt;&gt;0),INDEX(名冊[#All],MATCH($C186,名冊[[#All],[姓名]],0),COLUMN(名冊[[#All],[備註]])),"")</f>
        <v/>
      </c>
      <c r="E186" s="140" t="str">
        <f t="array" aca="1" ref="E186" ca="1">IF(AND($C186&lt;&gt;"",$C186&lt;&gt;0),INDEX(名冊[#All],MATCH($C186,名冊[[#All],[姓名]],0),COLUMN(名冊[[#All],[傳訊]])),"")</f>
        <v/>
      </c>
      <c r="F186" s="131" t="str">
        <f t="array" aca="1" ref="F186" ca="1">IF(AND($C186&lt;&gt;"",$C186&lt;&gt;0),INDEX(名冊[#All],MATCH($C186,名冊[[#All],[姓名]],0),COLUMN(名冊[[#All],[通知1]])),"")</f>
        <v/>
      </c>
      <c r="G186" s="131" t="str">
        <f t="array" aca="1" ref="G186" ca="1">IF(AND($C186&lt;&gt;"",$C186&lt;&gt;0),INDEX(名冊[#All],MATCH($C186,名冊[[#All],[姓名]],0),COLUMN(名冊[[#All],[通知2]])),"")</f>
        <v/>
      </c>
      <c r="H186" s="131" t="str">
        <f t="array" aca="1" ref="H186" ca="1">IF(AND($C186&lt;&gt;"",$C186&lt;&gt;0),INDEX(名冊[#All],MATCH($C186,名冊[[#All],[姓名]],0),COLUMN(名冊[[#All],[通知3]])),"")</f>
        <v/>
      </c>
      <c r="I186" s="132" t="str">
        <f t="array" aca="1" ref="I186" ca="1">IF(AND($C186&lt;&gt;"",$C186&lt;&gt;0),(INDIRECT("簡訊[@"&amp;$A$1&amp;"]")&amp;","&amp;(IF(AND($C186&lt;&gt;"",$C186&lt;&gt;0),INDEX(名冊[#All],MATCH($C186,名冊[[#All],[姓名]],0),COLUMN(名冊[[#All],[簡訊]])),""))),"")</f>
        <v/>
      </c>
    </row>
    <row r="187" spans="1:9" ht="25.4" customHeight="1">
      <c r="A187" s="129" t="str">
        <f t="shared" ca="1" si="2"/>
        <v/>
      </c>
      <c r="B187" s="130" t="str">
        <f t="array" aca="1" ref="B187" ca="1">IF(AND($C187&lt;&gt;"",$C187&lt;&gt;0),INDEX(名冊[#All],MATCH($C187,名冊[[#All],[姓名]],0),COLUMN(名冊[[#All],[字號]])),"")</f>
        <v/>
      </c>
      <c r="C187" s="125" t="str">
        <f t="array" aca="1" ref="C187" ca="1">IFERROR(INDEX(名冊[#All],SMALL(IF(INDIRECT("名冊[[#全部],["&amp;$A$1&amp;"]]")&lt;&gt;"",ROW(名冊[[#All],[通知1]]),"N"),ROW(名冊!#REF!)),COLUMN(名冊[[#All],[姓名]])),"")</f>
        <v/>
      </c>
      <c r="D187" s="134" t="str">
        <f t="array" aca="1" ref="D187" ca="1">IF(AND($C187&lt;&gt;"",$C187&lt;&gt;0),INDEX(名冊[#All],MATCH($C187,名冊[[#All],[姓名]],0),COLUMN(名冊[[#All],[備註]])),"")</f>
        <v/>
      </c>
      <c r="E187" s="140" t="str">
        <f t="array" aca="1" ref="E187" ca="1">IF(AND($C187&lt;&gt;"",$C187&lt;&gt;0),INDEX(名冊[#All],MATCH($C187,名冊[[#All],[姓名]],0),COLUMN(名冊[[#All],[傳訊]])),"")</f>
        <v/>
      </c>
      <c r="F187" s="131" t="str">
        <f t="array" aca="1" ref="F187" ca="1">IF(AND($C187&lt;&gt;"",$C187&lt;&gt;0),INDEX(名冊[#All],MATCH($C187,名冊[[#All],[姓名]],0),COLUMN(名冊[[#All],[通知1]])),"")</f>
        <v/>
      </c>
      <c r="G187" s="131" t="str">
        <f t="array" aca="1" ref="G187" ca="1">IF(AND($C187&lt;&gt;"",$C187&lt;&gt;0),INDEX(名冊[#All],MATCH($C187,名冊[[#All],[姓名]],0),COLUMN(名冊[[#All],[通知2]])),"")</f>
        <v/>
      </c>
      <c r="H187" s="131" t="str">
        <f t="array" aca="1" ref="H187" ca="1">IF(AND($C187&lt;&gt;"",$C187&lt;&gt;0),INDEX(名冊[#All],MATCH($C187,名冊[[#All],[姓名]],0),COLUMN(名冊[[#All],[通知3]])),"")</f>
        <v/>
      </c>
      <c r="I187" s="132" t="str">
        <f t="array" aca="1" ref="I187" ca="1">IF(AND($C187&lt;&gt;"",$C187&lt;&gt;0),(INDIRECT("簡訊[@"&amp;$A$1&amp;"]")&amp;","&amp;(IF(AND($C187&lt;&gt;"",$C187&lt;&gt;0),INDEX(名冊[#All],MATCH($C187,名冊[[#All],[姓名]],0),COLUMN(名冊[[#All],[簡訊]])),""))),"")</f>
        <v/>
      </c>
    </row>
    <row r="188" spans="1:9" ht="25.4" customHeight="1">
      <c r="A188" s="129" t="str">
        <f t="shared" ca="1" si="2"/>
        <v/>
      </c>
      <c r="B188" s="130" t="str">
        <f t="array" aca="1" ref="B188" ca="1">IF(AND($C188&lt;&gt;"",$C188&lt;&gt;0),INDEX(名冊[#All],MATCH($C188,名冊[[#All],[姓名]],0),COLUMN(名冊[[#All],[字號]])),"")</f>
        <v/>
      </c>
      <c r="C188" s="125" t="str">
        <f t="array" aca="1" ref="C188" ca="1">IFERROR(INDEX(名冊[#All],SMALL(IF(INDIRECT("名冊[[#全部],["&amp;$A$1&amp;"]]")&lt;&gt;"",ROW(名冊[[#All],[通知1]]),"N"),ROW(名冊!#REF!)),COLUMN(名冊[[#All],[姓名]])),"")</f>
        <v/>
      </c>
      <c r="D188" s="134" t="str">
        <f t="array" aca="1" ref="D188" ca="1">IF(AND($C188&lt;&gt;"",$C188&lt;&gt;0),INDEX(名冊[#All],MATCH($C188,名冊[[#All],[姓名]],0),COLUMN(名冊[[#All],[備註]])),"")</f>
        <v/>
      </c>
      <c r="E188" s="140" t="str">
        <f t="array" aca="1" ref="E188" ca="1">IF(AND($C188&lt;&gt;"",$C188&lt;&gt;0),INDEX(名冊[#All],MATCH($C188,名冊[[#All],[姓名]],0),COLUMN(名冊[[#All],[傳訊]])),"")</f>
        <v/>
      </c>
      <c r="F188" s="131" t="str">
        <f t="array" aca="1" ref="F188" ca="1">IF(AND($C188&lt;&gt;"",$C188&lt;&gt;0),INDEX(名冊[#All],MATCH($C188,名冊[[#All],[姓名]],0),COLUMN(名冊[[#All],[通知1]])),"")</f>
        <v/>
      </c>
      <c r="G188" s="131" t="str">
        <f t="array" aca="1" ref="G188" ca="1">IF(AND($C188&lt;&gt;"",$C188&lt;&gt;0),INDEX(名冊[#All],MATCH($C188,名冊[[#All],[姓名]],0),COLUMN(名冊[[#All],[通知2]])),"")</f>
        <v/>
      </c>
      <c r="H188" s="131" t="str">
        <f t="array" aca="1" ref="H188" ca="1">IF(AND($C188&lt;&gt;"",$C188&lt;&gt;0),INDEX(名冊[#All],MATCH($C188,名冊[[#All],[姓名]],0),COLUMN(名冊[[#All],[通知3]])),"")</f>
        <v/>
      </c>
      <c r="I188" s="132" t="str">
        <f t="array" aca="1" ref="I188" ca="1">IF(AND($C188&lt;&gt;"",$C188&lt;&gt;0),(INDIRECT("簡訊[@"&amp;$A$1&amp;"]")&amp;","&amp;(IF(AND($C188&lt;&gt;"",$C188&lt;&gt;0),INDEX(名冊[#All],MATCH($C188,名冊[[#All],[姓名]],0),COLUMN(名冊[[#All],[簡訊]])),""))),"")</f>
        <v/>
      </c>
    </row>
    <row r="189" spans="1:9" ht="25.4" customHeight="1">
      <c r="A189" s="129" t="str">
        <f t="shared" ca="1" si="2"/>
        <v/>
      </c>
      <c r="B189" s="130" t="str">
        <f t="array" aca="1" ref="B189" ca="1">IF(AND($C189&lt;&gt;"",$C189&lt;&gt;0),INDEX(名冊[#All],MATCH($C189,名冊[[#All],[姓名]],0),COLUMN(名冊[[#All],[字號]])),"")</f>
        <v/>
      </c>
      <c r="C189" s="125" t="str">
        <f t="array" aca="1" ref="C189" ca="1">IFERROR(INDEX(名冊[#All],SMALL(IF(INDIRECT("名冊[[#全部],["&amp;$A$1&amp;"]]")&lt;&gt;"",ROW(名冊[[#All],[通知1]]),"N"),ROW(名冊!#REF!)),COLUMN(名冊[[#All],[姓名]])),"")</f>
        <v/>
      </c>
      <c r="D189" s="134" t="str">
        <f t="array" aca="1" ref="D189" ca="1">IF(AND($C189&lt;&gt;"",$C189&lt;&gt;0),INDEX(名冊[#All],MATCH($C189,名冊[[#All],[姓名]],0),COLUMN(名冊[[#All],[備註]])),"")</f>
        <v/>
      </c>
      <c r="E189" s="140" t="str">
        <f t="array" aca="1" ref="E189" ca="1">IF(AND($C189&lt;&gt;"",$C189&lt;&gt;0),INDEX(名冊[#All],MATCH($C189,名冊[[#All],[姓名]],0),COLUMN(名冊[[#All],[傳訊]])),"")</f>
        <v/>
      </c>
      <c r="F189" s="131" t="str">
        <f t="array" aca="1" ref="F189" ca="1">IF(AND($C189&lt;&gt;"",$C189&lt;&gt;0),INDEX(名冊[#All],MATCH($C189,名冊[[#All],[姓名]],0),COLUMN(名冊[[#All],[通知1]])),"")</f>
        <v/>
      </c>
      <c r="G189" s="131" t="str">
        <f t="array" aca="1" ref="G189" ca="1">IF(AND($C189&lt;&gt;"",$C189&lt;&gt;0),INDEX(名冊[#All],MATCH($C189,名冊[[#All],[姓名]],0),COLUMN(名冊[[#All],[通知2]])),"")</f>
        <v/>
      </c>
      <c r="H189" s="131" t="str">
        <f t="array" aca="1" ref="H189" ca="1">IF(AND($C189&lt;&gt;"",$C189&lt;&gt;0),INDEX(名冊[#All],MATCH($C189,名冊[[#All],[姓名]],0),COLUMN(名冊[[#All],[通知3]])),"")</f>
        <v/>
      </c>
      <c r="I189" s="132" t="str">
        <f t="array" aca="1" ref="I189" ca="1">IF(AND($C189&lt;&gt;"",$C189&lt;&gt;0),(INDIRECT("簡訊[@"&amp;$A$1&amp;"]")&amp;","&amp;(IF(AND($C189&lt;&gt;"",$C189&lt;&gt;0),INDEX(名冊[#All],MATCH($C189,名冊[[#All],[姓名]],0),COLUMN(名冊[[#All],[簡訊]])),""))),"")</f>
        <v/>
      </c>
    </row>
    <row r="190" spans="1:9" ht="25.4" customHeight="1">
      <c r="A190" s="129">
        <f t="shared" ca="1" si="2"/>
        <v>188</v>
      </c>
      <c r="B190" s="130" t="str">
        <f t="array" aca="1" ref="B190" ca="1">IF(AND($C190&lt;&gt;"",$C190&lt;&gt;0),INDEX(名冊[#All],MATCH($C190,名冊[[#All],[姓名]],0),COLUMN(名冊[[#All],[字號]])),"")</f>
        <v>1-676</v>
      </c>
      <c r="C190" s="125" t="str">
        <f t="array" aca="1" ref="C190" ca="1">IFERROR(INDEX(名冊[#All],SMALL(IF(INDIRECT("名冊[[#全部],["&amp;$A$1&amp;"]]")&lt;&gt;"",ROW(名冊[[#All],[通知1]]),"N"),ROW(名冊!A107)),COLUMN(名冊[[#All],[姓名]])),"")</f>
        <v>曾水坪</v>
      </c>
      <c r="D190" s="134">
        <f t="array" aca="1" ref="D190" ca="1">IF(AND($C190&lt;&gt;"",$C190&lt;&gt;0),INDEX(名冊[#All],MATCH($C190,名冊[[#All],[姓名]],0),COLUMN(名冊[[#All],[備註]])),"")</f>
        <v>0</v>
      </c>
      <c r="E190" s="140">
        <f t="array" aca="1" ref="E190" ca="1">IF(AND($C190&lt;&gt;"",$C190&lt;&gt;0),INDEX(名冊[#All],MATCH($C190,名冊[[#All],[姓名]],0),COLUMN(名冊[[#All],[傳訊]])),"")</f>
        <v>0</v>
      </c>
      <c r="F190" s="131" t="str">
        <f t="array" aca="1" ref="F190" ca="1">IF(AND($C190&lt;&gt;"",$C190&lt;&gt;0),INDEX(名冊[#All],MATCH($C190,名冊[[#All],[姓名]],0),COLUMN(名冊[[#All],[通知1]])),"")</f>
        <v>0915661878</v>
      </c>
      <c r="G190" s="131">
        <f t="array" aca="1" ref="G190" ca="1">IF(AND($C190&lt;&gt;"",$C190&lt;&gt;0),INDEX(名冊[#All],MATCH($C190,名冊[[#All],[姓名]],0),COLUMN(名冊[[#All],[通知2]])),"")</f>
        <v>0</v>
      </c>
      <c r="H190" s="131">
        <f t="array" aca="1" ref="H190" ca="1">IF(AND($C190&lt;&gt;"",$C190&lt;&gt;0),INDEX(名冊[#All],MATCH($C190,名冊[[#All],[姓名]],0),COLUMN(名冊[[#All],[通知3]])),"")</f>
        <v>0</v>
      </c>
      <c r="I190" s="132" t="str">
        <f t="array" aca="1" ref="I190" ca="1">IF(AND($C190&lt;&gt;"",$C190&lt;&gt;0),(INDIRECT("簡訊[@"&amp;$A$1&amp;"]")&amp;","&amp;(IF(AND($C190&lt;&gt;"",$C190&lt;&gt;0),INDEX(名冊[#All],MATCH($C190,名冊[[#All],[姓名]],0),COLUMN(名冊[[#All],[簡訊]])),""))),"")</f>
        <v>0915661878,您好：通知曾水坪 君於龍祥精神護理之家114年4月月費共18003元整，如有疑問請來電(分機218)，謝謝。</v>
      </c>
    </row>
    <row r="191" spans="1:9" ht="25.4" customHeight="1">
      <c r="A191" s="129" t="str">
        <f t="shared" ca="1" si="2"/>
        <v/>
      </c>
      <c r="B191" s="130" t="str">
        <f t="array" aca="1" ref="B191" ca="1">IF(AND($C191&lt;&gt;"",$C191&lt;&gt;0),INDEX(名冊[#All],MATCH($C191,名冊[[#All],[姓名]],0),COLUMN(名冊[[#All],[字號]])),"")</f>
        <v/>
      </c>
      <c r="C191" s="125" t="str">
        <f t="array" aca="1" ref="C191" ca="1">IFERROR(INDEX(名冊[#All],SMALL(IF(INDIRECT("名冊[[#全部],["&amp;$A$1&amp;"]]")&lt;&gt;"",ROW(名冊[[#All],[通知1]]),"N"),ROW(名冊!#REF!)),COLUMN(名冊[[#All],[姓名]])),"")</f>
        <v/>
      </c>
      <c r="D191" s="134" t="str">
        <f t="array" aca="1" ref="D191" ca="1">IF(AND($C191&lt;&gt;"",$C191&lt;&gt;0),INDEX(名冊[#All],MATCH($C191,名冊[[#All],[姓名]],0),COLUMN(名冊[[#All],[備註]])),"")</f>
        <v/>
      </c>
      <c r="E191" s="140" t="str">
        <f t="array" aca="1" ref="E191" ca="1">IF(AND($C191&lt;&gt;"",$C191&lt;&gt;0),INDEX(名冊[#All],MATCH($C191,名冊[[#All],[姓名]],0),COLUMN(名冊[[#All],[傳訊]])),"")</f>
        <v/>
      </c>
      <c r="F191" s="131" t="str">
        <f t="array" aca="1" ref="F191" ca="1">IF(AND($C191&lt;&gt;"",$C191&lt;&gt;0),INDEX(名冊[#All],MATCH($C191,名冊[[#All],[姓名]],0),COLUMN(名冊[[#All],[通知1]])),"")</f>
        <v/>
      </c>
      <c r="G191" s="131" t="str">
        <f t="array" aca="1" ref="G191" ca="1">IF(AND($C191&lt;&gt;"",$C191&lt;&gt;0),INDEX(名冊[#All],MATCH($C191,名冊[[#All],[姓名]],0),COLUMN(名冊[[#All],[通知2]])),"")</f>
        <v/>
      </c>
      <c r="H191" s="131" t="str">
        <f t="array" aca="1" ref="H191" ca="1">IF(AND($C191&lt;&gt;"",$C191&lt;&gt;0),INDEX(名冊[#All],MATCH($C191,名冊[[#All],[姓名]],0),COLUMN(名冊[[#All],[通知3]])),"")</f>
        <v/>
      </c>
      <c r="I191" s="132" t="str">
        <f t="array" aca="1" ref="I191" ca="1">IF(AND($C191&lt;&gt;"",$C191&lt;&gt;0),(INDIRECT("簡訊[@"&amp;$A$1&amp;"]")&amp;","&amp;(IF(AND($C191&lt;&gt;"",$C191&lt;&gt;0),INDEX(名冊[#All],MATCH($C191,名冊[[#All],[姓名]],0),COLUMN(名冊[[#All],[簡訊]])),""))),"")</f>
        <v/>
      </c>
    </row>
    <row r="192" spans="1:9" ht="25.4" customHeight="1">
      <c r="A192" s="129" t="str">
        <f t="shared" ca="1" si="2"/>
        <v/>
      </c>
      <c r="B192" s="130" t="str">
        <f t="array" aca="1" ref="B192" ca="1">IF(AND($C192&lt;&gt;"",$C192&lt;&gt;0),INDEX(名冊[#All],MATCH($C192,名冊[[#All],[姓名]],0),COLUMN(名冊[[#All],[字號]])),"")</f>
        <v/>
      </c>
      <c r="C192" s="125" t="str">
        <f t="array" aca="1" ref="C192" ca="1">IFERROR(INDEX(名冊[#All],SMALL(IF(INDIRECT("名冊[[#全部],["&amp;$A$1&amp;"]]")&lt;&gt;"",ROW(名冊[[#All],[通知1]]),"N"),ROW(名冊!#REF!)),COLUMN(名冊[[#All],[姓名]])),"")</f>
        <v/>
      </c>
      <c r="D192" s="134" t="str">
        <f t="array" aca="1" ref="D192" ca="1">IF(AND($C192&lt;&gt;"",$C192&lt;&gt;0),INDEX(名冊[#All],MATCH($C192,名冊[[#All],[姓名]],0),COLUMN(名冊[[#All],[備註]])),"")</f>
        <v/>
      </c>
      <c r="E192" s="140" t="str">
        <f t="array" aca="1" ref="E192" ca="1">IF(AND($C192&lt;&gt;"",$C192&lt;&gt;0),INDEX(名冊[#All],MATCH($C192,名冊[[#All],[姓名]],0),COLUMN(名冊[[#All],[傳訊]])),"")</f>
        <v/>
      </c>
      <c r="F192" s="131" t="str">
        <f t="array" aca="1" ref="F192" ca="1">IF(AND($C192&lt;&gt;"",$C192&lt;&gt;0),INDEX(名冊[#All],MATCH($C192,名冊[[#All],[姓名]],0),COLUMN(名冊[[#All],[通知1]])),"")</f>
        <v/>
      </c>
      <c r="G192" s="131" t="str">
        <f t="array" aca="1" ref="G192" ca="1">IF(AND($C192&lt;&gt;"",$C192&lt;&gt;0),INDEX(名冊[#All],MATCH($C192,名冊[[#All],[姓名]],0),COLUMN(名冊[[#All],[通知2]])),"")</f>
        <v/>
      </c>
      <c r="H192" s="131" t="str">
        <f t="array" aca="1" ref="H192" ca="1">IF(AND($C192&lt;&gt;"",$C192&lt;&gt;0),INDEX(名冊[#All],MATCH($C192,名冊[[#All],[姓名]],0),COLUMN(名冊[[#All],[通知3]])),"")</f>
        <v/>
      </c>
      <c r="I192" s="132" t="str">
        <f t="array" aca="1" ref="I192" ca="1">IF(AND($C192&lt;&gt;"",$C192&lt;&gt;0),(INDIRECT("簡訊[@"&amp;$A$1&amp;"]")&amp;","&amp;(IF(AND($C192&lt;&gt;"",$C192&lt;&gt;0),INDEX(名冊[#All],MATCH($C192,名冊[[#All],[姓名]],0),COLUMN(名冊[[#All],[簡訊]])),""))),"")</f>
        <v/>
      </c>
    </row>
    <row r="193" spans="1:9" ht="25.4" customHeight="1">
      <c r="A193" s="129">
        <f t="shared" ca="1" si="2"/>
        <v>191</v>
      </c>
      <c r="B193" s="130" t="str">
        <f t="array" aca="1" ref="B193" ca="1">IF(AND($C193&lt;&gt;"",$C193&lt;&gt;0),INDEX(名冊[#All],MATCH($C193,名冊[[#All],[姓名]],0),COLUMN(名冊[[#All],[字號]])),"")</f>
        <v>1-678</v>
      </c>
      <c r="C193" s="125" t="str">
        <f t="array" aca="1" ref="C193" ca="1">IFERROR(INDEX(名冊[#All],SMALL(IF(INDIRECT("名冊[[#全部],["&amp;$A$1&amp;"]]")&lt;&gt;"",ROW(名冊[[#All],[通知1]]),"N"),ROW(名冊!A108)),COLUMN(名冊[[#All],[姓名]])),"")</f>
        <v>林麗梅</v>
      </c>
      <c r="D193" s="134" t="str">
        <f t="array" aca="1" ref="D193" ca="1">IF(AND($C193&lt;&gt;"",$C193&lt;&gt;0),INDEX(名冊[#All],MATCH($C193,名冊[[#All],[姓名]],0),COLUMN(名冊[[#All],[備註]])),"")</f>
        <v>3/8往生</v>
      </c>
      <c r="E193" s="140">
        <f t="array" aca="1" ref="E193" ca="1">IF(AND($C193&lt;&gt;"",$C193&lt;&gt;0),INDEX(名冊[#All],MATCH($C193,名冊[[#All],[姓名]],0),COLUMN(名冊[[#All],[傳訊]])),"")</f>
        <v>0</v>
      </c>
      <c r="F193" s="131" t="str">
        <f t="array" aca="1" ref="F193" ca="1">IF(AND($C193&lt;&gt;"",$C193&lt;&gt;0),INDEX(名冊[#All],MATCH($C193,名冊[[#All],[姓名]],0),COLUMN(名冊[[#All],[通知1]])),"")</f>
        <v>0930067284</v>
      </c>
      <c r="G193" s="131">
        <f t="array" aca="1" ref="G193" ca="1">IF(AND($C193&lt;&gt;"",$C193&lt;&gt;0),INDEX(名冊[#All],MATCH($C193,名冊[[#All],[姓名]],0),COLUMN(名冊[[#All],[通知2]])),"")</f>
        <v>0</v>
      </c>
      <c r="H193" s="131">
        <f t="array" aca="1" ref="H193" ca="1">IF(AND($C193&lt;&gt;"",$C193&lt;&gt;0),INDEX(名冊[#All],MATCH($C193,名冊[[#All],[姓名]],0),COLUMN(名冊[[#All],[通知3]])),"")</f>
        <v>0</v>
      </c>
      <c r="I193" s="132" t="str">
        <f t="array" aca="1" ref="I193" ca="1">IF(AND($C193&lt;&gt;"",$C193&lt;&gt;0),(INDIRECT("簡訊[@"&amp;$A$1&amp;"]")&amp;","&amp;(IF(AND($C193&lt;&gt;"",$C193&lt;&gt;0),INDEX(名冊[#All],MATCH($C193,名冊[[#All],[姓名]],0),COLUMN(名冊[[#All],[簡訊]])),""))),"")</f>
        <v>0930067284,您好：通知林麗梅 君於龍祥精神護理之家114年4月月費共 溢收24843元整，如有疑問請來電(分機218)，謝謝。</v>
      </c>
    </row>
    <row r="194" spans="1:9" ht="25.4" customHeight="1">
      <c r="A194" s="129">
        <f t="shared" ca="1" si="2"/>
        <v>192</v>
      </c>
      <c r="B194" s="130" t="str">
        <f t="array" aca="1" ref="B194" ca="1">IF(AND($C194&lt;&gt;"",$C194&lt;&gt;0),INDEX(名冊[#All],MATCH($C194,名冊[[#All],[姓名]],0),COLUMN(名冊[[#All],[字號]])),"")</f>
        <v>1-681</v>
      </c>
      <c r="C194" s="125" t="str">
        <f t="array" aca="1" ref="C194" ca="1">IFERROR(INDEX(名冊[#All],SMALL(IF(INDIRECT("名冊[[#全部],["&amp;$A$1&amp;"]]")&lt;&gt;"",ROW(名冊[[#All],[通知1]]),"N"),ROW(名冊!A109)),COLUMN(名冊[[#All],[姓名]])),"")</f>
        <v>王萬珉</v>
      </c>
      <c r="D194" s="134" t="str">
        <f t="array" aca="1" ref="D194" ca="1">IF(AND($C194&lt;&gt;"",$C194&lt;&gt;0),INDEX(名冊[#All],MATCH($C194,名冊[[#All],[姓名]],0),COLUMN(名冊[[#All],[備註]])),"")</f>
        <v>轉補助身分(桃園市補助)</v>
      </c>
      <c r="E194" s="140">
        <f t="array" aca="1" ref="E194" ca="1">IF(AND($C194&lt;&gt;"",$C194&lt;&gt;0),INDEX(名冊[#All],MATCH($C194,名冊[[#All],[姓名]],0),COLUMN(名冊[[#All],[傳訊]])),"")</f>
        <v>0</v>
      </c>
      <c r="F194" s="131" t="str">
        <f t="array" aca="1" ref="F194" ca="1">IF(AND($C194&lt;&gt;"",$C194&lt;&gt;0),INDEX(名冊[#All],MATCH($C194,名冊[[#All],[姓名]],0),COLUMN(名冊[[#All],[通知1]])),"")</f>
        <v>0912599909</v>
      </c>
      <c r="G194" s="131">
        <f t="array" aca="1" ref="G194" ca="1">IF(AND($C194&lt;&gt;"",$C194&lt;&gt;0),INDEX(名冊[#All],MATCH($C194,名冊[[#All],[姓名]],0),COLUMN(名冊[[#All],[通知2]])),"")</f>
        <v>0</v>
      </c>
      <c r="H194" s="131">
        <f t="array" aca="1" ref="H194" ca="1">IF(AND($C194&lt;&gt;"",$C194&lt;&gt;0),INDEX(名冊[#All],MATCH($C194,名冊[[#All],[姓名]],0),COLUMN(名冊[[#All],[通知3]])),"")</f>
        <v>0</v>
      </c>
      <c r="I194" s="132" t="str">
        <f t="array" aca="1" ref="I194" ca="1">IF(AND($C194&lt;&gt;"",$C194&lt;&gt;0),(INDIRECT("簡訊[@"&amp;$A$1&amp;"]")&amp;","&amp;(IF(AND($C194&lt;&gt;"",$C194&lt;&gt;0),INDEX(名冊[#All],MATCH($C194,名冊[[#All],[姓名]],0),COLUMN(名冊[[#All],[簡訊]])),""))),"")</f>
        <v>0912599909,您好：通知王萬珉 君於龍祥精神護理之家114年4月月費(含欠費)共54409元整，如有疑問請來電(分機218)，謝謝。</v>
      </c>
    </row>
    <row r="195" spans="1:9" ht="25.4" customHeight="1">
      <c r="A195" s="129">
        <f t="shared" ref="A195:A258" ca="1" si="3">IF($C195&lt;&gt;"",ROW()-2,"")</f>
        <v>193</v>
      </c>
      <c r="B195" s="130" t="str">
        <f t="array" aca="1" ref="B195" ca="1">IF(AND($C195&lt;&gt;"",$C195&lt;&gt;0),INDEX(名冊[#All],MATCH($C195,名冊[[#All],[姓名]],0),COLUMN(名冊[[#All],[字號]])),"")</f>
        <v>1-682</v>
      </c>
      <c r="C195" s="125" t="str">
        <f t="array" aca="1" ref="C195" ca="1">IFERROR(INDEX(名冊[#All],SMALL(IF(INDIRECT("名冊[[#全部],["&amp;$A$1&amp;"]]")&lt;&gt;"",ROW(名冊[[#All],[通知1]]),"N"),ROW(名冊!A110)),COLUMN(名冊[[#All],[姓名]])),"")</f>
        <v>黃瑞土</v>
      </c>
      <c r="D195" s="134">
        <f t="array" aca="1" ref="D195" ca="1">IF(AND($C195&lt;&gt;"",$C195&lt;&gt;0),INDEX(名冊[#All],MATCH($C195,名冊[[#All],[姓名]],0),COLUMN(名冊[[#All],[備註]])),"")</f>
        <v>0</v>
      </c>
      <c r="E195" s="140">
        <f t="array" aca="1" ref="E195" ca="1">IF(AND($C195&lt;&gt;"",$C195&lt;&gt;0),INDEX(名冊[#All],MATCH($C195,名冊[[#All],[姓名]],0),COLUMN(名冊[[#All],[傳訊]])),"")</f>
        <v>0</v>
      </c>
      <c r="F195" s="131" t="str">
        <f t="array" aca="1" ref="F195" ca="1">IF(AND($C195&lt;&gt;"",$C195&lt;&gt;0),INDEX(名冊[#All],MATCH($C195,名冊[[#All],[姓名]],0),COLUMN(名冊[[#All],[通知1]])),"")</f>
        <v>0933849842</v>
      </c>
      <c r="G195" s="131">
        <f t="array" aca="1" ref="G195" ca="1">IF(AND($C195&lt;&gt;"",$C195&lt;&gt;0),INDEX(名冊[#All],MATCH($C195,名冊[[#All],[姓名]],0),COLUMN(名冊[[#All],[通知2]])),"")</f>
        <v>0</v>
      </c>
      <c r="H195" s="131">
        <f t="array" aca="1" ref="H195" ca="1">IF(AND($C195&lt;&gt;"",$C195&lt;&gt;0),INDEX(名冊[#All],MATCH($C195,名冊[[#All],[姓名]],0),COLUMN(名冊[[#All],[通知3]])),"")</f>
        <v>0</v>
      </c>
      <c r="I195" s="132" t="str">
        <f t="array" aca="1" ref="I195" ca="1">IF(AND($C195&lt;&gt;"",$C195&lt;&gt;0),(INDIRECT("簡訊[@"&amp;$A$1&amp;"]")&amp;","&amp;(IF(AND($C195&lt;&gt;"",$C195&lt;&gt;0),INDEX(名冊[#All],MATCH($C195,名冊[[#All],[姓名]],0),COLUMN(名冊[[#All],[簡訊]])),""))),"")</f>
        <v>0933849842,您好：通知黃瑞土 君於龍祥精神護理之家114年4月月費共13681元整，如有疑問請來電(分機218)，謝謝。</v>
      </c>
    </row>
    <row r="196" spans="1:9" ht="25.4" customHeight="1">
      <c r="A196" s="129">
        <f t="shared" ca="1" si="3"/>
        <v>194</v>
      </c>
      <c r="B196" s="130" t="str">
        <f t="array" aca="1" ref="B196" ca="1">IF(AND($C196&lt;&gt;"",$C196&lt;&gt;0),INDEX(名冊[#All],MATCH($C196,名冊[[#All],[姓名]],0),COLUMN(名冊[[#All],[字號]])),"")</f>
        <v>1-683</v>
      </c>
      <c r="C196" s="125" t="str">
        <f t="array" aca="1" ref="C196" ca="1">IFERROR(INDEX(名冊[#All],SMALL(IF(INDIRECT("名冊[[#全部],["&amp;$A$1&amp;"]]")&lt;&gt;"",ROW(名冊[[#All],[通知1]]),"N"),ROW(名冊!A111)),COLUMN(名冊[[#All],[姓名]])),"")</f>
        <v>林宜田</v>
      </c>
      <c r="D196" s="134">
        <f t="array" aca="1" ref="D196" ca="1">IF(AND($C196&lt;&gt;"",$C196&lt;&gt;0),INDEX(名冊[#All],MATCH($C196,名冊[[#All],[姓名]],0),COLUMN(名冊[[#All],[備註]])),"")</f>
        <v>0</v>
      </c>
      <c r="E196" s="140">
        <f t="array" aca="1" ref="E196" ca="1">IF(AND($C196&lt;&gt;"",$C196&lt;&gt;0),INDEX(名冊[#All],MATCH($C196,名冊[[#All],[姓名]],0),COLUMN(名冊[[#All],[傳訊]])),"")</f>
        <v>0</v>
      </c>
      <c r="F196" s="131" t="str">
        <f t="array" aca="1" ref="F196" ca="1">IF(AND($C196&lt;&gt;"",$C196&lt;&gt;0),INDEX(名冊[#All],MATCH($C196,名冊[[#All],[姓名]],0),COLUMN(名冊[[#All],[通知1]])),"")</f>
        <v>0987873206</v>
      </c>
      <c r="G196" s="131">
        <f t="array" aca="1" ref="G196" ca="1">IF(AND($C196&lt;&gt;"",$C196&lt;&gt;0),INDEX(名冊[#All],MATCH($C196,名冊[[#All],[姓名]],0),COLUMN(名冊[[#All],[通知2]])),"")</f>
        <v>0</v>
      </c>
      <c r="H196" s="131">
        <f t="array" aca="1" ref="H196" ca="1">IF(AND($C196&lt;&gt;"",$C196&lt;&gt;0),INDEX(名冊[#All],MATCH($C196,名冊[[#All],[姓名]],0),COLUMN(名冊[[#All],[通知3]])),"")</f>
        <v>0</v>
      </c>
      <c r="I196" s="132" t="str">
        <f t="array" aca="1" ref="I196" ca="1">IF(AND($C196&lt;&gt;"",$C196&lt;&gt;0),(INDIRECT("簡訊[@"&amp;$A$1&amp;"]")&amp;","&amp;(IF(AND($C196&lt;&gt;"",$C196&lt;&gt;0),INDEX(名冊[#All],MATCH($C196,名冊[[#All],[姓名]],0),COLUMN(名冊[[#All],[簡訊]])),""))),"")</f>
        <v>0987873206,您好：通知林宜田 君於龍祥精神護理之家114年4月月費共9805元整，如有疑問請來電(分機218)，謝謝。</v>
      </c>
    </row>
    <row r="197" spans="1:9" ht="25.4" customHeight="1">
      <c r="A197" s="129" t="str">
        <f t="shared" ca="1" si="3"/>
        <v/>
      </c>
      <c r="B197" s="130" t="str">
        <f t="array" aca="1" ref="B197" ca="1">IF(AND($C197&lt;&gt;"",$C197&lt;&gt;0),INDEX(名冊[#All],MATCH($C197,名冊[[#All],[姓名]],0),COLUMN(名冊[[#All],[字號]])),"")</f>
        <v/>
      </c>
      <c r="C197" s="125" t="str">
        <f t="array" aca="1" ref="C197" ca="1">IFERROR(INDEX(名冊[#All],SMALL(IF(INDIRECT("名冊[[#全部],["&amp;$A$1&amp;"]]")&lt;&gt;"",ROW(名冊[[#All],[通知1]]),"N"),ROW(名冊!#REF!)),COLUMN(名冊[[#All],[姓名]])),"")</f>
        <v/>
      </c>
      <c r="D197" s="134" t="str">
        <f t="array" aca="1" ref="D197" ca="1">IF(AND($C197&lt;&gt;"",$C197&lt;&gt;0),INDEX(名冊[#All],MATCH($C197,名冊[[#All],[姓名]],0),COLUMN(名冊[[#All],[備註]])),"")</f>
        <v/>
      </c>
      <c r="E197" s="140" t="str">
        <f t="array" aca="1" ref="E197" ca="1">IF(AND($C197&lt;&gt;"",$C197&lt;&gt;0),INDEX(名冊[#All],MATCH($C197,名冊[[#All],[姓名]],0),COLUMN(名冊[[#All],[傳訊]])),"")</f>
        <v/>
      </c>
      <c r="F197" s="131" t="str">
        <f t="array" aca="1" ref="F197" ca="1">IF(AND($C197&lt;&gt;"",$C197&lt;&gt;0),INDEX(名冊[#All],MATCH($C197,名冊[[#All],[姓名]],0),COLUMN(名冊[[#All],[通知1]])),"")</f>
        <v/>
      </c>
      <c r="G197" s="131" t="str">
        <f t="array" aca="1" ref="G197" ca="1">IF(AND($C197&lt;&gt;"",$C197&lt;&gt;0),INDEX(名冊[#All],MATCH($C197,名冊[[#All],[姓名]],0),COLUMN(名冊[[#All],[通知2]])),"")</f>
        <v/>
      </c>
      <c r="H197" s="131" t="str">
        <f t="array" aca="1" ref="H197" ca="1">IF(AND($C197&lt;&gt;"",$C197&lt;&gt;0),INDEX(名冊[#All],MATCH($C197,名冊[[#All],[姓名]],0),COLUMN(名冊[[#All],[通知3]])),"")</f>
        <v/>
      </c>
      <c r="I197" s="132" t="str">
        <f t="array" aca="1" ref="I197" ca="1">IF(AND($C197&lt;&gt;"",$C197&lt;&gt;0),(INDIRECT("簡訊[@"&amp;$A$1&amp;"]")&amp;","&amp;(IF(AND($C197&lt;&gt;"",$C197&lt;&gt;0),INDEX(名冊[#All],MATCH($C197,名冊[[#All],[姓名]],0),COLUMN(名冊[[#All],[簡訊]])),""))),"")</f>
        <v/>
      </c>
    </row>
    <row r="198" spans="1:9" ht="25.4" customHeight="1">
      <c r="A198" s="129">
        <f t="shared" ca="1" si="3"/>
        <v>196</v>
      </c>
      <c r="B198" s="130" t="str">
        <f t="array" aca="1" ref="B198" ca="1">IF(AND($C198&lt;&gt;"",$C198&lt;&gt;0),INDEX(名冊[#All],MATCH($C198,名冊[[#All],[姓名]],0),COLUMN(名冊[[#All],[字號]])),"")</f>
        <v>1-684</v>
      </c>
      <c r="C198" s="125" t="str">
        <f t="array" aca="1" ref="C198" ca="1">IFERROR(INDEX(名冊[#All],SMALL(IF(INDIRECT("名冊[[#全部],["&amp;$A$1&amp;"]]")&lt;&gt;"",ROW(名冊[[#All],[通知1]]),"N"),ROW(名冊!A112)),COLUMN(名冊[[#All],[姓名]])),"")</f>
        <v>楊玉齡</v>
      </c>
      <c r="D198" s="134">
        <f t="array" aca="1" ref="D198" ca="1">IF(AND($C198&lt;&gt;"",$C198&lt;&gt;0),INDEX(名冊[#All],MATCH($C198,名冊[[#All],[姓名]],0),COLUMN(名冊[[#All],[備註]])),"")</f>
        <v>0</v>
      </c>
      <c r="E198" s="140">
        <f t="array" aca="1" ref="E198" ca="1">IF(AND($C198&lt;&gt;"",$C198&lt;&gt;0),INDEX(名冊[#All],MATCH($C198,名冊[[#All],[姓名]],0),COLUMN(名冊[[#All],[傳訊]])),"")</f>
        <v>0</v>
      </c>
      <c r="F198" s="131" t="str">
        <f t="array" aca="1" ref="F198" ca="1">IF(AND($C198&lt;&gt;"",$C198&lt;&gt;0),INDEX(名冊[#All],MATCH($C198,名冊[[#All],[姓名]],0),COLUMN(名冊[[#All],[通知1]])),"")</f>
        <v>0975199873</v>
      </c>
      <c r="G198" s="131">
        <f t="array" aca="1" ref="G198" ca="1">IF(AND($C198&lt;&gt;"",$C198&lt;&gt;0),INDEX(名冊[#All],MATCH($C198,名冊[[#All],[姓名]],0),COLUMN(名冊[[#All],[通知2]])),"")</f>
        <v>0</v>
      </c>
      <c r="H198" s="131">
        <f t="array" aca="1" ref="H198" ca="1">IF(AND($C198&lt;&gt;"",$C198&lt;&gt;0),INDEX(名冊[#All],MATCH($C198,名冊[[#All],[姓名]],0),COLUMN(名冊[[#All],[通知3]])),"")</f>
        <v>0</v>
      </c>
      <c r="I198" s="132" t="str">
        <f t="array" aca="1" ref="I198" ca="1">IF(AND($C198&lt;&gt;"",$C198&lt;&gt;0),(INDIRECT("簡訊[@"&amp;$A$1&amp;"]")&amp;","&amp;(IF(AND($C198&lt;&gt;"",$C198&lt;&gt;0),INDEX(名冊[#All],MATCH($C198,名冊[[#All],[姓名]],0),COLUMN(名冊[[#All],[簡訊]])),""))),"")</f>
        <v>0975199873,您好：通知楊玉齡 君於龍祥精神護理之家114年4月月費共 溢收17036元整，如有疑問請來電(分機218)，謝謝。</v>
      </c>
    </row>
    <row r="199" spans="1:9" ht="25.4" customHeight="1">
      <c r="A199" s="129" t="str">
        <f t="shared" ca="1" si="3"/>
        <v/>
      </c>
      <c r="B199" s="130" t="str">
        <f t="array" aca="1" ref="B199" ca="1">IF(AND($C199&lt;&gt;"",$C199&lt;&gt;0),INDEX(名冊[#All],MATCH($C199,名冊[[#All],[姓名]],0),COLUMN(名冊[[#All],[字號]])),"")</f>
        <v/>
      </c>
      <c r="C199" s="125" t="str">
        <f t="array" aca="1" ref="C199" ca="1">IFERROR(INDEX(名冊[#All],SMALL(IF(INDIRECT("名冊[[#全部],["&amp;$A$1&amp;"]]")&lt;&gt;"",ROW(名冊[[#All],[通知1]]),"N"),ROW(名冊!#REF!)),COLUMN(名冊[[#All],[姓名]])),"")</f>
        <v/>
      </c>
      <c r="D199" s="134" t="str">
        <f t="array" aca="1" ref="D199" ca="1">IF(AND($C199&lt;&gt;"",$C199&lt;&gt;0),INDEX(名冊[#All],MATCH($C199,名冊[[#All],[姓名]],0),COLUMN(名冊[[#All],[備註]])),"")</f>
        <v/>
      </c>
      <c r="E199" s="140" t="str">
        <f t="array" aca="1" ref="E199" ca="1">IF(AND($C199&lt;&gt;"",$C199&lt;&gt;0),INDEX(名冊[#All],MATCH($C199,名冊[[#All],[姓名]],0),COLUMN(名冊[[#All],[傳訊]])),"")</f>
        <v/>
      </c>
      <c r="F199" s="131" t="str">
        <f t="array" aca="1" ref="F199" ca="1">IF(AND($C199&lt;&gt;"",$C199&lt;&gt;0),INDEX(名冊[#All],MATCH($C199,名冊[[#All],[姓名]],0),COLUMN(名冊[[#All],[通知1]])),"")</f>
        <v/>
      </c>
      <c r="G199" s="131" t="str">
        <f t="array" aca="1" ref="G199" ca="1">IF(AND($C199&lt;&gt;"",$C199&lt;&gt;0),INDEX(名冊[#All],MATCH($C199,名冊[[#All],[姓名]],0),COLUMN(名冊[[#All],[通知2]])),"")</f>
        <v/>
      </c>
      <c r="H199" s="131" t="str">
        <f t="array" aca="1" ref="H199" ca="1">IF(AND($C199&lt;&gt;"",$C199&lt;&gt;0),INDEX(名冊[#All],MATCH($C199,名冊[[#All],[姓名]],0),COLUMN(名冊[[#All],[通知3]])),"")</f>
        <v/>
      </c>
      <c r="I199" s="132" t="str">
        <f t="array" aca="1" ref="I199" ca="1">IF(AND($C199&lt;&gt;"",$C199&lt;&gt;0),(INDIRECT("簡訊[@"&amp;$A$1&amp;"]")&amp;","&amp;(IF(AND($C199&lt;&gt;"",$C199&lt;&gt;0),INDEX(名冊[#All],MATCH($C199,名冊[[#All],[姓名]],0),COLUMN(名冊[[#All],[簡訊]])),""))),"")</f>
        <v/>
      </c>
    </row>
    <row r="200" spans="1:9" ht="25.4" customHeight="1">
      <c r="A200" s="129">
        <f t="shared" ca="1" si="3"/>
        <v>198</v>
      </c>
      <c r="B200" s="130" t="str">
        <f t="array" aca="1" ref="B200" ca="1">IF(AND($C200&lt;&gt;"",$C200&lt;&gt;0),INDEX(名冊[#All],MATCH($C200,名冊[[#All],[姓名]],0),COLUMN(名冊[[#All],[字號]])),"")</f>
        <v>1-685</v>
      </c>
      <c r="C200" s="125" t="str">
        <f t="array" aca="1" ref="C200" ca="1">IFERROR(INDEX(名冊[#All],SMALL(IF(INDIRECT("名冊[[#全部],["&amp;$A$1&amp;"]]")&lt;&gt;"",ROW(名冊[[#All],[通知1]]),"N"),ROW(名冊!A113)),COLUMN(名冊[[#All],[姓名]])),"")</f>
        <v>張水松</v>
      </c>
      <c r="D200" s="134">
        <f t="array" aca="1" ref="D200" ca="1">IF(AND($C200&lt;&gt;"",$C200&lt;&gt;0),INDEX(名冊[#All],MATCH($C200,名冊[[#All],[姓名]],0),COLUMN(名冊[[#All],[備註]])),"")</f>
        <v>0</v>
      </c>
      <c r="E200" s="140">
        <f t="array" aca="1" ref="E200" ca="1">IF(AND($C200&lt;&gt;"",$C200&lt;&gt;0),INDEX(名冊[#All],MATCH($C200,名冊[[#All],[姓名]],0),COLUMN(名冊[[#All],[傳訊]])),"")</f>
        <v>0</v>
      </c>
      <c r="F200" s="131" t="str">
        <f t="array" aca="1" ref="F200" ca="1">IF(AND($C200&lt;&gt;"",$C200&lt;&gt;0),INDEX(名冊[#All],MATCH($C200,名冊[[#All],[姓名]],0),COLUMN(名冊[[#All],[通知1]])),"")</f>
        <v>0920438827</v>
      </c>
      <c r="G200" s="131">
        <f t="array" aca="1" ref="G200" ca="1">IF(AND($C200&lt;&gt;"",$C200&lt;&gt;0),INDEX(名冊[#All],MATCH($C200,名冊[[#All],[姓名]],0),COLUMN(名冊[[#All],[通知2]])),"")</f>
        <v>0</v>
      </c>
      <c r="H200" s="131">
        <f t="array" aca="1" ref="H200" ca="1">IF(AND($C200&lt;&gt;"",$C200&lt;&gt;0),INDEX(名冊[#All],MATCH($C200,名冊[[#All],[姓名]],0),COLUMN(名冊[[#All],[通知3]])),"")</f>
        <v>0</v>
      </c>
      <c r="I200" s="132" t="str">
        <f t="array" aca="1" ref="I200" ca="1">IF(AND($C200&lt;&gt;"",$C200&lt;&gt;0),(INDIRECT("簡訊[@"&amp;$A$1&amp;"]")&amp;","&amp;(IF(AND($C200&lt;&gt;"",$C200&lt;&gt;0),INDEX(名冊[#All],MATCH($C200,名冊[[#All],[姓名]],0),COLUMN(名冊[[#All],[簡訊]])),""))),"")</f>
        <v>0920438827,您好：通知張水松 君於龍祥精神護理之家114年4月月費共16879元整，如有疑問請來電(分機218)，謝謝。</v>
      </c>
    </row>
    <row r="201" spans="1:9" ht="25.4" customHeight="1">
      <c r="A201" s="129" t="str">
        <f t="shared" ca="1" si="3"/>
        <v/>
      </c>
      <c r="B201" s="130" t="str">
        <f t="array" aca="1" ref="B201" ca="1">IF(AND($C201&lt;&gt;"",$C201&lt;&gt;0),INDEX(名冊[#All],MATCH($C201,名冊[[#All],[姓名]],0),COLUMN(名冊[[#All],[字號]])),"")</f>
        <v/>
      </c>
      <c r="C201" s="125" t="str">
        <f t="array" aca="1" ref="C201" ca="1">IFERROR(INDEX(名冊[#All],SMALL(IF(INDIRECT("名冊[[#全部],["&amp;$A$1&amp;"]]")&lt;&gt;"",ROW(名冊[[#All],[通知1]]),"N"),ROW(名冊!#REF!)),COLUMN(名冊[[#All],[姓名]])),"")</f>
        <v/>
      </c>
      <c r="D201" s="134" t="str">
        <f t="array" aca="1" ref="D201" ca="1">IF(AND($C201&lt;&gt;"",$C201&lt;&gt;0),INDEX(名冊[#All],MATCH($C201,名冊[[#All],[姓名]],0),COLUMN(名冊[[#All],[備註]])),"")</f>
        <v/>
      </c>
      <c r="E201" s="140" t="str">
        <f t="array" aca="1" ref="E201" ca="1">IF(AND($C201&lt;&gt;"",$C201&lt;&gt;0),INDEX(名冊[#All],MATCH($C201,名冊[[#All],[姓名]],0),COLUMN(名冊[[#All],[傳訊]])),"")</f>
        <v/>
      </c>
      <c r="F201" s="131" t="str">
        <f t="array" aca="1" ref="F201" ca="1">IF(AND($C201&lt;&gt;"",$C201&lt;&gt;0),INDEX(名冊[#All],MATCH($C201,名冊[[#All],[姓名]],0),COLUMN(名冊[[#All],[通知1]])),"")</f>
        <v/>
      </c>
      <c r="G201" s="131" t="str">
        <f t="array" aca="1" ref="G201" ca="1">IF(AND($C201&lt;&gt;"",$C201&lt;&gt;0),INDEX(名冊[#All],MATCH($C201,名冊[[#All],[姓名]],0),COLUMN(名冊[[#All],[通知2]])),"")</f>
        <v/>
      </c>
      <c r="H201" s="131" t="str">
        <f t="array" aca="1" ref="H201" ca="1">IF(AND($C201&lt;&gt;"",$C201&lt;&gt;0),INDEX(名冊[#All],MATCH($C201,名冊[[#All],[姓名]],0),COLUMN(名冊[[#All],[通知3]])),"")</f>
        <v/>
      </c>
      <c r="I201" s="132" t="str">
        <f t="array" aca="1" ref="I201" ca="1">IF(AND($C201&lt;&gt;"",$C201&lt;&gt;0),(INDIRECT("簡訊[@"&amp;$A$1&amp;"]")&amp;","&amp;(IF(AND($C201&lt;&gt;"",$C201&lt;&gt;0),INDEX(名冊[#All],MATCH($C201,名冊[[#All],[姓名]],0),COLUMN(名冊[[#All],[簡訊]])),""))),"")</f>
        <v/>
      </c>
    </row>
    <row r="202" spans="1:9" ht="25.4" customHeight="1">
      <c r="A202" s="129" t="str">
        <f t="shared" ca="1" si="3"/>
        <v/>
      </c>
      <c r="B202" s="130" t="str">
        <f t="array" aca="1" ref="B202" ca="1">IF(AND($C202&lt;&gt;"",$C202&lt;&gt;0),INDEX(名冊[#All],MATCH($C202,名冊[[#All],[姓名]],0),COLUMN(名冊[[#All],[字號]])),"")</f>
        <v/>
      </c>
      <c r="C202" s="125" t="str">
        <f t="array" aca="1" ref="C202" ca="1">IFERROR(INDEX(名冊[#All],SMALL(IF(INDIRECT("名冊[[#全部],["&amp;$A$1&amp;"]]")&lt;&gt;"",ROW(名冊[[#All],[通知1]]),"N"),ROW(名冊!#REF!)),COLUMN(名冊[[#All],[姓名]])),"")</f>
        <v/>
      </c>
      <c r="D202" s="134" t="str">
        <f t="array" aca="1" ref="D202" ca="1">IF(AND($C202&lt;&gt;"",$C202&lt;&gt;0),INDEX(名冊[#All],MATCH($C202,名冊[[#All],[姓名]],0),COLUMN(名冊[[#All],[備註]])),"")</f>
        <v/>
      </c>
      <c r="E202" s="140" t="str">
        <f t="array" aca="1" ref="E202" ca="1">IF(AND($C202&lt;&gt;"",$C202&lt;&gt;0),INDEX(名冊[#All],MATCH($C202,名冊[[#All],[姓名]],0),COLUMN(名冊[[#All],[傳訊]])),"")</f>
        <v/>
      </c>
      <c r="F202" s="131" t="str">
        <f t="array" aca="1" ref="F202" ca="1">IF(AND($C202&lt;&gt;"",$C202&lt;&gt;0),INDEX(名冊[#All],MATCH($C202,名冊[[#All],[姓名]],0),COLUMN(名冊[[#All],[通知1]])),"")</f>
        <v/>
      </c>
      <c r="G202" s="131" t="str">
        <f t="array" aca="1" ref="G202" ca="1">IF(AND($C202&lt;&gt;"",$C202&lt;&gt;0),INDEX(名冊[#All],MATCH($C202,名冊[[#All],[姓名]],0),COLUMN(名冊[[#All],[通知2]])),"")</f>
        <v/>
      </c>
      <c r="H202" s="131" t="str">
        <f t="array" aca="1" ref="H202" ca="1">IF(AND($C202&lt;&gt;"",$C202&lt;&gt;0),INDEX(名冊[#All],MATCH($C202,名冊[[#All],[姓名]],0),COLUMN(名冊[[#All],[通知3]])),"")</f>
        <v/>
      </c>
      <c r="I202" s="132" t="str">
        <f t="array" aca="1" ref="I202" ca="1">IF(AND($C202&lt;&gt;"",$C202&lt;&gt;0),(INDIRECT("簡訊[@"&amp;$A$1&amp;"]")&amp;","&amp;(IF(AND($C202&lt;&gt;"",$C202&lt;&gt;0),INDEX(名冊[#All],MATCH($C202,名冊[[#All],[姓名]],0),COLUMN(名冊[[#All],[簡訊]])),""))),"")</f>
        <v/>
      </c>
    </row>
    <row r="203" spans="1:9" ht="25.4" customHeight="1">
      <c r="A203" s="129">
        <f t="shared" ca="1" si="3"/>
        <v>201</v>
      </c>
      <c r="B203" s="130" t="str">
        <f t="array" aca="1" ref="B203" ca="1">IF(AND($C203&lt;&gt;"",$C203&lt;&gt;0),INDEX(名冊[#All],MATCH($C203,名冊[[#All],[姓名]],0),COLUMN(名冊[[#All],[字號]])),"")</f>
        <v>1-687</v>
      </c>
      <c r="C203" s="125" t="str">
        <f t="array" aca="1" ref="C203" ca="1">IFERROR(INDEX(名冊[#All],SMALL(IF(INDIRECT("名冊[[#全部],["&amp;$A$1&amp;"]]")&lt;&gt;"",ROW(名冊[[#All],[通知1]]),"N"),ROW(名冊!A114)),COLUMN(名冊[[#All],[姓名]])),"")</f>
        <v>梁億郎</v>
      </c>
      <c r="D203" s="134" t="str">
        <f t="array" aca="1" ref="D203" ca="1">IF(AND($C203&lt;&gt;"",$C203&lt;&gt;0),INDEX(名冊[#All],MATCH($C203,名冊[[#All],[姓名]],0),COLUMN(名冊[[#All],[備註]])),"")</f>
        <v>3/24往生</v>
      </c>
      <c r="E203" s="140">
        <f t="array" aca="1" ref="E203" ca="1">IF(AND($C203&lt;&gt;"",$C203&lt;&gt;0),INDEX(名冊[#All],MATCH($C203,名冊[[#All],[姓名]],0),COLUMN(名冊[[#All],[傳訊]])),"")</f>
        <v>0</v>
      </c>
      <c r="F203" s="131" t="str">
        <f t="array" aca="1" ref="F203" ca="1">IF(AND($C203&lt;&gt;"",$C203&lt;&gt;0),INDEX(名冊[#All],MATCH($C203,名冊[[#All],[姓名]],0),COLUMN(名冊[[#All],[通知1]])),"")</f>
        <v>0979224589</v>
      </c>
      <c r="G203" s="131">
        <f t="array" aca="1" ref="G203" ca="1">IF(AND($C203&lt;&gt;"",$C203&lt;&gt;0),INDEX(名冊[#All],MATCH($C203,名冊[[#All],[姓名]],0),COLUMN(名冊[[#All],[通知2]])),"")</f>
        <v>0</v>
      </c>
      <c r="H203" s="131">
        <f t="array" aca="1" ref="H203" ca="1">IF(AND($C203&lt;&gt;"",$C203&lt;&gt;0),INDEX(名冊[#All],MATCH($C203,名冊[[#All],[姓名]],0),COLUMN(名冊[[#All],[通知3]])),"")</f>
        <v>0</v>
      </c>
      <c r="I203" s="132" t="str">
        <f t="array" aca="1" ref="I203" ca="1">IF(AND($C203&lt;&gt;"",$C203&lt;&gt;0),(INDIRECT("簡訊[@"&amp;$A$1&amp;"]")&amp;","&amp;(IF(AND($C203&lt;&gt;"",$C203&lt;&gt;0),INDEX(名冊[#All],MATCH($C203,名冊[[#All],[姓名]],0),COLUMN(名冊[[#All],[簡訊]])),""))),"")</f>
        <v>0979224589,您好：通知梁億郎 君於龍祥精神護理之家114年4月月費共 溢收9938元整，如有疑問請來電(分機218)，謝謝。</v>
      </c>
    </row>
    <row r="204" spans="1:9" ht="25.4" customHeight="1">
      <c r="A204" s="129" t="str">
        <f t="shared" ca="1" si="3"/>
        <v/>
      </c>
      <c r="B204" s="130" t="str">
        <f t="array" aca="1" ref="B204" ca="1">IF(AND($C204&lt;&gt;"",$C204&lt;&gt;0),INDEX(名冊[#All],MATCH($C204,名冊[[#All],[姓名]],0),COLUMN(名冊[[#All],[字號]])),"")</f>
        <v/>
      </c>
      <c r="C204" s="125" t="str">
        <f t="array" aca="1" ref="C204" ca="1">IFERROR(INDEX(名冊[#All],SMALL(IF(INDIRECT("名冊[[#全部],["&amp;$A$1&amp;"]]")&lt;&gt;"",ROW(名冊[[#All],[通知1]]),"N"),ROW(名冊!#REF!)),COLUMN(名冊[[#All],[姓名]])),"")</f>
        <v/>
      </c>
      <c r="D204" s="134" t="str">
        <f t="array" aca="1" ref="D204" ca="1">IF(AND($C204&lt;&gt;"",$C204&lt;&gt;0),INDEX(名冊[#All],MATCH($C204,名冊[[#All],[姓名]],0),COLUMN(名冊[[#All],[備註]])),"")</f>
        <v/>
      </c>
      <c r="E204" s="140" t="str">
        <f t="array" aca="1" ref="E204" ca="1">IF(AND($C204&lt;&gt;"",$C204&lt;&gt;0),INDEX(名冊[#All],MATCH($C204,名冊[[#All],[姓名]],0),COLUMN(名冊[[#All],[傳訊]])),"")</f>
        <v/>
      </c>
      <c r="F204" s="131" t="str">
        <f t="array" aca="1" ref="F204" ca="1">IF(AND($C204&lt;&gt;"",$C204&lt;&gt;0),INDEX(名冊[#All],MATCH($C204,名冊[[#All],[姓名]],0),COLUMN(名冊[[#All],[通知1]])),"")</f>
        <v/>
      </c>
      <c r="G204" s="131" t="str">
        <f t="array" aca="1" ref="G204" ca="1">IF(AND($C204&lt;&gt;"",$C204&lt;&gt;0),INDEX(名冊[#All],MATCH($C204,名冊[[#All],[姓名]],0),COLUMN(名冊[[#All],[通知2]])),"")</f>
        <v/>
      </c>
      <c r="H204" s="131" t="str">
        <f t="array" aca="1" ref="H204" ca="1">IF(AND($C204&lt;&gt;"",$C204&lt;&gt;0),INDEX(名冊[#All],MATCH($C204,名冊[[#All],[姓名]],0),COLUMN(名冊[[#All],[通知3]])),"")</f>
        <v/>
      </c>
      <c r="I204" s="132" t="str">
        <f t="array" aca="1" ref="I204" ca="1">IF(AND($C204&lt;&gt;"",$C204&lt;&gt;0),(INDIRECT("簡訊[@"&amp;$A$1&amp;"]")&amp;","&amp;(IF(AND($C204&lt;&gt;"",$C204&lt;&gt;0),INDEX(名冊[#All],MATCH($C204,名冊[[#All],[姓名]],0),COLUMN(名冊[[#All],[簡訊]])),""))),"")</f>
        <v/>
      </c>
    </row>
    <row r="205" spans="1:9" ht="25.4" customHeight="1">
      <c r="A205" s="129">
        <f t="shared" ca="1" si="3"/>
        <v>203</v>
      </c>
      <c r="B205" s="130" t="str">
        <f t="array" aca="1" ref="B205" ca="1">IF(AND($C205&lt;&gt;"",$C205&lt;&gt;0),INDEX(名冊[#All],MATCH($C205,名冊[[#All],[姓名]],0),COLUMN(名冊[[#All],[字號]])),"")</f>
        <v>1-690</v>
      </c>
      <c r="C205" s="125" t="str">
        <f t="array" aca="1" ref="C205" ca="1">IFERROR(INDEX(名冊[#All],SMALL(IF(INDIRECT("名冊[[#全部],["&amp;$A$1&amp;"]]")&lt;&gt;"",ROW(名冊[[#All],[通知1]]),"N"),ROW(名冊!A115)),COLUMN(名冊[[#All],[姓名]])),"")</f>
        <v>王楊金妹</v>
      </c>
      <c r="D205" s="134">
        <f t="array" aca="1" ref="D205" ca="1">IF(AND($C205&lt;&gt;"",$C205&lt;&gt;0),INDEX(名冊[#All],MATCH($C205,名冊[[#All],[姓名]],0),COLUMN(名冊[[#All],[備註]])),"")</f>
        <v>0</v>
      </c>
      <c r="E205" s="140">
        <f t="array" aca="1" ref="E205" ca="1">IF(AND($C205&lt;&gt;"",$C205&lt;&gt;0),INDEX(名冊[#All],MATCH($C205,名冊[[#All],[姓名]],0),COLUMN(名冊[[#All],[傳訊]])),"")</f>
        <v>0</v>
      </c>
      <c r="F205" s="131" t="str">
        <f t="array" aca="1" ref="F205" ca="1">IF(AND($C205&lt;&gt;"",$C205&lt;&gt;0),INDEX(名冊[#All],MATCH($C205,名冊[[#All],[姓名]],0),COLUMN(名冊[[#All],[通知1]])),"")</f>
        <v>0939108555</v>
      </c>
      <c r="G205" s="131">
        <f t="array" aca="1" ref="G205" ca="1">IF(AND($C205&lt;&gt;"",$C205&lt;&gt;0),INDEX(名冊[#All],MATCH($C205,名冊[[#All],[姓名]],0),COLUMN(名冊[[#All],[通知2]])),"")</f>
        <v>0</v>
      </c>
      <c r="H205" s="131">
        <f t="array" aca="1" ref="H205" ca="1">IF(AND($C205&lt;&gt;"",$C205&lt;&gt;0),INDEX(名冊[#All],MATCH($C205,名冊[[#All],[姓名]],0),COLUMN(名冊[[#All],[通知3]])),"")</f>
        <v>0</v>
      </c>
      <c r="I205" s="132" t="str">
        <f t="array" aca="1" ref="I205" ca="1">IF(AND($C205&lt;&gt;"",$C205&lt;&gt;0),(INDIRECT("簡訊[@"&amp;$A$1&amp;"]")&amp;","&amp;(IF(AND($C205&lt;&gt;"",$C205&lt;&gt;0),INDEX(名冊[#All],MATCH($C205,名冊[[#All],[姓名]],0),COLUMN(名冊[[#All],[簡訊]])),""))),"")</f>
        <v>0939108555,您好：通知王楊金妹 君於龍祥精神護理之家114年4月月費共10444元整，如有疑問請來電(分機218)，謝謝。</v>
      </c>
    </row>
    <row r="206" spans="1:9" ht="25.4" customHeight="1">
      <c r="A206" s="129">
        <f t="shared" ca="1" si="3"/>
        <v>204</v>
      </c>
      <c r="B206" s="130" t="str">
        <f t="array" aca="1" ref="B206" ca="1">IF(AND($C206&lt;&gt;"",$C206&lt;&gt;0),INDEX(名冊[#All],MATCH($C206,名冊[[#All],[姓名]],0),COLUMN(名冊[[#All],[字號]])),"")</f>
        <v>1-693</v>
      </c>
      <c r="C206" s="125" t="str">
        <f t="array" aca="1" ref="C206" ca="1">IFERROR(INDEX(名冊[#All],SMALL(IF(INDIRECT("名冊[[#全部],["&amp;$A$1&amp;"]]")&lt;&gt;"",ROW(名冊[[#All],[通知1]]),"N"),ROW(名冊!A116)),COLUMN(名冊[[#All],[姓名]])),"")</f>
        <v>陳柏宏</v>
      </c>
      <c r="D206" s="134">
        <f t="array" aca="1" ref="D206" ca="1">IF(AND($C206&lt;&gt;"",$C206&lt;&gt;0),INDEX(名冊[#All],MATCH($C206,名冊[[#All],[姓名]],0),COLUMN(名冊[[#All],[備註]])),"")</f>
        <v>0</v>
      </c>
      <c r="E206" s="140">
        <f t="array" aca="1" ref="E206" ca="1">IF(AND($C206&lt;&gt;"",$C206&lt;&gt;0),INDEX(名冊[#All],MATCH($C206,名冊[[#All],[姓名]],0),COLUMN(名冊[[#All],[傳訊]])),"")</f>
        <v>0</v>
      </c>
      <c r="F206" s="131" t="str">
        <f t="array" aca="1" ref="F206" ca="1">IF(AND($C206&lt;&gt;"",$C206&lt;&gt;0),INDEX(名冊[#All],MATCH($C206,名冊[[#All],[姓名]],0),COLUMN(名冊[[#All],[通知1]])),"")</f>
        <v>0916211660</v>
      </c>
      <c r="G206" s="131">
        <f t="array" aca="1" ref="G206" ca="1">IF(AND($C206&lt;&gt;"",$C206&lt;&gt;0),INDEX(名冊[#All],MATCH($C206,名冊[[#All],[姓名]],0),COLUMN(名冊[[#All],[通知2]])),"")</f>
        <v>0</v>
      </c>
      <c r="H206" s="131">
        <f t="array" aca="1" ref="H206" ca="1">IF(AND($C206&lt;&gt;"",$C206&lt;&gt;0),INDEX(名冊[#All],MATCH($C206,名冊[[#All],[姓名]],0),COLUMN(名冊[[#All],[通知3]])),"")</f>
        <v>0</v>
      </c>
      <c r="I206" s="132" t="str">
        <f t="array" aca="1" ref="I206" ca="1">IF(AND($C206&lt;&gt;"",$C206&lt;&gt;0),(INDIRECT("簡訊[@"&amp;$A$1&amp;"]")&amp;","&amp;(IF(AND($C206&lt;&gt;"",$C206&lt;&gt;0),INDEX(名冊[#All],MATCH($C206,名冊[[#All],[姓名]],0),COLUMN(名冊[[#All],[簡訊]])),""))),"")</f>
        <v>0916211660,您好：通知陳柏宏 君於龍祥精神護理之家114年4月月費共17692元整，如有疑問請來電(分機218)，謝謝。</v>
      </c>
    </row>
    <row r="207" spans="1:9" ht="25.4" customHeight="1">
      <c r="A207" s="129">
        <f t="shared" ca="1" si="3"/>
        <v>205</v>
      </c>
      <c r="B207" s="130" t="str">
        <f t="array" aca="1" ref="B207" ca="1">IF(AND($C207&lt;&gt;"",$C207&lt;&gt;0),INDEX(名冊[#All],MATCH($C207,名冊[[#All],[姓名]],0),COLUMN(名冊[[#All],[字號]])),"")</f>
        <v>1-695</v>
      </c>
      <c r="C207" s="125" t="str">
        <f t="array" aca="1" ref="C207" ca="1">IFERROR(INDEX(名冊[#All],SMALL(IF(INDIRECT("名冊[[#全部],["&amp;$A$1&amp;"]]")&lt;&gt;"",ROW(名冊[[#All],[通知1]]),"N"),ROW(名冊!A117)),COLUMN(名冊[[#All],[姓名]])),"")</f>
        <v>林昇祺</v>
      </c>
      <c r="D207" s="134">
        <f t="array" aca="1" ref="D207" ca="1">IF(AND($C207&lt;&gt;"",$C207&lt;&gt;0),INDEX(名冊[#All],MATCH($C207,名冊[[#All],[姓名]],0),COLUMN(名冊[[#All],[備註]])),"")</f>
        <v>0</v>
      </c>
      <c r="E207" s="140">
        <f t="array" aca="1" ref="E207" ca="1">IF(AND($C207&lt;&gt;"",$C207&lt;&gt;0),INDEX(名冊[#All],MATCH($C207,名冊[[#All],[姓名]],0),COLUMN(名冊[[#All],[傳訊]])),"")</f>
        <v>0</v>
      </c>
      <c r="F207" s="131" t="str">
        <f t="array" aca="1" ref="F207" ca="1">IF(AND($C207&lt;&gt;"",$C207&lt;&gt;0),INDEX(名冊[#All],MATCH($C207,名冊[[#All],[姓名]],0),COLUMN(名冊[[#All],[通知1]])),"")</f>
        <v>0958926378</v>
      </c>
      <c r="G207" s="131">
        <f t="array" aca="1" ref="G207" ca="1">IF(AND($C207&lt;&gt;"",$C207&lt;&gt;0),INDEX(名冊[#All],MATCH($C207,名冊[[#All],[姓名]],0),COLUMN(名冊[[#All],[通知2]])),"")</f>
        <v>0</v>
      </c>
      <c r="H207" s="131">
        <f t="array" aca="1" ref="H207" ca="1">IF(AND($C207&lt;&gt;"",$C207&lt;&gt;0),INDEX(名冊[#All],MATCH($C207,名冊[[#All],[姓名]],0),COLUMN(名冊[[#All],[通知3]])),"")</f>
        <v>0</v>
      </c>
      <c r="I207" s="132" t="str">
        <f t="array" aca="1" ref="I207" ca="1">IF(AND($C207&lt;&gt;"",$C207&lt;&gt;0),(INDIRECT("簡訊[@"&amp;$A$1&amp;"]")&amp;","&amp;(IF(AND($C207&lt;&gt;"",$C207&lt;&gt;0),INDEX(名冊[#All],MATCH($C207,名冊[[#All],[姓名]],0),COLUMN(名冊[[#All],[簡訊]])),""))),"")</f>
        <v>0958926378,您好：通知林昇祺 君於龍祥精神護理之家114年4月月費(含欠費)共21370元整，如有疑問請來電(分機218)，謝謝。</v>
      </c>
    </row>
    <row r="208" spans="1:9" ht="25.4" customHeight="1">
      <c r="A208" s="129">
        <f t="shared" ca="1" si="3"/>
        <v>206</v>
      </c>
      <c r="B208" s="130" t="str">
        <f t="array" aca="1" ref="B208" ca="1">IF(AND($C208&lt;&gt;"",$C208&lt;&gt;0),INDEX(名冊[#All],MATCH($C208,名冊[[#All],[姓名]],0),COLUMN(名冊[[#All],[字號]])),"")</f>
        <v>1-698</v>
      </c>
      <c r="C208" s="125" t="str">
        <f t="array" aca="1" ref="C208" ca="1">IFERROR(INDEX(名冊[#All],SMALL(IF(INDIRECT("名冊[[#全部],["&amp;$A$1&amp;"]]")&lt;&gt;"",ROW(名冊[[#All],[通知1]]),"N"),ROW(名冊!A118)),COLUMN(名冊[[#All],[姓名]])),"")</f>
        <v>尚建德</v>
      </c>
      <c r="D208" s="134">
        <f t="array" aca="1" ref="D208" ca="1">IF(AND($C208&lt;&gt;"",$C208&lt;&gt;0),INDEX(名冊[#All],MATCH($C208,名冊[[#All],[姓名]],0),COLUMN(名冊[[#All],[備註]])),"")</f>
        <v>0</v>
      </c>
      <c r="E208" s="140">
        <f t="array" aca="1" ref="E208" ca="1">IF(AND($C208&lt;&gt;"",$C208&lt;&gt;0),INDEX(名冊[#All],MATCH($C208,名冊[[#All],[姓名]],0),COLUMN(名冊[[#All],[傳訊]])),"")</f>
        <v>0</v>
      </c>
      <c r="F208" s="131" t="str">
        <f t="array" aca="1" ref="F208" ca="1">IF(AND($C208&lt;&gt;"",$C208&lt;&gt;0),INDEX(名冊[#All],MATCH($C208,名冊[[#All],[姓名]],0),COLUMN(名冊[[#All],[通知1]])),"")</f>
        <v>0920590953</v>
      </c>
      <c r="G208" s="131">
        <f t="array" aca="1" ref="G208" ca="1">IF(AND($C208&lt;&gt;"",$C208&lt;&gt;0),INDEX(名冊[#All],MATCH($C208,名冊[[#All],[姓名]],0),COLUMN(名冊[[#All],[通知2]])),"")</f>
        <v>0</v>
      </c>
      <c r="H208" s="131">
        <f t="array" aca="1" ref="H208" ca="1">IF(AND($C208&lt;&gt;"",$C208&lt;&gt;0),INDEX(名冊[#All],MATCH($C208,名冊[[#All],[姓名]],0),COLUMN(名冊[[#All],[通知3]])),"")</f>
        <v>0</v>
      </c>
      <c r="I208" s="132" t="str">
        <f t="array" aca="1" ref="I208" ca="1">IF(AND($C208&lt;&gt;"",$C208&lt;&gt;0),(INDIRECT("簡訊[@"&amp;$A$1&amp;"]")&amp;","&amp;(IF(AND($C208&lt;&gt;"",$C208&lt;&gt;0),INDEX(名冊[#All],MATCH($C208,名冊[[#All],[姓名]],0),COLUMN(名冊[[#All],[簡訊]])),""))),"")</f>
        <v>0920590953,您好：通知尚建德 君於龍祥精神護理之家114年4月月費共14687元整，如有疑問請來電(分機218)，謝謝。</v>
      </c>
    </row>
    <row r="209" spans="1:9" ht="25.4" customHeight="1">
      <c r="A209" s="129">
        <f t="shared" ca="1" si="3"/>
        <v>207</v>
      </c>
      <c r="B209" s="130" t="str">
        <f t="array" aca="1" ref="B209" ca="1">IF(AND($C209&lt;&gt;"",$C209&lt;&gt;0),INDEX(名冊[#All],MATCH($C209,名冊[[#All],[姓名]],0),COLUMN(名冊[[#All],[字號]])),"")</f>
        <v>1-700</v>
      </c>
      <c r="C209" s="125" t="str">
        <f t="array" aca="1" ref="C209" ca="1">IFERROR(INDEX(名冊[#All],SMALL(IF(INDIRECT("名冊[[#全部],["&amp;$A$1&amp;"]]")&lt;&gt;"",ROW(名冊[[#All],[通知1]]),"N"),ROW(名冊!A119)),COLUMN(名冊[[#All],[姓名]])),"")</f>
        <v>謝月梅</v>
      </c>
      <c r="D209" s="134">
        <f t="array" aca="1" ref="D209" ca="1">IF(AND($C209&lt;&gt;"",$C209&lt;&gt;0),INDEX(名冊[#All],MATCH($C209,名冊[[#All],[姓名]],0),COLUMN(名冊[[#All],[備註]])),"")</f>
        <v>0</v>
      </c>
      <c r="E209" s="140">
        <f t="array" aca="1" ref="E209" ca="1">IF(AND($C209&lt;&gt;"",$C209&lt;&gt;0),INDEX(名冊[#All],MATCH($C209,名冊[[#All],[姓名]],0),COLUMN(名冊[[#All],[傳訊]])),"")</f>
        <v>0</v>
      </c>
      <c r="F209" s="131" t="str">
        <f t="array" aca="1" ref="F209" ca="1">IF(AND($C209&lt;&gt;"",$C209&lt;&gt;0),INDEX(名冊[#All],MATCH($C209,名冊[[#All],[姓名]],0),COLUMN(名冊[[#All],[通知1]])),"")</f>
        <v>0933971171</v>
      </c>
      <c r="G209" s="131">
        <f t="array" aca="1" ref="G209" ca="1">IF(AND($C209&lt;&gt;"",$C209&lt;&gt;0),INDEX(名冊[#All],MATCH($C209,名冊[[#All],[姓名]],0),COLUMN(名冊[[#All],[通知2]])),"")</f>
        <v>0</v>
      </c>
      <c r="H209" s="131">
        <f t="array" aca="1" ref="H209" ca="1">IF(AND($C209&lt;&gt;"",$C209&lt;&gt;0),INDEX(名冊[#All],MATCH($C209,名冊[[#All],[姓名]],0),COLUMN(名冊[[#All],[通知3]])),"")</f>
        <v>0</v>
      </c>
      <c r="I209" s="132" t="str">
        <f t="array" aca="1" ref="I209" ca="1">IF(AND($C209&lt;&gt;"",$C209&lt;&gt;0),(INDIRECT("簡訊[@"&amp;$A$1&amp;"]")&amp;","&amp;(IF(AND($C209&lt;&gt;"",$C209&lt;&gt;0),INDEX(名冊[#All],MATCH($C209,名冊[[#All],[姓名]],0),COLUMN(名冊[[#All],[簡訊]])),""))),"")</f>
        <v>0933971171,您好：通知謝月梅 君於龍祥精神護理之家114年4月月費共14807元整，如有疑問請來電(分機218)，謝謝。</v>
      </c>
    </row>
    <row r="210" spans="1:9" ht="25.4" customHeight="1">
      <c r="A210" s="129" t="str">
        <f t="shared" ca="1" si="3"/>
        <v/>
      </c>
      <c r="B210" s="130" t="str">
        <f t="array" aca="1" ref="B210" ca="1">IF(AND($C210&lt;&gt;"",$C210&lt;&gt;0),INDEX(名冊[#All],MATCH($C210,名冊[[#All],[姓名]],0),COLUMN(名冊[[#All],[字號]])),"")</f>
        <v/>
      </c>
      <c r="C210" s="125" t="str">
        <f t="array" aca="1" ref="C210" ca="1">IFERROR(INDEX(名冊[#All],SMALL(IF(INDIRECT("名冊[[#全部],["&amp;$A$1&amp;"]]")&lt;&gt;"",ROW(名冊[[#All],[通知1]]),"N"),ROW(名冊!#REF!)),COLUMN(名冊[[#All],[姓名]])),"")</f>
        <v/>
      </c>
      <c r="D210" s="134" t="str">
        <f t="array" aca="1" ref="D210" ca="1">IF(AND($C210&lt;&gt;"",$C210&lt;&gt;0),INDEX(名冊[#All],MATCH($C210,名冊[[#All],[姓名]],0),COLUMN(名冊[[#All],[備註]])),"")</f>
        <v/>
      </c>
      <c r="E210" s="140" t="str">
        <f t="array" aca="1" ref="E210" ca="1">IF(AND($C210&lt;&gt;"",$C210&lt;&gt;0),INDEX(名冊[#All],MATCH($C210,名冊[[#All],[姓名]],0),COLUMN(名冊[[#All],[傳訊]])),"")</f>
        <v/>
      </c>
      <c r="F210" s="131" t="str">
        <f t="array" aca="1" ref="F210" ca="1">IF(AND($C210&lt;&gt;"",$C210&lt;&gt;0),INDEX(名冊[#All],MATCH($C210,名冊[[#All],[姓名]],0),COLUMN(名冊[[#All],[通知1]])),"")</f>
        <v/>
      </c>
      <c r="G210" s="131" t="str">
        <f t="array" aca="1" ref="G210" ca="1">IF(AND($C210&lt;&gt;"",$C210&lt;&gt;0),INDEX(名冊[#All],MATCH($C210,名冊[[#All],[姓名]],0),COLUMN(名冊[[#All],[通知2]])),"")</f>
        <v/>
      </c>
      <c r="H210" s="131" t="str">
        <f t="array" aca="1" ref="H210" ca="1">IF(AND($C210&lt;&gt;"",$C210&lt;&gt;0),INDEX(名冊[#All],MATCH($C210,名冊[[#All],[姓名]],0),COLUMN(名冊[[#All],[通知3]])),"")</f>
        <v/>
      </c>
      <c r="I210" s="132" t="str">
        <f t="array" aca="1" ref="I210" ca="1">IF(AND($C210&lt;&gt;"",$C210&lt;&gt;0),(INDIRECT("簡訊[@"&amp;$A$1&amp;"]")&amp;","&amp;(IF(AND($C210&lt;&gt;"",$C210&lt;&gt;0),INDEX(名冊[#All],MATCH($C210,名冊[[#All],[姓名]],0),COLUMN(名冊[[#All],[簡訊]])),""))),"")</f>
        <v/>
      </c>
    </row>
    <row r="211" spans="1:9" ht="25.4" customHeight="1">
      <c r="A211" s="129">
        <f t="shared" ca="1" si="3"/>
        <v>209</v>
      </c>
      <c r="B211" s="130" t="str">
        <f t="array" aca="1" ref="B211" ca="1">IF(AND($C211&lt;&gt;"",$C211&lt;&gt;0),INDEX(名冊[#All],MATCH($C211,名冊[[#All],[姓名]],0),COLUMN(名冊[[#All],[字號]])),"")</f>
        <v>1-701</v>
      </c>
      <c r="C211" s="125" t="str">
        <f t="array" aca="1" ref="C211" ca="1">IFERROR(INDEX(名冊[#All],SMALL(IF(INDIRECT("名冊[[#全部],["&amp;$A$1&amp;"]]")&lt;&gt;"",ROW(名冊[[#All],[通知1]]),"N"),ROW(名冊!A120)),COLUMN(名冊[[#All],[姓名]])),"")</f>
        <v>曾源邦</v>
      </c>
      <c r="D211" s="134">
        <f t="array" aca="1" ref="D211" ca="1">IF(AND($C211&lt;&gt;"",$C211&lt;&gt;0),INDEX(名冊[#All],MATCH($C211,名冊[[#All],[姓名]],0),COLUMN(名冊[[#All],[備註]])),"")</f>
        <v>0</v>
      </c>
      <c r="E211" s="140">
        <f t="array" aca="1" ref="E211" ca="1">IF(AND($C211&lt;&gt;"",$C211&lt;&gt;0),INDEX(名冊[#All],MATCH($C211,名冊[[#All],[姓名]],0),COLUMN(名冊[[#All],[傳訊]])),"")</f>
        <v>0</v>
      </c>
      <c r="F211" s="131" t="str">
        <f t="array" aca="1" ref="F211" ca="1">IF(AND($C211&lt;&gt;"",$C211&lt;&gt;0),INDEX(名冊[#All],MATCH($C211,名冊[[#All],[姓名]],0),COLUMN(名冊[[#All],[通知1]])),"")</f>
        <v>0937990506</v>
      </c>
      <c r="G211" s="131">
        <f t="array" aca="1" ref="G211" ca="1">IF(AND($C211&lt;&gt;"",$C211&lt;&gt;0),INDEX(名冊[#All],MATCH($C211,名冊[[#All],[姓名]],0),COLUMN(名冊[[#All],[通知2]])),"")</f>
        <v>0</v>
      </c>
      <c r="H211" s="131">
        <f t="array" aca="1" ref="H211" ca="1">IF(AND($C211&lt;&gt;"",$C211&lt;&gt;0),INDEX(名冊[#All],MATCH($C211,名冊[[#All],[姓名]],0),COLUMN(名冊[[#All],[通知3]])),"")</f>
        <v>0</v>
      </c>
      <c r="I211" s="132" t="str">
        <f t="array" aca="1" ref="I211" ca="1">IF(AND($C211&lt;&gt;"",$C211&lt;&gt;0),(INDIRECT("簡訊[@"&amp;$A$1&amp;"]")&amp;","&amp;(IF(AND($C211&lt;&gt;"",$C211&lt;&gt;0),INDEX(名冊[#All],MATCH($C211,名冊[[#All],[姓名]],0),COLUMN(名冊[[#All],[簡訊]])),""))),"")</f>
        <v>0937990506,您好：通知曾源邦 君於龍祥精神護理之家114年4月月費共12337元整，如有疑問請來電(分機218)，謝謝。</v>
      </c>
    </row>
    <row r="212" spans="1:9" ht="25.4" customHeight="1">
      <c r="A212" s="129" t="str">
        <f t="shared" ca="1" si="3"/>
        <v/>
      </c>
      <c r="B212" s="130" t="str">
        <f t="array" aca="1" ref="B212" ca="1">IF(AND($C212&lt;&gt;"",$C212&lt;&gt;0),INDEX(名冊[#All],MATCH($C212,名冊[[#All],[姓名]],0),COLUMN(名冊[[#All],[字號]])),"")</f>
        <v/>
      </c>
      <c r="C212" s="125" t="str">
        <f t="array" aca="1" ref="C212" ca="1">IFERROR(INDEX(名冊[#All],SMALL(IF(INDIRECT("名冊[[#全部],["&amp;$A$1&amp;"]]")&lt;&gt;"",ROW(名冊[[#All],[通知1]]),"N"),ROW(名冊!#REF!)),COLUMN(名冊[[#All],[姓名]])),"")</f>
        <v/>
      </c>
      <c r="D212" s="134" t="str">
        <f t="array" aca="1" ref="D212" ca="1">IF(AND($C212&lt;&gt;"",$C212&lt;&gt;0),INDEX(名冊[#All],MATCH($C212,名冊[[#All],[姓名]],0),COLUMN(名冊[[#All],[備註]])),"")</f>
        <v/>
      </c>
      <c r="E212" s="140" t="str">
        <f t="array" aca="1" ref="E212" ca="1">IF(AND($C212&lt;&gt;"",$C212&lt;&gt;0),INDEX(名冊[#All],MATCH($C212,名冊[[#All],[姓名]],0),COLUMN(名冊[[#All],[傳訊]])),"")</f>
        <v/>
      </c>
      <c r="F212" s="131" t="str">
        <f t="array" aca="1" ref="F212" ca="1">IF(AND($C212&lt;&gt;"",$C212&lt;&gt;0),INDEX(名冊[#All],MATCH($C212,名冊[[#All],[姓名]],0),COLUMN(名冊[[#All],[通知1]])),"")</f>
        <v/>
      </c>
      <c r="G212" s="131" t="str">
        <f t="array" aca="1" ref="G212" ca="1">IF(AND($C212&lt;&gt;"",$C212&lt;&gt;0),INDEX(名冊[#All],MATCH($C212,名冊[[#All],[姓名]],0),COLUMN(名冊[[#All],[通知2]])),"")</f>
        <v/>
      </c>
      <c r="H212" s="131" t="str">
        <f t="array" aca="1" ref="H212" ca="1">IF(AND($C212&lt;&gt;"",$C212&lt;&gt;0),INDEX(名冊[#All],MATCH($C212,名冊[[#All],[姓名]],0),COLUMN(名冊[[#All],[通知3]])),"")</f>
        <v/>
      </c>
      <c r="I212" s="132" t="str">
        <f t="array" aca="1" ref="I212" ca="1">IF(AND($C212&lt;&gt;"",$C212&lt;&gt;0),(INDIRECT("簡訊[@"&amp;$A$1&amp;"]")&amp;","&amp;(IF(AND($C212&lt;&gt;"",$C212&lt;&gt;0),INDEX(名冊[#All],MATCH($C212,名冊[[#All],[姓名]],0),COLUMN(名冊[[#All],[簡訊]])),""))),"")</f>
        <v/>
      </c>
    </row>
    <row r="213" spans="1:9" ht="25.4" customHeight="1">
      <c r="A213" s="129" t="str">
        <f t="shared" ca="1" si="3"/>
        <v/>
      </c>
      <c r="B213" s="130" t="str">
        <f t="array" aca="1" ref="B213" ca="1">IF(AND($C213&lt;&gt;"",$C213&lt;&gt;0),INDEX(名冊[#All],MATCH($C213,名冊[[#All],[姓名]],0),COLUMN(名冊[[#All],[字號]])),"")</f>
        <v/>
      </c>
      <c r="C213" s="125" t="str">
        <f t="array" aca="1" ref="C213" ca="1">IFERROR(INDEX(名冊[#All],SMALL(IF(INDIRECT("名冊[[#全部],["&amp;$A$1&amp;"]]")&lt;&gt;"",ROW(名冊[[#All],[通知1]]),"N"),ROW(名冊!#REF!)),COLUMN(名冊[[#All],[姓名]])),"")</f>
        <v/>
      </c>
      <c r="D213" s="134" t="str">
        <f t="array" aca="1" ref="D213" ca="1">IF(AND($C213&lt;&gt;"",$C213&lt;&gt;0),INDEX(名冊[#All],MATCH($C213,名冊[[#All],[姓名]],0),COLUMN(名冊[[#All],[備註]])),"")</f>
        <v/>
      </c>
      <c r="E213" s="140" t="str">
        <f t="array" aca="1" ref="E213" ca="1">IF(AND($C213&lt;&gt;"",$C213&lt;&gt;0),INDEX(名冊[#All],MATCH($C213,名冊[[#All],[姓名]],0),COLUMN(名冊[[#All],[傳訊]])),"")</f>
        <v/>
      </c>
      <c r="F213" s="131" t="str">
        <f t="array" aca="1" ref="F213" ca="1">IF(AND($C213&lt;&gt;"",$C213&lt;&gt;0),INDEX(名冊[#All],MATCH($C213,名冊[[#All],[姓名]],0),COLUMN(名冊[[#All],[通知1]])),"")</f>
        <v/>
      </c>
      <c r="G213" s="131" t="str">
        <f t="array" aca="1" ref="G213" ca="1">IF(AND($C213&lt;&gt;"",$C213&lt;&gt;0),INDEX(名冊[#All],MATCH($C213,名冊[[#All],[姓名]],0),COLUMN(名冊[[#All],[通知2]])),"")</f>
        <v/>
      </c>
      <c r="H213" s="131" t="str">
        <f t="array" aca="1" ref="H213" ca="1">IF(AND($C213&lt;&gt;"",$C213&lt;&gt;0),INDEX(名冊[#All],MATCH($C213,名冊[[#All],[姓名]],0),COLUMN(名冊[[#All],[通知3]])),"")</f>
        <v/>
      </c>
      <c r="I213" s="132" t="str">
        <f t="array" aca="1" ref="I213" ca="1">IF(AND($C213&lt;&gt;"",$C213&lt;&gt;0),(INDIRECT("簡訊[@"&amp;$A$1&amp;"]")&amp;","&amp;(IF(AND($C213&lt;&gt;"",$C213&lt;&gt;0),INDEX(名冊[#All],MATCH($C213,名冊[[#All],[姓名]],0),COLUMN(名冊[[#All],[簡訊]])),""))),"")</f>
        <v/>
      </c>
    </row>
    <row r="214" spans="1:9" ht="25.4" customHeight="1">
      <c r="A214" s="129" t="str">
        <f t="shared" ca="1" si="3"/>
        <v/>
      </c>
      <c r="B214" s="130" t="str">
        <f t="array" aca="1" ref="B214" ca="1">IF(AND($C214&lt;&gt;"",$C214&lt;&gt;0),INDEX(名冊[#All],MATCH($C214,名冊[[#All],[姓名]],0),COLUMN(名冊[[#All],[字號]])),"")</f>
        <v/>
      </c>
      <c r="C214" s="125" t="str">
        <f t="array" aca="1" ref="C214" ca="1">IFERROR(INDEX(名冊[#All],SMALL(IF(INDIRECT("名冊[[#全部],["&amp;$A$1&amp;"]]")&lt;&gt;"",ROW(名冊[[#All],[通知1]]),"N"),ROW(名冊!#REF!)),COLUMN(名冊[[#All],[姓名]])),"")</f>
        <v/>
      </c>
      <c r="D214" s="134" t="str">
        <f t="array" aca="1" ref="D214" ca="1">IF(AND($C214&lt;&gt;"",$C214&lt;&gt;0),INDEX(名冊[#All],MATCH($C214,名冊[[#All],[姓名]],0),COLUMN(名冊[[#All],[備註]])),"")</f>
        <v/>
      </c>
      <c r="E214" s="140" t="str">
        <f t="array" aca="1" ref="E214" ca="1">IF(AND($C214&lt;&gt;"",$C214&lt;&gt;0),INDEX(名冊[#All],MATCH($C214,名冊[[#All],[姓名]],0),COLUMN(名冊[[#All],[傳訊]])),"")</f>
        <v/>
      </c>
      <c r="F214" s="131" t="str">
        <f t="array" aca="1" ref="F214" ca="1">IF(AND($C214&lt;&gt;"",$C214&lt;&gt;0),INDEX(名冊[#All],MATCH($C214,名冊[[#All],[姓名]],0),COLUMN(名冊[[#All],[通知1]])),"")</f>
        <v/>
      </c>
      <c r="G214" s="131" t="str">
        <f t="array" aca="1" ref="G214" ca="1">IF(AND($C214&lt;&gt;"",$C214&lt;&gt;0),INDEX(名冊[#All],MATCH($C214,名冊[[#All],[姓名]],0),COLUMN(名冊[[#All],[通知2]])),"")</f>
        <v/>
      </c>
      <c r="H214" s="131" t="str">
        <f t="array" aca="1" ref="H214" ca="1">IF(AND($C214&lt;&gt;"",$C214&lt;&gt;0),INDEX(名冊[#All],MATCH($C214,名冊[[#All],[姓名]],0),COLUMN(名冊[[#All],[通知3]])),"")</f>
        <v/>
      </c>
      <c r="I214" s="132" t="str">
        <f t="array" aca="1" ref="I214" ca="1">IF(AND($C214&lt;&gt;"",$C214&lt;&gt;0),(INDIRECT("簡訊[@"&amp;$A$1&amp;"]")&amp;","&amp;(IF(AND($C214&lt;&gt;"",$C214&lt;&gt;0),INDEX(名冊[#All],MATCH($C214,名冊[[#All],[姓名]],0),COLUMN(名冊[[#All],[簡訊]])),""))),"")</f>
        <v/>
      </c>
    </row>
    <row r="215" spans="1:9" ht="25.4" customHeight="1">
      <c r="A215" s="129">
        <f t="shared" ca="1" si="3"/>
        <v>213</v>
      </c>
      <c r="B215" s="130" t="str">
        <f t="array" aca="1" ref="B215" ca="1">IF(AND($C215&lt;&gt;"",$C215&lt;&gt;0),INDEX(名冊[#All],MATCH($C215,名冊[[#All],[姓名]],0),COLUMN(名冊[[#All],[字號]])),"")</f>
        <v>1-702</v>
      </c>
      <c r="C215" s="125" t="str">
        <f t="array" aca="1" ref="C215" ca="1">IFERROR(INDEX(名冊[#All],SMALL(IF(INDIRECT("名冊[[#全部],["&amp;$A$1&amp;"]]")&lt;&gt;"",ROW(名冊[[#All],[通知1]]),"N"),ROW(名冊!A121)),COLUMN(名冊[[#All],[姓名]])),"")</f>
        <v>周亞君</v>
      </c>
      <c r="D215" s="134">
        <f t="array" aca="1" ref="D215" ca="1">IF(AND($C215&lt;&gt;"",$C215&lt;&gt;0),INDEX(名冊[#All],MATCH($C215,名冊[[#All],[姓名]],0),COLUMN(名冊[[#All],[備註]])),"")</f>
        <v>0</v>
      </c>
      <c r="E215" s="140">
        <f t="array" aca="1" ref="E215" ca="1">IF(AND($C215&lt;&gt;"",$C215&lt;&gt;0),INDEX(名冊[#All],MATCH($C215,名冊[[#All],[姓名]],0),COLUMN(名冊[[#All],[傳訊]])),"")</f>
        <v>0</v>
      </c>
      <c r="F215" s="131" t="str">
        <f t="array" aca="1" ref="F215" ca="1">IF(AND($C215&lt;&gt;"",$C215&lt;&gt;0),INDEX(名冊[#All],MATCH($C215,名冊[[#All],[姓名]],0),COLUMN(名冊[[#All],[通知1]])),"")</f>
        <v>0920827049</v>
      </c>
      <c r="G215" s="131">
        <f t="array" aca="1" ref="G215" ca="1">IF(AND($C215&lt;&gt;"",$C215&lt;&gt;0),INDEX(名冊[#All],MATCH($C215,名冊[[#All],[姓名]],0),COLUMN(名冊[[#All],[通知2]])),"")</f>
        <v>0</v>
      </c>
      <c r="H215" s="131">
        <f t="array" aca="1" ref="H215" ca="1">IF(AND($C215&lt;&gt;"",$C215&lt;&gt;0),INDEX(名冊[#All],MATCH($C215,名冊[[#All],[姓名]],0),COLUMN(名冊[[#All],[通知3]])),"")</f>
        <v>0</v>
      </c>
      <c r="I215" s="132" t="str">
        <f t="array" aca="1" ref="I215" ca="1">IF(AND($C215&lt;&gt;"",$C215&lt;&gt;0),(INDIRECT("簡訊[@"&amp;$A$1&amp;"]")&amp;","&amp;(IF(AND($C215&lt;&gt;"",$C215&lt;&gt;0),INDEX(名冊[#All],MATCH($C215,名冊[[#All],[姓名]],0),COLUMN(名冊[[#All],[簡訊]])),""))),"")</f>
        <v>0920827049,您好：通知周亞君 君於龍祥精神護理之家114年4月月費共12000元整，如有疑問請來電(分機218)，謝謝。</v>
      </c>
    </row>
    <row r="216" spans="1:9" ht="25.4" customHeight="1">
      <c r="A216" s="129" t="str">
        <f t="shared" ca="1" si="3"/>
        <v/>
      </c>
      <c r="B216" s="130" t="str">
        <f t="array" aca="1" ref="B216" ca="1">IF(AND($C216&lt;&gt;"",$C216&lt;&gt;0),INDEX(名冊[#All],MATCH($C216,名冊[[#All],[姓名]],0),COLUMN(名冊[[#All],[字號]])),"")</f>
        <v/>
      </c>
      <c r="C216" s="125" t="str">
        <f t="array" aca="1" ref="C216" ca="1">IFERROR(INDEX(名冊[#All],SMALL(IF(INDIRECT("名冊[[#全部],["&amp;$A$1&amp;"]]")&lt;&gt;"",ROW(名冊[[#All],[通知1]]),"N"),ROW(名冊!#REF!)),COLUMN(名冊[[#All],[姓名]])),"")</f>
        <v/>
      </c>
      <c r="D216" s="134" t="str">
        <f t="array" aca="1" ref="D216" ca="1">IF(AND($C216&lt;&gt;"",$C216&lt;&gt;0),INDEX(名冊[#All],MATCH($C216,名冊[[#All],[姓名]],0),COLUMN(名冊[[#All],[備註]])),"")</f>
        <v/>
      </c>
      <c r="E216" s="140" t="str">
        <f t="array" aca="1" ref="E216" ca="1">IF(AND($C216&lt;&gt;"",$C216&lt;&gt;0),INDEX(名冊[#All],MATCH($C216,名冊[[#All],[姓名]],0),COLUMN(名冊[[#All],[傳訊]])),"")</f>
        <v/>
      </c>
      <c r="F216" s="131" t="str">
        <f t="array" aca="1" ref="F216" ca="1">IF(AND($C216&lt;&gt;"",$C216&lt;&gt;0),INDEX(名冊[#All],MATCH($C216,名冊[[#All],[姓名]],0),COLUMN(名冊[[#All],[通知1]])),"")</f>
        <v/>
      </c>
      <c r="G216" s="131" t="str">
        <f t="array" aca="1" ref="G216" ca="1">IF(AND($C216&lt;&gt;"",$C216&lt;&gt;0),INDEX(名冊[#All],MATCH($C216,名冊[[#All],[姓名]],0),COLUMN(名冊[[#All],[通知2]])),"")</f>
        <v/>
      </c>
      <c r="H216" s="131" t="str">
        <f t="array" aca="1" ref="H216" ca="1">IF(AND($C216&lt;&gt;"",$C216&lt;&gt;0),INDEX(名冊[#All],MATCH($C216,名冊[[#All],[姓名]],0),COLUMN(名冊[[#All],[通知3]])),"")</f>
        <v/>
      </c>
      <c r="I216" s="132" t="str">
        <f t="array" aca="1" ref="I216" ca="1">IF(AND($C216&lt;&gt;"",$C216&lt;&gt;0),(INDIRECT("簡訊[@"&amp;$A$1&amp;"]")&amp;","&amp;(IF(AND($C216&lt;&gt;"",$C216&lt;&gt;0),INDEX(名冊[#All],MATCH($C216,名冊[[#All],[姓名]],0),COLUMN(名冊[[#All],[簡訊]])),""))),"")</f>
        <v/>
      </c>
    </row>
    <row r="217" spans="1:9" ht="25.4" customHeight="1">
      <c r="A217" s="129">
        <f t="shared" ca="1" si="3"/>
        <v>215</v>
      </c>
      <c r="B217" s="130" t="str">
        <f t="array" aca="1" ref="B217" ca="1">IF(AND($C217&lt;&gt;"",$C217&lt;&gt;0),INDEX(名冊[#All],MATCH($C217,名冊[[#All],[姓名]],0),COLUMN(名冊[[#All],[字號]])),"")</f>
        <v>1-705</v>
      </c>
      <c r="C217" s="125" t="str">
        <f t="array" aca="1" ref="C217" ca="1">IFERROR(INDEX(名冊[#All],SMALL(IF(INDIRECT("名冊[[#全部],["&amp;$A$1&amp;"]]")&lt;&gt;"",ROW(名冊[[#All],[通知1]]),"N"),ROW(名冊!A122)),COLUMN(名冊[[#All],[姓名]])),"")</f>
        <v>林彩金</v>
      </c>
      <c r="D217" s="134">
        <f t="array" aca="1" ref="D217" ca="1">IF(AND($C217&lt;&gt;"",$C217&lt;&gt;0),INDEX(名冊[#All],MATCH($C217,名冊[[#All],[姓名]],0),COLUMN(名冊[[#All],[備註]])),"")</f>
        <v>0</v>
      </c>
      <c r="E217" s="140">
        <f t="array" aca="1" ref="E217" ca="1">IF(AND($C217&lt;&gt;"",$C217&lt;&gt;0),INDEX(名冊[#All],MATCH($C217,名冊[[#All],[姓名]],0),COLUMN(名冊[[#All],[傳訊]])),"")</f>
        <v>0</v>
      </c>
      <c r="F217" s="131" t="str">
        <f t="array" aca="1" ref="F217" ca="1">IF(AND($C217&lt;&gt;"",$C217&lt;&gt;0),INDEX(名冊[#All],MATCH($C217,名冊[[#All],[姓名]],0),COLUMN(名冊[[#All],[通知1]])),"")</f>
        <v>0970736588</v>
      </c>
      <c r="G217" s="131">
        <f t="array" aca="1" ref="G217" ca="1">IF(AND($C217&lt;&gt;"",$C217&lt;&gt;0),INDEX(名冊[#All],MATCH($C217,名冊[[#All],[姓名]],0),COLUMN(名冊[[#All],[通知2]])),"")</f>
        <v>0</v>
      </c>
      <c r="H217" s="131">
        <f t="array" aca="1" ref="H217" ca="1">IF(AND($C217&lt;&gt;"",$C217&lt;&gt;0),INDEX(名冊[#All],MATCH($C217,名冊[[#All],[姓名]],0),COLUMN(名冊[[#All],[通知3]])),"")</f>
        <v>0</v>
      </c>
      <c r="I217" s="132" t="str">
        <f t="array" aca="1" ref="I217" ca="1">IF(AND($C217&lt;&gt;"",$C217&lt;&gt;0),(INDIRECT("簡訊[@"&amp;$A$1&amp;"]")&amp;","&amp;(IF(AND($C217&lt;&gt;"",$C217&lt;&gt;0),INDEX(名冊[#All],MATCH($C217,名冊[[#All],[姓名]],0),COLUMN(名冊[[#All],[簡訊]])),""))),"")</f>
        <v>0970736588,您好：通知林彩金 君於龍祥精神護理之家114年4月月費共 溢收4262元整，如有疑問請來電(分機218)，謝謝。</v>
      </c>
    </row>
    <row r="218" spans="1:9" ht="25.4" customHeight="1">
      <c r="A218" s="129">
        <f t="shared" ca="1" si="3"/>
        <v>216</v>
      </c>
      <c r="B218" s="130" t="str">
        <f t="array" aca="1" ref="B218" ca="1">IF(AND($C218&lt;&gt;"",$C218&lt;&gt;0),INDEX(名冊[#All],MATCH($C218,名冊[[#All],[姓名]],0),COLUMN(名冊[[#All],[字號]])),"")</f>
        <v>1-706</v>
      </c>
      <c r="C218" s="125" t="str">
        <f t="array" aca="1" ref="C218" ca="1">IFERROR(INDEX(名冊[#All],SMALL(IF(INDIRECT("名冊[[#全部],["&amp;$A$1&amp;"]]")&lt;&gt;"",ROW(名冊[[#All],[通知1]]),"N"),ROW(名冊!A123)),COLUMN(名冊[[#All],[姓名]])),"")</f>
        <v>謝桂美</v>
      </c>
      <c r="D218" s="134">
        <f t="array" aca="1" ref="D218" ca="1">IF(AND($C218&lt;&gt;"",$C218&lt;&gt;0),INDEX(名冊[#All],MATCH($C218,名冊[[#All],[姓名]],0),COLUMN(名冊[[#All],[備註]])),"")</f>
        <v>0</v>
      </c>
      <c r="E218" s="140">
        <f t="array" aca="1" ref="E218" ca="1">IF(AND($C218&lt;&gt;"",$C218&lt;&gt;0),INDEX(名冊[#All],MATCH($C218,名冊[[#All],[姓名]],0),COLUMN(名冊[[#All],[傳訊]])),"")</f>
        <v>0</v>
      </c>
      <c r="F218" s="131" t="str">
        <f t="array" aca="1" ref="F218" ca="1">IF(AND($C218&lt;&gt;"",$C218&lt;&gt;0),INDEX(名冊[#All],MATCH($C218,名冊[[#All],[姓名]],0),COLUMN(名冊[[#All],[通知1]])),"")</f>
        <v>0935179958</v>
      </c>
      <c r="G218" s="131">
        <f t="array" aca="1" ref="G218" ca="1">IF(AND($C218&lt;&gt;"",$C218&lt;&gt;0),INDEX(名冊[#All],MATCH($C218,名冊[[#All],[姓名]],0),COLUMN(名冊[[#All],[通知2]])),"")</f>
        <v>0</v>
      </c>
      <c r="H218" s="131">
        <f t="array" aca="1" ref="H218" ca="1">IF(AND($C218&lt;&gt;"",$C218&lt;&gt;0),INDEX(名冊[#All],MATCH($C218,名冊[[#All],[姓名]],0),COLUMN(名冊[[#All],[通知3]])),"")</f>
        <v>0</v>
      </c>
      <c r="I218" s="132" t="str">
        <f t="array" aca="1" ref="I218" ca="1">IF(AND($C218&lt;&gt;"",$C218&lt;&gt;0),(INDIRECT("簡訊[@"&amp;$A$1&amp;"]")&amp;","&amp;(IF(AND($C218&lt;&gt;"",$C218&lt;&gt;0),INDEX(名冊[#All],MATCH($C218,名冊[[#All],[姓名]],0),COLUMN(名冊[[#All],[簡訊]])),""))),"")</f>
        <v>0935179958,您好：通知謝桂美 君於龍祥精神護理之家114年4月月費共23850元整，如有疑問請來電(分機218)，謝謝。</v>
      </c>
    </row>
    <row r="219" spans="1:9" ht="25.4" customHeight="1">
      <c r="A219" s="129">
        <f t="shared" ca="1" si="3"/>
        <v>217</v>
      </c>
      <c r="B219" s="130" t="str">
        <f t="array" aca="1" ref="B219" ca="1">IF(AND($C219&lt;&gt;"",$C219&lt;&gt;0),INDEX(名冊[#All],MATCH($C219,名冊[[#All],[姓名]],0),COLUMN(名冊[[#All],[字號]])),"")</f>
        <v>1-707</v>
      </c>
      <c r="C219" s="125" t="str">
        <f t="array" aca="1" ref="C219" ca="1">IFERROR(INDEX(名冊[#All],SMALL(IF(INDIRECT("名冊[[#全部],["&amp;$A$1&amp;"]]")&lt;&gt;"",ROW(名冊[[#All],[通知1]]),"N"),ROW(名冊!A124)),COLUMN(名冊[[#All],[姓名]])),"")</f>
        <v>羅蕭秀枝</v>
      </c>
      <c r="D219" s="134">
        <f t="array" aca="1" ref="D219" ca="1">IF(AND($C219&lt;&gt;"",$C219&lt;&gt;0),INDEX(名冊[#All],MATCH($C219,名冊[[#All],[姓名]],0),COLUMN(名冊[[#All],[備註]])),"")</f>
        <v>0</v>
      </c>
      <c r="E219" s="140">
        <f t="array" aca="1" ref="E219" ca="1">IF(AND($C219&lt;&gt;"",$C219&lt;&gt;0),INDEX(名冊[#All],MATCH($C219,名冊[[#All],[姓名]],0),COLUMN(名冊[[#All],[傳訊]])),"")</f>
        <v>0</v>
      </c>
      <c r="F219" s="131" t="str">
        <f t="array" aca="1" ref="F219" ca="1">IF(AND($C219&lt;&gt;"",$C219&lt;&gt;0),INDEX(名冊[#All],MATCH($C219,名冊[[#All],[姓名]],0),COLUMN(名冊[[#All],[通知1]])),"")</f>
        <v>0912396313</v>
      </c>
      <c r="G219" s="131">
        <f t="array" aca="1" ref="G219" ca="1">IF(AND($C219&lt;&gt;"",$C219&lt;&gt;0),INDEX(名冊[#All],MATCH($C219,名冊[[#All],[姓名]],0),COLUMN(名冊[[#All],[通知2]])),"")</f>
        <v>0</v>
      </c>
      <c r="H219" s="131">
        <f t="array" aca="1" ref="H219" ca="1">IF(AND($C219&lt;&gt;"",$C219&lt;&gt;0),INDEX(名冊[#All],MATCH($C219,名冊[[#All],[姓名]],0),COLUMN(名冊[[#All],[通知3]])),"")</f>
        <v>0</v>
      </c>
      <c r="I219" s="132" t="str">
        <f t="array" aca="1" ref="I219" ca="1">IF(AND($C219&lt;&gt;"",$C219&lt;&gt;0),(INDIRECT("簡訊[@"&amp;$A$1&amp;"]")&amp;","&amp;(IF(AND($C219&lt;&gt;"",$C219&lt;&gt;0),INDEX(名冊[#All],MATCH($C219,名冊[[#All],[姓名]],0),COLUMN(名冊[[#All],[簡訊]])),""))),"")</f>
        <v>0912396313,您好：通知羅蕭秀枝 君於龍祥精神護理之家114年4月月費(含欠費)共47427元整，如有疑問請來電(分機218)，謝謝。</v>
      </c>
    </row>
    <row r="220" spans="1:9" ht="25.4" customHeight="1">
      <c r="A220" s="129" t="str">
        <f t="shared" ca="1" si="3"/>
        <v/>
      </c>
      <c r="B220" s="130" t="str">
        <f t="array" aca="1" ref="B220" ca="1">IF(AND($C220&lt;&gt;"",$C220&lt;&gt;0),INDEX(名冊[#All],MATCH($C220,名冊[[#All],[姓名]],0),COLUMN(名冊[[#All],[字號]])),"")</f>
        <v/>
      </c>
      <c r="C220" s="125" t="str">
        <f t="array" aca="1" ref="C220" ca="1">IFERROR(INDEX(名冊[#All],SMALL(IF(INDIRECT("名冊[[#全部],["&amp;$A$1&amp;"]]")&lt;&gt;"",ROW(名冊[[#All],[通知1]]),"N"),ROW(名冊!#REF!)),COLUMN(名冊[[#All],[姓名]])),"")</f>
        <v/>
      </c>
      <c r="D220" s="134" t="str">
        <f t="array" aca="1" ref="D220" ca="1">IF(AND($C220&lt;&gt;"",$C220&lt;&gt;0),INDEX(名冊[#All],MATCH($C220,名冊[[#All],[姓名]],0),COLUMN(名冊[[#All],[備註]])),"")</f>
        <v/>
      </c>
      <c r="E220" s="140" t="str">
        <f t="array" aca="1" ref="E220" ca="1">IF(AND($C220&lt;&gt;"",$C220&lt;&gt;0),INDEX(名冊[#All],MATCH($C220,名冊[[#All],[姓名]],0),COLUMN(名冊[[#All],[傳訊]])),"")</f>
        <v/>
      </c>
      <c r="F220" s="131" t="str">
        <f t="array" aca="1" ref="F220" ca="1">IF(AND($C220&lt;&gt;"",$C220&lt;&gt;0),INDEX(名冊[#All],MATCH($C220,名冊[[#All],[姓名]],0),COLUMN(名冊[[#All],[通知1]])),"")</f>
        <v/>
      </c>
      <c r="G220" s="131" t="str">
        <f t="array" aca="1" ref="G220" ca="1">IF(AND($C220&lt;&gt;"",$C220&lt;&gt;0),INDEX(名冊[#All],MATCH($C220,名冊[[#All],[姓名]],0),COLUMN(名冊[[#All],[通知2]])),"")</f>
        <v/>
      </c>
      <c r="H220" s="131" t="str">
        <f t="array" aca="1" ref="H220" ca="1">IF(AND($C220&lt;&gt;"",$C220&lt;&gt;0),INDEX(名冊[#All],MATCH($C220,名冊[[#All],[姓名]],0),COLUMN(名冊[[#All],[通知3]])),"")</f>
        <v/>
      </c>
      <c r="I220" s="132" t="str">
        <f t="array" aca="1" ref="I220" ca="1">IF(AND($C220&lt;&gt;"",$C220&lt;&gt;0),(INDIRECT("簡訊[@"&amp;$A$1&amp;"]")&amp;","&amp;(IF(AND($C220&lt;&gt;"",$C220&lt;&gt;0),INDEX(名冊[#All],MATCH($C220,名冊[[#All],[姓名]],0),COLUMN(名冊[[#All],[簡訊]])),""))),"")</f>
        <v/>
      </c>
    </row>
    <row r="221" spans="1:9" ht="25.4" customHeight="1">
      <c r="A221" s="129">
        <f t="shared" ca="1" si="3"/>
        <v>219</v>
      </c>
      <c r="B221" s="130" t="str">
        <f t="array" aca="1" ref="B221" ca="1">IF(AND($C221&lt;&gt;"",$C221&lt;&gt;0),INDEX(名冊[#All],MATCH($C221,名冊[[#All],[姓名]],0),COLUMN(名冊[[#All],[字號]])),"")</f>
        <v>1-708</v>
      </c>
      <c r="C221" s="125" t="str">
        <f t="array" aca="1" ref="C221" ca="1">IFERROR(INDEX(名冊[#All],SMALL(IF(INDIRECT("名冊[[#全部],["&amp;$A$1&amp;"]]")&lt;&gt;"",ROW(名冊[[#All],[通知1]]),"N"),ROW(名冊!A125)),COLUMN(名冊[[#All],[姓名]])),"")</f>
        <v>鍾孟妍</v>
      </c>
      <c r="D221" s="134">
        <f t="array" aca="1" ref="D221" ca="1">IF(AND($C221&lt;&gt;"",$C221&lt;&gt;0),INDEX(名冊[#All],MATCH($C221,名冊[[#All],[姓名]],0),COLUMN(名冊[[#All],[備註]])),"")</f>
        <v>0</v>
      </c>
      <c r="E221" s="140">
        <f t="array" aca="1" ref="E221" ca="1">IF(AND($C221&lt;&gt;"",$C221&lt;&gt;0),INDEX(名冊[#All],MATCH($C221,名冊[[#All],[姓名]],0),COLUMN(名冊[[#All],[傳訊]])),"")</f>
        <v>0</v>
      </c>
      <c r="F221" s="131" t="str">
        <f t="array" aca="1" ref="F221" ca="1">IF(AND($C221&lt;&gt;"",$C221&lt;&gt;0),INDEX(名冊[#All],MATCH($C221,名冊[[#All],[姓名]],0),COLUMN(名冊[[#All],[通知1]])),"")</f>
        <v>0923319405</v>
      </c>
      <c r="G221" s="131">
        <f t="array" aca="1" ref="G221" ca="1">IF(AND($C221&lt;&gt;"",$C221&lt;&gt;0),INDEX(名冊[#All],MATCH($C221,名冊[[#All],[姓名]],0),COLUMN(名冊[[#All],[通知2]])),"")</f>
        <v>0</v>
      </c>
      <c r="H221" s="131">
        <f t="array" aca="1" ref="H221" ca="1">IF(AND($C221&lt;&gt;"",$C221&lt;&gt;0),INDEX(名冊[#All],MATCH($C221,名冊[[#All],[姓名]],0),COLUMN(名冊[[#All],[通知3]])),"")</f>
        <v>0</v>
      </c>
      <c r="I221" s="132" t="str">
        <f t="array" aca="1" ref="I221" ca="1">IF(AND($C221&lt;&gt;"",$C221&lt;&gt;0),(INDIRECT("簡訊[@"&amp;$A$1&amp;"]")&amp;","&amp;(IF(AND($C221&lt;&gt;"",$C221&lt;&gt;0),INDEX(名冊[#All],MATCH($C221,名冊[[#All],[姓名]],0),COLUMN(名冊[[#All],[簡訊]])),""))),"")</f>
        <v>0923319405,您好：通知鍾孟妍 君於龍祥精神護理之家114年4月月費(含欠費)共7392元整，如有疑問請來電(分機218)，謝謝。</v>
      </c>
    </row>
    <row r="222" spans="1:9" ht="25.4" customHeight="1">
      <c r="A222" s="129" t="str">
        <f t="shared" ca="1" si="3"/>
        <v/>
      </c>
      <c r="B222" s="130" t="str">
        <f t="array" aca="1" ref="B222" ca="1">IF(AND($C222&lt;&gt;"",$C222&lt;&gt;0),INDEX(名冊[#All],MATCH($C222,名冊[[#All],[姓名]],0),COLUMN(名冊[[#All],[字號]])),"")</f>
        <v/>
      </c>
      <c r="C222" s="125" t="str">
        <f t="array" aca="1" ref="C222" ca="1">IFERROR(INDEX(名冊[#All],SMALL(IF(INDIRECT("名冊[[#全部],["&amp;$A$1&amp;"]]")&lt;&gt;"",ROW(名冊[[#All],[通知1]]),"N"),ROW(名冊!#REF!)),COLUMN(名冊[[#All],[姓名]])),"")</f>
        <v/>
      </c>
      <c r="D222" s="134" t="str">
        <f t="array" aca="1" ref="D222" ca="1">IF(AND($C222&lt;&gt;"",$C222&lt;&gt;0),INDEX(名冊[#All],MATCH($C222,名冊[[#All],[姓名]],0),COLUMN(名冊[[#All],[備註]])),"")</f>
        <v/>
      </c>
      <c r="E222" s="140" t="str">
        <f t="array" aca="1" ref="E222" ca="1">IF(AND($C222&lt;&gt;"",$C222&lt;&gt;0),INDEX(名冊[#All],MATCH($C222,名冊[[#All],[姓名]],0),COLUMN(名冊[[#All],[傳訊]])),"")</f>
        <v/>
      </c>
      <c r="F222" s="131" t="str">
        <f t="array" aca="1" ref="F222" ca="1">IF(AND($C222&lt;&gt;"",$C222&lt;&gt;0),INDEX(名冊[#All],MATCH($C222,名冊[[#All],[姓名]],0),COLUMN(名冊[[#All],[通知1]])),"")</f>
        <v/>
      </c>
      <c r="G222" s="131" t="str">
        <f t="array" aca="1" ref="G222" ca="1">IF(AND($C222&lt;&gt;"",$C222&lt;&gt;0),INDEX(名冊[#All],MATCH($C222,名冊[[#All],[姓名]],0),COLUMN(名冊[[#All],[通知2]])),"")</f>
        <v/>
      </c>
      <c r="H222" s="131" t="str">
        <f t="array" aca="1" ref="H222" ca="1">IF(AND($C222&lt;&gt;"",$C222&lt;&gt;0),INDEX(名冊[#All],MATCH($C222,名冊[[#All],[姓名]],0),COLUMN(名冊[[#All],[通知3]])),"")</f>
        <v/>
      </c>
      <c r="I222" s="132" t="str">
        <f t="array" aca="1" ref="I222" ca="1">IF(AND($C222&lt;&gt;"",$C222&lt;&gt;0),(INDIRECT("簡訊[@"&amp;$A$1&amp;"]")&amp;","&amp;(IF(AND($C222&lt;&gt;"",$C222&lt;&gt;0),INDEX(名冊[#All],MATCH($C222,名冊[[#All],[姓名]],0),COLUMN(名冊[[#All],[簡訊]])),""))),"")</f>
        <v/>
      </c>
    </row>
    <row r="223" spans="1:9" ht="25.4" customHeight="1">
      <c r="A223" s="129" t="str">
        <f t="shared" ca="1" si="3"/>
        <v/>
      </c>
      <c r="B223" s="130" t="str">
        <f t="array" aca="1" ref="B223" ca="1">IF(AND($C223&lt;&gt;"",$C223&lt;&gt;0),INDEX(名冊[#All],MATCH($C223,名冊[[#All],[姓名]],0),COLUMN(名冊[[#All],[字號]])),"")</f>
        <v/>
      </c>
      <c r="C223" s="125" t="str">
        <f t="array" aca="1" ref="C223" ca="1">IFERROR(INDEX(名冊[#All],SMALL(IF(INDIRECT("名冊[[#全部],["&amp;$A$1&amp;"]]")&lt;&gt;"",ROW(名冊[[#All],[通知1]]),"N"),ROW(名冊!#REF!)),COLUMN(名冊[[#All],[姓名]])),"")</f>
        <v/>
      </c>
      <c r="D223" s="134" t="str">
        <f t="array" aca="1" ref="D223" ca="1">IF(AND($C223&lt;&gt;"",$C223&lt;&gt;0),INDEX(名冊[#All],MATCH($C223,名冊[[#All],[姓名]],0),COLUMN(名冊[[#All],[備註]])),"")</f>
        <v/>
      </c>
      <c r="E223" s="140" t="str">
        <f t="array" aca="1" ref="E223" ca="1">IF(AND($C223&lt;&gt;"",$C223&lt;&gt;0),INDEX(名冊[#All],MATCH($C223,名冊[[#All],[姓名]],0),COLUMN(名冊[[#All],[傳訊]])),"")</f>
        <v/>
      </c>
      <c r="F223" s="131" t="str">
        <f t="array" aca="1" ref="F223" ca="1">IF(AND($C223&lt;&gt;"",$C223&lt;&gt;0),INDEX(名冊[#All],MATCH($C223,名冊[[#All],[姓名]],0),COLUMN(名冊[[#All],[通知1]])),"")</f>
        <v/>
      </c>
      <c r="G223" s="131" t="str">
        <f t="array" aca="1" ref="G223" ca="1">IF(AND($C223&lt;&gt;"",$C223&lt;&gt;0),INDEX(名冊[#All],MATCH($C223,名冊[[#All],[姓名]],0),COLUMN(名冊[[#All],[通知2]])),"")</f>
        <v/>
      </c>
      <c r="H223" s="131" t="str">
        <f t="array" aca="1" ref="H223" ca="1">IF(AND($C223&lt;&gt;"",$C223&lt;&gt;0),INDEX(名冊[#All],MATCH($C223,名冊[[#All],[姓名]],0),COLUMN(名冊[[#All],[通知3]])),"")</f>
        <v/>
      </c>
      <c r="I223" s="132" t="str">
        <f t="array" aca="1" ref="I223" ca="1">IF(AND($C223&lt;&gt;"",$C223&lt;&gt;0),(INDIRECT("簡訊[@"&amp;$A$1&amp;"]")&amp;","&amp;(IF(AND($C223&lt;&gt;"",$C223&lt;&gt;0),INDEX(名冊[#All],MATCH($C223,名冊[[#All],[姓名]],0),COLUMN(名冊[[#All],[簡訊]])),""))),"")</f>
        <v/>
      </c>
    </row>
    <row r="224" spans="1:9" ht="25.4" customHeight="1">
      <c r="A224" s="129" t="str">
        <f t="shared" ca="1" si="3"/>
        <v/>
      </c>
      <c r="B224" s="130" t="str">
        <f t="array" aca="1" ref="B224" ca="1">IF(AND($C224&lt;&gt;"",$C224&lt;&gt;0),INDEX(名冊[#All],MATCH($C224,名冊[[#All],[姓名]],0),COLUMN(名冊[[#All],[字號]])),"")</f>
        <v/>
      </c>
      <c r="C224" s="125" t="str">
        <f t="array" aca="1" ref="C224" ca="1">IFERROR(INDEX(名冊[#All],SMALL(IF(INDIRECT("名冊[[#全部],["&amp;$A$1&amp;"]]")&lt;&gt;"",ROW(名冊[[#All],[通知1]]),"N"),ROW(名冊!#REF!)),COLUMN(名冊[[#All],[姓名]])),"")</f>
        <v/>
      </c>
      <c r="D224" s="134" t="str">
        <f t="array" aca="1" ref="D224" ca="1">IF(AND($C224&lt;&gt;"",$C224&lt;&gt;0),INDEX(名冊[#All],MATCH($C224,名冊[[#All],[姓名]],0),COLUMN(名冊[[#All],[備註]])),"")</f>
        <v/>
      </c>
      <c r="E224" s="140" t="str">
        <f t="array" aca="1" ref="E224" ca="1">IF(AND($C224&lt;&gt;"",$C224&lt;&gt;0),INDEX(名冊[#All],MATCH($C224,名冊[[#All],[姓名]],0),COLUMN(名冊[[#All],[傳訊]])),"")</f>
        <v/>
      </c>
      <c r="F224" s="131" t="str">
        <f t="array" aca="1" ref="F224" ca="1">IF(AND($C224&lt;&gt;"",$C224&lt;&gt;0),INDEX(名冊[#All],MATCH($C224,名冊[[#All],[姓名]],0),COLUMN(名冊[[#All],[通知1]])),"")</f>
        <v/>
      </c>
      <c r="G224" s="131" t="str">
        <f t="array" aca="1" ref="G224" ca="1">IF(AND($C224&lt;&gt;"",$C224&lt;&gt;0),INDEX(名冊[#All],MATCH($C224,名冊[[#All],[姓名]],0),COLUMN(名冊[[#All],[通知2]])),"")</f>
        <v/>
      </c>
      <c r="H224" s="131" t="str">
        <f t="array" aca="1" ref="H224" ca="1">IF(AND($C224&lt;&gt;"",$C224&lt;&gt;0),INDEX(名冊[#All],MATCH($C224,名冊[[#All],[姓名]],0),COLUMN(名冊[[#All],[通知3]])),"")</f>
        <v/>
      </c>
      <c r="I224" s="132" t="str">
        <f t="array" aca="1" ref="I224" ca="1">IF(AND($C224&lt;&gt;"",$C224&lt;&gt;0),(INDIRECT("簡訊[@"&amp;$A$1&amp;"]")&amp;","&amp;(IF(AND($C224&lt;&gt;"",$C224&lt;&gt;0),INDEX(名冊[#All],MATCH($C224,名冊[[#All],[姓名]],0),COLUMN(名冊[[#All],[簡訊]])),""))),"")</f>
        <v/>
      </c>
    </row>
    <row r="225" spans="1:9" ht="25.4" customHeight="1">
      <c r="A225" s="129" t="str">
        <f t="shared" ca="1" si="3"/>
        <v/>
      </c>
      <c r="B225" s="130" t="str">
        <f t="array" aca="1" ref="B225" ca="1">IF(AND($C225&lt;&gt;"",$C225&lt;&gt;0),INDEX(名冊[#All],MATCH($C225,名冊[[#All],[姓名]],0),COLUMN(名冊[[#All],[字號]])),"")</f>
        <v/>
      </c>
      <c r="C225" s="125" t="str">
        <f t="array" aca="1" ref="C225" ca="1">IFERROR(INDEX(名冊[#All],SMALL(IF(INDIRECT("名冊[[#全部],["&amp;$A$1&amp;"]]")&lt;&gt;"",ROW(名冊[[#All],[通知1]]),"N"),ROW(名冊!#REF!)),COLUMN(名冊[[#All],[姓名]])),"")</f>
        <v/>
      </c>
      <c r="D225" s="134" t="str">
        <f t="array" aca="1" ref="D225" ca="1">IF(AND($C225&lt;&gt;"",$C225&lt;&gt;0),INDEX(名冊[#All],MATCH($C225,名冊[[#All],[姓名]],0),COLUMN(名冊[[#All],[備註]])),"")</f>
        <v/>
      </c>
      <c r="E225" s="140" t="str">
        <f t="array" aca="1" ref="E225" ca="1">IF(AND($C225&lt;&gt;"",$C225&lt;&gt;0),INDEX(名冊[#All],MATCH($C225,名冊[[#All],[姓名]],0),COLUMN(名冊[[#All],[傳訊]])),"")</f>
        <v/>
      </c>
      <c r="F225" s="131" t="str">
        <f t="array" aca="1" ref="F225" ca="1">IF(AND($C225&lt;&gt;"",$C225&lt;&gt;0),INDEX(名冊[#All],MATCH($C225,名冊[[#All],[姓名]],0),COLUMN(名冊[[#All],[通知1]])),"")</f>
        <v/>
      </c>
      <c r="G225" s="131" t="str">
        <f t="array" aca="1" ref="G225" ca="1">IF(AND($C225&lt;&gt;"",$C225&lt;&gt;0),INDEX(名冊[#All],MATCH($C225,名冊[[#All],[姓名]],0),COLUMN(名冊[[#All],[通知2]])),"")</f>
        <v/>
      </c>
      <c r="H225" s="131" t="str">
        <f t="array" aca="1" ref="H225" ca="1">IF(AND($C225&lt;&gt;"",$C225&lt;&gt;0),INDEX(名冊[#All],MATCH($C225,名冊[[#All],[姓名]],0),COLUMN(名冊[[#All],[通知3]])),"")</f>
        <v/>
      </c>
      <c r="I225" s="132" t="str">
        <f t="array" aca="1" ref="I225" ca="1">IF(AND($C225&lt;&gt;"",$C225&lt;&gt;0),(INDIRECT("簡訊[@"&amp;$A$1&amp;"]")&amp;","&amp;(IF(AND($C225&lt;&gt;"",$C225&lt;&gt;0),INDEX(名冊[#All],MATCH($C225,名冊[[#All],[姓名]],0),COLUMN(名冊[[#All],[簡訊]])),""))),"")</f>
        <v/>
      </c>
    </row>
    <row r="226" spans="1:9" ht="25.4" customHeight="1">
      <c r="A226" s="129">
        <f t="shared" ca="1" si="3"/>
        <v>224</v>
      </c>
      <c r="B226" s="130" t="str">
        <f t="array" aca="1" ref="B226" ca="1">IF(AND($C226&lt;&gt;"",$C226&lt;&gt;0),INDEX(名冊[#All],MATCH($C226,名冊[[#All],[姓名]],0),COLUMN(名冊[[#All],[字號]])),"")</f>
        <v>1-709</v>
      </c>
      <c r="C226" s="125" t="str">
        <f t="array" aca="1" ref="C226" ca="1">IFERROR(INDEX(名冊[#All],SMALL(IF(INDIRECT("名冊[[#全部],["&amp;$A$1&amp;"]]")&lt;&gt;"",ROW(名冊[[#All],[通知1]]),"N"),ROW(名冊!A126)),COLUMN(名冊[[#All],[姓名]])),"")</f>
        <v>鐘芬束</v>
      </c>
      <c r="D226" s="134">
        <f t="array" aca="1" ref="D226" ca="1">IF(AND($C226&lt;&gt;"",$C226&lt;&gt;0),INDEX(名冊[#All],MATCH($C226,名冊[[#All],[姓名]],0),COLUMN(名冊[[#All],[備註]])),"")</f>
        <v>0</v>
      </c>
      <c r="E226" s="140">
        <f t="array" aca="1" ref="E226" ca="1">IF(AND($C226&lt;&gt;"",$C226&lt;&gt;0),INDEX(名冊[#All],MATCH($C226,名冊[[#All],[姓名]],0),COLUMN(名冊[[#All],[傳訊]])),"")</f>
        <v>0</v>
      </c>
      <c r="F226" s="131" t="str">
        <f t="array" aca="1" ref="F226" ca="1">IF(AND($C226&lt;&gt;"",$C226&lt;&gt;0),INDEX(名冊[#All],MATCH($C226,名冊[[#All],[姓名]],0),COLUMN(名冊[[#All],[通知1]])),"")</f>
        <v>0930033710</v>
      </c>
      <c r="G226" s="131">
        <f t="array" aca="1" ref="G226" ca="1">IF(AND($C226&lt;&gt;"",$C226&lt;&gt;0),INDEX(名冊[#All],MATCH($C226,名冊[[#All],[姓名]],0),COLUMN(名冊[[#All],[通知2]])),"")</f>
        <v>0</v>
      </c>
      <c r="H226" s="131">
        <f t="array" aca="1" ref="H226" ca="1">IF(AND($C226&lt;&gt;"",$C226&lt;&gt;0),INDEX(名冊[#All],MATCH($C226,名冊[[#All],[姓名]],0),COLUMN(名冊[[#All],[通知3]])),"")</f>
        <v>0</v>
      </c>
      <c r="I226" s="132" t="str">
        <f t="array" aca="1" ref="I226" ca="1">IF(AND($C226&lt;&gt;"",$C226&lt;&gt;0),(INDIRECT("簡訊[@"&amp;$A$1&amp;"]")&amp;","&amp;(IF(AND($C226&lt;&gt;"",$C226&lt;&gt;0),INDEX(名冊[#All],MATCH($C226,名冊[[#All],[姓名]],0),COLUMN(名冊[[#All],[簡訊]])),""))),"")</f>
        <v>0930033710,您好：通知鐘芬束 君於龍祥精神護理之家114年4月月費(含欠費)共59990元整，如有疑問請來電(分機218)，謝謝。</v>
      </c>
    </row>
    <row r="227" spans="1:9" ht="25.4" customHeight="1">
      <c r="A227" s="129">
        <f t="shared" ca="1" si="3"/>
        <v>225</v>
      </c>
      <c r="B227" s="130" t="str">
        <f t="array" aca="1" ref="B227" ca="1">IF(AND($C227&lt;&gt;"",$C227&lt;&gt;0),INDEX(名冊[#All],MATCH($C227,名冊[[#All],[姓名]],0),COLUMN(名冊[[#All],[字號]])),"")</f>
        <v>1-710</v>
      </c>
      <c r="C227" s="125" t="str">
        <f t="array" aca="1" ref="C227" ca="1">IFERROR(INDEX(名冊[#All],SMALL(IF(INDIRECT("名冊[[#全部],["&amp;$A$1&amp;"]]")&lt;&gt;"",ROW(名冊[[#All],[通知1]]),"N"),ROW(名冊!A127)),COLUMN(名冊[[#All],[姓名]])),"")</f>
        <v>林麗香</v>
      </c>
      <c r="D227" s="134">
        <f t="array" aca="1" ref="D227" ca="1">IF(AND($C227&lt;&gt;"",$C227&lt;&gt;0),INDEX(名冊[#All],MATCH($C227,名冊[[#All],[姓名]],0),COLUMN(名冊[[#All],[備註]])),"")</f>
        <v>0</v>
      </c>
      <c r="E227" s="140">
        <f t="array" aca="1" ref="E227" ca="1">IF(AND($C227&lt;&gt;"",$C227&lt;&gt;0),INDEX(名冊[#All],MATCH($C227,名冊[[#All],[姓名]],0),COLUMN(名冊[[#All],[傳訊]])),"")</f>
        <v>0</v>
      </c>
      <c r="F227" s="131" t="str">
        <f t="array" aca="1" ref="F227" ca="1">IF(AND($C227&lt;&gt;"",$C227&lt;&gt;0),INDEX(名冊[#All],MATCH($C227,名冊[[#All],[姓名]],0),COLUMN(名冊[[#All],[通知1]])),"")</f>
        <v>0938805203</v>
      </c>
      <c r="G227" s="131">
        <f t="array" aca="1" ref="G227" ca="1">IF(AND($C227&lt;&gt;"",$C227&lt;&gt;0),INDEX(名冊[#All],MATCH($C227,名冊[[#All],[姓名]],0),COLUMN(名冊[[#All],[通知2]])),"")</f>
        <v>0</v>
      </c>
      <c r="H227" s="131">
        <f t="array" aca="1" ref="H227" ca="1">IF(AND($C227&lt;&gt;"",$C227&lt;&gt;0),INDEX(名冊[#All],MATCH($C227,名冊[[#All],[姓名]],0),COLUMN(名冊[[#All],[通知3]])),"")</f>
        <v>0</v>
      </c>
      <c r="I227" s="132" t="str">
        <f t="array" aca="1" ref="I227" ca="1">IF(AND($C227&lt;&gt;"",$C227&lt;&gt;0),(INDIRECT("簡訊[@"&amp;$A$1&amp;"]")&amp;","&amp;(IF(AND($C227&lt;&gt;"",$C227&lt;&gt;0),INDEX(名冊[#All],MATCH($C227,名冊[[#All],[姓名]],0),COLUMN(名冊[[#All],[簡訊]])),""))),"")</f>
        <v>0938805203,您好：通知林麗香 君於龍祥精神護理之家114年4月月費共14485元整，如有疑問請來電(分機218)，謝謝。</v>
      </c>
    </row>
    <row r="228" spans="1:9" ht="25.4" customHeight="1">
      <c r="A228" s="129">
        <f t="shared" ca="1" si="3"/>
        <v>226</v>
      </c>
      <c r="B228" s="130" t="str">
        <f t="array" aca="1" ref="B228" ca="1">IF(AND($C228&lt;&gt;"",$C228&lt;&gt;0),INDEX(名冊[#All],MATCH($C228,名冊[[#All],[姓名]],0),COLUMN(名冊[[#All],[字號]])),"")</f>
        <v>1-712</v>
      </c>
      <c r="C228" s="125" t="str">
        <f t="array" aca="1" ref="C228" ca="1">IFERROR(INDEX(名冊[#All],SMALL(IF(INDIRECT("名冊[[#全部],["&amp;$A$1&amp;"]]")&lt;&gt;"",ROW(名冊[[#All],[通知1]]),"N"),ROW(名冊!A128)),COLUMN(名冊[[#All],[姓名]])),"")</f>
        <v>廖麗玲</v>
      </c>
      <c r="D228" s="134">
        <f t="array" aca="1" ref="D228" ca="1">IF(AND($C228&lt;&gt;"",$C228&lt;&gt;0),INDEX(名冊[#All],MATCH($C228,名冊[[#All],[姓名]],0),COLUMN(名冊[[#All],[備註]])),"")</f>
        <v>0</v>
      </c>
      <c r="E228" s="140">
        <f t="array" aca="1" ref="E228" ca="1">IF(AND($C228&lt;&gt;"",$C228&lt;&gt;0),INDEX(名冊[#All],MATCH($C228,名冊[[#All],[姓名]],0),COLUMN(名冊[[#All],[傳訊]])),"")</f>
        <v>0</v>
      </c>
      <c r="F228" s="131" t="str">
        <f t="array" aca="1" ref="F228" ca="1">IF(AND($C228&lt;&gt;"",$C228&lt;&gt;0),INDEX(名冊[#All],MATCH($C228,名冊[[#All],[姓名]],0),COLUMN(名冊[[#All],[通知1]])),"")</f>
        <v>0976223526</v>
      </c>
      <c r="G228" s="131">
        <f t="array" aca="1" ref="G228" ca="1">IF(AND($C228&lt;&gt;"",$C228&lt;&gt;0),INDEX(名冊[#All],MATCH($C228,名冊[[#All],[姓名]],0),COLUMN(名冊[[#All],[通知2]])),"")</f>
        <v>0</v>
      </c>
      <c r="H228" s="131">
        <f t="array" aca="1" ref="H228" ca="1">IF(AND($C228&lt;&gt;"",$C228&lt;&gt;0),INDEX(名冊[#All],MATCH($C228,名冊[[#All],[姓名]],0),COLUMN(名冊[[#All],[通知3]])),"")</f>
        <v>0</v>
      </c>
      <c r="I228" s="132" t="str">
        <f t="array" aca="1" ref="I228" ca="1">IF(AND($C228&lt;&gt;"",$C228&lt;&gt;0),(INDIRECT("簡訊[@"&amp;$A$1&amp;"]")&amp;","&amp;(IF(AND($C228&lt;&gt;"",$C228&lt;&gt;0),INDEX(名冊[#All],MATCH($C228,名冊[[#All],[姓名]],0),COLUMN(名冊[[#All],[簡訊]])),""))),"")</f>
        <v>0976223526,您好：通知廖麗玲 君於龍祥精神護理之家114年4月月費共 溢收8299元整，如有疑問請來電(分機218)，謝謝。</v>
      </c>
    </row>
    <row r="229" spans="1:9" ht="25.4" customHeight="1">
      <c r="A229" s="129" t="str">
        <f t="shared" ca="1" si="3"/>
        <v/>
      </c>
      <c r="B229" s="130" t="str">
        <f t="array" aca="1" ref="B229" ca="1">IF(AND($C229&lt;&gt;"",$C229&lt;&gt;0),INDEX(名冊[#All],MATCH($C229,名冊[[#All],[姓名]],0),COLUMN(名冊[[#All],[字號]])),"")</f>
        <v/>
      </c>
      <c r="C229" s="125" t="str">
        <f t="array" aca="1" ref="C229" ca="1">IFERROR(INDEX(名冊[#All],SMALL(IF(INDIRECT("名冊[[#全部],["&amp;$A$1&amp;"]]")&lt;&gt;"",ROW(名冊[[#All],[通知1]]),"N"),ROW(名冊!#REF!)),COLUMN(名冊[[#All],[姓名]])),"")</f>
        <v/>
      </c>
      <c r="D229" s="134" t="str">
        <f t="array" aca="1" ref="D229" ca="1">IF(AND($C229&lt;&gt;"",$C229&lt;&gt;0),INDEX(名冊[#All],MATCH($C229,名冊[[#All],[姓名]],0),COLUMN(名冊[[#All],[備註]])),"")</f>
        <v/>
      </c>
      <c r="E229" s="140" t="str">
        <f t="array" aca="1" ref="E229" ca="1">IF(AND($C229&lt;&gt;"",$C229&lt;&gt;0),INDEX(名冊[#All],MATCH($C229,名冊[[#All],[姓名]],0),COLUMN(名冊[[#All],[傳訊]])),"")</f>
        <v/>
      </c>
      <c r="F229" s="131" t="str">
        <f t="array" aca="1" ref="F229" ca="1">IF(AND($C229&lt;&gt;"",$C229&lt;&gt;0),INDEX(名冊[#All],MATCH($C229,名冊[[#All],[姓名]],0),COLUMN(名冊[[#All],[通知1]])),"")</f>
        <v/>
      </c>
      <c r="G229" s="131" t="str">
        <f t="array" aca="1" ref="G229" ca="1">IF(AND($C229&lt;&gt;"",$C229&lt;&gt;0),INDEX(名冊[#All],MATCH($C229,名冊[[#All],[姓名]],0),COLUMN(名冊[[#All],[通知2]])),"")</f>
        <v/>
      </c>
      <c r="H229" s="131" t="str">
        <f t="array" aca="1" ref="H229" ca="1">IF(AND($C229&lt;&gt;"",$C229&lt;&gt;0),INDEX(名冊[#All],MATCH($C229,名冊[[#All],[姓名]],0),COLUMN(名冊[[#All],[通知3]])),"")</f>
        <v/>
      </c>
      <c r="I229" s="132" t="str">
        <f t="array" aca="1" ref="I229" ca="1">IF(AND($C229&lt;&gt;"",$C229&lt;&gt;0),(INDIRECT("簡訊[@"&amp;$A$1&amp;"]")&amp;","&amp;(IF(AND($C229&lt;&gt;"",$C229&lt;&gt;0),INDEX(名冊[#All],MATCH($C229,名冊[[#All],[姓名]],0),COLUMN(名冊[[#All],[簡訊]])),""))),"")</f>
        <v/>
      </c>
    </row>
    <row r="230" spans="1:9" ht="25.4" customHeight="1">
      <c r="A230" s="129" t="str">
        <f t="shared" ca="1" si="3"/>
        <v/>
      </c>
      <c r="B230" s="130" t="str">
        <f t="array" aca="1" ref="B230" ca="1">IF(AND($C230&lt;&gt;"",$C230&lt;&gt;0),INDEX(名冊[#All],MATCH($C230,名冊[[#All],[姓名]],0),COLUMN(名冊[[#All],[字號]])),"")</f>
        <v/>
      </c>
      <c r="C230" s="125" t="str">
        <f t="array" aca="1" ref="C230" ca="1">IFERROR(INDEX(名冊[#All],SMALL(IF(INDIRECT("名冊[[#全部],["&amp;$A$1&amp;"]]")&lt;&gt;"",ROW(名冊[[#All],[通知1]]),"N"),ROW(名冊!#REF!)),COLUMN(名冊[[#All],[姓名]])),"")</f>
        <v/>
      </c>
      <c r="D230" s="134" t="str">
        <f t="array" aca="1" ref="D230" ca="1">IF(AND($C230&lt;&gt;"",$C230&lt;&gt;0),INDEX(名冊[#All],MATCH($C230,名冊[[#All],[姓名]],0),COLUMN(名冊[[#All],[備註]])),"")</f>
        <v/>
      </c>
      <c r="E230" s="140" t="str">
        <f t="array" aca="1" ref="E230" ca="1">IF(AND($C230&lt;&gt;"",$C230&lt;&gt;0),INDEX(名冊[#All],MATCH($C230,名冊[[#All],[姓名]],0),COLUMN(名冊[[#All],[傳訊]])),"")</f>
        <v/>
      </c>
      <c r="F230" s="131" t="str">
        <f t="array" aca="1" ref="F230" ca="1">IF(AND($C230&lt;&gt;"",$C230&lt;&gt;0),INDEX(名冊[#All],MATCH($C230,名冊[[#All],[姓名]],0),COLUMN(名冊[[#All],[通知1]])),"")</f>
        <v/>
      </c>
      <c r="G230" s="131" t="str">
        <f t="array" aca="1" ref="G230" ca="1">IF(AND($C230&lt;&gt;"",$C230&lt;&gt;0),INDEX(名冊[#All],MATCH($C230,名冊[[#All],[姓名]],0),COLUMN(名冊[[#All],[通知2]])),"")</f>
        <v/>
      </c>
      <c r="H230" s="131" t="str">
        <f t="array" aca="1" ref="H230" ca="1">IF(AND($C230&lt;&gt;"",$C230&lt;&gt;0),INDEX(名冊[#All],MATCH($C230,名冊[[#All],[姓名]],0),COLUMN(名冊[[#All],[通知3]])),"")</f>
        <v/>
      </c>
      <c r="I230" s="132" t="str">
        <f t="array" aca="1" ref="I230" ca="1">IF(AND($C230&lt;&gt;"",$C230&lt;&gt;0),(INDIRECT("簡訊[@"&amp;$A$1&amp;"]")&amp;","&amp;(IF(AND($C230&lt;&gt;"",$C230&lt;&gt;0),INDEX(名冊[#All],MATCH($C230,名冊[[#All],[姓名]],0),COLUMN(名冊[[#All],[簡訊]])),""))),"")</f>
        <v/>
      </c>
    </row>
    <row r="231" spans="1:9" ht="25.4" customHeight="1">
      <c r="A231" s="129" t="str">
        <f t="shared" ca="1" si="3"/>
        <v/>
      </c>
      <c r="B231" s="130" t="str">
        <f t="array" aca="1" ref="B231" ca="1">IF(AND($C231&lt;&gt;"",$C231&lt;&gt;0),INDEX(名冊[#All],MATCH($C231,名冊[[#All],[姓名]],0),COLUMN(名冊[[#All],[字號]])),"")</f>
        <v/>
      </c>
      <c r="C231" s="125" t="str">
        <f t="array" aca="1" ref="C231" ca="1">IFERROR(INDEX(名冊[#All],SMALL(IF(INDIRECT("名冊[[#全部],["&amp;$A$1&amp;"]]")&lt;&gt;"",ROW(名冊[[#All],[通知1]]),"N"),ROW(名冊!#REF!)),COLUMN(名冊[[#All],[姓名]])),"")</f>
        <v/>
      </c>
      <c r="D231" s="134" t="str">
        <f t="array" aca="1" ref="D231" ca="1">IF(AND($C231&lt;&gt;"",$C231&lt;&gt;0),INDEX(名冊[#All],MATCH($C231,名冊[[#All],[姓名]],0),COLUMN(名冊[[#All],[備註]])),"")</f>
        <v/>
      </c>
      <c r="E231" s="140" t="str">
        <f t="array" aca="1" ref="E231" ca="1">IF(AND($C231&lt;&gt;"",$C231&lt;&gt;0),INDEX(名冊[#All],MATCH($C231,名冊[[#All],[姓名]],0),COLUMN(名冊[[#All],[傳訊]])),"")</f>
        <v/>
      </c>
      <c r="F231" s="131" t="str">
        <f t="array" aca="1" ref="F231" ca="1">IF(AND($C231&lt;&gt;"",$C231&lt;&gt;0),INDEX(名冊[#All],MATCH($C231,名冊[[#All],[姓名]],0),COLUMN(名冊[[#All],[通知1]])),"")</f>
        <v/>
      </c>
      <c r="G231" s="131" t="str">
        <f t="array" aca="1" ref="G231" ca="1">IF(AND($C231&lt;&gt;"",$C231&lt;&gt;0),INDEX(名冊[#All],MATCH($C231,名冊[[#All],[姓名]],0),COLUMN(名冊[[#All],[通知2]])),"")</f>
        <v/>
      </c>
      <c r="H231" s="131" t="str">
        <f t="array" aca="1" ref="H231" ca="1">IF(AND($C231&lt;&gt;"",$C231&lt;&gt;0),INDEX(名冊[#All],MATCH($C231,名冊[[#All],[姓名]],0),COLUMN(名冊[[#All],[通知3]])),"")</f>
        <v/>
      </c>
      <c r="I231" s="132" t="str">
        <f t="array" aca="1" ref="I231" ca="1">IF(AND($C231&lt;&gt;"",$C231&lt;&gt;0),(INDIRECT("簡訊[@"&amp;$A$1&amp;"]")&amp;","&amp;(IF(AND($C231&lt;&gt;"",$C231&lt;&gt;0),INDEX(名冊[#All],MATCH($C231,名冊[[#All],[姓名]],0),COLUMN(名冊[[#All],[簡訊]])),""))),"")</f>
        <v/>
      </c>
    </row>
    <row r="232" spans="1:9" ht="25.4" customHeight="1">
      <c r="A232" s="129">
        <f t="shared" ca="1" si="3"/>
        <v>230</v>
      </c>
      <c r="B232" s="130" t="str">
        <f t="array" aca="1" ref="B232" ca="1">IF(AND($C232&lt;&gt;"",$C232&lt;&gt;0),INDEX(名冊[#All],MATCH($C232,名冊[[#All],[姓名]],0),COLUMN(名冊[[#All],[字號]])),"")</f>
        <v>1-714</v>
      </c>
      <c r="C232" s="125" t="str">
        <f t="array" aca="1" ref="C232" ca="1">IFERROR(INDEX(名冊[#All],SMALL(IF(INDIRECT("名冊[[#全部],["&amp;$A$1&amp;"]]")&lt;&gt;"",ROW(名冊[[#All],[通知1]]),"N"),ROW(名冊!A129)),COLUMN(名冊[[#All],[姓名]])),"")</f>
        <v>巫楊妙春</v>
      </c>
      <c r="D232" s="134">
        <f t="array" aca="1" ref="D232" ca="1">IF(AND($C232&lt;&gt;"",$C232&lt;&gt;0),INDEX(名冊[#All],MATCH($C232,名冊[[#All],[姓名]],0),COLUMN(名冊[[#All],[備註]])),"")</f>
        <v>0</v>
      </c>
      <c r="E232" s="140">
        <f t="array" aca="1" ref="E232" ca="1">IF(AND($C232&lt;&gt;"",$C232&lt;&gt;0),INDEX(名冊[#All],MATCH($C232,名冊[[#All],[姓名]],0),COLUMN(名冊[[#All],[傳訊]])),"")</f>
        <v>0</v>
      </c>
      <c r="F232" s="131" t="str">
        <f t="array" aca="1" ref="F232" ca="1">IF(AND($C232&lt;&gt;"",$C232&lt;&gt;0),INDEX(名冊[#All],MATCH($C232,名冊[[#All],[姓名]],0),COLUMN(名冊[[#All],[通知1]])),"")</f>
        <v>0919093341</v>
      </c>
      <c r="G232" s="131">
        <f t="array" aca="1" ref="G232" ca="1">IF(AND($C232&lt;&gt;"",$C232&lt;&gt;0),INDEX(名冊[#All],MATCH($C232,名冊[[#All],[姓名]],0),COLUMN(名冊[[#All],[通知2]])),"")</f>
        <v>0</v>
      </c>
      <c r="H232" s="131">
        <f t="array" aca="1" ref="H232" ca="1">IF(AND($C232&lt;&gt;"",$C232&lt;&gt;0),INDEX(名冊[#All],MATCH($C232,名冊[[#All],[姓名]],0),COLUMN(名冊[[#All],[通知3]])),"")</f>
        <v>0</v>
      </c>
      <c r="I232" s="132" t="str">
        <f t="array" aca="1" ref="I232" ca="1">IF(AND($C232&lt;&gt;"",$C232&lt;&gt;0),(INDIRECT("簡訊[@"&amp;$A$1&amp;"]")&amp;","&amp;(IF(AND($C232&lt;&gt;"",$C232&lt;&gt;0),INDEX(名冊[#All],MATCH($C232,名冊[[#All],[姓名]],0),COLUMN(名冊[[#All],[簡訊]])),""))),"")</f>
        <v>0919093341,您好：通知巫楊妙春 君於龍祥精神護理之家114年4月月費共30008元整，如有疑問請來電(分機218)，謝謝。</v>
      </c>
    </row>
    <row r="233" spans="1:9" ht="25.4" customHeight="1">
      <c r="A233" s="129" t="str">
        <f t="shared" ca="1" si="3"/>
        <v/>
      </c>
      <c r="B233" s="130" t="str">
        <f t="array" aca="1" ref="B233" ca="1">IF(AND($C233&lt;&gt;"",$C233&lt;&gt;0),INDEX(名冊[#All],MATCH($C233,名冊[[#All],[姓名]],0),COLUMN(名冊[[#All],[字號]])),"")</f>
        <v/>
      </c>
      <c r="C233" s="125" t="str">
        <f t="array" aca="1" ref="C233" ca="1">IFERROR(INDEX(名冊[#All],SMALL(IF(INDIRECT("名冊[[#全部],["&amp;$A$1&amp;"]]")&lt;&gt;"",ROW(名冊[[#All],[通知1]]),"N"),ROW(名冊!#REF!)),COLUMN(名冊[[#All],[姓名]])),"")</f>
        <v/>
      </c>
      <c r="D233" s="134" t="str">
        <f t="array" aca="1" ref="D233" ca="1">IF(AND($C233&lt;&gt;"",$C233&lt;&gt;0),INDEX(名冊[#All],MATCH($C233,名冊[[#All],[姓名]],0),COLUMN(名冊[[#All],[備註]])),"")</f>
        <v/>
      </c>
      <c r="E233" s="140" t="str">
        <f t="array" aca="1" ref="E233" ca="1">IF(AND($C233&lt;&gt;"",$C233&lt;&gt;0),INDEX(名冊[#All],MATCH($C233,名冊[[#All],[姓名]],0),COLUMN(名冊[[#All],[傳訊]])),"")</f>
        <v/>
      </c>
      <c r="F233" s="131" t="str">
        <f t="array" aca="1" ref="F233" ca="1">IF(AND($C233&lt;&gt;"",$C233&lt;&gt;0),INDEX(名冊[#All],MATCH($C233,名冊[[#All],[姓名]],0),COLUMN(名冊[[#All],[通知1]])),"")</f>
        <v/>
      </c>
      <c r="G233" s="131" t="str">
        <f t="array" aca="1" ref="G233" ca="1">IF(AND($C233&lt;&gt;"",$C233&lt;&gt;0),INDEX(名冊[#All],MATCH($C233,名冊[[#All],[姓名]],0),COLUMN(名冊[[#All],[通知2]])),"")</f>
        <v/>
      </c>
      <c r="H233" s="131" t="str">
        <f t="array" aca="1" ref="H233" ca="1">IF(AND($C233&lt;&gt;"",$C233&lt;&gt;0),INDEX(名冊[#All],MATCH($C233,名冊[[#All],[姓名]],0),COLUMN(名冊[[#All],[通知3]])),"")</f>
        <v/>
      </c>
      <c r="I233" s="132" t="str">
        <f t="array" aca="1" ref="I233" ca="1">IF(AND($C233&lt;&gt;"",$C233&lt;&gt;0),(INDIRECT("簡訊[@"&amp;$A$1&amp;"]")&amp;","&amp;(IF(AND($C233&lt;&gt;"",$C233&lt;&gt;0),INDEX(名冊[#All],MATCH($C233,名冊[[#All],[姓名]],0),COLUMN(名冊[[#All],[簡訊]])),""))),"")</f>
        <v/>
      </c>
    </row>
    <row r="234" spans="1:9" ht="25.4" customHeight="1">
      <c r="A234" s="129" t="str">
        <f t="shared" ca="1" si="3"/>
        <v/>
      </c>
      <c r="B234" s="130" t="str">
        <f t="array" aca="1" ref="B234" ca="1">IF(AND($C234&lt;&gt;"",$C234&lt;&gt;0),INDEX(名冊[#All],MATCH($C234,名冊[[#All],[姓名]],0),COLUMN(名冊[[#All],[字號]])),"")</f>
        <v/>
      </c>
      <c r="C234" s="125" t="str">
        <f t="array" aca="1" ref="C234" ca="1">IFERROR(INDEX(名冊[#All],SMALL(IF(INDIRECT("名冊[[#全部],["&amp;$A$1&amp;"]]")&lt;&gt;"",ROW(名冊[[#All],[通知1]]),"N"),ROW(名冊!#REF!)),COLUMN(名冊[[#All],[姓名]])),"")</f>
        <v/>
      </c>
      <c r="D234" s="134" t="str">
        <f t="array" aca="1" ref="D234" ca="1">IF(AND($C234&lt;&gt;"",$C234&lt;&gt;0),INDEX(名冊[#All],MATCH($C234,名冊[[#All],[姓名]],0),COLUMN(名冊[[#All],[備註]])),"")</f>
        <v/>
      </c>
      <c r="E234" s="140" t="str">
        <f t="array" aca="1" ref="E234" ca="1">IF(AND($C234&lt;&gt;"",$C234&lt;&gt;0),INDEX(名冊[#All],MATCH($C234,名冊[[#All],[姓名]],0),COLUMN(名冊[[#All],[傳訊]])),"")</f>
        <v/>
      </c>
      <c r="F234" s="131" t="str">
        <f t="array" aca="1" ref="F234" ca="1">IF(AND($C234&lt;&gt;"",$C234&lt;&gt;0),INDEX(名冊[#All],MATCH($C234,名冊[[#All],[姓名]],0),COLUMN(名冊[[#All],[通知1]])),"")</f>
        <v/>
      </c>
      <c r="G234" s="131" t="str">
        <f t="array" aca="1" ref="G234" ca="1">IF(AND($C234&lt;&gt;"",$C234&lt;&gt;0),INDEX(名冊[#All],MATCH($C234,名冊[[#All],[姓名]],0),COLUMN(名冊[[#All],[通知2]])),"")</f>
        <v/>
      </c>
      <c r="H234" s="131" t="str">
        <f t="array" aca="1" ref="H234" ca="1">IF(AND($C234&lt;&gt;"",$C234&lt;&gt;0),INDEX(名冊[#All],MATCH($C234,名冊[[#All],[姓名]],0),COLUMN(名冊[[#All],[通知3]])),"")</f>
        <v/>
      </c>
      <c r="I234" s="132" t="str">
        <f t="array" aca="1" ref="I234" ca="1">IF(AND($C234&lt;&gt;"",$C234&lt;&gt;0),(INDIRECT("簡訊[@"&amp;$A$1&amp;"]")&amp;","&amp;(IF(AND($C234&lt;&gt;"",$C234&lt;&gt;0),INDEX(名冊[#All],MATCH($C234,名冊[[#All],[姓名]],0),COLUMN(名冊[[#All],[簡訊]])),""))),"")</f>
        <v/>
      </c>
    </row>
    <row r="235" spans="1:9" ht="25.4" customHeight="1">
      <c r="A235" s="129">
        <f t="shared" ca="1" si="3"/>
        <v>233</v>
      </c>
      <c r="B235" s="130" t="str">
        <f t="array" aca="1" ref="B235" ca="1">IF(AND($C235&lt;&gt;"",$C235&lt;&gt;0),INDEX(名冊[#All],MATCH($C235,名冊[[#All],[姓名]],0),COLUMN(名冊[[#All],[字號]])),"")</f>
        <v>1-715</v>
      </c>
      <c r="C235" s="125" t="str">
        <f t="array" aca="1" ref="C235" ca="1">IFERROR(INDEX(名冊[#All],SMALL(IF(INDIRECT("名冊[[#全部],["&amp;$A$1&amp;"]]")&lt;&gt;"",ROW(名冊[[#All],[通知1]]),"N"),ROW(名冊!A130)),COLUMN(名冊[[#All],[姓名]])),"")</f>
        <v>曾彩霞</v>
      </c>
      <c r="D235" s="134">
        <f t="array" aca="1" ref="D235" ca="1">IF(AND($C235&lt;&gt;"",$C235&lt;&gt;0),INDEX(名冊[#All],MATCH($C235,名冊[[#All],[姓名]],0),COLUMN(名冊[[#All],[備註]])),"")</f>
        <v>0</v>
      </c>
      <c r="E235" s="140">
        <f t="array" aca="1" ref="E235" ca="1">IF(AND($C235&lt;&gt;"",$C235&lt;&gt;0),INDEX(名冊[#All],MATCH($C235,名冊[[#All],[姓名]],0),COLUMN(名冊[[#All],[傳訊]])),"")</f>
        <v>0</v>
      </c>
      <c r="F235" s="131" t="str">
        <f t="array" aca="1" ref="F235" ca="1">IF(AND($C235&lt;&gt;"",$C235&lt;&gt;0),INDEX(名冊[#All],MATCH($C235,名冊[[#All],[姓名]],0),COLUMN(名冊[[#All],[通知1]])),"")</f>
        <v>0932236056</v>
      </c>
      <c r="G235" s="131">
        <f t="array" aca="1" ref="G235" ca="1">IF(AND($C235&lt;&gt;"",$C235&lt;&gt;0),INDEX(名冊[#All],MATCH($C235,名冊[[#All],[姓名]],0),COLUMN(名冊[[#All],[通知2]])),"")</f>
        <v>0</v>
      </c>
      <c r="H235" s="131">
        <f t="array" aca="1" ref="H235" ca="1">IF(AND($C235&lt;&gt;"",$C235&lt;&gt;0),INDEX(名冊[#All],MATCH($C235,名冊[[#All],[姓名]],0),COLUMN(名冊[[#All],[通知3]])),"")</f>
        <v>0</v>
      </c>
      <c r="I235" s="132" t="str">
        <f t="array" aca="1" ref="I235" ca="1">IF(AND($C235&lt;&gt;"",$C235&lt;&gt;0),(INDIRECT("簡訊[@"&amp;$A$1&amp;"]")&amp;","&amp;(IF(AND($C235&lt;&gt;"",$C235&lt;&gt;0),INDEX(名冊[#All],MATCH($C235,名冊[[#All],[姓名]],0),COLUMN(名冊[[#All],[簡訊]])),""))),"")</f>
        <v>0932236056,您好：通知曾彩霞 君於龍祥精神護理之家114年4月月費共15714元整，如有疑問請來電(分機218)，謝謝。</v>
      </c>
    </row>
    <row r="236" spans="1:9" ht="25.4" customHeight="1">
      <c r="A236" s="129" t="str">
        <f t="shared" ca="1" si="3"/>
        <v/>
      </c>
      <c r="B236" s="130" t="str">
        <f t="array" aca="1" ref="B236" ca="1">IF(AND($C236&lt;&gt;"",$C236&lt;&gt;0),INDEX(名冊[#All],MATCH($C236,名冊[[#All],[姓名]],0),COLUMN(名冊[[#All],[字號]])),"")</f>
        <v/>
      </c>
      <c r="C236" s="125" t="str">
        <f t="array" aca="1" ref="C236" ca="1">IFERROR(INDEX(名冊[#All],SMALL(IF(INDIRECT("名冊[[#全部],["&amp;$A$1&amp;"]]")&lt;&gt;"",ROW(名冊[[#All],[通知1]]),"N"),ROW(名冊!#REF!)),COLUMN(名冊[[#All],[姓名]])),"")</f>
        <v/>
      </c>
      <c r="D236" s="134" t="str">
        <f t="array" aca="1" ref="D236" ca="1">IF(AND($C236&lt;&gt;"",$C236&lt;&gt;0),INDEX(名冊[#All],MATCH($C236,名冊[[#All],[姓名]],0),COLUMN(名冊[[#All],[備註]])),"")</f>
        <v/>
      </c>
      <c r="E236" s="140" t="str">
        <f t="array" aca="1" ref="E236" ca="1">IF(AND($C236&lt;&gt;"",$C236&lt;&gt;0),INDEX(名冊[#All],MATCH($C236,名冊[[#All],[姓名]],0),COLUMN(名冊[[#All],[傳訊]])),"")</f>
        <v/>
      </c>
      <c r="F236" s="131" t="str">
        <f t="array" aca="1" ref="F236" ca="1">IF(AND($C236&lt;&gt;"",$C236&lt;&gt;0),INDEX(名冊[#All],MATCH($C236,名冊[[#All],[姓名]],0),COLUMN(名冊[[#All],[通知1]])),"")</f>
        <v/>
      </c>
      <c r="G236" s="131" t="str">
        <f t="array" aca="1" ref="G236" ca="1">IF(AND($C236&lt;&gt;"",$C236&lt;&gt;0),INDEX(名冊[#All],MATCH($C236,名冊[[#All],[姓名]],0),COLUMN(名冊[[#All],[通知2]])),"")</f>
        <v/>
      </c>
      <c r="H236" s="131" t="str">
        <f t="array" aca="1" ref="H236" ca="1">IF(AND($C236&lt;&gt;"",$C236&lt;&gt;0),INDEX(名冊[#All],MATCH($C236,名冊[[#All],[姓名]],0),COLUMN(名冊[[#All],[通知3]])),"")</f>
        <v/>
      </c>
      <c r="I236" s="132" t="str">
        <f t="array" aca="1" ref="I236" ca="1">IF(AND($C236&lt;&gt;"",$C236&lt;&gt;0),(INDIRECT("簡訊[@"&amp;$A$1&amp;"]")&amp;","&amp;(IF(AND($C236&lt;&gt;"",$C236&lt;&gt;0),INDEX(名冊[#All],MATCH($C236,名冊[[#All],[姓名]],0),COLUMN(名冊[[#All],[簡訊]])),""))),"")</f>
        <v/>
      </c>
    </row>
    <row r="237" spans="1:9" ht="25.4" customHeight="1">
      <c r="A237" s="129" t="str">
        <f t="shared" ca="1" si="3"/>
        <v/>
      </c>
      <c r="B237" s="130" t="str">
        <f t="array" aca="1" ref="B237" ca="1">IF(AND($C237&lt;&gt;"",$C237&lt;&gt;0),INDEX(名冊[#All],MATCH($C237,名冊[[#All],[姓名]],0),COLUMN(名冊[[#All],[字號]])),"")</f>
        <v/>
      </c>
      <c r="C237" s="125" t="str">
        <f t="array" aca="1" ref="C237" ca="1">IFERROR(INDEX(名冊[#All],SMALL(IF(INDIRECT("名冊[[#全部],["&amp;$A$1&amp;"]]")&lt;&gt;"",ROW(名冊[[#All],[通知1]]),"N"),ROW(名冊!#REF!)),COLUMN(名冊[[#All],[姓名]])),"")</f>
        <v/>
      </c>
      <c r="D237" s="134" t="str">
        <f t="array" aca="1" ref="D237" ca="1">IF(AND($C237&lt;&gt;"",$C237&lt;&gt;0),INDEX(名冊[#All],MATCH($C237,名冊[[#All],[姓名]],0),COLUMN(名冊[[#All],[備註]])),"")</f>
        <v/>
      </c>
      <c r="E237" s="140" t="str">
        <f t="array" aca="1" ref="E237" ca="1">IF(AND($C237&lt;&gt;"",$C237&lt;&gt;0),INDEX(名冊[#All],MATCH($C237,名冊[[#All],[姓名]],0),COLUMN(名冊[[#All],[傳訊]])),"")</f>
        <v/>
      </c>
      <c r="F237" s="131" t="str">
        <f t="array" aca="1" ref="F237" ca="1">IF(AND($C237&lt;&gt;"",$C237&lt;&gt;0),INDEX(名冊[#All],MATCH($C237,名冊[[#All],[姓名]],0),COLUMN(名冊[[#All],[通知1]])),"")</f>
        <v/>
      </c>
      <c r="G237" s="131" t="str">
        <f t="array" aca="1" ref="G237" ca="1">IF(AND($C237&lt;&gt;"",$C237&lt;&gt;0),INDEX(名冊[#All],MATCH($C237,名冊[[#All],[姓名]],0),COLUMN(名冊[[#All],[通知2]])),"")</f>
        <v/>
      </c>
      <c r="H237" s="131" t="str">
        <f t="array" aca="1" ref="H237" ca="1">IF(AND($C237&lt;&gt;"",$C237&lt;&gt;0),INDEX(名冊[#All],MATCH($C237,名冊[[#All],[姓名]],0),COLUMN(名冊[[#All],[通知3]])),"")</f>
        <v/>
      </c>
      <c r="I237" s="132" t="str">
        <f t="array" aca="1" ref="I237" ca="1">IF(AND($C237&lt;&gt;"",$C237&lt;&gt;0),(INDIRECT("簡訊[@"&amp;$A$1&amp;"]")&amp;","&amp;(IF(AND($C237&lt;&gt;"",$C237&lt;&gt;0),INDEX(名冊[#All],MATCH($C237,名冊[[#All],[姓名]],0),COLUMN(名冊[[#All],[簡訊]])),""))),"")</f>
        <v/>
      </c>
    </row>
    <row r="238" spans="1:9" ht="25.4" customHeight="1">
      <c r="A238" s="129" t="str">
        <f t="shared" ca="1" si="3"/>
        <v/>
      </c>
      <c r="B238" s="130" t="str">
        <f t="array" aca="1" ref="B238" ca="1">IF(AND($C238&lt;&gt;"",$C238&lt;&gt;0),INDEX(名冊[#All],MATCH($C238,名冊[[#All],[姓名]],0),COLUMN(名冊[[#All],[字號]])),"")</f>
        <v/>
      </c>
      <c r="C238" s="125" t="str">
        <f t="array" aca="1" ref="C238" ca="1">IFERROR(INDEX(名冊[#All],SMALL(IF(INDIRECT("名冊[[#全部],["&amp;$A$1&amp;"]]")&lt;&gt;"",ROW(名冊[[#All],[通知1]]),"N"),ROW(名冊!#REF!)),COLUMN(名冊[[#All],[姓名]])),"")</f>
        <v/>
      </c>
      <c r="D238" s="134" t="str">
        <f t="array" aca="1" ref="D238" ca="1">IF(AND($C238&lt;&gt;"",$C238&lt;&gt;0),INDEX(名冊[#All],MATCH($C238,名冊[[#All],[姓名]],0),COLUMN(名冊[[#All],[備註]])),"")</f>
        <v/>
      </c>
      <c r="E238" s="140" t="str">
        <f t="array" aca="1" ref="E238" ca="1">IF(AND($C238&lt;&gt;"",$C238&lt;&gt;0),INDEX(名冊[#All],MATCH($C238,名冊[[#All],[姓名]],0),COLUMN(名冊[[#All],[傳訊]])),"")</f>
        <v/>
      </c>
      <c r="F238" s="131" t="str">
        <f t="array" aca="1" ref="F238" ca="1">IF(AND($C238&lt;&gt;"",$C238&lt;&gt;0),INDEX(名冊[#All],MATCH($C238,名冊[[#All],[姓名]],0),COLUMN(名冊[[#All],[通知1]])),"")</f>
        <v/>
      </c>
      <c r="G238" s="131" t="str">
        <f t="array" aca="1" ref="G238" ca="1">IF(AND($C238&lt;&gt;"",$C238&lt;&gt;0),INDEX(名冊[#All],MATCH($C238,名冊[[#All],[姓名]],0),COLUMN(名冊[[#All],[通知2]])),"")</f>
        <v/>
      </c>
      <c r="H238" s="131" t="str">
        <f t="array" aca="1" ref="H238" ca="1">IF(AND($C238&lt;&gt;"",$C238&lt;&gt;0),INDEX(名冊[#All],MATCH($C238,名冊[[#All],[姓名]],0),COLUMN(名冊[[#All],[通知3]])),"")</f>
        <v/>
      </c>
      <c r="I238" s="132" t="str">
        <f t="array" aca="1" ref="I238" ca="1">IF(AND($C238&lt;&gt;"",$C238&lt;&gt;0),(INDIRECT("簡訊[@"&amp;$A$1&amp;"]")&amp;","&amp;(IF(AND($C238&lt;&gt;"",$C238&lt;&gt;0),INDEX(名冊[#All],MATCH($C238,名冊[[#All],[姓名]],0),COLUMN(名冊[[#All],[簡訊]])),""))),"")</f>
        <v/>
      </c>
    </row>
    <row r="239" spans="1:9" ht="25.4" customHeight="1">
      <c r="A239" s="129">
        <f t="shared" ca="1" si="3"/>
        <v>237</v>
      </c>
      <c r="B239" s="130" t="str">
        <f t="array" aca="1" ref="B239" ca="1">IF(AND($C239&lt;&gt;"",$C239&lt;&gt;0),INDEX(名冊[#All],MATCH($C239,名冊[[#All],[姓名]],0),COLUMN(名冊[[#All],[字號]])),"")</f>
        <v>1-716</v>
      </c>
      <c r="C239" s="125" t="str">
        <f t="array" aca="1" ref="C239" ca="1">IFERROR(INDEX(名冊[#All],SMALL(IF(INDIRECT("名冊[[#全部],["&amp;$A$1&amp;"]]")&lt;&gt;"",ROW(名冊[[#All],[通知1]]),"N"),ROW(名冊!A131)),COLUMN(名冊[[#All],[姓名]])),"")</f>
        <v>李淑香</v>
      </c>
      <c r="D239" s="134">
        <f t="array" aca="1" ref="D239" ca="1">IF(AND($C239&lt;&gt;"",$C239&lt;&gt;0),INDEX(名冊[#All],MATCH($C239,名冊[[#All],[姓名]],0),COLUMN(名冊[[#All],[備註]])),"")</f>
        <v>0</v>
      </c>
      <c r="E239" s="140">
        <f t="array" aca="1" ref="E239" ca="1">IF(AND($C239&lt;&gt;"",$C239&lt;&gt;0),INDEX(名冊[#All],MATCH($C239,名冊[[#All],[姓名]],0),COLUMN(名冊[[#All],[傳訊]])),"")</f>
        <v>0</v>
      </c>
      <c r="F239" s="131" t="str">
        <f t="array" aca="1" ref="F239" ca="1">IF(AND($C239&lt;&gt;"",$C239&lt;&gt;0),INDEX(名冊[#All],MATCH($C239,名冊[[#All],[姓名]],0),COLUMN(名冊[[#All],[通知1]])),"")</f>
        <v>0988085595</v>
      </c>
      <c r="G239" s="131">
        <f t="array" aca="1" ref="G239" ca="1">IF(AND($C239&lt;&gt;"",$C239&lt;&gt;0),INDEX(名冊[#All],MATCH($C239,名冊[[#All],[姓名]],0),COLUMN(名冊[[#All],[通知2]])),"")</f>
        <v>0</v>
      </c>
      <c r="H239" s="131">
        <f t="array" aca="1" ref="H239" ca="1">IF(AND($C239&lt;&gt;"",$C239&lt;&gt;0),INDEX(名冊[#All],MATCH($C239,名冊[[#All],[姓名]],0),COLUMN(名冊[[#All],[通知3]])),"")</f>
        <v>0</v>
      </c>
      <c r="I239" s="132" t="str">
        <f t="array" aca="1" ref="I239" ca="1">IF(AND($C239&lt;&gt;"",$C239&lt;&gt;0),(INDIRECT("簡訊[@"&amp;$A$1&amp;"]")&amp;","&amp;(IF(AND($C239&lt;&gt;"",$C239&lt;&gt;0),INDEX(名冊[#All],MATCH($C239,名冊[[#All],[姓名]],0),COLUMN(名冊[[#All],[簡訊]])),""))),"")</f>
        <v>0988085595,您好：通知李淑香 君於龍祥精神護理之家114年4月月費(含欠費)共18104元整，如有疑問請來電(分機218)，謝謝。</v>
      </c>
    </row>
    <row r="240" spans="1:9" ht="25.4" customHeight="1">
      <c r="A240" s="129" t="str">
        <f t="shared" ca="1" si="3"/>
        <v/>
      </c>
      <c r="B240" s="130" t="str">
        <f t="array" aca="1" ref="B240" ca="1">IF(AND($C240&lt;&gt;"",$C240&lt;&gt;0),INDEX(名冊[#All],MATCH($C240,名冊[[#All],[姓名]],0),COLUMN(名冊[[#All],[字號]])),"")</f>
        <v/>
      </c>
      <c r="C240" s="125" t="str">
        <f t="array" aca="1" ref="C240" ca="1">IFERROR(INDEX(名冊[#All],SMALL(IF(INDIRECT("名冊[[#全部],["&amp;$A$1&amp;"]]")&lt;&gt;"",ROW(名冊[[#All],[通知1]]),"N"),ROW(名冊!#REF!)),COLUMN(名冊[[#All],[姓名]])),"")</f>
        <v/>
      </c>
      <c r="D240" s="134" t="str">
        <f t="array" aca="1" ref="D240" ca="1">IF(AND($C240&lt;&gt;"",$C240&lt;&gt;0),INDEX(名冊[#All],MATCH($C240,名冊[[#All],[姓名]],0),COLUMN(名冊[[#All],[備註]])),"")</f>
        <v/>
      </c>
      <c r="E240" s="140" t="str">
        <f t="array" aca="1" ref="E240" ca="1">IF(AND($C240&lt;&gt;"",$C240&lt;&gt;0),INDEX(名冊[#All],MATCH($C240,名冊[[#All],[姓名]],0),COLUMN(名冊[[#All],[傳訊]])),"")</f>
        <v/>
      </c>
      <c r="F240" s="131" t="str">
        <f t="array" aca="1" ref="F240" ca="1">IF(AND($C240&lt;&gt;"",$C240&lt;&gt;0),INDEX(名冊[#All],MATCH($C240,名冊[[#All],[姓名]],0),COLUMN(名冊[[#All],[通知1]])),"")</f>
        <v/>
      </c>
      <c r="G240" s="131" t="str">
        <f t="array" aca="1" ref="G240" ca="1">IF(AND($C240&lt;&gt;"",$C240&lt;&gt;0),INDEX(名冊[#All],MATCH($C240,名冊[[#All],[姓名]],0),COLUMN(名冊[[#All],[通知2]])),"")</f>
        <v/>
      </c>
      <c r="H240" s="131" t="str">
        <f t="array" aca="1" ref="H240" ca="1">IF(AND($C240&lt;&gt;"",$C240&lt;&gt;0),INDEX(名冊[#All],MATCH($C240,名冊[[#All],[姓名]],0),COLUMN(名冊[[#All],[通知3]])),"")</f>
        <v/>
      </c>
      <c r="I240" s="132" t="str">
        <f t="array" aca="1" ref="I240" ca="1">IF(AND($C240&lt;&gt;"",$C240&lt;&gt;0),(INDIRECT("簡訊[@"&amp;$A$1&amp;"]")&amp;","&amp;(IF(AND($C240&lt;&gt;"",$C240&lt;&gt;0),INDEX(名冊[#All],MATCH($C240,名冊[[#All],[姓名]],0),COLUMN(名冊[[#All],[簡訊]])),""))),"")</f>
        <v/>
      </c>
    </row>
    <row r="241" spans="1:9" ht="25.4" customHeight="1">
      <c r="A241" s="129" t="str">
        <f t="shared" ca="1" si="3"/>
        <v/>
      </c>
      <c r="B241" s="130" t="str">
        <f t="array" aca="1" ref="B241" ca="1">IF(AND($C241&lt;&gt;"",$C241&lt;&gt;0),INDEX(名冊[#All],MATCH($C241,名冊[[#All],[姓名]],0),COLUMN(名冊[[#All],[字號]])),"")</f>
        <v/>
      </c>
      <c r="C241" s="125" t="str">
        <f t="array" aca="1" ref="C241" ca="1">IFERROR(INDEX(名冊[#All],SMALL(IF(INDIRECT("名冊[[#全部],["&amp;$A$1&amp;"]]")&lt;&gt;"",ROW(名冊[[#All],[通知1]]),"N"),ROW(名冊!#REF!)),COLUMN(名冊[[#All],[姓名]])),"")</f>
        <v/>
      </c>
      <c r="D241" s="134" t="str">
        <f t="array" aca="1" ref="D241" ca="1">IF(AND($C241&lt;&gt;"",$C241&lt;&gt;0),INDEX(名冊[#All],MATCH($C241,名冊[[#All],[姓名]],0),COLUMN(名冊[[#All],[備註]])),"")</f>
        <v/>
      </c>
      <c r="E241" s="140" t="str">
        <f t="array" aca="1" ref="E241" ca="1">IF(AND($C241&lt;&gt;"",$C241&lt;&gt;0),INDEX(名冊[#All],MATCH($C241,名冊[[#All],[姓名]],0),COLUMN(名冊[[#All],[傳訊]])),"")</f>
        <v/>
      </c>
      <c r="F241" s="131" t="str">
        <f t="array" aca="1" ref="F241" ca="1">IF(AND($C241&lt;&gt;"",$C241&lt;&gt;0),INDEX(名冊[#All],MATCH($C241,名冊[[#All],[姓名]],0),COLUMN(名冊[[#All],[通知1]])),"")</f>
        <v/>
      </c>
      <c r="G241" s="131" t="str">
        <f t="array" aca="1" ref="G241" ca="1">IF(AND($C241&lt;&gt;"",$C241&lt;&gt;0),INDEX(名冊[#All],MATCH($C241,名冊[[#All],[姓名]],0),COLUMN(名冊[[#All],[通知2]])),"")</f>
        <v/>
      </c>
      <c r="H241" s="131" t="str">
        <f t="array" aca="1" ref="H241" ca="1">IF(AND($C241&lt;&gt;"",$C241&lt;&gt;0),INDEX(名冊[#All],MATCH($C241,名冊[[#All],[姓名]],0),COLUMN(名冊[[#All],[通知3]])),"")</f>
        <v/>
      </c>
      <c r="I241" s="132" t="str">
        <f t="array" aca="1" ref="I241" ca="1">IF(AND($C241&lt;&gt;"",$C241&lt;&gt;0),(INDIRECT("簡訊[@"&amp;$A$1&amp;"]")&amp;","&amp;(IF(AND($C241&lt;&gt;"",$C241&lt;&gt;0),INDEX(名冊[#All],MATCH($C241,名冊[[#All],[姓名]],0),COLUMN(名冊[[#All],[簡訊]])),""))),"")</f>
        <v/>
      </c>
    </row>
    <row r="242" spans="1:9" ht="25.4" customHeight="1">
      <c r="A242" s="129">
        <f t="shared" ca="1" si="3"/>
        <v>240</v>
      </c>
      <c r="B242" s="130" t="str">
        <f t="array" aca="1" ref="B242" ca="1">IF(AND($C242&lt;&gt;"",$C242&lt;&gt;0),INDEX(名冊[#All],MATCH($C242,名冊[[#All],[姓名]],0),COLUMN(名冊[[#All],[字號]])),"")</f>
        <v>1-717</v>
      </c>
      <c r="C242" s="125" t="str">
        <f t="array" aca="1" ref="C242" ca="1">IFERROR(INDEX(名冊[#All],SMALL(IF(INDIRECT("名冊[[#全部],["&amp;$A$1&amp;"]]")&lt;&gt;"",ROW(名冊[[#All],[通知1]]),"N"),ROW(名冊!A132)),COLUMN(名冊[[#All],[姓名]])),"")</f>
        <v>林淑玲</v>
      </c>
      <c r="D242" s="134" t="str">
        <f t="array" aca="1" ref="D242" ca="1">IF(AND($C242&lt;&gt;"",$C242&lt;&gt;0),INDEX(名冊[#All],MATCH($C242,名冊[[#All],[姓名]],0),COLUMN(名冊[[#All],[備註]])),"")</f>
        <v>許台英</v>
      </c>
      <c r="E242" s="140">
        <f t="array" aca="1" ref="E242" ca="1">IF(AND($C242&lt;&gt;"",$C242&lt;&gt;0),INDEX(名冊[#All],MATCH($C242,名冊[[#All],[姓名]],0),COLUMN(名冊[[#All],[傳訊]])),"")</f>
        <v>0</v>
      </c>
      <c r="F242" s="131" t="str">
        <f t="array" aca="1" ref="F242" ca="1">IF(AND($C242&lt;&gt;"",$C242&lt;&gt;0),INDEX(名冊[#All],MATCH($C242,名冊[[#All],[姓名]],0),COLUMN(名冊[[#All],[通知1]])),"")</f>
        <v>0985629575</v>
      </c>
      <c r="G242" s="131">
        <f t="array" aca="1" ref="G242" ca="1">IF(AND($C242&lt;&gt;"",$C242&lt;&gt;0),INDEX(名冊[#All],MATCH($C242,名冊[[#All],[姓名]],0),COLUMN(名冊[[#All],[通知2]])),"")</f>
        <v>0</v>
      </c>
      <c r="H242" s="131">
        <f t="array" aca="1" ref="H242" ca="1">IF(AND($C242&lt;&gt;"",$C242&lt;&gt;0),INDEX(名冊[#All],MATCH($C242,名冊[[#All],[姓名]],0),COLUMN(名冊[[#All],[通知3]])),"")</f>
        <v>0</v>
      </c>
      <c r="I242" s="132" t="str">
        <f t="array" aca="1" ref="I242" ca="1">IF(AND($C242&lt;&gt;"",$C242&lt;&gt;0),(INDIRECT("簡訊[@"&amp;$A$1&amp;"]")&amp;","&amp;(IF(AND($C242&lt;&gt;"",$C242&lt;&gt;0),INDEX(名冊[#All],MATCH($C242,名冊[[#All],[姓名]],0),COLUMN(名冊[[#All],[簡訊]])),""))),"")</f>
        <v>0985629575,您好：通知林淑玲 君於龍祥精神護理之家114年4月月費共16078元整，如有疑問請來電(分機218)，謝謝。</v>
      </c>
    </row>
    <row r="243" spans="1:9" ht="25.4" customHeight="1">
      <c r="A243" s="129">
        <f t="shared" ca="1" si="3"/>
        <v>241</v>
      </c>
      <c r="B243" s="130" t="str">
        <f t="array" aca="1" ref="B243" ca="1">IF(AND($C243&lt;&gt;"",$C243&lt;&gt;0),INDEX(名冊[#All],MATCH($C243,名冊[[#All],[姓名]],0),COLUMN(名冊[[#All],[字號]])),"")</f>
        <v>1-718</v>
      </c>
      <c r="C243" s="125" t="str">
        <f t="array" aca="1" ref="C243" ca="1">IFERROR(INDEX(名冊[#All],SMALL(IF(INDIRECT("名冊[[#全部],["&amp;$A$1&amp;"]]")&lt;&gt;"",ROW(名冊[[#All],[通知1]]),"N"),ROW(名冊!A133)),COLUMN(名冊[[#All],[姓名]])),"")</f>
        <v>楊陳美月</v>
      </c>
      <c r="D243" s="134">
        <f t="array" aca="1" ref="D243" ca="1">IF(AND($C243&lt;&gt;"",$C243&lt;&gt;0),INDEX(名冊[#All],MATCH($C243,名冊[[#All],[姓名]],0),COLUMN(名冊[[#All],[備註]])),"")</f>
        <v>0</v>
      </c>
      <c r="E243" s="140">
        <f t="array" aca="1" ref="E243" ca="1">IF(AND($C243&lt;&gt;"",$C243&lt;&gt;0),INDEX(名冊[#All],MATCH($C243,名冊[[#All],[姓名]],0),COLUMN(名冊[[#All],[傳訊]])),"")</f>
        <v>0</v>
      </c>
      <c r="F243" s="131" t="str">
        <f t="array" aca="1" ref="F243" ca="1">IF(AND($C243&lt;&gt;"",$C243&lt;&gt;0),INDEX(名冊[#All],MATCH($C243,名冊[[#All],[姓名]],0),COLUMN(名冊[[#All],[通知1]])),"")</f>
        <v>0920125332</v>
      </c>
      <c r="G243" s="131">
        <f t="array" aca="1" ref="G243" ca="1">IF(AND($C243&lt;&gt;"",$C243&lt;&gt;0),INDEX(名冊[#All],MATCH($C243,名冊[[#All],[姓名]],0),COLUMN(名冊[[#All],[通知2]])),"")</f>
        <v>0</v>
      </c>
      <c r="H243" s="131">
        <f t="array" aca="1" ref="H243" ca="1">IF(AND($C243&lt;&gt;"",$C243&lt;&gt;0),INDEX(名冊[#All],MATCH($C243,名冊[[#All],[姓名]],0),COLUMN(名冊[[#All],[通知3]])),"")</f>
        <v>0</v>
      </c>
      <c r="I243" s="132" t="str">
        <f t="array" aca="1" ref="I243" ca="1">IF(AND($C243&lt;&gt;"",$C243&lt;&gt;0),(INDIRECT("簡訊[@"&amp;$A$1&amp;"]")&amp;","&amp;(IF(AND($C243&lt;&gt;"",$C243&lt;&gt;0),INDEX(名冊[#All],MATCH($C243,名冊[[#All],[姓名]],0),COLUMN(名冊[[#All],[簡訊]])),""))),"")</f>
        <v>0920125332,您好：通知楊陳美月 君於龍祥精神護理之家114年4月月費共 溢收30173元整，如有疑問請來電(分機218)，謝謝。</v>
      </c>
    </row>
    <row r="244" spans="1:9" ht="25.4" customHeight="1">
      <c r="A244" s="129" t="str">
        <f t="shared" ca="1" si="3"/>
        <v/>
      </c>
      <c r="B244" s="130" t="str">
        <f t="array" aca="1" ref="B244" ca="1">IF(AND($C244&lt;&gt;"",$C244&lt;&gt;0),INDEX(名冊[#All],MATCH($C244,名冊[[#All],[姓名]],0),COLUMN(名冊[[#All],[字號]])),"")</f>
        <v/>
      </c>
      <c r="C244" s="125" t="str">
        <f t="array" aca="1" ref="C244" ca="1">IFERROR(INDEX(名冊[#All],SMALL(IF(INDIRECT("名冊[[#全部],["&amp;$A$1&amp;"]]")&lt;&gt;"",ROW(名冊[[#All],[通知1]]),"N"),ROW(名冊!#REF!)),COLUMN(名冊[[#All],[姓名]])),"")</f>
        <v/>
      </c>
      <c r="D244" s="134" t="str">
        <f t="array" aca="1" ref="D244" ca="1">IF(AND($C244&lt;&gt;"",$C244&lt;&gt;0),INDEX(名冊[#All],MATCH($C244,名冊[[#All],[姓名]],0),COLUMN(名冊[[#All],[備註]])),"")</f>
        <v/>
      </c>
      <c r="E244" s="140" t="str">
        <f t="array" aca="1" ref="E244" ca="1">IF(AND($C244&lt;&gt;"",$C244&lt;&gt;0),INDEX(名冊[#All],MATCH($C244,名冊[[#All],[姓名]],0),COLUMN(名冊[[#All],[傳訊]])),"")</f>
        <v/>
      </c>
      <c r="F244" s="131" t="str">
        <f t="array" aca="1" ref="F244" ca="1">IF(AND($C244&lt;&gt;"",$C244&lt;&gt;0),INDEX(名冊[#All],MATCH($C244,名冊[[#All],[姓名]],0),COLUMN(名冊[[#All],[通知1]])),"")</f>
        <v/>
      </c>
      <c r="G244" s="131" t="str">
        <f t="array" aca="1" ref="G244" ca="1">IF(AND($C244&lt;&gt;"",$C244&lt;&gt;0),INDEX(名冊[#All],MATCH($C244,名冊[[#All],[姓名]],0),COLUMN(名冊[[#All],[通知2]])),"")</f>
        <v/>
      </c>
      <c r="H244" s="131" t="str">
        <f t="array" aca="1" ref="H244" ca="1">IF(AND($C244&lt;&gt;"",$C244&lt;&gt;0),INDEX(名冊[#All],MATCH($C244,名冊[[#All],[姓名]],0),COLUMN(名冊[[#All],[通知3]])),"")</f>
        <v/>
      </c>
      <c r="I244" s="132" t="str">
        <f t="array" aca="1" ref="I244" ca="1">IF(AND($C244&lt;&gt;"",$C244&lt;&gt;0),(INDIRECT("簡訊[@"&amp;$A$1&amp;"]")&amp;","&amp;(IF(AND($C244&lt;&gt;"",$C244&lt;&gt;0),INDEX(名冊[#All],MATCH($C244,名冊[[#All],[姓名]],0),COLUMN(名冊[[#All],[簡訊]])),""))),"")</f>
        <v/>
      </c>
    </row>
    <row r="245" spans="1:9" ht="25.4" customHeight="1">
      <c r="A245" s="129" t="str">
        <f t="shared" ca="1" si="3"/>
        <v/>
      </c>
      <c r="B245" s="130" t="str">
        <f t="array" aca="1" ref="B245" ca="1">IF(AND($C245&lt;&gt;"",$C245&lt;&gt;0),INDEX(名冊[#All],MATCH($C245,名冊[[#All],[姓名]],0),COLUMN(名冊[[#All],[字號]])),"")</f>
        <v/>
      </c>
      <c r="C245" s="125" t="str">
        <f t="array" aca="1" ref="C245" ca="1">IFERROR(INDEX(名冊[#All],SMALL(IF(INDIRECT("名冊[[#全部],["&amp;$A$1&amp;"]]")&lt;&gt;"",ROW(名冊[[#All],[通知1]]),"N"),ROW(名冊!#REF!)),COLUMN(名冊[[#All],[姓名]])),"")</f>
        <v/>
      </c>
      <c r="D245" s="134" t="str">
        <f t="array" aca="1" ref="D245" ca="1">IF(AND($C245&lt;&gt;"",$C245&lt;&gt;0),INDEX(名冊[#All],MATCH($C245,名冊[[#All],[姓名]],0),COLUMN(名冊[[#All],[備註]])),"")</f>
        <v/>
      </c>
      <c r="E245" s="140" t="str">
        <f t="array" aca="1" ref="E245" ca="1">IF(AND($C245&lt;&gt;"",$C245&lt;&gt;0),INDEX(名冊[#All],MATCH($C245,名冊[[#All],[姓名]],0),COLUMN(名冊[[#All],[傳訊]])),"")</f>
        <v/>
      </c>
      <c r="F245" s="131" t="str">
        <f t="array" aca="1" ref="F245" ca="1">IF(AND($C245&lt;&gt;"",$C245&lt;&gt;0),INDEX(名冊[#All],MATCH($C245,名冊[[#All],[姓名]],0),COLUMN(名冊[[#All],[通知1]])),"")</f>
        <v/>
      </c>
      <c r="G245" s="131" t="str">
        <f t="array" aca="1" ref="G245" ca="1">IF(AND($C245&lt;&gt;"",$C245&lt;&gt;0),INDEX(名冊[#All],MATCH($C245,名冊[[#All],[姓名]],0),COLUMN(名冊[[#All],[通知2]])),"")</f>
        <v/>
      </c>
      <c r="H245" s="131" t="str">
        <f t="array" aca="1" ref="H245" ca="1">IF(AND($C245&lt;&gt;"",$C245&lt;&gt;0),INDEX(名冊[#All],MATCH($C245,名冊[[#All],[姓名]],0),COLUMN(名冊[[#All],[通知3]])),"")</f>
        <v/>
      </c>
      <c r="I245" s="132" t="str">
        <f t="array" aca="1" ref="I245" ca="1">IF(AND($C245&lt;&gt;"",$C245&lt;&gt;0),(INDIRECT("簡訊[@"&amp;$A$1&amp;"]")&amp;","&amp;(IF(AND($C245&lt;&gt;"",$C245&lt;&gt;0),INDEX(名冊[#All],MATCH($C245,名冊[[#All],[姓名]],0),COLUMN(名冊[[#All],[簡訊]])),""))),"")</f>
        <v/>
      </c>
    </row>
    <row r="246" spans="1:9" ht="25.4" customHeight="1">
      <c r="A246" s="129">
        <f t="shared" ca="1" si="3"/>
        <v>244</v>
      </c>
      <c r="B246" s="130" t="str">
        <f t="array" aca="1" ref="B246" ca="1">IF(AND($C246&lt;&gt;"",$C246&lt;&gt;0),INDEX(名冊[#All],MATCH($C246,名冊[[#All],[姓名]],0),COLUMN(名冊[[#All],[字號]])),"")</f>
        <v>1-720</v>
      </c>
      <c r="C246" s="125" t="str">
        <f t="array" aca="1" ref="C246" ca="1">IFERROR(INDEX(名冊[#All],SMALL(IF(INDIRECT("名冊[[#全部],["&amp;$A$1&amp;"]]")&lt;&gt;"",ROW(名冊[[#All],[通知1]]),"N"),ROW(名冊!A134)),COLUMN(名冊[[#All],[姓名]])),"")</f>
        <v>陳王麵</v>
      </c>
      <c r="D246" s="134">
        <f t="array" aca="1" ref="D246" ca="1">IF(AND($C246&lt;&gt;"",$C246&lt;&gt;0),INDEX(名冊[#All],MATCH($C246,名冊[[#All],[姓名]],0),COLUMN(名冊[[#All],[備註]])),"")</f>
        <v>0</v>
      </c>
      <c r="E246" s="140">
        <f t="array" aca="1" ref="E246" ca="1">IF(AND($C246&lt;&gt;"",$C246&lt;&gt;0),INDEX(名冊[#All],MATCH($C246,名冊[[#All],[姓名]],0),COLUMN(名冊[[#All],[傳訊]])),"")</f>
        <v>0</v>
      </c>
      <c r="F246" s="131" t="str">
        <f t="array" aca="1" ref="F246" ca="1">IF(AND($C246&lt;&gt;"",$C246&lt;&gt;0),INDEX(名冊[#All],MATCH($C246,名冊[[#All],[姓名]],0),COLUMN(名冊[[#All],[通知1]])),"")</f>
        <v>0983827290</v>
      </c>
      <c r="G246" s="131">
        <f t="array" aca="1" ref="G246" ca="1">IF(AND($C246&lt;&gt;"",$C246&lt;&gt;0),INDEX(名冊[#All],MATCH($C246,名冊[[#All],[姓名]],0),COLUMN(名冊[[#All],[通知2]])),"")</f>
        <v>0</v>
      </c>
      <c r="H246" s="131">
        <f t="array" aca="1" ref="H246" ca="1">IF(AND($C246&lt;&gt;"",$C246&lt;&gt;0),INDEX(名冊[#All],MATCH($C246,名冊[[#All],[姓名]],0),COLUMN(名冊[[#All],[通知3]])),"")</f>
        <v>0</v>
      </c>
      <c r="I246" s="132" t="str">
        <f t="array" aca="1" ref="I246" ca="1">IF(AND($C246&lt;&gt;"",$C246&lt;&gt;0),(INDIRECT("簡訊[@"&amp;$A$1&amp;"]")&amp;","&amp;(IF(AND($C246&lt;&gt;"",$C246&lt;&gt;0),INDEX(名冊[#All],MATCH($C246,名冊[[#All],[姓名]],0),COLUMN(名冊[[#All],[簡訊]])),""))),"")</f>
        <v>0983827290,您好：通知陳王麵 君於龍祥精神護理之家114年4月月費共17382元整，如有疑問請來電(分機218)，謝謝。</v>
      </c>
    </row>
    <row r="247" spans="1:9" ht="25.4" customHeight="1">
      <c r="A247" s="129">
        <f t="shared" ca="1" si="3"/>
        <v>245</v>
      </c>
      <c r="B247" s="130" t="str">
        <f t="array" aca="1" ref="B247" ca="1">IF(AND($C247&lt;&gt;"",$C247&lt;&gt;0),INDEX(名冊[#All],MATCH($C247,名冊[[#All],[姓名]],0),COLUMN(名冊[[#All],[字號]])),"")</f>
        <v>1-722</v>
      </c>
      <c r="C247" s="125" t="str">
        <f t="array" aca="1" ref="C247" ca="1">IFERROR(INDEX(名冊[#All],SMALL(IF(INDIRECT("名冊[[#全部],["&amp;$A$1&amp;"]]")&lt;&gt;"",ROW(名冊[[#All],[通知1]]),"N"),ROW(名冊!A135)),COLUMN(名冊[[#All],[姓名]])),"")</f>
        <v>黃林美枝</v>
      </c>
      <c r="D247" s="134">
        <f t="array" aca="1" ref="D247" ca="1">IF(AND($C247&lt;&gt;"",$C247&lt;&gt;0),INDEX(名冊[#All],MATCH($C247,名冊[[#All],[姓名]],0),COLUMN(名冊[[#All],[備註]])),"")</f>
        <v>0</v>
      </c>
      <c r="E247" s="140">
        <f t="array" aca="1" ref="E247" ca="1">IF(AND($C247&lt;&gt;"",$C247&lt;&gt;0),INDEX(名冊[#All],MATCH($C247,名冊[[#All],[姓名]],0),COLUMN(名冊[[#All],[傳訊]])),"")</f>
        <v>0</v>
      </c>
      <c r="F247" s="131" t="str">
        <f t="array" aca="1" ref="F247" ca="1">IF(AND($C247&lt;&gt;"",$C247&lt;&gt;0),INDEX(名冊[#All],MATCH($C247,名冊[[#All],[姓名]],0),COLUMN(名冊[[#All],[通知1]])),"")</f>
        <v>0930854119、02-27885135</v>
      </c>
      <c r="G247" s="131">
        <f t="array" aca="1" ref="G247" ca="1">IF(AND($C247&lt;&gt;"",$C247&lt;&gt;0),INDEX(名冊[#All],MATCH($C247,名冊[[#All],[姓名]],0),COLUMN(名冊[[#All],[通知2]])),"")</f>
        <v>0</v>
      </c>
      <c r="H247" s="131">
        <f t="array" aca="1" ref="H247" ca="1">IF(AND($C247&lt;&gt;"",$C247&lt;&gt;0),INDEX(名冊[#All],MATCH($C247,名冊[[#All],[姓名]],0),COLUMN(名冊[[#All],[通知3]])),"")</f>
        <v>0</v>
      </c>
      <c r="I247" s="132" t="str">
        <f t="array" aca="1" ref="I247" ca="1">IF(AND($C247&lt;&gt;"",$C247&lt;&gt;0),(INDIRECT("簡訊[@"&amp;$A$1&amp;"]")&amp;","&amp;(IF(AND($C247&lt;&gt;"",$C247&lt;&gt;0),INDEX(名冊[#All],MATCH($C247,名冊[[#All],[姓名]],0),COLUMN(名冊[[#All],[簡訊]])),""))),"")</f>
        <v>0930854119、02-27885135,您好：通知黃林美枝 君於龍祥精神護理之家114年4月月費共18716元整，如有疑問請來電(分機218)，謝謝。</v>
      </c>
    </row>
    <row r="248" spans="1:9" ht="25.4" customHeight="1">
      <c r="A248" s="129" t="str">
        <f t="shared" ca="1" si="3"/>
        <v/>
      </c>
      <c r="B248" s="130" t="str">
        <f t="array" aca="1" ref="B248" ca="1">IF(AND($C248&lt;&gt;"",$C248&lt;&gt;0),INDEX(名冊[#All],MATCH($C248,名冊[[#All],[姓名]],0),COLUMN(名冊[[#All],[字號]])),"")</f>
        <v/>
      </c>
      <c r="C248" s="125" t="str">
        <f t="array" aca="1" ref="C248" ca="1">IFERROR(INDEX(名冊[#All],SMALL(IF(INDIRECT("名冊[[#全部],["&amp;$A$1&amp;"]]")&lt;&gt;"",ROW(名冊[[#All],[通知1]]),"N"),ROW(名冊!#REF!)),COLUMN(名冊[[#All],[姓名]])),"")</f>
        <v/>
      </c>
      <c r="D248" s="134" t="str">
        <f t="array" aca="1" ref="D248" ca="1">IF(AND($C248&lt;&gt;"",$C248&lt;&gt;0),INDEX(名冊[#All],MATCH($C248,名冊[[#All],[姓名]],0),COLUMN(名冊[[#All],[備註]])),"")</f>
        <v/>
      </c>
      <c r="E248" s="140" t="str">
        <f t="array" aca="1" ref="E248" ca="1">IF(AND($C248&lt;&gt;"",$C248&lt;&gt;0),INDEX(名冊[#All],MATCH($C248,名冊[[#All],[姓名]],0),COLUMN(名冊[[#All],[傳訊]])),"")</f>
        <v/>
      </c>
      <c r="F248" s="131" t="str">
        <f t="array" aca="1" ref="F248" ca="1">IF(AND($C248&lt;&gt;"",$C248&lt;&gt;0),INDEX(名冊[#All],MATCH($C248,名冊[[#All],[姓名]],0),COLUMN(名冊[[#All],[通知1]])),"")</f>
        <v/>
      </c>
      <c r="G248" s="131" t="str">
        <f t="array" aca="1" ref="G248" ca="1">IF(AND($C248&lt;&gt;"",$C248&lt;&gt;0),INDEX(名冊[#All],MATCH($C248,名冊[[#All],[姓名]],0),COLUMN(名冊[[#All],[通知2]])),"")</f>
        <v/>
      </c>
      <c r="H248" s="131" t="str">
        <f t="array" aca="1" ref="H248" ca="1">IF(AND($C248&lt;&gt;"",$C248&lt;&gt;0),INDEX(名冊[#All],MATCH($C248,名冊[[#All],[姓名]],0),COLUMN(名冊[[#All],[通知3]])),"")</f>
        <v/>
      </c>
      <c r="I248" s="132" t="str">
        <f t="array" aca="1" ref="I248" ca="1">IF(AND($C248&lt;&gt;"",$C248&lt;&gt;0),(INDIRECT("簡訊[@"&amp;$A$1&amp;"]")&amp;","&amp;(IF(AND($C248&lt;&gt;"",$C248&lt;&gt;0),INDEX(名冊[#All],MATCH($C248,名冊[[#All],[姓名]],0),COLUMN(名冊[[#All],[簡訊]])),""))),"")</f>
        <v/>
      </c>
    </row>
    <row r="249" spans="1:9" ht="25.4" customHeight="1">
      <c r="A249" s="129">
        <f t="shared" ca="1" si="3"/>
        <v>247</v>
      </c>
      <c r="B249" s="130" t="str">
        <f t="array" aca="1" ref="B249" ca="1">IF(AND($C249&lt;&gt;"",$C249&lt;&gt;0),INDEX(名冊[#All],MATCH($C249,名冊[[#All],[姓名]],0),COLUMN(名冊[[#All],[字號]])),"")</f>
        <v>1-723</v>
      </c>
      <c r="C249" s="125" t="str">
        <f t="array" aca="1" ref="C249" ca="1">IFERROR(INDEX(名冊[#All],SMALL(IF(INDIRECT("名冊[[#全部],["&amp;$A$1&amp;"]]")&lt;&gt;"",ROW(名冊[[#All],[通知1]]),"N"),ROW(名冊!A136)),COLUMN(名冊[[#All],[姓名]])),"")</f>
        <v>吳柯靜</v>
      </c>
      <c r="D249" s="134">
        <f t="array" aca="1" ref="D249" ca="1">IF(AND($C249&lt;&gt;"",$C249&lt;&gt;0),INDEX(名冊[#All],MATCH($C249,名冊[[#All],[姓名]],0),COLUMN(名冊[[#All],[備註]])),"")</f>
        <v>0</v>
      </c>
      <c r="E249" s="140">
        <f t="array" aca="1" ref="E249" ca="1">IF(AND($C249&lt;&gt;"",$C249&lt;&gt;0),INDEX(名冊[#All],MATCH($C249,名冊[[#All],[姓名]],0),COLUMN(名冊[[#All],[傳訊]])),"")</f>
        <v>0</v>
      </c>
      <c r="F249" s="131" t="str">
        <f t="array" aca="1" ref="F249" ca="1">IF(AND($C249&lt;&gt;"",$C249&lt;&gt;0),INDEX(名冊[#All],MATCH($C249,名冊[[#All],[姓名]],0),COLUMN(名冊[[#All],[通知1]])),"")</f>
        <v>0933418801</v>
      </c>
      <c r="G249" s="131">
        <f t="array" aca="1" ref="G249" ca="1">IF(AND($C249&lt;&gt;"",$C249&lt;&gt;0),INDEX(名冊[#All],MATCH($C249,名冊[[#All],[姓名]],0),COLUMN(名冊[[#All],[通知2]])),"")</f>
        <v>0</v>
      </c>
      <c r="H249" s="131">
        <f t="array" aca="1" ref="H249" ca="1">IF(AND($C249&lt;&gt;"",$C249&lt;&gt;0),INDEX(名冊[#All],MATCH($C249,名冊[[#All],[姓名]],0),COLUMN(名冊[[#All],[通知3]])),"")</f>
        <v>0</v>
      </c>
      <c r="I249" s="132" t="str">
        <f t="array" aca="1" ref="I249" ca="1">IF(AND($C249&lt;&gt;"",$C249&lt;&gt;0),(INDIRECT("簡訊[@"&amp;$A$1&amp;"]")&amp;","&amp;(IF(AND($C249&lt;&gt;"",$C249&lt;&gt;0),INDEX(名冊[#All],MATCH($C249,名冊[[#All],[姓名]],0),COLUMN(名冊[[#All],[簡訊]])),""))),"")</f>
        <v>0933418801,您好：通知吳柯靜 君於龍祥精神護理之家114年4月月費共16582元整，如有疑問請來電(分機218)，謝謝。</v>
      </c>
    </row>
    <row r="250" spans="1:9" ht="25.4" customHeight="1">
      <c r="A250" s="129" t="str">
        <f t="shared" ca="1" si="3"/>
        <v/>
      </c>
      <c r="B250" s="130" t="str">
        <f t="array" aca="1" ref="B250" ca="1">IF(AND($C250&lt;&gt;"",$C250&lt;&gt;0),INDEX(名冊[#All],MATCH($C250,名冊[[#All],[姓名]],0),COLUMN(名冊[[#All],[字號]])),"")</f>
        <v/>
      </c>
      <c r="C250" s="125" t="str">
        <f t="array" aca="1" ref="C250" ca="1">IFERROR(INDEX(名冊[#All],SMALL(IF(INDIRECT("名冊[[#全部],["&amp;$A$1&amp;"]]")&lt;&gt;"",ROW(名冊[[#All],[通知1]]),"N"),ROW(名冊!#REF!)),COLUMN(名冊[[#All],[姓名]])),"")</f>
        <v/>
      </c>
      <c r="D250" s="134" t="str">
        <f t="array" aca="1" ref="D250" ca="1">IF(AND($C250&lt;&gt;"",$C250&lt;&gt;0),INDEX(名冊[#All],MATCH($C250,名冊[[#All],[姓名]],0),COLUMN(名冊[[#All],[備註]])),"")</f>
        <v/>
      </c>
      <c r="E250" s="140" t="str">
        <f t="array" aca="1" ref="E250" ca="1">IF(AND($C250&lt;&gt;"",$C250&lt;&gt;0),INDEX(名冊[#All],MATCH($C250,名冊[[#All],[姓名]],0),COLUMN(名冊[[#All],[傳訊]])),"")</f>
        <v/>
      </c>
      <c r="F250" s="131" t="str">
        <f t="array" aca="1" ref="F250" ca="1">IF(AND($C250&lt;&gt;"",$C250&lt;&gt;0),INDEX(名冊[#All],MATCH($C250,名冊[[#All],[姓名]],0),COLUMN(名冊[[#All],[通知1]])),"")</f>
        <v/>
      </c>
      <c r="G250" s="131" t="str">
        <f t="array" aca="1" ref="G250" ca="1">IF(AND($C250&lt;&gt;"",$C250&lt;&gt;0),INDEX(名冊[#All],MATCH($C250,名冊[[#All],[姓名]],0),COLUMN(名冊[[#All],[通知2]])),"")</f>
        <v/>
      </c>
      <c r="H250" s="131" t="str">
        <f t="array" aca="1" ref="H250" ca="1">IF(AND($C250&lt;&gt;"",$C250&lt;&gt;0),INDEX(名冊[#All],MATCH($C250,名冊[[#All],[姓名]],0),COLUMN(名冊[[#All],[通知3]])),"")</f>
        <v/>
      </c>
      <c r="I250" s="132" t="str">
        <f t="array" aca="1" ref="I250" ca="1">IF(AND($C250&lt;&gt;"",$C250&lt;&gt;0),(INDIRECT("簡訊[@"&amp;$A$1&amp;"]")&amp;","&amp;(IF(AND($C250&lt;&gt;"",$C250&lt;&gt;0),INDEX(名冊[#All],MATCH($C250,名冊[[#All],[姓名]],0),COLUMN(名冊[[#All],[簡訊]])),""))),"")</f>
        <v/>
      </c>
    </row>
    <row r="251" spans="1:9" ht="25.4" customHeight="1">
      <c r="A251" s="129" t="str">
        <f t="shared" ca="1" si="3"/>
        <v/>
      </c>
      <c r="B251" s="130" t="str">
        <f t="array" aca="1" ref="B251" ca="1">IF(AND($C251&lt;&gt;"",$C251&lt;&gt;0),INDEX(名冊[#All],MATCH($C251,名冊[[#All],[姓名]],0),COLUMN(名冊[[#All],[字號]])),"")</f>
        <v/>
      </c>
      <c r="C251" s="125" t="str">
        <f t="array" aca="1" ref="C251" ca="1">IFERROR(INDEX(名冊[#All],SMALL(IF(INDIRECT("名冊[[#全部],["&amp;$A$1&amp;"]]")&lt;&gt;"",ROW(名冊[[#All],[通知1]]),"N"),ROW(名冊!#REF!)),COLUMN(名冊[[#All],[姓名]])),"")</f>
        <v/>
      </c>
      <c r="D251" s="134" t="str">
        <f t="array" aca="1" ref="D251" ca="1">IF(AND($C251&lt;&gt;"",$C251&lt;&gt;0),INDEX(名冊[#All],MATCH($C251,名冊[[#All],[姓名]],0),COLUMN(名冊[[#All],[備註]])),"")</f>
        <v/>
      </c>
      <c r="E251" s="140" t="str">
        <f t="array" aca="1" ref="E251" ca="1">IF(AND($C251&lt;&gt;"",$C251&lt;&gt;0),INDEX(名冊[#All],MATCH($C251,名冊[[#All],[姓名]],0),COLUMN(名冊[[#All],[傳訊]])),"")</f>
        <v/>
      </c>
      <c r="F251" s="131" t="str">
        <f t="array" aca="1" ref="F251" ca="1">IF(AND($C251&lt;&gt;"",$C251&lt;&gt;0),INDEX(名冊[#All],MATCH($C251,名冊[[#All],[姓名]],0),COLUMN(名冊[[#All],[通知1]])),"")</f>
        <v/>
      </c>
      <c r="G251" s="131" t="str">
        <f t="array" aca="1" ref="G251" ca="1">IF(AND($C251&lt;&gt;"",$C251&lt;&gt;0),INDEX(名冊[#All],MATCH($C251,名冊[[#All],[姓名]],0),COLUMN(名冊[[#All],[通知2]])),"")</f>
        <v/>
      </c>
      <c r="H251" s="131" t="str">
        <f t="array" aca="1" ref="H251" ca="1">IF(AND($C251&lt;&gt;"",$C251&lt;&gt;0),INDEX(名冊[#All],MATCH($C251,名冊[[#All],[姓名]],0),COLUMN(名冊[[#All],[通知3]])),"")</f>
        <v/>
      </c>
      <c r="I251" s="132" t="str">
        <f t="array" aca="1" ref="I251" ca="1">IF(AND($C251&lt;&gt;"",$C251&lt;&gt;0),(INDIRECT("簡訊[@"&amp;$A$1&amp;"]")&amp;","&amp;(IF(AND($C251&lt;&gt;"",$C251&lt;&gt;0),INDEX(名冊[#All],MATCH($C251,名冊[[#All],[姓名]],0),COLUMN(名冊[[#All],[簡訊]])),""))),"")</f>
        <v/>
      </c>
    </row>
    <row r="252" spans="1:9" ht="25.4" customHeight="1">
      <c r="A252" s="129">
        <f t="shared" ca="1" si="3"/>
        <v>250</v>
      </c>
      <c r="B252" s="130" t="str">
        <f t="array" aca="1" ref="B252" ca="1">IF(AND($C252&lt;&gt;"",$C252&lt;&gt;0),INDEX(名冊[#All],MATCH($C252,名冊[[#All],[姓名]],0),COLUMN(名冊[[#All],[字號]])),"")</f>
        <v>1-724</v>
      </c>
      <c r="C252" s="125" t="str">
        <f t="array" aca="1" ref="C252" ca="1">IFERROR(INDEX(名冊[#All],SMALL(IF(INDIRECT("名冊[[#全部],["&amp;$A$1&amp;"]]")&lt;&gt;"",ROW(名冊[[#All],[通知1]]),"N"),ROW(名冊!A137)),COLUMN(名冊[[#All],[姓名]])),"")</f>
        <v>黃龍眉</v>
      </c>
      <c r="D252" s="134">
        <f t="array" aca="1" ref="D252" ca="1">IF(AND($C252&lt;&gt;"",$C252&lt;&gt;0),INDEX(名冊[#All],MATCH($C252,名冊[[#All],[姓名]],0),COLUMN(名冊[[#All],[備註]])),"")</f>
        <v>0</v>
      </c>
      <c r="E252" s="140">
        <f t="array" aca="1" ref="E252" ca="1">IF(AND($C252&lt;&gt;"",$C252&lt;&gt;0),INDEX(名冊[#All],MATCH($C252,名冊[[#All],[姓名]],0),COLUMN(名冊[[#All],[傳訊]])),"")</f>
        <v>0</v>
      </c>
      <c r="F252" s="131" t="str">
        <f t="array" aca="1" ref="F252" ca="1">IF(AND($C252&lt;&gt;"",$C252&lt;&gt;0),INDEX(名冊[#All],MATCH($C252,名冊[[#All],[姓名]],0),COLUMN(名冊[[#All],[通知1]])),"")</f>
        <v>0937518883、02-22652786</v>
      </c>
      <c r="G252" s="131">
        <f t="array" aca="1" ref="G252" ca="1">IF(AND($C252&lt;&gt;"",$C252&lt;&gt;0),INDEX(名冊[#All],MATCH($C252,名冊[[#All],[姓名]],0),COLUMN(名冊[[#All],[通知2]])),"")</f>
        <v>0</v>
      </c>
      <c r="H252" s="131">
        <f t="array" aca="1" ref="H252" ca="1">IF(AND($C252&lt;&gt;"",$C252&lt;&gt;0),INDEX(名冊[#All],MATCH($C252,名冊[[#All],[姓名]],0),COLUMN(名冊[[#All],[通知3]])),"")</f>
        <v>0</v>
      </c>
      <c r="I252" s="132" t="str">
        <f t="array" aca="1" ref="I252" ca="1">IF(AND($C252&lt;&gt;"",$C252&lt;&gt;0),(INDIRECT("簡訊[@"&amp;$A$1&amp;"]")&amp;","&amp;(IF(AND($C252&lt;&gt;"",$C252&lt;&gt;0),INDEX(名冊[#All],MATCH($C252,名冊[[#All],[姓名]],0),COLUMN(名冊[[#All],[簡訊]])),""))),"")</f>
        <v>0937518883、02-22652786,您好：通知黃龍眉 君於龍祥精神護理之家114年4月月費共29179元整，如有疑問請來電(分機218)，謝謝。</v>
      </c>
    </row>
    <row r="253" spans="1:9" ht="25.4" customHeight="1">
      <c r="A253" s="129" t="str">
        <f t="shared" ca="1" si="3"/>
        <v/>
      </c>
      <c r="B253" s="130" t="str">
        <f t="array" aca="1" ref="B253" ca="1">IF(AND($C253&lt;&gt;"",$C253&lt;&gt;0),INDEX(名冊[#All],MATCH($C253,名冊[[#All],[姓名]],0),COLUMN(名冊[[#All],[字號]])),"")</f>
        <v/>
      </c>
      <c r="C253" s="125" t="str">
        <f t="array" aca="1" ref="C253" ca="1">IFERROR(INDEX(名冊[#All],SMALL(IF(INDIRECT("名冊[[#全部],["&amp;$A$1&amp;"]]")&lt;&gt;"",ROW(名冊[[#All],[通知1]]),"N"),ROW(名冊!#REF!)),COLUMN(名冊[[#All],[姓名]])),"")</f>
        <v/>
      </c>
      <c r="D253" s="134" t="str">
        <f t="array" aca="1" ref="D253" ca="1">IF(AND($C253&lt;&gt;"",$C253&lt;&gt;0),INDEX(名冊[#All],MATCH($C253,名冊[[#All],[姓名]],0),COLUMN(名冊[[#All],[備註]])),"")</f>
        <v/>
      </c>
      <c r="E253" s="140" t="str">
        <f t="array" aca="1" ref="E253" ca="1">IF(AND($C253&lt;&gt;"",$C253&lt;&gt;0),INDEX(名冊[#All],MATCH($C253,名冊[[#All],[姓名]],0),COLUMN(名冊[[#All],[傳訊]])),"")</f>
        <v/>
      </c>
      <c r="F253" s="131" t="str">
        <f t="array" aca="1" ref="F253" ca="1">IF(AND($C253&lt;&gt;"",$C253&lt;&gt;0),INDEX(名冊[#All],MATCH($C253,名冊[[#All],[姓名]],0),COLUMN(名冊[[#All],[通知1]])),"")</f>
        <v/>
      </c>
      <c r="G253" s="131" t="str">
        <f t="array" aca="1" ref="G253" ca="1">IF(AND($C253&lt;&gt;"",$C253&lt;&gt;0),INDEX(名冊[#All],MATCH($C253,名冊[[#All],[姓名]],0),COLUMN(名冊[[#All],[通知2]])),"")</f>
        <v/>
      </c>
      <c r="H253" s="131" t="str">
        <f t="array" aca="1" ref="H253" ca="1">IF(AND($C253&lt;&gt;"",$C253&lt;&gt;0),INDEX(名冊[#All],MATCH($C253,名冊[[#All],[姓名]],0),COLUMN(名冊[[#All],[通知3]])),"")</f>
        <v/>
      </c>
      <c r="I253" s="132" t="str">
        <f t="array" aca="1" ref="I253" ca="1">IF(AND($C253&lt;&gt;"",$C253&lt;&gt;0),(INDIRECT("簡訊[@"&amp;$A$1&amp;"]")&amp;","&amp;(IF(AND($C253&lt;&gt;"",$C253&lt;&gt;0),INDEX(名冊[#All],MATCH($C253,名冊[[#All],[姓名]],0),COLUMN(名冊[[#All],[簡訊]])),""))),"")</f>
        <v/>
      </c>
    </row>
    <row r="254" spans="1:9" ht="25.4" customHeight="1">
      <c r="A254" s="129">
        <f t="shared" ca="1" si="3"/>
        <v>252</v>
      </c>
      <c r="B254" s="130" t="str">
        <f t="array" aca="1" ref="B254" ca="1">IF(AND($C254&lt;&gt;"",$C254&lt;&gt;0),INDEX(名冊[#All],MATCH($C254,名冊[[#All],[姓名]],0),COLUMN(名冊[[#All],[字號]])),"")</f>
        <v>1-725</v>
      </c>
      <c r="C254" s="125" t="str">
        <f t="array" aca="1" ref="C254" ca="1">IFERROR(INDEX(名冊[#All],SMALL(IF(INDIRECT("名冊[[#全部],["&amp;$A$1&amp;"]]")&lt;&gt;"",ROW(名冊[[#All],[通知1]]),"N"),ROW(名冊!A138)),COLUMN(名冊[[#All],[姓名]])),"")</f>
        <v>李秋湄</v>
      </c>
      <c r="D254" s="134">
        <f t="array" aca="1" ref="D254" ca="1">IF(AND($C254&lt;&gt;"",$C254&lt;&gt;0),INDEX(名冊[#All],MATCH($C254,名冊[[#All],[姓名]],0),COLUMN(名冊[[#All],[備註]])),"")</f>
        <v>0</v>
      </c>
      <c r="E254" s="140">
        <f t="array" aca="1" ref="E254" ca="1">IF(AND($C254&lt;&gt;"",$C254&lt;&gt;0),INDEX(名冊[#All],MATCH($C254,名冊[[#All],[姓名]],0),COLUMN(名冊[[#All],[傳訊]])),"")</f>
        <v>0</v>
      </c>
      <c r="F254" s="131" t="str">
        <f t="array" aca="1" ref="F254" ca="1">IF(AND($C254&lt;&gt;"",$C254&lt;&gt;0),INDEX(名冊[#All],MATCH($C254,名冊[[#All],[姓名]],0),COLUMN(名冊[[#All],[通知1]])),"")</f>
        <v>0985550977</v>
      </c>
      <c r="G254" s="131">
        <f t="array" aca="1" ref="G254" ca="1">IF(AND($C254&lt;&gt;"",$C254&lt;&gt;0),INDEX(名冊[#All],MATCH($C254,名冊[[#All],[姓名]],0),COLUMN(名冊[[#All],[通知2]])),"")</f>
        <v>0</v>
      </c>
      <c r="H254" s="131">
        <f t="array" aca="1" ref="H254" ca="1">IF(AND($C254&lt;&gt;"",$C254&lt;&gt;0),INDEX(名冊[#All],MATCH($C254,名冊[[#All],[姓名]],0),COLUMN(名冊[[#All],[通知3]])),"")</f>
        <v>0</v>
      </c>
      <c r="I254" s="132" t="str">
        <f t="array" aca="1" ref="I254" ca="1">IF(AND($C254&lt;&gt;"",$C254&lt;&gt;0),(INDIRECT("簡訊[@"&amp;$A$1&amp;"]")&amp;","&amp;(IF(AND($C254&lt;&gt;"",$C254&lt;&gt;0),INDEX(名冊[#All],MATCH($C254,名冊[[#All],[姓名]],0),COLUMN(名冊[[#All],[簡訊]])),""))),"")</f>
        <v>0985550977,您好：通知李秋湄 君於龍祥精神護理之家114年4月月費共15825元整，如有疑問請來電(分機218)，謝謝。</v>
      </c>
    </row>
    <row r="255" spans="1:9" ht="25.4" customHeight="1">
      <c r="A255" s="129" t="str">
        <f t="shared" ca="1" si="3"/>
        <v/>
      </c>
      <c r="B255" s="130" t="str">
        <f t="array" aca="1" ref="B255" ca="1">IF(AND($C255&lt;&gt;"",$C255&lt;&gt;0),INDEX(名冊[#All],MATCH($C255,名冊[[#All],[姓名]],0),COLUMN(名冊[[#All],[字號]])),"")</f>
        <v/>
      </c>
      <c r="C255" s="125" t="str">
        <f t="array" aca="1" ref="C255" ca="1">IFERROR(INDEX(名冊[#All],SMALL(IF(INDIRECT("名冊[[#全部],["&amp;$A$1&amp;"]]")&lt;&gt;"",ROW(名冊[[#All],[通知1]]),"N"),ROW(名冊!#REF!)),COLUMN(名冊[[#All],[姓名]])),"")</f>
        <v/>
      </c>
      <c r="D255" s="134" t="str">
        <f t="array" aca="1" ref="D255" ca="1">IF(AND($C255&lt;&gt;"",$C255&lt;&gt;0),INDEX(名冊[#All],MATCH($C255,名冊[[#All],[姓名]],0),COLUMN(名冊[[#All],[備註]])),"")</f>
        <v/>
      </c>
      <c r="E255" s="140" t="str">
        <f t="array" aca="1" ref="E255" ca="1">IF(AND($C255&lt;&gt;"",$C255&lt;&gt;0),INDEX(名冊[#All],MATCH($C255,名冊[[#All],[姓名]],0),COLUMN(名冊[[#All],[傳訊]])),"")</f>
        <v/>
      </c>
      <c r="F255" s="131" t="str">
        <f t="array" aca="1" ref="F255" ca="1">IF(AND($C255&lt;&gt;"",$C255&lt;&gt;0),INDEX(名冊[#All],MATCH($C255,名冊[[#All],[姓名]],0),COLUMN(名冊[[#All],[通知1]])),"")</f>
        <v/>
      </c>
      <c r="G255" s="131" t="str">
        <f t="array" aca="1" ref="G255" ca="1">IF(AND($C255&lt;&gt;"",$C255&lt;&gt;0),INDEX(名冊[#All],MATCH($C255,名冊[[#All],[姓名]],0),COLUMN(名冊[[#All],[通知2]])),"")</f>
        <v/>
      </c>
      <c r="H255" s="131" t="str">
        <f t="array" aca="1" ref="H255" ca="1">IF(AND($C255&lt;&gt;"",$C255&lt;&gt;0),INDEX(名冊[#All],MATCH($C255,名冊[[#All],[姓名]],0),COLUMN(名冊[[#All],[通知3]])),"")</f>
        <v/>
      </c>
      <c r="I255" s="132" t="str">
        <f t="array" aca="1" ref="I255" ca="1">IF(AND($C255&lt;&gt;"",$C255&lt;&gt;0),(INDIRECT("簡訊[@"&amp;$A$1&amp;"]")&amp;","&amp;(IF(AND($C255&lt;&gt;"",$C255&lt;&gt;0),INDEX(名冊[#All],MATCH($C255,名冊[[#All],[姓名]],0),COLUMN(名冊[[#All],[簡訊]])),""))),"")</f>
        <v/>
      </c>
    </row>
    <row r="256" spans="1:9" ht="25.4" customHeight="1">
      <c r="A256" s="129" t="str">
        <f t="shared" ca="1" si="3"/>
        <v/>
      </c>
      <c r="B256" s="130" t="str">
        <f t="array" aca="1" ref="B256" ca="1">IF(AND($C256&lt;&gt;"",$C256&lt;&gt;0),INDEX(名冊[#All],MATCH($C256,名冊[[#All],[姓名]],0),COLUMN(名冊[[#All],[字號]])),"")</f>
        <v/>
      </c>
      <c r="C256" s="125" t="str">
        <f t="array" aca="1" ref="C256" ca="1">IFERROR(INDEX(名冊[#All],SMALL(IF(INDIRECT("名冊[[#全部],["&amp;$A$1&amp;"]]")&lt;&gt;"",ROW(名冊[[#All],[通知1]]),"N"),ROW(名冊!#REF!)),COLUMN(名冊[[#All],[姓名]])),"")</f>
        <v/>
      </c>
      <c r="D256" s="134" t="str">
        <f t="array" aca="1" ref="D256" ca="1">IF(AND($C256&lt;&gt;"",$C256&lt;&gt;0),INDEX(名冊[#All],MATCH($C256,名冊[[#All],[姓名]],0),COLUMN(名冊[[#All],[備註]])),"")</f>
        <v/>
      </c>
      <c r="E256" s="140" t="str">
        <f t="array" aca="1" ref="E256" ca="1">IF(AND($C256&lt;&gt;"",$C256&lt;&gt;0),INDEX(名冊[#All],MATCH($C256,名冊[[#All],[姓名]],0),COLUMN(名冊[[#All],[傳訊]])),"")</f>
        <v/>
      </c>
      <c r="F256" s="131" t="str">
        <f t="array" aca="1" ref="F256" ca="1">IF(AND($C256&lt;&gt;"",$C256&lt;&gt;0),INDEX(名冊[#All],MATCH($C256,名冊[[#All],[姓名]],0),COLUMN(名冊[[#All],[通知1]])),"")</f>
        <v/>
      </c>
      <c r="G256" s="131" t="str">
        <f t="array" aca="1" ref="G256" ca="1">IF(AND($C256&lt;&gt;"",$C256&lt;&gt;0),INDEX(名冊[#All],MATCH($C256,名冊[[#All],[姓名]],0),COLUMN(名冊[[#All],[通知2]])),"")</f>
        <v/>
      </c>
      <c r="H256" s="131" t="str">
        <f t="array" aca="1" ref="H256" ca="1">IF(AND($C256&lt;&gt;"",$C256&lt;&gt;0),INDEX(名冊[#All],MATCH($C256,名冊[[#All],[姓名]],0),COLUMN(名冊[[#All],[通知3]])),"")</f>
        <v/>
      </c>
      <c r="I256" s="132" t="str">
        <f t="array" aca="1" ref="I256" ca="1">IF(AND($C256&lt;&gt;"",$C256&lt;&gt;0),(INDIRECT("簡訊[@"&amp;$A$1&amp;"]")&amp;","&amp;(IF(AND($C256&lt;&gt;"",$C256&lt;&gt;0),INDEX(名冊[#All],MATCH($C256,名冊[[#All],[姓名]],0),COLUMN(名冊[[#All],[簡訊]])),""))),"")</f>
        <v/>
      </c>
    </row>
    <row r="257" spans="1:9" ht="25.4" customHeight="1">
      <c r="A257" s="129">
        <f t="shared" ca="1" si="3"/>
        <v>255</v>
      </c>
      <c r="B257" s="130" t="str">
        <f t="array" aca="1" ref="B257" ca="1">IF(AND($C257&lt;&gt;"",$C257&lt;&gt;0),INDEX(名冊[#All],MATCH($C257,名冊[[#All],[姓名]],0),COLUMN(名冊[[#All],[字號]])),"")</f>
        <v>1-726</v>
      </c>
      <c r="C257" s="125" t="str">
        <f t="array" aca="1" ref="C257" ca="1">IFERROR(INDEX(名冊[#All],SMALL(IF(INDIRECT("名冊[[#全部],["&amp;$A$1&amp;"]]")&lt;&gt;"",ROW(名冊[[#All],[通知1]]),"N"),ROW(名冊!A139)),COLUMN(名冊[[#All],[姓名]])),"")</f>
        <v>鍾志超</v>
      </c>
      <c r="D257" s="134">
        <f t="array" aca="1" ref="D257" ca="1">IF(AND($C257&lt;&gt;"",$C257&lt;&gt;0),INDEX(名冊[#All],MATCH($C257,名冊[[#All],[姓名]],0),COLUMN(名冊[[#All],[備註]])),"")</f>
        <v>0</v>
      </c>
      <c r="E257" s="140">
        <f t="array" aca="1" ref="E257" ca="1">IF(AND($C257&lt;&gt;"",$C257&lt;&gt;0),INDEX(名冊[#All],MATCH($C257,名冊[[#All],[姓名]],0),COLUMN(名冊[[#All],[傳訊]])),"")</f>
        <v>0</v>
      </c>
      <c r="F257" s="131" t="str">
        <f t="array" aca="1" ref="F257" ca="1">IF(AND($C257&lt;&gt;"",$C257&lt;&gt;0),INDEX(名冊[#All],MATCH($C257,名冊[[#All],[姓名]],0),COLUMN(名冊[[#All],[通知1]])),"")</f>
        <v>0923319405</v>
      </c>
      <c r="G257" s="131">
        <f t="array" aca="1" ref="G257" ca="1">IF(AND($C257&lt;&gt;"",$C257&lt;&gt;0),INDEX(名冊[#All],MATCH($C257,名冊[[#All],[姓名]],0),COLUMN(名冊[[#All],[通知2]])),"")</f>
        <v>0</v>
      </c>
      <c r="H257" s="131">
        <f t="array" aca="1" ref="H257" ca="1">IF(AND($C257&lt;&gt;"",$C257&lt;&gt;0),INDEX(名冊[#All],MATCH($C257,名冊[[#All],[姓名]],0),COLUMN(名冊[[#All],[通知3]])),"")</f>
        <v>0</v>
      </c>
      <c r="I257" s="132" t="str">
        <f t="array" aca="1" ref="I257" ca="1">IF(AND($C257&lt;&gt;"",$C257&lt;&gt;0),(INDIRECT("簡訊[@"&amp;$A$1&amp;"]")&amp;","&amp;(IF(AND($C257&lt;&gt;"",$C257&lt;&gt;0),INDEX(名冊[#All],MATCH($C257,名冊[[#All],[姓名]],0),COLUMN(名冊[[#All],[簡訊]])),""))),"")</f>
        <v>0923319405,您好：通知鍾志超 君於龍祥精神護理之家114年4月月費(含欠費)共34075元整，如有疑問請來電(分機218)，謝謝。</v>
      </c>
    </row>
    <row r="258" spans="1:9" ht="25.4" customHeight="1">
      <c r="A258" s="129">
        <f t="shared" ca="1" si="3"/>
        <v>256</v>
      </c>
      <c r="B258" s="130" t="str">
        <f t="array" aca="1" ref="B258" ca="1">IF(AND($C258&lt;&gt;"",$C258&lt;&gt;0),INDEX(名冊[#All],MATCH($C258,名冊[[#All],[姓名]],0),COLUMN(名冊[[#All],[字號]])),"")</f>
        <v>1-727</v>
      </c>
      <c r="C258" s="125" t="str">
        <f t="array" aca="1" ref="C258" ca="1">IFERROR(INDEX(名冊[#All],SMALL(IF(INDIRECT("名冊[[#全部],["&amp;$A$1&amp;"]]")&lt;&gt;"",ROW(名冊[[#All],[通知1]]),"N"),ROW(名冊!A140)),COLUMN(名冊[[#All],[姓名]])),"")</f>
        <v>楊玉霙</v>
      </c>
      <c r="D258" s="134">
        <f t="array" aca="1" ref="D258" ca="1">IF(AND($C258&lt;&gt;"",$C258&lt;&gt;0),INDEX(名冊[#All],MATCH($C258,名冊[[#All],[姓名]],0),COLUMN(名冊[[#All],[備註]])),"")</f>
        <v>0</v>
      </c>
      <c r="E258" s="140">
        <f t="array" aca="1" ref="E258" ca="1">IF(AND($C258&lt;&gt;"",$C258&lt;&gt;0),INDEX(名冊[#All],MATCH($C258,名冊[[#All],[姓名]],0),COLUMN(名冊[[#All],[傳訊]])),"")</f>
        <v>0</v>
      </c>
      <c r="F258" s="131" t="str">
        <f t="array" aca="1" ref="F258" ca="1">IF(AND($C258&lt;&gt;"",$C258&lt;&gt;0),INDEX(名冊[#All],MATCH($C258,名冊[[#All],[姓名]],0),COLUMN(名冊[[#All],[通知1]])),"")</f>
        <v>0972981992</v>
      </c>
      <c r="G258" s="131">
        <f t="array" aca="1" ref="G258" ca="1">IF(AND($C258&lt;&gt;"",$C258&lt;&gt;0),INDEX(名冊[#All],MATCH($C258,名冊[[#All],[姓名]],0),COLUMN(名冊[[#All],[通知2]])),"")</f>
        <v>0</v>
      </c>
      <c r="H258" s="131">
        <f t="array" aca="1" ref="H258" ca="1">IF(AND($C258&lt;&gt;"",$C258&lt;&gt;0),INDEX(名冊[#All],MATCH($C258,名冊[[#All],[姓名]],0),COLUMN(名冊[[#All],[通知3]])),"")</f>
        <v>0</v>
      </c>
      <c r="I258" s="132" t="str">
        <f t="array" aca="1" ref="I258" ca="1">IF(AND($C258&lt;&gt;"",$C258&lt;&gt;0),(INDIRECT("簡訊[@"&amp;$A$1&amp;"]")&amp;","&amp;(IF(AND($C258&lt;&gt;"",$C258&lt;&gt;0),INDEX(名冊[#All],MATCH($C258,名冊[[#All],[姓名]],0),COLUMN(名冊[[#All],[簡訊]])),""))),"")</f>
        <v>0972981992,您好：通知楊玉霙 君於龍祥精神護理之家114年4月月費共17213元整，如有疑問請來電(分機218)，謝謝。</v>
      </c>
    </row>
    <row r="259" spans="1:9" ht="25.4" customHeight="1">
      <c r="A259" s="129">
        <f t="shared" ref="A259:A322" ca="1" si="4">IF($C259&lt;&gt;"",ROW()-2,"")</f>
        <v>257</v>
      </c>
      <c r="B259" s="130" t="str">
        <f t="array" aca="1" ref="B259" ca="1">IF(AND($C259&lt;&gt;"",$C259&lt;&gt;0),INDEX(名冊[#All],MATCH($C259,名冊[[#All],[姓名]],0),COLUMN(名冊[[#All],[字號]])),"")</f>
        <v>1-728</v>
      </c>
      <c r="C259" s="125" t="str">
        <f t="array" aca="1" ref="C259" ca="1">IFERROR(INDEX(名冊[#All],SMALL(IF(INDIRECT("名冊[[#全部],["&amp;$A$1&amp;"]]")&lt;&gt;"",ROW(名冊[[#All],[通知1]]),"N"),ROW(名冊!A141)),COLUMN(名冊[[#All],[姓名]])),"")</f>
        <v>盧立農</v>
      </c>
      <c r="D259" s="134">
        <f t="array" aca="1" ref="D259" ca="1">IF(AND($C259&lt;&gt;"",$C259&lt;&gt;0),INDEX(名冊[#All],MATCH($C259,名冊[[#All],[姓名]],0),COLUMN(名冊[[#All],[備註]])),"")</f>
        <v>0</v>
      </c>
      <c r="E259" s="140">
        <f t="array" aca="1" ref="E259" ca="1">IF(AND($C259&lt;&gt;"",$C259&lt;&gt;0),INDEX(名冊[#All],MATCH($C259,名冊[[#All],[姓名]],0),COLUMN(名冊[[#All],[傳訊]])),"")</f>
        <v>0</v>
      </c>
      <c r="F259" s="131" t="str">
        <f t="array" aca="1" ref="F259" ca="1">IF(AND($C259&lt;&gt;"",$C259&lt;&gt;0),INDEX(名冊[#All],MATCH($C259,名冊[[#All],[姓名]],0),COLUMN(名冊[[#All],[通知1]])),"")</f>
        <v>0987465121</v>
      </c>
      <c r="G259" s="131">
        <f t="array" aca="1" ref="G259" ca="1">IF(AND($C259&lt;&gt;"",$C259&lt;&gt;0),INDEX(名冊[#All],MATCH($C259,名冊[[#All],[姓名]],0),COLUMN(名冊[[#All],[通知2]])),"")</f>
        <v>0</v>
      </c>
      <c r="H259" s="131">
        <f t="array" aca="1" ref="H259" ca="1">IF(AND($C259&lt;&gt;"",$C259&lt;&gt;0),INDEX(名冊[#All],MATCH($C259,名冊[[#All],[姓名]],0),COLUMN(名冊[[#All],[通知3]])),"")</f>
        <v>0</v>
      </c>
      <c r="I259" s="132" t="str">
        <f t="array" aca="1" ref="I259" ca="1">IF(AND($C259&lt;&gt;"",$C259&lt;&gt;0),(INDIRECT("簡訊[@"&amp;$A$1&amp;"]")&amp;","&amp;(IF(AND($C259&lt;&gt;"",$C259&lt;&gt;0),INDEX(名冊[#All],MATCH($C259,名冊[[#All],[姓名]],0),COLUMN(名冊[[#All],[簡訊]])),""))),"")</f>
        <v>0987465121,您好：通知盧立農 君於龍祥精神護理之家114年4月月費共16151元整，如有疑問請來電(分機218)，謝謝。</v>
      </c>
    </row>
    <row r="260" spans="1:9" ht="25.4" customHeight="1">
      <c r="A260" s="129" t="str">
        <f t="shared" ca="1" si="4"/>
        <v/>
      </c>
      <c r="B260" s="130" t="str">
        <f t="array" aca="1" ref="B260" ca="1">IF(AND($C260&lt;&gt;"",$C260&lt;&gt;0),INDEX(名冊[#All],MATCH($C260,名冊[[#All],[姓名]],0),COLUMN(名冊[[#All],[字號]])),"")</f>
        <v/>
      </c>
      <c r="C260" s="125" t="str">
        <f t="array" aca="1" ref="C260" ca="1">IFERROR(INDEX(名冊[#All],SMALL(IF(INDIRECT("名冊[[#全部],["&amp;$A$1&amp;"]]")&lt;&gt;"",ROW(名冊[[#All],[通知1]]),"N"),ROW(名冊!#REF!)),COLUMN(名冊[[#All],[姓名]])),"")</f>
        <v/>
      </c>
      <c r="D260" s="134" t="str">
        <f t="array" aca="1" ref="D260" ca="1">IF(AND($C260&lt;&gt;"",$C260&lt;&gt;0),INDEX(名冊[#All],MATCH($C260,名冊[[#All],[姓名]],0),COLUMN(名冊[[#All],[備註]])),"")</f>
        <v/>
      </c>
      <c r="E260" s="140" t="str">
        <f t="array" aca="1" ref="E260" ca="1">IF(AND($C260&lt;&gt;"",$C260&lt;&gt;0),INDEX(名冊[#All],MATCH($C260,名冊[[#All],[姓名]],0),COLUMN(名冊[[#All],[傳訊]])),"")</f>
        <v/>
      </c>
      <c r="F260" s="131" t="str">
        <f t="array" aca="1" ref="F260" ca="1">IF(AND($C260&lt;&gt;"",$C260&lt;&gt;0),INDEX(名冊[#All],MATCH($C260,名冊[[#All],[姓名]],0),COLUMN(名冊[[#All],[通知1]])),"")</f>
        <v/>
      </c>
      <c r="G260" s="131" t="str">
        <f t="array" aca="1" ref="G260" ca="1">IF(AND($C260&lt;&gt;"",$C260&lt;&gt;0),INDEX(名冊[#All],MATCH($C260,名冊[[#All],[姓名]],0),COLUMN(名冊[[#All],[通知2]])),"")</f>
        <v/>
      </c>
      <c r="H260" s="131" t="str">
        <f t="array" aca="1" ref="H260" ca="1">IF(AND($C260&lt;&gt;"",$C260&lt;&gt;0),INDEX(名冊[#All],MATCH($C260,名冊[[#All],[姓名]],0),COLUMN(名冊[[#All],[通知3]])),"")</f>
        <v/>
      </c>
      <c r="I260" s="132" t="str">
        <f t="array" aca="1" ref="I260" ca="1">IF(AND($C260&lt;&gt;"",$C260&lt;&gt;0),(INDIRECT("簡訊[@"&amp;$A$1&amp;"]")&amp;","&amp;(IF(AND($C260&lt;&gt;"",$C260&lt;&gt;0),INDEX(名冊[#All],MATCH($C260,名冊[[#All],[姓名]],0),COLUMN(名冊[[#All],[簡訊]])),""))),"")</f>
        <v/>
      </c>
    </row>
    <row r="261" spans="1:9" ht="25.4" customHeight="1">
      <c r="A261" s="129" t="str">
        <f t="shared" ca="1" si="4"/>
        <v/>
      </c>
      <c r="B261" s="130" t="str">
        <f t="array" aca="1" ref="B261" ca="1">IF(AND($C261&lt;&gt;"",$C261&lt;&gt;0),INDEX(名冊[#All],MATCH($C261,名冊[[#All],[姓名]],0),COLUMN(名冊[[#All],[字號]])),"")</f>
        <v/>
      </c>
      <c r="C261" s="125" t="str">
        <f t="array" aca="1" ref="C261" ca="1">IFERROR(INDEX(名冊[#All],SMALL(IF(INDIRECT("名冊[[#全部],["&amp;$A$1&amp;"]]")&lt;&gt;"",ROW(名冊[[#All],[通知1]]),"N"),ROW(名冊!#REF!)),COLUMN(名冊[[#All],[姓名]])),"")</f>
        <v/>
      </c>
      <c r="D261" s="134" t="str">
        <f t="array" aca="1" ref="D261" ca="1">IF(AND($C261&lt;&gt;"",$C261&lt;&gt;0),INDEX(名冊[#All],MATCH($C261,名冊[[#All],[姓名]],0),COLUMN(名冊[[#All],[備註]])),"")</f>
        <v/>
      </c>
      <c r="E261" s="140" t="str">
        <f t="array" aca="1" ref="E261" ca="1">IF(AND($C261&lt;&gt;"",$C261&lt;&gt;0),INDEX(名冊[#All],MATCH($C261,名冊[[#All],[姓名]],0),COLUMN(名冊[[#All],[傳訊]])),"")</f>
        <v/>
      </c>
      <c r="F261" s="131" t="str">
        <f t="array" aca="1" ref="F261" ca="1">IF(AND($C261&lt;&gt;"",$C261&lt;&gt;0),INDEX(名冊[#All],MATCH($C261,名冊[[#All],[姓名]],0),COLUMN(名冊[[#All],[通知1]])),"")</f>
        <v/>
      </c>
      <c r="G261" s="131" t="str">
        <f t="array" aca="1" ref="G261" ca="1">IF(AND($C261&lt;&gt;"",$C261&lt;&gt;0),INDEX(名冊[#All],MATCH($C261,名冊[[#All],[姓名]],0),COLUMN(名冊[[#All],[通知2]])),"")</f>
        <v/>
      </c>
      <c r="H261" s="131" t="str">
        <f t="array" aca="1" ref="H261" ca="1">IF(AND($C261&lt;&gt;"",$C261&lt;&gt;0),INDEX(名冊[#All],MATCH($C261,名冊[[#All],[姓名]],0),COLUMN(名冊[[#All],[通知3]])),"")</f>
        <v/>
      </c>
      <c r="I261" s="132" t="str">
        <f t="array" aca="1" ref="I261" ca="1">IF(AND($C261&lt;&gt;"",$C261&lt;&gt;0),(INDIRECT("簡訊[@"&amp;$A$1&amp;"]")&amp;","&amp;(IF(AND($C261&lt;&gt;"",$C261&lt;&gt;0),INDEX(名冊[#All],MATCH($C261,名冊[[#All],[姓名]],0),COLUMN(名冊[[#All],[簡訊]])),""))),"")</f>
        <v/>
      </c>
    </row>
    <row r="262" spans="1:9" ht="25.4" customHeight="1">
      <c r="A262" s="129" t="str">
        <f t="shared" ca="1" si="4"/>
        <v/>
      </c>
      <c r="B262" s="130" t="str">
        <f t="array" aca="1" ref="B262" ca="1">IF(AND($C262&lt;&gt;"",$C262&lt;&gt;0),INDEX(名冊[#All],MATCH($C262,名冊[[#All],[姓名]],0),COLUMN(名冊[[#All],[字號]])),"")</f>
        <v/>
      </c>
      <c r="C262" s="125" t="str">
        <f t="array" aca="1" ref="C262" ca="1">IFERROR(INDEX(名冊[#All],SMALL(IF(INDIRECT("名冊[[#全部],["&amp;$A$1&amp;"]]")&lt;&gt;"",ROW(名冊[[#All],[通知1]]),"N"),ROW(名冊!#REF!)),COLUMN(名冊[[#All],[姓名]])),"")</f>
        <v/>
      </c>
      <c r="D262" s="134" t="str">
        <f t="array" aca="1" ref="D262" ca="1">IF(AND($C262&lt;&gt;"",$C262&lt;&gt;0),INDEX(名冊[#All],MATCH($C262,名冊[[#All],[姓名]],0),COLUMN(名冊[[#All],[備註]])),"")</f>
        <v/>
      </c>
      <c r="E262" s="140" t="str">
        <f t="array" aca="1" ref="E262" ca="1">IF(AND($C262&lt;&gt;"",$C262&lt;&gt;0),INDEX(名冊[#All],MATCH($C262,名冊[[#All],[姓名]],0),COLUMN(名冊[[#All],[傳訊]])),"")</f>
        <v/>
      </c>
      <c r="F262" s="131" t="str">
        <f t="array" aca="1" ref="F262" ca="1">IF(AND($C262&lt;&gt;"",$C262&lt;&gt;0),INDEX(名冊[#All],MATCH($C262,名冊[[#All],[姓名]],0),COLUMN(名冊[[#All],[通知1]])),"")</f>
        <v/>
      </c>
      <c r="G262" s="131" t="str">
        <f t="array" aca="1" ref="G262" ca="1">IF(AND($C262&lt;&gt;"",$C262&lt;&gt;0),INDEX(名冊[#All],MATCH($C262,名冊[[#All],[姓名]],0),COLUMN(名冊[[#All],[通知2]])),"")</f>
        <v/>
      </c>
      <c r="H262" s="131" t="str">
        <f t="array" aca="1" ref="H262" ca="1">IF(AND($C262&lt;&gt;"",$C262&lt;&gt;0),INDEX(名冊[#All],MATCH($C262,名冊[[#All],[姓名]],0),COLUMN(名冊[[#All],[通知3]])),"")</f>
        <v/>
      </c>
      <c r="I262" s="132" t="str">
        <f t="array" aca="1" ref="I262" ca="1">IF(AND($C262&lt;&gt;"",$C262&lt;&gt;0),(INDIRECT("簡訊[@"&amp;$A$1&amp;"]")&amp;","&amp;(IF(AND($C262&lt;&gt;"",$C262&lt;&gt;0),INDEX(名冊[#All],MATCH($C262,名冊[[#All],[姓名]],0),COLUMN(名冊[[#All],[簡訊]])),""))),"")</f>
        <v/>
      </c>
    </row>
    <row r="263" spans="1:9" ht="25.4" customHeight="1">
      <c r="A263" s="129">
        <f t="shared" ca="1" si="4"/>
        <v>261</v>
      </c>
      <c r="B263" s="130" t="str">
        <f t="array" aca="1" ref="B263" ca="1">IF(AND($C263&lt;&gt;"",$C263&lt;&gt;0),INDEX(名冊[#All],MATCH($C263,名冊[[#All],[姓名]],0),COLUMN(名冊[[#All],[字號]])),"")</f>
        <v>1-729</v>
      </c>
      <c r="C263" s="125" t="str">
        <f t="array" aca="1" ref="C263" ca="1">IFERROR(INDEX(名冊[#All],SMALL(IF(INDIRECT("名冊[[#全部],["&amp;$A$1&amp;"]]")&lt;&gt;"",ROW(名冊[[#All],[通知1]]),"N"),ROW(名冊!A142)),COLUMN(名冊[[#All],[姓名]])),"")</f>
        <v>王秀萍</v>
      </c>
      <c r="D263" s="134">
        <f t="array" aca="1" ref="D263" ca="1">IF(AND($C263&lt;&gt;"",$C263&lt;&gt;0),INDEX(名冊[#All],MATCH($C263,名冊[[#All],[姓名]],0),COLUMN(名冊[[#All],[備註]])),"")</f>
        <v>0</v>
      </c>
      <c r="E263" s="140">
        <f t="array" aca="1" ref="E263" ca="1">IF(AND($C263&lt;&gt;"",$C263&lt;&gt;0),INDEX(名冊[#All],MATCH($C263,名冊[[#All],[姓名]],0),COLUMN(名冊[[#All],[傳訊]])),"")</f>
        <v>0</v>
      </c>
      <c r="F263" s="131" t="str">
        <f t="array" aca="1" ref="F263" ca="1">IF(AND($C263&lt;&gt;"",$C263&lt;&gt;0),INDEX(名冊[#All],MATCH($C263,名冊[[#All],[姓名]],0),COLUMN(名冊[[#All],[通知1]])),"")</f>
        <v>0918268591、03-4796997</v>
      </c>
      <c r="G263" s="131">
        <f t="array" aca="1" ref="G263" ca="1">IF(AND($C263&lt;&gt;"",$C263&lt;&gt;0),INDEX(名冊[#All],MATCH($C263,名冊[[#All],[姓名]],0),COLUMN(名冊[[#All],[通知2]])),"")</f>
        <v>0</v>
      </c>
      <c r="H263" s="131">
        <f t="array" aca="1" ref="H263" ca="1">IF(AND($C263&lt;&gt;"",$C263&lt;&gt;0),INDEX(名冊[#All],MATCH($C263,名冊[[#All],[姓名]],0),COLUMN(名冊[[#All],[通知3]])),"")</f>
        <v>0</v>
      </c>
      <c r="I263" s="132" t="str">
        <f t="array" aca="1" ref="I263" ca="1">IF(AND($C263&lt;&gt;"",$C263&lt;&gt;0),(INDIRECT("簡訊[@"&amp;$A$1&amp;"]")&amp;","&amp;(IF(AND($C263&lt;&gt;"",$C263&lt;&gt;0),INDEX(名冊[#All],MATCH($C263,名冊[[#All],[姓名]],0),COLUMN(名冊[[#All],[簡訊]])),""))),"")</f>
        <v>0918268591、03-4796997,您好：通知王秀萍 君於龍祥精神護理之家114年4月月費共11865元整，如有疑問請來電(分機218)，謝謝。</v>
      </c>
    </row>
    <row r="264" spans="1:9" ht="25.4" customHeight="1">
      <c r="A264" s="129">
        <f t="shared" ca="1" si="4"/>
        <v>262</v>
      </c>
      <c r="B264" s="130" t="str">
        <f t="array" aca="1" ref="B264" ca="1">IF(AND($C264&lt;&gt;"",$C264&lt;&gt;0),INDEX(名冊[#All],MATCH($C264,名冊[[#All],[姓名]],0),COLUMN(名冊[[#All],[字號]])),"")</f>
        <v>1-730</v>
      </c>
      <c r="C264" s="125" t="str">
        <f t="array" aca="1" ref="C264" ca="1">IFERROR(INDEX(名冊[#All],SMALL(IF(INDIRECT("名冊[[#全部],["&amp;$A$1&amp;"]]")&lt;&gt;"",ROW(名冊[[#All],[通知1]]),"N"),ROW(名冊!A143)),COLUMN(名冊[[#All],[姓名]])),"")</f>
        <v>徐台美</v>
      </c>
      <c r="D264" s="134">
        <f t="array" aca="1" ref="D264" ca="1">IF(AND($C264&lt;&gt;"",$C264&lt;&gt;0),INDEX(名冊[#All],MATCH($C264,名冊[[#All],[姓名]],0),COLUMN(名冊[[#All],[備註]])),"")</f>
        <v>0</v>
      </c>
      <c r="E264" s="140">
        <f t="array" aca="1" ref="E264" ca="1">IF(AND($C264&lt;&gt;"",$C264&lt;&gt;0),INDEX(名冊[#All],MATCH($C264,名冊[[#All],[姓名]],0),COLUMN(名冊[[#All],[傳訊]])),"")</f>
        <v>0</v>
      </c>
      <c r="F264" s="131" t="str">
        <f t="array" aca="1" ref="F264" ca="1">IF(AND($C264&lt;&gt;"",$C264&lt;&gt;0),INDEX(名冊[#All],MATCH($C264,名冊[[#All],[姓名]],0),COLUMN(名冊[[#All],[通知1]])),"")</f>
        <v>0976264867</v>
      </c>
      <c r="G264" s="131">
        <f t="array" aca="1" ref="G264" ca="1">IF(AND($C264&lt;&gt;"",$C264&lt;&gt;0),INDEX(名冊[#All],MATCH($C264,名冊[[#All],[姓名]],0),COLUMN(名冊[[#All],[通知2]])),"")</f>
        <v>0</v>
      </c>
      <c r="H264" s="131">
        <f t="array" aca="1" ref="H264" ca="1">IF(AND($C264&lt;&gt;"",$C264&lt;&gt;0),INDEX(名冊[#All],MATCH($C264,名冊[[#All],[姓名]],0),COLUMN(名冊[[#All],[通知3]])),"")</f>
        <v>0</v>
      </c>
      <c r="I264" s="132" t="str">
        <f t="array" aca="1" ref="I264" ca="1">IF(AND($C264&lt;&gt;"",$C264&lt;&gt;0),(INDIRECT("簡訊[@"&amp;$A$1&amp;"]")&amp;","&amp;(IF(AND($C264&lt;&gt;"",$C264&lt;&gt;0),INDEX(名冊[#All],MATCH($C264,名冊[[#All],[姓名]],0),COLUMN(名冊[[#All],[簡訊]])),""))),"")</f>
        <v>0976264867,您好：通知徐台美 君於龍祥精神護理之家114年4月月費共24040元整，如有疑問請來電(分機218)，謝謝。</v>
      </c>
    </row>
    <row r="265" spans="1:9" ht="25.4" customHeight="1">
      <c r="A265" s="129" t="str">
        <f t="shared" ca="1" si="4"/>
        <v/>
      </c>
      <c r="B265" s="130" t="str">
        <f t="array" aca="1" ref="B265" ca="1">IF(AND($C265&lt;&gt;"",$C265&lt;&gt;0),INDEX(名冊[#All],MATCH($C265,名冊[[#All],[姓名]],0),COLUMN(名冊[[#All],[字號]])),"")</f>
        <v/>
      </c>
      <c r="C265" s="125" t="str">
        <f t="array" aca="1" ref="C265" ca="1">IFERROR(INDEX(名冊[#All],SMALL(IF(INDIRECT("名冊[[#全部],["&amp;$A$1&amp;"]]")&lt;&gt;"",ROW(名冊[[#All],[通知1]]),"N"),ROW(名冊!#REF!)),COLUMN(名冊[[#All],[姓名]])),"")</f>
        <v/>
      </c>
      <c r="D265" s="134" t="str">
        <f t="array" aca="1" ref="D265" ca="1">IF(AND($C265&lt;&gt;"",$C265&lt;&gt;0),INDEX(名冊[#All],MATCH($C265,名冊[[#All],[姓名]],0),COLUMN(名冊[[#All],[備註]])),"")</f>
        <v/>
      </c>
      <c r="E265" s="140" t="str">
        <f t="array" aca="1" ref="E265" ca="1">IF(AND($C265&lt;&gt;"",$C265&lt;&gt;0),INDEX(名冊[#All],MATCH($C265,名冊[[#All],[姓名]],0),COLUMN(名冊[[#All],[傳訊]])),"")</f>
        <v/>
      </c>
      <c r="F265" s="131" t="str">
        <f t="array" aca="1" ref="F265" ca="1">IF(AND($C265&lt;&gt;"",$C265&lt;&gt;0),INDEX(名冊[#All],MATCH($C265,名冊[[#All],[姓名]],0),COLUMN(名冊[[#All],[通知1]])),"")</f>
        <v/>
      </c>
      <c r="G265" s="131" t="str">
        <f t="array" aca="1" ref="G265" ca="1">IF(AND($C265&lt;&gt;"",$C265&lt;&gt;0),INDEX(名冊[#All],MATCH($C265,名冊[[#All],[姓名]],0),COLUMN(名冊[[#All],[通知2]])),"")</f>
        <v/>
      </c>
      <c r="H265" s="131" t="str">
        <f t="array" aca="1" ref="H265" ca="1">IF(AND($C265&lt;&gt;"",$C265&lt;&gt;0),INDEX(名冊[#All],MATCH($C265,名冊[[#All],[姓名]],0),COLUMN(名冊[[#All],[通知3]])),"")</f>
        <v/>
      </c>
      <c r="I265" s="132" t="str">
        <f t="array" aca="1" ref="I265" ca="1">IF(AND($C265&lt;&gt;"",$C265&lt;&gt;0),(INDIRECT("簡訊[@"&amp;$A$1&amp;"]")&amp;","&amp;(IF(AND($C265&lt;&gt;"",$C265&lt;&gt;0),INDEX(名冊[#All],MATCH($C265,名冊[[#All],[姓名]],0),COLUMN(名冊[[#All],[簡訊]])),""))),"")</f>
        <v/>
      </c>
    </row>
    <row r="266" spans="1:9" ht="25.4" customHeight="1">
      <c r="A266" s="129">
        <f t="shared" ca="1" si="4"/>
        <v>264</v>
      </c>
      <c r="B266" s="130" t="str">
        <f t="array" aca="1" ref="B266" ca="1">IF(AND($C266&lt;&gt;"",$C266&lt;&gt;0),INDEX(名冊[#All],MATCH($C266,名冊[[#All],[姓名]],0),COLUMN(名冊[[#All],[字號]])),"")</f>
        <v>1-731</v>
      </c>
      <c r="C266" s="125" t="str">
        <f t="array" aca="1" ref="C266" ca="1">IFERROR(INDEX(名冊[#All],SMALL(IF(INDIRECT("名冊[[#全部],["&amp;$A$1&amp;"]]")&lt;&gt;"",ROW(名冊[[#All],[通知1]]),"N"),ROW(名冊!A144)),COLUMN(名冊[[#All],[姓名]])),"")</f>
        <v>陳源柏</v>
      </c>
      <c r="D266" s="134">
        <f t="array" aca="1" ref="D266" ca="1">IF(AND($C266&lt;&gt;"",$C266&lt;&gt;0),INDEX(名冊[#All],MATCH($C266,名冊[[#All],[姓名]],0),COLUMN(名冊[[#All],[備註]])),"")</f>
        <v>0</v>
      </c>
      <c r="E266" s="140">
        <f t="array" aca="1" ref="E266" ca="1">IF(AND($C266&lt;&gt;"",$C266&lt;&gt;0),INDEX(名冊[#All],MATCH($C266,名冊[[#All],[姓名]],0),COLUMN(名冊[[#All],[傳訊]])),"")</f>
        <v>0</v>
      </c>
      <c r="F266" s="131" t="str">
        <f t="array" aca="1" ref="F266" ca="1">IF(AND($C266&lt;&gt;"",$C266&lt;&gt;0),INDEX(名冊[#All],MATCH($C266,名冊[[#All],[姓名]],0),COLUMN(名冊[[#All],[通知1]])),"")</f>
        <v>0973106946</v>
      </c>
      <c r="G266" s="131">
        <f t="array" aca="1" ref="G266" ca="1">IF(AND($C266&lt;&gt;"",$C266&lt;&gt;0),INDEX(名冊[#All],MATCH($C266,名冊[[#All],[姓名]],0),COLUMN(名冊[[#All],[通知2]])),"")</f>
        <v>0</v>
      </c>
      <c r="H266" s="131">
        <f t="array" aca="1" ref="H266" ca="1">IF(AND($C266&lt;&gt;"",$C266&lt;&gt;0),INDEX(名冊[#All],MATCH($C266,名冊[[#All],[姓名]],0),COLUMN(名冊[[#All],[通知3]])),"")</f>
        <v>0</v>
      </c>
      <c r="I266" s="132" t="str">
        <f t="array" aca="1" ref="I266" ca="1">IF(AND($C266&lt;&gt;"",$C266&lt;&gt;0),(INDIRECT("簡訊[@"&amp;$A$1&amp;"]")&amp;","&amp;(IF(AND($C266&lt;&gt;"",$C266&lt;&gt;0),INDEX(名冊[#All],MATCH($C266,名冊[[#All],[姓名]],0),COLUMN(名冊[[#All],[簡訊]])),""))),"")</f>
        <v>0973106946,您好：通知陳源柏 君於龍祥精神護理之家114年4月月費共29747元整，如有疑問請來電(分機218)，謝謝。</v>
      </c>
    </row>
    <row r="267" spans="1:9" ht="25.4" customHeight="1">
      <c r="A267" s="129" t="str">
        <f t="shared" ca="1" si="4"/>
        <v/>
      </c>
      <c r="B267" s="130" t="str">
        <f t="array" aca="1" ref="B267" ca="1">IF(AND($C267&lt;&gt;"",$C267&lt;&gt;0),INDEX(名冊[#All],MATCH($C267,名冊[[#All],[姓名]],0),COLUMN(名冊[[#All],[字號]])),"")</f>
        <v/>
      </c>
      <c r="C267" s="125" t="str">
        <f t="array" aca="1" ref="C267" ca="1">IFERROR(INDEX(名冊[#All],SMALL(IF(INDIRECT("名冊[[#全部],["&amp;$A$1&amp;"]]")&lt;&gt;"",ROW(名冊[[#All],[通知1]]),"N"),ROW(名冊!#REF!)),COLUMN(名冊[[#All],[姓名]])),"")</f>
        <v/>
      </c>
      <c r="D267" s="134" t="str">
        <f t="array" aca="1" ref="D267" ca="1">IF(AND($C267&lt;&gt;"",$C267&lt;&gt;0),INDEX(名冊[#All],MATCH($C267,名冊[[#All],[姓名]],0),COLUMN(名冊[[#All],[備註]])),"")</f>
        <v/>
      </c>
      <c r="E267" s="140" t="str">
        <f t="array" aca="1" ref="E267" ca="1">IF(AND($C267&lt;&gt;"",$C267&lt;&gt;0),INDEX(名冊[#All],MATCH($C267,名冊[[#All],[姓名]],0),COLUMN(名冊[[#All],[傳訊]])),"")</f>
        <v/>
      </c>
      <c r="F267" s="131" t="str">
        <f t="array" aca="1" ref="F267" ca="1">IF(AND($C267&lt;&gt;"",$C267&lt;&gt;0),INDEX(名冊[#All],MATCH($C267,名冊[[#All],[姓名]],0),COLUMN(名冊[[#All],[通知1]])),"")</f>
        <v/>
      </c>
      <c r="G267" s="131" t="str">
        <f t="array" aca="1" ref="G267" ca="1">IF(AND($C267&lt;&gt;"",$C267&lt;&gt;0),INDEX(名冊[#All],MATCH($C267,名冊[[#All],[姓名]],0),COLUMN(名冊[[#All],[通知2]])),"")</f>
        <v/>
      </c>
      <c r="H267" s="131" t="str">
        <f t="array" aca="1" ref="H267" ca="1">IF(AND($C267&lt;&gt;"",$C267&lt;&gt;0),INDEX(名冊[#All],MATCH($C267,名冊[[#All],[姓名]],0),COLUMN(名冊[[#All],[通知3]])),"")</f>
        <v/>
      </c>
      <c r="I267" s="132" t="str">
        <f t="array" aca="1" ref="I267" ca="1">IF(AND($C267&lt;&gt;"",$C267&lt;&gt;0),(INDIRECT("簡訊[@"&amp;$A$1&amp;"]")&amp;","&amp;(IF(AND($C267&lt;&gt;"",$C267&lt;&gt;0),INDEX(名冊[#All],MATCH($C267,名冊[[#All],[姓名]],0),COLUMN(名冊[[#All],[簡訊]])),""))),"")</f>
        <v/>
      </c>
    </row>
    <row r="268" spans="1:9" ht="25.4" customHeight="1">
      <c r="A268" s="129">
        <f t="shared" ca="1" si="4"/>
        <v>266</v>
      </c>
      <c r="B268" s="130" t="str">
        <f t="array" aca="1" ref="B268" ca="1">IF(AND($C268&lt;&gt;"",$C268&lt;&gt;0),INDEX(名冊[#All],MATCH($C268,名冊[[#All],[姓名]],0),COLUMN(名冊[[#All],[字號]])),"")</f>
        <v>1-732</v>
      </c>
      <c r="C268" s="125" t="str">
        <f t="array" aca="1" ref="C268" ca="1">IFERROR(INDEX(名冊[#All],SMALL(IF(INDIRECT("名冊[[#全部],["&amp;$A$1&amp;"]]")&lt;&gt;"",ROW(名冊[[#All],[通知1]]),"N"),ROW(名冊!A145)),COLUMN(名冊[[#All],[姓名]])),"")</f>
        <v>邱顯能</v>
      </c>
      <c r="D268" s="134">
        <f t="array" aca="1" ref="D268" ca="1">IF(AND($C268&lt;&gt;"",$C268&lt;&gt;0),INDEX(名冊[#All],MATCH($C268,名冊[[#All],[姓名]],0),COLUMN(名冊[[#All],[備註]])),"")</f>
        <v>0</v>
      </c>
      <c r="E268" s="140">
        <f t="array" aca="1" ref="E268" ca="1">IF(AND($C268&lt;&gt;"",$C268&lt;&gt;0),INDEX(名冊[#All],MATCH($C268,名冊[[#All],[姓名]],0),COLUMN(名冊[[#All],[傳訊]])),"")</f>
        <v>0</v>
      </c>
      <c r="F268" s="131" t="str">
        <f t="array" aca="1" ref="F268" ca="1">IF(AND($C268&lt;&gt;"",$C268&lt;&gt;0),INDEX(名冊[#All],MATCH($C268,名冊[[#All],[姓名]],0),COLUMN(名冊[[#All],[通知1]])),"")</f>
        <v>0970820005、02-220231510928501052</v>
      </c>
      <c r="G268" s="131">
        <f t="array" aca="1" ref="G268" ca="1">IF(AND($C268&lt;&gt;"",$C268&lt;&gt;0),INDEX(名冊[#All],MATCH($C268,名冊[[#All],[姓名]],0),COLUMN(名冊[[#All],[通知2]])),"")</f>
        <v>0</v>
      </c>
      <c r="H268" s="131">
        <f t="array" aca="1" ref="H268" ca="1">IF(AND($C268&lt;&gt;"",$C268&lt;&gt;0),INDEX(名冊[#All],MATCH($C268,名冊[[#All],[姓名]],0),COLUMN(名冊[[#All],[通知3]])),"")</f>
        <v>0</v>
      </c>
      <c r="I268" s="132" t="str">
        <f t="array" aca="1" ref="I268" ca="1">IF(AND($C268&lt;&gt;"",$C268&lt;&gt;0),(INDIRECT("簡訊[@"&amp;$A$1&amp;"]")&amp;","&amp;(IF(AND($C268&lt;&gt;"",$C268&lt;&gt;0),INDEX(名冊[#All],MATCH($C268,名冊[[#All],[姓名]],0),COLUMN(名冊[[#All],[簡訊]])),""))),"")</f>
        <v>0970820005、02-220231510928501052,您好：通知邱顯能 君於龍祥精神護理之家114年4月月費共 溢收2838元整，如有疑問請來電(分機218)，謝謝。</v>
      </c>
    </row>
    <row r="269" spans="1:9" ht="25.4" customHeight="1">
      <c r="A269" s="129">
        <f t="shared" ca="1" si="4"/>
        <v>267</v>
      </c>
      <c r="B269" s="130" t="str">
        <f t="array" aca="1" ref="B269" ca="1">IF(AND($C269&lt;&gt;"",$C269&lt;&gt;0),INDEX(名冊[#All],MATCH($C269,名冊[[#All],[姓名]],0),COLUMN(名冊[[#All],[字號]])),"")</f>
        <v>1-734</v>
      </c>
      <c r="C269" s="125" t="str">
        <f t="array" aca="1" ref="C269" ca="1">IFERROR(INDEX(名冊[#All],SMALL(IF(INDIRECT("名冊[[#全部],["&amp;$A$1&amp;"]]")&lt;&gt;"",ROW(名冊[[#All],[通知1]]),"N"),ROW(名冊!A146)),COLUMN(名冊[[#All],[姓名]])),"")</f>
        <v>苗麗貞</v>
      </c>
      <c r="D269" s="134">
        <f t="array" aca="1" ref="D269" ca="1">IF(AND($C269&lt;&gt;"",$C269&lt;&gt;0),INDEX(名冊[#All],MATCH($C269,名冊[[#All],[姓名]],0),COLUMN(名冊[[#All],[備註]])),"")</f>
        <v>0</v>
      </c>
      <c r="E269" s="140">
        <f t="array" aca="1" ref="E269" ca="1">IF(AND($C269&lt;&gt;"",$C269&lt;&gt;0),INDEX(名冊[#All],MATCH($C269,名冊[[#All],[姓名]],0),COLUMN(名冊[[#All],[傳訊]])),"")</f>
        <v>0</v>
      </c>
      <c r="F269" s="131" t="str">
        <f t="array" aca="1" ref="F269" ca="1">IF(AND($C269&lt;&gt;"",$C269&lt;&gt;0),INDEX(名冊[#All],MATCH($C269,名冊[[#All],[姓名]],0),COLUMN(名冊[[#All],[通知1]])),"")</f>
        <v>0939199777</v>
      </c>
      <c r="G269" s="131">
        <f t="array" aca="1" ref="G269" ca="1">IF(AND($C269&lt;&gt;"",$C269&lt;&gt;0),INDEX(名冊[#All],MATCH($C269,名冊[[#All],[姓名]],0),COLUMN(名冊[[#All],[通知2]])),"")</f>
        <v>0</v>
      </c>
      <c r="H269" s="131">
        <f t="array" aca="1" ref="H269" ca="1">IF(AND($C269&lt;&gt;"",$C269&lt;&gt;0),INDEX(名冊[#All],MATCH($C269,名冊[[#All],[姓名]],0),COLUMN(名冊[[#All],[通知3]])),"")</f>
        <v>0</v>
      </c>
      <c r="I269" s="132" t="str">
        <f t="array" aca="1" ref="I269" ca="1">IF(AND($C269&lt;&gt;"",$C269&lt;&gt;0),(INDIRECT("簡訊[@"&amp;$A$1&amp;"]")&amp;","&amp;(IF(AND($C269&lt;&gt;"",$C269&lt;&gt;0),INDEX(名冊[#All],MATCH($C269,名冊[[#All],[姓名]],0),COLUMN(名冊[[#All],[簡訊]])),""))),"")</f>
        <v>0939199777,您好：通知苗麗貞 君於龍祥精神護理之家114年4月月費共13815元整，如有疑問請來電(分機218)，謝謝。</v>
      </c>
    </row>
    <row r="270" spans="1:9" ht="25.4" customHeight="1">
      <c r="A270" s="129">
        <f t="shared" ca="1" si="4"/>
        <v>268</v>
      </c>
      <c r="B270" s="130" t="str">
        <f t="array" aca="1" ref="B270" ca="1">IF(AND($C270&lt;&gt;"",$C270&lt;&gt;0),INDEX(名冊[#All],MATCH($C270,名冊[[#All],[姓名]],0),COLUMN(名冊[[#All],[字號]])),"")</f>
        <v>1-737</v>
      </c>
      <c r="C270" s="125" t="str">
        <f t="array" aca="1" ref="C270" ca="1">IFERROR(INDEX(名冊[#All],SMALL(IF(INDIRECT("名冊[[#全部],["&amp;$A$1&amp;"]]")&lt;&gt;"",ROW(名冊[[#All],[通知1]]),"N"),ROW(名冊!A147)),COLUMN(名冊[[#All],[姓名]])),"")</f>
        <v>駱來發</v>
      </c>
      <c r="D270" s="134">
        <f t="array" aca="1" ref="D270" ca="1">IF(AND($C270&lt;&gt;"",$C270&lt;&gt;0),INDEX(名冊[#All],MATCH($C270,名冊[[#All],[姓名]],0),COLUMN(名冊[[#All],[備註]])),"")</f>
        <v>0</v>
      </c>
      <c r="E270" s="140">
        <f t="array" aca="1" ref="E270" ca="1">IF(AND($C270&lt;&gt;"",$C270&lt;&gt;0),INDEX(名冊[#All],MATCH($C270,名冊[[#All],[姓名]],0),COLUMN(名冊[[#All],[傳訊]])),"")</f>
        <v>0</v>
      </c>
      <c r="F270" s="131" t="str">
        <f t="array" aca="1" ref="F270" ca="1">IF(AND($C270&lt;&gt;"",$C270&lt;&gt;0),INDEX(名冊[#All],MATCH($C270,名冊[[#All],[姓名]],0),COLUMN(名冊[[#All],[通知1]])),"")</f>
        <v>0987930188</v>
      </c>
      <c r="G270" s="131">
        <f t="array" aca="1" ref="G270" ca="1">IF(AND($C270&lt;&gt;"",$C270&lt;&gt;0),INDEX(名冊[#All],MATCH($C270,名冊[[#All],[姓名]],0),COLUMN(名冊[[#All],[通知2]])),"")</f>
        <v>0</v>
      </c>
      <c r="H270" s="131">
        <f t="array" aca="1" ref="H270" ca="1">IF(AND($C270&lt;&gt;"",$C270&lt;&gt;0),INDEX(名冊[#All],MATCH($C270,名冊[[#All],[姓名]],0),COLUMN(名冊[[#All],[通知3]])),"")</f>
        <v>0</v>
      </c>
      <c r="I270" s="132" t="str">
        <f t="array" aca="1" ref="I270" ca="1">IF(AND($C270&lt;&gt;"",$C270&lt;&gt;0),(INDIRECT("簡訊[@"&amp;$A$1&amp;"]")&amp;","&amp;(IF(AND($C270&lt;&gt;"",$C270&lt;&gt;0),INDEX(名冊[#All],MATCH($C270,名冊[[#All],[姓名]],0),COLUMN(名冊[[#All],[簡訊]])),""))),"")</f>
        <v>0987930188,您好：通知駱來發 君於龍祥精神護理之家114年4月月費共6840元整，如有疑問請來電(分機218)，謝謝。</v>
      </c>
    </row>
    <row r="271" spans="1:9" ht="25.4" customHeight="1">
      <c r="A271" s="129" t="str">
        <f t="shared" ca="1" si="4"/>
        <v/>
      </c>
      <c r="B271" s="130" t="str">
        <f t="array" aca="1" ref="B271" ca="1">IF(AND($C271&lt;&gt;"",$C271&lt;&gt;0),INDEX(名冊[#All],MATCH($C271,名冊[[#All],[姓名]],0),COLUMN(名冊[[#All],[字號]])),"")</f>
        <v/>
      </c>
      <c r="C271" s="125" t="str">
        <f t="array" aca="1" ref="C271" ca="1">IFERROR(INDEX(名冊[#All],SMALL(IF(INDIRECT("名冊[[#全部],["&amp;$A$1&amp;"]]")&lt;&gt;"",ROW(名冊[[#All],[通知1]]),"N"),ROW(名冊!#REF!)),COLUMN(名冊[[#All],[姓名]])),"")</f>
        <v/>
      </c>
      <c r="D271" s="134" t="str">
        <f t="array" aca="1" ref="D271" ca="1">IF(AND($C271&lt;&gt;"",$C271&lt;&gt;0),INDEX(名冊[#All],MATCH($C271,名冊[[#All],[姓名]],0),COLUMN(名冊[[#All],[備註]])),"")</f>
        <v/>
      </c>
      <c r="E271" s="140" t="str">
        <f t="array" aca="1" ref="E271" ca="1">IF(AND($C271&lt;&gt;"",$C271&lt;&gt;0),INDEX(名冊[#All],MATCH($C271,名冊[[#All],[姓名]],0),COLUMN(名冊[[#All],[傳訊]])),"")</f>
        <v/>
      </c>
      <c r="F271" s="131" t="str">
        <f t="array" aca="1" ref="F271" ca="1">IF(AND($C271&lt;&gt;"",$C271&lt;&gt;0),INDEX(名冊[#All],MATCH($C271,名冊[[#All],[姓名]],0),COLUMN(名冊[[#All],[通知1]])),"")</f>
        <v/>
      </c>
      <c r="G271" s="131" t="str">
        <f t="array" aca="1" ref="G271" ca="1">IF(AND($C271&lt;&gt;"",$C271&lt;&gt;0),INDEX(名冊[#All],MATCH($C271,名冊[[#All],[姓名]],0),COLUMN(名冊[[#All],[通知2]])),"")</f>
        <v/>
      </c>
      <c r="H271" s="131" t="str">
        <f t="array" aca="1" ref="H271" ca="1">IF(AND($C271&lt;&gt;"",$C271&lt;&gt;0),INDEX(名冊[#All],MATCH($C271,名冊[[#All],[姓名]],0),COLUMN(名冊[[#All],[通知3]])),"")</f>
        <v/>
      </c>
      <c r="I271" s="132" t="str">
        <f t="array" aca="1" ref="I271" ca="1">IF(AND($C271&lt;&gt;"",$C271&lt;&gt;0),(INDIRECT("簡訊[@"&amp;$A$1&amp;"]")&amp;","&amp;(IF(AND($C271&lt;&gt;"",$C271&lt;&gt;0),INDEX(名冊[#All],MATCH($C271,名冊[[#All],[姓名]],0),COLUMN(名冊[[#All],[簡訊]])),""))),"")</f>
        <v/>
      </c>
    </row>
    <row r="272" spans="1:9" ht="25.4" customHeight="1">
      <c r="A272" s="129">
        <f t="shared" ca="1" si="4"/>
        <v>270</v>
      </c>
      <c r="B272" s="130" t="str">
        <f t="array" aca="1" ref="B272" ca="1">IF(AND($C272&lt;&gt;"",$C272&lt;&gt;0),INDEX(名冊[#All],MATCH($C272,名冊[[#All],[姓名]],0),COLUMN(名冊[[#All],[字號]])),"")</f>
        <v>1-738</v>
      </c>
      <c r="C272" s="125" t="str">
        <f t="array" aca="1" ref="C272" ca="1">IFERROR(INDEX(名冊[#All],SMALL(IF(INDIRECT("名冊[[#全部],["&amp;$A$1&amp;"]]")&lt;&gt;"",ROW(名冊[[#All],[通知1]]),"N"),ROW(名冊!A148)),COLUMN(名冊[[#All],[姓名]])),"")</f>
        <v>駱張美玉</v>
      </c>
      <c r="D272" s="134">
        <f t="array" aca="1" ref="D272" ca="1">IF(AND($C272&lt;&gt;"",$C272&lt;&gt;0),INDEX(名冊[#All],MATCH($C272,名冊[[#All],[姓名]],0),COLUMN(名冊[[#All],[備註]])),"")</f>
        <v>0</v>
      </c>
      <c r="E272" s="140">
        <f t="array" aca="1" ref="E272" ca="1">IF(AND($C272&lt;&gt;"",$C272&lt;&gt;0),INDEX(名冊[#All],MATCH($C272,名冊[[#All],[姓名]],0),COLUMN(名冊[[#All],[傳訊]])),"")</f>
        <v>0</v>
      </c>
      <c r="F272" s="131" t="str">
        <f t="array" aca="1" ref="F272" ca="1">IF(AND($C272&lt;&gt;"",$C272&lt;&gt;0),INDEX(名冊[#All],MATCH($C272,名冊[[#All],[姓名]],0),COLUMN(名冊[[#All],[通知1]])),"")</f>
        <v>0987930188</v>
      </c>
      <c r="G272" s="131">
        <f t="array" aca="1" ref="G272" ca="1">IF(AND($C272&lt;&gt;"",$C272&lt;&gt;0),INDEX(名冊[#All],MATCH($C272,名冊[[#All],[姓名]],0),COLUMN(名冊[[#All],[通知2]])),"")</f>
        <v>0</v>
      </c>
      <c r="H272" s="131">
        <f t="array" aca="1" ref="H272" ca="1">IF(AND($C272&lt;&gt;"",$C272&lt;&gt;0),INDEX(名冊[#All],MATCH($C272,名冊[[#All],[姓名]],0),COLUMN(名冊[[#All],[通知3]])),"")</f>
        <v>0</v>
      </c>
      <c r="I272" s="132" t="str">
        <f t="array" aca="1" ref="I272" ca="1">IF(AND($C272&lt;&gt;"",$C272&lt;&gt;0),(INDIRECT("簡訊[@"&amp;$A$1&amp;"]")&amp;","&amp;(IF(AND($C272&lt;&gt;"",$C272&lt;&gt;0),INDEX(名冊[#All],MATCH($C272,名冊[[#All],[姓名]],0),COLUMN(名冊[[#All],[簡訊]])),""))),"")</f>
        <v>0987930188,您好：通知駱張美玉 君於龍祥精神護理之家114年4月月費共19515元整，如有疑問請來電(分機218)，謝謝。</v>
      </c>
    </row>
    <row r="273" spans="1:9" ht="25.4" customHeight="1">
      <c r="A273" s="129" t="str">
        <f t="shared" ca="1" si="4"/>
        <v/>
      </c>
      <c r="B273" s="130" t="str">
        <f t="array" aca="1" ref="B273" ca="1">IF(AND($C273&lt;&gt;"",$C273&lt;&gt;0),INDEX(名冊[#All],MATCH($C273,名冊[[#All],[姓名]],0),COLUMN(名冊[[#All],[字號]])),"")</f>
        <v/>
      </c>
      <c r="C273" s="125" t="str">
        <f t="array" aca="1" ref="C273" ca="1">IFERROR(INDEX(名冊[#All],SMALL(IF(INDIRECT("名冊[[#全部],["&amp;$A$1&amp;"]]")&lt;&gt;"",ROW(名冊[[#All],[通知1]]),"N"),ROW(名冊!#REF!)),COLUMN(名冊[[#All],[姓名]])),"")</f>
        <v/>
      </c>
      <c r="D273" s="134" t="str">
        <f t="array" aca="1" ref="D273" ca="1">IF(AND($C273&lt;&gt;"",$C273&lt;&gt;0),INDEX(名冊[#All],MATCH($C273,名冊[[#All],[姓名]],0),COLUMN(名冊[[#All],[備註]])),"")</f>
        <v/>
      </c>
      <c r="E273" s="140" t="str">
        <f t="array" aca="1" ref="E273" ca="1">IF(AND($C273&lt;&gt;"",$C273&lt;&gt;0),INDEX(名冊[#All],MATCH($C273,名冊[[#All],[姓名]],0),COLUMN(名冊[[#All],[傳訊]])),"")</f>
        <v/>
      </c>
      <c r="F273" s="131" t="str">
        <f t="array" aca="1" ref="F273" ca="1">IF(AND($C273&lt;&gt;"",$C273&lt;&gt;0),INDEX(名冊[#All],MATCH($C273,名冊[[#All],[姓名]],0),COLUMN(名冊[[#All],[通知1]])),"")</f>
        <v/>
      </c>
      <c r="G273" s="131" t="str">
        <f t="array" aca="1" ref="G273" ca="1">IF(AND($C273&lt;&gt;"",$C273&lt;&gt;0),INDEX(名冊[#All],MATCH($C273,名冊[[#All],[姓名]],0),COLUMN(名冊[[#All],[通知2]])),"")</f>
        <v/>
      </c>
      <c r="H273" s="131" t="str">
        <f t="array" aca="1" ref="H273" ca="1">IF(AND($C273&lt;&gt;"",$C273&lt;&gt;0),INDEX(名冊[#All],MATCH($C273,名冊[[#All],[姓名]],0),COLUMN(名冊[[#All],[通知3]])),"")</f>
        <v/>
      </c>
      <c r="I273" s="132" t="str">
        <f t="array" aca="1" ref="I273" ca="1">IF(AND($C273&lt;&gt;"",$C273&lt;&gt;0),(INDIRECT("簡訊[@"&amp;$A$1&amp;"]")&amp;","&amp;(IF(AND($C273&lt;&gt;"",$C273&lt;&gt;0),INDEX(名冊[#All],MATCH($C273,名冊[[#All],[姓名]],0),COLUMN(名冊[[#All],[簡訊]])),""))),"")</f>
        <v/>
      </c>
    </row>
    <row r="274" spans="1:9" ht="25.4" customHeight="1">
      <c r="A274" s="129">
        <f t="shared" ca="1" si="4"/>
        <v>272</v>
      </c>
      <c r="B274" s="130" t="str">
        <f t="array" aca="1" ref="B274" ca="1">IF(AND($C274&lt;&gt;"",$C274&lt;&gt;0),INDEX(名冊[#All],MATCH($C274,名冊[[#All],[姓名]],0),COLUMN(名冊[[#All],[字號]])),"")</f>
        <v>1-739</v>
      </c>
      <c r="C274" s="125" t="str">
        <f t="array" aca="1" ref="C274" ca="1">IFERROR(INDEX(名冊[#All],SMALL(IF(INDIRECT("名冊[[#全部],["&amp;$A$1&amp;"]]")&lt;&gt;"",ROW(名冊[[#All],[通知1]]),"N"),ROW(名冊!A149)),COLUMN(名冊[[#All],[姓名]])),"")</f>
        <v>李定倫</v>
      </c>
      <c r="D274" s="134">
        <f t="array" aca="1" ref="D274" ca="1">IF(AND($C274&lt;&gt;"",$C274&lt;&gt;0),INDEX(名冊[#All],MATCH($C274,名冊[[#All],[姓名]],0),COLUMN(名冊[[#All],[備註]])),"")</f>
        <v>0</v>
      </c>
      <c r="E274" s="140">
        <f t="array" aca="1" ref="E274" ca="1">IF(AND($C274&lt;&gt;"",$C274&lt;&gt;0),INDEX(名冊[#All],MATCH($C274,名冊[[#All],[姓名]],0),COLUMN(名冊[[#All],[傳訊]])),"")</f>
        <v>0</v>
      </c>
      <c r="F274" s="131" t="str">
        <f t="array" aca="1" ref="F274" ca="1">IF(AND($C274&lt;&gt;"",$C274&lt;&gt;0),INDEX(名冊[#All],MATCH($C274,名冊[[#All],[姓名]],0),COLUMN(名冊[[#All],[通知1]])),"")</f>
        <v>0983190657</v>
      </c>
      <c r="G274" s="131">
        <f t="array" aca="1" ref="G274" ca="1">IF(AND($C274&lt;&gt;"",$C274&lt;&gt;0),INDEX(名冊[#All],MATCH($C274,名冊[[#All],[姓名]],0),COLUMN(名冊[[#All],[通知2]])),"")</f>
        <v>0</v>
      </c>
      <c r="H274" s="131">
        <f t="array" aca="1" ref="H274" ca="1">IF(AND($C274&lt;&gt;"",$C274&lt;&gt;0),INDEX(名冊[#All],MATCH($C274,名冊[[#All],[姓名]],0),COLUMN(名冊[[#All],[通知3]])),"")</f>
        <v>0</v>
      </c>
      <c r="I274" s="132" t="str">
        <f t="array" aca="1" ref="I274" ca="1">IF(AND($C274&lt;&gt;"",$C274&lt;&gt;0),(INDIRECT("簡訊[@"&amp;$A$1&amp;"]")&amp;","&amp;(IF(AND($C274&lt;&gt;"",$C274&lt;&gt;0),INDEX(名冊[#All],MATCH($C274,名冊[[#All],[姓名]],0),COLUMN(名冊[[#All],[簡訊]])),""))),"")</f>
        <v>0983190657,您好：通知李定倫 君於龍祥精神護理之家114年4月月費共12204元整，如有疑問請來電(分機218)，謝謝。</v>
      </c>
    </row>
    <row r="275" spans="1:9" ht="25.4" customHeight="1">
      <c r="A275" s="129">
        <f t="shared" ca="1" si="4"/>
        <v>273</v>
      </c>
      <c r="B275" s="130" t="str">
        <f t="array" aca="1" ref="B275" ca="1">IF(AND($C275&lt;&gt;"",$C275&lt;&gt;0),INDEX(名冊[#All],MATCH($C275,名冊[[#All],[姓名]],0),COLUMN(名冊[[#All],[字號]])),"")</f>
        <v>1-740</v>
      </c>
      <c r="C275" s="125" t="str">
        <f t="array" aca="1" ref="C275" ca="1">IFERROR(INDEX(名冊[#All],SMALL(IF(INDIRECT("名冊[[#全部],["&amp;$A$1&amp;"]]")&lt;&gt;"",ROW(名冊[[#All],[通知1]]),"N"),ROW(名冊!A150)),COLUMN(名冊[[#All],[姓名]])),"")</f>
        <v>鄧龍傳</v>
      </c>
      <c r="D275" s="134">
        <f t="array" aca="1" ref="D275" ca="1">IF(AND($C275&lt;&gt;"",$C275&lt;&gt;0),INDEX(名冊[#All],MATCH($C275,名冊[[#All],[姓名]],0),COLUMN(名冊[[#All],[備註]])),"")</f>
        <v>0</v>
      </c>
      <c r="E275" s="140">
        <f t="array" aca="1" ref="E275" ca="1">IF(AND($C275&lt;&gt;"",$C275&lt;&gt;0),INDEX(名冊[#All],MATCH($C275,名冊[[#All],[姓名]],0),COLUMN(名冊[[#All],[傳訊]])),"")</f>
        <v>0</v>
      </c>
      <c r="F275" s="131" t="str">
        <f t="array" aca="1" ref="F275" ca="1">IF(AND($C275&lt;&gt;"",$C275&lt;&gt;0),INDEX(名冊[#All],MATCH($C275,名冊[[#All],[姓名]],0),COLUMN(名冊[[#All],[通知1]])),"")</f>
        <v>0986940260</v>
      </c>
      <c r="G275" s="131">
        <f t="array" aca="1" ref="G275" ca="1">IF(AND($C275&lt;&gt;"",$C275&lt;&gt;0),INDEX(名冊[#All],MATCH($C275,名冊[[#All],[姓名]],0),COLUMN(名冊[[#All],[通知2]])),"")</f>
        <v>0</v>
      </c>
      <c r="H275" s="131">
        <f t="array" aca="1" ref="H275" ca="1">IF(AND($C275&lt;&gt;"",$C275&lt;&gt;0),INDEX(名冊[#All],MATCH($C275,名冊[[#All],[姓名]],0),COLUMN(名冊[[#All],[通知3]])),"")</f>
        <v>0</v>
      </c>
      <c r="I275" s="132" t="str">
        <f t="array" aca="1" ref="I275" ca="1">IF(AND($C275&lt;&gt;"",$C275&lt;&gt;0),(INDIRECT("簡訊[@"&amp;$A$1&amp;"]")&amp;","&amp;(IF(AND($C275&lt;&gt;"",$C275&lt;&gt;0),INDEX(名冊[#All],MATCH($C275,名冊[[#All],[姓名]],0),COLUMN(名冊[[#All],[簡訊]])),""))),"")</f>
        <v>0986940260,您好：通知鄧龍傳 君於龍祥精神護理之家114年4月月費共 溢收26345元整，如有疑問請來電(分機218)，謝謝。</v>
      </c>
    </row>
    <row r="276" spans="1:9" ht="25.4" customHeight="1">
      <c r="A276" s="129" t="str">
        <f t="shared" ca="1" si="4"/>
        <v/>
      </c>
      <c r="B276" s="130" t="str">
        <f t="array" aca="1" ref="B276" ca="1">IF(AND($C276&lt;&gt;"",$C276&lt;&gt;0),INDEX(名冊[#All],MATCH($C276,名冊[[#All],[姓名]],0),COLUMN(名冊[[#All],[字號]])),"")</f>
        <v/>
      </c>
      <c r="C276" s="125" t="str">
        <f t="array" aca="1" ref="C276" ca="1">IFERROR(INDEX(名冊[#All],SMALL(IF(INDIRECT("名冊[[#全部],["&amp;$A$1&amp;"]]")&lt;&gt;"",ROW(名冊[[#All],[通知1]]),"N"),ROW(名冊!#REF!)),COLUMN(名冊[[#All],[姓名]])),"")</f>
        <v/>
      </c>
      <c r="D276" s="134" t="str">
        <f t="array" aca="1" ref="D276" ca="1">IF(AND($C276&lt;&gt;"",$C276&lt;&gt;0),INDEX(名冊[#All],MATCH($C276,名冊[[#All],[姓名]],0),COLUMN(名冊[[#All],[備註]])),"")</f>
        <v/>
      </c>
      <c r="E276" s="140" t="str">
        <f t="array" aca="1" ref="E276" ca="1">IF(AND($C276&lt;&gt;"",$C276&lt;&gt;0),INDEX(名冊[#All],MATCH($C276,名冊[[#All],[姓名]],0),COLUMN(名冊[[#All],[傳訊]])),"")</f>
        <v/>
      </c>
      <c r="F276" s="131" t="str">
        <f t="array" aca="1" ref="F276" ca="1">IF(AND($C276&lt;&gt;"",$C276&lt;&gt;0),INDEX(名冊[#All],MATCH($C276,名冊[[#All],[姓名]],0),COLUMN(名冊[[#All],[通知1]])),"")</f>
        <v/>
      </c>
      <c r="G276" s="131" t="str">
        <f t="array" aca="1" ref="G276" ca="1">IF(AND($C276&lt;&gt;"",$C276&lt;&gt;0),INDEX(名冊[#All],MATCH($C276,名冊[[#All],[姓名]],0),COLUMN(名冊[[#All],[通知2]])),"")</f>
        <v/>
      </c>
      <c r="H276" s="131" t="str">
        <f t="array" aca="1" ref="H276" ca="1">IF(AND($C276&lt;&gt;"",$C276&lt;&gt;0),INDEX(名冊[#All],MATCH($C276,名冊[[#All],[姓名]],0),COLUMN(名冊[[#All],[通知3]])),"")</f>
        <v/>
      </c>
      <c r="I276" s="132" t="str">
        <f t="array" aca="1" ref="I276" ca="1">IF(AND($C276&lt;&gt;"",$C276&lt;&gt;0),(INDIRECT("簡訊[@"&amp;$A$1&amp;"]")&amp;","&amp;(IF(AND($C276&lt;&gt;"",$C276&lt;&gt;0),INDEX(名冊[#All],MATCH($C276,名冊[[#All],[姓名]],0),COLUMN(名冊[[#All],[簡訊]])),""))),"")</f>
        <v/>
      </c>
    </row>
    <row r="277" spans="1:9" ht="25.4" customHeight="1">
      <c r="A277" s="129" t="str">
        <f t="shared" ca="1" si="4"/>
        <v/>
      </c>
      <c r="B277" s="130" t="str">
        <f t="array" aca="1" ref="B277" ca="1">IF(AND($C277&lt;&gt;"",$C277&lt;&gt;0),INDEX(名冊[#All],MATCH($C277,名冊[[#All],[姓名]],0),COLUMN(名冊[[#All],[字號]])),"")</f>
        <v/>
      </c>
      <c r="C277" s="125" t="str">
        <f t="array" aca="1" ref="C277" ca="1">IFERROR(INDEX(名冊[#All],SMALL(IF(INDIRECT("名冊[[#全部],["&amp;$A$1&amp;"]]")&lt;&gt;"",ROW(名冊[[#All],[通知1]]),"N"),ROW(名冊!#REF!)),COLUMN(名冊[[#All],[姓名]])),"")</f>
        <v/>
      </c>
      <c r="D277" s="134" t="str">
        <f t="array" aca="1" ref="D277" ca="1">IF(AND($C277&lt;&gt;"",$C277&lt;&gt;0),INDEX(名冊[#All],MATCH($C277,名冊[[#All],[姓名]],0),COLUMN(名冊[[#All],[備註]])),"")</f>
        <v/>
      </c>
      <c r="E277" s="140" t="str">
        <f t="array" aca="1" ref="E277" ca="1">IF(AND($C277&lt;&gt;"",$C277&lt;&gt;0),INDEX(名冊[#All],MATCH($C277,名冊[[#All],[姓名]],0),COLUMN(名冊[[#All],[傳訊]])),"")</f>
        <v/>
      </c>
      <c r="F277" s="131" t="str">
        <f t="array" aca="1" ref="F277" ca="1">IF(AND($C277&lt;&gt;"",$C277&lt;&gt;0),INDEX(名冊[#All],MATCH($C277,名冊[[#All],[姓名]],0),COLUMN(名冊[[#All],[通知1]])),"")</f>
        <v/>
      </c>
      <c r="G277" s="131" t="str">
        <f t="array" aca="1" ref="G277" ca="1">IF(AND($C277&lt;&gt;"",$C277&lt;&gt;0),INDEX(名冊[#All],MATCH($C277,名冊[[#All],[姓名]],0),COLUMN(名冊[[#All],[通知2]])),"")</f>
        <v/>
      </c>
      <c r="H277" s="131" t="str">
        <f t="array" aca="1" ref="H277" ca="1">IF(AND($C277&lt;&gt;"",$C277&lt;&gt;0),INDEX(名冊[#All],MATCH($C277,名冊[[#All],[姓名]],0),COLUMN(名冊[[#All],[通知3]])),"")</f>
        <v/>
      </c>
      <c r="I277" s="132" t="str">
        <f t="array" aca="1" ref="I277" ca="1">IF(AND($C277&lt;&gt;"",$C277&lt;&gt;0),(INDIRECT("簡訊[@"&amp;$A$1&amp;"]")&amp;","&amp;(IF(AND($C277&lt;&gt;"",$C277&lt;&gt;0),INDEX(名冊[#All],MATCH($C277,名冊[[#All],[姓名]],0),COLUMN(名冊[[#All],[簡訊]])),""))),"")</f>
        <v/>
      </c>
    </row>
    <row r="278" spans="1:9" ht="25.4" customHeight="1">
      <c r="A278" s="129" t="str">
        <f t="shared" ca="1" si="4"/>
        <v/>
      </c>
      <c r="B278" s="130" t="str">
        <f t="array" aca="1" ref="B278" ca="1">IF(AND($C278&lt;&gt;"",$C278&lt;&gt;0),INDEX(名冊[#All],MATCH($C278,名冊[[#All],[姓名]],0),COLUMN(名冊[[#All],[字號]])),"")</f>
        <v/>
      </c>
      <c r="C278" s="125" t="str">
        <f t="array" aca="1" ref="C278" ca="1">IFERROR(INDEX(名冊[#All],SMALL(IF(INDIRECT("名冊[[#全部],["&amp;$A$1&amp;"]]")&lt;&gt;"",ROW(名冊[[#All],[通知1]]),"N"),ROW(名冊!#REF!)),COLUMN(名冊[[#All],[姓名]])),"")</f>
        <v/>
      </c>
      <c r="D278" s="134" t="str">
        <f t="array" aca="1" ref="D278" ca="1">IF(AND($C278&lt;&gt;"",$C278&lt;&gt;0),INDEX(名冊[#All],MATCH($C278,名冊[[#All],[姓名]],0),COLUMN(名冊[[#All],[備註]])),"")</f>
        <v/>
      </c>
      <c r="E278" s="140" t="str">
        <f t="array" aca="1" ref="E278" ca="1">IF(AND($C278&lt;&gt;"",$C278&lt;&gt;0),INDEX(名冊[#All],MATCH($C278,名冊[[#All],[姓名]],0),COLUMN(名冊[[#All],[傳訊]])),"")</f>
        <v/>
      </c>
      <c r="F278" s="131" t="str">
        <f t="array" aca="1" ref="F278" ca="1">IF(AND($C278&lt;&gt;"",$C278&lt;&gt;0),INDEX(名冊[#All],MATCH($C278,名冊[[#All],[姓名]],0),COLUMN(名冊[[#All],[通知1]])),"")</f>
        <v/>
      </c>
      <c r="G278" s="131" t="str">
        <f t="array" aca="1" ref="G278" ca="1">IF(AND($C278&lt;&gt;"",$C278&lt;&gt;0),INDEX(名冊[#All],MATCH($C278,名冊[[#All],[姓名]],0),COLUMN(名冊[[#All],[通知2]])),"")</f>
        <v/>
      </c>
      <c r="H278" s="131" t="str">
        <f t="array" aca="1" ref="H278" ca="1">IF(AND($C278&lt;&gt;"",$C278&lt;&gt;0),INDEX(名冊[#All],MATCH($C278,名冊[[#All],[姓名]],0),COLUMN(名冊[[#All],[通知3]])),"")</f>
        <v/>
      </c>
      <c r="I278" s="132" t="str">
        <f t="array" aca="1" ref="I278" ca="1">IF(AND($C278&lt;&gt;"",$C278&lt;&gt;0),(INDIRECT("簡訊[@"&amp;$A$1&amp;"]")&amp;","&amp;(IF(AND($C278&lt;&gt;"",$C278&lt;&gt;0),INDEX(名冊[#All],MATCH($C278,名冊[[#All],[姓名]],0),COLUMN(名冊[[#All],[簡訊]])),""))),"")</f>
        <v/>
      </c>
    </row>
    <row r="279" spans="1:9" ht="25.4" customHeight="1">
      <c r="A279" s="129" t="str">
        <f t="shared" ca="1" si="4"/>
        <v/>
      </c>
      <c r="B279" s="130" t="str">
        <f t="array" aca="1" ref="B279" ca="1">IF(AND($C279&lt;&gt;"",$C279&lt;&gt;0),INDEX(名冊[#All],MATCH($C279,名冊[[#All],[姓名]],0),COLUMN(名冊[[#All],[字號]])),"")</f>
        <v/>
      </c>
      <c r="C279" s="125" t="str">
        <f t="array" aca="1" ref="C279" ca="1">IFERROR(INDEX(名冊[#All],SMALL(IF(INDIRECT("名冊[[#全部],["&amp;$A$1&amp;"]]")&lt;&gt;"",ROW(名冊[[#All],[通知1]]),"N"),ROW(名冊!#REF!)),COLUMN(名冊[[#All],[姓名]])),"")</f>
        <v/>
      </c>
      <c r="D279" s="134" t="str">
        <f t="array" aca="1" ref="D279" ca="1">IF(AND($C279&lt;&gt;"",$C279&lt;&gt;0),INDEX(名冊[#All],MATCH($C279,名冊[[#All],[姓名]],0),COLUMN(名冊[[#All],[備註]])),"")</f>
        <v/>
      </c>
      <c r="E279" s="140" t="str">
        <f t="array" aca="1" ref="E279" ca="1">IF(AND($C279&lt;&gt;"",$C279&lt;&gt;0),INDEX(名冊[#All],MATCH($C279,名冊[[#All],[姓名]],0),COLUMN(名冊[[#All],[傳訊]])),"")</f>
        <v/>
      </c>
      <c r="F279" s="131" t="str">
        <f t="array" aca="1" ref="F279" ca="1">IF(AND($C279&lt;&gt;"",$C279&lt;&gt;0),INDEX(名冊[#All],MATCH($C279,名冊[[#All],[姓名]],0),COLUMN(名冊[[#All],[通知1]])),"")</f>
        <v/>
      </c>
      <c r="G279" s="131" t="str">
        <f t="array" aca="1" ref="G279" ca="1">IF(AND($C279&lt;&gt;"",$C279&lt;&gt;0),INDEX(名冊[#All],MATCH($C279,名冊[[#All],[姓名]],0),COLUMN(名冊[[#All],[通知2]])),"")</f>
        <v/>
      </c>
      <c r="H279" s="131" t="str">
        <f t="array" aca="1" ref="H279" ca="1">IF(AND($C279&lt;&gt;"",$C279&lt;&gt;0),INDEX(名冊[#All],MATCH($C279,名冊[[#All],[姓名]],0),COLUMN(名冊[[#All],[通知3]])),"")</f>
        <v/>
      </c>
      <c r="I279" s="132" t="str">
        <f t="array" aca="1" ref="I279" ca="1">IF(AND($C279&lt;&gt;"",$C279&lt;&gt;0),(INDIRECT("簡訊[@"&amp;$A$1&amp;"]")&amp;","&amp;(IF(AND($C279&lt;&gt;"",$C279&lt;&gt;0),INDEX(名冊[#All],MATCH($C279,名冊[[#All],[姓名]],0),COLUMN(名冊[[#All],[簡訊]])),""))),"")</f>
        <v/>
      </c>
    </row>
    <row r="280" spans="1:9" ht="25.4" customHeight="1">
      <c r="A280" s="129" t="str">
        <f t="shared" ca="1" si="4"/>
        <v/>
      </c>
      <c r="B280" s="130" t="str">
        <f t="array" aca="1" ref="B280" ca="1">IF(AND($C280&lt;&gt;"",$C280&lt;&gt;0),INDEX(名冊[#All],MATCH($C280,名冊[[#All],[姓名]],0),COLUMN(名冊[[#All],[字號]])),"")</f>
        <v/>
      </c>
      <c r="C280" s="125" t="str">
        <f t="array" aca="1" ref="C280" ca="1">IFERROR(INDEX(名冊[#All],SMALL(IF(INDIRECT("名冊[[#全部],["&amp;$A$1&amp;"]]")&lt;&gt;"",ROW(名冊[[#All],[通知1]]),"N"),ROW(名冊!#REF!)),COLUMN(名冊[[#All],[姓名]])),"")</f>
        <v/>
      </c>
      <c r="D280" s="134" t="str">
        <f t="array" aca="1" ref="D280" ca="1">IF(AND($C280&lt;&gt;"",$C280&lt;&gt;0),INDEX(名冊[#All],MATCH($C280,名冊[[#All],[姓名]],0),COLUMN(名冊[[#All],[備註]])),"")</f>
        <v/>
      </c>
      <c r="E280" s="140" t="str">
        <f t="array" aca="1" ref="E280" ca="1">IF(AND($C280&lt;&gt;"",$C280&lt;&gt;0),INDEX(名冊[#All],MATCH($C280,名冊[[#All],[姓名]],0),COLUMN(名冊[[#All],[傳訊]])),"")</f>
        <v/>
      </c>
      <c r="F280" s="131" t="str">
        <f t="array" aca="1" ref="F280" ca="1">IF(AND($C280&lt;&gt;"",$C280&lt;&gt;0),INDEX(名冊[#All],MATCH($C280,名冊[[#All],[姓名]],0),COLUMN(名冊[[#All],[通知1]])),"")</f>
        <v/>
      </c>
      <c r="G280" s="131" t="str">
        <f t="array" aca="1" ref="G280" ca="1">IF(AND($C280&lt;&gt;"",$C280&lt;&gt;0),INDEX(名冊[#All],MATCH($C280,名冊[[#All],[姓名]],0),COLUMN(名冊[[#All],[通知2]])),"")</f>
        <v/>
      </c>
      <c r="H280" s="131" t="str">
        <f t="array" aca="1" ref="H280" ca="1">IF(AND($C280&lt;&gt;"",$C280&lt;&gt;0),INDEX(名冊[#All],MATCH($C280,名冊[[#All],[姓名]],0),COLUMN(名冊[[#All],[通知3]])),"")</f>
        <v/>
      </c>
      <c r="I280" s="132" t="str">
        <f t="array" aca="1" ref="I280" ca="1">IF(AND($C280&lt;&gt;"",$C280&lt;&gt;0),(INDIRECT("簡訊[@"&amp;$A$1&amp;"]")&amp;","&amp;(IF(AND($C280&lt;&gt;"",$C280&lt;&gt;0),INDEX(名冊[#All],MATCH($C280,名冊[[#All],[姓名]],0),COLUMN(名冊[[#All],[簡訊]])),""))),"")</f>
        <v/>
      </c>
    </row>
    <row r="281" spans="1:9" ht="25.4" customHeight="1">
      <c r="A281" s="129">
        <f t="shared" ca="1" si="4"/>
        <v>279</v>
      </c>
      <c r="B281" s="130" t="str">
        <f t="array" aca="1" ref="B281" ca="1">IF(AND($C281&lt;&gt;"",$C281&lt;&gt;0),INDEX(名冊[#All],MATCH($C281,名冊[[#All],[姓名]],0),COLUMN(名冊[[#All],[字號]])),"")</f>
        <v>1-741</v>
      </c>
      <c r="C281" s="125" t="str">
        <f t="array" aca="1" ref="C281" ca="1">IFERROR(INDEX(名冊[#All],SMALL(IF(INDIRECT("名冊[[#全部],["&amp;$A$1&amp;"]]")&lt;&gt;"",ROW(名冊[[#All],[通知1]]),"N"),ROW(名冊!A151)),COLUMN(名冊[[#All],[姓名]])),"")</f>
        <v>洪尚伯</v>
      </c>
      <c r="D281" s="134">
        <f t="array" aca="1" ref="D281" ca="1">IF(AND($C281&lt;&gt;"",$C281&lt;&gt;0),INDEX(名冊[#All],MATCH($C281,名冊[[#All],[姓名]],0),COLUMN(名冊[[#All],[備註]])),"")</f>
        <v>0</v>
      </c>
      <c r="E281" s="140">
        <f t="array" aca="1" ref="E281" ca="1">IF(AND($C281&lt;&gt;"",$C281&lt;&gt;0),INDEX(名冊[#All],MATCH($C281,名冊[[#All],[姓名]],0),COLUMN(名冊[[#All],[傳訊]])),"")</f>
        <v>0</v>
      </c>
      <c r="F281" s="131" t="str">
        <f t="array" aca="1" ref="F281" ca="1">IF(AND($C281&lt;&gt;"",$C281&lt;&gt;0),INDEX(名冊[#All],MATCH($C281,名冊[[#All],[姓名]],0),COLUMN(名冊[[#All],[通知1]])),"")</f>
        <v>0918871001</v>
      </c>
      <c r="G281" s="131">
        <f t="array" aca="1" ref="G281" ca="1">IF(AND($C281&lt;&gt;"",$C281&lt;&gt;0),INDEX(名冊[#All],MATCH($C281,名冊[[#All],[姓名]],0),COLUMN(名冊[[#All],[通知2]])),"")</f>
        <v>0</v>
      </c>
      <c r="H281" s="131">
        <f t="array" aca="1" ref="H281" ca="1">IF(AND($C281&lt;&gt;"",$C281&lt;&gt;0),INDEX(名冊[#All],MATCH($C281,名冊[[#All],[姓名]],0),COLUMN(名冊[[#All],[通知3]])),"")</f>
        <v>0</v>
      </c>
      <c r="I281" s="132" t="str">
        <f t="array" aca="1" ref="I281" ca="1">IF(AND($C281&lt;&gt;"",$C281&lt;&gt;0),(INDIRECT("簡訊[@"&amp;$A$1&amp;"]")&amp;","&amp;(IF(AND($C281&lt;&gt;"",$C281&lt;&gt;0),INDEX(名冊[#All],MATCH($C281,名冊[[#All],[姓名]],0),COLUMN(名冊[[#All],[簡訊]])),""))),"")</f>
        <v>0918871001,您好：通知洪尚伯 君於龍祥精神護理之家114年4月月費共9220元整，如有疑問請來電(分機218)，謝謝。</v>
      </c>
    </row>
    <row r="282" spans="1:9" ht="25.4" customHeight="1">
      <c r="A282" s="129" t="str">
        <f t="shared" ca="1" si="4"/>
        <v/>
      </c>
      <c r="B282" s="130" t="str">
        <f t="array" aca="1" ref="B282" ca="1">IF(AND($C282&lt;&gt;"",$C282&lt;&gt;0),INDEX(名冊[#All],MATCH($C282,名冊[[#All],[姓名]],0),COLUMN(名冊[[#All],[字號]])),"")</f>
        <v/>
      </c>
      <c r="C282" s="125" t="str">
        <f t="array" aca="1" ref="C282" ca="1">IFERROR(INDEX(名冊[#All],SMALL(IF(INDIRECT("名冊[[#全部],["&amp;$A$1&amp;"]]")&lt;&gt;"",ROW(名冊[[#All],[通知1]]),"N"),ROW(名冊!#REF!)),COLUMN(名冊[[#All],[姓名]])),"")</f>
        <v/>
      </c>
      <c r="D282" s="134" t="str">
        <f t="array" aca="1" ref="D282" ca="1">IF(AND($C282&lt;&gt;"",$C282&lt;&gt;0),INDEX(名冊[#All],MATCH($C282,名冊[[#All],[姓名]],0),COLUMN(名冊[[#All],[備註]])),"")</f>
        <v/>
      </c>
      <c r="E282" s="140" t="str">
        <f t="array" aca="1" ref="E282" ca="1">IF(AND($C282&lt;&gt;"",$C282&lt;&gt;0),INDEX(名冊[#All],MATCH($C282,名冊[[#All],[姓名]],0),COLUMN(名冊[[#All],[傳訊]])),"")</f>
        <v/>
      </c>
      <c r="F282" s="131" t="str">
        <f t="array" aca="1" ref="F282" ca="1">IF(AND($C282&lt;&gt;"",$C282&lt;&gt;0),INDEX(名冊[#All],MATCH($C282,名冊[[#All],[姓名]],0),COLUMN(名冊[[#All],[通知1]])),"")</f>
        <v/>
      </c>
      <c r="G282" s="131" t="str">
        <f t="array" aca="1" ref="G282" ca="1">IF(AND($C282&lt;&gt;"",$C282&lt;&gt;0),INDEX(名冊[#All],MATCH($C282,名冊[[#All],[姓名]],0),COLUMN(名冊[[#All],[通知2]])),"")</f>
        <v/>
      </c>
      <c r="H282" s="131" t="str">
        <f t="array" aca="1" ref="H282" ca="1">IF(AND($C282&lt;&gt;"",$C282&lt;&gt;0),INDEX(名冊[#All],MATCH($C282,名冊[[#All],[姓名]],0),COLUMN(名冊[[#All],[通知3]])),"")</f>
        <v/>
      </c>
      <c r="I282" s="132" t="str">
        <f t="array" aca="1" ref="I282" ca="1">IF(AND($C282&lt;&gt;"",$C282&lt;&gt;0),(INDIRECT("簡訊[@"&amp;$A$1&amp;"]")&amp;","&amp;(IF(AND($C282&lt;&gt;"",$C282&lt;&gt;0),INDEX(名冊[#All],MATCH($C282,名冊[[#All],[姓名]],0),COLUMN(名冊[[#All],[簡訊]])),""))),"")</f>
        <v/>
      </c>
    </row>
    <row r="283" spans="1:9" ht="25.4" customHeight="1">
      <c r="A283" s="129">
        <f t="shared" ca="1" si="4"/>
        <v>281</v>
      </c>
      <c r="B283" s="130" t="str">
        <f t="array" aca="1" ref="B283" ca="1">IF(AND($C283&lt;&gt;"",$C283&lt;&gt;0),INDEX(名冊[#All],MATCH($C283,名冊[[#All],[姓名]],0),COLUMN(名冊[[#All],[字號]])),"")</f>
        <v>1-742</v>
      </c>
      <c r="C283" s="125" t="str">
        <f t="array" aca="1" ref="C283" ca="1">IFERROR(INDEX(名冊[#All],SMALL(IF(INDIRECT("名冊[[#全部],["&amp;$A$1&amp;"]]")&lt;&gt;"",ROW(名冊[[#All],[通知1]]),"N"),ROW(名冊!A152)),COLUMN(名冊[[#All],[姓名]])),"")</f>
        <v>張晴瑜</v>
      </c>
      <c r="D283" s="134" t="str">
        <f t="array" aca="1" ref="D283" ca="1">IF(AND($C283&lt;&gt;"",$C283&lt;&gt;0),INDEX(名冊[#All],MATCH($C283,名冊[[#All],[姓名]],0),COLUMN(名冊[[#All],[備註]])),"")</f>
        <v>113/07/04-台北市安置</v>
      </c>
      <c r="E283" s="140">
        <f t="array" aca="1" ref="E283" ca="1">IF(AND($C283&lt;&gt;"",$C283&lt;&gt;0),INDEX(名冊[#All],MATCH($C283,名冊[[#All],[姓名]],0),COLUMN(名冊[[#All],[傳訊]])),"")</f>
        <v>0</v>
      </c>
      <c r="F283" s="131" t="str">
        <f t="array" aca="1" ref="F283" ca="1">IF(AND($C283&lt;&gt;"",$C283&lt;&gt;0),INDEX(名冊[#All],MATCH($C283,名冊[[#All],[姓名]],0),COLUMN(名冊[[#All],[通知1]])),"")</f>
        <v>02-27000960(有line)</v>
      </c>
      <c r="G283" s="131">
        <f t="array" aca="1" ref="G283" ca="1">IF(AND($C283&lt;&gt;"",$C283&lt;&gt;0),INDEX(名冊[#All],MATCH($C283,名冊[[#All],[姓名]],0),COLUMN(名冊[[#All],[通知2]])),"")</f>
        <v>0</v>
      </c>
      <c r="H283" s="131">
        <f t="array" aca="1" ref="H283" ca="1">IF(AND($C283&lt;&gt;"",$C283&lt;&gt;0),INDEX(名冊[#All],MATCH($C283,名冊[[#All],[姓名]],0),COLUMN(名冊[[#All],[通知3]])),"")</f>
        <v>0</v>
      </c>
      <c r="I283" s="132" t="str">
        <f t="array" aca="1" ref="I283" ca="1">IF(AND($C283&lt;&gt;"",$C283&lt;&gt;0),(INDIRECT("簡訊[@"&amp;$A$1&amp;"]")&amp;","&amp;(IF(AND($C283&lt;&gt;"",$C283&lt;&gt;0),INDEX(名冊[#All],MATCH($C283,名冊[[#All],[姓名]],0),COLUMN(名冊[[#All],[簡訊]])),""))),"")</f>
        <v>02-27000960(有line),您好：通知張晴瑜 君於龍祥精神護理之家114年4月月費共 溢收1396元整，如有疑問請來電(分機218)，謝謝。</v>
      </c>
    </row>
    <row r="284" spans="1:9" ht="25.4" customHeight="1">
      <c r="A284" s="129">
        <f t="shared" ca="1" si="4"/>
        <v>282</v>
      </c>
      <c r="B284" s="130" t="str">
        <f t="array" aca="1" ref="B284" ca="1">IF(AND($C284&lt;&gt;"",$C284&lt;&gt;0),INDEX(名冊[#All],MATCH($C284,名冊[[#All],[姓名]],0),COLUMN(名冊[[#All],[字號]])),"")</f>
        <v>1-743</v>
      </c>
      <c r="C284" s="125" t="str">
        <f t="array" aca="1" ref="C284" ca="1">IFERROR(INDEX(名冊[#All],SMALL(IF(INDIRECT("名冊[[#全部],["&amp;$A$1&amp;"]]")&lt;&gt;"",ROW(名冊[[#All],[通知1]]),"N"),ROW(名冊!A153)),COLUMN(名冊[[#All],[姓名]])),"")</f>
        <v>林道朋</v>
      </c>
      <c r="D284" s="134" t="str">
        <f t="array" aca="1" ref="D284" ca="1">IF(AND($C284&lt;&gt;"",$C284&lt;&gt;0),INDEX(名冊[#All],MATCH($C284,名冊[[#All],[姓名]],0),COLUMN(名冊[[#All],[備註]])),"")</f>
        <v>113/07/18-台北市安置</v>
      </c>
      <c r="E284" s="140">
        <f t="array" aca="1" ref="E284" ca="1">IF(AND($C284&lt;&gt;"",$C284&lt;&gt;0),INDEX(名冊[#All],MATCH($C284,名冊[[#All],[姓名]],0),COLUMN(名冊[[#All],[傳訊]])),"")</f>
        <v>0</v>
      </c>
      <c r="F284" s="131" t="str">
        <f t="array" aca="1" ref="F284" ca="1">IF(AND($C284&lt;&gt;"",$C284&lt;&gt;0),INDEX(名冊[#All],MATCH($C284,名冊[[#All],[姓名]],0),COLUMN(名冊[[#All],[通知1]])),"")</f>
        <v>02-23365700分機118</v>
      </c>
      <c r="G284" s="131">
        <f t="array" aca="1" ref="G284" ca="1">IF(AND($C284&lt;&gt;"",$C284&lt;&gt;0),INDEX(名冊[#All],MATCH($C284,名冊[[#All],[姓名]],0),COLUMN(名冊[[#All],[通知2]])),"")</f>
        <v>0</v>
      </c>
      <c r="H284" s="131">
        <f t="array" aca="1" ref="H284" ca="1">IF(AND($C284&lt;&gt;"",$C284&lt;&gt;0),INDEX(名冊[#All],MATCH($C284,名冊[[#All],[姓名]],0),COLUMN(名冊[[#All],[通知3]])),"")</f>
        <v>0</v>
      </c>
      <c r="I284" s="132" t="str">
        <f t="array" aca="1" ref="I284" ca="1">IF(AND($C284&lt;&gt;"",$C284&lt;&gt;0),(INDIRECT("簡訊[@"&amp;$A$1&amp;"]")&amp;","&amp;(IF(AND($C284&lt;&gt;"",$C284&lt;&gt;0),INDEX(名冊[#All],MATCH($C284,名冊[[#All],[姓名]],0),COLUMN(名冊[[#All],[簡訊]])),""))),"")</f>
        <v>02-23365700分機118,您好：通知林道朋 君於龍祥精神護理之家114年4月月費(含欠費)共14368元整，如有疑問請來電(分機218)，謝謝。</v>
      </c>
    </row>
    <row r="285" spans="1:9" ht="25.4" customHeight="1">
      <c r="A285" s="129">
        <f t="shared" ca="1" si="4"/>
        <v>283</v>
      </c>
      <c r="B285" s="130" t="str">
        <f t="array" aca="1" ref="B285" ca="1">IF(AND($C285&lt;&gt;"",$C285&lt;&gt;0),INDEX(名冊[#All],MATCH($C285,名冊[[#All],[姓名]],0),COLUMN(名冊[[#All],[字號]])),"")</f>
        <v>1-745</v>
      </c>
      <c r="C285" s="125" t="str">
        <f t="array" aca="1" ref="C285" ca="1">IFERROR(INDEX(名冊[#All],SMALL(IF(INDIRECT("名冊[[#全部],["&amp;$A$1&amp;"]]")&lt;&gt;"",ROW(名冊[[#All],[通知1]]),"N"),ROW(名冊!A154)),COLUMN(名冊[[#All],[姓名]])),"")</f>
        <v>林蔡美媛</v>
      </c>
      <c r="D285" s="134">
        <f t="array" aca="1" ref="D285" ca="1">IF(AND($C285&lt;&gt;"",$C285&lt;&gt;0),INDEX(名冊[#All],MATCH($C285,名冊[[#All],[姓名]],0),COLUMN(名冊[[#All],[備註]])),"")</f>
        <v>0</v>
      </c>
      <c r="E285" s="140">
        <f t="array" aca="1" ref="E285" ca="1">IF(AND($C285&lt;&gt;"",$C285&lt;&gt;0),INDEX(名冊[#All],MATCH($C285,名冊[[#All],[姓名]],0),COLUMN(名冊[[#All],[傳訊]])),"")</f>
        <v>0</v>
      </c>
      <c r="F285" s="131" t="str">
        <f t="array" aca="1" ref="F285" ca="1">IF(AND($C285&lt;&gt;"",$C285&lt;&gt;0),INDEX(名冊[#All],MATCH($C285,名冊[[#All],[姓名]],0),COLUMN(名冊[[#All],[通知1]])),"")</f>
        <v>0939016318</v>
      </c>
      <c r="G285" s="131">
        <f t="array" aca="1" ref="G285" ca="1">IF(AND($C285&lt;&gt;"",$C285&lt;&gt;0),INDEX(名冊[#All],MATCH($C285,名冊[[#All],[姓名]],0),COLUMN(名冊[[#All],[通知2]])),"")</f>
        <v>0</v>
      </c>
      <c r="H285" s="131">
        <f t="array" aca="1" ref="H285" ca="1">IF(AND($C285&lt;&gt;"",$C285&lt;&gt;0),INDEX(名冊[#All],MATCH($C285,名冊[[#All],[姓名]],0),COLUMN(名冊[[#All],[通知3]])),"")</f>
        <v>0</v>
      </c>
      <c r="I285" s="132" t="str">
        <f t="array" aca="1" ref="I285" ca="1">IF(AND($C285&lt;&gt;"",$C285&lt;&gt;0),(INDIRECT("簡訊[@"&amp;$A$1&amp;"]")&amp;","&amp;(IF(AND($C285&lt;&gt;"",$C285&lt;&gt;0),INDEX(名冊[#All],MATCH($C285,名冊[[#All],[姓名]],0),COLUMN(名冊[[#All],[簡訊]])),""))),"")</f>
        <v>0939016318,您好：通知林蔡美媛 君於龍祥精神護理之家114年4月月費(含欠費)共63833元整，如有疑問請來電(分機218)，謝謝。</v>
      </c>
    </row>
    <row r="286" spans="1:9" ht="25.4" customHeight="1">
      <c r="A286" s="129">
        <f t="shared" ca="1" si="4"/>
        <v>284</v>
      </c>
      <c r="B286" s="130" t="str">
        <f t="array" aca="1" ref="B286" ca="1">IF(AND($C286&lt;&gt;"",$C286&lt;&gt;0),INDEX(名冊[#All],MATCH($C286,名冊[[#All],[姓名]],0),COLUMN(名冊[[#All],[字號]])),"")</f>
        <v>1-748</v>
      </c>
      <c r="C286" s="125" t="str">
        <f t="array" aca="1" ref="C286" ca="1">IFERROR(INDEX(名冊[#All],SMALL(IF(INDIRECT("名冊[[#全部],["&amp;$A$1&amp;"]]")&lt;&gt;"",ROW(名冊[[#All],[通知1]]),"N"),ROW(名冊!A155)),COLUMN(名冊[[#All],[姓名]])),"")</f>
        <v>周蕭字蕊</v>
      </c>
      <c r="D286" s="134">
        <f t="array" aca="1" ref="D286" ca="1">IF(AND($C286&lt;&gt;"",$C286&lt;&gt;0),INDEX(名冊[#All],MATCH($C286,名冊[[#All],[姓名]],0),COLUMN(名冊[[#All],[備註]])),"")</f>
        <v>0</v>
      </c>
      <c r="E286" s="140">
        <f t="array" aca="1" ref="E286" ca="1">IF(AND($C286&lt;&gt;"",$C286&lt;&gt;0),INDEX(名冊[#All],MATCH($C286,名冊[[#All],[姓名]],0),COLUMN(名冊[[#All],[傳訊]])),"")</f>
        <v>0</v>
      </c>
      <c r="F286" s="131" t="str">
        <f t="array" aca="1" ref="F286" ca="1">IF(AND($C286&lt;&gt;"",$C286&lt;&gt;0),INDEX(名冊[#All],MATCH($C286,名冊[[#All],[姓名]],0),COLUMN(名冊[[#All],[通知1]])),"")</f>
        <v>0916748631</v>
      </c>
      <c r="G286" s="131">
        <f t="array" aca="1" ref="G286" ca="1">IF(AND($C286&lt;&gt;"",$C286&lt;&gt;0),INDEX(名冊[#All],MATCH($C286,名冊[[#All],[姓名]],0),COLUMN(名冊[[#All],[通知2]])),"")</f>
        <v>0</v>
      </c>
      <c r="H286" s="131">
        <f t="array" aca="1" ref="H286" ca="1">IF(AND($C286&lt;&gt;"",$C286&lt;&gt;0),INDEX(名冊[#All],MATCH($C286,名冊[[#All],[姓名]],0),COLUMN(名冊[[#All],[通知3]])),"")</f>
        <v>0</v>
      </c>
      <c r="I286" s="132" t="str">
        <f t="array" aca="1" ref="I286" ca="1">IF(AND($C286&lt;&gt;"",$C286&lt;&gt;0),(INDIRECT("簡訊[@"&amp;$A$1&amp;"]")&amp;","&amp;(IF(AND($C286&lt;&gt;"",$C286&lt;&gt;0),INDEX(名冊[#All],MATCH($C286,名冊[[#All],[姓名]],0),COLUMN(名冊[[#All],[簡訊]])),""))),"")</f>
        <v>0916748631,您好：通知周蕭字蕊 君於龍祥精神護理之家114年4月月費共20880元整，如有疑問請來電(分機218)，謝謝。</v>
      </c>
    </row>
    <row r="287" spans="1:9" ht="25.4" customHeight="1">
      <c r="A287" s="129" t="str">
        <f t="shared" ca="1" si="4"/>
        <v/>
      </c>
      <c r="B287" s="130" t="str">
        <f t="array" aca="1" ref="B287" ca="1">IF(AND($C287&lt;&gt;"",$C287&lt;&gt;0),INDEX(名冊[#All],MATCH($C287,名冊[[#All],[姓名]],0),COLUMN(名冊[[#All],[字號]])),"")</f>
        <v/>
      </c>
      <c r="C287" s="125" t="str">
        <f t="array" aca="1" ref="C287" ca="1">IFERROR(INDEX(名冊[#All],SMALL(IF(INDIRECT("名冊[[#全部],["&amp;$A$1&amp;"]]")&lt;&gt;"",ROW(名冊[[#All],[通知1]]),"N"),ROW(名冊!#REF!)),COLUMN(名冊[[#All],[姓名]])),"")</f>
        <v/>
      </c>
      <c r="D287" s="134" t="str">
        <f t="array" aca="1" ref="D287" ca="1">IF(AND($C287&lt;&gt;"",$C287&lt;&gt;0),INDEX(名冊[#All],MATCH($C287,名冊[[#All],[姓名]],0),COLUMN(名冊[[#All],[備註]])),"")</f>
        <v/>
      </c>
      <c r="E287" s="140" t="str">
        <f t="array" aca="1" ref="E287" ca="1">IF(AND($C287&lt;&gt;"",$C287&lt;&gt;0),INDEX(名冊[#All],MATCH($C287,名冊[[#All],[姓名]],0),COLUMN(名冊[[#All],[傳訊]])),"")</f>
        <v/>
      </c>
      <c r="F287" s="131" t="str">
        <f t="array" aca="1" ref="F287" ca="1">IF(AND($C287&lt;&gt;"",$C287&lt;&gt;0),INDEX(名冊[#All],MATCH($C287,名冊[[#All],[姓名]],0),COLUMN(名冊[[#All],[通知1]])),"")</f>
        <v/>
      </c>
      <c r="G287" s="131" t="str">
        <f t="array" aca="1" ref="G287" ca="1">IF(AND($C287&lt;&gt;"",$C287&lt;&gt;0),INDEX(名冊[#All],MATCH($C287,名冊[[#All],[姓名]],0),COLUMN(名冊[[#All],[通知2]])),"")</f>
        <v/>
      </c>
      <c r="H287" s="131" t="str">
        <f t="array" aca="1" ref="H287" ca="1">IF(AND($C287&lt;&gt;"",$C287&lt;&gt;0),INDEX(名冊[#All],MATCH($C287,名冊[[#All],[姓名]],0),COLUMN(名冊[[#All],[通知3]])),"")</f>
        <v/>
      </c>
      <c r="I287" s="132" t="str">
        <f t="array" aca="1" ref="I287" ca="1">IF(AND($C287&lt;&gt;"",$C287&lt;&gt;0),(INDIRECT("簡訊[@"&amp;$A$1&amp;"]")&amp;","&amp;(IF(AND($C287&lt;&gt;"",$C287&lt;&gt;0),INDEX(名冊[#All],MATCH($C287,名冊[[#All],[姓名]],0),COLUMN(名冊[[#All],[簡訊]])),""))),"")</f>
        <v/>
      </c>
    </row>
    <row r="288" spans="1:9" ht="25.4" customHeight="1">
      <c r="A288" s="129" t="str">
        <f t="shared" ca="1" si="4"/>
        <v/>
      </c>
      <c r="B288" s="130" t="str">
        <f t="array" aca="1" ref="B288" ca="1">IF(AND($C288&lt;&gt;"",$C288&lt;&gt;0),INDEX(名冊[#All],MATCH($C288,名冊[[#All],[姓名]],0),COLUMN(名冊[[#All],[字號]])),"")</f>
        <v/>
      </c>
      <c r="C288" s="125" t="str">
        <f t="array" aca="1" ref="C288" ca="1">IFERROR(INDEX(名冊[#All],SMALL(IF(INDIRECT("名冊[[#全部],["&amp;$A$1&amp;"]]")&lt;&gt;"",ROW(名冊[[#All],[通知1]]),"N"),ROW(名冊!#REF!)),COLUMN(名冊[[#All],[姓名]])),"")</f>
        <v/>
      </c>
      <c r="D288" s="134" t="str">
        <f t="array" aca="1" ref="D288" ca="1">IF(AND($C288&lt;&gt;"",$C288&lt;&gt;0),INDEX(名冊[#All],MATCH($C288,名冊[[#All],[姓名]],0),COLUMN(名冊[[#All],[備註]])),"")</f>
        <v/>
      </c>
      <c r="E288" s="140" t="str">
        <f t="array" aca="1" ref="E288" ca="1">IF(AND($C288&lt;&gt;"",$C288&lt;&gt;0),INDEX(名冊[#All],MATCH($C288,名冊[[#All],[姓名]],0),COLUMN(名冊[[#All],[傳訊]])),"")</f>
        <v/>
      </c>
      <c r="F288" s="131" t="str">
        <f t="array" aca="1" ref="F288" ca="1">IF(AND($C288&lt;&gt;"",$C288&lt;&gt;0),INDEX(名冊[#All],MATCH($C288,名冊[[#All],[姓名]],0),COLUMN(名冊[[#All],[通知1]])),"")</f>
        <v/>
      </c>
      <c r="G288" s="131" t="str">
        <f t="array" aca="1" ref="G288" ca="1">IF(AND($C288&lt;&gt;"",$C288&lt;&gt;0),INDEX(名冊[#All],MATCH($C288,名冊[[#All],[姓名]],0),COLUMN(名冊[[#All],[通知2]])),"")</f>
        <v/>
      </c>
      <c r="H288" s="131" t="str">
        <f t="array" aca="1" ref="H288" ca="1">IF(AND($C288&lt;&gt;"",$C288&lt;&gt;0),INDEX(名冊[#All],MATCH($C288,名冊[[#All],[姓名]],0),COLUMN(名冊[[#All],[通知3]])),"")</f>
        <v/>
      </c>
      <c r="I288" s="132" t="str">
        <f t="array" aca="1" ref="I288" ca="1">IF(AND($C288&lt;&gt;"",$C288&lt;&gt;0),(INDIRECT("簡訊[@"&amp;$A$1&amp;"]")&amp;","&amp;(IF(AND($C288&lt;&gt;"",$C288&lt;&gt;0),INDEX(名冊[#All],MATCH($C288,名冊[[#All],[姓名]],0),COLUMN(名冊[[#All],[簡訊]])),""))),"")</f>
        <v/>
      </c>
    </row>
    <row r="289" spans="1:9" ht="25.4" customHeight="1">
      <c r="A289" s="129" t="str">
        <f t="shared" ca="1" si="4"/>
        <v/>
      </c>
      <c r="B289" s="130" t="str">
        <f t="array" aca="1" ref="B289" ca="1">IF(AND($C289&lt;&gt;"",$C289&lt;&gt;0),INDEX(名冊[#All],MATCH($C289,名冊[[#All],[姓名]],0),COLUMN(名冊[[#All],[字號]])),"")</f>
        <v/>
      </c>
      <c r="C289" s="125" t="str">
        <f t="array" aca="1" ref="C289" ca="1">IFERROR(INDEX(名冊[#All],SMALL(IF(INDIRECT("名冊[[#全部],["&amp;$A$1&amp;"]]")&lt;&gt;"",ROW(名冊[[#All],[通知1]]),"N"),ROW(名冊!#REF!)),COLUMN(名冊[[#All],[姓名]])),"")</f>
        <v/>
      </c>
      <c r="D289" s="134" t="str">
        <f t="array" aca="1" ref="D289" ca="1">IF(AND($C289&lt;&gt;"",$C289&lt;&gt;0),INDEX(名冊[#All],MATCH($C289,名冊[[#All],[姓名]],0),COLUMN(名冊[[#All],[備註]])),"")</f>
        <v/>
      </c>
      <c r="E289" s="140" t="str">
        <f t="array" aca="1" ref="E289" ca="1">IF(AND($C289&lt;&gt;"",$C289&lt;&gt;0),INDEX(名冊[#All],MATCH($C289,名冊[[#All],[姓名]],0),COLUMN(名冊[[#All],[傳訊]])),"")</f>
        <v/>
      </c>
      <c r="F289" s="131" t="str">
        <f t="array" aca="1" ref="F289" ca="1">IF(AND($C289&lt;&gt;"",$C289&lt;&gt;0),INDEX(名冊[#All],MATCH($C289,名冊[[#All],[姓名]],0),COLUMN(名冊[[#All],[通知1]])),"")</f>
        <v/>
      </c>
      <c r="G289" s="131" t="str">
        <f t="array" aca="1" ref="G289" ca="1">IF(AND($C289&lt;&gt;"",$C289&lt;&gt;0),INDEX(名冊[#All],MATCH($C289,名冊[[#All],[姓名]],0),COLUMN(名冊[[#All],[通知2]])),"")</f>
        <v/>
      </c>
      <c r="H289" s="131" t="str">
        <f t="array" aca="1" ref="H289" ca="1">IF(AND($C289&lt;&gt;"",$C289&lt;&gt;0),INDEX(名冊[#All],MATCH($C289,名冊[[#All],[姓名]],0),COLUMN(名冊[[#All],[通知3]])),"")</f>
        <v/>
      </c>
      <c r="I289" s="132" t="str">
        <f t="array" aca="1" ref="I289" ca="1">IF(AND($C289&lt;&gt;"",$C289&lt;&gt;0),(INDIRECT("簡訊[@"&amp;$A$1&amp;"]")&amp;","&amp;(IF(AND($C289&lt;&gt;"",$C289&lt;&gt;0),INDEX(名冊[#All],MATCH($C289,名冊[[#All],[姓名]],0),COLUMN(名冊[[#All],[簡訊]])),""))),"")</f>
        <v/>
      </c>
    </row>
    <row r="290" spans="1:9" ht="25.4" customHeight="1">
      <c r="A290" s="129">
        <f t="shared" ca="1" si="4"/>
        <v>288</v>
      </c>
      <c r="B290" s="130" t="str">
        <f t="array" aca="1" ref="B290" ca="1">IF(AND($C290&lt;&gt;"",$C290&lt;&gt;0),INDEX(名冊[#All],MATCH($C290,名冊[[#All],[姓名]],0),COLUMN(名冊[[#All],[字號]])),"")</f>
        <v>1-751</v>
      </c>
      <c r="C290" s="125" t="str">
        <f t="array" aca="1" ref="C290" ca="1">IFERROR(INDEX(名冊[#All],SMALL(IF(INDIRECT("名冊[[#全部],["&amp;$A$1&amp;"]]")&lt;&gt;"",ROW(名冊[[#All],[通知1]]),"N"),ROW(名冊!A156)),COLUMN(名冊[[#All],[姓名]])),"")</f>
        <v>張秀榆</v>
      </c>
      <c r="D290" s="134" t="str">
        <f t="array" aca="1" ref="D290" ca="1">IF(AND($C290&lt;&gt;"",$C290&lt;&gt;0),INDEX(名冊[#All],MATCH($C290,名冊[[#All],[姓名]],0),COLUMN(名冊[[#All],[備註]])),"")</f>
        <v>113/09/03-桃園市安置</v>
      </c>
      <c r="E290" s="140">
        <f t="array" aca="1" ref="E290" ca="1">IF(AND($C290&lt;&gt;"",$C290&lt;&gt;0),INDEX(名冊[#All],MATCH($C290,名冊[[#All],[姓名]],0),COLUMN(名冊[[#All],[傳訊]])),"")</f>
        <v>0</v>
      </c>
      <c r="F290" s="131" t="str">
        <f t="array" aca="1" ref="F290" ca="1">IF(AND($C290&lt;&gt;"",$C290&lt;&gt;0),INDEX(名冊[#All],MATCH($C290,名冊[[#All],[姓名]],0),COLUMN(名冊[[#All],[通知1]])),"")</f>
        <v>0903919963</v>
      </c>
      <c r="G290" s="131">
        <f t="array" aca="1" ref="G290" ca="1">IF(AND($C290&lt;&gt;"",$C290&lt;&gt;0),INDEX(名冊[#All],MATCH($C290,名冊[[#All],[姓名]],0),COLUMN(名冊[[#All],[通知2]])),"")</f>
        <v>0</v>
      </c>
      <c r="H290" s="131">
        <f t="array" aca="1" ref="H290" ca="1">IF(AND($C290&lt;&gt;"",$C290&lt;&gt;0),INDEX(名冊[#All],MATCH($C290,名冊[[#All],[姓名]],0),COLUMN(名冊[[#All],[通知3]])),"")</f>
        <v>0</v>
      </c>
      <c r="I290" s="132" t="str">
        <f t="array" aca="1" ref="I290" ca="1">IF(AND($C290&lt;&gt;"",$C290&lt;&gt;0),(INDIRECT("簡訊[@"&amp;$A$1&amp;"]")&amp;","&amp;(IF(AND($C290&lt;&gt;"",$C290&lt;&gt;0),INDEX(名冊[#All],MATCH($C290,名冊[[#All],[姓名]],0),COLUMN(名冊[[#All],[簡訊]])),""))),"")</f>
        <v>0903919963,您好：通知張秀榆 君於龍祥精神護理之家114年4月月費共 溢收5165元整，如有疑問請來電(分機218)，謝謝。</v>
      </c>
    </row>
    <row r="291" spans="1:9" ht="25.4" customHeight="1">
      <c r="A291" s="129">
        <f t="shared" ca="1" si="4"/>
        <v>289</v>
      </c>
      <c r="B291" s="130" t="str">
        <f t="array" aca="1" ref="B291" ca="1">IF(AND($C291&lt;&gt;"",$C291&lt;&gt;0),INDEX(名冊[#All],MATCH($C291,名冊[[#All],[姓名]],0),COLUMN(名冊[[#All],[字號]])),"")</f>
        <v>1-752</v>
      </c>
      <c r="C291" s="125" t="str">
        <f t="array" aca="1" ref="C291" ca="1">IFERROR(INDEX(名冊[#All],SMALL(IF(INDIRECT("名冊[[#全部],["&amp;$A$1&amp;"]]")&lt;&gt;"",ROW(名冊[[#All],[通知1]]),"N"),ROW(名冊!A157)),COLUMN(名冊[[#All],[姓名]])),"")</f>
        <v>謝明華</v>
      </c>
      <c r="D291" s="134">
        <f t="array" aca="1" ref="D291" ca="1">IF(AND($C291&lt;&gt;"",$C291&lt;&gt;0),INDEX(名冊[#All],MATCH($C291,名冊[[#All],[姓名]],0),COLUMN(名冊[[#All],[備註]])),"")</f>
        <v>0</v>
      </c>
      <c r="E291" s="140">
        <f t="array" aca="1" ref="E291" ca="1">IF(AND($C291&lt;&gt;"",$C291&lt;&gt;0),INDEX(名冊[#All],MATCH($C291,名冊[[#All],[姓名]],0),COLUMN(名冊[[#All],[傳訊]])),"")</f>
        <v>0</v>
      </c>
      <c r="F291" s="131" t="str">
        <f t="array" aca="1" ref="F291" ca="1">IF(AND($C291&lt;&gt;"",$C291&lt;&gt;0),INDEX(名冊[#All],MATCH($C291,名冊[[#All],[姓名]],0),COLUMN(名冊[[#All],[通知1]])),"")</f>
        <v>0978000510、03-4564990</v>
      </c>
      <c r="G291" s="131">
        <f t="array" aca="1" ref="G291" ca="1">IF(AND($C291&lt;&gt;"",$C291&lt;&gt;0),INDEX(名冊[#All],MATCH($C291,名冊[[#All],[姓名]],0),COLUMN(名冊[[#All],[通知2]])),"")</f>
        <v>0</v>
      </c>
      <c r="H291" s="131">
        <f t="array" aca="1" ref="H291" ca="1">IF(AND($C291&lt;&gt;"",$C291&lt;&gt;0),INDEX(名冊[#All],MATCH($C291,名冊[[#All],[姓名]],0),COLUMN(名冊[[#All],[通知3]])),"")</f>
        <v>0</v>
      </c>
      <c r="I291" s="132" t="str">
        <f t="array" aca="1" ref="I291" ca="1">IF(AND($C291&lt;&gt;"",$C291&lt;&gt;0),(INDIRECT("簡訊[@"&amp;$A$1&amp;"]")&amp;","&amp;(IF(AND($C291&lt;&gt;"",$C291&lt;&gt;0),INDEX(名冊[#All],MATCH($C291,名冊[[#All],[姓名]],0),COLUMN(名冊[[#All],[簡訊]])),""))),"")</f>
        <v>0978000510、03-4564990,您好：通知謝明華 君於龍祥精神護理之家114年4月月費共14747元整，如有疑問請來電(分機218)，謝謝。</v>
      </c>
    </row>
    <row r="292" spans="1:9" ht="25.4" customHeight="1">
      <c r="A292" s="129">
        <f t="shared" ca="1" si="4"/>
        <v>290</v>
      </c>
      <c r="B292" s="130" t="str">
        <f t="array" aca="1" ref="B292" ca="1">IF(AND($C292&lt;&gt;"",$C292&lt;&gt;0),INDEX(名冊[#All],MATCH($C292,名冊[[#All],[姓名]],0),COLUMN(名冊[[#All],[字號]])),"")</f>
        <v>1-754</v>
      </c>
      <c r="C292" s="125" t="str">
        <f t="array" aca="1" ref="C292" ca="1">IFERROR(INDEX(名冊[#All],SMALL(IF(INDIRECT("名冊[[#全部],["&amp;$A$1&amp;"]]")&lt;&gt;"",ROW(名冊[[#All],[通知1]]),"N"),ROW(名冊!A158)),COLUMN(名冊[[#All],[姓名]])),"")</f>
        <v>劉章</v>
      </c>
      <c r="D292" s="134">
        <f t="array" aca="1" ref="D292" ca="1">IF(AND($C292&lt;&gt;"",$C292&lt;&gt;0),INDEX(名冊[#All],MATCH($C292,名冊[[#All],[姓名]],0),COLUMN(名冊[[#All],[備註]])),"")</f>
        <v>0</v>
      </c>
      <c r="E292" s="140">
        <f t="array" aca="1" ref="E292" ca="1">IF(AND($C292&lt;&gt;"",$C292&lt;&gt;0),INDEX(名冊[#All],MATCH($C292,名冊[[#All],[姓名]],0),COLUMN(名冊[[#All],[傳訊]])),"")</f>
        <v>0</v>
      </c>
      <c r="F292" s="131" t="str">
        <f t="array" aca="1" ref="F292" ca="1">IF(AND($C292&lt;&gt;"",$C292&lt;&gt;0),INDEX(名冊[#All],MATCH($C292,名冊[[#All],[姓名]],0),COLUMN(名冊[[#All],[通知1]])),"")</f>
        <v>0928617229</v>
      </c>
      <c r="G292" s="131">
        <f t="array" aca="1" ref="G292" ca="1">IF(AND($C292&lt;&gt;"",$C292&lt;&gt;0),INDEX(名冊[#All],MATCH($C292,名冊[[#All],[姓名]],0),COLUMN(名冊[[#All],[通知2]])),"")</f>
        <v>0</v>
      </c>
      <c r="H292" s="131">
        <f t="array" aca="1" ref="H292" ca="1">IF(AND($C292&lt;&gt;"",$C292&lt;&gt;0),INDEX(名冊[#All],MATCH($C292,名冊[[#All],[姓名]],0),COLUMN(名冊[[#All],[通知3]])),"")</f>
        <v>0</v>
      </c>
      <c r="I292" s="132" t="str">
        <f t="array" aca="1" ref="I292" ca="1">IF(AND($C292&lt;&gt;"",$C292&lt;&gt;0),(INDIRECT("簡訊[@"&amp;$A$1&amp;"]")&amp;","&amp;(IF(AND($C292&lt;&gt;"",$C292&lt;&gt;0),INDEX(名冊[#All],MATCH($C292,名冊[[#All],[姓名]],0),COLUMN(名冊[[#All],[簡訊]])),""))),"")</f>
        <v>0928617229,您好：通知劉章 君於龍祥精神護理之家114年4月月費共31010元整，如有疑問請來電(分機218)，謝謝。</v>
      </c>
    </row>
    <row r="293" spans="1:9" ht="25.4" customHeight="1">
      <c r="A293" s="129">
        <f t="shared" ca="1" si="4"/>
        <v>291</v>
      </c>
      <c r="B293" s="130" t="str">
        <f t="array" aca="1" ref="B293" ca="1">IF(AND($C293&lt;&gt;"",$C293&lt;&gt;0),INDEX(名冊[#All],MATCH($C293,名冊[[#All],[姓名]],0),COLUMN(名冊[[#All],[字號]])),"")</f>
        <v>1-755</v>
      </c>
      <c r="C293" s="125" t="str">
        <f t="array" aca="1" ref="C293" ca="1">IFERROR(INDEX(名冊[#All],SMALL(IF(INDIRECT("名冊[[#全部],["&amp;$A$1&amp;"]]")&lt;&gt;"",ROW(名冊[[#All],[通知1]]),"N"),ROW(名冊!A159)),COLUMN(名冊[[#All],[姓名]])),"")</f>
        <v>蘇建華</v>
      </c>
      <c r="D293" s="134">
        <f t="array" aca="1" ref="D293" ca="1">IF(AND($C293&lt;&gt;"",$C293&lt;&gt;0),INDEX(名冊[#All],MATCH($C293,名冊[[#All],[姓名]],0),COLUMN(名冊[[#All],[備註]])),"")</f>
        <v>0</v>
      </c>
      <c r="E293" s="140">
        <f t="array" aca="1" ref="E293" ca="1">IF(AND($C293&lt;&gt;"",$C293&lt;&gt;0),INDEX(名冊[#All],MATCH($C293,名冊[[#All],[姓名]],0),COLUMN(名冊[[#All],[傳訊]])),"")</f>
        <v>0</v>
      </c>
      <c r="F293" s="131" t="str">
        <f t="array" aca="1" ref="F293" ca="1">IF(AND($C293&lt;&gt;"",$C293&lt;&gt;0),INDEX(名冊[#All],MATCH($C293,名冊[[#All],[姓名]],0),COLUMN(名冊[[#All],[通知1]])),"")</f>
        <v>0935873020</v>
      </c>
      <c r="G293" s="131">
        <f t="array" aca="1" ref="G293" ca="1">IF(AND($C293&lt;&gt;"",$C293&lt;&gt;0),INDEX(名冊[#All],MATCH($C293,名冊[[#All],[姓名]],0),COLUMN(名冊[[#All],[通知2]])),"")</f>
        <v>0</v>
      </c>
      <c r="H293" s="131">
        <f t="array" aca="1" ref="H293" ca="1">IF(AND($C293&lt;&gt;"",$C293&lt;&gt;0),INDEX(名冊[#All],MATCH($C293,名冊[[#All],[姓名]],0),COLUMN(名冊[[#All],[通知3]])),"")</f>
        <v>0</v>
      </c>
      <c r="I293" s="132" t="str">
        <f t="array" aca="1" ref="I293" ca="1">IF(AND($C293&lt;&gt;"",$C293&lt;&gt;0),(INDIRECT("簡訊[@"&amp;$A$1&amp;"]")&amp;","&amp;(IF(AND($C293&lt;&gt;"",$C293&lt;&gt;0),INDEX(名冊[#All],MATCH($C293,名冊[[#All],[姓名]],0),COLUMN(名冊[[#All],[簡訊]])),""))),"")</f>
        <v>0935873020,您好：通知蘇建華 君於龍祥精神護理之家114年4月月費共27290元整，如有疑問請來電(分機218)，謝謝。</v>
      </c>
    </row>
    <row r="294" spans="1:9" ht="25.4" customHeight="1">
      <c r="A294" s="129">
        <f t="shared" ca="1" si="4"/>
        <v>292</v>
      </c>
      <c r="B294" s="130" t="str">
        <f t="array" aca="1" ref="B294" ca="1">IF(AND($C294&lt;&gt;"",$C294&lt;&gt;0),INDEX(名冊[#All],MATCH($C294,名冊[[#All],[姓名]],0),COLUMN(名冊[[#All],[字號]])),"")</f>
        <v>1-756</v>
      </c>
      <c r="C294" s="125" t="str">
        <f t="array" aca="1" ref="C294" ca="1">IFERROR(INDEX(名冊[#All],SMALL(IF(INDIRECT("名冊[[#全部],["&amp;$A$1&amp;"]]")&lt;&gt;"",ROW(名冊[[#All],[通知1]]),"N"),ROW(名冊!A160)),COLUMN(名冊[[#All],[姓名]])),"")</f>
        <v>簡維信</v>
      </c>
      <c r="D294" s="134" t="str">
        <f t="array" aca="1" ref="D294" ca="1">IF(AND($C294&lt;&gt;"",$C294&lt;&gt;0),INDEX(名冊[#All],MATCH($C294,名冊[[#All],[姓名]],0),COLUMN(名冊[[#All],[備註]])),"")</f>
        <v>113/11/1桃園市安置</v>
      </c>
      <c r="E294" s="140">
        <f t="array" aca="1" ref="E294" ca="1">IF(AND($C294&lt;&gt;"",$C294&lt;&gt;0),INDEX(名冊[#All],MATCH($C294,名冊[[#All],[姓名]],0),COLUMN(名冊[[#All],[傳訊]])),"")</f>
        <v>0</v>
      </c>
      <c r="F294" s="131" t="str">
        <f t="array" aca="1" ref="F294" ca="1">IF(AND($C294&lt;&gt;"",$C294&lt;&gt;0),INDEX(名冊[#All],MATCH($C294,名冊[[#All],[姓名]],0),COLUMN(名冊[[#All],[通知1]])),"")</f>
        <v>03-3700886#206</v>
      </c>
      <c r="G294" s="131">
        <f t="array" aca="1" ref="G294" ca="1">IF(AND($C294&lt;&gt;"",$C294&lt;&gt;0),INDEX(名冊[#All],MATCH($C294,名冊[[#All],[姓名]],0),COLUMN(名冊[[#All],[通知2]])),"")</f>
        <v>0</v>
      </c>
      <c r="H294" s="131">
        <f t="array" aca="1" ref="H294" ca="1">IF(AND($C294&lt;&gt;"",$C294&lt;&gt;0),INDEX(名冊[#All],MATCH($C294,名冊[[#All],[姓名]],0),COLUMN(名冊[[#All],[通知3]])),"")</f>
        <v>0</v>
      </c>
      <c r="I294" s="132" t="str">
        <f t="array" aca="1" ref="I294" ca="1">IF(AND($C294&lt;&gt;"",$C294&lt;&gt;0),(INDIRECT("簡訊[@"&amp;$A$1&amp;"]")&amp;","&amp;(IF(AND($C294&lt;&gt;"",$C294&lt;&gt;0),INDEX(名冊[#All],MATCH($C294,名冊[[#All],[姓名]],0),COLUMN(名冊[[#All],[簡訊]])),""))),"")</f>
        <v>03-3700886#206,您好：通知簡維信 君於龍祥精神護理之家114年4月月費共 溢收16364元整，如有疑問請來電(分機218)，謝謝。</v>
      </c>
    </row>
    <row r="295" spans="1:9" ht="25.4" customHeight="1">
      <c r="A295" s="129" t="str">
        <f t="shared" ca="1" si="4"/>
        <v/>
      </c>
      <c r="B295" s="130" t="str">
        <f t="array" aca="1" ref="B295" ca="1">IF(AND($C295&lt;&gt;"",$C295&lt;&gt;0),INDEX(名冊[#All],MATCH($C295,名冊[[#All],[姓名]],0),COLUMN(名冊[[#All],[字號]])),"")</f>
        <v/>
      </c>
      <c r="C295" s="125" t="str">
        <f t="array" aca="1" ref="C295" ca="1">IFERROR(INDEX(名冊[#All],SMALL(IF(INDIRECT("名冊[[#全部],["&amp;$A$1&amp;"]]")&lt;&gt;"",ROW(名冊[[#All],[通知1]]),"N"),ROW(名冊!#REF!)),COLUMN(名冊[[#All],[姓名]])),"")</f>
        <v/>
      </c>
      <c r="D295" s="134" t="str">
        <f t="array" aca="1" ref="D295" ca="1">IF(AND($C295&lt;&gt;"",$C295&lt;&gt;0),INDEX(名冊[#All],MATCH($C295,名冊[[#All],[姓名]],0),COLUMN(名冊[[#All],[備註]])),"")</f>
        <v/>
      </c>
      <c r="E295" s="140" t="str">
        <f t="array" aca="1" ref="E295" ca="1">IF(AND($C295&lt;&gt;"",$C295&lt;&gt;0),INDEX(名冊[#All],MATCH($C295,名冊[[#All],[姓名]],0),COLUMN(名冊[[#All],[傳訊]])),"")</f>
        <v/>
      </c>
      <c r="F295" s="131" t="str">
        <f t="array" aca="1" ref="F295" ca="1">IF(AND($C295&lt;&gt;"",$C295&lt;&gt;0),INDEX(名冊[#All],MATCH($C295,名冊[[#All],[姓名]],0),COLUMN(名冊[[#All],[通知1]])),"")</f>
        <v/>
      </c>
      <c r="G295" s="131" t="str">
        <f t="array" aca="1" ref="G295" ca="1">IF(AND($C295&lt;&gt;"",$C295&lt;&gt;0),INDEX(名冊[#All],MATCH($C295,名冊[[#All],[姓名]],0),COLUMN(名冊[[#All],[通知2]])),"")</f>
        <v/>
      </c>
      <c r="H295" s="131" t="str">
        <f t="array" aca="1" ref="H295" ca="1">IF(AND($C295&lt;&gt;"",$C295&lt;&gt;0),INDEX(名冊[#All],MATCH($C295,名冊[[#All],[姓名]],0),COLUMN(名冊[[#All],[通知3]])),"")</f>
        <v/>
      </c>
      <c r="I295" s="132" t="str">
        <f t="array" aca="1" ref="I295" ca="1">IF(AND($C295&lt;&gt;"",$C295&lt;&gt;0),(INDIRECT("簡訊[@"&amp;$A$1&amp;"]")&amp;","&amp;(IF(AND($C295&lt;&gt;"",$C295&lt;&gt;0),INDEX(名冊[#All],MATCH($C295,名冊[[#All],[姓名]],0),COLUMN(名冊[[#All],[簡訊]])),""))),"")</f>
        <v/>
      </c>
    </row>
    <row r="296" spans="1:9" ht="25.4" customHeight="1">
      <c r="A296" s="129" t="str">
        <f t="shared" ca="1" si="4"/>
        <v/>
      </c>
      <c r="B296" s="130" t="str">
        <f t="array" aca="1" ref="B296" ca="1">IF(AND($C296&lt;&gt;"",$C296&lt;&gt;0),INDEX(名冊[#All],MATCH($C296,名冊[[#All],[姓名]],0),COLUMN(名冊[[#All],[字號]])),"")</f>
        <v/>
      </c>
      <c r="C296" s="125" t="str">
        <f t="array" aca="1" ref="C296" ca="1">IFERROR(INDEX(名冊[#All],SMALL(IF(INDIRECT("名冊[[#全部],["&amp;$A$1&amp;"]]")&lt;&gt;"",ROW(名冊[[#All],[通知1]]),"N"),ROW(名冊!#REF!)),COLUMN(名冊[[#All],[姓名]])),"")</f>
        <v/>
      </c>
      <c r="D296" s="134" t="str">
        <f t="array" aca="1" ref="D296" ca="1">IF(AND($C296&lt;&gt;"",$C296&lt;&gt;0),INDEX(名冊[#All],MATCH($C296,名冊[[#All],[姓名]],0),COLUMN(名冊[[#All],[備註]])),"")</f>
        <v/>
      </c>
      <c r="E296" s="140" t="str">
        <f t="array" aca="1" ref="E296" ca="1">IF(AND($C296&lt;&gt;"",$C296&lt;&gt;0),INDEX(名冊[#All],MATCH($C296,名冊[[#All],[姓名]],0),COLUMN(名冊[[#All],[傳訊]])),"")</f>
        <v/>
      </c>
      <c r="F296" s="131" t="str">
        <f t="array" aca="1" ref="F296" ca="1">IF(AND($C296&lt;&gt;"",$C296&lt;&gt;0),INDEX(名冊[#All],MATCH($C296,名冊[[#All],[姓名]],0),COLUMN(名冊[[#All],[通知1]])),"")</f>
        <v/>
      </c>
      <c r="G296" s="131" t="str">
        <f t="array" aca="1" ref="G296" ca="1">IF(AND($C296&lt;&gt;"",$C296&lt;&gt;0),INDEX(名冊[#All],MATCH($C296,名冊[[#All],[姓名]],0),COLUMN(名冊[[#All],[通知2]])),"")</f>
        <v/>
      </c>
      <c r="H296" s="131" t="str">
        <f t="array" aca="1" ref="H296" ca="1">IF(AND($C296&lt;&gt;"",$C296&lt;&gt;0),INDEX(名冊[#All],MATCH($C296,名冊[[#All],[姓名]],0),COLUMN(名冊[[#All],[通知3]])),"")</f>
        <v/>
      </c>
      <c r="I296" s="132" t="str">
        <f t="array" aca="1" ref="I296" ca="1">IF(AND($C296&lt;&gt;"",$C296&lt;&gt;0),(INDIRECT("簡訊[@"&amp;$A$1&amp;"]")&amp;","&amp;(IF(AND($C296&lt;&gt;"",$C296&lt;&gt;0),INDEX(名冊[#All],MATCH($C296,名冊[[#All],[姓名]],0),COLUMN(名冊[[#All],[簡訊]])),""))),"")</f>
        <v/>
      </c>
    </row>
    <row r="297" spans="1:9" ht="25.4" customHeight="1">
      <c r="A297" s="129">
        <f t="shared" ca="1" si="4"/>
        <v>295</v>
      </c>
      <c r="B297" s="130" t="str">
        <f t="array" aca="1" ref="B297" ca="1">IF(AND($C297&lt;&gt;"",$C297&lt;&gt;0),INDEX(名冊[#All],MATCH($C297,名冊[[#All],[姓名]],0),COLUMN(名冊[[#All],[字號]])),"")</f>
        <v>1-757</v>
      </c>
      <c r="C297" s="125" t="str">
        <f t="array" aca="1" ref="C297" ca="1">IFERROR(INDEX(名冊[#All],SMALL(IF(INDIRECT("名冊[[#全部],["&amp;$A$1&amp;"]]")&lt;&gt;"",ROW(名冊[[#All],[通知1]]),"N"),ROW(名冊!A161)),COLUMN(名冊[[#All],[姓名]])),"")</f>
        <v>許振登</v>
      </c>
      <c r="D297" s="134">
        <f t="array" aca="1" ref="D297" ca="1">IF(AND($C297&lt;&gt;"",$C297&lt;&gt;0),INDEX(名冊[#All],MATCH($C297,名冊[[#All],[姓名]],0),COLUMN(名冊[[#All],[備註]])),"")</f>
        <v>0</v>
      </c>
      <c r="E297" s="140">
        <f t="array" aca="1" ref="E297" ca="1">IF(AND($C297&lt;&gt;"",$C297&lt;&gt;0),INDEX(名冊[#All],MATCH($C297,名冊[[#All],[姓名]],0),COLUMN(名冊[[#All],[傳訊]])),"")</f>
        <v>0</v>
      </c>
      <c r="F297" s="131" t="str">
        <f t="array" aca="1" ref="F297" ca="1">IF(AND($C297&lt;&gt;"",$C297&lt;&gt;0),INDEX(名冊[#All],MATCH($C297,名冊[[#All],[姓名]],0),COLUMN(名冊[[#All],[通知1]])),"")</f>
        <v>0919922851</v>
      </c>
      <c r="G297" s="131">
        <f t="array" aca="1" ref="G297" ca="1">IF(AND($C297&lt;&gt;"",$C297&lt;&gt;0),INDEX(名冊[#All],MATCH($C297,名冊[[#All],[姓名]],0),COLUMN(名冊[[#All],[通知2]])),"")</f>
        <v>0</v>
      </c>
      <c r="H297" s="131">
        <f t="array" aca="1" ref="H297" ca="1">IF(AND($C297&lt;&gt;"",$C297&lt;&gt;0),INDEX(名冊[#All],MATCH($C297,名冊[[#All],[姓名]],0),COLUMN(名冊[[#All],[通知3]])),"")</f>
        <v>0</v>
      </c>
      <c r="I297" s="132" t="str">
        <f t="array" aca="1" ref="I297" ca="1">IF(AND($C297&lt;&gt;"",$C297&lt;&gt;0),(INDIRECT("簡訊[@"&amp;$A$1&amp;"]")&amp;","&amp;(IF(AND($C297&lt;&gt;"",$C297&lt;&gt;0),INDEX(名冊[#All],MATCH($C297,名冊[[#All],[姓名]],0),COLUMN(名冊[[#All],[簡訊]])),""))),"")</f>
        <v>0919922851,您好：通知許振登 君於龍祥精神護理之家114年4月月費共10080元整，如有疑問請來電(分機218)，謝謝。</v>
      </c>
    </row>
    <row r="298" spans="1:9" ht="25.4" customHeight="1">
      <c r="A298" s="129" t="str">
        <f t="shared" ca="1" si="4"/>
        <v/>
      </c>
      <c r="B298" s="130" t="str">
        <f t="array" aca="1" ref="B298" ca="1">IF(AND($C298&lt;&gt;"",$C298&lt;&gt;0),INDEX(名冊[#All],MATCH($C298,名冊[[#All],[姓名]],0),COLUMN(名冊[[#All],[字號]])),"")</f>
        <v/>
      </c>
      <c r="C298" s="125" t="str">
        <f t="array" aca="1" ref="C298" ca="1">IFERROR(INDEX(名冊[#All],SMALL(IF(INDIRECT("名冊[[#全部],["&amp;$A$1&amp;"]]")&lt;&gt;"",ROW(名冊[[#All],[通知1]]),"N"),ROW(名冊!#REF!)),COLUMN(名冊[[#All],[姓名]])),"")</f>
        <v/>
      </c>
      <c r="D298" s="134" t="str">
        <f t="array" aca="1" ref="D298" ca="1">IF(AND($C298&lt;&gt;"",$C298&lt;&gt;0),INDEX(名冊[#All],MATCH($C298,名冊[[#All],[姓名]],0),COLUMN(名冊[[#All],[備註]])),"")</f>
        <v/>
      </c>
      <c r="E298" s="140" t="str">
        <f t="array" aca="1" ref="E298" ca="1">IF(AND($C298&lt;&gt;"",$C298&lt;&gt;0),INDEX(名冊[#All],MATCH($C298,名冊[[#All],[姓名]],0),COLUMN(名冊[[#All],[傳訊]])),"")</f>
        <v/>
      </c>
      <c r="F298" s="131" t="str">
        <f t="array" aca="1" ref="F298" ca="1">IF(AND($C298&lt;&gt;"",$C298&lt;&gt;0),INDEX(名冊[#All],MATCH($C298,名冊[[#All],[姓名]],0),COLUMN(名冊[[#All],[通知1]])),"")</f>
        <v/>
      </c>
      <c r="G298" s="131" t="str">
        <f t="array" aca="1" ref="G298" ca="1">IF(AND($C298&lt;&gt;"",$C298&lt;&gt;0),INDEX(名冊[#All],MATCH($C298,名冊[[#All],[姓名]],0),COLUMN(名冊[[#All],[通知2]])),"")</f>
        <v/>
      </c>
      <c r="H298" s="131" t="str">
        <f t="array" aca="1" ref="H298" ca="1">IF(AND($C298&lt;&gt;"",$C298&lt;&gt;0),INDEX(名冊[#All],MATCH($C298,名冊[[#All],[姓名]],0),COLUMN(名冊[[#All],[通知3]])),"")</f>
        <v/>
      </c>
      <c r="I298" s="132" t="str">
        <f t="array" aca="1" ref="I298" ca="1">IF(AND($C298&lt;&gt;"",$C298&lt;&gt;0),(INDIRECT("簡訊[@"&amp;$A$1&amp;"]")&amp;","&amp;(IF(AND($C298&lt;&gt;"",$C298&lt;&gt;0),INDEX(名冊[#All],MATCH($C298,名冊[[#All],[姓名]],0),COLUMN(名冊[[#All],[簡訊]])),""))),"")</f>
        <v/>
      </c>
    </row>
    <row r="299" spans="1:9" ht="25.4" customHeight="1">
      <c r="A299" s="129">
        <f t="shared" ca="1" si="4"/>
        <v>297</v>
      </c>
      <c r="B299" s="130" t="str">
        <f t="array" aca="1" ref="B299" ca="1">IF(AND($C299&lt;&gt;"",$C299&lt;&gt;0),INDEX(名冊[#All],MATCH($C299,名冊[[#All],[姓名]],0),COLUMN(名冊[[#All],[字號]])),"")</f>
        <v>1-758</v>
      </c>
      <c r="C299" s="125" t="str">
        <f t="array" aca="1" ref="C299" ca="1">IFERROR(INDEX(名冊[#All],SMALL(IF(INDIRECT("名冊[[#全部],["&amp;$A$1&amp;"]]")&lt;&gt;"",ROW(名冊[[#All],[通知1]]),"N"),ROW(名冊!A162)),COLUMN(名冊[[#All],[姓名]])),"")</f>
        <v>江彥翔</v>
      </c>
      <c r="D299" s="134">
        <f t="array" aca="1" ref="D299" ca="1">IF(AND($C299&lt;&gt;"",$C299&lt;&gt;0),INDEX(名冊[#All],MATCH($C299,名冊[[#All],[姓名]],0),COLUMN(名冊[[#All],[備註]])),"")</f>
        <v>0</v>
      </c>
      <c r="E299" s="140">
        <f t="array" aca="1" ref="E299" ca="1">IF(AND($C299&lt;&gt;"",$C299&lt;&gt;0),INDEX(名冊[#All],MATCH($C299,名冊[[#All],[姓名]],0),COLUMN(名冊[[#All],[傳訊]])),"")</f>
        <v>0</v>
      </c>
      <c r="F299" s="131" t="str">
        <f t="array" aca="1" ref="F299" ca="1">IF(AND($C299&lt;&gt;"",$C299&lt;&gt;0),INDEX(名冊[#All],MATCH($C299,名冊[[#All],[姓名]],0),COLUMN(名冊[[#All],[通知1]])),"")</f>
        <v>0988075110</v>
      </c>
      <c r="G299" s="131">
        <f t="array" aca="1" ref="G299" ca="1">IF(AND($C299&lt;&gt;"",$C299&lt;&gt;0),INDEX(名冊[#All],MATCH($C299,名冊[[#All],[姓名]],0),COLUMN(名冊[[#All],[通知2]])),"")</f>
        <v>0</v>
      </c>
      <c r="H299" s="131">
        <f t="array" aca="1" ref="H299" ca="1">IF(AND($C299&lt;&gt;"",$C299&lt;&gt;0),INDEX(名冊[#All],MATCH($C299,名冊[[#All],[姓名]],0),COLUMN(名冊[[#All],[通知3]])),"")</f>
        <v>0</v>
      </c>
      <c r="I299" s="132" t="str">
        <f t="array" aca="1" ref="I299" ca="1">IF(AND($C299&lt;&gt;"",$C299&lt;&gt;0),(INDIRECT("簡訊[@"&amp;$A$1&amp;"]")&amp;","&amp;(IF(AND($C299&lt;&gt;"",$C299&lt;&gt;0),INDEX(名冊[#All],MATCH($C299,名冊[[#All],[姓名]],0),COLUMN(名冊[[#All],[簡訊]])),""))),"")</f>
        <v>0988075110,您好：通知江彥翔 君於龍祥精神護理之家114年4月月費共14403元整，如有疑問請來電(分機218)，謝謝。</v>
      </c>
    </row>
    <row r="300" spans="1:9" ht="25.4" customHeight="1">
      <c r="A300" s="129" t="str">
        <f t="shared" ca="1" si="4"/>
        <v/>
      </c>
      <c r="B300" s="130" t="str">
        <f t="array" aca="1" ref="B300" ca="1">IF(AND($C300&lt;&gt;"",$C300&lt;&gt;0),INDEX(名冊[#All],MATCH($C300,名冊[[#All],[姓名]],0),COLUMN(名冊[[#All],[字號]])),"")</f>
        <v/>
      </c>
      <c r="C300" s="125" t="str">
        <f t="array" aca="1" ref="C300" ca="1">IFERROR(INDEX(名冊[#All],SMALL(IF(INDIRECT("名冊[[#全部],["&amp;$A$1&amp;"]]")&lt;&gt;"",ROW(名冊[[#All],[通知1]]),"N"),ROW(名冊!#REF!)),COLUMN(名冊[[#All],[姓名]])),"")</f>
        <v/>
      </c>
      <c r="D300" s="134" t="str">
        <f t="array" aca="1" ref="D300" ca="1">IF(AND($C300&lt;&gt;"",$C300&lt;&gt;0),INDEX(名冊[#All],MATCH($C300,名冊[[#All],[姓名]],0),COLUMN(名冊[[#All],[備註]])),"")</f>
        <v/>
      </c>
      <c r="E300" s="140" t="str">
        <f t="array" aca="1" ref="E300" ca="1">IF(AND($C300&lt;&gt;"",$C300&lt;&gt;0),INDEX(名冊[#All],MATCH($C300,名冊[[#All],[姓名]],0),COLUMN(名冊[[#All],[傳訊]])),"")</f>
        <v/>
      </c>
      <c r="F300" s="131" t="str">
        <f t="array" aca="1" ref="F300" ca="1">IF(AND($C300&lt;&gt;"",$C300&lt;&gt;0),INDEX(名冊[#All],MATCH($C300,名冊[[#All],[姓名]],0),COLUMN(名冊[[#All],[通知1]])),"")</f>
        <v/>
      </c>
      <c r="G300" s="131" t="str">
        <f t="array" aca="1" ref="G300" ca="1">IF(AND($C300&lt;&gt;"",$C300&lt;&gt;0),INDEX(名冊[#All],MATCH($C300,名冊[[#All],[姓名]],0),COLUMN(名冊[[#All],[通知2]])),"")</f>
        <v/>
      </c>
      <c r="H300" s="131" t="str">
        <f t="array" aca="1" ref="H300" ca="1">IF(AND($C300&lt;&gt;"",$C300&lt;&gt;0),INDEX(名冊[#All],MATCH($C300,名冊[[#All],[姓名]],0),COLUMN(名冊[[#All],[通知3]])),"")</f>
        <v/>
      </c>
      <c r="I300" s="132" t="str">
        <f t="array" aca="1" ref="I300" ca="1">IF(AND($C300&lt;&gt;"",$C300&lt;&gt;0),(INDIRECT("簡訊[@"&amp;$A$1&amp;"]")&amp;","&amp;(IF(AND($C300&lt;&gt;"",$C300&lt;&gt;0),INDEX(名冊[#All],MATCH($C300,名冊[[#All],[姓名]],0),COLUMN(名冊[[#All],[簡訊]])),""))),"")</f>
        <v/>
      </c>
    </row>
    <row r="301" spans="1:9" ht="25.4" customHeight="1">
      <c r="A301" s="129">
        <f t="shared" ca="1" si="4"/>
        <v>299</v>
      </c>
      <c r="B301" s="130" t="str">
        <f t="array" aca="1" ref="B301" ca="1">IF(AND($C301&lt;&gt;"",$C301&lt;&gt;0),INDEX(名冊[#All],MATCH($C301,名冊[[#All],[姓名]],0),COLUMN(名冊[[#All],[字號]])),"")</f>
        <v>1-759</v>
      </c>
      <c r="C301" s="125" t="str">
        <f t="array" aca="1" ref="C301" ca="1">IFERROR(INDEX(名冊[#All],SMALL(IF(INDIRECT("名冊[[#全部],["&amp;$A$1&amp;"]]")&lt;&gt;"",ROW(名冊[[#All],[通知1]]),"N"),ROW(名冊!A163)),COLUMN(名冊[[#All],[姓名]])),"")</f>
        <v>莊坤鐘</v>
      </c>
      <c r="D301" s="134">
        <f t="array" aca="1" ref="D301" ca="1">IF(AND($C301&lt;&gt;"",$C301&lt;&gt;0),INDEX(名冊[#All],MATCH($C301,名冊[[#All],[姓名]],0),COLUMN(名冊[[#All],[備註]])),"")</f>
        <v>0</v>
      </c>
      <c r="E301" s="140">
        <f t="array" aca="1" ref="E301" ca="1">IF(AND($C301&lt;&gt;"",$C301&lt;&gt;0),INDEX(名冊[#All],MATCH($C301,名冊[[#All],[姓名]],0),COLUMN(名冊[[#All],[傳訊]])),"")</f>
        <v>0</v>
      </c>
      <c r="F301" s="131" t="str">
        <f t="array" aca="1" ref="F301" ca="1">IF(AND($C301&lt;&gt;"",$C301&lt;&gt;0),INDEX(名冊[#All],MATCH($C301,名冊[[#All],[姓名]],0),COLUMN(名冊[[#All],[通知1]])),"")</f>
        <v>0958678388</v>
      </c>
      <c r="G301" s="131">
        <f t="array" aca="1" ref="G301" ca="1">IF(AND($C301&lt;&gt;"",$C301&lt;&gt;0),INDEX(名冊[#All],MATCH($C301,名冊[[#All],[姓名]],0),COLUMN(名冊[[#All],[通知2]])),"")</f>
        <v>0</v>
      </c>
      <c r="H301" s="131">
        <f t="array" aca="1" ref="H301" ca="1">IF(AND($C301&lt;&gt;"",$C301&lt;&gt;0),INDEX(名冊[#All],MATCH($C301,名冊[[#All],[姓名]],0),COLUMN(名冊[[#All],[通知3]])),"")</f>
        <v>0</v>
      </c>
      <c r="I301" s="132" t="str">
        <f t="array" aca="1" ref="I301" ca="1">IF(AND($C301&lt;&gt;"",$C301&lt;&gt;0),(INDIRECT("簡訊[@"&amp;$A$1&amp;"]")&amp;","&amp;(IF(AND($C301&lt;&gt;"",$C301&lt;&gt;0),INDEX(名冊[#All],MATCH($C301,名冊[[#All],[姓名]],0),COLUMN(名冊[[#All],[簡訊]])),""))),"")</f>
        <v>0958678388,您好：通知莊坤鐘 君於龍祥精神護理之家114年4月月費共 溢收7139元整，如有疑問請來電(分機218)，謝謝。</v>
      </c>
    </row>
    <row r="302" spans="1:9" ht="25.4" customHeight="1">
      <c r="A302" s="129" t="str">
        <f t="shared" ca="1" si="4"/>
        <v/>
      </c>
      <c r="B302" s="130" t="str">
        <f t="array" aca="1" ref="B302" ca="1">IF(AND($C302&lt;&gt;"",$C302&lt;&gt;0),INDEX(名冊[#All],MATCH($C302,名冊[[#All],[姓名]],0),COLUMN(名冊[[#All],[字號]])),"")</f>
        <v/>
      </c>
      <c r="C302" s="125" t="str">
        <f t="array" aca="1" ref="C302" ca="1">IFERROR(INDEX(名冊[#All],SMALL(IF(INDIRECT("名冊[[#全部],["&amp;$A$1&amp;"]]")&lt;&gt;"",ROW(名冊[[#All],[通知1]]),"N"),ROW(名冊!#REF!)),COLUMN(名冊[[#All],[姓名]])),"")</f>
        <v/>
      </c>
      <c r="D302" s="134" t="str">
        <f t="array" aca="1" ref="D302" ca="1">IF(AND($C302&lt;&gt;"",$C302&lt;&gt;0),INDEX(名冊[#All],MATCH($C302,名冊[[#All],[姓名]],0),COLUMN(名冊[[#All],[備註]])),"")</f>
        <v/>
      </c>
      <c r="E302" s="140" t="str">
        <f t="array" aca="1" ref="E302" ca="1">IF(AND($C302&lt;&gt;"",$C302&lt;&gt;0),INDEX(名冊[#All],MATCH($C302,名冊[[#All],[姓名]],0),COLUMN(名冊[[#All],[傳訊]])),"")</f>
        <v/>
      </c>
      <c r="F302" s="131" t="str">
        <f t="array" aca="1" ref="F302" ca="1">IF(AND($C302&lt;&gt;"",$C302&lt;&gt;0),INDEX(名冊[#All],MATCH($C302,名冊[[#All],[姓名]],0),COLUMN(名冊[[#All],[通知1]])),"")</f>
        <v/>
      </c>
      <c r="G302" s="131" t="str">
        <f t="array" aca="1" ref="G302" ca="1">IF(AND($C302&lt;&gt;"",$C302&lt;&gt;0),INDEX(名冊[#All],MATCH($C302,名冊[[#All],[姓名]],0),COLUMN(名冊[[#All],[通知2]])),"")</f>
        <v/>
      </c>
      <c r="H302" s="131" t="str">
        <f t="array" aca="1" ref="H302" ca="1">IF(AND($C302&lt;&gt;"",$C302&lt;&gt;0),INDEX(名冊[#All],MATCH($C302,名冊[[#All],[姓名]],0),COLUMN(名冊[[#All],[通知3]])),"")</f>
        <v/>
      </c>
      <c r="I302" s="132" t="str">
        <f t="array" aca="1" ref="I302" ca="1">IF(AND($C302&lt;&gt;"",$C302&lt;&gt;0),(INDIRECT("簡訊[@"&amp;$A$1&amp;"]")&amp;","&amp;(IF(AND($C302&lt;&gt;"",$C302&lt;&gt;0),INDEX(名冊[#All],MATCH($C302,名冊[[#All],[姓名]],0),COLUMN(名冊[[#All],[簡訊]])),""))),"")</f>
        <v/>
      </c>
    </row>
    <row r="303" spans="1:9" ht="25.4" customHeight="1">
      <c r="A303" s="129">
        <f t="shared" ca="1" si="4"/>
        <v>301</v>
      </c>
      <c r="B303" s="130" t="str">
        <f t="array" aca="1" ref="B303" ca="1">IF(AND($C303&lt;&gt;"",$C303&lt;&gt;0),INDEX(名冊[#All],MATCH($C303,名冊[[#All],[姓名]],0),COLUMN(名冊[[#All],[字號]])),"")</f>
        <v>1-760</v>
      </c>
      <c r="C303" s="125" t="str">
        <f t="array" aca="1" ref="C303" ca="1">IFERROR(INDEX(名冊[#All],SMALL(IF(INDIRECT("名冊[[#全部],["&amp;$A$1&amp;"]]")&lt;&gt;"",ROW(名冊[[#All],[通知1]]),"N"),ROW(名冊!A164)),COLUMN(名冊[[#All],[姓名]])),"")</f>
        <v>陳盈琤</v>
      </c>
      <c r="D303" s="134">
        <f t="array" aca="1" ref="D303" ca="1">IF(AND($C303&lt;&gt;"",$C303&lt;&gt;0),INDEX(名冊[#All],MATCH($C303,名冊[[#All],[姓名]],0),COLUMN(名冊[[#All],[備註]])),"")</f>
        <v>0</v>
      </c>
      <c r="E303" s="140">
        <f t="array" aca="1" ref="E303" ca="1">IF(AND($C303&lt;&gt;"",$C303&lt;&gt;0),INDEX(名冊[#All],MATCH($C303,名冊[[#All],[姓名]],0),COLUMN(名冊[[#All],[傳訊]])),"")</f>
        <v>0</v>
      </c>
      <c r="F303" s="131" t="str">
        <f t="array" aca="1" ref="F303" ca="1">IF(AND($C303&lt;&gt;"",$C303&lt;&gt;0),INDEX(名冊[#All],MATCH($C303,名冊[[#All],[姓名]],0),COLUMN(名冊[[#All],[通知1]])),"")</f>
        <v>0928622529、02-24973657</v>
      </c>
      <c r="G303" s="131">
        <f t="array" aca="1" ref="G303" ca="1">IF(AND($C303&lt;&gt;"",$C303&lt;&gt;0),INDEX(名冊[#All],MATCH($C303,名冊[[#All],[姓名]],0),COLUMN(名冊[[#All],[通知2]])),"")</f>
        <v>0</v>
      </c>
      <c r="H303" s="131">
        <f t="array" aca="1" ref="H303" ca="1">IF(AND($C303&lt;&gt;"",$C303&lt;&gt;0),INDEX(名冊[#All],MATCH($C303,名冊[[#All],[姓名]],0),COLUMN(名冊[[#All],[通知3]])),"")</f>
        <v>0</v>
      </c>
      <c r="I303" s="132" t="str">
        <f t="array" aca="1" ref="I303" ca="1">IF(AND($C303&lt;&gt;"",$C303&lt;&gt;0),(INDIRECT("簡訊[@"&amp;$A$1&amp;"]")&amp;","&amp;(IF(AND($C303&lt;&gt;"",$C303&lt;&gt;0),INDEX(名冊[#All],MATCH($C303,名冊[[#All],[姓名]],0),COLUMN(名冊[[#All],[簡訊]])),""))),"")</f>
        <v>0928622529、02-24973657,您好：通知陳盈琤 君於龍祥精神護理之家114年4月月費共36533元整，如有疑問請來電(分機218)，謝謝。</v>
      </c>
    </row>
    <row r="304" spans="1:9" ht="25.4" customHeight="1">
      <c r="A304" s="129">
        <f t="shared" ca="1" si="4"/>
        <v>302</v>
      </c>
      <c r="B304" s="130" t="str">
        <f t="array" aca="1" ref="B304" ca="1">IF(AND($C304&lt;&gt;"",$C304&lt;&gt;0),INDEX(名冊[#All],MATCH($C304,名冊[[#All],[姓名]],0),COLUMN(名冊[[#All],[字號]])),"")</f>
        <v>1-761</v>
      </c>
      <c r="C304" s="125" t="str">
        <f t="array" aca="1" ref="C304" ca="1">IFERROR(INDEX(名冊[#All],SMALL(IF(INDIRECT("名冊[[#全部],["&amp;$A$1&amp;"]]")&lt;&gt;"",ROW(名冊[[#All],[通知1]]),"N"),ROW(名冊!A165)),COLUMN(名冊[[#All],[姓名]])),"")</f>
        <v>吳亞平</v>
      </c>
      <c r="D304" s="134">
        <f t="array" aca="1" ref="D304" ca="1">IF(AND($C304&lt;&gt;"",$C304&lt;&gt;0),INDEX(名冊[#All],MATCH($C304,名冊[[#All],[姓名]],0),COLUMN(名冊[[#All],[備註]])),"")</f>
        <v>0</v>
      </c>
      <c r="E304" s="140">
        <f t="array" aca="1" ref="E304" ca="1">IF(AND($C304&lt;&gt;"",$C304&lt;&gt;0),INDEX(名冊[#All],MATCH($C304,名冊[[#All],[姓名]],0),COLUMN(名冊[[#All],[傳訊]])),"")</f>
        <v>0</v>
      </c>
      <c r="F304" s="131" t="str">
        <f t="array" aca="1" ref="F304" ca="1">IF(AND($C304&lt;&gt;"",$C304&lt;&gt;0),INDEX(名冊[#All],MATCH($C304,名冊[[#All],[姓名]],0),COLUMN(名冊[[#All],[通知1]])),"")</f>
        <v>0932372652(費用負責人)</v>
      </c>
      <c r="G304" s="131">
        <f t="array" aca="1" ref="G304" ca="1">IF(AND($C304&lt;&gt;"",$C304&lt;&gt;0),INDEX(名冊[#All],MATCH($C304,名冊[[#All],[姓名]],0),COLUMN(名冊[[#All],[通知2]])),"")</f>
        <v>0</v>
      </c>
      <c r="H304" s="131">
        <f t="array" aca="1" ref="H304" ca="1">IF(AND($C304&lt;&gt;"",$C304&lt;&gt;0),INDEX(名冊[#All],MATCH($C304,名冊[[#All],[姓名]],0),COLUMN(名冊[[#All],[通知3]])),"")</f>
        <v>0</v>
      </c>
      <c r="I304" s="132" t="str">
        <f t="array" aca="1" ref="I304" ca="1">IF(AND($C304&lt;&gt;"",$C304&lt;&gt;0),(INDIRECT("簡訊[@"&amp;$A$1&amp;"]")&amp;","&amp;(IF(AND($C304&lt;&gt;"",$C304&lt;&gt;0),INDEX(名冊[#All],MATCH($C304,名冊[[#All],[姓名]],0),COLUMN(名冊[[#All],[簡訊]])),""))),"")</f>
        <v>0932372652(費用負責人),您好：通知吳亞平 君於龍祥精神護理之家114年4月月費共 溢收8925元整，如有疑問請來電(分機218)，謝謝。</v>
      </c>
    </row>
    <row r="305" spans="1:9" ht="25.4" customHeight="1">
      <c r="A305" s="129">
        <f t="shared" ca="1" si="4"/>
        <v>303</v>
      </c>
      <c r="B305" s="130" t="str">
        <f t="array" aca="1" ref="B305" ca="1">IF(AND($C305&lt;&gt;"",$C305&lt;&gt;0),INDEX(名冊[#All],MATCH($C305,名冊[[#All],[姓名]],0),COLUMN(名冊[[#All],[字號]])),"")</f>
        <v>1-762</v>
      </c>
      <c r="C305" s="125" t="str">
        <f t="array" aca="1" ref="C305" ca="1">IFERROR(INDEX(名冊[#All],SMALL(IF(INDIRECT("名冊[[#全部],["&amp;$A$1&amp;"]]")&lt;&gt;"",ROW(名冊[[#All],[通知1]]),"N"),ROW(名冊!A166)),COLUMN(名冊[[#All],[姓名]])),"")</f>
        <v>劉志強</v>
      </c>
      <c r="D305" s="134" t="str">
        <f t="array" aca="1" ref="D305" ca="1">IF(AND($C305&lt;&gt;"",$C305&lt;&gt;0),INDEX(名冊[#All],MATCH($C305,名冊[[#All],[姓名]],0),COLUMN(名冊[[#All],[備註]])),"")</f>
        <v>114/01/22桃園市安置</v>
      </c>
      <c r="E305" s="140">
        <f t="array" aca="1" ref="E305" ca="1">IF(AND($C305&lt;&gt;"",$C305&lt;&gt;0),INDEX(名冊[#All],MATCH($C305,名冊[[#All],[姓名]],0),COLUMN(名冊[[#All],[傳訊]])),"")</f>
        <v>0</v>
      </c>
      <c r="F305" s="131" t="str">
        <f t="array" aca="1" ref="F305" ca="1">IF(AND($C305&lt;&gt;"",$C305&lt;&gt;0),INDEX(名冊[#All],MATCH($C305,名冊[[#All],[姓名]],0),COLUMN(名冊[[#All],[通知1]])),"")</f>
        <v>03-3208485分機18</v>
      </c>
      <c r="G305" s="131">
        <f t="array" aca="1" ref="G305" ca="1">IF(AND($C305&lt;&gt;"",$C305&lt;&gt;0),INDEX(名冊[#All],MATCH($C305,名冊[[#All],[姓名]],0),COLUMN(名冊[[#All],[通知2]])),"")</f>
        <v>0</v>
      </c>
      <c r="H305" s="131">
        <f t="array" aca="1" ref="H305" ca="1">IF(AND($C305&lt;&gt;"",$C305&lt;&gt;0),INDEX(名冊[#All],MATCH($C305,名冊[[#All],[姓名]],0),COLUMN(名冊[[#All],[通知3]])),"")</f>
        <v>0</v>
      </c>
      <c r="I305" s="132" t="str">
        <f t="array" aca="1" ref="I305" ca="1">IF(AND($C305&lt;&gt;"",$C305&lt;&gt;0),(INDIRECT("簡訊[@"&amp;$A$1&amp;"]")&amp;","&amp;(IF(AND($C305&lt;&gt;"",$C305&lt;&gt;0),INDEX(名冊[#All],MATCH($C305,名冊[[#All],[姓名]],0),COLUMN(名冊[[#All],[簡訊]])),""))),"")</f>
        <v>03-3208485分機18,您好：通知劉志強 君於龍祥精神護理之家114年4月月費共31000元整，如有疑問請來電(分機218)，謝謝。</v>
      </c>
    </row>
    <row r="306" spans="1:9" ht="25.4" customHeight="1">
      <c r="A306" s="129">
        <f t="shared" ca="1" si="4"/>
        <v>304</v>
      </c>
      <c r="B306" s="130" t="str">
        <f t="array" aca="1" ref="B306" ca="1">IF(AND($C306&lt;&gt;"",$C306&lt;&gt;0),INDEX(名冊[#All],MATCH($C306,名冊[[#All],[姓名]],0),COLUMN(名冊[[#All],[字號]])),"")</f>
        <v>1-763</v>
      </c>
      <c r="C306" s="125" t="str">
        <f t="array" aca="1" ref="C306" ca="1">IFERROR(INDEX(名冊[#All],SMALL(IF(INDIRECT("名冊[[#全部],["&amp;$A$1&amp;"]]")&lt;&gt;"",ROW(名冊[[#All],[通知1]]),"N"),ROW(名冊!A167)),COLUMN(名冊[[#All],[姓名]])),"")</f>
        <v>胡勝松</v>
      </c>
      <c r="D306" s="134">
        <f t="array" aca="1" ref="D306" ca="1">IF(AND($C306&lt;&gt;"",$C306&lt;&gt;0),INDEX(名冊[#All],MATCH($C306,名冊[[#All],[姓名]],0),COLUMN(名冊[[#All],[備註]])),"")</f>
        <v>0</v>
      </c>
      <c r="E306" s="140">
        <f t="array" aca="1" ref="E306" ca="1">IF(AND($C306&lt;&gt;"",$C306&lt;&gt;0),INDEX(名冊[#All],MATCH($C306,名冊[[#All],[姓名]],0),COLUMN(名冊[[#All],[傳訊]])),"")</f>
        <v>0</v>
      </c>
      <c r="F306" s="131" t="str">
        <f t="array" aca="1" ref="F306" ca="1">IF(AND($C306&lt;&gt;"",$C306&lt;&gt;0),INDEX(名冊[#All],MATCH($C306,名冊[[#All],[姓名]],0),COLUMN(名冊[[#All],[通知1]])),"")</f>
        <v>0963532920</v>
      </c>
      <c r="G306" s="131">
        <f t="array" aca="1" ref="G306" ca="1">IF(AND($C306&lt;&gt;"",$C306&lt;&gt;0),INDEX(名冊[#All],MATCH($C306,名冊[[#All],[姓名]],0),COLUMN(名冊[[#All],[通知2]])),"")</f>
        <v>0</v>
      </c>
      <c r="H306" s="131">
        <f t="array" aca="1" ref="H306" ca="1">IF(AND($C306&lt;&gt;"",$C306&lt;&gt;0),INDEX(名冊[#All],MATCH($C306,名冊[[#All],[姓名]],0),COLUMN(名冊[[#All],[通知3]])),"")</f>
        <v>0</v>
      </c>
      <c r="I306" s="132" t="str">
        <f t="array" aca="1" ref="I306" ca="1">IF(AND($C306&lt;&gt;"",$C306&lt;&gt;0),(INDIRECT("簡訊[@"&amp;$A$1&amp;"]")&amp;","&amp;(IF(AND($C306&lt;&gt;"",$C306&lt;&gt;0),INDEX(名冊[#All],MATCH($C306,名冊[[#All],[姓名]],0),COLUMN(名冊[[#All],[簡訊]])),""))),"")</f>
        <v>0963532920,您好：通知胡勝松 君於龍祥精神護理之家114年4月月費共27614元整，如有疑問請來電(分機218)，謝謝。</v>
      </c>
    </row>
    <row r="307" spans="1:9" ht="25.4" customHeight="1">
      <c r="A307" s="129">
        <f t="shared" ca="1" si="4"/>
        <v>305</v>
      </c>
      <c r="B307" s="130" t="str">
        <f t="array" aca="1" ref="B307" ca="1">IF(AND($C307&lt;&gt;"",$C307&lt;&gt;0),INDEX(名冊[#All],MATCH($C307,名冊[[#All],[姓名]],0),COLUMN(名冊[[#All],[字號]])),"")</f>
        <v>1-764</v>
      </c>
      <c r="C307" s="125" t="str">
        <f t="array" aca="1" ref="C307" ca="1">IFERROR(INDEX(名冊[#All],SMALL(IF(INDIRECT("名冊[[#全部],["&amp;$A$1&amp;"]]")&lt;&gt;"",ROW(名冊[[#All],[通知1]]),"N"),ROW(名冊!A168)),COLUMN(名冊[[#All],[姓名]])),"")</f>
        <v>張翹鑫</v>
      </c>
      <c r="D307" s="134">
        <f t="array" aca="1" ref="D307" ca="1">IF(AND($C307&lt;&gt;"",$C307&lt;&gt;0),INDEX(名冊[#All],MATCH($C307,名冊[[#All],[姓名]],0),COLUMN(名冊[[#All],[備註]])),"")</f>
        <v>0</v>
      </c>
      <c r="E307" s="140">
        <f t="array" aca="1" ref="E307" ca="1">IF(AND($C307&lt;&gt;"",$C307&lt;&gt;0),INDEX(名冊[#All],MATCH($C307,名冊[[#All],[姓名]],0),COLUMN(名冊[[#All],[傳訊]])),"")</f>
        <v>0</v>
      </c>
      <c r="F307" s="131" t="str">
        <f t="array" aca="1" ref="F307" ca="1">IF(AND($C307&lt;&gt;"",$C307&lt;&gt;0),INDEX(名冊[#All],MATCH($C307,名冊[[#All],[姓名]],0),COLUMN(名冊[[#All],[通知1]])),"")</f>
        <v>0933860497</v>
      </c>
      <c r="G307" s="131">
        <f t="array" aca="1" ref="G307" ca="1">IF(AND($C307&lt;&gt;"",$C307&lt;&gt;0),INDEX(名冊[#All],MATCH($C307,名冊[[#All],[姓名]],0),COLUMN(名冊[[#All],[通知2]])),"")</f>
        <v>0</v>
      </c>
      <c r="H307" s="131">
        <f t="array" aca="1" ref="H307" ca="1">IF(AND($C307&lt;&gt;"",$C307&lt;&gt;0),INDEX(名冊[#All],MATCH($C307,名冊[[#All],[姓名]],0),COLUMN(名冊[[#All],[通知3]])),"")</f>
        <v>0</v>
      </c>
      <c r="I307" s="132" t="str">
        <f t="array" aca="1" ref="I307" ca="1">IF(AND($C307&lt;&gt;"",$C307&lt;&gt;0),(INDIRECT("簡訊[@"&amp;$A$1&amp;"]")&amp;","&amp;(IF(AND($C307&lt;&gt;"",$C307&lt;&gt;0),INDEX(名冊[#All],MATCH($C307,名冊[[#All],[姓名]],0),COLUMN(名冊[[#All],[簡訊]])),""))),"")</f>
        <v>0933860497,您好：通知張翹鑫 君於龍祥精神護理之家114年4月月費共 溢收17401元整，如有疑問請來電(分機218)，謝謝。</v>
      </c>
    </row>
    <row r="308" spans="1:9" ht="25.4" customHeight="1">
      <c r="A308" s="129">
        <f t="shared" ca="1" si="4"/>
        <v>306</v>
      </c>
      <c r="B308" s="130" t="str">
        <f t="array" aca="1" ref="B308" ca="1">IF(AND($C308&lt;&gt;"",$C308&lt;&gt;0),INDEX(名冊[#All],MATCH($C308,名冊[[#All],[姓名]],0),COLUMN(名冊[[#All],[字號]])),"")</f>
        <v>1-765</v>
      </c>
      <c r="C308" s="125" t="str">
        <f t="array" aca="1" ref="C308" ca="1">IFERROR(INDEX(名冊[#All],SMALL(IF(INDIRECT("名冊[[#全部],["&amp;$A$1&amp;"]]")&lt;&gt;"",ROW(名冊[[#All],[通知1]]),"N"),ROW(名冊!A169)),COLUMN(名冊[[#All],[姓名]])),"")</f>
        <v>鄭靜心</v>
      </c>
      <c r="D308" s="134">
        <f t="array" aca="1" ref="D308" ca="1">IF(AND($C308&lt;&gt;"",$C308&lt;&gt;0),INDEX(名冊[#All],MATCH($C308,名冊[[#All],[姓名]],0),COLUMN(名冊[[#All],[備註]])),"")</f>
        <v>0</v>
      </c>
      <c r="E308" s="140">
        <f t="array" aca="1" ref="E308" ca="1">IF(AND($C308&lt;&gt;"",$C308&lt;&gt;0),INDEX(名冊[#All],MATCH($C308,名冊[[#All],[姓名]],0),COLUMN(名冊[[#All],[傳訊]])),"")</f>
        <v>0</v>
      </c>
      <c r="F308" s="131" t="str">
        <f t="array" aca="1" ref="F308" ca="1">IF(AND($C308&lt;&gt;"",$C308&lt;&gt;0),INDEX(名冊[#All],MATCH($C308,名冊[[#All],[姓名]],0),COLUMN(名冊[[#All],[通知1]])),"")</f>
        <v>0921135950</v>
      </c>
      <c r="G308" s="131">
        <f t="array" aca="1" ref="G308" ca="1">IF(AND($C308&lt;&gt;"",$C308&lt;&gt;0),INDEX(名冊[#All],MATCH($C308,名冊[[#All],[姓名]],0),COLUMN(名冊[[#All],[通知2]])),"")</f>
        <v>0</v>
      </c>
      <c r="H308" s="131">
        <f t="array" aca="1" ref="H308" ca="1">IF(AND($C308&lt;&gt;"",$C308&lt;&gt;0),INDEX(名冊[#All],MATCH($C308,名冊[[#All],[姓名]],0),COLUMN(名冊[[#All],[通知3]])),"")</f>
        <v>0</v>
      </c>
      <c r="I308" s="132" t="str">
        <f t="array" aca="1" ref="I308" ca="1">IF(AND($C308&lt;&gt;"",$C308&lt;&gt;0),(INDIRECT("簡訊[@"&amp;$A$1&amp;"]")&amp;","&amp;(IF(AND($C308&lt;&gt;"",$C308&lt;&gt;0),INDEX(名冊[#All],MATCH($C308,名冊[[#All],[姓名]],0),COLUMN(名冊[[#All],[簡訊]])),""))),"")</f>
        <v>0921135950,您好：通知鄭靜心 君於龍祥精神護理之家114年4月月費共38066元整，如有疑問請來電(分機218)，謝謝。</v>
      </c>
    </row>
    <row r="309" spans="1:9" ht="25.4" customHeight="1">
      <c r="A309" s="129" t="str">
        <f t="shared" ca="1" si="4"/>
        <v/>
      </c>
      <c r="B309" s="130" t="str">
        <f t="array" aca="1" ref="B309" ca="1">IF(AND($C309&lt;&gt;"",$C309&lt;&gt;0),INDEX(名冊[#All],MATCH($C309,名冊[[#All],[姓名]],0),COLUMN(名冊[[#All],[字號]])),"")</f>
        <v/>
      </c>
      <c r="C309" s="125" t="str">
        <f t="array" aca="1" ref="C309" ca="1">IFERROR(INDEX(名冊[#All],SMALL(IF(INDIRECT("名冊[[#全部],["&amp;$A$1&amp;"]]")&lt;&gt;"",ROW(名冊[[#All],[通知1]]),"N"),ROW(名冊!#REF!)),COLUMN(名冊[[#All],[姓名]])),"")</f>
        <v/>
      </c>
      <c r="D309" s="134" t="str">
        <f t="array" aca="1" ref="D309" ca="1">IF(AND($C309&lt;&gt;"",$C309&lt;&gt;0),INDEX(名冊[#All],MATCH($C309,名冊[[#All],[姓名]],0),COLUMN(名冊[[#All],[備註]])),"")</f>
        <v/>
      </c>
      <c r="E309" s="140" t="str">
        <f t="array" aca="1" ref="E309" ca="1">IF(AND($C309&lt;&gt;"",$C309&lt;&gt;0),INDEX(名冊[#All],MATCH($C309,名冊[[#All],[姓名]],0),COLUMN(名冊[[#All],[傳訊]])),"")</f>
        <v/>
      </c>
      <c r="F309" s="131" t="str">
        <f t="array" aca="1" ref="F309" ca="1">IF(AND($C309&lt;&gt;"",$C309&lt;&gt;0),INDEX(名冊[#All],MATCH($C309,名冊[[#All],[姓名]],0),COLUMN(名冊[[#All],[通知1]])),"")</f>
        <v/>
      </c>
      <c r="G309" s="131" t="str">
        <f t="array" aca="1" ref="G309" ca="1">IF(AND($C309&lt;&gt;"",$C309&lt;&gt;0),INDEX(名冊[#All],MATCH($C309,名冊[[#All],[姓名]],0),COLUMN(名冊[[#All],[通知2]])),"")</f>
        <v/>
      </c>
      <c r="H309" s="131" t="str">
        <f t="array" aca="1" ref="H309" ca="1">IF(AND($C309&lt;&gt;"",$C309&lt;&gt;0),INDEX(名冊[#All],MATCH($C309,名冊[[#All],[姓名]],0),COLUMN(名冊[[#All],[通知3]])),"")</f>
        <v/>
      </c>
      <c r="I309" s="132" t="str">
        <f t="array" aca="1" ref="I309" ca="1">IF(AND($C309&lt;&gt;"",$C309&lt;&gt;0),(INDIRECT("簡訊[@"&amp;$A$1&amp;"]")&amp;","&amp;(IF(AND($C309&lt;&gt;"",$C309&lt;&gt;0),INDEX(名冊[#All],MATCH($C309,名冊[[#All],[姓名]],0),COLUMN(名冊[[#All],[簡訊]])),""))),"")</f>
        <v/>
      </c>
    </row>
    <row r="310" spans="1:9" ht="25.4" customHeight="1">
      <c r="A310" s="129">
        <f t="shared" ca="1" si="4"/>
        <v>308</v>
      </c>
      <c r="B310" s="130" t="str">
        <f t="array" aca="1" ref="B310" ca="1">IF(AND($C310&lt;&gt;"",$C310&lt;&gt;0),INDEX(名冊[#All],MATCH($C310,名冊[[#All],[姓名]],0),COLUMN(名冊[[#All],[字號]])),"")</f>
        <v>1-766</v>
      </c>
      <c r="C310" s="125" t="str">
        <f t="array" aca="1" ref="C310" ca="1">IFERROR(INDEX(名冊[#All],SMALL(IF(INDIRECT("名冊[[#全部],["&amp;$A$1&amp;"]]")&lt;&gt;"",ROW(名冊[[#All],[通知1]]),"N"),ROW(名冊!A170)),COLUMN(名冊[[#All],[姓名]])),"")</f>
        <v>張生書</v>
      </c>
      <c r="D310" s="134">
        <f t="array" aca="1" ref="D310" ca="1">IF(AND($C310&lt;&gt;"",$C310&lt;&gt;0),INDEX(名冊[#All],MATCH($C310,名冊[[#All],[姓名]],0),COLUMN(名冊[[#All],[備註]])),"")</f>
        <v>0</v>
      </c>
      <c r="E310" s="140">
        <f t="array" aca="1" ref="E310" ca="1">IF(AND($C310&lt;&gt;"",$C310&lt;&gt;0),INDEX(名冊[#All],MATCH($C310,名冊[[#All],[姓名]],0),COLUMN(名冊[[#All],[傳訊]])),"")</f>
        <v>0</v>
      </c>
      <c r="F310" s="131" t="str">
        <f t="array" aca="1" ref="F310" ca="1">IF(AND($C310&lt;&gt;"",$C310&lt;&gt;0),INDEX(名冊[#All],MATCH($C310,名冊[[#All],[姓名]],0),COLUMN(名冊[[#All],[通知1]])),"")</f>
        <v>0916979072</v>
      </c>
      <c r="G310" s="131">
        <f t="array" aca="1" ref="G310" ca="1">IF(AND($C310&lt;&gt;"",$C310&lt;&gt;0),INDEX(名冊[#All],MATCH($C310,名冊[[#All],[姓名]],0),COLUMN(名冊[[#All],[通知2]])),"")</f>
        <v>0</v>
      </c>
      <c r="H310" s="131">
        <f t="array" aca="1" ref="H310" ca="1">IF(AND($C310&lt;&gt;"",$C310&lt;&gt;0),INDEX(名冊[#All],MATCH($C310,名冊[[#All],[姓名]],0),COLUMN(名冊[[#All],[通知3]])),"")</f>
        <v>0</v>
      </c>
      <c r="I310" s="132" t="str">
        <f t="array" aca="1" ref="I310" ca="1">IF(AND($C310&lt;&gt;"",$C310&lt;&gt;0),(INDIRECT("簡訊[@"&amp;$A$1&amp;"]")&amp;","&amp;(IF(AND($C310&lt;&gt;"",$C310&lt;&gt;0),INDEX(名冊[#All],MATCH($C310,名冊[[#All],[姓名]],0),COLUMN(名冊[[#All],[簡訊]])),""))),"")</f>
        <v>0916979072,您好：通知張生書 君於龍祥精神護理之家114年4月月費共41938元整，如有疑問請來電(分機218)，謝謝。</v>
      </c>
    </row>
    <row r="311" spans="1:9" ht="25.4" customHeight="1">
      <c r="A311" s="129" t="str">
        <f t="shared" ca="1" si="4"/>
        <v/>
      </c>
      <c r="B311" s="130" t="str">
        <f t="array" aca="1" ref="B311" ca="1">IF(AND($C311&lt;&gt;"",$C311&lt;&gt;0),INDEX(名冊[#All],MATCH($C311,名冊[[#All],[姓名]],0),COLUMN(名冊[[#All],[字號]])),"")</f>
        <v/>
      </c>
      <c r="C311" s="125" t="str">
        <f t="array" aca="1" ref="C311" ca="1">IFERROR(INDEX(名冊[#All],SMALL(IF(INDIRECT("名冊[[#全部],["&amp;$A$1&amp;"]]")&lt;&gt;"",ROW(名冊[[#All],[通知1]]),"N"),ROW(名冊!#REF!)),COLUMN(名冊[[#All],[姓名]])),"")</f>
        <v/>
      </c>
      <c r="D311" s="134" t="str">
        <f t="array" aca="1" ref="D311" ca="1">IF(AND($C311&lt;&gt;"",$C311&lt;&gt;0),INDEX(名冊[#All],MATCH($C311,名冊[[#All],[姓名]],0),COLUMN(名冊[[#All],[備註]])),"")</f>
        <v/>
      </c>
      <c r="E311" s="140" t="str">
        <f t="array" aca="1" ref="E311" ca="1">IF(AND($C311&lt;&gt;"",$C311&lt;&gt;0),INDEX(名冊[#All],MATCH($C311,名冊[[#All],[姓名]],0),COLUMN(名冊[[#All],[傳訊]])),"")</f>
        <v/>
      </c>
      <c r="F311" s="131" t="str">
        <f t="array" aca="1" ref="F311" ca="1">IF(AND($C311&lt;&gt;"",$C311&lt;&gt;0),INDEX(名冊[#All],MATCH($C311,名冊[[#All],[姓名]],0),COLUMN(名冊[[#All],[通知1]])),"")</f>
        <v/>
      </c>
      <c r="G311" s="131" t="str">
        <f t="array" aca="1" ref="G311" ca="1">IF(AND($C311&lt;&gt;"",$C311&lt;&gt;0),INDEX(名冊[#All],MATCH($C311,名冊[[#All],[姓名]],0),COLUMN(名冊[[#All],[通知2]])),"")</f>
        <v/>
      </c>
      <c r="H311" s="131" t="str">
        <f t="array" aca="1" ref="H311" ca="1">IF(AND($C311&lt;&gt;"",$C311&lt;&gt;0),INDEX(名冊[#All],MATCH($C311,名冊[[#All],[姓名]],0),COLUMN(名冊[[#All],[通知3]])),"")</f>
        <v/>
      </c>
      <c r="I311" s="132" t="str">
        <f t="array" aca="1" ref="I311" ca="1">IF(AND($C311&lt;&gt;"",$C311&lt;&gt;0),(INDIRECT("簡訊[@"&amp;$A$1&amp;"]")&amp;","&amp;(IF(AND($C311&lt;&gt;"",$C311&lt;&gt;0),INDEX(名冊[#All],MATCH($C311,名冊[[#All],[姓名]],0),COLUMN(名冊[[#All],[簡訊]])),""))),"")</f>
        <v/>
      </c>
    </row>
    <row r="312" spans="1:9" ht="25.4" customHeight="1">
      <c r="A312" s="129" t="str">
        <f t="shared" ca="1" si="4"/>
        <v/>
      </c>
      <c r="B312" s="130" t="str">
        <f t="array" aca="1" ref="B312" ca="1">IF(AND($C312&lt;&gt;"",$C312&lt;&gt;0),INDEX(名冊[#All],MATCH($C312,名冊[[#All],[姓名]],0),COLUMN(名冊[[#All],[字號]])),"")</f>
        <v/>
      </c>
      <c r="C312" s="125" t="str">
        <f t="array" aca="1" ref="C312" ca="1">IFERROR(INDEX(名冊[#All],SMALL(IF(INDIRECT("名冊[[#全部],["&amp;$A$1&amp;"]]")&lt;&gt;"",ROW(名冊[[#All],[通知1]]),"N"),ROW(名冊!#REF!)),COLUMN(名冊[[#All],[姓名]])),"")</f>
        <v/>
      </c>
      <c r="D312" s="134" t="str">
        <f t="array" aca="1" ref="D312" ca="1">IF(AND($C312&lt;&gt;"",$C312&lt;&gt;0),INDEX(名冊[#All],MATCH($C312,名冊[[#All],[姓名]],0),COLUMN(名冊[[#All],[備註]])),"")</f>
        <v/>
      </c>
      <c r="E312" s="140" t="str">
        <f t="array" aca="1" ref="E312" ca="1">IF(AND($C312&lt;&gt;"",$C312&lt;&gt;0),INDEX(名冊[#All],MATCH($C312,名冊[[#All],[姓名]],0),COLUMN(名冊[[#All],[傳訊]])),"")</f>
        <v/>
      </c>
      <c r="F312" s="131" t="str">
        <f t="array" aca="1" ref="F312" ca="1">IF(AND($C312&lt;&gt;"",$C312&lt;&gt;0),INDEX(名冊[#All],MATCH($C312,名冊[[#All],[姓名]],0),COLUMN(名冊[[#All],[通知1]])),"")</f>
        <v/>
      </c>
      <c r="G312" s="131" t="str">
        <f t="array" aca="1" ref="G312" ca="1">IF(AND($C312&lt;&gt;"",$C312&lt;&gt;0),INDEX(名冊[#All],MATCH($C312,名冊[[#All],[姓名]],0),COLUMN(名冊[[#All],[通知2]])),"")</f>
        <v/>
      </c>
      <c r="H312" s="131" t="str">
        <f t="array" aca="1" ref="H312" ca="1">IF(AND($C312&lt;&gt;"",$C312&lt;&gt;0),INDEX(名冊[#All],MATCH($C312,名冊[[#All],[姓名]],0),COLUMN(名冊[[#All],[通知3]])),"")</f>
        <v/>
      </c>
      <c r="I312" s="132" t="str">
        <f t="array" aca="1" ref="I312" ca="1">IF(AND($C312&lt;&gt;"",$C312&lt;&gt;0),(INDIRECT("簡訊[@"&amp;$A$1&amp;"]")&amp;","&amp;(IF(AND($C312&lt;&gt;"",$C312&lt;&gt;0),INDEX(名冊[#All],MATCH($C312,名冊[[#All],[姓名]],0),COLUMN(名冊[[#All],[簡訊]])),""))),"")</f>
        <v/>
      </c>
    </row>
    <row r="313" spans="1:9" ht="25.4" customHeight="1">
      <c r="A313" s="129" t="str">
        <f t="shared" ca="1" si="4"/>
        <v/>
      </c>
      <c r="B313" s="130" t="str">
        <f t="array" aca="1" ref="B313" ca="1">IF(AND($C313&lt;&gt;"",$C313&lt;&gt;0),INDEX(名冊[#All],MATCH($C313,名冊[[#All],[姓名]],0),COLUMN(名冊[[#All],[字號]])),"")</f>
        <v/>
      </c>
      <c r="C313" s="125" t="str">
        <f t="array" aca="1" ref="C313" ca="1">IFERROR(INDEX(名冊[#All],SMALL(IF(INDIRECT("名冊[[#全部],["&amp;$A$1&amp;"]]")&lt;&gt;"",ROW(名冊[[#All],[通知1]]),"N"),ROW(名冊!#REF!)),COLUMN(名冊[[#All],[姓名]])),"")</f>
        <v/>
      </c>
      <c r="D313" s="134" t="str">
        <f t="array" aca="1" ref="D313" ca="1">IF(AND($C313&lt;&gt;"",$C313&lt;&gt;0),INDEX(名冊[#All],MATCH($C313,名冊[[#All],[姓名]],0),COLUMN(名冊[[#All],[備註]])),"")</f>
        <v/>
      </c>
      <c r="E313" s="140" t="str">
        <f t="array" aca="1" ref="E313" ca="1">IF(AND($C313&lt;&gt;"",$C313&lt;&gt;0),INDEX(名冊[#All],MATCH($C313,名冊[[#All],[姓名]],0),COLUMN(名冊[[#All],[傳訊]])),"")</f>
        <v/>
      </c>
      <c r="F313" s="131" t="str">
        <f t="array" aca="1" ref="F313" ca="1">IF(AND($C313&lt;&gt;"",$C313&lt;&gt;0),INDEX(名冊[#All],MATCH($C313,名冊[[#All],[姓名]],0),COLUMN(名冊[[#All],[通知1]])),"")</f>
        <v/>
      </c>
      <c r="G313" s="131" t="str">
        <f t="array" aca="1" ref="G313" ca="1">IF(AND($C313&lt;&gt;"",$C313&lt;&gt;0),INDEX(名冊[#All],MATCH($C313,名冊[[#All],[姓名]],0),COLUMN(名冊[[#All],[通知2]])),"")</f>
        <v/>
      </c>
      <c r="H313" s="131" t="str">
        <f t="array" aca="1" ref="H313" ca="1">IF(AND($C313&lt;&gt;"",$C313&lt;&gt;0),INDEX(名冊[#All],MATCH($C313,名冊[[#All],[姓名]],0),COLUMN(名冊[[#All],[通知3]])),"")</f>
        <v/>
      </c>
      <c r="I313" s="132" t="str">
        <f t="array" aca="1" ref="I313" ca="1">IF(AND($C313&lt;&gt;"",$C313&lt;&gt;0),(INDIRECT("簡訊[@"&amp;$A$1&amp;"]")&amp;","&amp;(IF(AND($C313&lt;&gt;"",$C313&lt;&gt;0),INDEX(名冊[#All],MATCH($C313,名冊[[#All],[姓名]],0),COLUMN(名冊[[#All],[簡訊]])),""))),"")</f>
        <v/>
      </c>
    </row>
    <row r="314" spans="1:9" ht="25.4" customHeight="1">
      <c r="A314" s="129">
        <f t="shared" ca="1" si="4"/>
        <v>312</v>
      </c>
      <c r="B314" s="130" t="str">
        <f t="array" aca="1" ref="B314" ca="1">IF(AND($C314&lt;&gt;"",$C314&lt;&gt;0),INDEX(名冊[#All],MATCH($C314,名冊[[#All],[姓名]],0),COLUMN(名冊[[#All],[字號]])),"")</f>
        <v>1-767</v>
      </c>
      <c r="C314" s="125" t="str">
        <f t="array" aca="1" ref="C314" ca="1">IFERROR(INDEX(名冊[#All],SMALL(IF(INDIRECT("名冊[[#全部],["&amp;$A$1&amp;"]]")&lt;&gt;"",ROW(名冊[[#All],[通知1]]),"N"),ROW(名冊!A171)),COLUMN(名冊[[#All],[姓名]])),"")</f>
        <v>解緯英</v>
      </c>
      <c r="D314" s="134">
        <f t="array" aca="1" ref="D314" ca="1">IF(AND($C314&lt;&gt;"",$C314&lt;&gt;0),INDEX(名冊[#All],MATCH($C314,名冊[[#All],[姓名]],0),COLUMN(名冊[[#All],[備註]])),"")</f>
        <v>0</v>
      </c>
      <c r="E314" s="140">
        <f t="array" aca="1" ref="E314" ca="1">IF(AND($C314&lt;&gt;"",$C314&lt;&gt;0),INDEX(名冊[#All],MATCH($C314,名冊[[#All],[姓名]],0),COLUMN(名冊[[#All],[傳訊]])),"")</f>
        <v>0</v>
      </c>
      <c r="F314" s="131" t="str">
        <f t="array" aca="1" ref="F314" ca="1">IF(AND($C314&lt;&gt;"",$C314&lt;&gt;0),INDEX(名冊[#All],MATCH($C314,名冊[[#All],[姓名]],0),COLUMN(名冊[[#All],[通知1]])),"")</f>
        <v>0983710006</v>
      </c>
      <c r="G314" s="131">
        <f t="array" aca="1" ref="G314" ca="1">IF(AND($C314&lt;&gt;"",$C314&lt;&gt;0),INDEX(名冊[#All],MATCH($C314,名冊[[#All],[姓名]],0),COLUMN(名冊[[#All],[通知2]])),"")</f>
        <v>0</v>
      </c>
      <c r="H314" s="131">
        <f t="array" aca="1" ref="H314" ca="1">IF(AND($C314&lt;&gt;"",$C314&lt;&gt;0),INDEX(名冊[#All],MATCH($C314,名冊[[#All],[姓名]],0),COLUMN(名冊[[#All],[通知3]])),"")</f>
        <v>0</v>
      </c>
      <c r="I314" s="132" t="str">
        <f t="array" aca="1" ref="I314" ca="1">IF(AND($C314&lt;&gt;"",$C314&lt;&gt;0),(INDIRECT("簡訊[@"&amp;$A$1&amp;"]")&amp;","&amp;(IF(AND($C314&lt;&gt;"",$C314&lt;&gt;0),INDEX(名冊[#All],MATCH($C314,名冊[[#All],[姓名]],0),COLUMN(名冊[[#All],[簡訊]])),""))),"")</f>
        <v>0983710006,您好：通知解緯英 君於龍祥精神護理之家114年4月月費共 溢收4722元整，如有疑問請來電(分機218)，謝謝。</v>
      </c>
    </row>
    <row r="315" spans="1:9" ht="25.4" customHeight="1">
      <c r="A315" s="129">
        <f t="shared" ca="1" si="4"/>
        <v>313</v>
      </c>
      <c r="B315" s="130" t="str">
        <f t="array" aca="1" ref="B315" ca="1">IF(AND($C315&lt;&gt;"",$C315&lt;&gt;0),INDEX(名冊[#All],MATCH($C315,名冊[[#All],[姓名]],0),COLUMN(名冊[[#All],[字號]])),"")</f>
        <v>1-768</v>
      </c>
      <c r="C315" s="125" t="str">
        <f t="array" aca="1" ref="C315" ca="1">IFERROR(INDEX(名冊[#All],SMALL(IF(INDIRECT("名冊[[#全部],["&amp;$A$1&amp;"]]")&lt;&gt;"",ROW(名冊[[#All],[通知1]]),"N"),ROW(名冊!A172)),COLUMN(名冊[[#All],[姓名]])),"")</f>
        <v>邱怡靜</v>
      </c>
      <c r="D315" s="134">
        <f t="array" aca="1" ref="D315" ca="1">IF(AND($C315&lt;&gt;"",$C315&lt;&gt;0),INDEX(名冊[#All],MATCH($C315,名冊[[#All],[姓名]],0),COLUMN(名冊[[#All],[備註]])),"")</f>
        <v>0</v>
      </c>
      <c r="E315" s="140">
        <f t="array" aca="1" ref="E315" ca="1">IF(AND($C315&lt;&gt;"",$C315&lt;&gt;0),INDEX(名冊[#All],MATCH($C315,名冊[[#All],[姓名]],0),COLUMN(名冊[[#All],[傳訊]])),"")</f>
        <v>0</v>
      </c>
      <c r="F315" s="131" t="str">
        <f t="array" aca="1" ref="F315" ca="1">IF(AND($C315&lt;&gt;"",$C315&lt;&gt;0),INDEX(名冊[#All],MATCH($C315,名冊[[#All],[姓名]],0),COLUMN(名冊[[#All],[通知1]])),"")</f>
        <v>037-994271；0911139636</v>
      </c>
      <c r="G315" s="131">
        <f t="array" aca="1" ref="G315" ca="1">IF(AND($C315&lt;&gt;"",$C315&lt;&gt;0),INDEX(名冊[#All],MATCH($C315,名冊[[#All],[姓名]],0),COLUMN(名冊[[#All],[通知2]])),"")</f>
        <v>0</v>
      </c>
      <c r="H315" s="131">
        <f t="array" aca="1" ref="H315" ca="1">IF(AND($C315&lt;&gt;"",$C315&lt;&gt;0),INDEX(名冊[#All],MATCH($C315,名冊[[#All],[姓名]],0),COLUMN(名冊[[#All],[通知3]])),"")</f>
        <v>0</v>
      </c>
      <c r="I315" s="132" t="str">
        <f t="array" aca="1" ref="I315" ca="1">IF(AND($C315&lt;&gt;"",$C315&lt;&gt;0),(INDIRECT("簡訊[@"&amp;$A$1&amp;"]")&amp;","&amp;(IF(AND($C315&lt;&gt;"",$C315&lt;&gt;0),INDEX(名冊[#All],MATCH($C315,名冊[[#All],[姓名]],0),COLUMN(名冊[[#All],[簡訊]])),""))),"")</f>
        <v>037-994271；0911139636,您好：通知邱怡靜 君於龍祥精神護理之家114年4月月費共7656元整，如有疑問請來電(分機218)，謝謝。</v>
      </c>
    </row>
    <row r="316" spans="1:9" ht="25.4" customHeight="1">
      <c r="A316" s="129">
        <f t="shared" ca="1" si="4"/>
        <v>314</v>
      </c>
      <c r="B316" s="130" t="str">
        <f t="array" aca="1" ref="B316" ca="1">IF(AND($C316&lt;&gt;"",$C316&lt;&gt;0),INDEX(名冊[#All],MATCH($C316,名冊[[#All],[姓名]],0),COLUMN(名冊[[#All],[字號]])),"")</f>
        <v>1-769</v>
      </c>
      <c r="C316" s="125" t="str">
        <f t="array" aca="1" ref="C316" ca="1">IFERROR(INDEX(名冊[#All],SMALL(IF(INDIRECT("名冊[[#全部],["&amp;$A$1&amp;"]]")&lt;&gt;"",ROW(名冊[[#All],[通知1]]),"N"),ROW(名冊!A173)),COLUMN(名冊[[#All],[姓名]])),"")</f>
        <v>謝新正</v>
      </c>
      <c r="D316" s="134">
        <f t="array" aca="1" ref="D316" ca="1">IF(AND($C316&lt;&gt;"",$C316&lt;&gt;0),INDEX(名冊[#All],MATCH($C316,名冊[[#All],[姓名]],0),COLUMN(名冊[[#All],[備註]])),"")</f>
        <v>0</v>
      </c>
      <c r="E316" s="140">
        <f t="array" aca="1" ref="E316" ca="1">IF(AND($C316&lt;&gt;"",$C316&lt;&gt;0),INDEX(名冊[#All],MATCH($C316,名冊[[#All],[姓名]],0),COLUMN(名冊[[#All],[傳訊]])),"")</f>
        <v>0</v>
      </c>
      <c r="F316" s="131" t="str">
        <f t="array" aca="1" ref="F316" ca="1">IF(AND($C316&lt;&gt;"",$C316&lt;&gt;0),INDEX(名冊[#All],MATCH($C316,名冊[[#All],[姓名]],0),COLUMN(名冊[[#All],[通知1]])),"")</f>
        <v>0903551833</v>
      </c>
      <c r="G316" s="131">
        <f t="array" aca="1" ref="G316" ca="1">IF(AND($C316&lt;&gt;"",$C316&lt;&gt;0),INDEX(名冊[#All],MATCH($C316,名冊[[#All],[姓名]],0),COLUMN(名冊[[#All],[通知2]])),"")</f>
        <v>0</v>
      </c>
      <c r="H316" s="131">
        <f t="array" aca="1" ref="H316" ca="1">IF(AND($C316&lt;&gt;"",$C316&lt;&gt;0),INDEX(名冊[#All],MATCH($C316,名冊[[#All],[姓名]],0),COLUMN(名冊[[#All],[通知3]])),"")</f>
        <v>0</v>
      </c>
      <c r="I316" s="132" t="str">
        <f t="array" aca="1" ref="I316" ca="1">IF(AND($C316&lt;&gt;"",$C316&lt;&gt;0),(INDIRECT("簡訊[@"&amp;$A$1&amp;"]")&amp;","&amp;(IF(AND($C316&lt;&gt;"",$C316&lt;&gt;0),INDEX(名冊[#All],MATCH($C316,名冊[[#All],[姓名]],0),COLUMN(名冊[[#All],[簡訊]])),""))),"")</f>
        <v>0903551833,您好：通知謝新正 君於龍祥精神護理之家114年4月月費共37980元整，如有疑問請來電(分機218)，謝謝。</v>
      </c>
    </row>
    <row r="317" spans="1:9" ht="25.4" customHeight="1">
      <c r="A317" s="129" t="str">
        <f t="shared" ca="1" si="4"/>
        <v/>
      </c>
      <c r="B317" s="130" t="str">
        <f t="array" aca="1" ref="B317" ca="1">IF(AND($C317&lt;&gt;"",$C317&lt;&gt;0),INDEX(名冊[#All],MATCH($C317,名冊[[#All],[姓名]],0),COLUMN(名冊[[#All],[字號]])),"")</f>
        <v/>
      </c>
      <c r="C317" s="125" t="str">
        <f t="array" aca="1" ref="C317" ca="1">IFERROR(INDEX(名冊[#All],SMALL(IF(INDIRECT("名冊[[#全部],["&amp;$A$1&amp;"]]")&lt;&gt;"",ROW(名冊[[#All],[通知1]]),"N"),ROW(名冊!#REF!)),COLUMN(名冊[[#All],[姓名]])),"")</f>
        <v/>
      </c>
      <c r="D317" s="134" t="str">
        <f t="array" aca="1" ref="D317" ca="1">IF(AND($C317&lt;&gt;"",$C317&lt;&gt;0),INDEX(名冊[#All],MATCH($C317,名冊[[#All],[姓名]],0),COLUMN(名冊[[#All],[備註]])),"")</f>
        <v/>
      </c>
      <c r="E317" s="140" t="str">
        <f t="array" aca="1" ref="E317" ca="1">IF(AND($C317&lt;&gt;"",$C317&lt;&gt;0),INDEX(名冊[#All],MATCH($C317,名冊[[#All],[姓名]],0),COLUMN(名冊[[#All],[傳訊]])),"")</f>
        <v/>
      </c>
      <c r="F317" s="131" t="str">
        <f t="array" aca="1" ref="F317" ca="1">IF(AND($C317&lt;&gt;"",$C317&lt;&gt;0),INDEX(名冊[#All],MATCH($C317,名冊[[#All],[姓名]],0),COLUMN(名冊[[#All],[通知1]])),"")</f>
        <v/>
      </c>
      <c r="G317" s="131" t="str">
        <f t="array" aca="1" ref="G317" ca="1">IF(AND($C317&lt;&gt;"",$C317&lt;&gt;0),INDEX(名冊[#All],MATCH($C317,名冊[[#All],[姓名]],0),COLUMN(名冊[[#All],[通知2]])),"")</f>
        <v/>
      </c>
      <c r="H317" s="131" t="str">
        <f t="array" aca="1" ref="H317" ca="1">IF(AND($C317&lt;&gt;"",$C317&lt;&gt;0),INDEX(名冊[#All],MATCH($C317,名冊[[#All],[姓名]],0),COLUMN(名冊[[#All],[通知3]])),"")</f>
        <v/>
      </c>
      <c r="I317" s="132" t="str">
        <f t="array" aca="1" ref="I317" ca="1">IF(AND($C317&lt;&gt;"",$C317&lt;&gt;0),(INDIRECT("簡訊[@"&amp;$A$1&amp;"]")&amp;","&amp;(IF(AND($C317&lt;&gt;"",$C317&lt;&gt;0),INDEX(名冊[#All],MATCH($C317,名冊[[#All],[姓名]],0),COLUMN(名冊[[#All],[簡訊]])),""))),"")</f>
        <v/>
      </c>
    </row>
    <row r="318" spans="1:9" ht="25.4" customHeight="1">
      <c r="A318" s="129" t="str">
        <f t="shared" ca="1" si="4"/>
        <v/>
      </c>
      <c r="B318" s="130" t="str">
        <f t="array" aca="1" ref="B318" ca="1">IF(AND($C318&lt;&gt;"",$C318&lt;&gt;0),INDEX(名冊[#All],MATCH($C318,名冊[[#All],[姓名]],0),COLUMN(名冊[[#All],[字號]])),"")</f>
        <v/>
      </c>
      <c r="C318" s="125" t="str">
        <f t="array" aca="1" ref="C318" ca="1">IFERROR(INDEX(名冊[#All],SMALL(IF(INDIRECT("名冊[[#全部],["&amp;$A$1&amp;"]]")&lt;&gt;"",ROW(名冊[[#All],[通知1]]),"N"),ROW(名冊!#REF!)),COLUMN(名冊[[#All],[姓名]])),"")</f>
        <v/>
      </c>
      <c r="D318" s="134" t="str">
        <f t="array" aca="1" ref="D318" ca="1">IF(AND($C318&lt;&gt;"",$C318&lt;&gt;0),INDEX(名冊[#All],MATCH($C318,名冊[[#All],[姓名]],0),COLUMN(名冊[[#All],[備註]])),"")</f>
        <v/>
      </c>
      <c r="E318" s="140" t="str">
        <f t="array" aca="1" ref="E318" ca="1">IF(AND($C318&lt;&gt;"",$C318&lt;&gt;0),INDEX(名冊[#All],MATCH($C318,名冊[[#All],[姓名]],0),COLUMN(名冊[[#All],[傳訊]])),"")</f>
        <v/>
      </c>
      <c r="F318" s="131" t="str">
        <f t="array" aca="1" ref="F318" ca="1">IF(AND($C318&lt;&gt;"",$C318&lt;&gt;0),INDEX(名冊[#All],MATCH($C318,名冊[[#All],[姓名]],0),COLUMN(名冊[[#All],[通知1]])),"")</f>
        <v/>
      </c>
      <c r="G318" s="131" t="str">
        <f t="array" aca="1" ref="G318" ca="1">IF(AND($C318&lt;&gt;"",$C318&lt;&gt;0),INDEX(名冊[#All],MATCH($C318,名冊[[#All],[姓名]],0),COLUMN(名冊[[#All],[通知2]])),"")</f>
        <v/>
      </c>
      <c r="H318" s="131" t="str">
        <f t="array" aca="1" ref="H318" ca="1">IF(AND($C318&lt;&gt;"",$C318&lt;&gt;0),INDEX(名冊[#All],MATCH($C318,名冊[[#All],[姓名]],0),COLUMN(名冊[[#All],[通知3]])),"")</f>
        <v/>
      </c>
      <c r="I318" s="132" t="str">
        <f t="array" aca="1" ref="I318" ca="1">IF(AND($C318&lt;&gt;"",$C318&lt;&gt;0),(INDIRECT("簡訊[@"&amp;$A$1&amp;"]")&amp;","&amp;(IF(AND($C318&lt;&gt;"",$C318&lt;&gt;0),INDEX(名冊[#All],MATCH($C318,名冊[[#All],[姓名]],0),COLUMN(名冊[[#All],[簡訊]])),""))),"")</f>
        <v/>
      </c>
    </row>
    <row r="319" spans="1:9" ht="25.4" customHeight="1">
      <c r="A319" s="129" t="str">
        <f t="shared" ca="1" si="4"/>
        <v/>
      </c>
      <c r="B319" s="130" t="str">
        <f t="array" aca="1" ref="B319" ca="1">IF(AND($C319&lt;&gt;"",$C319&lt;&gt;0),INDEX(名冊[#All],MATCH($C319,名冊[[#All],[姓名]],0),COLUMN(名冊[[#All],[字號]])),"")</f>
        <v/>
      </c>
      <c r="C319" s="125" t="str">
        <f t="array" aca="1" ref="C319" ca="1">IFERROR(INDEX(名冊[#All],SMALL(IF(INDIRECT("名冊[[#全部],["&amp;$A$1&amp;"]]")&lt;&gt;"",ROW(名冊[[#All],[通知1]]),"N"),ROW(名冊!#REF!)),COLUMN(名冊[[#All],[姓名]])),"")</f>
        <v/>
      </c>
      <c r="D319" s="134" t="str">
        <f t="array" aca="1" ref="D319" ca="1">IF(AND($C319&lt;&gt;"",$C319&lt;&gt;0),INDEX(名冊[#All],MATCH($C319,名冊[[#All],[姓名]],0),COLUMN(名冊[[#All],[備註]])),"")</f>
        <v/>
      </c>
      <c r="E319" s="140" t="str">
        <f t="array" aca="1" ref="E319" ca="1">IF(AND($C319&lt;&gt;"",$C319&lt;&gt;0),INDEX(名冊[#All],MATCH($C319,名冊[[#All],[姓名]],0),COLUMN(名冊[[#All],[傳訊]])),"")</f>
        <v/>
      </c>
      <c r="F319" s="131" t="str">
        <f t="array" aca="1" ref="F319" ca="1">IF(AND($C319&lt;&gt;"",$C319&lt;&gt;0),INDEX(名冊[#All],MATCH($C319,名冊[[#All],[姓名]],0),COLUMN(名冊[[#All],[通知1]])),"")</f>
        <v/>
      </c>
      <c r="G319" s="131" t="str">
        <f t="array" aca="1" ref="G319" ca="1">IF(AND($C319&lt;&gt;"",$C319&lt;&gt;0),INDEX(名冊[#All],MATCH($C319,名冊[[#All],[姓名]],0),COLUMN(名冊[[#All],[通知2]])),"")</f>
        <v/>
      </c>
      <c r="H319" s="131" t="str">
        <f t="array" aca="1" ref="H319" ca="1">IF(AND($C319&lt;&gt;"",$C319&lt;&gt;0),INDEX(名冊[#All],MATCH($C319,名冊[[#All],[姓名]],0),COLUMN(名冊[[#All],[通知3]])),"")</f>
        <v/>
      </c>
      <c r="I319" s="132" t="str">
        <f t="array" aca="1" ref="I319" ca="1">IF(AND($C319&lt;&gt;"",$C319&lt;&gt;0),(INDIRECT("簡訊[@"&amp;$A$1&amp;"]")&amp;","&amp;(IF(AND($C319&lt;&gt;"",$C319&lt;&gt;0),INDEX(名冊[#All],MATCH($C319,名冊[[#All],[姓名]],0),COLUMN(名冊[[#All],[簡訊]])),""))),"")</f>
        <v/>
      </c>
    </row>
    <row r="320" spans="1:9" ht="25.4" customHeight="1">
      <c r="A320" s="129" t="str">
        <f t="shared" ca="1" si="4"/>
        <v/>
      </c>
      <c r="B320" s="130" t="str">
        <f t="array" aca="1" ref="B320" ca="1">IF(AND($C320&lt;&gt;"",$C320&lt;&gt;0),INDEX(名冊[#All],MATCH($C320,名冊[[#All],[姓名]],0),COLUMN(名冊[[#All],[字號]])),"")</f>
        <v/>
      </c>
      <c r="C320" s="125" t="str">
        <f t="array" aca="1" ref="C320" ca="1">IFERROR(INDEX(名冊[#All],SMALL(IF(INDIRECT("名冊[[#全部],["&amp;$A$1&amp;"]]")&lt;&gt;"",ROW(名冊[[#All],[通知1]]),"N"),ROW(名冊!#REF!)),COLUMN(名冊[[#All],[姓名]])),"")</f>
        <v/>
      </c>
      <c r="D320" s="134" t="str">
        <f t="array" aca="1" ref="D320" ca="1">IF(AND($C320&lt;&gt;"",$C320&lt;&gt;0),INDEX(名冊[#All],MATCH($C320,名冊[[#All],[姓名]],0),COLUMN(名冊[[#All],[備註]])),"")</f>
        <v/>
      </c>
      <c r="E320" s="140" t="str">
        <f t="array" aca="1" ref="E320" ca="1">IF(AND($C320&lt;&gt;"",$C320&lt;&gt;0),INDEX(名冊[#All],MATCH($C320,名冊[[#All],[姓名]],0),COLUMN(名冊[[#All],[傳訊]])),"")</f>
        <v/>
      </c>
      <c r="F320" s="131" t="str">
        <f t="array" aca="1" ref="F320" ca="1">IF(AND($C320&lt;&gt;"",$C320&lt;&gt;0),INDEX(名冊[#All],MATCH($C320,名冊[[#All],[姓名]],0),COLUMN(名冊[[#All],[通知1]])),"")</f>
        <v/>
      </c>
      <c r="G320" s="131" t="str">
        <f t="array" aca="1" ref="G320" ca="1">IF(AND($C320&lt;&gt;"",$C320&lt;&gt;0),INDEX(名冊[#All],MATCH($C320,名冊[[#All],[姓名]],0),COLUMN(名冊[[#All],[通知2]])),"")</f>
        <v/>
      </c>
      <c r="H320" s="131" t="str">
        <f t="array" aca="1" ref="H320" ca="1">IF(AND($C320&lt;&gt;"",$C320&lt;&gt;0),INDEX(名冊[#All],MATCH($C320,名冊[[#All],[姓名]],0),COLUMN(名冊[[#All],[通知3]])),"")</f>
        <v/>
      </c>
      <c r="I320" s="132" t="str">
        <f t="array" aca="1" ref="I320" ca="1">IF(AND($C320&lt;&gt;"",$C320&lt;&gt;0),(INDIRECT("簡訊[@"&amp;$A$1&amp;"]")&amp;","&amp;(IF(AND($C320&lt;&gt;"",$C320&lt;&gt;0),INDEX(名冊[#All],MATCH($C320,名冊[[#All],[姓名]],0),COLUMN(名冊[[#All],[簡訊]])),""))),"")</f>
        <v/>
      </c>
    </row>
    <row r="321" spans="1:9" ht="25.4" customHeight="1">
      <c r="A321" s="129">
        <f t="shared" ca="1" si="4"/>
        <v>319</v>
      </c>
      <c r="B321" s="130" t="str">
        <f t="array" aca="1" ref="B321" ca="1">IF(AND($C321&lt;&gt;"",$C321&lt;&gt;0),INDEX(名冊[#All],MATCH($C321,名冊[[#All],[姓名]],0),COLUMN(名冊[[#All],[字號]])),"")</f>
        <v>1-770</v>
      </c>
      <c r="C321" s="125" t="str">
        <f t="array" aca="1" ref="C321" ca="1">IFERROR(INDEX(名冊[#All],SMALL(IF(INDIRECT("名冊[[#全部],["&amp;$A$1&amp;"]]")&lt;&gt;"",ROW(名冊[[#All],[通知1]]),"N"),ROW(名冊!A174)),COLUMN(名冊[[#All],[姓名]])),"")</f>
        <v>麥春蘭</v>
      </c>
      <c r="D321" s="134">
        <f t="array" aca="1" ref="D321" ca="1">IF(AND($C321&lt;&gt;"",$C321&lt;&gt;0),INDEX(名冊[#All],MATCH($C321,名冊[[#All],[姓名]],0),COLUMN(名冊[[#All],[備註]])),"")</f>
        <v>0</v>
      </c>
      <c r="E321" s="140">
        <f t="array" aca="1" ref="E321" ca="1">IF(AND($C321&lt;&gt;"",$C321&lt;&gt;0),INDEX(名冊[#All],MATCH($C321,名冊[[#All],[姓名]],0),COLUMN(名冊[[#All],[傳訊]])),"")</f>
        <v>0</v>
      </c>
      <c r="F321" s="131" t="str">
        <f t="array" aca="1" ref="F321" ca="1">IF(AND($C321&lt;&gt;"",$C321&lt;&gt;0),INDEX(名冊[#All],MATCH($C321,名冊[[#All],[姓名]],0),COLUMN(名冊[[#All],[通知1]])),"")</f>
        <v>0932237475</v>
      </c>
      <c r="G321" s="131">
        <f t="array" aca="1" ref="G321" ca="1">IF(AND($C321&lt;&gt;"",$C321&lt;&gt;0),INDEX(名冊[#All],MATCH($C321,名冊[[#All],[姓名]],0),COLUMN(名冊[[#All],[通知2]])),"")</f>
        <v>0</v>
      </c>
      <c r="H321" s="131">
        <f t="array" aca="1" ref="H321" ca="1">IF(AND($C321&lt;&gt;"",$C321&lt;&gt;0),INDEX(名冊[#All],MATCH($C321,名冊[[#All],[姓名]],0),COLUMN(名冊[[#All],[通知3]])),"")</f>
        <v>0</v>
      </c>
      <c r="I321" s="132" t="str">
        <f t="array" aca="1" ref="I321" ca="1">IF(AND($C321&lt;&gt;"",$C321&lt;&gt;0),(INDIRECT("簡訊[@"&amp;$A$1&amp;"]")&amp;","&amp;(IF(AND($C321&lt;&gt;"",$C321&lt;&gt;0),INDEX(名冊[#All],MATCH($C321,名冊[[#All],[姓名]],0),COLUMN(名冊[[#All],[簡訊]])),""))),"")</f>
        <v>0932237475,您好：通知麥春蘭 君於龍祥精神護理之家114年4月月費共36592元整，如有疑問請來電(分機218)，謝謝。</v>
      </c>
    </row>
    <row r="322" spans="1:9" ht="25.4" customHeight="1">
      <c r="A322" s="129" t="str">
        <f t="shared" ca="1" si="4"/>
        <v/>
      </c>
      <c r="B322" s="130" t="str">
        <f t="array" aca="1" ref="B322" ca="1">IF(AND($C322&lt;&gt;"",$C322&lt;&gt;0),INDEX(名冊[#All],MATCH($C322,名冊[[#All],[姓名]],0),COLUMN(名冊[[#All],[字號]])),"")</f>
        <v/>
      </c>
      <c r="C322" s="125" t="str">
        <f t="array" aca="1" ref="C322" ca="1">IFERROR(INDEX(名冊[#All],SMALL(IF(INDIRECT("名冊[[#全部],["&amp;$A$1&amp;"]]")&lt;&gt;"",ROW(名冊[[#All],[通知1]]),"N"),ROW(名冊!#REF!)),COLUMN(名冊[[#All],[姓名]])),"")</f>
        <v/>
      </c>
      <c r="D322" s="134" t="str">
        <f t="array" aca="1" ref="D322" ca="1">IF(AND($C322&lt;&gt;"",$C322&lt;&gt;0),INDEX(名冊[#All],MATCH($C322,名冊[[#All],[姓名]],0),COLUMN(名冊[[#All],[備註]])),"")</f>
        <v/>
      </c>
      <c r="E322" s="140" t="str">
        <f t="array" aca="1" ref="E322" ca="1">IF(AND($C322&lt;&gt;"",$C322&lt;&gt;0),INDEX(名冊[#All],MATCH($C322,名冊[[#All],[姓名]],0),COLUMN(名冊[[#All],[傳訊]])),"")</f>
        <v/>
      </c>
      <c r="F322" s="131" t="str">
        <f t="array" aca="1" ref="F322" ca="1">IF(AND($C322&lt;&gt;"",$C322&lt;&gt;0),INDEX(名冊[#All],MATCH($C322,名冊[[#All],[姓名]],0),COLUMN(名冊[[#All],[通知1]])),"")</f>
        <v/>
      </c>
      <c r="G322" s="131" t="str">
        <f t="array" aca="1" ref="G322" ca="1">IF(AND($C322&lt;&gt;"",$C322&lt;&gt;0),INDEX(名冊[#All],MATCH($C322,名冊[[#All],[姓名]],0),COLUMN(名冊[[#All],[通知2]])),"")</f>
        <v/>
      </c>
      <c r="H322" s="131" t="str">
        <f t="array" aca="1" ref="H322" ca="1">IF(AND($C322&lt;&gt;"",$C322&lt;&gt;0),INDEX(名冊[#All],MATCH($C322,名冊[[#All],[姓名]],0),COLUMN(名冊[[#All],[通知3]])),"")</f>
        <v/>
      </c>
      <c r="I322" s="132" t="str">
        <f t="array" aca="1" ref="I322" ca="1">IF(AND($C322&lt;&gt;"",$C322&lt;&gt;0),(INDIRECT("簡訊[@"&amp;$A$1&amp;"]")&amp;","&amp;(IF(AND($C322&lt;&gt;"",$C322&lt;&gt;0),INDEX(名冊[#All],MATCH($C322,名冊[[#All],[姓名]],0),COLUMN(名冊[[#All],[簡訊]])),""))),"")</f>
        <v/>
      </c>
    </row>
    <row r="323" spans="1:9" ht="25.4" customHeight="1">
      <c r="A323" s="129" t="str">
        <f t="shared" ref="A323:A386" ca="1" si="5">IF($C323&lt;&gt;"",ROW()-2,"")</f>
        <v/>
      </c>
      <c r="B323" s="130" t="str">
        <f t="array" aca="1" ref="B323" ca="1">IF(AND($C323&lt;&gt;"",$C323&lt;&gt;0),INDEX(名冊[#All],MATCH($C323,名冊[[#All],[姓名]],0),COLUMN(名冊[[#All],[字號]])),"")</f>
        <v/>
      </c>
      <c r="C323" s="125" t="str">
        <f t="array" aca="1" ref="C323" ca="1">IFERROR(INDEX(名冊[#All],SMALL(IF(INDIRECT("名冊[[#全部],["&amp;$A$1&amp;"]]")&lt;&gt;"",ROW(名冊[[#All],[通知1]]),"N"),ROW(名冊!#REF!)),COLUMN(名冊[[#All],[姓名]])),"")</f>
        <v/>
      </c>
      <c r="D323" s="134" t="str">
        <f t="array" aca="1" ref="D323" ca="1">IF(AND($C323&lt;&gt;"",$C323&lt;&gt;0),INDEX(名冊[#All],MATCH($C323,名冊[[#All],[姓名]],0),COLUMN(名冊[[#All],[備註]])),"")</f>
        <v/>
      </c>
      <c r="E323" s="140" t="str">
        <f t="array" aca="1" ref="E323" ca="1">IF(AND($C323&lt;&gt;"",$C323&lt;&gt;0),INDEX(名冊[#All],MATCH($C323,名冊[[#All],[姓名]],0),COLUMN(名冊[[#All],[傳訊]])),"")</f>
        <v/>
      </c>
      <c r="F323" s="131" t="str">
        <f t="array" aca="1" ref="F323" ca="1">IF(AND($C323&lt;&gt;"",$C323&lt;&gt;0),INDEX(名冊[#All],MATCH($C323,名冊[[#All],[姓名]],0),COLUMN(名冊[[#All],[通知1]])),"")</f>
        <v/>
      </c>
      <c r="G323" s="131" t="str">
        <f t="array" aca="1" ref="G323" ca="1">IF(AND($C323&lt;&gt;"",$C323&lt;&gt;0),INDEX(名冊[#All],MATCH($C323,名冊[[#All],[姓名]],0),COLUMN(名冊[[#All],[通知2]])),"")</f>
        <v/>
      </c>
      <c r="H323" s="131" t="str">
        <f t="array" aca="1" ref="H323" ca="1">IF(AND($C323&lt;&gt;"",$C323&lt;&gt;0),INDEX(名冊[#All],MATCH($C323,名冊[[#All],[姓名]],0),COLUMN(名冊[[#All],[通知3]])),"")</f>
        <v/>
      </c>
      <c r="I323" s="132" t="str">
        <f t="array" aca="1" ref="I323" ca="1">IF(AND($C323&lt;&gt;"",$C323&lt;&gt;0),(INDIRECT("簡訊[@"&amp;$A$1&amp;"]")&amp;","&amp;(IF(AND($C323&lt;&gt;"",$C323&lt;&gt;0),INDEX(名冊[#All],MATCH($C323,名冊[[#All],[姓名]],0),COLUMN(名冊[[#All],[簡訊]])),""))),"")</f>
        <v/>
      </c>
    </row>
    <row r="324" spans="1:9" ht="25.4" customHeight="1">
      <c r="A324" s="129">
        <f t="shared" ca="1" si="5"/>
        <v>322</v>
      </c>
      <c r="B324" s="130" t="str">
        <f t="array" aca="1" ref="B324" ca="1">IF(AND($C324&lt;&gt;"",$C324&lt;&gt;0),INDEX(名冊[#All],MATCH($C324,名冊[[#All],[姓名]],0),COLUMN(名冊[[#All],[字號]])),"")</f>
        <v>1-772</v>
      </c>
      <c r="C324" s="125" t="str">
        <f t="array" aca="1" ref="C324" ca="1">IFERROR(INDEX(名冊[#All],SMALL(IF(INDIRECT("名冊[[#全部],["&amp;$A$1&amp;"]]")&lt;&gt;"",ROW(名冊[[#All],[通知1]]),"N"),ROW(名冊!A175)),COLUMN(名冊[[#All],[姓名]])),"")</f>
        <v>謝臺富</v>
      </c>
      <c r="D324" s="134" t="str">
        <f t="array" aca="1" ref="D324" ca="1">IF(AND($C324&lt;&gt;"",$C324&lt;&gt;0),INDEX(名冊[#All],MATCH($C324,名冊[[#All],[姓名]],0),COLUMN(名冊[[#All],[備註]])),"")</f>
        <v>114/03/07桃園市安置</v>
      </c>
      <c r="E324" s="140">
        <f t="array" aca="1" ref="E324" ca="1">IF(AND($C324&lt;&gt;"",$C324&lt;&gt;0),INDEX(名冊[#All],MATCH($C324,名冊[[#All],[姓名]],0),COLUMN(名冊[[#All],[傳訊]])),"")</f>
        <v>0</v>
      </c>
      <c r="F324" s="131" t="str">
        <f t="array" aca="1" ref="F324" ca="1">IF(AND($C324&lt;&gt;"",$C324&lt;&gt;0),INDEX(名冊[#All],MATCH($C324,名冊[[#All],[姓名]],0),COLUMN(名冊[[#All],[通知1]])),"")</f>
        <v>03-4970225分機15</v>
      </c>
      <c r="G324" s="131">
        <f t="array" aca="1" ref="G324" ca="1">IF(AND($C324&lt;&gt;"",$C324&lt;&gt;0),INDEX(名冊[#All],MATCH($C324,名冊[[#All],[姓名]],0),COLUMN(名冊[[#All],[通知2]])),"")</f>
        <v>0</v>
      </c>
      <c r="H324" s="131">
        <f t="array" aca="1" ref="H324" ca="1">IF(AND($C324&lt;&gt;"",$C324&lt;&gt;0),INDEX(名冊[#All],MATCH($C324,名冊[[#All],[姓名]],0),COLUMN(名冊[[#All],[通知3]])),"")</f>
        <v>0</v>
      </c>
      <c r="I324" s="132" t="str">
        <f t="array" aca="1" ref="I324" ca="1">IF(AND($C324&lt;&gt;"",$C324&lt;&gt;0),(INDIRECT("簡訊[@"&amp;$A$1&amp;"]")&amp;","&amp;(IF(AND($C324&lt;&gt;"",$C324&lt;&gt;0),INDEX(名冊[#All],MATCH($C324,名冊[[#All],[姓名]],0),COLUMN(名冊[[#All],[簡訊]])),""))),"")</f>
        <v>03-4970225分機15,您好：通知謝臺富 君於龍祥精神護理之家114年4月月費共30000元整，如有疑問請來電(分機218)，謝謝。</v>
      </c>
    </row>
    <row r="325" spans="1:9" ht="25.4" customHeight="1">
      <c r="A325" s="129">
        <f t="shared" ca="1" si="5"/>
        <v>323</v>
      </c>
      <c r="B325" s="130" t="str">
        <f t="array" aca="1" ref="B325" ca="1">IF(AND($C325&lt;&gt;"",$C325&lt;&gt;0),INDEX(名冊[#All],MATCH($C325,名冊[[#All],[姓名]],0),COLUMN(名冊[[#All],[字號]])),"")</f>
        <v>1-773</v>
      </c>
      <c r="C325" s="125" t="str">
        <f t="array" aca="1" ref="C325" ca="1">IFERROR(INDEX(名冊[#All],SMALL(IF(INDIRECT("名冊[[#全部],["&amp;$A$1&amp;"]]")&lt;&gt;"",ROW(名冊[[#All],[通知1]]),"N"),ROW(名冊!A176)),COLUMN(名冊[[#All],[姓名]])),"")</f>
        <v>張武正</v>
      </c>
      <c r="D325" s="134">
        <f t="array" aca="1" ref="D325" ca="1">IF(AND($C325&lt;&gt;"",$C325&lt;&gt;0),INDEX(名冊[#All],MATCH($C325,名冊[[#All],[姓名]],0),COLUMN(名冊[[#All],[備註]])),"")</f>
        <v>0</v>
      </c>
      <c r="E325" s="140">
        <f t="array" aca="1" ref="E325" ca="1">IF(AND($C325&lt;&gt;"",$C325&lt;&gt;0),INDEX(名冊[#All],MATCH($C325,名冊[[#All],[姓名]],0),COLUMN(名冊[[#All],[傳訊]])),"")</f>
        <v>0</v>
      </c>
      <c r="F325" s="131" t="str">
        <f t="array" aca="1" ref="F325" ca="1">IF(AND($C325&lt;&gt;"",$C325&lt;&gt;0),INDEX(名冊[#All],MATCH($C325,名冊[[#All],[姓名]],0),COLUMN(名冊[[#All],[通知1]])),"")</f>
        <v>0910105379</v>
      </c>
      <c r="G325" s="131">
        <f t="array" aca="1" ref="G325" ca="1">IF(AND($C325&lt;&gt;"",$C325&lt;&gt;0),INDEX(名冊[#All],MATCH($C325,名冊[[#All],[姓名]],0),COLUMN(名冊[[#All],[通知2]])),"")</f>
        <v>0</v>
      </c>
      <c r="H325" s="131">
        <f t="array" aca="1" ref="H325" ca="1">IF(AND($C325&lt;&gt;"",$C325&lt;&gt;0),INDEX(名冊[#All],MATCH($C325,名冊[[#All],[姓名]],0),COLUMN(名冊[[#All],[通知3]])),"")</f>
        <v>0</v>
      </c>
      <c r="I325" s="132" t="str">
        <f t="array" aca="1" ref="I325" ca="1">IF(AND($C325&lt;&gt;"",$C325&lt;&gt;0),(INDIRECT("簡訊[@"&amp;$A$1&amp;"]")&amp;","&amp;(IF(AND($C325&lt;&gt;"",$C325&lt;&gt;0),INDEX(名冊[#All],MATCH($C325,名冊[[#All],[姓名]],0),COLUMN(名冊[[#All],[簡訊]])),""))),"")</f>
        <v>0910105379,您好：通知張武正 君於龍祥精神護理之家114年4月月費共30120元整，如有疑問請來電(分機218)，謝謝。</v>
      </c>
    </row>
    <row r="326" spans="1:9" ht="25.4" customHeight="1">
      <c r="A326" s="129" t="str">
        <f t="shared" ca="1" si="5"/>
        <v/>
      </c>
      <c r="B326" s="130" t="str">
        <f t="array" aca="1" ref="B326" ca="1">IF(AND($C326&lt;&gt;"",$C326&lt;&gt;0),INDEX(名冊[#All],MATCH($C326,名冊[[#All],[姓名]],0),COLUMN(名冊[[#All],[字號]])),"")</f>
        <v/>
      </c>
      <c r="C326" s="125" t="str">
        <f t="array" aca="1" ref="C326" ca="1">IFERROR(INDEX(名冊[#All],SMALL(IF(INDIRECT("名冊[[#全部],["&amp;$A$1&amp;"]]")&lt;&gt;"",ROW(名冊[[#All],[通知1]]),"N"),ROW(名冊!#REF!)),COLUMN(名冊[[#All],[姓名]])),"")</f>
        <v/>
      </c>
      <c r="D326" s="134" t="str">
        <f t="array" aca="1" ref="D326" ca="1">IF(AND($C326&lt;&gt;"",$C326&lt;&gt;0),INDEX(名冊[#All],MATCH($C326,名冊[[#All],[姓名]],0),COLUMN(名冊[[#All],[備註]])),"")</f>
        <v/>
      </c>
      <c r="E326" s="140" t="str">
        <f t="array" aca="1" ref="E326" ca="1">IF(AND($C326&lt;&gt;"",$C326&lt;&gt;0),INDEX(名冊[#All],MATCH($C326,名冊[[#All],[姓名]],0),COLUMN(名冊[[#All],[傳訊]])),"")</f>
        <v/>
      </c>
      <c r="F326" s="131" t="str">
        <f t="array" aca="1" ref="F326" ca="1">IF(AND($C326&lt;&gt;"",$C326&lt;&gt;0),INDEX(名冊[#All],MATCH($C326,名冊[[#All],[姓名]],0),COLUMN(名冊[[#All],[通知1]])),"")</f>
        <v/>
      </c>
      <c r="G326" s="131" t="str">
        <f t="array" aca="1" ref="G326" ca="1">IF(AND($C326&lt;&gt;"",$C326&lt;&gt;0),INDEX(名冊[#All],MATCH($C326,名冊[[#All],[姓名]],0),COLUMN(名冊[[#All],[通知2]])),"")</f>
        <v/>
      </c>
      <c r="H326" s="131" t="str">
        <f t="array" aca="1" ref="H326" ca="1">IF(AND($C326&lt;&gt;"",$C326&lt;&gt;0),INDEX(名冊[#All],MATCH($C326,名冊[[#All],[姓名]],0),COLUMN(名冊[[#All],[通知3]])),"")</f>
        <v/>
      </c>
      <c r="I326" s="132" t="str">
        <f t="array" aca="1" ref="I326" ca="1">IF(AND($C326&lt;&gt;"",$C326&lt;&gt;0),(INDIRECT("簡訊[@"&amp;$A$1&amp;"]")&amp;","&amp;(IF(AND($C326&lt;&gt;"",$C326&lt;&gt;0),INDEX(名冊[#All],MATCH($C326,名冊[[#All],[姓名]],0),COLUMN(名冊[[#All],[簡訊]])),""))),"")</f>
        <v/>
      </c>
    </row>
    <row r="327" spans="1:9" ht="25.4" customHeight="1">
      <c r="A327" s="129" t="str">
        <f t="shared" ca="1" si="5"/>
        <v/>
      </c>
      <c r="B327" s="130" t="str">
        <f t="array" aca="1" ref="B327" ca="1">IF(AND($C327&lt;&gt;"",$C327&lt;&gt;0),INDEX(名冊[#All],MATCH($C327,名冊[[#All],[姓名]],0),COLUMN(名冊[[#All],[字號]])),"")</f>
        <v/>
      </c>
      <c r="C327" s="125" t="str">
        <f t="array" aca="1" ref="C327" ca="1">IFERROR(INDEX(名冊[#All],SMALL(IF(INDIRECT("名冊[[#全部],["&amp;$A$1&amp;"]]")&lt;&gt;"",ROW(名冊[[#All],[通知1]]),"N"),ROW(名冊!#REF!)),COLUMN(名冊[[#All],[姓名]])),"")</f>
        <v/>
      </c>
      <c r="D327" s="134" t="str">
        <f t="array" aca="1" ref="D327" ca="1">IF(AND($C327&lt;&gt;"",$C327&lt;&gt;0),INDEX(名冊[#All],MATCH($C327,名冊[[#All],[姓名]],0),COLUMN(名冊[[#All],[備註]])),"")</f>
        <v/>
      </c>
      <c r="E327" s="140" t="str">
        <f t="array" aca="1" ref="E327" ca="1">IF(AND($C327&lt;&gt;"",$C327&lt;&gt;0),INDEX(名冊[#All],MATCH($C327,名冊[[#All],[姓名]],0),COLUMN(名冊[[#All],[傳訊]])),"")</f>
        <v/>
      </c>
      <c r="F327" s="131" t="str">
        <f t="array" aca="1" ref="F327" ca="1">IF(AND($C327&lt;&gt;"",$C327&lt;&gt;0),INDEX(名冊[#All],MATCH($C327,名冊[[#All],[姓名]],0),COLUMN(名冊[[#All],[通知1]])),"")</f>
        <v/>
      </c>
      <c r="G327" s="131" t="str">
        <f t="array" aca="1" ref="G327" ca="1">IF(AND($C327&lt;&gt;"",$C327&lt;&gt;0),INDEX(名冊[#All],MATCH($C327,名冊[[#All],[姓名]],0),COLUMN(名冊[[#All],[通知2]])),"")</f>
        <v/>
      </c>
      <c r="H327" s="131" t="str">
        <f t="array" aca="1" ref="H327" ca="1">IF(AND($C327&lt;&gt;"",$C327&lt;&gt;0),INDEX(名冊[#All],MATCH($C327,名冊[[#All],[姓名]],0),COLUMN(名冊[[#All],[通知3]])),"")</f>
        <v/>
      </c>
      <c r="I327" s="132" t="str">
        <f t="array" aca="1" ref="I327" ca="1">IF(AND($C327&lt;&gt;"",$C327&lt;&gt;0),(INDIRECT("簡訊[@"&amp;$A$1&amp;"]")&amp;","&amp;(IF(AND($C327&lt;&gt;"",$C327&lt;&gt;0),INDEX(名冊[#All],MATCH($C327,名冊[[#All],[姓名]],0),COLUMN(名冊[[#All],[簡訊]])),""))),"")</f>
        <v/>
      </c>
    </row>
    <row r="328" spans="1:9" ht="25.4" customHeight="1">
      <c r="A328" s="129">
        <f t="shared" ca="1" si="5"/>
        <v>326</v>
      </c>
      <c r="B328" s="130" t="str">
        <f t="array" aca="1" ref="B328" ca="1">IF(AND($C328&lt;&gt;"",$C328&lt;&gt;0),INDEX(名冊[#All],MATCH($C328,名冊[[#All],[姓名]],0),COLUMN(名冊[[#All],[字號]])),"")</f>
        <v>2-051</v>
      </c>
      <c r="C328" s="125" t="str">
        <f t="array" aca="1" ref="C328" ca="1">IFERROR(INDEX(名冊[#All],SMALL(IF(INDIRECT("名冊[[#全部],["&amp;$A$1&amp;"]]")&lt;&gt;"",ROW(名冊[[#All],[通知1]]),"N"),ROW(名冊!A177)),COLUMN(名冊[[#All],[姓名]])),"")</f>
        <v>姚威羽</v>
      </c>
      <c r="D328" s="134" t="str">
        <f t="array" aca="1" ref="D328" ca="1">IF(AND($C328&lt;&gt;"",$C328&lt;&gt;0),INDEX(名冊[#All],MATCH($C328,名冊[[#All],[姓名]],0),COLUMN(名冊[[#All],[備註]])),"")</f>
        <v>113/01/01-新竹市安置</v>
      </c>
      <c r="E328" s="140">
        <f t="array" aca="1" ref="E328" ca="1">IF(AND($C328&lt;&gt;"",$C328&lt;&gt;0),INDEX(名冊[#All],MATCH($C328,名冊[[#All],[姓名]],0),COLUMN(名冊[[#All],[傳訊]])),"")</f>
        <v>0</v>
      </c>
      <c r="F328" s="131" t="str">
        <f t="array" aca="1" ref="F328" ca="1">IF(AND($C328&lt;&gt;"",$C328&lt;&gt;0),INDEX(名冊[#All],MATCH($C328,名冊[[#All],[姓名]],0),COLUMN(名冊[[#All],[通知1]])),"")</f>
        <v>0915822161</v>
      </c>
      <c r="G328" s="131">
        <f t="array" aca="1" ref="G328" ca="1">IF(AND($C328&lt;&gt;"",$C328&lt;&gt;0),INDEX(名冊[#All],MATCH($C328,名冊[[#All],[姓名]],0),COLUMN(名冊[[#All],[通知2]])),"")</f>
        <v>0</v>
      </c>
      <c r="H328" s="131">
        <f t="array" aca="1" ref="H328" ca="1">IF(AND($C328&lt;&gt;"",$C328&lt;&gt;0),INDEX(名冊[#All],MATCH($C328,名冊[[#All],[姓名]],0),COLUMN(名冊[[#All],[通知3]])),"")</f>
        <v>0</v>
      </c>
      <c r="I328" s="132" t="str">
        <f t="array" aca="1" ref="I328" ca="1">IF(AND($C328&lt;&gt;"",$C328&lt;&gt;0),(INDIRECT("簡訊[@"&amp;$A$1&amp;"]")&amp;","&amp;(IF(AND($C328&lt;&gt;"",$C328&lt;&gt;0),INDEX(名冊[#All],MATCH($C328,名冊[[#All],[姓名]],0),COLUMN(名冊[[#All],[簡訊]])),""))),"")</f>
        <v>0915822161,您好：通知姚威羽 君於龍祥護理之家114年4月月費共12941元整，如有疑問請來電(分機218)，謝謝。</v>
      </c>
    </row>
    <row r="329" spans="1:9" ht="25.4" customHeight="1">
      <c r="A329" s="129" t="str">
        <f t="shared" ca="1" si="5"/>
        <v/>
      </c>
      <c r="B329" s="130" t="str">
        <f t="array" aca="1" ref="B329" ca="1">IF(AND($C329&lt;&gt;"",$C329&lt;&gt;0),INDEX(名冊[#All],MATCH($C329,名冊[[#All],[姓名]],0),COLUMN(名冊[[#All],[字號]])),"")</f>
        <v/>
      </c>
      <c r="C329" s="125" t="str">
        <f t="array" aca="1" ref="C329" ca="1">IFERROR(INDEX(名冊[#All],SMALL(IF(INDIRECT("名冊[[#全部],["&amp;$A$1&amp;"]]")&lt;&gt;"",ROW(名冊[[#All],[通知1]]),"N"),ROW(名冊!#REF!)),COLUMN(名冊[[#All],[姓名]])),"")</f>
        <v/>
      </c>
      <c r="D329" s="134" t="str">
        <f t="array" aca="1" ref="D329" ca="1">IF(AND($C329&lt;&gt;"",$C329&lt;&gt;0),INDEX(名冊[#All],MATCH($C329,名冊[[#All],[姓名]],0),COLUMN(名冊[[#All],[備註]])),"")</f>
        <v/>
      </c>
      <c r="E329" s="140" t="str">
        <f t="array" aca="1" ref="E329" ca="1">IF(AND($C329&lt;&gt;"",$C329&lt;&gt;0),INDEX(名冊[#All],MATCH($C329,名冊[[#All],[姓名]],0),COLUMN(名冊[[#All],[傳訊]])),"")</f>
        <v/>
      </c>
      <c r="F329" s="131" t="str">
        <f t="array" aca="1" ref="F329" ca="1">IF(AND($C329&lt;&gt;"",$C329&lt;&gt;0),INDEX(名冊[#All],MATCH($C329,名冊[[#All],[姓名]],0),COLUMN(名冊[[#All],[通知1]])),"")</f>
        <v/>
      </c>
      <c r="G329" s="131" t="str">
        <f t="array" aca="1" ref="G329" ca="1">IF(AND($C329&lt;&gt;"",$C329&lt;&gt;0),INDEX(名冊[#All],MATCH($C329,名冊[[#All],[姓名]],0),COLUMN(名冊[[#All],[通知2]])),"")</f>
        <v/>
      </c>
      <c r="H329" s="131" t="str">
        <f t="array" aca="1" ref="H329" ca="1">IF(AND($C329&lt;&gt;"",$C329&lt;&gt;0),INDEX(名冊[#All],MATCH($C329,名冊[[#All],[姓名]],0),COLUMN(名冊[[#All],[通知3]])),"")</f>
        <v/>
      </c>
      <c r="I329" s="132" t="str">
        <f t="array" aca="1" ref="I329" ca="1">IF(AND($C329&lt;&gt;"",$C329&lt;&gt;0),(INDIRECT("簡訊[@"&amp;$A$1&amp;"]")&amp;","&amp;(IF(AND($C329&lt;&gt;"",$C329&lt;&gt;0),INDEX(名冊[#All],MATCH($C329,名冊[[#All],[姓名]],0),COLUMN(名冊[[#All],[簡訊]])),""))),"")</f>
        <v/>
      </c>
    </row>
    <row r="330" spans="1:9" ht="25.4" customHeight="1">
      <c r="A330" s="129">
        <f t="shared" ca="1" si="5"/>
        <v>328</v>
      </c>
      <c r="B330" s="130" t="str">
        <f t="array" aca="1" ref="B330" ca="1">IF(AND($C330&lt;&gt;"",$C330&lt;&gt;0),INDEX(名冊[#All],MATCH($C330,名冊[[#All],[姓名]],0),COLUMN(名冊[[#All],[字號]])),"")</f>
        <v>2-054</v>
      </c>
      <c r="C330" s="125" t="str">
        <f t="array" aca="1" ref="C330" ca="1">IFERROR(INDEX(名冊[#All],SMALL(IF(INDIRECT("名冊[[#全部],["&amp;$A$1&amp;"]]")&lt;&gt;"",ROW(名冊[[#All],[通知1]]),"N"),ROW(名冊!A178)),COLUMN(名冊[[#All],[姓名]])),"")</f>
        <v>黃朝木</v>
      </c>
      <c r="D330" s="134" t="str">
        <f t="array" aca="1" ref="D330" ca="1">IF(AND($C330&lt;&gt;"",$C330&lt;&gt;0),INDEX(名冊[#All],MATCH($C330,名冊[[#All],[姓名]],0),COLUMN(名冊[[#All],[備註]])),"")</f>
        <v>7/30退住轉竹榮護家</v>
      </c>
      <c r="E330" s="140">
        <f t="array" aca="1" ref="E330" ca="1">IF(AND($C330&lt;&gt;"",$C330&lt;&gt;0),INDEX(名冊[#All],MATCH($C330,名冊[[#All],[姓名]],0),COLUMN(名冊[[#All],[傳訊]])),"")</f>
        <v>0</v>
      </c>
      <c r="F330" s="131" t="str">
        <f t="array" aca="1" ref="F330" ca="1">IF(AND($C330&lt;&gt;"",$C330&lt;&gt;0),INDEX(名冊[#All],MATCH($C330,名冊[[#All],[姓名]],0),COLUMN(名冊[[#All],[通知1]])),"")</f>
        <v>0933602712</v>
      </c>
      <c r="G330" s="131">
        <f t="array" aca="1" ref="G330" ca="1">IF(AND($C330&lt;&gt;"",$C330&lt;&gt;0),INDEX(名冊[#All],MATCH($C330,名冊[[#All],[姓名]],0),COLUMN(名冊[[#All],[通知2]])),"")</f>
        <v>0</v>
      </c>
      <c r="H330" s="131">
        <f t="array" aca="1" ref="H330" ca="1">IF(AND($C330&lt;&gt;"",$C330&lt;&gt;0),INDEX(名冊[#All],MATCH($C330,名冊[[#All],[姓名]],0),COLUMN(名冊[[#All],[通知3]])),"")</f>
        <v>0</v>
      </c>
      <c r="I330" s="132" t="str">
        <f t="array" aca="1" ref="I330" ca="1">IF(AND($C330&lt;&gt;"",$C330&lt;&gt;0),(INDIRECT("簡訊[@"&amp;$A$1&amp;"]")&amp;","&amp;(IF(AND($C330&lt;&gt;"",$C330&lt;&gt;0),INDEX(名冊[#All],MATCH($C330,名冊[[#All],[姓名]],0),COLUMN(名冊[[#All],[簡訊]])),""))),"")</f>
        <v>0933602712,您好：通知黃朝木 君於龍祥護理之家114年4月月費共16215元整，如有疑問請來電(分機218)，謝謝。</v>
      </c>
    </row>
    <row r="331" spans="1:9" ht="25.4" customHeight="1">
      <c r="A331" s="129">
        <f t="shared" ca="1" si="5"/>
        <v>329</v>
      </c>
      <c r="B331" s="130" t="str">
        <f t="array" aca="1" ref="B331" ca="1">IF(AND($C331&lt;&gt;"",$C331&lt;&gt;0),INDEX(名冊[#All],MATCH($C331,名冊[[#All],[姓名]],0),COLUMN(名冊[[#All],[字號]])),"")</f>
        <v>2-066</v>
      </c>
      <c r="C331" s="125" t="str">
        <f t="array" aca="1" ref="C331" ca="1">IFERROR(INDEX(名冊[#All],SMALL(IF(INDIRECT("名冊[[#全部],["&amp;$A$1&amp;"]]")&lt;&gt;"",ROW(名冊[[#All],[通知1]]),"N"),ROW(名冊!A179)),COLUMN(名冊[[#All],[姓名]])),"")</f>
        <v>楊月雲</v>
      </c>
      <c r="D331" s="134" t="str">
        <f t="array" aca="1" ref="D331" ca="1">IF(AND($C331&lt;&gt;"",$C331&lt;&gt;0),INDEX(名冊[#All],MATCH($C331,名冊[[#All],[姓名]],0),COLUMN(名冊[[#All],[備註]])),"")</f>
        <v>※加發訊人名</v>
      </c>
      <c r="E331" s="140">
        <f t="array" aca="1" ref="E331" ca="1">IF(AND($C331&lt;&gt;"",$C331&lt;&gt;0),INDEX(名冊[#All],MATCH($C331,名冊[[#All],[姓名]],0),COLUMN(名冊[[#All],[傳訊]])),"")</f>
        <v>0</v>
      </c>
      <c r="F331" s="131" t="str">
        <f t="array" aca="1" ref="F331" ca="1">IF(AND($C331&lt;&gt;"",$C331&lt;&gt;0),INDEX(名冊[#All],MATCH($C331,名冊[[#All],[姓名]],0),COLUMN(名冊[[#All],[通知1]])),"")</f>
        <v>0955840527</v>
      </c>
      <c r="G331" s="131">
        <f t="array" aca="1" ref="G331" ca="1">IF(AND($C331&lt;&gt;"",$C331&lt;&gt;0),INDEX(名冊[#All],MATCH($C331,名冊[[#All],[姓名]],0),COLUMN(名冊[[#All],[通知2]])),"")</f>
        <v>0</v>
      </c>
      <c r="H331" s="131">
        <f t="array" aca="1" ref="H331" ca="1">IF(AND($C331&lt;&gt;"",$C331&lt;&gt;0),INDEX(名冊[#All],MATCH($C331,名冊[[#All],[姓名]],0),COLUMN(名冊[[#All],[通知3]])),"")</f>
        <v>0</v>
      </c>
      <c r="I331" s="132" t="str">
        <f t="array" aca="1" ref="I331" ca="1">IF(AND($C331&lt;&gt;"",$C331&lt;&gt;0),(INDIRECT("簡訊[@"&amp;$A$1&amp;"]")&amp;","&amp;(IF(AND($C331&lt;&gt;"",$C331&lt;&gt;0),INDEX(名冊[#All],MATCH($C331,名冊[[#All],[姓名]],0),COLUMN(名冊[[#All],[簡訊]])),""))),"")</f>
        <v>0955840527,您好：通知楊月雲 君於龍祥護理之家114年4月月費共26380元整，如有疑問請來電(分機218)，謝謝。</v>
      </c>
    </row>
    <row r="332" spans="1:9" ht="25.4" customHeight="1">
      <c r="A332" s="129">
        <f t="shared" ca="1" si="5"/>
        <v>330</v>
      </c>
      <c r="B332" s="130" t="str">
        <f t="array" aca="1" ref="B332" ca="1">IF(AND($C332&lt;&gt;"",$C332&lt;&gt;0),INDEX(名冊[#All],MATCH($C332,名冊[[#All],[姓名]],0),COLUMN(名冊[[#All],[字號]])),"")</f>
        <v>2-067</v>
      </c>
      <c r="C332" s="125" t="str">
        <f t="array" aca="1" ref="C332" ca="1">IFERROR(INDEX(名冊[#All],SMALL(IF(INDIRECT("名冊[[#全部],["&amp;$A$1&amp;"]]")&lt;&gt;"",ROW(名冊[[#All],[通知1]]),"N"),ROW(名冊!A180)),COLUMN(名冊[[#All],[姓名]])),"")</f>
        <v>戴章輝</v>
      </c>
      <c r="D332" s="134" t="str">
        <f t="array" aca="1" ref="D332" ca="1">IF(AND($C332&lt;&gt;"",$C332&lt;&gt;0),INDEX(名冊[#All],MATCH($C332,名冊[[#All],[姓名]],0),COLUMN(名冊[[#All],[備註]])),"")</f>
        <v>.不用簡訊(固定繳費)</v>
      </c>
      <c r="E332" s="140" t="str">
        <f t="array" aca="1" ref="E332" ca="1">IF(AND($C332&lt;&gt;"",$C332&lt;&gt;0),INDEX(名冊[#All],MATCH($C332,名冊[[#All],[姓名]],0),COLUMN(名冊[[#All],[傳訊]])),"")</f>
        <v>X</v>
      </c>
      <c r="F332" s="131" t="str">
        <f t="array" aca="1" ref="F332" ca="1">IF(AND($C332&lt;&gt;"",$C332&lt;&gt;0),INDEX(名冊[#All],MATCH($C332,名冊[[#All],[姓名]],0),COLUMN(名冊[[#All],[通知1]])),"")</f>
        <v>0928048864</v>
      </c>
      <c r="G332" s="131">
        <f t="array" aca="1" ref="G332" ca="1">IF(AND($C332&lt;&gt;"",$C332&lt;&gt;0),INDEX(名冊[#All],MATCH($C332,名冊[[#All],[姓名]],0),COLUMN(名冊[[#All],[通知2]])),"")</f>
        <v>0</v>
      </c>
      <c r="H332" s="131">
        <f t="array" aca="1" ref="H332" ca="1">IF(AND($C332&lt;&gt;"",$C332&lt;&gt;0),INDEX(名冊[#All],MATCH($C332,名冊[[#All],[姓名]],0),COLUMN(名冊[[#All],[通知3]])),"")</f>
        <v>0</v>
      </c>
      <c r="I332" s="132" t="str">
        <f t="array" aca="1" ref="I332" ca="1">IF(AND($C332&lt;&gt;"",$C332&lt;&gt;0),(INDIRECT("簡訊[@"&amp;$A$1&amp;"]")&amp;","&amp;(IF(AND($C332&lt;&gt;"",$C332&lt;&gt;0),INDEX(名冊[#All],MATCH($C332,名冊[[#All],[姓名]],0),COLUMN(名冊[[#All],[簡訊]])),""))),"")</f>
        <v>0928048864,您好：通知戴章輝 君於龍祥護理之家114年4月月費(含欠費)共13743元整，如有疑問請來電(分機218)，謝謝。</v>
      </c>
    </row>
    <row r="333" spans="1:9" ht="25.4" customHeight="1">
      <c r="A333" s="129" t="str">
        <f t="shared" ca="1" si="5"/>
        <v/>
      </c>
      <c r="B333" s="130" t="str">
        <f t="array" aca="1" ref="B333" ca="1">IF(AND($C333&lt;&gt;"",$C333&lt;&gt;0),INDEX(名冊[#All],MATCH($C333,名冊[[#All],[姓名]],0),COLUMN(名冊[[#All],[字號]])),"")</f>
        <v/>
      </c>
      <c r="C333" s="125" t="str">
        <f t="array" aca="1" ref="C333" ca="1">IFERROR(INDEX(名冊[#All],SMALL(IF(INDIRECT("名冊[[#全部],["&amp;$A$1&amp;"]]")&lt;&gt;"",ROW(名冊[[#All],[通知1]]),"N"),ROW(名冊!#REF!)),COLUMN(名冊[[#All],[姓名]])),"")</f>
        <v/>
      </c>
      <c r="D333" s="134" t="str">
        <f t="array" aca="1" ref="D333" ca="1">IF(AND($C333&lt;&gt;"",$C333&lt;&gt;0),INDEX(名冊[#All],MATCH($C333,名冊[[#All],[姓名]],0),COLUMN(名冊[[#All],[備註]])),"")</f>
        <v/>
      </c>
      <c r="E333" s="140" t="str">
        <f t="array" aca="1" ref="E333" ca="1">IF(AND($C333&lt;&gt;"",$C333&lt;&gt;0),INDEX(名冊[#All],MATCH($C333,名冊[[#All],[姓名]],0),COLUMN(名冊[[#All],[傳訊]])),"")</f>
        <v/>
      </c>
      <c r="F333" s="131" t="str">
        <f t="array" aca="1" ref="F333" ca="1">IF(AND($C333&lt;&gt;"",$C333&lt;&gt;0),INDEX(名冊[#All],MATCH($C333,名冊[[#All],[姓名]],0),COLUMN(名冊[[#All],[通知1]])),"")</f>
        <v/>
      </c>
      <c r="G333" s="131" t="str">
        <f t="array" aca="1" ref="G333" ca="1">IF(AND($C333&lt;&gt;"",$C333&lt;&gt;0),INDEX(名冊[#All],MATCH($C333,名冊[[#All],[姓名]],0),COLUMN(名冊[[#All],[通知2]])),"")</f>
        <v/>
      </c>
      <c r="H333" s="131" t="str">
        <f t="array" aca="1" ref="H333" ca="1">IF(AND($C333&lt;&gt;"",$C333&lt;&gt;0),INDEX(名冊[#All],MATCH($C333,名冊[[#All],[姓名]],0),COLUMN(名冊[[#All],[通知3]])),"")</f>
        <v/>
      </c>
      <c r="I333" s="132" t="str">
        <f t="array" aca="1" ref="I333" ca="1">IF(AND($C333&lt;&gt;"",$C333&lt;&gt;0),(INDIRECT("簡訊[@"&amp;$A$1&amp;"]")&amp;","&amp;(IF(AND($C333&lt;&gt;"",$C333&lt;&gt;0),INDEX(名冊[#All],MATCH($C333,名冊[[#All],[姓名]],0),COLUMN(名冊[[#All],[簡訊]])),""))),"")</f>
        <v/>
      </c>
    </row>
    <row r="334" spans="1:9" ht="25.4" customHeight="1">
      <c r="A334" s="129">
        <f t="shared" ca="1" si="5"/>
        <v>332</v>
      </c>
      <c r="B334" s="130" t="str">
        <f t="array" aca="1" ref="B334" ca="1">IF(AND($C334&lt;&gt;"",$C334&lt;&gt;0),INDEX(名冊[#All],MATCH($C334,名冊[[#All],[姓名]],0),COLUMN(名冊[[#All],[字號]])),"")</f>
        <v>2-081</v>
      </c>
      <c r="C334" s="125" t="str">
        <f t="array" aca="1" ref="C334" ca="1">IFERROR(INDEX(名冊[#All],SMALL(IF(INDIRECT("名冊[[#全部],["&amp;$A$1&amp;"]]")&lt;&gt;"",ROW(名冊[[#All],[通知1]]),"N"),ROW(名冊!A181)),COLUMN(名冊[[#All],[姓名]])),"")</f>
        <v>陳育泉</v>
      </c>
      <c r="D334" s="134">
        <f t="array" aca="1" ref="D334" ca="1">IF(AND($C334&lt;&gt;"",$C334&lt;&gt;0),INDEX(名冊[#All],MATCH($C334,名冊[[#All],[姓名]],0),COLUMN(名冊[[#All],[備註]])),"")</f>
        <v>0</v>
      </c>
      <c r="E334" s="140">
        <f t="array" aca="1" ref="E334" ca="1">IF(AND($C334&lt;&gt;"",$C334&lt;&gt;0),INDEX(名冊[#All],MATCH($C334,名冊[[#All],[姓名]],0),COLUMN(名冊[[#All],[傳訊]])),"")</f>
        <v>0</v>
      </c>
      <c r="F334" s="131" t="str">
        <f t="array" aca="1" ref="F334" ca="1">IF(AND($C334&lt;&gt;"",$C334&lt;&gt;0),INDEX(名冊[#All],MATCH($C334,名冊[[#All],[姓名]],0),COLUMN(名冊[[#All],[通知1]])),"")</f>
        <v>0935103102</v>
      </c>
      <c r="G334" s="131">
        <f t="array" aca="1" ref="G334" ca="1">IF(AND($C334&lt;&gt;"",$C334&lt;&gt;0),INDEX(名冊[#All],MATCH($C334,名冊[[#All],[姓名]],0),COLUMN(名冊[[#All],[通知2]])),"")</f>
        <v>0</v>
      </c>
      <c r="H334" s="131">
        <f t="array" aca="1" ref="H334" ca="1">IF(AND($C334&lt;&gt;"",$C334&lt;&gt;0),INDEX(名冊[#All],MATCH($C334,名冊[[#All],[姓名]],0),COLUMN(名冊[[#All],[通知3]])),"")</f>
        <v>0</v>
      </c>
      <c r="I334" s="132" t="str">
        <f t="array" aca="1" ref="I334" ca="1">IF(AND($C334&lt;&gt;"",$C334&lt;&gt;0),(INDIRECT("簡訊[@"&amp;$A$1&amp;"]")&amp;","&amp;(IF(AND($C334&lt;&gt;"",$C334&lt;&gt;0),INDEX(名冊[#All],MATCH($C334,名冊[[#All],[姓名]],0),COLUMN(名冊[[#All],[簡訊]])),""))),"")</f>
        <v>0935103102,您好：通知陳育泉 君於龍祥護理之家114年4月月費共28860元整，如有疑問請來電(分機218)，謝謝。</v>
      </c>
    </row>
    <row r="335" spans="1:9" ht="25.4" customHeight="1">
      <c r="A335" s="129">
        <f t="shared" ca="1" si="5"/>
        <v>333</v>
      </c>
      <c r="B335" s="130" t="str">
        <f t="array" aca="1" ref="B335" ca="1">IF(AND($C335&lt;&gt;"",$C335&lt;&gt;0),INDEX(名冊[#All],MATCH($C335,名冊[[#All],[姓名]],0),COLUMN(名冊[[#All],[字號]])),"")</f>
        <v>2-086</v>
      </c>
      <c r="C335" s="125" t="str">
        <f t="array" aca="1" ref="C335" ca="1">IFERROR(INDEX(名冊[#All],SMALL(IF(INDIRECT("名冊[[#全部],["&amp;$A$1&amp;"]]")&lt;&gt;"",ROW(名冊[[#All],[通知1]]),"N"),ROW(名冊!A182)),COLUMN(名冊[[#All],[姓名]])),"")</f>
        <v>陳永波</v>
      </c>
      <c r="D335" s="134">
        <f t="array" aca="1" ref="D335" ca="1">IF(AND($C335&lt;&gt;"",$C335&lt;&gt;0),INDEX(名冊[#All],MATCH($C335,名冊[[#All],[姓名]],0),COLUMN(名冊[[#All],[備註]])),"")</f>
        <v>0</v>
      </c>
      <c r="E335" s="140">
        <f t="array" aca="1" ref="E335" ca="1">IF(AND($C335&lt;&gt;"",$C335&lt;&gt;0),INDEX(名冊[#All],MATCH($C335,名冊[[#All],[姓名]],0),COLUMN(名冊[[#All],[傳訊]])),"")</f>
        <v>0</v>
      </c>
      <c r="F335" s="131" t="str">
        <f t="array" aca="1" ref="F335" ca="1">IF(AND($C335&lt;&gt;"",$C335&lt;&gt;0),INDEX(名冊[#All],MATCH($C335,名冊[[#All],[姓名]],0),COLUMN(名冊[[#All],[通知1]])),"")</f>
        <v>0989390532</v>
      </c>
      <c r="G335" s="131">
        <f t="array" aca="1" ref="G335" ca="1">IF(AND($C335&lt;&gt;"",$C335&lt;&gt;0),INDEX(名冊[#All],MATCH($C335,名冊[[#All],[姓名]],0),COLUMN(名冊[[#All],[通知2]])),"")</f>
        <v>0</v>
      </c>
      <c r="H335" s="131">
        <f t="array" aca="1" ref="H335" ca="1">IF(AND($C335&lt;&gt;"",$C335&lt;&gt;0),INDEX(名冊[#All],MATCH($C335,名冊[[#All],[姓名]],0),COLUMN(名冊[[#All],[通知3]])),"")</f>
        <v>0</v>
      </c>
      <c r="I335" s="132" t="str">
        <f t="array" aca="1" ref="I335" ca="1">IF(AND($C335&lt;&gt;"",$C335&lt;&gt;0),(INDIRECT("簡訊[@"&amp;$A$1&amp;"]")&amp;","&amp;(IF(AND($C335&lt;&gt;"",$C335&lt;&gt;0),INDEX(名冊[#All],MATCH($C335,名冊[[#All],[姓名]],0),COLUMN(名冊[[#All],[簡訊]])),""))),"")</f>
        <v>0989390532,您好：通知陳永波 君於龍祥護理之家114年4月月費共31479元整，如有疑問請來電(分機218)，謝謝。</v>
      </c>
    </row>
    <row r="336" spans="1:9" ht="25.4" customHeight="1">
      <c r="A336" s="129">
        <f t="shared" ca="1" si="5"/>
        <v>334</v>
      </c>
      <c r="B336" s="130" t="str">
        <f t="array" aca="1" ref="B336" ca="1">IF(AND($C336&lt;&gt;"",$C336&lt;&gt;0),INDEX(名冊[#All],MATCH($C336,名冊[[#All],[姓名]],0),COLUMN(名冊[[#All],[字號]])),"")</f>
        <v>2-103</v>
      </c>
      <c r="C336" s="125" t="str">
        <f t="array" aca="1" ref="C336" ca="1">IFERROR(INDEX(名冊[#All],SMALL(IF(INDIRECT("名冊[[#全部],["&amp;$A$1&amp;"]]")&lt;&gt;"",ROW(名冊[[#All],[通知1]]),"N"),ROW(名冊!A183)),COLUMN(名冊[[#All],[姓名]])),"")</f>
        <v>林桂蘭</v>
      </c>
      <c r="D336" s="134">
        <f t="array" aca="1" ref="D336" ca="1">IF(AND($C336&lt;&gt;"",$C336&lt;&gt;0),INDEX(名冊[#All],MATCH($C336,名冊[[#All],[姓名]],0),COLUMN(名冊[[#All],[備註]])),"")</f>
        <v>0</v>
      </c>
      <c r="E336" s="140">
        <f t="array" aca="1" ref="E336" ca="1">IF(AND($C336&lt;&gt;"",$C336&lt;&gt;0),INDEX(名冊[#All],MATCH($C336,名冊[[#All],[姓名]],0),COLUMN(名冊[[#All],[傳訊]])),"")</f>
        <v>0</v>
      </c>
      <c r="F336" s="131" t="str">
        <f t="array" aca="1" ref="F336" ca="1">IF(AND($C336&lt;&gt;"",$C336&lt;&gt;0),INDEX(名冊[#All],MATCH($C336,名冊[[#All],[姓名]],0),COLUMN(名冊[[#All],[通知1]])),"")</f>
        <v>0932102340</v>
      </c>
      <c r="G336" s="131">
        <f t="array" aca="1" ref="G336" ca="1">IF(AND($C336&lt;&gt;"",$C336&lt;&gt;0),INDEX(名冊[#All],MATCH($C336,名冊[[#All],[姓名]],0),COLUMN(名冊[[#All],[通知2]])),"")</f>
        <v>0</v>
      </c>
      <c r="H336" s="131">
        <f t="array" aca="1" ref="H336" ca="1">IF(AND($C336&lt;&gt;"",$C336&lt;&gt;0),INDEX(名冊[#All],MATCH($C336,名冊[[#All],[姓名]],0),COLUMN(名冊[[#All],[通知3]])),"")</f>
        <v>0</v>
      </c>
      <c r="I336" s="132" t="str">
        <f t="array" aca="1" ref="I336" ca="1">IF(AND($C336&lt;&gt;"",$C336&lt;&gt;0),(INDIRECT("簡訊[@"&amp;$A$1&amp;"]")&amp;","&amp;(IF(AND($C336&lt;&gt;"",$C336&lt;&gt;0),INDEX(名冊[#All],MATCH($C336,名冊[[#All],[姓名]],0),COLUMN(名冊[[#All],[簡訊]])),""))),"")</f>
        <v>0932102340,您好：通知林桂蘭 君於龍祥護理之家114年4月月費共24551元整，如有疑問請來電(分機218)，謝謝。</v>
      </c>
    </row>
    <row r="337" spans="1:9" ht="25.4" customHeight="1">
      <c r="A337" s="129" t="str">
        <f t="shared" ca="1" si="5"/>
        <v/>
      </c>
      <c r="B337" s="130" t="str">
        <f t="array" aca="1" ref="B337" ca="1">IF(AND($C337&lt;&gt;"",$C337&lt;&gt;0),INDEX(名冊[#All],MATCH($C337,名冊[[#All],[姓名]],0),COLUMN(名冊[[#All],[字號]])),"")</f>
        <v/>
      </c>
      <c r="C337" s="125" t="str">
        <f t="array" aca="1" ref="C337" ca="1">IFERROR(INDEX(名冊[#All],SMALL(IF(INDIRECT("名冊[[#全部],["&amp;$A$1&amp;"]]")&lt;&gt;"",ROW(名冊[[#All],[通知1]]),"N"),ROW(名冊!#REF!)),COLUMN(名冊[[#All],[姓名]])),"")</f>
        <v/>
      </c>
      <c r="D337" s="134" t="str">
        <f t="array" aca="1" ref="D337" ca="1">IF(AND($C337&lt;&gt;"",$C337&lt;&gt;0),INDEX(名冊[#All],MATCH($C337,名冊[[#All],[姓名]],0),COLUMN(名冊[[#All],[備註]])),"")</f>
        <v/>
      </c>
      <c r="E337" s="140" t="str">
        <f t="array" aca="1" ref="E337" ca="1">IF(AND($C337&lt;&gt;"",$C337&lt;&gt;0),INDEX(名冊[#All],MATCH($C337,名冊[[#All],[姓名]],0),COLUMN(名冊[[#All],[傳訊]])),"")</f>
        <v/>
      </c>
      <c r="F337" s="131" t="str">
        <f t="array" aca="1" ref="F337" ca="1">IF(AND($C337&lt;&gt;"",$C337&lt;&gt;0),INDEX(名冊[#All],MATCH($C337,名冊[[#All],[姓名]],0),COLUMN(名冊[[#All],[通知1]])),"")</f>
        <v/>
      </c>
      <c r="G337" s="131" t="str">
        <f t="array" aca="1" ref="G337" ca="1">IF(AND($C337&lt;&gt;"",$C337&lt;&gt;0),INDEX(名冊[#All],MATCH($C337,名冊[[#All],[姓名]],0),COLUMN(名冊[[#All],[通知2]])),"")</f>
        <v/>
      </c>
      <c r="H337" s="131" t="str">
        <f t="array" aca="1" ref="H337" ca="1">IF(AND($C337&lt;&gt;"",$C337&lt;&gt;0),INDEX(名冊[#All],MATCH($C337,名冊[[#All],[姓名]],0),COLUMN(名冊[[#All],[通知3]])),"")</f>
        <v/>
      </c>
      <c r="I337" s="132" t="str">
        <f t="array" aca="1" ref="I337" ca="1">IF(AND($C337&lt;&gt;"",$C337&lt;&gt;0),(INDIRECT("簡訊[@"&amp;$A$1&amp;"]")&amp;","&amp;(IF(AND($C337&lt;&gt;"",$C337&lt;&gt;0),INDEX(名冊[#All],MATCH($C337,名冊[[#All],[姓名]],0),COLUMN(名冊[[#All],[簡訊]])),""))),"")</f>
        <v/>
      </c>
    </row>
    <row r="338" spans="1:9" ht="25.4" customHeight="1">
      <c r="A338" s="129" t="str">
        <f t="shared" ca="1" si="5"/>
        <v/>
      </c>
      <c r="B338" s="130" t="str">
        <f t="array" aca="1" ref="B338" ca="1">IF(AND($C338&lt;&gt;"",$C338&lt;&gt;0),INDEX(名冊[#All],MATCH($C338,名冊[[#All],[姓名]],0),COLUMN(名冊[[#All],[字號]])),"")</f>
        <v/>
      </c>
      <c r="C338" s="125" t="str">
        <f t="array" aca="1" ref="C338" ca="1">IFERROR(INDEX(名冊[#All],SMALL(IF(INDIRECT("名冊[[#全部],["&amp;$A$1&amp;"]]")&lt;&gt;"",ROW(名冊[[#All],[通知1]]),"N"),ROW(名冊!#REF!)),COLUMN(名冊[[#All],[姓名]])),"")</f>
        <v/>
      </c>
      <c r="D338" s="134" t="str">
        <f t="array" aca="1" ref="D338" ca="1">IF(AND($C338&lt;&gt;"",$C338&lt;&gt;0),INDEX(名冊[#All],MATCH($C338,名冊[[#All],[姓名]],0),COLUMN(名冊[[#All],[備註]])),"")</f>
        <v/>
      </c>
      <c r="E338" s="140" t="str">
        <f t="array" aca="1" ref="E338" ca="1">IF(AND($C338&lt;&gt;"",$C338&lt;&gt;0),INDEX(名冊[#All],MATCH($C338,名冊[[#All],[姓名]],0),COLUMN(名冊[[#All],[傳訊]])),"")</f>
        <v/>
      </c>
      <c r="F338" s="131" t="str">
        <f t="array" aca="1" ref="F338" ca="1">IF(AND($C338&lt;&gt;"",$C338&lt;&gt;0),INDEX(名冊[#All],MATCH($C338,名冊[[#All],[姓名]],0),COLUMN(名冊[[#All],[通知1]])),"")</f>
        <v/>
      </c>
      <c r="G338" s="131" t="str">
        <f t="array" aca="1" ref="G338" ca="1">IF(AND($C338&lt;&gt;"",$C338&lt;&gt;0),INDEX(名冊[#All],MATCH($C338,名冊[[#All],[姓名]],0),COLUMN(名冊[[#All],[通知2]])),"")</f>
        <v/>
      </c>
      <c r="H338" s="131" t="str">
        <f t="array" aca="1" ref="H338" ca="1">IF(AND($C338&lt;&gt;"",$C338&lt;&gt;0),INDEX(名冊[#All],MATCH($C338,名冊[[#All],[姓名]],0),COLUMN(名冊[[#All],[通知3]])),"")</f>
        <v/>
      </c>
      <c r="I338" s="132" t="str">
        <f t="array" aca="1" ref="I338" ca="1">IF(AND($C338&lt;&gt;"",$C338&lt;&gt;0),(INDIRECT("簡訊[@"&amp;$A$1&amp;"]")&amp;","&amp;(IF(AND($C338&lt;&gt;"",$C338&lt;&gt;0),INDEX(名冊[#All],MATCH($C338,名冊[[#All],[姓名]],0),COLUMN(名冊[[#All],[簡訊]])),""))),"")</f>
        <v/>
      </c>
    </row>
    <row r="339" spans="1:9" ht="25.4" customHeight="1">
      <c r="A339" s="129" t="str">
        <f t="shared" ca="1" si="5"/>
        <v/>
      </c>
      <c r="B339" s="130" t="str">
        <f t="array" aca="1" ref="B339" ca="1">IF(AND($C339&lt;&gt;"",$C339&lt;&gt;0),INDEX(名冊[#All],MATCH($C339,名冊[[#All],[姓名]],0),COLUMN(名冊[[#All],[字號]])),"")</f>
        <v/>
      </c>
      <c r="C339" s="125" t="str">
        <f t="array" aca="1" ref="C339" ca="1">IFERROR(INDEX(名冊[#All],SMALL(IF(INDIRECT("名冊[[#全部],["&amp;$A$1&amp;"]]")&lt;&gt;"",ROW(名冊[[#All],[通知1]]),"N"),ROW(名冊!#REF!)),COLUMN(名冊[[#All],[姓名]])),"")</f>
        <v/>
      </c>
      <c r="D339" s="134" t="str">
        <f t="array" aca="1" ref="D339" ca="1">IF(AND($C339&lt;&gt;"",$C339&lt;&gt;0),INDEX(名冊[#All],MATCH($C339,名冊[[#All],[姓名]],0),COLUMN(名冊[[#All],[備註]])),"")</f>
        <v/>
      </c>
      <c r="E339" s="140" t="str">
        <f t="array" aca="1" ref="E339" ca="1">IF(AND($C339&lt;&gt;"",$C339&lt;&gt;0),INDEX(名冊[#All],MATCH($C339,名冊[[#All],[姓名]],0),COLUMN(名冊[[#All],[傳訊]])),"")</f>
        <v/>
      </c>
      <c r="F339" s="131" t="str">
        <f t="array" aca="1" ref="F339" ca="1">IF(AND($C339&lt;&gt;"",$C339&lt;&gt;0),INDEX(名冊[#All],MATCH($C339,名冊[[#All],[姓名]],0),COLUMN(名冊[[#All],[通知1]])),"")</f>
        <v/>
      </c>
      <c r="G339" s="131" t="str">
        <f t="array" aca="1" ref="G339" ca="1">IF(AND($C339&lt;&gt;"",$C339&lt;&gt;0),INDEX(名冊[#All],MATCH($C339,名冊[[#All],[姓名]],0),COLUMN(名冊[[#All],[通知2]])),"")</f>
        <v/>
      </c>
      <c r="H339" s="131" t="str">
        <f t="array" aca="1" ref="H339" ca="1">IF(AND($C339&lt;&gt;"",$C339&lt;&gt;0),INDEX(名冊[#All],MATCH($C339,名冊[[#All],[姓名]],0),COLUMN(名冊[[#All],[通知3]])),"")</f>
        <v/>
      </c>
      <c r="I339" s="132" t="str">
        <f t="array" aca="1" ref="I339" ca="1">IF(AND($C339&lt;&gt;"",$C339&lt;&gt;0),(INDIRECT("簡訊[@"&amp;$A$1&amp;"]")&amp;","&amp;(IF(AND($C339&lt;&gt;"",$C339&lt;&gt;0),INDEX(名冊[#All],MATCH($C339,名冊[[#All],[姓名]],0),COLUMN(名冊[[#All],[簡訊]])),""))),"")</f>
        <v/>
      </c>
    </row>
    <row r="340" spans="1:9" ht="25.4" customHeight="1">
      <c r="A340" s="129" t="str">
        <f t="shared" ca="1" si="5"/>
        <v/>
      </c>
      <c r="B340" s="130" t="str">
        <f t="array" aca="1" ref="B340" ca="1">IF(AND($C340&lt;&gt;"",$C340&lt;&gt;0),INDEX(名冊[#All],MATCH($C340,名冊[[#All],[姓名]],0),COLUMN(名冊[[#All],[字號]])),"")</f>
        <v/>
      </c>
      <c r="C340" s="125" t="str">
        <f t="array" aca="1" ref="C340" ca="1">IFERROR(INDEX(名冊[#All],SMALL(IF(INDIRECT("名冊[[#全部],["&amp;$A$1&amp;"]]")&lt;&gt;"",ROW(名冊[[#All],[通知1]]),"N"),ROW(名冊!#REF!)),COLUMN(名冊[[#All],[姓名]])),"")</f>
        <v/>
      </c>
      <c r="D340" s="134" t="str">
        <f t="array" aca="1" ref="D340" ca="1">IF(AND($C340&lt;&gt;"",$C340&lt;&gt;0),INDEX(名冊[#All],MATCH($C340,名冊[[#All],[姓名]],0),COLUMN(名冊[[#All],[備註]])),"")</f>
        <v/>
      </c>
      <c r="E340" s="140" t="str">
        <f t="array" aca="1" ref="E340" ca="1">IF(AND($C340&lt;&gt;"",$C340&lt;&gt;0),INDEX(名冊[#All],MATCH($C340,名冊[[#All],[姓名]],0),COLUMN(名冊[[#All],[傳訊]])),"")</f>
        <v/>
      </c>
      <c r="F340" s="131" t="str">
        <f t="array" aca="1" ref="F340" ca="1">IF(AND($C340&lt;&gt;"",$C340&lt;&gt;0),INDEX(名冊[#All],MATCH($C340,名冊[[#All],[姓名]],0),COLUMN(名冊[[#All],[通知1]])),"")</f>
        <v/>
      </c>
      <c r="G340" s="131" t="str">
        <f t="array" aca="1" ref="G340" ca="1">IF(AND($C340&lt;&gt;"",$C340&lt;&gt;0),INDEX(名冊[#All],MATCH($C340,名冊[[#All],[姓名]],0),COLUMN(名冊[[#All],[通知2]])),"")</f>
        <v/>
      </c>
      <c r="H340" s="131" t="str">
        <f t="array" aca="1" ref="H340" ca="1">IF(AND($C340&lt;&gt;"",$C340&lt;&gt;0),INDEX(名冊[#All],MATCH($C340,名冊[[#All],[姓名]],0),COLUMN(名冊[[#All],[通知3]])),"")</f>
        <v/>
      </c>
      <c r="I340" s="132" t="str">
        <f t="array" aca="1" ref="I340" ca="1">IF(AND($C340&lt;&gt;"",$C340&lt;&gt;0),(INDIRECT("簡訊[@"&amp;$A$1&amp;"]")&amp;","&amp;(IF(AND($C340&lt;&gt;"",$C340&lt;&gt;0),INDEX(名冊[#All],MATCH($C340,名冊[[#All],[姓名]],0),COLUMN(名冊[[#All],[簡訊]])),""))),"")</f>
        <v/>
      </c>
    </row>
    <row r="341" spans="1:9" ht="25.4" customHeight="1">
      <c r="A341" s="129" t="str">
        <f t="shared" ca="1" si="5"/>
        <v/>
      </c>
      <c r="B341" s="130" t="str">
        <f t="array" aca="1" ref="B341" ca="1">IF(AND($C341&lt;&gt;"",$C341&lt;&gt;0),INDEX(名冊[#All],MATCH($C341,名冊[[#All],[姓名]],0),COLUMN(名冊[[#All],[字號]])),"")</f>
        <v/>
      </c>
      <c r="C341" s="125" t="str">
        <f t="array" aca="1" ref="C341" ca="1">IFERROR(INDEX(名冊[#All],SMALL(IF(INDIRECT("名冊[[#全部],["&amp;$A$1&amp;"]]")&lt;&gt;"",ROW(名冊[[#All],[通知1]]),"N"),ROW(名冊!#REF!)),COLUMN(名冊[[#All],[姓名]])),"")</f>
        <v/>
      </c>
      <c r="D341" s="134" t="str">
        <f t="array" aca="1" ref="D341" ca="1">IF(AND($C341&lt;&gt;"",$C341&lt;&gt;0),INDEX(名冊[#All],MATCH($C341,名冊[[#All],[姓名]],0),COLUMN(名冊[[#All],[備註]])),"")</f>
        <v/>
      </c>
      <c r="E341" s="140" t="str">
        <f t="array" aca="1" ref="E341" ca="1">IF(AND($C341&lt;&gt;"",$C341&lt;&gt;0),INDEX(名冊[#All],MATCH($C341,名冊[[#All],[姓名]],0),COLUMN(名冊[[#All],[傳訊]])),"")</f>
        <v/>
      </c>
      <c r="F341" s="131" t="str">
        <f t="array" aca="1" ref="F341" ca="1">IF(AND($C341&lt;&gt;"",$C341&lt;&gt;0),INDEX(名冊[#All],MATCH($C341,名冊[[#All],[姓名]],0),COLUMN(名冊[[#All],[通知1]])),"")</f>
        <v/>
      </c>
      <c r="G341" s="131" t="str">
        <f t="array" aca="1" ref="G341" ca="1">IF(AND($C341&lt;&gt;"",$C341&lt;&gt;0),INDEX(名冊[#All],MATCH($C341,名冊[[#All],[姓名]],0),COLUMN(名冊[[#All],[通知2]])),"")</f>
        <v/>
      </c>
      <c r="H341" s="131" t="str">
        <f t="array" aca="1" ref="H341" ca="1">IF(AND($C341&lt;&gt;"",$C341&lt;&gt;0),INDEX(名冊[#All],MATCH($C341,名冊[[#All],[姓名]],0),COLUMN(名冊[[#All],[通知3]])),"")</f>
        <v/>
      </c>
      <c r="I341" s="132" t="str">
        <f t="array" aca="1" ref="I341" ca="1">IF(AND($C341&lt;&gt;"",$C341&lt;&gt;0),(INDIRECT("簡訊[@"&amp;$A$1&amp;"]")&amp;","&amp;(IF(AND($C341&lt;&gt;"",$C341&lt;&gt;0),INDEX(名冊[#All],MATCH($C341,名冊[[#All],[姓名]],0),COLUMN(名冊[[#All],[簡訊]])),""))),"")</f>
        <v/>
      </c>
    </row>
    <row r="342" spans="1:9" ht="25.4" customHeight="1">
      <c r="A342" s="129">
        <f t="shared" ca="1" si="5"/>
        <v>340</v>
      </c>
      <c r="B342" s="130" t="str">
        <f t="array" aca="1" ref="B342" ca="1">IF(AND($C342&lt;&gt;"",$C342&lt;&gt;0),INDEX(名冊[#All],MATCH($C342,名冊[[#All],[姓名]],0),COLUMN(名冊[[#All],[字號]])),"")</f>
        <v>2-105</v>
      </c>
      <c r="C342" s="125" t="str">
        <f t="array" aca="1" ref="C342" ca="1">IFERROR(INDEX(名冊[#All],SMALL(IF(INDIRECT("名冊[[#全部],["&amp;$A$1&amp;"]]")&lt;&gt;"",ROW(名冊[[#All],[通知1]]),"N"),ROW(名冊!A184)),COLUMN(名冊[[#All],[姓名]])),"")</f>
        <v>陳李菊</v>
      </c>
      <c r="D342" s="134">
        <f t="array" aca="1" ref="D342" ca="1">IF(AND($C342&lt;&gt;"",$C342&lt;&gt;0),INDEX(名冊[#All],MATCH($C342,名冊[[#All],[姓名]],0),COLUMN(名冊[[#All],[備註]])),"")</f>
        <v>0</v>
      </c>
      <c r="E342" s="140">
        <f t="array" aca="1" ref="E342" ca="1">IF(AND($C342&lt;&gt;"",$C342&lt;&gt;0),INDEX(名冊[#All],MATCH($C342,名冊[[#All],[姓名]],0),COLUMN(名冊[[#All],[傳訊]])),"")</f>
        <v>0</v>
      </c>
      <c r="F342" s="131" t="str">
        <f t="array" aca="1" ref="F342" ca="1">IF(AND($C342&lt;&gt;"",$C342&lt;&gt;0),INDEX(名冊[#All],MATCH($C342,名冊[[#All],[姓名]],0),COLUMN(名冊[[#All],[通知1]])),"")</f>
        <v>0932331105</v>
      </c>
      <c r="G342" s="131">
        <f t="array" aca="1" ref="G342" ca="1">IF(AND($C342&lt;&gt;"",$C342&lt;&gt;0),INDEX(名冊[#All],MATCH($C342,名冊[[#All],[姓名]],0),COLUMN(名冊[[#All],[通知2]])),"")</f>
        <v>0</v>
      </c>
      <c r="H342" s="131">
        <f t="array" aca="1" ref="H342" ca="1">IF(AND($C342&lt;&gt;"",$C342&lt;&gt;0),INDEX(名冊[#All],MATCH($C342,名冊[[#All],[姓名]],0),COLUMN(名冊[[#All],[通知3]])),"")</f>
        <v>0</v>
      </c>
      <c r="I342" s="132" t="str">
        <f t="array" aca="1" ref="I342" ca="1">IF(AND($C342&lt;&gt;"",$C342&lt;&gt;0),(INDIRECT("簡訊[@"&amp;$A$1&amp;"]")&amp;","&amp;(IF(AND($C342&lt;&gt;"",$C342&lt;&gt;0),INDEX(名冊[#All],MATCH($C342,名冊[[#All],[姓名]],0),COLUMN(名冊[[#All],[簡訊]])),""))),"")</f>
        <v>0932331105,您好：通知陳李菊 君於龍祥護理之家114年4月月費共22741元整，如有疑問請來電(分機218)，謝謝。</v>
      </c>
    </row>
    <row r="343" spans="1:9" ht="25.4" customHeight="1">
      <c r="A343" s="129">
        <f t="shared" ca="1" si="5"/>
        <v>341</v>
      </c>
      <c r="B343" s="130" t="str">
        <f t="array" aca="1" ref="B343" ca="1">IF(AND($C343&lt;&gt;"",$C343&lt;&gt;0),INDEX(名冊[#All],MATCH($C343,名冊[[#All],[姓名]],0),COLUMN(名冊[[#All],[字號]])),"")</f>
        <v>2-118</v>
      </c>
      <c r="C343" s="125" t="str">
        <f t="array" aca="1" ref="C343" ca="1">IFERROR(INDEX(名冊[#All],SMALL(IF(INDIRECT("名冊[[#全部],["&amp;$A$1&amp;"]]")&lt;&gt;"",ROW(名冊[[#All],[通知1]]),"N"),ROW(名冊!A185)),COLUMN(名冊[[#All],[姓名]])),"")</f>
        <v>李朝弦</v>
      </c>
      <c r="D343" s="134">
        <f t="array" aca="1" ref="D343" ca="1">IF(AND($C343&lt;&gt;"",$C343&lt;&gt;0),INDEX(名冊[#All],MATCH($C343,名冊[[#All],[姓名]],0),COLUMN(名冊[[#All],[備註]])),"")</f>
        <v>0</v>
      </c>
      <c r="E343" s="140">
        <f t="array" aca="1" ref="E343" ca="1">IF(AND($C343&lt;&gt;"",$C343&lt;&gt;0),INDEX(名冊[#All],MATCH($C343,名冊[[#All],[姓名]],0),COLUMN(名冊[[#All],[傳訊]])),"")</f>
        <v>0</v>
      </c>
      <c r="F343" s="131" t="str">
        <f t="array" aca="1" ref="F343" ca="1">IF(AND($C343&lt;&gt;"",$C343&lt;&gt;0),INDEX(名冊[#All],MATCH($C343,名冊[[#All],[姓名]],0),COLUMN(名冊[[#All],[通知1]])),"")</f>
        <v>0916494026</v>
      </c>
      <c r="G343" s="131">
        <f t="array" aca="1" ref="G343" ca="1">IF(AND($C343&lt;&gt;"",$C343&lt;&gt;0),INDEX(名冊[#All],MATCH($C343,名冊[[#All],[姓名]],0),COLUMN(名冊[[#All],[通知2]])),"")</f>
        <v>0</v>
      </c>
      <c r="H343" s="131">
        <f t="array" aca="1" ref="H343" ca="1">IF(AND($C343&lt;&gt;"",$C343&lt;&gt;0),INDEX(名冊[#All],MATCH($C343,名冊[[#All],[姓名]],0),COLUMN(名冊[[#All],[通知3]])),"")</f>
        <v>0</v>
      </c>
      <c r="I343" s="132" t="str">
        <f t="array" aca="1" ref="I343" ca="1">IF(AND($C343&lt;&gt;"",$C343&lt;&gt;0),(INDIRECT("簡訊[@"&amp;$A$1&amp;"]")&amp;","&amp;(IF(AND($C343&lt;&gt;"",$C343&lt;&gt;0),INDEX(名冊[#All],MATCH($C343,名冊[[#All],[姓名]],0),COLUMN(名冊[[#All],[簡訊]])),""))),"")</f>
        <v>0916494026,您好：通知李朝弦 君於龍祥護理之家114年4月月費共21336元整，如有疑問請來電(分機218)，謝謝。</v>
      </c>
    </row>
    <row r="344" spans="1:9" ht="25.4" customHeight="1">
      <c r="A344" s="129">
        <f t="shared" ca="1" si="5"/>
        <v>342</v>
      </c>
      <c r="B344" s="130" t="str">
        <f t="array" aca="1" ref="B344" ca="1">IF(AND($C344&lt;&gt;"",$C344&lt;&gt;0),INDEX(名冊[#All],MATCH($C344,名冊[[#All],[姓名]],0),COLUMN(名冊[[#All],[字號]])),"")</f>
        <v>2-130</v>
      </c>
      <c r="C344" s="125" t="str">
        <f t="array" aca="1" ref="C344" ca="1">IFERROR(INDEX(名冊[#All],SMALL(IF(INDIRECT("名冊[[#全部],["&amp;$A$1&amp;"]]")&lt;&gt;"",ROW(名冊[[#All],[通知1]]),"N"),ROW(名冊!A186)),COLUMN(名冊[[#All],[姓名]])),"")</f>
        <v>姜禮通</v>
      </c>
      <c r="D344" s="134" t="str">
        <f t="array" aca="1" ref="D344" ca="1">IF(AND($C344&lt;&gt;"",$C344&lt;&gt;0),INDEX(名冊[#All],MATCH($C344,名冊[[#All],[姓名]],0),COLUMN(名冊[[#All],[備註]])),"")</f>
        <v>月費二個女兒各付二年，111開始是姜有恩</v>
      </c>
      <c r="E344" s="140">
        <f t="array" aca="1" ref="E344" ca="1">IF(AND($C344&lt;&gt;"",$C344&lt;&gt;0),INDEX(名冊[#All],MATCH($C344,名冊[[#All],[姓名]],0),COLUMN(名冊[[#All],[傳訊]])),"")</f>
        <v>0</v>
      </c>
      <c r="F344" s="131" t="str">
        <f t="array" aca="1" ref="F344" ca="1">IF(AND($C344&lt;&gt;"",$C344&lt;&gt;0),INDEX(名冊[#All],MATCH($C344,名冊[[#All],[姓名]],0),COLUMN(名冊[[#All],[通知1]])),"")</f>
        <v>0901175172</v>
      </c>
      <c r="G344" s="131">
        <f t="array" aca="1" ref="G344" ca="1">IF(AND($C344&lt;&gt;"",$C344&lt;&gt;0),INDEX(名冊[#All],MATCH($C344,名冊[[#All],[姓名]],0),COLUMN(名冊[[#All],[通知2]])),"")</f>
        <v>0</v>
      </c>
      <c r="H344" s="131">
        <f t="array" aca="1" ref="H344" ca="1">IF(AND($C344&lt;&gt;"",$C344&lt;&gt;0),INDEX(名冊[#All],MATCH($C344,名冊[[#All],[姓名]],0),COLUMN(名冊[[#All],[通知3]])),"")</f>
        <v>0</v>
      </c>
      <c r="I344" s="132" t="str">
        <f t="array" aca="1" ref="I344" ca="1">IF(AND($C344&lt;&gt;"",$C344&lt;&gt;0),(INDIRECT("簡訊[@"&amp;$A$1&amp;"]")&amp;","&amp;(IF(AND($C344&lt;&gt;"",$C344&lt;&gt;0),INDEX(名冊[#All],MATCH($C344,名冊[[#All],[姓名]],0),COLUMN(名冊[[#All],[簡訊]])),""))),"")</f>
        <v>0901175172,您好：通知姜禮通 君於龍祥護理之家114年4月月費共15159元整，如有疑問請來電(分機218)，謝謝。</v>
      </c>
    </row>
    <row r="345" spans="1:9" ht="25.4" customHeight="1">
      <c r="A345" s="129">
        <f t="shared" ca="1" si="5"/>
        <v>343</v>
      </c>
      <c r="B345" s="130" t="str">
        <f t="array" aca="1" ref="B345" ca="1">IF(AND($C345&lt;&gt;"",$C345&lt;&gt;0),INDEX(名冊[#All],MATCH($C345,名冊[[#All],[姓名]],0),COLUMN(名冊[[#All],[字號]])),"")</f>
        <v>2-140</v>
      </c>
      <c r="C345" s="125" t="str">
        <f t="array" aca="1" ref="C345" ca="1">IFERROR(INDEX(名冊[#All],SMALL(IF(INDIRECT("名冊[[#全部],["&amp;$A$1&amp;"]]")&lt;&gt;"",ROW(名冊[[#All],[通知1]]),"N"),ROW(名冊!A187)),COLUMN(名冊[[#All],[姓名]])),"")</f>
        <v>周得福</v>
      </c>
      <c r="D345" s="134">
        <f t="array" aca="1" ref="D345" ca="1">IF(AND($C345&lt;&gt;"",$C345&lt;&gt;0),INDEX(名冊[#All],MATCH($C345,名冊[[#All],[姓名]],0),COLUMN(名冊[[#All],[備註]])),"")</f>
        <v>0</v>
      </c>
      <c r="E345" s="140">
        <f t="array" aca="1" ref="E345" ca="1">IF(AND($C345&lt;&gt;"",$C345&lt;&gt;0),INDEX(名冊[#All],MATCH($C345,名冊[[#All],[姓名]],0),COLUMN(名冊[[#All],[傳訊]])),"")</f>
        <v>0</v>
      </c>
      <c r="F345" s="131" t="str">
        <f t="array" aca="1" ref="F345" ca="1">IF(AND($C345&lt;&gt;"",$C345&lt;&gt;0),INDEX(名冊[#All],MATCH($C345,名冊[[#All],[姓名]],0),COLUMN(名冊[[#All],[通知1]])),"")</f>
        <v>0905326070</v>
      </c>
      <c r="G345" s="131">
        <f t="array" aca="1" ref="G345" ca="1">IF(AND($C345&lt;&gt;"",$C345&lt;&gt;0),INDEX(名冊[#All],MATCH($C345,名冊[[#All],[姓名]],0),COLUMN(名冊[[#All],[通知2]])),"")</f>
        <v>0</v>
      </c>
      <c r="H345" s="131">
        <f t="array" aca="1" ref="H345" ca="1">IF(AND($C345&lt;&gt;"",$C345&lt;&gt;0),INDEX(名冊[#All],MATCH($C345,名冊[[#All],[姓名]],0),COLUMN(名冊[[#All],[通知3]])),"")</f>
        <v>0</v>
      </c>
      <c r="I345" s="132" t="str">
        <f t="array" aca="1" ref="I345" ca="1">IF(AND($C345&lt;&gt;"",$C345&lt;&gt;0),(INDIRECT("簡訊[@"&amp;$A$1&amp;"]")&amp;","&amp;(IF(AND($C345&lt;&gt;"",$C345&lt;&gt;0),INDEX(名冊[#All],MATCH($C345,名冊[[#All],[姓名]],0),COLUMN(名冊[[#All],[簡訊]])),""))),"")</f>
        <v>0905326070,您好：通知周得福 君於龍祥護理之家114年4月月費共21080元整，如有疑問請來電(分機218)，謝謝。</v>
      </c>
    </row>
    <row r="346" spans="1:9" ht="25.4" customHeight="1">
      <c r="A346" s="129" t="str">
        <f t="shared" ca="1" si="5"/>
        <v/>
      </c>
      <c r="B346" s="130" t="str">
        <f t="array" aca="1" ref="B346" ca="1">IF(AND($C346&lt;&gt;"",$C346&lt;&gt;0),INDEX(名冊[#All],MATCH($C346,名冊[[#All],[姓名]],0),COLUMN(名冊[[#All],[字號]])),"")</f>
        <v/>
      </c>
      <c r="C346" s="125" t="str">
        <f t="array" aca="1" ref="C346" ca="1">IFERROR(INDEX(名冊[#All],SMALL(IF(INDIRECT("名冊[[#全部],["&amp;$A$1&amp;"]]")&lt;&gt;"",ROW(名冊[[#All],[通知1]]),"N"),ROW(名冊!#REF!)),COLUMN(名冊[[#All],[姓名]])),"")</f>
        <v/>
      </c>
      <c r="D346" s="134" t="str">
        <f t="array" aca="1" ref="D346" ca="1">IF(AND($C346&lt;&gt;"",$C346&lt;&gt;0),INDEX(名冊[#All],MATCH($C346,名冊[[#All],[姓名]],0),COLUMN(名冊[[#All],[備註]])),"")</f>
        <v/>
      </c>
      <c r="E346" s="140" t="str">
        <f t="array" aca="1" ref="E346" ca="1">IF(AND($C346&lt;&gt;"",$C346&lt;&gt;0),INDEX(名冊[#All],MATCH($C346,名冊[[#All],[姓名]],0),COLUMN(名冊[[#All],[傳訊]])),"")</f>
        <v/>
      </c>
      <c r="F346" s="131" t="str">
        <f t="array" aca="1" ref="F346" ca="1">IF(AND($C346&lt;&gt;"",$C346&lt;&gt;0),INDEX(名冊[#All],MATCH($C346,名冊[[#All],[姓名]],0),COLUMN(名冊[[#All],[通知1]])),"")</f>
        <v/>
      </c>
      <c r="G346" s="131" t="str">
        <f t="array" aca="1" ref="G346" ca="1">IF(AND($C346&lt;&gt;"",$C346&lt;&gt;0),INDEX(名冊[#All],MATCH($C346,名冊[[#All],[姓名]],0),COLUMN(名冊[[#All],[通知2]])),"")</f>
        <v/>
      </c>
      <c r="H346" s="131" t="str">
        <f t="array" aca="1" ref="H346" ca="1">IF(AND($C346&lt;&gt;"",$C346&lt;&gt;0),INDEX(名冊[#All],MATCH($C346,名冊[[#All],[姓名]],0),COLUMN(名冊[[#All],[通知3]])),"")</f>
        <v/>
      </c>
      <c r="I346" s="132" t="str">
        <f t="array" aca="1" ref="I346" ca="1">IF(AND($C346&lt;&gt;"",$C346&lt;&gt;0),(INDIRECT("簡訊[@"&amp;$A$1&amp;"]")&amp;","&amp;(IF(AND($C346&lt;&gt;"",$C346&lt;&gt;0),INDEX(名冊[#All],MATCH($C346,名冊[[#All],[姓名]],0),COLUMN(名冊[[#All],[簡訊]])),""))),"")</f>
        <v/>
      </c>
    </row>
    <row r="347" spans="1:9" ht="25.4" customHeight="1">
      <c r="A347" s="129">
        <f t="shared" ca="1" si="5"/>
        <v>345</v>
      </c>
      <c r="B347" s="130" t="str">
        <f t="array" aca="1" ref="B347" ca="1">IF(AND($C347&lt;&gt;"",$C347&lt;&gt;0),INDEX(名冊[#All],MATCH($C347,名冊[[#All],[姓名]],0),COLUMN(名冊[[#All],[字號]])),"")</f>
        <v>2-146</v>
      </c>
      <c r="C347" s="125" t="str">
        <f t="array" aca="1" ref="C347" ca="1">IFERROR(INDEX(名冊[#All],SMALL(IF(INDIRECT("名冊[[#全部],["&amp;$A$1&amp;"]]")&lt;&gt;"",ROW(名冊[[#All],[通知1]]),"N"),ROW(名冊!A188)),COLUMN(名冊[[#All],[姓名]])),"")</f>
        <v>呂正春</v>
      </c>
      <c r="D347" s="134">
        <f t="array" aca="1" ref="D347" ca="1">IF(AND($C347&lt;&gt;"",$C347&lt;&gt;0),INDEX(名冊[#All],MATCH($C347,名冊[[#All],[姓名]],0),COLUMN(名冊[[#All],[備註]])),"")</f>
        <v>0</v>
      </c>
      <c r="E347" s="140">
        <f t="array" aca="1" ref="E347" ca="1">IF(AND($C347&lt;&gt;"",$C347&lt;&gt;0),INDEX(名冊[#All],MATCH($C347,名冊[[#All],[姓名]],0),COLUMN(名冊[[#All],[傳訊]])),"")</f>
        <v>0</v>
      </c>
      <c r="F347" s="131" t="str">
        <f t="array" aca="1" ref="F347" ca="1">IF(AND($C347&lt;&gt;"",$C347&lt;&gt;0),INDEX(名冊[#All],MATCH($C347,名冊[[#All],[姓名]],0),COLUMN(名冊[[#All],[通知1]])),"")</f>
        <v>0910939779</v>
      </c>
      <c r="G347" s="131">
        <f t="array" aca="1" ref="G347" ca="1">IF(AND($C347&lt;&gt;"",$C347&lt;&gt;0),INDEX(名冊[#All],MATCH($C347,名冊[[#All],[姓名]],0),COLUMN(名冊[[#All],[通知2]])),"")</f>
        <v>0</v>
      </c>
      <c r="H347" s="131">
        <f t="array" aca="1" ref="H347" ca="1">IF(AND($C347&lt;&gt;"",$C347&lt;&gt;0),INDEX(名冊[#All],MATCH($C347,名冊[[#All],[姓名]],0),COLUMN(名冊[[#All],[通知3]])),"")</f>
        <v>0</v>
      </c>
      <c r="I347" s="132" t="str">
        <f t="array" aca="1" ref="I347" ca="1">IF(AND($C347&lt;&gt;"",$C347&lt;&gt;0),(INDIRECT("簡訊[@"&amp;$A$1&amp;"]")&amp;","&amp;(IF(AND($C347&lt;&gt;"",$C347&lt;&gt;0),INDEX(名冊[#All],MATCH($C347,名冊[[#All],[姓名]],0),COLUMN(名冊[[#All],[簡訊]])),""))),"")</f>
        <v>0910939779,您好：通知呂正春 君於龍祥護理之家114年4月月費(含欠費)共80269元整，如有疑問請來電(分機218)，謝謝。</v>
      </c>
    </row>
    <row r="348" spans="1:9" ht="25.4" customHeight="1">
      <c r="A348" s="129">
        <f t="shared" ca="1" si="5"/>
        <v>346</v>
      </c>
      <c r="B348" s="130" t="str">
        <f t="array" aca="1" ref="B348" ca="1">IF(AND($C348&lt;&gt;"",$C348&lt;&gt;0),INDEX(名冊[#All],MATCH($C348,名冊[[#All],[姓名]],0),COLUMN(名冊[[#All],[字號]])),"")</f>
        <v>2-147</v>
      </c>
      <c r="C348" s="125" t="str">
        <f t="array" aca="1" ref="C348" ca="1">IFERROR(INDEX(名冊[#All],SMALL(IF(INDIRECT("名冊[[#全部],["&amp;$A$1&amp;"]]")&lt;&gt;"",ROW(名冊[[#All],[通知1]]),"N"),ROW(名冊!A189)),COLUMN(名冊[[#All],[姓名]])),"")</f>
        <v>黃信洪</v>
      </c>
      <c r="D348" s="134">
        <f t="array" aca="1" ref="D348" ca="1">IF(AND($C348&lt;&gt;"",$C348&lt;&gt;0),INDEX(名冊[#All],MATCH($C348,名冊[[#All],[姓名]],0),COLUMN(名冊[[#All],[備註]])),"")</f>
        <v>0</v>
      </c>
      <c r="E348" s="140" t="str">
        <f t="array" aca="1" ref="E348" ca="1">IF(AND($C348&lt;&gt;"",$C348&lt;&gt;0),INDEX(名冊[#All],MATCH($C348,名冊[[#All],[姓名]],0),COLUMN(名冊[[#All],[傳訊]])),"")</f>
        <v>LINE</v>
      </c>
      <c r="F348" s="131" t="str">
        <f t="array" aca="1" ref="F348" ca="1">IF(AND($C348&lt;&gt;"",$C348&lt;&gt;0),INDEX(名冊[#All],MATCH($C348,名冊[[#All],[姓名]],0),COLUMN(名冊[[#All],[通知1]])),"")</f>
        <v>0921582789</v>
      </c>
      <c r="G348" s="131">
        <f t="array" aca="1" ref="G348" ca="1">IF(AND($C348&lt;&gt;"",$C348&lt;&gt;0),INDEX(名冊[#All],MATCH($C348,名冊[[#All],[姓名]],0),COLUMN(名冊[[#All],[通知2]])),"")</f>
        <v>0</v>
      </c>
      <c r="H348" s="131">
        <f t="array" aca="1" ref="H348" ca="1">IF(AND($C348&lt;&gt;"",$C348&lt;&gt;0),INDEX(名冊[#All],MATCH($C348,名冊[[#All],[姓名]],0),COLUMN(名冊[[#All],[通知3]])),"")</f>
        <v>0</v>
      </c>
      <c r="I348" s="132" t="str">
        <f t="array" aca="1" ref="I348" ca="1">IF(AND($C348&lt;&gt;"",$C348&lt;&gt;0),(INDIRECT("簡訊[@"&amp;$A$1&amp;"]")&amp;","&amp;(IF(AND($C348&lt;&gt;"",$C348&lt;&gt;0),INDEX(名冊[#All],MATCH($C348,名冊[[#All],[姓名]],0),COLUMN(名冊[[#All],[簡訊]])),""))),"")</f>
        <v>0921582789,您好：通知黃信洪 君於龍祥護理之家114年4月月費共11150元整，如有疑問請來電(分機218)，謝謝。</v>
      </c>
    </row>
    <row r="349" spans="1:9" ht="25.4" customHeight="1">
      <c r="A349" s="129">
        <f t="shared" ca="1" si="5"/>
        <v>347</v>
      </c>
      <c r="B349" s="130" t="str">
        <f t="array" aca="1" ref="B349" ca="1">IF(AND($C349&lt;&gt;"",$C349&lt;&gt;0),INDEX(名冊[#All],MATCH($C349,名冊[[#All],[姓名]],0),COLUMN(名冊[[#All],[字號]])),"")</f>
        <v>2-154</v>
      </c>
      <c r="C349" s="125" t="str">
        <f t="array" aca="1" ref="C349" ca="1">IFERROR(INDEX(名冊[#All],SMALL(IF(INDIRECT("名冊[[#全部],["&amp;$A$1&amp;"]]")&lt;&gt;"",ROW(名冊[[#All],[通知1]]),"N"),ROW(名冊!A190)),COLUMN(名冊[[#All],[姓名]])),"")</f>
        <v>王立志</v>
      </c>
      <c r="D349" s="134">
        <f t="array" aca="1" ref="D349" ca="1">IF(AND($C349&lt;&gt;"",$C349&lt;&gt;0),INDEX(名冊[#All],MATCH($C349,名冊[[#All],[姓名]],0),COLUMN(名冊[[#All],[備註]])),"")</f>
        <v>0</v>
      </c>
      <c r="E349" s="140">
        <f t="array" aca="1" ref="E349" ca="1">IF(AND($C349&lt;&gt;"",$C349&lt;&gt;0),INDEX(名冊[#All],MATCH($C349,名冊[[#All],[姓名]],0),COLUMN(名冊[[#All],[傳訊]])),"")</f>
        <v>0</v>
      </c>
      <c r="F349" s="131" t="str">
        <f t="array" aca="1" ref="F349" ca="1">IF(AND($C349&lt;&gt;"",$C349&lt;&gt;0),INDEX(名冊[#All],MATCH($C349,名冊[[#All],[姓名]],0),COLUMN(名冊[[#All],[通知1]])),"")</f>
        <v>0933250564</v>
      </c>
      <c r="G349" s="131">
        <f t="array" aca="1" ref="G349" ca="1">IF(AND($C349&lt;&gt;"",$C349&lt;&gt;0),INDEX(名冊[#All],MATCH($C349,名冊[[#All],[姓名]],0),COLUMN(名冊[[#All],[通知2]])),"")</f>
        <v>0</v>
      </c>
      <c r="H349" s="131">
        <f t="array" aca="1" ref="H349" ca="1">IF(AND($C349&lt;&gt;"",$C349&lt;&gt;0),INDEX(名冊[#All],MATCH($C349,名冊[[#All],[姓名]],0),COLUMN(名冊[[#All],[通知3]])),"")</f>
        <v>0</v>
      </c>
      <c r="I349" s="132" t="str">
        <f t="array" aca="1" ref="I349" ca="1">IF(AND($C349&lt;&gt;"",$C349&lt;&gt;0),(INDIRECT("簡訊[@"&amp;$A$1&amp;"]")&amp;","&amp;(IF(AND($C349&lt;&gt;"",$C349&lt;&gt;0),INDEX(名冊[#All],MATCH($C349,名冊[[#All],[姓名]],0),COLUMN(名冊[[#All],[簡訊]])),""))),"")</f>
        <v>0933250564,您好：通知王立志 君於龍祥護理之家114年4月月費共23366元整，如有疑問請來電(分機218)，謝謝。</v>
      </c>
    </row>
    <row r="350" spans="1:9" ht="25.4" customHeight="1">
      <c r="A350" s="129">
        <f t="shared" ca="1" si="5"/>
        <v>348</v>
      </c>
      <c r="B350" s="130" t="str">
        <f t="array" aca="1" ref="B350" ca="1">IF(AND($C350&lt;&gt;"",$C350&lt;&gt;0),INDEX(名冊[#All],MATCH($C350,名冊[[#All],[姓名]],0),COLUMN(名冊[[#All],[字號]])),"")</f>
        <v>2-155</v>
      </c>
      <c r="C350" s="125" t="str">
        <f t="array" aca="1" ref="C350" ca="1">IFERROR(INDEX(名冊[#All],SMALL(IF(INDIRECT("名冊[[#全部],["&amp;$A$1&amp;"]]")&lt;&gt;"",ROW(名冊[[#All],[通知1]]),"N"),ROW(名冊!A191)),COLUMN(名冊[[#All],[姓名]])),"")</f>
        <v>吳眼</v>
      </c>
      <c r="D350" s="134">
        <f t="array" aca="1" ref="D350" ca="1">IF(AND($C350&lt;&gt;"",$C350&lt;&gt;0),INDEX(名冊[#All],MATCH($C350,名冊[[#All],[姓名]],0),COLUMN(名冊[[#All],[備註]])),"")</f>
        <v>0</v>
      </c>
      <c r="E350" s="140">
        <f t="array" aca="1" ref="E350" ca="1">IF(AND($C350&lt;&gt;"",$C350&lt;&gt;0),INDEX(名冊[#All],MATCH($C350,名冊[[#All],[姓名]],0),COLUMN(名冊[[#All],[傳訊]])),"")</f>
        <v>0</v>
      </c>
      <c r="F350" s="131" t="str">
        <f t="array" aca="1" ref="F350" ca="1">IF(AND($C350&lt;&gt;"",$C350&lt;&gt;0),INDEX(名冊[#All],MATCH($C350,名冊[[#All],[姓名]],0),COLUMN(名冊[[#All],[通知1]])),"")</f>
        <v>0930999355</v>
      </c>
      <c r="G350" s="131">
        <f t="array" aca="1" ref="G350" ca="1">IF(AND($C350&lt;&gt;"",$C350&lt;&gt;0),INDEX(名冊[#All],MATCH($C350,名冊[[#All],[姓名]],0),COLUMN(名冊[[#All],[通知2]])),"")</f>
        <v>0</v>
      </c>
      <c r="H350" s="131">
        <f t="array" aca="1" ref="H350" ca="1">IF(AND($C350&lt;&gt;"",$C350&lt;&gt;0),INDEX(名冊[#All],MATCH($C350,名冊[[#All],[姓名]],0),COLUMN(名冊[[#All],[通知3]])),"")</f>
        <v>0</v>
      </c>
      <c r="I350" s="132" t="str">
        <f t="array" aca="1" ref="I350" ca="1">IF(AND($C350&lt;&gt;"",$C350&lt;&gt;0),(INDIRECT("簡訊[@"&amp;$A$1&amp;"]")&amp;","&amp;(IF(AND($C350&lt;&gt;"",$C350&lt;&gt;0),INDEX(名冊[#All],MATCH($C350,名冊[[#All],[姓名]],0),COLUMN(名冊[[#All],[簡訊]])),""))),"")</f>
        <v>0930999355,您好：通知吳眼 君於龍祥護理之家114年4月月費共38951元整，如有疑問請來電(分機218)，謝謝。</v>
      </c>
    </row>
    <row r="351" spans="1:9" ht="25.4" customHeight="1">
      <c r="A351" s="129">
        <f t="shared" ca="1" si="5"/>
        <v>349</v>
      </c>
      <c r="B351" s="130" t="str">
        <f t="array" aca="1" ref="B351" ca="1">IF(AND($C351&lt;&gt;"",$C351&lt;&gt;0),INDEX(名冊[#All],MATCH($C351,名冊[[#All],[姓名]],0),COLUMN(名冊[[#All],[字號]])),"")</f>
        <v>2-158</v>
      </c>
      <c r="C351" s="125" t="str">
        <f t="array" aca="1" ref="C351" ca="1">IFERROR(INDEX(名冊[#All],SMALL(IF(INDIRECT("名冊[[#全部],["&amp;$A$1&amp;"]]")&lt;&gt;"",ROW(名冊[[#All],[通知1]]),"N"),ROW(名冊!A192)),COLUMN(名冊[[#All],[姓名]])),"")</f>
        <v>張胡素錦</v>
      </c>
      <c r="D351" s="134">
        <f t="array" aca="1" ref="D351" ca="1">IF(AND($C351&lt;&gt;"",$C351&lt;&gt;0),INDEX(名冊[#All],MATCH($C351,名冊[[#All],[姓名]],0),COLUMN(名冊[[#All],[備註]])),"")</f>
        <v>0</v>
      </c>
      <c r="E351" s="140">
        <f t="array" aca="1" ref="E351" ca="1">IF(AND($C351&lt;&gt;"",$C351&lt;&gt;0),INDEX(名冊[#All],MATCH($C351,名冊[[#All],[姓名]],0),COLUMN(名冊[[#All],[傳訊]])),"")</f>
        <v>0</v>
      </c>
      <c r="F351" s="131" t="str">
        <f t="array" aca="1" ref="F351" ca="1">IF(AND($C351&lt;&gt;"",$C351&lt;&gt;0),INDEX(名冊[#All],MATCH($C351,名冊[[#All],[姓名]],0),COLUMN(名冊[[#All],[通知1]])),"")</f>
        <v>0932868513</v>
      </c>
      <c r="G351" s="131">
        <f t="array" aca="1" ref="G351" ca="1">IF(AND($C351&lt;&gt;"",$C351&lt;&gt;0),INDEX(名冊[#All],MATCH($C351,名冊[[#All],[姓名]],0),COLUMN(名冊[[#All],[通知2]])),"")</f>
        <v>0</v>
      </c>
      <c r="H351" s="131">
        <f t="array" aca="1" ref="H351" ca="1">IF(AND($C351&lt;&gt;"",$C351&lt;&gt;0),INDEX(名冊[#All],MATCH($C351,名冊[[#All],[姓名]],0),COLUMN(名冊[[#All],[通知3]])),"")</f>
        <v>0</v>
      </c>
      <c r="I351" s="132" t="str">
        <f t="array" aca="1" ref="I351" ca="1">IF(AND($C351&lt;&gt;"",$C351&lt;&gt;0),(INDIRECT("簡訊[@"&amp;$A$1&amp;"]")&amp;","&amp;(IF(AND($C351&lt;&gt;"",$C351&lt;&gt;0),INDEX(名冊[#All],MATCH($C351,名冊[[#All],[姓名]],0),COLUMN(名冊[[#All],[簡訊]])),""))),"")</f>
        <v>0932868513,您好：通知張胡素錦 君於龍祥護理之家114年4月月費共16066元整，如有疑問請來電(分機218)，謝謝。</v>
      </c>
    </row>
    <row r="352" spans="1:9" ht="25.4" customHeight="1">
      <c r="A352" s="129" t="str">
        <f t="shared" ca="1" si="5"/>
        <v/>
      </c>
      <c r="B352" s="130" t="str">
        <f t="array" aca="1" ref="B352" ca="1">IF(AND($C352&lt;&gt;"",$C352&lt;&gt;0),INDEX(名冊[#All],MATCH($C352,名冊[[#All],[姓名]],0),COLUMN(名冊[[#All],[字號]])),"")</f>
        <v/>
      </c>
      <c r="C352" s="125" t="str">
        <f t="array" aca="1" ref="C352" ca="1">IFERROR(INDEX(名冊[#All],SMALL(IF(INDIRECT("名冊[[#全部],["&amp;$A$1&amp;"]]")&lt;&gt;"",ROW(名冊[[#All],[通知1]]),"N"),ROW(名冊!#REF!)),COLUMN(名冊[[#All],[姓名]])),"")</f>
        <v/>
      </c>
      <c r="D352" s="134" t="str">
        <f t="array" aca="1" ref="D352" ca="1">IF(AND($C352&lt;&gt;"",$C352&lt;&gt;0),INDEX(名冊[#All],MATCH($C352,名冊[[#All],[姓名]],0),COLUMN(名冊[[#All],[備註]])),"")</f>
        <v/>
      </c>
      <c r="E352" s="140" t="str">
        <f t="array" aca="1" ref="E352" ca="1">IF(AND($C352&lt;&gt;"",$C352&lt;&gt;0),INDEX(名冊[#All],MATCH($C352,名冊[[#All],[姓名]],0),COLUMN(名冊[[#All],[傳訊]])),"")</f>
        <v/>
      </c>
      <c r="F352" s="131" t="str">
        <f t="array" aca="1" ref="F352" ca="1">IF(AND($C352&lt;&gt;"",$C352&lt;&gt;0),INDEX(名冊[#All],MATCH($C352,名冊[[#All],[姓名]],0),COLUMN(名冊[[#All],[通知1]])),"")</f>
        <v/>
      </c>
      <c r="G352" s="131" t="str">
        <f t="array" aca="1" ref="G352" ca="1">IF(AND($C352&lt;&gt;"",$C352&lt;&gt;0),INDEX(名冊[#All],MATCH($C352,名冊[[#All],[姓名]],0),COLUMN(名冊[[#All],[通知2]])),"")</f>
        <v/>
      </c>
      <c r="H352" s="131" t="str">
        <f t="array" aca="1" ref="H352" ca="1">IF(AND($C352&lt;&gt;"",$C352&lt;&gt;0),INDEX(名冊[#All],MATCH($C352,名冊[[#All],[姓名]],0),COLUMN(名冊[[#All],[通知3]])),"")</f>
        <v/>
      </c>
      <c r="I352" s="132" t="str">
        <f t="array" aca="1" ref="I352" ca="1">IF(AND($C352&lt;&gt;"",$C352&lt;&gt;0),(INDIRECT("簡訊[@"&amp;$A$1&amp;"]")&amp;","&amp;(IF(AND($C352&lt;&gt;"",$C352&lt;&gt;0),INDEX(名冊[#All],MATCH($C352,名冊[[#All],[姓名]],0),COLUMN(名冊[[#All],[簡訊]])),""))),"")</f>
        <v/>
      </c>
    </row>
    <row r="353" spans="1:9" ht="25.4" customHeight="1">
      <c r="A353" s="129" t="str">
        <f t="shared" ca="1" si="5"/>
        <v/>
      </c>
      <c r="B353" s="130" t="str">
        <f t="array" aca="1" ref="B353" ca="1">IF(AND($C353&lt;&gt;"",$C353&lt;&gt;0),INDEX(名冊[#All],MATCH($C353,名冊[[#All],[姓名]],0),COLUMN(名冊[[#All],[字號]])),"")</f>
        <v/>
      </c>
      <c r="C353" s="125" t="str">
        <f t="array" aca="1" ref="C353" ca="1">IFERROR(INDEX(名冊[#All],SMALL(IF(INDIRECT("名冊[[#全部],["&amp;$A$1&amp;"]]")&lt;&gt;"",ROW(名冊[[#All],[通知1]]),"N"),ROW(名冊!#REF!)),COLUMN(名冊[[#All],[姓名]])),"")</f>
        <v/>
      </c>
      <c r="D353" s="134" t="str">
        <f t="array" aca="1" ref="D353" ca="1">IF(AND($C353&lt;&gt;"",$C353&lt;&gt;0),INDEX(名冊[#All],MATCH($C353,名冊[[#All],[姓名]],0),COLUMN(名冊[[#All],[備註]])),"")</f>
        <v/>
      </c>
      <c r="E353" s="140" t="str">
        <f t="array" aca="1" ref="E353" ca="1">IF(AND($C353&lt;&gt;"",$C353&lt;&gt;0),INDEX(名冊[#All],MATCH($C353,名冊[[#All],[姓名]],0),COLUMN(名冊[[#All],[傳訊]])),"")</f>
        <v/>
      </c>
      <c r="F353" s="131" t="str">
        <f t="array" aca="1" ref="F353" ca="1">IF(AND($C353&lt;&gt;"",$C353&lt;&gt;0),INDEX(名冊[#All],MATCH($C353,名冊[[#All],[姓名]],0),COLUMN(名冊[[#All],[通知1]])),"")</f>
        <v/>
      </c>
      <c r="G353" s="131" t="str">
        <f t="array" aca="1" ref="G353" ca="1">IF(AND($C353&lt;&gt;"",$C353&lt;&gt;0),INDEX(名冊[#All],MATCH($C353,名冊[[#All],[姓名]],0),COLUMN(名冊[[#All],[通知2]])),"")</f>
        <v/>
      </c>
      <c r="H353" s="131" t="str">
        <f t="array" aca="1" ref="H353" ca="1">IF(AND($C353&lt;&gt;"",$C353&lt;&gt;0),INDEX(名冊[#All],MATCH($C353,名冊[[#All],[姓名]],0),COLUMN(名冊[[#All],[通知3]])),"")</f>
        <v/>
      </c>
      <c r="I353" s="132" t="str">
        <f t="array" aca="1" ref="I353" ca="1">IF(AND($C353&lt;&gt;"",$C353&lt;&gt;0),(INDIRECT("簡訊[@"&amp;$A$1&amp;"]")&amp;","&amp;(IF(AND($C353&lt;&gt;"",$C353&lt;&gt;0),INDEX(名冊[#All],MATCH($C353,名冊[[#All],[姓名]],0),COLUMN(名冊[[#All],[簡訊]])),""))),"")</f>
        <v/>
      </c>
    </row>
    <row r="354" spans="1:9" ht="25.4" customHeight="1">
      <c r="A354" s="129">
        <f t="shared" ca="1" si="5"/>
        <v>352</v>
      </c>
      <c r="B354" s="130" t="str">
        <f t="array" aca="1" ref="B354" ca="1">IF(AND($C354&lt;&gt;"",$C354&lt;&gt;0),INDEX(名冊[#All],MATCH($C354,名冊[[#All],[姓名]],0),COLUMN(名冊[[#All],[字號]])),"")</f>
        <v>2-160</v>
      </c>
      <c r="C354" s="125" t="str">
        <f t="array" aca="1" ref="C354" ca="1">IFERROR(INDEX(名冊[#All],SMALL(IF(INDIRECT("名冊[[#全部],["&amp;$A$1&amp;"]]")&lt;&gt;"",ROW(名冊[[#All],[通知1]]),"N"),ROW(名冊!A193)),COLUMN(名冊[[#All],[姓名]])),"")</f>
        <v>梅台生</v>
      </c>
      <c r="D354" s="134" t="str">
        <f t="array" aca="1" ref="D354" ca="1">IF(AND($C354&lt;&gt;"",$C354&lt;&gt;0),INDEX(名冊[#All],MATCH($C354,名冊[[#All],[姓名]],0),COLUMN(名冊[[#All],[備註]])),"")</f>
        <v>auance@seed.net.tw 每個月給</v>
      </c>
      <c r="E354" s="140">
        <f t="array" aca="1" ref="E354" ca="1">IF(AND($C354&lt;&gt;"",$C354&lt;&gt;0),INDEX(名冊[#All],MATCH($C354,名冊[[#All],[姓名]],0),COLUMN(名冊[[#All],[傳訊]])),"")</f>
        <v>0</v>
      </c>
      <c r="F354" s="131" t="str">
        <f t="array" aca="1" ref="F354" ca="1">IF(AND($C354&lt;&gt;"",$C354&lt;&gt;0),INDEX(名冊[#All],MATCH($C354,名冊[[#All],[姓名]],0),COLUMN(名冊[[#All],[通知1]])),"")</f>
        <v>0921106680</v>
      </c>
      <c r="G354" s="131">
        <f t="array" aca="1" ref="G354" ca="1">IF(AND($C354&lt;&gt;"",$C354&lt;&gt;0),INDEX(名冊[#All],MATCH($C354,名冊[[#All],[姓名]],0),COLUMN(名冊[[#All],[通知2]])),"")</f>
        <v>0</v>
      </c>
      <c r="H354" s="131">
        <f t="array" aca="1" ref="H354" ca="1">IF(AND($C354&lt;&gt;"",$C354&lt;&gt;0),INDEX(名冊[#All],MATCH($C354,名冊[[#All],[姓名]],0),COLUMN(名冊[[#All],[通知3]])),"")</f>
        <v>0</v>
      </c>
      <c r="I354" s="132" t="str">
        <f t="array" aca="1" ref="I354" ca="1">IF(AND($C354&lt;&gt;"",$C354&lt;&gt;0),(INDIRECT("簡訊[@"&amp;$A$1&amp;"]")&amp;","&amp;(IF(AND($C354&lt;&gt;"",$C354&lt;&gt;0),INDEX(名冊[#All],MATCH($C354,名冊[[#All],[姓名]],0),COLUMN(名冊[[#All],[簡訊]])),""))),"")</f>
        <v>0921106680,您好：通知梅台生 君於龍祥護理之家114年4月月費(含欠費)共36336元整，如有疑問請來電(分機218)，謝謝。</v>
      </c>
    </row>
    <row r="355" spans="1:9" ht="25.4" customHeight="1">
      <c r="A355" s="129" t="str">
        <f t="shared" ca="1" si="5"/>
        <v/>
      </c>
      <c r="B355" s="130" t="str">
        <f t="array" aca="1" ref="B355" ca="1">IF(AND($C355&lt;&gt;"",$C355&lt;&gt;0),INDEX(名冊[#All],MATCH($C355,名冊[[#All],[姓名]],0),COLUMN(名冊[[#All],[字號]])),"")</f>
        <v/>
      </c>
      <c r="C355" s="125" t="str">
        <f t="array" aca="1" ref="C355" ca="1">IFERROR(INDEX(名冊[#All],SMALL(IF(INDIRECT("名冊[[#全部],["&amp;$A$1&amp;"]]")&lt;&gt;"",ROW(名冊[[#All],[通知1]]),"N"),ROW(名冊!#REF!)),COLUMN(名冊[[#All],[姓名]])),"")</f>
        <v/>
      </c>
      <c r="D355" s="134" t="str">
        <f t="array" aca="1" ref="D355" ca="1">IF(AND($C355&lt;&gt;"",$C355&lt;&gt;0),INDEX(名冊[#All],MATCH($C355,名冊[[#All],[姓名]],0),COLUMN(名冊[[#All],[備註]])),"")</f>
        <v/>
      </c>
      <c r="E355" s="140" t="str">
        <f t="array" aca="1" ref="E355" ca="1">IF(AND($C355&lt;&gt;"",$C355&lt;&gt;0),INDEX(名冊[#All],MATCH($C355,名冊[[#All],[姓名]],0),COLUMN(名冊[[#All],[傳訊]])),"")</f>
        <v/>
      </c>
      <c r="F355" s="131" t="str">
        <f t="array" aca="1" ref="F355" ca="1">IF(AND($C355&lt;&gt;"",$C355&lt;&gt;0),INDEX(名冊[#All],MATCH($C355,名冊[[#All],[姓名]],0),COLUMN(名冊[[#All],[通知1]])),"")</f>
        <v/>
      </c>
      <c r="G355" s="131" t="str">
        <f t="array" aca="1" ref="G355" ca="1">IF(AND($C355&lt;&gt;"",$C355&lt;&gt;0),INDEX(名冊[#All],MATCH($C355,名冊[[#All],[姓名]],0),COLUMN(名冊[[#All],[通知2]])),"")</f>
        <v/>
      </c>
      <c r="H355" s="131" t="str">
        <f t="array" aca="1" ref="H355" ca="1">IF(AND($C355&lt;&gt;"",$C355&lt;&gt;0),INDEX(名冊[#All],MATCH($C355,名冊[[#All],[姓名]],0),COLUMN(名冊[[#All],[通知3]])),"")</f>
        <v/>
      </c>
      <c r="I355" s="132" t="str">
        <f t="array" aca="1" ref="I355" ca="1">IF(AND($C355&lt;&gt;"",$C355&lt;&gt;0),(INDIRECT("簡訊[@"&amp;$A$1&amp;"]")&amp;","&amp;(IF(AND($C355&lt;&gt;"",$C355&lt;&gt;0),INDEX(名冊[#All],MATCH($C355,名冊[[#All],[姓名]],0),COLUMN(名冊[[#All],[簡訊]])),""))),"")</f>
        <v/>
      </c>
    </row>
    <row r="356" spans="1:9" ht="25.4" customHeight="1">
      <c r="A356" s="129">
        <f t="shared" ca="1" si="5"/>
        <v>354</v>
      </c>
      <c r="B356" s="130" t="str">
        <f t="array" aca="1" ref="B356" ca="1">IF(AND($C356&lt;&gt;"",$C356&lt;&gt;0),INDEX(名冊[#All],MATCH($C356,名冊[[#All],[姓名]],0),COLUMN(名冊[[#All],[字號]])),"")</f>
        <v>2-165</v>
      </c>
      <c r="C356" s="125" t="str">
        <f t="array" aca="1" ref="C356" ca="1">IFERROR(INDEX(名冊[#All],SMALL(IF(INDIRECT("名冊[[#全部],["&amp;$A$1&amp;"]]")&lt;&gt;"",ROW(名冊[[#All],[通知1]]),"N"),ROW(名冊!A194)),COLUMN(名冊[[#All],[姓名]])),"")</f>
        <v>陳玉山</v>
      </c>
      <c r="D356" s="134" t="str">
        <f t="array" aca="1" ref="D356" ca="1">IF(AND($C356&lt;&gt;"",$C356&lt;&gt;0),INDEX(名冊[#All],MATCH($C356,名冊[[#All],[姓名]],0),COLUMN(名冊[[#All],[備註]])),"")</f>
        <v>↑梅台生4月調降18775</v>
      </c>
      <c r="E356" s="140">
        <f t="array" aca="1" ref="E356" ca="1">IF(AND($C356&lt;&gt;"",$C356&lt;&gt;0),INDEX(名冊[#All],MATCH($C356,名冊[[#All],[姓名]],0),COLUMN(名冊[[#All],[傳訊]])),"")</f>
        <v>0</v>
      </c>
      <c r="F356" s="131" t="str">
        <f t="array" aca="1" ref="F356" ca="1">IF(AND($C356&lt;&gt;"",$C356&lt;&gt;0),INDEX(名冊[#All],MATCH($C356,名冊[[#All],[姓名]],0),COLUMN(名冊[[#All],[通知1]])),"")</f>
        <v>0922543798</v>
      </c>
      <c r="G356" s="131">
        <f t="array" aca="1" ref="G356" ca="1">IF(AND($C356&lt;&gt;"",$C356&lt;&gt;0),INDEX(名冊[#All],MATCH($C356,名冊[[#All],[姓名]],0),COLUMN(名冊[[#All],[通知2]])),"")</f>
        <v>0</v>
      </c>
      <c r="H356" s="131">
        <f t="array" aca="1" ref="H356" ca="1">IF(AND($C356&lt;&gt;"",$C356&lt;&gt;0),INDEX(名冊[#All],MATCH($C356,名冊[[#All],[姓名]],0),COLUMN(名冊[[#All],[通知3]])),"")</f>
        <v>0</v>
      </c>
      <c r="I356" s="132" t="str">
        <f t="array" aca="1" ref="I356" ca="1">IF(AND($C356&lt;&gt;"",$C356&lt;&gt;0),(INDIRECT("簡訊[@"&amp;$A$1&amp;"]")&amp;","&amp;(IF(AND($C356&lt;&gt;"",$C356&lt;&gt;0),INDEX(名冊[#All],MATCH($C356,名冊[[#All],[姓名]],0),COLUMN(名冊[[#All],[簡訊]])),""))),"")</f>
        <v>0922543798,您好：通知陳玉山 君於龍祥護理之家114年4月月費共3822元整，如有疑問請來電(分機218)，謝謝。</v>
      </c>
    </row>
    <row r="357" spans="1:9" ht="25.4" customHeight="1">
      <c r="A357" s="129">
        <f t="shared" ca="1" si="5"/>
        <v>355</v>
      </c>
      <c r="B357" s="130" t="str">
        <f t="array" aca="1" ref="B357" ca="1">IF(AND($C357&lt;&gt;"",$C357&lt;&gt;0),INDEX(名冊[#All],MATCH($C357,名冊[[#All],[姓名]],0),COLUMN(名冊[[#All],[字號]])),"")</f>
        <v>2-168</v>
      </c>
      <c r="C357" s="125" t="str">
        <f t="array" aca="1" ref="C357" ca="1">IFERROR(INDEX(名冊[#All],SMALL(IF(INDIRECT("名冊[[#全部],["&amp;$A$1&amp;"]]")&lt;&gt;"",ROW(名冊[[#All],[通知1]]),"N"),ROW(名冊!A195)),COLUMN(名冊[[#All],[姓名]])),"")</f>
        <v>宋邱素卿</v>
      </c>
      <c r="D357" s="134">
        <f t="array" aca="1" ref="D357" ca="1">IF(AND($C357&lt;&gt;"",$C357&lt;&gt;0),INDEX(名冊[#All],MATCH($C357,名冊[[#All],[姓名]],0),COLUMN(名冊[[#All],[備註]])),"")</f>
        <v>0</v>
      </c>
      <c r="E357" s="140">
        <f t="array" aca="1" ref="E357" ca="1">IF(AND($C357&lt;&gt;"",$C357&lt;&gt;0),INDEX(名冊[#All],MATCH($C357,名冊[[#All],[姓名]],0),COLUMN(名冊[[#All],[傳訊]])),"")</f>
        <v>0</v>
      </c>
      <c r="F357" s="131" t="str">
        <f t="array" aca="1" ref="F357" ca="1">IF(AND($C357&lt;&gt;"",$C357&lt;&gt;0),INDEX(名冊[#All],MATCH($C357,名冊[[#All],[姓名]],0),COLUMN(名冊[[#All],[通知1]])),"")</f>
        <v>0933969282</v>
      </c>
      <c r="G357" s="131">
        <f t="array" aca="1" ref="G357" ca="1">IF(AND($C357&lt;&gt;"",$C357&lt;&gt;0),INDEX(名冊[#All],MATCH($C357,名冊[[#All],[姓名]],0),COLUMN(名冊[[#All],[通知2]])),"")</f>
        <v>0</v>
      </c>
      <c r="H357" s="131">
        <f t="array" aca="1" ref="H357" ca="1">IF(AND($C357&lt;&gt;"",$C357&lt;&gt;0),INDEX(名冊[#All],MATCH($C357,名冊[[#All],[姓名]],0),COLUMN(名冊[[#All],[通知3]])),"")</f>
        <v>0</v>
      </c>
      <c r="I357" s="132" t="str">
        <f t="array" aca="1" ref="I357" ca="1">IF(AND($C357&lt;&gt;"",$C357&lt;&gt;0),(INDIRECT("簡訊[@"&amp;$A$1&amp;"]")&amp;","&amp;(IF(AND($C357&lt;&gt;"",$C357&lt;&gt;0),INDEX(名冊[#All],MATCH($C357,名冊[[#All],[姓名]],0),COLUMN(名冊[[#All],[簡訊]])),""))),"")</f>
        <v>0933969282,您好：通知宋邱素卿 君於龍祥護理之家114年4月月費共30745元整，如有疑問請來電(分機218)，謝謝。</v>
      </c>
    </row>
    <row r="358" spans="1:9" ht="25.4" customHeight="1">
      <c r="A358" s="129" t="str">
        <f t="shared" ca="1" si="5"/>
        <v/>
      </c>
      <c r="B358" s="130" t="str">
        <f t="array" aca="1" ref="B358" ca="1">IF(AND($C358&lt;&gt;"",$C358&lt;&gt;0),INDEX(名冊[#All],MATCH($C358,名冊[[#All],[姓名]],0),COLUMN(名冊[[#All],[字號]])),"")</f>
        <v/>
      </c>
      <c r="C358" s="125" t="str">
        <f t="array" aca="1" ref="C358" ca="1">IFERROR(INDEX(名冊[#All],SMALL(IF(INDIRECT("名冊[[#全部],["&amp;$A$1&amp;"]]")&lt;&gt;"",ROW(名冊[[#All],[通知1]]),"N"),ROW(名冊!#REF!)),COLUMN(名冊[[#All],[姓名]])),"")</f>
        <v/>
      </c>
      <c r="D358" s="134" t="str">
        <f t="array" aca="1" ref="D358" ca="1">IF(AND($C358&lt;&gt;"",$C358&lt;&gt;0),INDEX(名冊[#All],MATCH($C358,名冊[[#All],[姓名]],0),COLUMN(名冊[[#All],[備註]])),"")</f>
        <v/>
      </c>
      <c r="E358" s="140" t="str">
        <f t="array" aca="1" ref="E358" ca="1">IF(AND($C358&lt;&gt;"",$C358&lt;&gt;0),INDEX(名冊[#All],MATCH($C358,名冊[[#All],[姓名]],0),COLUMN(名冊[[#All],[傳訊]])),"")</f>
        <v/>
      </c>
      <c r="F358" s="131" t="str">
        <f t="array" aca="1" ref="F358" ca="1">IF(AND($C358&lt;&gt;"",$C358&lt;&gt;0),INDEX(名冊[#All],MATCH($C358,名冊[[#All],[姓名]],0),COLUMN(名冊[[#All],[通知1]])),"")</f>
        <v/>
      </c>
      <c r="G358" s="131" t="str">
        <f t="array" aca="1" ref="G358" ca="1">IF(AND($C358&lt;&gt;"",$C358&lt;&gt;0),INDEX(名冊[#All],MATCH($C358,名冊[[#All],[姓名]],0),COLUMN(名冊[[#All],[通知2]])),"")</f>
        <v/>
      </c>
      <c r="H358" s="131" t="str">
        <f t="array" aca="1" ref="H358" ca="1">IF(AND($C358&lt;&gt;"",$C358&lt;&gt;0),INDEX(名冊[#All],MATCH($C358,名冊[[#All],[姓名]],0),COLUMN(名冊[[#All],[通知3]])),"")</f>
        <v/>
      </c>
      <c r="I358" s="132" t="str">
        <f t="array" aca="1" ref="I358" ca="1">IF(AND($C358&lt;&gt;"",$C358&lt;&gt;0),(INDIRECT("簡訊[@"&amp;$A$1&amp;"]")&amp;","&amp;(IF(AND($C358&lt;&gt;"",$C358&lt;&gt;0),INDEX(名冊[#All],MATCH($C358,名冊[[#All],[姓名]],0),COLUMN(名冊[[#All],[簡訊]])),""))),"")</f>
        <v/>
      </c>
    </row>
    <row r="359" spans="1:9" ht="25.4" customHeight="1">
      <c r="A359" s="129">
        <f t="shared" ca="1" si="5"/>
        <v>357</v>
      </c>
      <c r="B359" s="130" t="str">
        <f t="array" aca="1" ref="B359" ca="1">IF(AND($C359&lt;&gt;"",$C359&lt;&gt;0),INDEX(名冊[#All],MATCH($C359,名冊[[#All],[姓名]],0),COLUMN(名冊[[#All],[字號]])),"")</f>
        <v>2-174</v>
      </c>
      <c r="C359" s="125" t="str">
        <f t="array" aca="1" ref="C359" ca="1">IFERROR(INDEX(名冊[#All],SMALL(IF(INDIRECT("名冊[[#全部],["&amp;$A$1&amp;"]]")&lt;&gt;"",ROW(名冊[[#All],[通知1]]),"N"),ROW(名冊!A196)),COLUMN(名冊[[#All],[姓名]])),"")</f>
        <v>周夏子</v>
      </c>
      <c r="D359" s="134">
        <f t="array" aca="1" ref="D359" ca="1">IF(AND($C359&lt;&gt;"",$C359&lt;&gt;0),INDEX(名冊[#All],MATCH($C359,名冊[[#All],[姓名]],0),COLUMN(名冊[[#All],[備註]])),"")</f>
        <v>0</v>
      </c>
      <c r="E359" s="140">
        <f t="array" aca="1" ref="E359" ca="1">IF(AND($C359&lt;&gt;"",$C359&lt;&gt;0),INDEX(名冊[#All],MATCH($C359,名冊[[#All],[姓名]],0),COLUMN(名冊[[#All],[傳訊]])),"")</f>
        <v>0</v>
      </c>
      <c r="F359" s="131" t="str">
        <f t="array" aca="1" ref="F359" ca="1">IF(AND($C359&lt;&gt;"",$C359&lt;&gt;0),INDEX(名冊[#All],MATCH($C359,名冊[[#All],[姓名]],0),COLUMN(名冊[[#All],[通知1]])),"")</f>
        <v>0919597709</v>
      </c>
      <c r="G359" s="131" t="str">
        <f t="array" aca="1" ref="G359" ca="1">IF(AND($C359&lt;&gt;"",$C359&lt;&gt;0),INDEX(名冊[#All],MATCH($C359,名冊[[#All],[姓名]],0),COLUMN(名冊[[#All],[通知2]])),"")</f>
        <v>0922540736</v>
      </c>
      <c r="H359" s="131">
        <f t="array" aca="1" ref="H359" ca="1">IF(AND($C359&lt;&gt;"",$C359&lt;&gt;0),INDEX(名冊[#All],MATCH($C359,名冊[[#All],[姓名]],0),COLUMN(名冊[[#All],[通知3]])),"")</f>
        <v>0</v>
      </c>
      <c r="I359" s="132" t="str">
        <f t="array" aca="1" ref="I359" ca="1">IF(AND($C359&lt;&gt;"",$C359&lt;&gt;0),(INDIRECT("簡訊[@"&amp;$A$1&amp;"]")&amp;","&amp;(IF(AND($C359&lt;&gt;"",$C359&lt;&gt;0),INDEX(名冊[#All],MATCH($C359,名冊[[#All],[姓名]],0),COLUMN(名冊[[#All],[簡訊]])),""))),"")</f>
        <v>0919597709,您好：通知周夏子 君於龍祥護理之家114年4月月費共22563元整，如有疑問請來電(分機218)，謝謝。</v>
      </c>
    </row>
    <row r="360" spans="1:9" ht="25.4" customHeight="1">
      <c r="A360" s="129" t="str">
        <f t="shared" ca="1" si="5"/>
        <v/>
      </c>
      <c r="B360" s="130" t="str">
        <f t="array" aca="1" ref="B360" ca="1">IF(AND($C360&lt;&gt;"",$C360&lt;&gt;0),INDEX(名冊[#All],MATCH($C360,名冊[[#All],[姓名]],0),COLUMN(名冊[[#All],[字號]])),"")</f>
        <v/>
      </c>
      <c r="C360" s="125" t="str">
        <f t="array" aca="1" ref="C360" ca="1">IFERROR(INDEX(名冊[#All],SMALL(IF(INDIRECT("名冊[[#全部],["&amp;$A$1&amp;"]]")&lt;&gt;"",ROW(名冊[[#All],[通知1]]),"N"),ROW(名冊!#REF!)),COLUMN(名冊[[#All],[姓名]])),"")</f>
        <v/>
      </c>
      <c r="D360" s="134" t="str">
        <f t="array" aca="1" ref="D360" ca="1">IF(AND($C360&lt;&gt;"",$C360&lt;&gt;0),INDEX(名冊[#All],MATCH($C360,名冊[[#All],[姓名]],0),COLUMN(名冊[[#All],[備註]])),"")</f>
        <v/>
      </c>
      <c r="E360" s="140" t="str">
        <f t="array" aca="1" ref="E360" ca="1">IF(AND($C360&lt;&gt;"",$C360&lt;&gt;0),INDEX(名冊[#All],MATCH($C360,名冊[[#All],[姓名]],0),COLUMN(名冊[[#All],[傳訊]])),"")</f>
        <v/>
      </c>
      <c r="F360" s="131" t="str">
        <f t="array" aca="1" ref="F360" ca="1">IF(AND($C360&lt;&gt;"",$C360&lt;&gt;0),INDEX(名冊[#All],MATCH($C360,名冊[[#All],[姓名]],0),COLUMN(名冊[[#All],[通知1]])),"")</f>
        <v/>
      </c>
      <c r="G360" s="131" t="str">
        <f t="array" aca="1" ref="G360" ca="1">IF(AND($C360&lt;&gt;"",$C360&lt;&gt;0),INDEX(名冊[#All],MATCH($C360,名冊[[#All],[姓名]],0),COLUMN(名冊[[#All],[通知2]])),"")</f>
        <v/>
      </c>
      <c r="H360" s="131" t="str">
        <f t="array" aca="1" ref="H360" ca="1">IF(AND($C360&lt;&gt;"",$C360&lt;&gt;0),INDEX(名冊[#All],MATCH($C360,名冊[[#All],[姓名]],0),COLUMN(名冊[[#All],[通知3]])),"")</f>
        <v/>
      </c>
      <c r="I360" s="132" t="str">
        <f t="array" aca="1" ref="I360" ca="1">IF(AND($C360&lt;&gt;"",$C360&lt;&gt;0),(INDIRECT("簡訊[@"&amp;$A$1&amp;"]")&amp;","&amp;(IF(AND($C360&lt;&gt;"",$C360&lt;&gt;0),INDEX(名冊[#All],MATCH($C360,名冊[[#All],[姓名]],0),COLUMN(名冊[[#All],[簡訊]])),""))),"")</f>
        <v/>
      </c>
    </row>
    <row r="361" spans="1:9" ht="25.4" customHeight="1">
      <c r="A361" s="129" t="str">
        <f t="shared" ca="1" si="5"/>
        <v/>
      </c>
      <c r="B361" s="130" t="str">
        <f t="array" aca="1" ref="B361" ca="1">IF(AND($C361&lt;&gt;"",$C361&lt;&gt;0),INDEX(名冊[#All],MATCH($C361,名冊[[#All],[姓名]],0),COLUMN(名冊[[#All],[字號]])),"")</f>
        <v/>
      </c>
      <c r="C361" s="125" t="str">
        <f t="array" aca="1" ref="C361" ca="1">IFERROR(INDEX(名冊[#All],SMALL(IF(INDIRECT("名冊[[#全部],["&amp;$A$1&amp;"]]")&lt;&gt;"",ROW(名冊[[#All],[通知1]]),"N"),ROW(名冊!#REF!)),COLUMN(名冊[[#All],[姓名]])),"")</f>
        <v/>
      </c>
      <c r="D361" s="134" t="str">
        <f t="array" aca="1" ref="D361" ca="1">IF(AND($C361&lt;&gt;"",$C361&lt;&gt;0),INDEX(名冊[#All],MATCH($C361,名冊[[#All],[姓名]],0),COLUMN(名冊[[#All],[備註]])),"")</f>
        <v/>
      </c>
      <c r="E361" s="140" t="str">
        <f t="array" aca="1" ref="E361" ca="1">IF(AND($C361&lt;&gt;"",$C361&lt;&gt;0),INDEX(名冊[#All],MATCH($C361,名冊[[#All],[姓名]],0),COLUMN(名冊[[#All],[傳訊]])),"")</f>
        <v/>
      </c>
      <c r="F361" s="131" t="str">
        <f t="array" aca="1" ref="F361" ca="1">IF(AND($C361&lt;&gt;"",$C361&lt;&gt;0),INDEX(名冊[#All],MATCH($C361,名冊[[#All],[姓名]],0),COLUMN(名冊[[#All],[通知1]])),"")</f>
        <v/>
      </c>
      <c r="G361" s="131" t="str">
        <f t="array" aca="1" ref="G361" ca="1">IF(AND($C361&lt;&gt;"",$C361&lt;&gt;0),INDEX(名冊[#All],MATCH($C361,名冊[[#All],[姓名]],0),COLUMN(名冊[[#All],[通知2]])),"")</f>
        <v/>
      </c>
      <c r="H361" s="131" t="str">
        <f t="array" aca="1" ref="H361" ca="1">IF(AND($C361&lt;&gt;"",$C361&lt;&gt;0),INDEX(名冊[#All],MATCH($C361,名冊[[#All],[姓名]],0),COLUMN(名冊[[#All],[通知3]])),"")</f>
        <v/>
      </c>
      <c r="I361" s="132" t="str">
        <f t="array" aca="1" ref="I361" ca="1">IF(AND($C361&lt;&gt;"",$C361&lt;&gt;0),(INDIRECT("簡訊[@"&amp;$A$1&amp;"]")&amp;","&amp;(IF(AND($C361&lt;&gt;"",$C361&lt;&gt;0),INDEX(名冊[#All],MATCH($C361,名冊[[#All],[姓名]],0),COLUMN(名冊[[#All],[簡訊]])),""))),"")</f>
        <v/>
      </c>
    </row>
    <row r="362" spans="1:9" ht="25.4" customHeight="1">
      <c r="A362" s="129" t="str">
        <f t="shared" ca="1" si="5"/>
        <v/>
      </c>
      <c r="B362" s="130" t="str">
        <f t="array" aca="1" ref="B362" ca="1">IF(AND($C362&lt;&gt;"",$C362&lt;&gt;0),INDEX(名冊[#All],MATCH($C362,名冊[[#All],[姓名]],0),COLUMN(名冊[[#All],[字號]])),"")</f>
        <v/>
      </c>
      <c r="C362" s="125" t="str">
        <f t="array" aca="1" ref="C362" ca="1">IFERROR(INDEX(名冊[#All],SMALL(IF(INDIRECT("名冊[[#全部],["&amp;$A$1&amp;"]]")&lt;&gt;"",ROW(名冊[[#All],[通知1]]),"N"),ROW(名冊!#REF!)),COLUMN(名冊[[#All],[姓名]])),"")</f>
        <v/>
      </c>
      <c r="D362" s="134" t="str">
        <f t="array" aca="1" ref="D362" ca="1">IF(AND($C362&lt;&gt;"",$C362&lt;&gt;0),INDEX(名冊[#All],MATCH($C362,名冊[[#All],[姓名]],0),COLUMN(名冊[[#All],[備註]])),"")</f>
        <v/>
      </c>
      <c r="E362" s="140" t="str">
        <f t="array" aca="1" ref="E362" ca="1">IF(AND($C362&lt;&gt;"",$C362&lt;&gt;0),INDEX(名冊[#All],MATCH($C362,名冊[[#All],[姓名]],0),COLUMN(名冊[[#All],[傳訊]])),"")</f>
        <v/>
      </c>
      <c r="F362" s="131" t="str">
        <f t="array" aca="1" ref="F362" ca="1">IF(AND($C362&lt;&gt;"",$C362&lt;&gt;0),INDEX(名冊[#All],MATCH($C362,名冊[[#All],[姓名]],0),COLUMN(名冊[[#All],[通知1]])),"")</f>
        <v/>
      </c>
      <c r="G362" s="131" t="str">
        <f t="array" aca="1" ref="G362" ca="1">IF(AND($C362&lt;&gt;"",$C362&lt;&gt;0),INDEX(名冊[#All],MATCH($C362,名冊[[#All],[姓名]],0),COLUMN(名冊[[#All],[通知2]])),"")</f>
        <v/>
      </c>
      <c r="H362" s="131" t="str">
        <f t="array" aca="1" ref="H362" ca="1">IF(AND($C362&lt;&gt;"",$C362&lt;&gt;0),INDEX(名冊[#All],MATCH($C362,名冊[[#All],[姓名]],0),COLUMN(名冊[[#All],[通知3]])),"")</f>
        <v/>
      </c>
      <c r="I362" s="132" t="str">
        <f t="array" aca="1" ref="I362" ca="1">IF(AND($C362&lt;&gt;"",$C362&lt;&gt;0),(INDIRECT("簡訊[@"&amp;$A$1&amp;"]")&amp;","&amp;(IF(AND($C362&lt;&gt;"",$C362&lt;&gt;0),INDEX(名冊[#All],MATCH($C362,名冊[[#All],[姓名]],0),COLUMN(名冊[[#All],[簡訊]])),""))),"")</f>
        <v/>
      </c>
    </row>
    <row r="363" spans="1:9" ht="25.4" customHeight="1">
      <c r="A363" s="129">
        <f t="shared" ca="1" si="5"/>
        <v>361</v>
      </c>
      <c r="B363" s="130" t="str">
        <f t="array" aca="1" ref="B363" ca="1">IF(AND($C363&lt;&gt;"",$C363&lt;&gt;0),INDEX(名冊[#All],MATCH($C363,名冊[[#All],[姓名]],0),COLUMN(名冊[[#All],[字號]])),"")</f>
        <v>2-175</v>
      </c>
      <c r="C363" s="125" t="str">
        <f t="array" aca="1" ref="C363" ca="1">IFERROR(INDEX(名冊[#All],SMALL(IF(INDIRECT("名冊[[#全部],["&amp;$A$1&amp;"]]")&lt;&gt;"",ROW(名冊[[#All],[通知1]]),"N"),ROW(名冊!A197)),COLUMN(名冊[[#All],[姓名]])),"")</f>
        <v>潘易昌</v>
      </c>
      <c r="D363" s="134">
        <f t="array" aca="1" ref="D363" ca="1">IF(AND($C363&lt;&gt;"",$C363&lt;&gt;0),INDEX(名冊[#All],MATCH($C363,名冊[[#All],[姓名]],0),COLUMN(名冊[[#All],[備註]])),"")</f>
        <v>0</v>
      </c>
      <c r="E363" s="140">
        <f t="array" aca="1" ref="E363" ca="1">IF(AND($C363&lt;&gt;"",$C363&lt;&gt;0),INDEX(名冊[#All],MATCH($C363,名冊[[#All],[姓名]],0),COLUMN(名冊[[#All],[傳訊]])),"")</f>
        <v>0</v>
      </c>
      <c r="F363" s="131" t="str">
        <f t="array" aca="1" ref="F363" ca="1">IF(AND($C363&lt;&gt;"",$C363&lt;&gt;0),INDEX(名冊[#All],MATCH($C363,名冊[[#All],[姓名]],0),COLUMN(名冊[[#All],[通知1]])),"")</f>
        <v>0939800759</v>
      </c>
      <c r="G363" s="131">
        <f t="array" aca="1" ref="G363" ca="1">IF(AND($C363&lt;&gt;"",$C363&lt;&gt;0),INDEX(名冊[#All],MATCH($C363,名冊[[#All],[姓名]],0),COLUMN(名冊[[#All],[通知2]])),"")</f>
        <v>0</v>
      </c>
      <c r="H363" s="131">
        <f t="array" aca="1" ref="H363" ca="1">IF(AND($C363&lt;&gt;"",$C363&lt;&gt;0),INDEX(名冊[#All],MATCH($C363,名冊[[#All],[姓名]],0),COLUMN(名冊[[#All],[通知3]])),"")</f>
        <v>0</v>
      </c>
      <c r="I363" s="132" t="str">
        <f t="array" aca="1" ref="I363" ca="1">IF(AND($C363&lt;&gt;"",$C363&lt;&gt;0),(INDIRECT("簡訊[@"&amp;$A$1&amp;"]")&amp;","&amp;(IF(AND($C363&lt;&gt;"",$C363&lt;&gt;0),INDEX(名冊[#All],MATCH($C363,名冊[[#All],[姓名]],0),COLUMN(名冊[[#All],[簡訊]])),""))),"")</f>
        <v>0939800759,您好：通知潘易昌 君於龍祥護理之家114年4月月費共77721元整，如有疑問請來電(分機218)，謝謝。</v>
      </c>
    </row>
    <row r="364" spans="1:9" ht="25.4" customHeight="1">
      <c r="A364" s="129" t="str">
        <f t="shared" ca="1" si="5"/>
        <v/>
      </c>
      <c r="B364" s="130" t="str">
        <f t="array" aca="1" ref="B364" ca="1">IF(AND($C364&lt;&gt;"",$C364&lt;&gt;0),INDEX(名冊[#All],MATCH($C364,名冊[[#All],[姓名]],0),COLUMN(名冊[[#All],[字號]])),"")</f>
        <v/>
      </c>
      <c r="C364" s="125" t="str">
        <f t="array" aca="1" ref="C364" ca="1">IFERROR(INDEX(名冊[#All],SMALL(IF(INDIRECT("名冊[[#全部],["&amp;$A$1&amp;"]]")&lt;&gt;"",ROW(名冊[[#All],[通知1]]),"N"),ROW(名冊!#REF!)),COLUMN(名冊[[#All],[姓名]])),"")</f>
        <v/>
      </c>
      <c r="D364" s="134" t="str">
        <f t="array" aca="1" ref="D364" ca="1">IF(AND($C364&lt;&gt;"",$C364&lt;&gt;0),INDEX(名冊[#All],MATCH($C364,名冊[[#All],[姓名]],0),COLUMN(名冊[[#All],[備註]])),"")</f>
        <v/>
      </c>
      <c r="E364" s="140" t="str">
        <f t="array" aca="1" ref="E364" ca="1">IF(AND($C364&lt;&gt;"",$C364&lt;&gt;0),INDEX(名冊[#All],MATCH($C364,名冊[[#All],[姓名]],0),COLUMN(名冊[[#All],[傳訊]])),"")</f>
        <v/>
      </c>
      <c r="F364" s="131" t="str">
        <f t="array" aca="1" ref="F364" ca="1">IF(AND($C364&lt;&gt;"",$C364&lt;&gt;0),INDEX(名冊[#All],MATCH($C364,名冊[[#All],[姓名]],0),COLUMN(名冊[[#All],[通知1]])),"")</f>
        <v/>
      </c>
      <c r="G364" s="131" t="str">
        <f t="array" aca="1" ref="G364" ca="1">IF(AND($C364&lt;&gt;"",$C364&lt;&gt;0),INDEX(名冊[#All],MATCH($C364,名冊[[#All],[姓名]],0),COLUMN(名冊[[#All],[通知2]])),"")</f>
        <v/>
      </c>
      <c r="H364" s="131" t="str">
        <f t="array" aca="1" ref="H364" ca="1">IF(AND($C364&lt;&gt;"",$C364&lt;&gt;0),INDEX(名冊[#All],MATCH($C364,名冊[[#All],[姓名]],0),COLUMN(名冊[[#All],[通知3]])),"")</f>
        <v/>
      </c>
      <c r="I364" s="132" t="str">
        <f t="array" aca="1" ref="I364" ca="1">IF(AND($C364&lt;&gt;"",$C364&lt;&gt;0),(INDIRECT("簡訊[@"&amp;$A$1&amp;"]")&amp;","&amp;(IF(AND($C364&lt;&gt;"",$C364&lt;&gt;0),INDEX(名冊[#All],MATCH($C364,名冊[[#All],[姓名]],0),COLUMN(名冊[[#All],[簡訊]])),""))),"")</f>
        <v/>
      </c>
    </row>
    <row r="365" spans="1:9" ht="25.4" customHeight="1">
      <c r="A365" s="129">
        <f t="shared" ca="1" si="5"/>
        <v>363</v>
      </c>
      <c r="B365" s="130" t="str">
        <f t="array" aca="1" ref="B365" ca="1">IF(AND($C365&lt;&gt;"",$C365&lt;&gt;0),INDEX(名冊[#All],MATCH($C365,名冊[[#All],[姓名]],0),COLUMN(名冊[[#All],[字號]])),"")</f>
        <v>2-182</v>
      </c>
      <c r="C365" s="125" t="str">
        <f t="array" aca="1" ref="C365" ca="1">IFERROR(INDEX(名冊[#All],SMALL(IF(INDIRECT("名冊[[#全部],["&amp;$A$1&amp;"]]")&lt;&gt;"",ROW(名冊[[#All],[通知1]]),"N"),ROW(名冊!A198)),COLUMN(名冊[[#All],[姓名]])),"")</f>
        <v>徐信東</v>
      </c>
      <c r="D365" s="134">
        <f t="array" aca="1" ref="D365" ca="1">IF(AND($C365&lt;&gt;"",$C365&lt;&gt;0),INDEX(名冊[#All],MATCH($C365,名冊[[#All],[姓名]],0),COLUMN(名冊[[#All],[備註]])),"")</f>
        <v>0</v>
      </c>
      <c r="E365" s="140">
        <f t="array" aca="1" ref="E365" ca="1">IF(AND($C365&lt;&gt;"",$C365&lt;&gt;0),INDEX(名冊[#All],MATCH($C365,名冊[[#All],[姓名]],0),COLUMN(名冊[[#All],[傳訊]])),"")</f>
        <v>0</v>
      </c>
      <c r="F365" s="131" t="str">
        <f t="array" aca="1" ref="F365" ca="1">IF(AND($C365&lt;&gt;"",$C365&lt;&gt;0),INDEX(名冊[#All],MATCH($C365,名冊[[#All],[姓名]],0),COLUMN(名冊[[#All],[通知1]])),"")</f>
        <v>0917907372</v>
      </c>
      <c r="G365" s="131">
        <f t="array" aca="1" ref="G365" ca="1">IF(AND($C365&lt;&gt;"",$C365&lt;&gt;0),INDEX(名冊[#All],MATCH($C365,名冊[[#All],[姓名]],0),COLUMN(名冊[[#All],[通知2]])),"")</f>
        <v>0</v>
      </c>
      <c r="H365" s="131">
        <f t="array" aca="1" ref="H365" ca="1">IF(AND($C365&lt;&gt;"",$C365&lt;&gt;0),INDEX(名冊[#All],MATCH($C365,名冊[[#All],[姓名]],0),COLUMN(名冊[[#All],[通知3]])),"")</f>
        <v>0</v>
      </c>
      <c r="I365" s="132" t="str">
        <f t="array" aca="1" ref="I365" ca="1">IF(AND($C365&lt;&gt;"",$C365&lt;&gt;0),(INDIRECT("簡訊[@"&amp;$A$1&amp;"]")&amp;","&amp;(IF(AND($C365&lt;&gt;"",$C365&lt;&gt;0),INDEX(名冊[#All],MATCH($C365,名冊[[#All],[姓名]],0),COLUMN(名冊[[#All],[簡訊]])),""))),"")</f>
        <v>0917907372,您好：通知徐信東 君於龍祥護理之家114年4月月費共27038元整，如有疑問請來電(分機218)，謝謝。</v>
      </c>
    </row>
    <row r="366" spans="1:9" ht="25.4" customHeight="1">
      <c r="A366" s="129">
        <f t="shared" ca="1" si="5"/>
        <v>364</v>
      </c>
      <c r="B366" s="130" t="str">
        <f t="array" aca="1" ref="B366" ca="1">IF(AND($C366&lt;&gt;"",$C366&lt;&gt;0),INDEX(名冊[#All],MATCH($C366,名冊[[#All],[姓名]],0),COLUMN(名冊[[#All],[字號]])),"")</f>
        <v>2-183</v>
      </c>
      <c r="C366" s="125" t="str">
        <f t="array" aca="1" ref="C366" ca="1">IFERROR(INDEX(名冊[#All],SMALL(IF(INDIRECT("名冊[[#全部],["&amp;$A$1&amp;"]]")&lt;&gt;"",ROW(名冊[[#All],[通知1]]),"N"),ROW(名冊!A199)),COLUMN(名冊[[#All],[姓名]])),"")</f>
        <v>陳鍾秋英</v>
      </c>
      <c r="D366" s="134">
        <f t="array" aca="1" ref="D366" ca="1">IF(AND($C366&lt;&gt;"",$C366&lt;&gt;0),INDEX(名冊[#All],MATCH($C366,名冊[[#All],[姓名]],0),COLUMN(名冊[[#All],[備註]])),"")</f>
        <v>0</v>
      </c>
      <c r="E366" s="140">
        <f t="array" aca="1" ref="E366" ca="1">IF(AND($C366&lt;&gt;"",$C366&lt;&gt;0),INDEX(名冊[#All],MATCH($C366,名冊[[#All],[姓名]],0),COLUMN(名冊[[#All],[傳訊]])),"")</f>
        <v>0</v>
      </c>
      <c r="F366" s="131" t="str">
        <f t="array" aca="1" ref="F366" ca="1">IF(AND($C366&lt;&gt;"",$C366&lt;&gt;0),INDEX(名冊[#All],MATCH($C366,名冊[[#All],[姓名]],0),COLUMN(名冊[[#All],[通知1]])),"")</f>
        <v>0910044503</v>
      </c>
      <c r="G366" s="131" t="str">
        <f t="array" aca="1" ref="G366" ca="1">IF(AND($C366&lt;&gt;"",$C366&lt;&gt;0),INDEX(名冊[#All],MATCH($C366,名冊[[#All],[姓名]],0),COLUMN(名冊[[#All],[通知2]])),"")</f>
        <v>0933031300</v>
      </c>
      <c r="H366" s="131">
        <f t="array" aca="1" ref="H366" ca="1">IF(AND($C366&lt;&gt;"",$C366&lt;&gt;0),INDEX(名冊[#All],MATCH($C366,名冊[[#All],[姓名]],0),COLUMN(名冊[[#All],[通知3]])),"")</f>
        <v>0</v>
      </c>
      <c r="I366" s="132" t="str">
        <f t="array" aca="1" ref="I366" ca="1">IF(AND($C366&lt;&gt;"",$C366&lt;&gt;0),(INDIRECT("簡訊[@"&amp;$A$1&amp;"]")&amp;","&amp;(IF(AND($C366&lt;&gt;"",$C366&lt;&gt;0),INDEX(名冊[#All],MATCH($C366,名冊[[#All],[姓名]],0),COLUMN(名冊[[#All],[簡訊]])),""))),"")</f>
        <v>0910044503,您好：通知陳鍾秋英 君於龍祥護理之家114年4月月費共24725元整，如有疑問請來電(分機218)，謝謝。</v>
      </c>
    </row>
    <row r="367" spans="1:9" ht="25.4" customHeight="1">
      <c r="A367" s="129" t="str">
        <f t="shared" ca="1" si="5"/>
        <v/>
      </c>
      <c r="B367" s="130" t="str">
        <f t="array" aca="1" ref="B367" ca="1">IF(AND($C367&lt;&gt;"",$C367&lt;&gt;0),INDEX(名冊[#All],MATCH($C367,名冊[[#All],[姓名]],0),COLUMN(名冊[[#All],[字號]])),"")</f>
        <v/>
      </c>
      <c r="C367" s="125" t="str">
        <f t="array" aca="1" ref="C367" ca="1">IFERROR(INDEX(名冊[#All],SMALL(IF(INDIRECT("名冊[[#全部],["&amp;$A$1&amp;"]]")&lt;&gt;"",ROW(名冊[[#All],[通知1]]),"N"),ROW(名冊!#REF!)),COLUMN(名冊[[#All],[姓名]])),"")</f>
        <v/>
      </c>
      <c r="D367" s="134" t="str">
        <f t="array" aca="1" ref="D367" ca="1">IF(AND($C367&lt;&gt;"",$C367&lt;&gt;0),INDEX(名冊[#All],MATCH($C367,名冊[[#All],[姓名]],0),COLUMN(名冊[[#All],[備註]])),"")</f>
        <v/>
      </c>
      <c r="E367" s="140" t="str">
        <f t="array" aca="1" ref="E367" ca="1">IF(AND($C367&lt;&gt;"",$C367&lt;&gt;0),INDEX(名冊[#All],MATCH($C367,名冊[[#All],[姓名]],0),COLUMN(名冊[[#All],[傳訊]])),"")</f>
        <v/>
      </c>
      <c r="F367" s="131" t="str">
        <f t="array" aca="1" ref="F367" ca="1">IF(AND($C367&lt;&gt;"",$C367&lt;&gt;0),INDEX(名冊[#All],MATCH($C367,名冊[[#All],[姓名]],0),COLUMN(名冊[[#All],[通知1]])),"")</f>
        <v/>
      </c>
      <c r="G367" s="131" t="str">
        <f t="array" aca="1" ref="G367" ca="1">IF(AND($C367&lt;&gt;"",$C367&lt;&gt;0),INDEX(名冊[#All],MATCH($C367,名冊[[#All],[姓名]],0),COLUMN(名冊[[#All],[通知2]])),"")</f>
        <v/>
      </c>
      <c r="H367" s="131" t="str">
        <f t="array" aca="1" ref="H367" ca="1">IF(AND($C367&lt;&gt;"",$C367&lt;&gt;0),INDEX(名冊[#All],MATCH($C367,名冊[[#All],[姓名]],0),COLUMN(名冊[[#All],[通知3]])),"")</f>
        <v/>
      </c>
      <c r="I367" s="132" t="str">
        <f t="array" aca="1" ref="I367" ca="1">IF(AND($C367&lt;&gt;"",$C367&lt;&gt;0),(INDIRECT("簡訊[@"&amp;$A$1&amp;"]")&amp;","&amp;(IF(AND($C367&lt;&gt;"",$C367&lt;&gt;0),INDEX(名冊[#All],MATCH($C367,名冊[[#All],[姓名]],0),COLUMN(名冊[[#All],[簡訊]])),""))),"")</f>
        <v/>
      </c>
    </row>
    <row r="368" spans="1:9" ht="25.4" customHeight="1">
      <c r="A368" s="129" t="str">
        <f t="shared" ca="1" si="5"/>
        <v/>
      </c>
      <c r="B368" s="130" t="str">
        <f t="array" aca="1" ref="B368" ca="1">IF(AND($C368&lt;&gt;"",$C368&lt;&gt;0),INDEX(名冊[#All],MATCH($C368,名冊[[#All],[姓名]],0),COLUMN(名冊[[#All],[字號]])),"")</f>
        <v/>
      </c>
      <c r="C368" s="125" t="str">
        <f t="array" aca="1" ref="C368" ca="1">IFERROR(INDEX(名冊[#All],SMALL(IF(INDIRECT("名冊[[#全部],["&amp;$A$1&amp;"]]")&lt;&gt;"",ROW(名冊[[#All],[通知1]]),"N"),ROW(名冊!#REF!)),COLUMN(名冊[[#All],[姓名]])),"")</f>
        <v/>
      </c>
      <c r="D368" s="134" t="str">
        <f t="array" aca="1" ref="D368" ca="1">IF(AND($C368&lt;&gt;"",$C368&lt;&gt;0),INDEX(名冊[#All],MATCH($C368,名冊[[#All],[姓名]],0),COLUMN(名冊[[#All],[備註]])),"")</f>
        <v/>
      </c>
      <c r="E368" s="140" t="str">
        <f t="array" aca="1" ref="E368" ca="1">IF(AND($C368&lt;&gt;"",$C368&lt;&gt;0),INDEX(名冊[#All],MATCH($C368,名冊[[#All],[姓名]],0),COLUMN(名冊[[#All],[傳訊]])),"")</f>
        <v/>
      </c>
      <c r="F368" s="131" t="str">
        <f t="array" aca="1" ref="F368" ca="1">IF(AND($C368&lt;&gt;"",$C368&lt;&gt;0),INDEX(名冊[#All],MATCH($C368,名冊[[#All],[姓名]],0),COLUMN(名冊[[#All],[通知1]])),"")</f>
        <v/>
      </c>
      <c r="G368" s="131" t="str">
        <f t="array" aca="1" ref="G368" ca="1">IF(AND($C368&lt;&gt;"",$C368&lt;&gt;0),INDEX(名冊[#All],MATCH($C368,名冊[[#All],[姓名]],0),COLUMN(名冊[[#All],[通知2]])),"")</f>
        <v/>
      </c>
      <c r="H368" s="131" t="str">
        <f t="array" aca="1" ref="H368" ca="1">IF(AND($C368&lt;&gt;"",$C368&lt;&gt;0),INDEX(名冊[#All],MATCH($C368,名冊[[#All],[姓名]],0),COLUMN(名冊[[#All],[通知3]])),"")</f>
        <v/>
      </c>
      <c r="I368" s="132" t="str">
        <f t="array" aca="1" ref="I368" ca="1">IF(AND($C368&lt;&gt;"",$C368&lt;&gt;0),(INDIRECT("簡訊[@"&amp;$A$1&amp;"]")&amp;","&amp;(IF(AND($C368&lt;&gt;"",$C368&lt;&gt;0),INDEX(名冊[#All],MATCH($C368,名冊[[#All],[姓名]],0),COLUMN(名冊[[#All],[簡訊]])),""))),"")</f>
        <v/>
      </c>
    </row>
    <row r="369" spans="1:9" ht="25.4" customHeight="1">
      <c r="A369" s="129">
        <f t="shared" ca="1" si="5"/>
        <v>367</v>
      </c>
      <c r="B369" s="130" t="str">
        <f t="array" aca="1" ref="B369" ca="1">IF(AND($C369&lt;&gt;"",$C369&lt;&gt;0),INDEX(名冊[#All],MATCH($C369,名冊[[#All],[姓名]],0),COLUMN(名冊[[#All],[字號]])),"")</f>
        <v>2-185</v>
      </c>
      <c r="C369" s="125" t="str">
        <f t="array" aca="1" ref="C369" ca="1">IFERROR(INDEX(名冊[#All],SMALL(IF(INDIRECT("名冊[[#全部],["&amp;$A$1&amp;"]]")&lt;&gt;"",ROW(名冊[[#All],[通知1]]),"N"),ROW(名冊!A200)),COLUMN(名冊[[#All],[姓名]])),"")</f>
        <v>何淑民</v>
      </c>
      <c r="D369" s="134" t="str">
        <f t="array" aca="1" ref="D369" ca="1">IF(AND($C369&lt;&gt;"",$C369&lt;&gt;0),INDEX(名冊[#All],MATCH($C369,名冊[[#All],[姓名]],0),COLUMN(名冊[[#All],[備註]])),"")</f>
        <v>.不用簡訊(固定13日繳零用金)</v>
      </c>
      <c r="E369" s="140" t="str">
        <f t="array" aca="1" ref="E369" ca="1">IF(AND($C369&lt;&gt;"",$C369&lt;&gt;0),INDEX(名冊[#All],MATCH($C369,名冊[[#All],[姓名]],0),COLUMN(名冊[[#All],[傳訊]])),"")</f>
        <v>X</v>
      </c>
      <c r="F369" s="131" t="str">
        <f t="array" aca="1" ref="F369" ca="1">IF(AND($C369&lt;&gt;"",$C369&lt;&gt;0),INDEX(名冊[#All],MATCH($C369,名冊[[#All],[姓名]],0),COLUMN(名冊[[#All],[通知1]])),"")</f>
        <v>0966869531</v>
      </c>
      <c r="G369" s="131">
        <f t="array" aca="1" ref="G369" ca="1">IF(AND($C369&lt;&gt;"",$C369&lt;&gt;0),INDEX(名冊[#All],MATCH($C369,名冊[[#All],[姓名]],0),COLUMN(名冊[[#All],[通知2]])),"")</f>
        <v>0</v>
      </c>
      <c r="H369" s="131">
        <f t="array" aca="1" ref="H369" ca="1">IF(AND($C369&lt;&gt;"",$C369&lt;&gt;0),INDEX(名冊[#All],MATCH($C369,名冊[[#All],[姓名]],0),COLUMN(名冊[[#All],[通知3]])),"")</f>
        <v>0</v>
      </c>
      <c r="I369" s="132" t="str">
        <f t="array" aca="1" ref="I369" ca="1">IF(AND($C369&lt;&gt;"",$C369&lt;&gt;0),(INDIRECT("簡訊[@"&amp;$A$1&amp;"]")&amp;","&amp;(IF(AND($C369&lt;&gt;"",$C369&lt;&gt;0),INDEX(名冊[#All],MATCH($C369,名冊[[#All],[姓名]],0),COLUMN(名冊[[#All],[簡訊]])),""))),"")</f>
        <v>0966869531,您好：通知何淑民 君於龍祥護理之家114年4月月費共 溢收40173元整，如有疑問請來電(分機218)，謝謝。</v>
      </c>
    </row>
    <row r="370" spans="1:9" ht="25.4" customHeight="1">
      <c r="A370" s="129" t="str">
        <f t="shared" ca="1" si="5"/>
        <v/>
      </c>
      <c r="B370" s="130" t="str">
        <f t="array" aca="1" ref="B370" ca="1">IF(AND($C370&lt;&gt;"",$C370&lt;&gt;0),INDEX(名冊[#All],MATCH($C370,名冊[[#All],[姓名]],0),COLUMN(名冊[[#All],[字號]])),"")</f>
        <v/>
      </c>
      <c r="C370" s="125" t="str">
        <f t="array" aca="1" ref="C370" ca="1">IFERROR(INDEX(名冊[#All],SMALL(IF(INDIRECT("名冊[[#全部],["&amp;$A$1&amp;"]]")&lt;&gt;"",ROW(名冊[[#All],[通知1]]),"N"),ROW(名冊!#REF!)),COLUMN(名冊[[#All],[姓名]])),"")</f>
        <v/>
      </c>
      <c r="D370" s="134" t="str">
        <f t="array" aca="1" ref="D370" ca="1">IF(AND($C370&lt;&gt;"",$C370&lt;&gt;0),INDEX(名冊[#All],MATCH($C370,名冊[[#All],[姓名]],0),COLUMN(名冊[[#All],[備註]])),"")</f>
        <v/>
      </c>
      <c r="E370" s="140" t="str">
        <f t="array" aca="1" ref="E370" ca="1">IF(AND($C370&lt;&gt;"",$C370&lt;&gt;0),INDEX(名冊[#All],MATCH($C370,名冊[[#All],[姓名]],0),COLUMN(名冊[[#All],[傳訊]])),"")</f>
        <v/>
      </c>
      <c r="F370" s="131" t="str">
        <f t="array" aca="1" ref="F370" ca="1">IF(AND($C370&lt;&gt;"",$C370&lt;&gt;0),INDEX(名冊[#All],MATCH($C370,名冊[[#All],[姓名]],0),COLUMN(名冊[[#All],[通知1]])),"")</f>
        <v/>
      </c>
      <c r="G370" s="131" t="str">
        <f t="array" aca="1" ref="G370" ca="1">IF(AND($C370&lt;&gt;"",$C370&lt;&gt;0),INDEX(名冊[#All],MATCH($C370,名冊[[#All],[姓名]],0),COLUMN(名冊[[#All],[通知2]])),"")</f>
        <v/>
      </c>
      <c r="H370" s="131" t="str">
        <f t="array" aca="1" ref="H370" ca="1">IF(AND($C370&lt;&gt;"",$C370&lt;&gt;0),INDEX(名冊[#All],MATCH($C370,名冊[[#All],[姓名]],0),COLUMN(名冊[[#All],[通知3]])),"")</f>
        <v/>
      </c>
      <c r="I370" s="132" t="str">
        <f t="array" aca="1" ref="I370" ca="1">IF(AND($C370&lt;&gt;"",$C370&lt;&gt;0),(INDIRECT("簡訊[@"&amp;$A$1&amp;"]")&amp;","&amp;(IF(AND($C370&lt;&gt;"",$C370&lt;&gt;0),INDEX(名冊[#All],MATCH($C370,名冊[[#All],[姓名]],0),COLUMN(名冊[[#All],[簡訊]])),""))),"")</f>
        <v/>
      </c>
    </row>
    <row r="371" spans="1:9" ht="25.4" customHeight="1">
      <c r="A371" s="129" t="str">
        <f t="shared" ca="1" si="5"/>
        <v/>
      </c>
      <c r="B371" s="130" t="str">
        <f t="array" aca="1" ref="B371" ca="1">IF(AND($C371&lt;&gt;"",$C371&lt;&gt;0),INDEX(名冊[#All],MATCH($C371,名冊[[#All],[姓名]],0),COLUMN(名冊[[#All],[字號]])),"")</f>
        <v/>
      </c>
      <c r="C371" s="125" t="str">
        <f t="array" aca="1" ref="C371" ca="1">IFERROR(INDEX(名冊[#All],SMALL(IF(INDIRECT("名冊[[#全部],["&amp;$A$1&amp;"]]")&lt;&gt;"",ROW(名冊[[#All],[通知1]]),"N"),ROW(名冊!#REF!)),COLUMN(名冊[[#All],[姓名]])),"")</f>
        <v/>
      </c>
      <c r="D371" s="134" t="str">
        <f t="array" aca="1" ref="D371" ca="1">IF(AND($C371&lt;&gt;"",$C371&lt;&gt;0),INDEX(名冊[#All],MATCH($C371,名冊[[#All],[姓名]],0),COLUMN(名冊[[#All],[備註]])),"")</f>
        <v/>
      </c>
      <c r="E371" s="140" t="str">
        <f t="array" aca="1" ref="E371" ca="1">IF(AND($C371&lt;&gt;"",$C371&lt;&gt;0),INDEX(名冊[#All],MATCH($C371,名冊[[#All],[姓名]],0),COLUMN(名冊[[#All],[傳訊]])),"")</f>
        <v/>
      </c>
      <c r="F371" s="131" t="str">
        <f t="array" aca="1" ref="F371" ca="1">IF(AND($C371&lt;&gt;"",$C371&lt;&gt;0),INDEX(名冊[#All],MATCH($C371,名冊[[#All],[姓名]],0),COLUMN(名冊[[#All],[通知1]])),"")</f>
        <v/>
      </c>
      <c r="G371" s="131" t="str">
        <f t="array" aca="1" ref="G371" ca="1">IF(AND($C371&lt;&gt;"",$C371&lt;&gt;0),INDEX(名冊[#All],MATCH($C371,名冊[[#All],[姓名]],0),COLUMN(名冊[[#All],[通知2]])),"")</f>
        <v/>
      </c>
      <c r="H371" s="131" t="str">
        <f t="array" aca="1" ref="H371" ca="1">IF(AND($C371&lt;&gt;"",$C371&lt;&gt;0),INDEX(名冊[#All],MATCH($C371,名冊[[#All],[姓名]],0),COLUMN(名冊[[#All],[通知3]])),"")</f>
        <v/>
      </c>
      <c r="I371" s="132" t="str">
        <f t="array" aca="1" ref="I371" ca="1">IF(AND($C371&lt;&gt;"",$C371&lt;&gt;0),(INDIRECT("簡訊[@"&amp;$A$1&amp;"]")&amp;","&amp;(IF(AND($C371&lt;&gt;"",$C371&lt;&gt;0),INDEX(名冊[#All],MATCH($C371,名冊[[#All],[姓名]],0),COLUMN(名冊[[#All],[簡訊]])),""))),"")</f>
        <v/>
      </c>
    </row>
    <row r="372" spans="1:9" ht="25.4" customHeight="1">
      <c r="A372" s="129">
        <f t="shared" ca="1" si="5"/>
        <v>370</v>
      </c>
      <c r="B372" s="130" t="str">
        <f t="array" aca="1" ref="B372" ca="1">IF(AND($C372&lt;&gt;"",$C372&lt;&gt;0),INDEX(名冊[#All],MATCH($C372,名冊[[#All],[姓名]],0),COLUMN(名冊[[#All],[字號]])),"")</f>
        <v>2-188</v>
      </c>
      <c r="C372" s="125" t="str">
        <f t="array" aca="1" ref="C372" ca="1">IFERROR(INDEX(名冊[#All],SMALL(IF(INDIRECT("名冊[[#全部],["&amp;$A$1&amp;"]]")&lt;&gt;"",ROW(名冊[[#All],[通知1]]),"N"),ROW(名冊!A201)),COLUMN(名冊[[#All],[姓名]])),"")</f>
        <v>許寶蓮</v>
      </c>
      <c r="D372" s="134">
        <f t="array" aca="1" ref="D372" ca="1">IF(AND($C372&lt;&gt;"",$C372&lt;&gt;0),INDEX(名冊[#All],MATCH($C372,名冊[[#All],[姓名]],0),COLUMN(名冊[[#All],[備註]])),"")</f>
        <v>0</v>
      </c>
      <c r="E372" s="140">
        <f t="array" aca="1" ref="E372" ca="1">IF(AND($C372&lt;&gt;"",$C372&lt;&gt;0),INDEX(名冊[#All],MATCH($C372,名冊[[#All],[姓名]],0),COLUMN(名冊[[#All],[傳訊]])),"")</f>
        <v>0</v>
      </c>
      <c r="F372" s="131" t="str">
        <f t="array" aca="1" ref="F372" ca="1">IF(AND($C372&lt;&gt;"",$C372&lt;&gt;0),INDEX(名冊[#All],MATCH($C372,名冊[[#All],[姓名]],0),COLUMN(名冊[[#All],[通知1]])),"")</f>
        <v>0906515336</v>
      </c>
      <c r="G372" s="131">
        <f t="array" aca="1" ref="G372" ca="1">IF(AND($C372&lt;&gt;"",$C372&lt;&gt;0),INDEX(名冊[#All],MATCH($C372,名冊[[#All],[姓名]],0),COLUMN(名冊[[#All],[通知2]])),"")</f>
        <v>0</v>
      </c>
      <c r="H372" s="131">
        <f t="array" aca="1" ref="H372" ca="1">IF(AND($C372&lt;&gt;"",$C372&lt;&gt;0),INDEX(名冊[#All],MATCH($C372,名冊[[#All],[姓名]],0),COLUMN(名冊[[#All],[通知3]])),"")</f>
        <v>0</v>
      </c>
      <c r="I372" s="132" t="str">
        <f t="array" aca="1" ref="I372" ca="1">IF(AND($C372&lt;&gt;"",$C372&lt;&gt;0),(INDIRECT("簡訊[@"&amp;$A$1&amp;"]")&amp;","&amp;(IF(AND($C372&lt;&gt;"",$C372&lt;&gt;0),INDEX(名冊[#All],MATCH($C372,名冊[[#All],[姓名]],0),COLUMN(名冊[[#All],[簡訊]])),""))),"")</f>
        <v>0906515336,您好：通知許寶蓮 君於龍祥護理之家114年4月月費共33064元整，如有疑問請來電(分機218)，謝謝。</v>
      </c>
    </row>
    <row r="373" spans="1:9" ht="25.4" customHeight="1">
      <c r="A373" s="129" t="str">
        <f t="shared" ca="1" si="5"/>
        <v/>
      </c>
      <c r="B373" s="130" t="str">
        <f t="array" aca="1" ref="B373" ca="1">IF(AND($C373&lt;&gt;"",$C373&lt;&gt;0),INDEX(名冊[#All],MATCH($C373,名冊[[#All],[姓名]],0),COLUMN(名冊[[#All],[字號]])),"")</f>
        <v/>
      </c>
      <c r="C373" s="125" t="str">
        <f t="array" aca="1" ref="C373" ca="1">IFERROR(INDEX(名冊[#All],SMALL(IF(INDIRECT("名冊[[#全部],["&amp;$A$1&amp;"]]")&lt;&gt;"",ROW(名冊[[#All],[通知1]]),"N"),ROW(名冊!#REF!)),COLUMN(名冊[[#All],[姓名]])),"")</f>
        <v/>
      </c>
      <c r="D373" s="134" t="str">
        <f t="array" aca="1" ref="D373" ca="1">IF(AND($C373&lt;&gt;"",$C373&lt;&gt;0),INDEX(名冊[#All],MATCH($C373,名冊[[#All],[姓名]],0),COLUMN(名冊[[#All],[備註]])),"")</f>
        <v/>
      </c>
      <c r="E373" s="140" t="str">
        <f t="array" aca="1" ref="E373" ca="1">IF(AND($C373&lt;&gt;"",$C373&lt;&gt;0),INDEX(名冊[#All],MATCH($C373,名冊[[#All],[姓名]],0),COLUMN(名冊[[#All],[傳訊]])),"")</f>
        <v/>
      </c>
      <c r="F373" s="131" t="str">
        <f t="array" aca="1" ref="F373" ca="1">IF(AND($C373&lt;&gt;"",$C373&lt;&gt;0),INDEX(名冊[#All],MATCH($C373,名冊[[#All],[姓名]],0),COLUMN(名冊[[#All],[通知1]])),"")</f>
        <v/>
      </c>
      <c r="G373" s="131" t="str">
        <f t="array" aca="1" ref="G373" ca="1">IF(AND($C373&lt;&gt;"",$C373&lt;&gt;0),INDEX(名冊[#All],MATCH($C373,名冊[[#All],[姓名]],0),COLUMN(名冊[[#All],[通知2]])),"")</f>
        <v/>
      </c>
      <c r="H373" s="131" t="str">
        <f t="array" aca="1" ref="H373" ca="1">IF(AND($C373&lt;&gt;"",$C373&lt;&gt;0),INDEX(名冊[#All],MATCH($C373,名冊[[#All],[姓名]],0),COLUMN(名冊[[#All],[通知3]])),"")</f>
        <v/>
      </c>
      <c r="I373" s="132" t="str">
        <f t="array" aca="1" ref="I373" ca="1">IF(AND($C373&lt;&gt;"",$C373&lt;&gt;0),(INDIRECT("簡訊[@"&amp;$A$1&amp;"]")&amp;","&amp;(IF(AND($C373&lt;&gt;"",$C373&lt;&gt;0),INDEX(名冊[#All],MATCH($C373,名冊[[#All],[姓名]],0),COLUMN(名冊[[#All],[簡訊]])),""))),"")</f>
        <v/>
      </c>
    </row>
    <row r="374" spans="1:9" ht="25.4" customHeight="1">
      <c r="A374" s="129" t="str">
        <f t="shared" ca="1" si="5"/>
        <v/>
      </c>
      <c r="B374" s="130" t="str">
        <f t="array" aca="1" ref="B374" ca="1">IF(AND($C374&lt;&gt;"",$C374&lt;&gt;0),INDEX(名冊[#All],MATCH($C374,名冊[[#All],[姓名]],0),COLUMN(名冊[[#All],[字號]])),"")</f>
        <v/>
      </c>
      <c r="C374" s="125" t="str">
        <f t="array" aca="1" ref="C374" ca="1">IFERROR(INDEX(名冊[#All],SMALL(IF(INDIRECT("名冊[[#全部],["&amp;$A$1&amp;"]]")&lt;&gt;"",ROW(名冊[[#All],[通知1]]),"N"),ROW(名冊!#REF!)),COLUMN(名冊[[#All],[姓名]])),"")</f>
        <v/>
      </c>
      <c r="D374" s="134" t="str">
        <f t="array" aca="1" ref="D374" ca="1">IF(AND($C374&lt;&gt;"",$C374&lt;&gt;0),INDEX(名冊[#All],MATCH($C374,名冊[[#All],[姓名]],0),COLUMN(名冊[[#All],[備註]])),"")</f>
        <v/>
      </c>
      <c r="E374" s="140" t="str">
        <f t="array" aca="1" ref="E374" ca="1">IF(AND($C374&lt;&gt;"",$C374&lt;&gt;0),INDEX(名冊[#All],MATCH($C374,名冊[[#All],[姓名]],0),COLUMN(名冊[[#All],[傳訊]])),"")</f>
        <v/>
      </c>
      <c r="F374" s="131" t="str">
        <f t="array" aca="1" ref="F374" ca="1">IF(AND($C374&lt;&gt;"",$C374&lt;&gt;0),INDEX(名冊[#All],MATCH($C374,名冊[[#All],[姓名]],0),COLUMN(名冊[[#All],[通知1]])),"")</f>
        <v/>
      </c>
      <c r="G374" s="131" t="str">
        <f t="array" aca="1" ref="G374" ca="1">IF(AND($C374&lt;&gt;"",$C374&lt;&gt;0),INDEX(名冊[#All],MATCH($C374,名冊[[#All],[姓名]],0),COLUMN(名冊[[#All],[通知2]])),"")</f>
        <v/>
      </c>
      <c r="H374" s="131" t="str">
        <f t="array" aca="1" ref="H374" ca="1">IF(AND($C374&lt;&gt;"",$C374&lt;&gt;0),INDEX(名冊[#All],MATCH($C374,名冊[[#All],[姓名]],0),COLUMN(名冊[[#All],[通知3]])),"")</f>
        <v/>
      </c>
      <c r="I374" s="132" t="str">
        <f t="array" aca="1" ref="I374" ca="1">IF(AND($C374&lt;&gt;"",$C374&lt;&gt;0),(INDIRECT("簡訊[@"&amp;$A$1&amp;"]")&amp;","&amp;(IF(AND($C374&lt;&gt;"",$C374&lt;&gt;0),INDEX(名冊[#All],MATCH($C374,名冊[[#All],[姓名]],0),COLUMN(名冊[[#All],[簡訊]])),""))),"")</f>
        <v/>
      </c>
    </row>
    <row r="375" spans="1:9" ht="25.4" customHeight="1">
      <c r="A375" s="129">
        <f t="shared" ca="1" si="5"/>
        <v>373</v>
      </c>
      <c r="B375" s="130" t="str">
        <f t="array" aca="1" ref="B375" ca="1">IF(AND($C375&lt;&gt;"",$C375&lt;&gt;0),INDEX(名冊[#All],MATCH($C375,名冊[[#All],[姓名]],0),COLUMN(名冊[[#All],[字號]])),"")</f>
        <v>2-190</v>
      </c>
      <c r="C375" s="125" t="str">
        <f t="array" aca="1" ref="C375" ca="1">IFERROR(INDEX(名冊[#All],SMALL(IF(INDIRECT("名冊[[#全部],["&amp;$A$1&amp;"]]")&lt;&gt;"",ROW(名冊[[#All],[通知1]]),"N"),ROW(名冊!A202)),COLUMN(名冊[[#All],[姓名]])),"")</f>
        <v>楊明昌</v>
      </c>
      <c r="D375" s="134">
        <f t="array" aca="1" ref="D375" ca="1">IF(AND($C375&lt;&gt;"",$C375&lt;&gt;0),INDEX(名冊[#All],MATCH($C375,名冊[[#All],[姓名]],0),COLUMN(名冊[[#All],[備註]])),"")</f>
        <v>0</v>
      </c>
      <c r="E375" s="140">
        <f t="array" aca="1" ref="E375" ca="1">IF(AND($C375&lt;&gt;"",$C375&lt;&gt;0),INDEX(名冊[#All],MATCH($C375,名冊[[#All],[姓名]],0),COLUMN(名冊[[#All],[傳訊]])),"")</f>
        <v>0</v>
      </c>
      <c r="F375" s="131" t="str">
        <f t="array" aca="1" ref="F375" ca="1">IF(AND($C375&lt;&gt;"",$C375&lt;&gt;0),INDEX(名冊[#All],MATCH($C375,名冊[[#All],[姓名]],0),COLUMN(名冊[[#All],[通知1]])),"")</f>
        <v>0935273538</v>
      </c>
      <c r="G375" s="131">
        <f t="array" aca="1" ref="G375" ca="1">IF(AND($C375&lt;&gt;"",$C375&lt;&gt;0),INDEX(名冊[#All],MATCH($C375,名冊[[#All],[姓名]],0),COLUMN(名冊[[#All],[通知2]])),"")</f>
        <v>0</v>
      </c>
      <c r="H375" s="131">
        <f t="array" aca="1" ref="H375" ca="1">IF(AND($C375&lt;&gt;"",$C375&lt;&gt;0),INDEX(名冊[#All],MATCH($C375,名冊[[#All],[姓名]],0),COLUMN(名冊[[#All],[通知3]])),"")</f>
        <v>0</v>
      </c>
      <c r="I375" s="132" t="str">
        <f t="array" aca="1" ref="I375" ca="1">IF(AND($C375&lt;&gt;"",$C375&lt;&gt;0),(INDIRECT("簡訊[@"&amp;$A$1&amp;"]")&amp;","&amp;(IF(AND($C375&lt;&gt;"",$C375&lt;&gt;0),INDEX(名冊[#All],MATCH($C375,名冊[[#All],[姓名]],0),COLUMN(名冊[[#All],[簡訊]])),""))),"")</f>
        <v>0935273538,您好：通知楊明昌 君於龍祥護理之家114年4月月費共15418元整，如有疑問請來電(分機218)，謝謝。</v>
      </c>
    </row>
    <row r="376" spans="1:9" ht="25.4" customHeight="1">
      <c r="A376" s="129" t="str">
        <f t="shared" ca="1" si="5"/>
        <v/>
      </c>
      <c r="B376" s="130" t="str">
        <f t="array" aca="1" ref="B376" ca="1">IF(AND($C376&lt;&gt;"",$C376&lt;&gt;0),INDEX(名冊[#All],MATCH($C376,名冊[[#All],[姓名]],0),COLUMN(名冊[[#All],[字號]])),"")</f>
        <v/>
      </c>
      <c r="C376" s="125" t="str">
        <f t="array" aca="1" ref="C376" ca="1">IFERROR(INDEX(名冊[#All],SMALL(IF(INDIRECT("名冊[[#全部],["&amp;$A$1&amp;"]]")&lt;&gt;"",ROW(名冊[[#All],[通知1]]),"N"),ROW(名冊!#REF!)),COLUMN(名冊[[#All],[姓名]])),"")</f>
        <v/>
      </c>
      <c r="D376" s="134" t="str">
        <f t="array" aca="1" ref="D376" ca="1">IF(AND($C376&lt;&gt;"",$C376&lt;&gt;0),INDEX(名冊[#All],MATCH($C376,名冊[[#All],[姓名]],0),COLUMN(名冊[[#All],[備註]])),"")</f>
        <v/>
      </c>
      <c r="E376" s="140" t="str">
        <f t="array" aca="1" ref="E376" ca="1">IF(AND($C376&lt;&gt;"",$C376&lt;&gt;0),INDEX(名冊[#All],MATCH($C376,名冊[[#All],[姓名]],0),COLUMN(名冊[[#All],[傳訊]])),"")</f>
        <v/>
      </c>
      <c r="F376" s="131" t="str">
        <f t="array" aca="1" ref="F376" ca="1">IF(AND($C376&lt;&gt;"",$C376&lt;&gt;0),INDEX(名冊[#All],MATCH($C376,名冊[[#All],[姓名]],0),COLUMN(名冊[[#All],[通知1]])),"")</f>
        <v/>
      </c>
      <c r="G376" s="131" t="str">
        <f t="array" aca="1" ref="G376" ca="1">IF(AND($C376&lt;&gt;"",$C376&lt;&gt;0),INDEX(名冊[#All],MATCH($C376,名冊[[#All],[姓名]],0),COLUMN(名冊[[#All],[通知2]])),"")</f>
        <v/>
      </c>
      <c r="H376" s="131" t="str">
        <f t="array" aca="1" ref="H376" ca="1">IF(AND($C376&lt;&gt;"",$C376&lt;&gt;0),INDEX(名冊[#All],MATCH($C376,名冊[[#All],[姓名]],0),COLUMN(名冊[[#All],[通知3]])),"")</f>
        <v/>
      </c>
      <c r="I376" s="132" t="str">
        <f t="array" aca="1" ref="I376" ca="1">IF(AND($C376&lt;&gt;"",$C376&lt;&gt;0),(INDIRECT("簡訊[@"&amp;$A$1&amp;"]")&amp;","&amp;(IF(AND($C376&lt;&gt;"",$C376&lt;&gt;0),INDEX(名冊[#All],MATCH($C376,名冊[[#All],[姓名]],0),COLUMN(名冊[[#All],[簡訊]])),""))),"")</f>
        <v/>
      </c>
    </row>
    <row r="377" spans="1:9" ht="25.4" customHeight="1">
      <c r="A377" s="129" t="str">
        <f t="shared" ca="1" si="5"/>
        <v/>
      </c>
      <c r="B377" s="130" t="str">
        <f t="array" aca="1" ref="B377" ca="1">IF(AND($C377&lt;&gt;"",$C377&lt;&gt;0),INDEX(名冊[#All],MATCH($C377,名冊[[#All],[姓名]],0),COLUMN(名冊[[#All],[字號]])),"")</f>
        <v/>
      </c>
      <c r="C377" s="125" t="str">
        <f t="array" aca="1" ref="C377" ca="1">IFERROR(INDEX(名冊[#All],SMALL(IF(INDIRECT("名冊[[#全部],["&amp;$A$1&amp;"]]")&lt;&gt;"",ROW(名冊[[#All],[通知1]]),"N"),ROW(名冊!#REF!)),COLUMN(名冊[[#All],[姓名]])),"")</f>
        <v/>
      </c>
      <c r="D377" s="134" t="str">
        <f t="array" aca="1" ref="D377" ca="1">IF(AND($C377&lt;&gt;"",$C377&lt;&gt;0),INDEX(名冊[#All],MATCH($C377,名冊[[#All],[姓名]],0),COLUMN(名冊[[#All],[備註]])),"")</f>
        <v/>
      </c>
      <c r="E377" s="140" t="str">
        <f t="array" aca="1" ref="E377" ca="1">IF(AND($C377&lt;&gt;"",$C377&lt;&gt;0),INDEX(名冊[#All],MATCH($C377,名冊[[#All],[姓名]],0),COLUMN(名冊[[#All],[傳訊]])),"")</f>
        <v/>
      </c>
      <c r="F377" s="131" t="str">
        <f t="array" aca="1" ref="F377" ca="1">IF(AND($C377&lt;&gt;"",$C377&lt;&gt;0),INDEX(名冊[#All],MATCH($C377,名冊[[#All],[姓名]],0),COLUMN(名冊[[#All],[通知1]])),"")</f>
        <v/>
      </c>
      <c r="G377" s="131" t="str">
        <f t="array" aca="1" ref="G377" ca="1">IF(AND($C377&lt;&gt;"",$C377&lt;&gt;0),INDEX(名冊[#All],MATCH($C377,名冊[[#All],[姓名]],0),COLUMN(名冊[[#All],[通知2]])),"")</f>
        <v/>
      </c>
      <c r="H377" s="131" t="str">
        <f t="array" aca="1" ref="H377" ca="1">IF(AND($C377&lt;&gt;"",$C377&lt;&gt;0),INDEX(名冊[#All],MATCH($C377,名冊[[#All],[姓名]],0),COLUMN(名冊[[#All],[通知3]])),"")</f>
        <v/>
      </c>
      <c r="I377" s="132" t="str">
        <f t="array" aca="1" ref="I377" ca="1">IF(AND($C377&lt;&gt;"",$C377&lt;&gt;0),(INDIRECT("簡訊[@"&amp;$A$1&amp;"]")&amp;","&amp;(IF(AND($C377&lt;&gt;"",$C377&lt;&gt;0),INDEX(名冊[#All],MATCH($C377,名冊[[#All],[姓名]],0),COLUMN(名冊[[#All],[簡訊]])),""))),"")</f>
        <v/>
      </c>
    </row>
    <row r="378" spans="1:9" ht="25.4" customHeight="1">
      <c r="A378" s="129">
        <f t="shared" ca="1" si="5"/>
        <v>376</v>
      </c>
      <c r="B378" s="130" t="str">
        <f t="array" aca="1" ref="B378" ca="1">IF(AND($C378&lt;&gt;"",$C378&lt;&gt;0),INDEX(名冊[#All],MATCH($C378,名冊[[#All],[姓名]],0),COLUMN(名冊[[#All],[字號]])),"")</f>
        <v>2-193</v>
      </c>
      <c r="C378" s="125" t="str">
        <f t="array" aca="1" ref="C378" ca="1">IFERROR(INDEX(名冊[#All],SMALL(IF(INDIRECT("名冊[[#全部],["&amp;$A$1&amp;"]]")&lt;&gt;"",ROW(名冊[[#All],[通知1]]),"N"),ROW(名冊!A203)),COLUMN(名冊[[#All],[姓名]])),"")</f>
        <v>王昌平</v>
      </c>
      <c r="D378" s="134" t="str">
        <f t="array" aca="1" ref="D378" ca="1">IF(AND($C378&lt;&gt;"",$C378&lt;&gt;0),INDEX(名冊[#All],MATCH($C378,名冊[[#All],[姓名]],0),COLUMN(名冊[[#All],[備註]])),"")</f>
        <v>113/08/01-新竹縣安置</v>
      </c>
      <c r="E378" s="140">
        <f t="array" aca="1" ref="E378" ca="1">IF(AND($C378&lt;&gt;"",$C378&lt;&gt;0),INDEX(名冊[#All],MATCH($C378,名冊[[#All],[姓名]],0),COLUMN(名冊[[#All],[傳訊]])),"")</f>
        <v>0</v>
      </c>
      <c r="F378" s="131" t="str">
        <f t="array" aca="1" ref="F378" ca="1">IF(AND($C378&lt;&gt;"",$C378&lt;&gt;0),INDEX(名冊[#All],MATCH($C378,名冊[[#All],[姓名]],0),COLUMN(名冊[[#All],[通知1]])),"")</f>
        <v>0935849051</v>
      </c>
      <c r="G378" s="131">
        <f t="array" aca="1" ref="G378" ca="1">IF(AND($C378&lt;&gt;"",$C378&lt;&gt;0),INDEX(名冊[#All],MATCH($C378,名冊[[#All],[姓名]],0),COLUMN(名冊[[#All],[通知2]])),"")</f>
        <v>0</v>
      </c>
      <c r="H378" s="131">
        <f t="array" aca="1" ref="H378" ca="1">IF(AND($C378&lt;&gt;"",$C378&lt;&gt;0),INDEX(名冊[#All],MATCH($C378,名冊[[#All],[姓名]],0),COLUMN(名冊[[#All],[通知3]])),"")</f>
        <v>0</v>
      </c>
      <c r="I378" s="132" t="str">
        <f t="array" aca="1" ref="I378" ca="1">IF(AND($C378&lt;&gt;"",$C378&lt;&gt;0),(INDIRECT("簡訊[@"&amp;$A$1&amp;"]")&amp;","&amp;(IF(AND($C378&lt;&gt;"",$C378&lt;&gt;0),INDEX(名冊[#All],MATCH($C378,名冊[[#All],[姓名]],0),COLUMN(名冊[[#All],[簡訊]])),""))),"")</f>
        <v>0935849051,您好：通知王昌平 君於龍祥護理之家114年4月月費(含欠費)共74280元整，如有疑問請來電(分機218)，謝謝。</v>
      </c>
    </row>
    <row r="379" spans="1:9" ht="25.4" customHeight="1">
      <c r="A379" s="129" t="str">
        <f t="shared" ca="1" si="5"/>
        <v/>
      </c>
      <c r="B379" s="130" t="str">
        <f t="array" aca="1" ref="B379" ca="1">IF(AND($C379&lt;&gt;"",$C379&lt;&gt;0),INDEX(名冊[#All],MATCH($C379,名冊[[#All],[姓名]],0),COLUMN(名冊[[#All],[字號]])),"")</f>
        <v/>
      </c>
      <c r="C379" s="125" t="str">
        <f t="array" aca="1" ref="C379" ca="1">IFERROR(INDEX(名冊[#All],SMALL(IF(INDIRECT("名冊[[#全部],["&amp;$A$1&amp;"]]")&lt;&gt;"",ROW(名冊[[#All],[通知1]]),"N"),ROW(名冊!#REF!)),COLUMN(名冊[[#All],[姓名]])),"")</f>
        <v/>
      </c>
      <c r="D379" s="134" t="str">
        <f t="array" aca="1" ref="D379" ca="1">IF(AND($C379&lt;&gt;"",$C379&lt;&gt;0),INDEX(名冊[#All],MATCH($C379,名冊[[#All],[姓名]],0),COLUMN(名冊[[#All],[備註]])),"")</f>
        <v/>
      </c>
      <c r="E379" s="140" t="str">
        <f t="array" aca="1" ref="E379" ca="1">IF(AND($C379&lt;&gt;"",$C379&lt;&gt;0),INDEX(名冊[#All],MATCH($C379,名冊[[#All],[姓名]],0),COLUMN(名冊[[#All],[傳訊]])),"")</f>
        <v/>
      </c>
      <c r="F379" s="131" t="str">
        <f t="array" aca="1" ref="F379" ca="1">IF(AND($C379&lt;&gt;"",$C379&lt;&gt;0),INDEX(名冊[#All],MATCH($C379,名冊[[#All],[姓名]],0),COLUMN(名冊[[#All],[通知1]])),"")</f>
        <v/>
      </c>
      <c r="G379" s="131" t="str">
        <f t="array" aca="1" ref="G379" ca="1">IF(AND($C379&lt;&gt;"",$C379&lt;&gt;0),INDEX(名冊[#All],MATCH($C379,名冊[[#All],[姓名]],0),COLUMN(名冊[[#All],[通知2]])),"")</f>
        <v/>
      </c>
      <c r="H379" s="131" t="str">
        <f t="array" aca="1" ref="H379" ca="1">IF(AND($C379&lt;&gt;"",$C379&lt;&gt;0),INDEX(名冊[#All],MATCH($C379,名冊[[#All],[姓名]],0),COLUMN(名冊[[#All],[通知3]])),"")</f>
        <v/>
      </c>
      <c r="I379" s="132" t="str">
        <f t="array" aca="1" ref="I379" ca="1">IF(AND($C379&lt;&gt;"",$C379&lt;&gt;0),(INDIRECT("簡訊[@"&amp;$A$1&amp;"]")&amp;","&amp;(IF(AND($C379&lt;&gt;"",$C379&lt;&gt;0),INDEX(名冊[#All],MATCH($C379,名冊[[#All],[姓名]],0),COLUMN(名冊[[#All],[簡訊]])),""))),"")</f>
        <v/>
      </c>
    </row>
    <row r="380" spans="1:9" ht="25.4" customHeight="1">
      <c r="A380" s="129" t="str">
        <f t="shared" ca="1" si="5"/>
        <v/>
      </c>
      <c r="B380" s="130" t="str">
        <f t="array" aca="1" ref="B380" ca="1">IF(AND($C380&lt;&gt;"",$C380&lt;&gt;0),INDEX(名冊[#All],MATCH($C380,名冊[[#All],[姓名]],0),COLUMN(名冊[[#All],[字號]])),"")</f>
        <v/>
      </c>
      <c r="C380" s="125" t="str">
        <f t="array" aca="1" ref="C380" ca="1">IFERROR(INDEX(名冊[#All],SMALL(IF(INDIRECT("名冊[[#全部],["&amp;$A$1&amp;"]]")&lt;&gt;"",ROW(名冊[[#All],[通知1]]),"N"),ROW(名冊!#REF!)),COLUMN(名冊[[#All],[姓名]])),"")</f>
        <v/>
      </c>
      <c r="D380" s="134" t="str">
        <f t="array" aca="1" ref="D380" ca="1">IF(AND($C380&lt;&gt;"",$C380&lt;&gt;0),INDEX(名冊[#All],MATCH($C380,名冊[[#All],[姓名]],0),COLUMN(名冊[[#All],[備註]])),"")</f>
        <v/>
      </c>
      <c r="E380" s="140" t="str">
        <f t="array" aca="1" ref="E380" ca="1">IF(AND($C380&lt;&gt;"",$C380&lt;&gt;0),INDEX(名冊[#All],MATCH($C380,名冊[[#All],[姓名]],0),COLUMN(名冊[[#All],[傳訊]])),"")</f>
        <v/>
      </c>
      <c r="F380" s="131" t="str">
        <f t="array" aca="1" ref="F380" ca="1">IF(AND($C380&lt;&gt;"",$C380&lt;&gt;0),INDEX(名冊[#All],MATCH($C380,名冊[[#All],[姓名]],0),COLUMN(名冊[[#All],[通知1]])),"")</f>
        <v/>
      </c>
      <c r="G380" s="131" t="str">
        <f t="array" aca="1" ref="G380" ca="1">IF(AND($C380&lt;&gt;"",$C380&lt;&gt;0),INDEX(名冊[#All],MATCH($C380,名冊[[#All],[姓名]],0),COLUMN(名冊[[#All],[通知2]])),"")</f>
        <v/>
      </c>
      <c r="H380" s="131" t="str">
        <f t="array" aca="1" ref="H380" ca="1">IF(AND($C380&lt;&gt;"",$C380&lt;&gt;0),INDEX(名冊[#All],MATCH($C380,名冊[[#All],[姓名]],0),COLUMN(名冊[[#All],[通知3]])),"")</f>
        <v/>
      </c>
      <c r="I380" s="132" t="str">
        <f t="array" aca="1" ref="I380" ca="1">IF(AND($C380&lt;&gt;"",$C380&lt;&gt;0),(INDIRECT("簡訊[@"&amp;$A$1&amp;"]")&amp;","&amp;(IF(AND($C380&lt;&gt;"",$C380&lt;&gt;0),INDEX(名冊[#All],MATCH($C380,名冊[[#All],[姓名]],0),COLUMN(名冊[[#All],[簡訊]])),""))),"")</f>
        <v/>
      </c>
    </row>
    <row r="381" spans="1:9" ht="25.4" customHeight="1">
      <c r="A381" s="129" t="str">
        <f t="shared" ca="1" si="5"/>
        <v/>
      </c>
      <c r="B381" s="130" t="str">
        <f t="array" aca="1" ref="B381" ca="1">IF(AND($C381&lt;&gt;"",$C381&lt;&gt;0),INDEX(名冊[#All],MATCH($C381,名冊[[#All],[姓名]],0),COLUMN(名冊[[#All],[字號]])),"")</f>
        <v/>
      </c>
      <c r="C381" s="125" t="str">
        <f t="array" aca="1" ref="C381" ca="1">IFERROR(INDEX(名冊[#All],SMALL(IF(INDIRECT("名冊[[#全部],["&amp;$A$1&amp;"]]")&lt;&gt;"",ROW(名冊[[#All],[通知1]]),"N"),ROW(名冊!#REF!)),COLUMN(名冊[[#All],[姓名]])),"")</f>
        <v/>
      </c>
      <c r="D381" s="134" t="str">
        <f t="array" aca="1" ref="D381" ca="1">IF(AND($C381&lt;&gt;"",$C381&lt;&gt;0),INDEX(名冊[#All],MATCH($C381,名冊[[#All],[姓名]],0),COLUMN(名冊[[#All],[備註]])),"")</f>
        <v/>
      </c>
      <c r="E381" s="140" t="str">
        <f t="array" aca="1" ref="E381" ca="1">IF(AND($C381&lt;&gt;"",$C381&lt;&gt;0),INDEX(名冊[#All],MATCH($C381,名冊[[#All],[姓名]],0),COLUMN(名冊[[#All],[傳訊]])),"")</f>
        <v/>
      </c>
      <c r="F381" s="131" t="str">
        <f t="array" aca="1" ref="F381" ca="1">IF(AND($C381&lt;&gt;"",$C381&lt;&gt;0),INDEX(名冊[#All],MATCH($C381,名冊[[#All],[姓名]],0),COLUMN(名冊[[#All],[通知1]])),"")</f>
        <v/>
      </c>
      <c r="G381" s="131" t="str">
        <f t="array" aca="1" ref="G381" ca="1">IF(AND($C381&lt;&gt;"",$C381&lt;&gt;0),INDEX(名冊[#All],MATCH($C381,名冊[[#All],[姓名]],0),COLUMN(名冊[[#All],[通知2]])),"")</f>
        <v/>
      </c>
      <c r="H381" s="131" t="str">
        <f t="array" aca="1" ref="H381" ca="1">IF(AND($C381&lt;&gt;"",$C381&lt;&gt;0),INDEX(名冊[#All],MATCH($C381,名冊[[#All],[姓名]],0),COLUMN(名冊[[#All],[通知3]])),"")</f>
        <v/>
      </c>
      <c r="I381" s="132" t="str">
        <f t="array" aca="1" ref="I381" ca="1">IF(AND($C381&lt;&gt;"",$C381&lt;&gt;0),(INDIRECT("簡訊[@"&amp;$A$1&amp;"]")&amp;","&amp;(IF(AND($C381&lt;&gt;"",$C381&lt;&gt;0),INDEX(名冊[#All],MATCH($C381,名冊[[#All],[姓名]],0),COLUMN(名冊[[#All],[簡訊]])),""))),"")</f>
        <v/>
      </c>
    </row>
    <row r="382" spans="1:9" ht="25.4" customHeight="1">
      <c r="A382" s="129">
        <f t="shared" ca="1" si="5"/>
        <v>380</v>
      </c>
      <c r="B382" s="130" t="str">
        <f t="array" aca="1" ref="B382" ca="1">IF(AND($C382&lt;&gt;"",$C382&lt;&gt;0),INDEX(名冊[#All],MATCH($C382,名冊[[#All],[姓名]],0),COLUMN(名冊[[#All],[字號]])),"")</f>
        <v>2-194</v>
      </c>
      <c r="C382" s="125" t="str">
        <f t="array" aca="1" ref="C382" ca="1">IFERROR(INDEX(名冊[#All],SMALL(IF(INDIRECT("名冊[[#全部],["&amp;$A$1&amp;"]]")&lt;&gt;"",ROW(名冊[[#All],[通知1]]),"N"),ROW(名冊!A204)),COLUMN(名冊[[#All],[姓名]])),"")</f>
        <v>蔣崑明</v>
      </c>
      <c r="D382" s="134" t="str">
        <f t="array" aca="1" ref="D382" ca="1">IF(AND($C382&lt;&gt;"",$C382&lt;&gt;0),INDEX(名冊[#All],MATCH($C382,名冊[[#All],[姓名]],0),COLUMN(名冊[[#All],[備註]])),"")</f>
        <v>3/31退住</v>
      </c>
      <c r="E382" s="140">
        <f t="array" aca="1" ref="E382" ca="1">IF(AND($C382&lt;&gt;"",$C382&lt;&gt;0),INDEX(名冊[#All],MATCH($C382,名冊[[#All],[姓名]],0),COLUMN(名冊[[#All],[傳訊]])),"")</f>
        <v>0</v>
      </c>
      <c r="F382" s="131" t="str">
        <f t="array" aca="1" ref="F382" ca="1">IF(AND($C382&lt;&gt;"",$C382&lt;&gt;0),INDEX(名冊[#All],MATCH($C382,名冊[[#All],[姓名]],0),COLUMN(名冊[[#All],[通知1]])),"")</f>
        <v>0981341790</v>
      </c>
      <c r="G382" s="131">
        <f t="array" aca="1" ref="G382" ca="1">IF(AND($C382&lt;&gt;"",$C382&lt;&gt;0),INDEX(名冊[#All],MATCH($C382,名冊[[#All],[姓名]],0),COLUMN(名冊[[#All],[通知2]])),"")</f>
        <v>0</v>
      </c>
      <c r="H382" s="131">
        <f t="array" aca="1" ref="H382" ca="1">IF(AND($C382&lt;&gt;"",$C382&lt;&gt;0),INDEX(名冊[#All],MATCH($C382,名冊[[#All],[姓名]],0),COLUMN(名冊[[#All],[通知3]])),"")</f>
        <v>0</v>
      </c>
      <c r="I382" s="132" t="str">
        <f t="array" aca="1" ref="I382" ca="1">IF(AND($C382&lt;&gt;"",$C382&lt;&gt;0),(INDIRECT("簡訊[@"&amp;$A$1&amp;"]")&amp;","&amp;(IF(AND($C382&lt;&gt;"",$C382&lt;&gt;0),INDEX(名冊[#All],MATCH($C382,名冊[[#All],[姓名]],0),COLUMN(名冊[[#All],[簡訊]])),""))),"")</f>
        <v>0981341790,您好：通知蔣崑明 君於龍祥護理之家114年4月月費共39890元整，如有疑問請來電(分機218)，謝謝。</v>
      </c>
    </row>
    <row r="383" spans="1:9" ht="25.4" customHeight="1">
      <c r="A383" s="129">
        <f t="shared" ca="1" si="5"/>
        <v>381</v>
      </c>
      <c r="B383" s="130" t="str">
        <f t="array" aca="1" ref="B383" ca="1">IF(AND($C383&lt;&gt;"",$C383&lt;&gt;0),INDEX(名冊[#All],MATCH($C383,名冊[[#All],[姓名]],0),COLUMN(名冊[[#All],[字號]])),"")</f>
        <v>2-195</v>
      </c>
      <c r="C383" s="125" t="str">
        <f t="array" aca="1" ref="C383" ca="1">IFERROR(INDEX(名冊[#All],SMALL(IF(INDIRECT("名冊[[#全部],["&amp;$A$1&amp;"]]")&lt;&gt;"",ROW(名冊[[#All],[通知1]]),"N"),ROW(名冊!A205)),COLUMN(名冊[[#All],[姓名]])),"")</f>
        <v>過秀英</v>
      </c>
      <c r="D383" s="134" t="str">
        <f t="array" aca="1" ref="D383" ca="1">IF(AND($C383&lt;&gt;"",$C383&lt;&gt;0),INDEX(名冊[#All],MATCH($C383,名冊[[#All],[姓名]],0),COLUMN(名冊[[#All],[備註]])),"")</f>
        <v>113/08/29-新竹市東區安置</v>
      </c>
      <c r="E383" s="140">
        <f t="array" aca="1" ref="E383" ca="1">IF(AND($C383&lt;&gt;"",$C383&lt;&gt;0),INDEX(名冊[#All],MATCH($C383,名冊[[#All],[姓名]],0),COLUMN(名冊[[#All],[傳訊]])),"")</f>
        <v>0</v>
      </c>
      <c r="F383" s="131" t="str">
        <f t="array" aca="1" ref="F383" ca="1">IF(AND($C383&lt;&gt;"",$C383&lt;&gt;0),INDEX(名冊[#All],MATCH($C383,名冊[[#All],[姓名]],0),COLUMN(名冊[[#All],[通知1]])),"")</f>
        <v>0910398068</v>
      </c>
      <c r="G383" s="131">
        <f t="array" aca="1" ref="G383" ca="1">IF(AND($C383&lt;&gt;"",$C383&lt;&gt;0),INDEX(名冊[#All],MATCH($C383,名冊[[#All],[姓名]],0),COLUMN(名冊[[#All],[通知2]])),"")</f>
        <v>0</v>
      </c>
      <c r="H383" s="131">
        <f t="array" aca="1" ref="H383" ca="1">IF(AND($C383&lt;&gt;"",$C383&lt;&gt;0),INDEX(名冊[#All],MATCH($C383,名冊[[#All],[姓名]],0),COLUMN(名冊[[#All],[通知3]])),"")</f>
        <v>0</v>
      </c>
      <c r="I383" s="132" t="str">
        <f t="array" aca="1" ref="I383" ca="1">IF(AND($C383&lt;&gt;"",$C383&lt;&gt;0),(INDIRECT("簡訊[@"&amp;$A$1&amp;"]")&amp;","&amp;(IF(AND($C383&lt;&gt;"",$C383&lt;&gt;0),INDEX(名冊[#All],MATCH($C383,名冊[[#All],[姓名]],0),COLUMN(名冊[[#All],[簡訊]])),""))),"")</f>
        <v>0910398068,您好：通知過秀英 君於龍祥護理之家114年4月月費(含欠費)共15066元整，如有疑問請來電(分機218)，謝謝。</v>
      </c>
    </row>
    <row r="384" spans="1:9" ht="25.4" customHeight="1">
      <c r="A384" s="129">
        <f t="shared" ca="1" si="5"/>
        <v>382</v>
      </c>
      <c r="B384" s="130" t="str">
        <f t="array" aca="1" ref="B384" ca="1">IF(AND($C384&lt;&gt;"",$C384&lt;&gt;0),INDEX(名冊[#All],MATCH($C384,名冊[[#All],[姓名]],0),COLUMN(名冊[[#All],[字號]])),"")</f>
        <v>2-196</v>
      </c>
      <c r="C384" s="125" t="str">
        <f t="array" aca="1" ref="C384" ca="1">IFERROR(INDEX(名冊[#All],SMALL(IF(INDIRECT("名冊[[#全部],["&amp;$A$1&amp;"]]")&lt;&gt;"",ROW(名冊[[#All],[通知1]]),"N"),ROW(名冊!A206)),COLUMN(名冊[[#All],[姓名]])),"")</f>
        <v>梁進光</v>
      </c>
      <c r="D384" s="134" t="str">
        <f t="array" aca="1" ref="D384" ca="1">IF(AND($C384&lt;&gt;"",$C384&lt;&gt;0),INDEX(名冊[#All],MATCH($C384,名冊[[#All],[姓名]],0),COLUMN(名冊[[#All],[備註]])),"")</f>
        <v>113/09/05-桃園市社會局安置</v>
      </c>
      <c r="E384" s="140">
        <f t="array" aca="1" ref="E384" ca="1">IF(AND($C384&lt;&gt;"",$C384&lt;&gt;0),INDEX(名冊[#All],MATCH($C384,名冊[[#All],[姓名]],0),COLUMN(名冊[[#All],[傳訊]])),"")</f>
        <v>0</v>
      </c>
      <c r="F384" s="131" t="str">
        <f t="array" aca="1" ref="F384" ca="1">IF(AND($C384&lt;&gt;"",$C384&lt;&gt;0),INDEX(名冊[#All],MATCH($C384,名冊[[#All],[姓名]],0),COLUMN(名冊[[#All],[通知1]])),"")</f>
        <v>0960792308</v>
      </c>
      <c r="G384" s="131">
        <f t="array" aca="1" ref="G384" ca="1">IF(AND($C384&lt;&gt;"",$C384&lt;&gt;0),INDEX(名冊[#All],MATCH($C384,名冊[[#All],[姓名]],0),COLUMN(名冊[[#All],[通知2]])),"")</f>
        <v>0</v>
      </c>
      <c r="H384" s="131">
        <f t="array" aca="1" ref="H384" ca="1">IF(AND($C384&lt;&gt;"",$C384&lt;&gt;0),INDEX(名冊[#All],MATCH($C384,名冊[[#All],[姓名]],0),COLUMN(名冊[[#All],[通知3]])),"")</f>
        <v>0</v>
      </c>
      <c r="I384" s="132" t="str">
        <f t="array" aca="1" ref="I384" ca="1">IF(AND($C384&lt;&gt;"",$C384&lt;&gt;0),(INDIRECT("簡訊[@"&amp;$A$1&amp;"]")&amp;","&amp;(IF(AND($C384&lt;&gt;"",$C384&lt;&gt;0),INDEX(名冊[#All],MATCH($C384,名冊[[#All],[姓名]],0),COLUMN(名冊[[#All],[簡訊]])),""))),"")</f>
        <v>0960792308,您好：通知梁進光 君於龍祥護理之家114年4月月費共 溢收6881元整，如有疑問請來電(分機218)，謝謝。</v>
      </c>
    </row>
    <row r="385" spans="1:9" ht="25.4" customHeight="1">
      <c r="A385" s="123">
        <f t="shared" ca="1" si="5"/>
        <v>383</v>
      </c>
      <c r="B385" s="124" t="str">
        <f t="array" aca="1" ref="B385" ca="1">IF(AND($C385&lt;&gt;"",$C385&lt;&gt;0),INDEX(名冊[#All],MATCH($C385,名冊[[#All],[姓名]],0),COLUMN(名冊[[#All],[字號]])),"")</f>
        <v>2-197</v>
      </c>
      <c r="C385" s="125" t="str">
        <f t="array" aca="1" ref="C385" ca="1">IFERROR(INDEX(名冊[#All],SMALL(IF(INDIRECT("名冊[[#全部],["&amp;$A$1&amp;"]]")&lt;&gt;"",ROW(名冊[[#All],[通知1]]),"N"),ROW(名冊!A207)),COLUMN(名冊[[#All],[姓名]])),"")</f>
        <v>林美玲</v>
      </c>
      <c r="D385" s="133">
        <f t="array" aca="1" ref="D385" ca="1">IF(AND($C385&lt;&gt;"",$C385&lt;&gt;0),INDEX(名冊[#All],MATCH($C385,名冊[[#All],[姓名]],0),COLUMN(名冊[[#All],[備註]])),"")</f>
        <v>0</v>
      </c>
      <c r="E385" s="139">
        <f t="array" aca="1" ref="E385" ca="1">IF(AND($C385&lt;&gt;"",$C385&lt;&gt;0),INDEX(名冊[#All],MATCH($C385,名冊[[#All],[姓名]],0),COLUMN(名冊[[#All],[傳訊]])),"")</f>
        <v>0</v>
      </c>
      <c r="F385" s="126" t="str">
        <f t="array" aca="1" ref="F385" ca="1">IF(AND($C385&lt;&gt;"",$C385&lt;&gt;0),INDEX(名冊[#All],MATCH($C385,名冊[[#All],[姓名]],0),COLUMN(名冊[[#All],[通知1]])),"")</f>
        <v>0975491086、03-3075743</v>
      </c>
      <c r="G385" s="126">
        <f t="array" aca="1" ref="G385" ca="1">IF(AND($C385&lt;&gt;"",$C385&lt;&gt;0),INDEX(名冊[#All],MATCH($C385,名冊[[#All],[姓名]],0),COLUMN(名冊[[#All],[通知2]])),"")</f>
        <v>0</v>
      </c>
      <c r="H385" s="126">
        <f t="array" aca="1" ref="H385" ca="1">IF(AND($C385&lt;&gt;"",$C385&lt;&gt;0),INDEX(名冊[#All],MATCH($C385,名冊[[#All],[姓名]],0),COLUMN(名冊[[#All],[通知3]])),"")</f>
        <v>0</v>
      </c>
      <c r="I385" s="127" t="str">
        <f t="array" aca="1" ref="I385" ca="1">IF(AND($C385&lt;&gt;"",$C385&lt;&gt;0),(INDIRECT("簡訊[@"&amp;$A$1&amp;"]")&amp;","&amp;(IF(AND($C385&lt;&gt;"",$C385&lt;&gt;0),INDEX(名冊[#All],MATCH($C385,名冊[[#All],[姓名]],0),COLUMN(名冊[[#All],[簡訊]])),""))),"")</f>
        <v>0975491086、03-3075743,您好：通知林美玲 君於龍祥護理之家114年4月月費共44820元整，如有疑問請來電(分機218)，謝謝。</v>
      </c>
    </row>
    <row r="386" spans="1:9" ht="25.4" customHeight="1">
      <c r="A386" s="123">
        <f t="shared" ca="1" si="5"/>
        <v>384</v>
      </c>
      <c r="B386" s="124" t="str">
        <f t="array" aca="1" ref="B386" ca="1">IF(AND($C386&lt;&gt;"",$C386&lt;&gt;0),INDEX(名冊[#All],MATCH($C386,名冊[[#All],[姓名]],0),COLUMN(名冊[[#All],[字號]])),"")</f>
        <v>2-198</v>
      </c>
      <c r="C386" s="125" t="str">
        <f t="array" aca="1" ref="C386" ca="1">IFERROR(INDEX(名冊[#All],SMALL(IF(INDIRECT("名冊[[#全部],["&amp;$A$1&amp;"]]")&lt;&gt;"",ROW(名冊[[#All],[通知1]]),"N"),ROW(名冊!A208)),COLUMN(名冊[[#All],[姓名]])),"")</f>
        <v>李雪岑</v>
      </c>
      <c r="D386" s="133">
        <f t="array" aca="1" ref="D386" ca="1">IF(AND($C386&lt;&gt;"",$C386&lt;&gt;0),INDEX(名冊[#All],MATCH($C386,名冊[[#All],[姓名]],0),COLUMN(名冊[[#All],[備註]])),"")</f>
        <v>0</v>
      </c>
      <c r="E386" s="139">
        <f t="array" aca="1" ref="E386" ca="1">IF(AND($C386&lt;&gt;"",$C386&lt;&gt;0),INDEX(名冊[#All],MATCH($C386,名冊[[#All],[姓名]],0),COLUMN(名冊[[#All],[傳訊]])),"")</f>
        <v>0</v>
      </c>
      <c r="F386" s="126" t="str">
        <f t="array" aca="1" ref="F386" ca="1">IF(AND($C386&lt;&gt;"",$C386&lt;&gt;0),INDEX(名冊[#All],MATCH($C386,名冊[[#All],[姓名]],0),COLUMN(名冊[[#All],[通知1]])),"")</f>
        <v>0928-828779、03-4658081、0979311245</v>
      </c>
      <c r="G386" s="126">
        <f t="array" aca="1" ref="G386" ca="1">IF(AND($C386&lt;&gt;"",$C386&lt;&gt;0),INDEX(名冊[#All],MATCH($C386,名冊[[#All],[姓名]],0),COLUMN(名冊[[#All],[通知2]])),"")</f>
        <v>0</v>
      </c>
      <c r="H386" s="126">
        <f t="array" aca="1" ref="H386" ca="1">IF(AND($C386&lt;&gt;"",$C386&lt;&gt;0),INDEX(名冊[#All],MATCH($C386,名冊[[#All],[姓名]],0),COLUMN(名冊[[#All],[通知3]])),"")</f>
        <v>0</v>
      </c>
      <c r="I386" s="127" t="str">
        <f t="array" aca="1" ref="I386" ca="1">IF(AND($C386&lt;&gt;"",$C386&lt;&gt;0),(INDIRECT("簡訊[@"&amp;$A$1&amp;"]")&amp;","&amp;(IF(AND($C386&lt;&gt;"",$C386&lt;&gt;0),INDEX(名冊[#All],MATCH($C386,名冊[[#All],[姓名]],0),COLUMN(名冊[[#All],[簡訊]])),""))),"")</f>
        <v>0928-828779、03-4658081、0979311245,您好：通知李雪岑 君於龍祥護理之家114年4月月費共26061元整，如有疑問請來電(分機218)，謝謝。</v>
      </c>
    </row>
    <row r="387" spans="1:9" ht="25.4" customHeight="1">
      <c r="A387" s="128" t="str">
        <f t="shared" ref="A387:A400" ca="1" si="6">IF($C387&lt;&gt;"",ROW()-2,"")</f>
        <v/>
      </c>
      <c r="B387" s="124" t="str">
        <f t="array" aca="1" ref="B387" ca="1">IF(AND($C387&lt;&gt;"",$C387&lt;&gt;0),INDEX(名冊[#All],MATCH($C387,名冊[[#All],[姓名]],0),COLUMN(名冊[[#All],[字號]])),"")</f>
        <v/>
      </c>
      <c r="C387" s="125" t="str">
        <f t="array" aca="1" ref="C387" ca="1">IFERROR(INDEX(名冊[#All],SMALL(IF(INDIRECT("名冊[[#全部],["&amp;$A$1&amp;"]]")&lt;&gt;"",ROW(名冊[[#All],[通知1]]),"N"),ROW(名冊!#REF!)),COLUMN(名冊[[#All],[姓名]])),"")</f>
        <v/>
      </c>
      <c r="D387" s="133" t="str">
        <f t="array" aca="1" ref="D387" ca="1">IF(AND($C387&lt;&gt;"",$C387&lt;&gt;0),INDEX(名冊[#All],MATCH($C387,名冊[[#All],[姓名]],0),COLUMN(名冊[[#All],[備註]])),"")</f>
        <v/>
      </c>
      <c r="E387" s="139" t="str">
        <f t="array" aca="1" ref="E387" ca="1">IF(AND($C387&lt;&gt;"",$C387&lt;&gt;0),INDEX(名冊[#All],MATCH($C387,名冊[[#All],[姓名]],0),COLUMN(名冊[[#All],[傳訊]])),"")</f>
        <v/>
      </c>
      <c r="F387" s="126" t="str">
        <f t="array" aca="1" ref="F387" ca="1">IF(AND($C387&lt;&gt;"",$C387&lt;&gt;0),INDEX(名冊[#All],MATCH($C387,名冊[[#All],[姓名]],0),COLUMN(名冊[[#All],[通知1]])),"")</f>
        <v/>
      </c>
      <c r="G387" s="126" t="str">
        <f t="array" aca="1" ref="G387" ca="1">IF(AND($C387&lt;&gt;"",$C387&lt;&gt;0),INDEX(名冊[#All],MATCH($C387,名冊[[#All],[姓名]],0),COLUMN(名冊[[#All],[通知2]])),"")</f>
        <v/>
      </c>
      <c r="H387" s="126" t="str">
        <f t="array" aca="1" ref="H387" ca="1">IF(AND($C387&lt;&gt;"",$C387&lt;&gt;0),INDEX(名冊[#All],MATCH($C387,名冊[[#All],[姓名]],0),COLUMN(名冊[[#All],[通知3]])),"")</f>
        <v/>
      </c>
      <c r="I387" s="127" t="str">
        <f t="array" aca="1" ref="I387" ca="1">IF(AND($C387&lt;&gt;"",$C387&lt;&gt;0),(INDIRECT("簡訊[@"&amp;$A$1&amp;"]")&amp;","&amp;(IF(AND($C387&lt;&gt;"",$C387&lt;&gt;0),INDEX(名冊[#All],MATCH($C387,名冊[[#All],[姓名]],0),COLUMN(名冊[[#All],[簡訊]])),""))),"")</f>
        <v/>
      </c>
    </row>
    <row r="388" spans="1:9" ht="25.4" customHeight="1">
      <c r="A388" s="123">
        <f t="shared" ca="1" si="6"/>
        <v>386</v>
      </c>
      <c r="B388" s="124" t="str">
        <f t="array" aca="1" ref="B388" ca="1">IF(AND($C388&lt;&gt;"",$C388&lt;&gt;0),INDEX(名冊[#All],MATCH($C388,名冊[[#All],[姓名]],0),COLUMN(名冊[[#All],[字號]])),"")</f>
        <v>2-199</v>
      </c>
      <c r="C388" s="125" t="str">
        <f t="array" aca="1" ref="C388" ca="1">IFERROR(INDEX(名冊[#All],SMALL(IF(INDIRECT("名冊[[#全部],["&amp;$A$1&amp;"]]")&lt;&gt;"",ROW(名冊[[#All],[通知1]]),"N"),ROW(名冊!A209)),COLUMN(名冊[[#All],[姓名]])),"")</f>
        <v>謝秀蓉</v>
      </c>
      <c r="D388" s="133">
        <f t="array" aca="1" ref="D388" ca="1">IF(AND($C388&lt;&gt;"",$C388&lt;&gt;0),INDEX(名冊[#All],MATCH($C388,名冊[[#All],[姓名]],0),COLUMN(名冊[[#All],[備註]])),"")</f>
        <v>0</v>
      </c>
      <c r="E388" s="139">
        <f t="array" aca="1" ref="E388" ca="1">IF(AND($C388&lt;&gt;"",$C388&lt;&gt;0),INDEX(名冊[#All],MATCH($C388,名冊[[#All],[姓名]],0),COLUMN(名冊[[#All],[傳訊]])),"")</f>
        <v>0</v>
      </c>
      <c r="F388" s="126" t="str">
        <f t="array" aca="1" ref="F388" ca="1">IF(AND($C388&lt;&gt;"",$C388&lt;&gt;0),INDEX(名冊[#All],MATCH($C388,名冊[[#All],[姓名]],0),COLUMN(名冊[[#All],[通知1]])),"")</f>
        <v>0915-340767</v>
      </c>
      <c r="G388" s="126">
        <f t="array" aca="1" ref="G388" ca="1">IF(AND($C388&lt;&gt;"",$C388&lt;&gt;0),INDEX(名冊[#All],MATCH($C388,名冊[[#All],[姓名]],0),COLUMN(名冊[[#All],[通知2]])),"")</f>
        <v>0</v>
      </c>
      <c r="H388" s="126">
        <f t="array" aca="1" ref="H388" ca="1">IF(AND($C388&lt;&gt;"",$C388&lt;&gt;0),INDEX(名冊[#All],MATCH($C388,名冊[[#All],[姓名]],0),COLUMN(名冊[[#All],[通知3]])),"")</f>
        <v>0</v>
      </c>
      <c r="I388" s="127" t="str">
        <f t="array" aca="1" ref="I388" ca="1">IF(AND($C388&lt;&gt;"",$C388&lt;&gt;0),(INDIRECT("簡訊[@"&amp;$A$1&amp;"]")&amp;","&amp;(IF(AND($C388&lt;&gt;"",$C388&lt;&gt;0),INDEX(名冊[#All],MATCH($C388,名冊[[#All],[姓名]],0),COLUMN(名冊[[#All],[簡訊]])),""))),"")</f>
        <v>0915-340767,您好：通知謝秀蓉 君於龍祥護理之家114年4月月費共22825元整，如有疑問請來電(分機218)，謝謝。</v>
      </c>
    </row>
    <row r="389" spans="1:9" ht="25.4" customHeight="1">
      <c r="A389" s="123">
        <f t="shared" ca="1" si="6"/>
        <v>387</v>
      </c>
      <c r="B389" s="124" t="str">
        <f t="array" aca="1" ref="B389" ca="1">IF(AND($C389&lt;&gt;"",$C389&lt;&gt;0),INDEX(名冊[#All],MATCH($C389,名冊[[#All],[姓名]],0),COLUMN(名冊[[#All],[字號]])),"")</f>
        <v>2-200</v>
      </c>
      <c r="C389" s="125" t="str">
        <f t="array" aca="1" ref="C389" ca="1">IFERROR(INDEX(名冊[#All],SMALL(IF(INDIRECT("名冊[[#全部],["&amp;$A$1&amp;"]]")&lt;&gt;"",ROW(名冊[[#All],[通知1]]),"N"),ROW(名冊!A210)),COLUMN(名冊[[#All],[姓名]])),"")</f>
        <v>劉哲亮</v>
      </c>
      <c r="D389" s="133">
        <f t="array" aca="1" ref="D389" ca="1">IF(AND($C389&lt;&gt;"",$C389&lt;&gt;0),INDEX(名冊[#All],MATCH($C389,名冊[[#All],[姓名]],0),COLUMN(名冊[[#All],[備註]])),"")</f>
        <v>0</v>
      </c>
      <c r="E389" s="139">
        <f t="array" aca="1" ref="E389" ca="1">IF(AND($C389&lt;&gt;"",$C389&lt;&gt;0),INDEX(名冊[#All],MATCH($C389,名冊[[#All],[姓名]],0),COLUMN(名冊[[#All],[傳訊]])),"")</f>
        <v>0</v>
      </c>
      <c r="F389" s="126" t="str">
        <f t="array" aca="1" ref="F389" ca="1">IF(AND($C389&lt;&gt;"",$C389&lt;&gt;0),INDEX(名冊[#All],MATCH($C389,名冊[[#All],[姓名]],0),COLUMN(名冊[[#All],[通知1]])),"")</f>
        <v>0933793885、03-5325373、03-5321185</v>
      </c>
      <c r="G389" s="126">
        <f t="array" aca="1" ref="G389" ca="1">IF(AND($C389&lt;&gt;"",$C389&lt;&gt;0),INDEX(名冊[#All],MATCH($C389,名冊[[#All],[姓名]],0),COLUMN(名冊[[#All],[通知2]])),"")</f>
        <v>0</v>
      </c>
      <c r="H389" s="126">
        <f t="array" aca="1" ref="H389" ca="1">IF(AND($C389&lt;&gt;"",$C389&lt;&gt;0),INDEX(名冊[#All],MATCH($C389,名冊[[#All],[姓名]],0),COLUMN(名冊[[#All],[通知3]])),"")</f>
        <v>0</v>
      </c>
      <c r="I389" s="127" t="str">
        <f t="array" aca="1" ref="I389" ca="1">IF(AND($C389&lt;&gt;"",$C389&lt;&gt;0),(INDIRECT("簡訊[@"&amp;$A$1&amp;"]")&amp;","&amp;(IF(AND($C389&lt;&gt;"",$C389&lt;&gt;0),INDEX(名冊[#All],MATCH($C389,名冊[[#All],[姓名]],0),COLUMN(名冊[[#All],[簡訊]])),""))),"")</f>
        <v>0933793885、03-5325373、03-5321185,您好：通知劉哲亮 君於龍祥護理之家114年4月月費共21974元整，如有疑問請來電(分機218)，謝謝。</v>
      </c>
    </row>
    <row r="390" spans="1:9" ht="25.4" customHeight="1">
      <c r="A390" s="128" t="str">
        <f t="shared" ca="1" si="6"/>
        <v/>
      </c>
      <c r="B390" s="124" t="str">
        <f t="array" aca="1" ref="B390" ca="1">IF(AND($C390&lt;&gt;"",$C390&lt;&gt;0),INDEX(名冊[#All],MATCH($C390,名冊[[#All],[姓名]],0),COLUMN(名冊[[#All],[字號]])),"")</f>
        <v/>
      </c>
      <c r="C390" s="125" t="str">
        <f t="array" aca="1" ref="C390" ca="1">IFERROR(INDEX(名冊[#All],SMALL(IF(INDIRECT("名冊[[#全部],["&amp;$A$1&amp;"]]")&lt;&gt;"",ROW(名冊[[#All],[通知1]]),"N"),ROW(名冊!#REF!)),COLUMN(名冊[[#All],[姓名]])),"")</f>
        <v/>
      </c>
      <c r="D390" s="133" t="str">
        <f t="array" aca="1" ref="D390" ca="1">IF(AND($C390&lt;&gt;"",$C390&lt;&gt;0),INDEX(名冊[#All],MATCH($C390,名冊[[#All],[姓名]],0),COLUMN(名冊[[#All],[備註]])),"")</f>
        <v/>
      </c>
      <c r="E390" s="139" t="str">
        <f t="array" aca="1" ref="E390" ca="1">IF(AND($C390&lt;&gt;"",$C390&lt;&gt;0),INDEX(名冊[#All],MATCH($C390,名冊[[#All],[姓名]],0),COLUMN(名冊[[#All],[傳訊]])),"")</f>
        <v/>
      </c>
      <c r="F390" s="126" t="str">
        <f t="array" aca="1" ref="F390" ca="1">IF(AND($C390&lt;&gt;"",$C390&lt;&gt;0),INDEX(名冊[#All],MATCH($C390,名冊[[#All],[姓名]],0),COLUMN(名冊[[#All],[通知1]])),"")</f>
        <v/>
      </c>
      <c r="G390" s="126" t="str">
        <f t="array" aca="1" ref="G390" ca="1">IF(AND($C390&lt;&gt;"",$C390&lt;&gt;0),INDEX(名冊[#All],MATCH($C390,名冊[[#All],[姓名]],0),COLUMN(名冊[[#All],[通知2]])),"")</f>
        <v/>
      </c>
      <c r="H390" s="126" t="str">
        <f t="array" aca="1" ref="H390" ca="1">IF(AND($C390&lt;&gt;"",$C390&lt;&gt;0),INDEX(名冊[#All],MATCH($C390,名冊[[#All],[姓名]],0),COLUMN(名冊[[#All],[通知3]])),"")</f>
        <v/>
      </c>
      <c r="I390" s="127" t="str">
        <f t="array" aca="1" ref="I390" ca="1">IF(AND($C390&lt;&gt;"",$C390&lt;&gt;0),(INDIRECT("簡訊[@"&amp;$A$1&amp;"]")&amp;","&amp;(IF(AND($C390&lt;&gt;"",$C390&lt;&gt;0),INDEX(名冊[#All],MATCH($C390,名冊[[#All],[姓名]],0),COLUMN(名冊[[#All],[簡訊]])),""))),"")</f>
        <v/>
      </c>
    </row>
    <row r="391" spans="1:9" ht="25.4" customHeight="1">
      <c r="A391" s="123">
        <f t="shared" ca="1" si="6"/>
        <v>389</v>
      </c>
      <c r="B391" s="124" t="str">
        <f t="array" aca="1" ref="B391" ca="1">IF(AND($C391&lt;&gt;"",$C391&lt;&gt;0),INDEX(名冊[#All],MATCH($C391,名冊[[#All],[姓名]],0),COLUMN(名冊[[#All],[字號]])),"")</f>
        <v>2-201</v>
      </c>
      <c r="C391" s="125" t="str">
        <f t="array" aca="1" ref="C391" ca="1">IFERROR(INDEX(名冊[#All],SMALL(IF(INDIRECT("名冊[[#全部],["&amp;$A$1&amp;"]]")&lt;&gt;"",ROW(名冊[[#All],[通知1]]),"N"),ROW(名冊!A211)),COLUMN(名冊[[#All],[姓名]])),"")</f>
        <v>齊少華</v>
      </c>
      <c r="D391" s="133">
        <f t="array" aca="1" ref="D391" ca="1">IF(AND($C391&lt;&gt;"",$C391&lt;&gt;0),INDEX(名冊[#All],MATCH($C391,名冊[[#All],[姓名]],0),COLUMN(名冊[[#All],[備註]])),"")</f>
        <v>0</v>
      </c>
      <c r="E391" s="139">
        <f t="array" aca="1" ref="E391" ca="1">IF(AND($C391&lt;&gt;"",$C391&lt;&gt;0),INDEX(名冊[#All],MATCH($C391,名冊[[#All],[姓名]],0),COLUMN(名冊[[#All],[傳訊]])),"")</f>
        <v>0</v>
      </c>
      <c r="F391" s="126" t="str">
        <f t="array" aca="1" ref="F391" ca="1">IF(AND($C391&lt;&gt;"",$C391&lt;&gt;0),INDEX(名冊[#All],MATCH($C391,名冊[[#All],[姓名]],0),COLUMN(名冊[[#All],[通知1]])),"")</f>
        <v>0936711111</v>
      </c>
      <c r="G391" s="126">
        <f t="array" aca="1" ref="G391" ca="1">IF(AND($C391&lt;&gt;"",$C391&lt;&gt;0),INDEX(名冊[#All],MATCH($C391,名冊[[#All],[姓名]],0),COLUMN(名冊[[#All],[通知2]])),"")</f>
        <v>0</v>
      </c>
      <c r="H391" s="126">
        <f t="array" aca="1" ref="H391" ca="1">IF(AND($C391&lt;&gt;"",$C391&lt;&gt;0),INDEX(名冊[#All],MATCH($C391,名冊[[#All],[姓名]],0),COLUMN(名冊[[#All],[通知3]])),"")</f>
        <v>0</v>
      </c>
      <c r="I391" s="127" t="str">
        <f t="array" aca="1" ref="I391" ca="1">IF(AND($C391&lt;&gt;"",$C391&lt;&gt;0),(INDIRECT("簡訊[@"&amp;$A$1&amp;"]")&amp;","&amp;(IF(AND($C391&lt;&gt;"",$C391&lt;&gt;0),INDEX(名冊[#All],MATCH($C391,名冊[[#All],[姓名]],0),COLUMN(名冊[[#All],[簡訊]])),""))),"")</f>
        <v>0936711111,您好：通知齊少華 君於龍祥護理之家114年4月月費共44277元整，如有疑問請來電(分機218)，謝謝。</v>
      </c>
    </row>
    <row r="392" spans="1:9" ht="25.4" customHeight="1">
      <c r="A392" s="129">
        <f t="shared" ca="1" si="6"/>
        <v>390</v>
      </c>
      <c r="B392" s="130" t="str">
        <f t="array" aca="1" ref="B392" ca="1">IF(AND($C392&lt;&gt;"",$C392&lt;&gt;0),INDEX(名冊[#All],MATCH($C392,名冊[[#All],[姓名]],0),COLUMN(名冊[[#All],[字號]])),"")</f>
        <v>2-202</v>
      </c>
      <c r="C392" s="125" t="str">
        <f t="array" aca="1" ref="C392" ca="1">IFERROR(INDEX(名冊[#All],SMALL(IF(INDIRECT("名冊[[#全部],["&amp;$A$1&amp;"]]")&lt;&gt;"",ROW(名冊[[#All],[通知1]]),"N"),ROW(名冊!A212)),COLUMN(名冊[[#All],[姓名]])),"")</f>
        <v>黃強耀</v>
      </c>
      <c r="D392" s="134">
        <f t="array" aca="1" ref="D392" ca="1">IF(AND($C392&lt;&gt;"",$C392&lt;&gt;0),INDEX(名冊[#All],MATCH($C392,名冊[[#All],[姓名]],0),COLUMN(名冊[[#All],[備註]])),"")</f>
        <v>0</v>
      </c>
      <c r="E392" s="140">
        <f t="array" aca="1" ref="E392" ca="1">IF(AND($C392&lt;&gt;"",$C392&lt;&gt;0),INDEX(名冊[#All],MATCH($C392,名冊[[#All],[姓名]],0),COLUMN(名冊[[#All],[傳訊]])),"")</f>
        <v>0</v>
      </c>
      <c r="F392" s="131" t="str">
        <f t="array" aca="1" ref="F392" ca="1">IF(AND($C392&lt;&gt;"",$C392&lt;&gt;0),INDEX(名冊[#All],MATCH($C392,名冊[[#All],[姓名]],0),COLUMN(名冊[[#All],[通知1]])),"")</f>
        <v>03-4558285分機216</v>
      </c>
      <c r="G392" s="131">
        <f t="array" aca="1" ref="G392" ca="1">IF(AND($C392&lt;&gt;"",$C392&lt;&gt;0),INDEX(名冊[#All],MATCH($C392,名冊[[#All],[姓名]],0),COLUMN(名冊[[#All],[通知2]])),"")</f>
        <v>0</v>
      </c>
      <c r="H392" s="131">
        <f t="array" aca="1" ref="H392" ca="1">IF(AND($C392&lt;&gt;"",$C392&lt;&gt;0),INDEX(名冊[#All],MATCH($C392,名冊[[#All],[姓名]],0),COLUMN(名冊[[#All],[通知3]])),"")</f>
        <v>0</v>
      </c>
      <c r="I392" s="132" t="str">
        <f t="array" aca="1" ref="I392" ca="1">IF(AND($C392&lt;&gt;"",$C392&lt;&gt;0),(INDIRECT("簡訊[@"&amp;$A$1&amp;"]")&amp;","&amp;(IF(AND($C392&lt;&gt;"",$C392&lt;&gt;0),INDEX(名冊[#All],MATCH($C392,名冊[[#All],[姓名]],0),COLUMN(名冊[[#All],[簡訊]])),""))),"")</f>
        <v>03-4558285分機216,您好：通知黃強耀 君於龍祥護理之家114年4月月費共40563元整，如有疑問請來電(分機218)，謝謝。</v>
      </c>
    </row>
    <row r="393" spans="1:9" ht="25.4" customHeight="1">
      <c r="A393" s="128" t="str">
        <f t="shared" ca="1" si="6"/>
        <v/>
      </c>
      <c r="B393" s="124" t="str">
        <f t="array" aca="1" ref="B393" ca="1">IF(AND($C393&lt;&gt;"",$C393&lt;&gt;0),INDEX(名冊[#All],MATCH($C393,名冊[[#All],[姓名]],0),COLUMN(名冊[[#All],[字號]])),"")</f>
        <v/>
      </c>
      <c r="C393" s="125" t="str">
        <f t="array" aca="1" ref="C393" ca="1">IFERROR(INDEX(名冊[#All],SMALL(IF(INDIRECT("名冊[[#全部],["&amp;$A$1&amp;"]]")&lt;&gt;"",ROW(名冊[[#All],[通知1]]),"N"),ROW(名冊!#REF!)),COLUMN(名冊[[#All],[姓名]])),"")</f>
        <v/>
      </c>
      <c r="D393" s="133" t="str">
        <f t="array" aca="1" ref="D393" ca="1">IF(AND($C393&lt;&gt;"",$C393&lt;&gt;0),INDEX(名冊[#All],MATCH($C393,名冊[[#All],[姓名]],0),COLUMN(名冊[[#All],[備註]])),"")</f>
        <v/>
      </c>
      <c r="E393" s="139" t="str">
        <f t="array" aca="1" ref="E393" ca="1">IF(AND($C393&lt;&gt;"",$C393&lt;&gt;0),INDEX(名冊[#All],MATCH($C393,名冊[[#All],[姓名]],0),COLUMN(名冊[[#All],[傳訊]])),"")</f>
        <v/>
      </c>
      <c r="F393" s="126" t="str">
        <f t="array" aca="1" ref="F393" ca="1">IF(AND($C393&lt;&gt;"",$C393&lt;&gt;0),INDEX(名冊[#All],MATCH($C393,名冊[[#All],[姓名]],0),COLUMN(名冊[[#All],[通知1]])),"")</f>
        <v/>
      </c>
      <c r="G393" s="126" t="str">
        <f t="array" aca="1" ref="G393" ca="1">IF(AND($C393&lt;&gt;"",$C393&lt;&gt;0),INDEX(名冊[#All],MATCH($C393,名冊[[#All],[姓名]],0),COLUMN(名冊[[#All],[通知2]])),"")</f>
        <v/>
      </c>
      <c r="H393" s="126" t="str">
        <f t="array" aca="1" ref="H393" ca="1">IF(AND($C393&lt;&gt;"",$C393&lt;&gt;0),INDEX(名冊[#All],MATCH($C393,名冊[[#All],[姓名]],0),COLUMN(名冊[[#All],[通知3]])),"")</f>
        <v/>
      </c>
      <c r="I393" s="127" t="str">
        <f t="array" aca="1" ref="I393" ca="1">IF(AND($C393&lt;&gt;"",$C393&lt;&gt;0),(INDIRECT("簡訊[@"&amp;$A$1&amp;"]")&amp;","&amp;(IF(AND($C393&lt;&gt;"",$C393&lt;&gt;0),INDEX(名冊[#All],MATCH($C393,名冊[[#All],[姓名]],0),COLUMN(名冊[[#All],[簡訊]])),""))),"")</f>
        <v/>
      </c>
    </row>
    <row r="394" spans="1:9" ht="25.4" customHeight="1">
      <c r="A394" s="128">
        <f t="shared" ca="1" si="6"/>
        <v>392</v>
      </c>
      <c r="B394" s="124" t="str">
        <f t="array" aca="1" ref="B394" ca="1">IF(AND($C394&lt;&gt;"",$C394&lt;&gt;0),INDEX(名冊[#All],MATCH($C394,名冊[[#All],[姓名]],0),COLUMN(名冊[[#All],[字號]])),"")</f>
        <v>3-324</v>
      </c>
      <c r="C394" s="125" t="str">
        <f t="array" aca="1" ref="C394" ca="1">IFERROR(INDEX(名冊[#All],SMALL(IF(INDIRECT("名冊[[#全部],["&amp;$A$1&amp;"]]")&lt;&gt;"",ROW(名冊[[#All],[通知1]]),"N"),ROW(名冊!A213)),COLUMN(名冊[[#All],[姓名]])),"")</f>
        <v>賴曾香妹</v>
      </c>
      <c r="D394" s="133">
        <f t="array" aca="1" ref="D394" ca="1">IF(AND($C394&lt;&gt;"",$C394&lt;&gt;0),INDEX(名冊[#All],MATCH($C394,名冊[[#All],[姓名]],0),COLUMN(名冊[[#All],[備註]])),"")</f>
        <v>0</v>
      </c>
      <c r="E394" s="139">
        <f t="array" aca="1" ref="E394" ca="1">IF(AND($C394&lt;&gt;"",$C394&lt;&gt;0),INDEX(名冊[#All],MATCH($C394,名冊[[#All],[姓名]],0),COLUMN(名冊[[#All],[傳訊]])),"")</f>
        <v>0</v>
      </c>
      <c r="F394" s="126" t="str">
        <f t="array" aca="1" ref="F394" ca="1">IF(AND($C394&lt;&gt;"",$C394&lt;&gt;0),INDEX(名冊[#All],MATCH($C394,名冊[[#All],[姓名]],0),COLUMN(名冊[[#All],[通知1]])),"")</f>
        <v>0919264689</v>
      </c>
      <c r="G394" s="126">
        <f t="array" aca="1" ref="G394" ca="1">IF(AND($C394&lt;&gt;"",$C394&lt;&gt;0),INDEX(名冊[#All],MATCH($C394,名冊[[#All],[姓名]],0),COLUMN(名冊[[#All],[通知2]])),"")</f>
        <v>0</v>
      </c>
      <c r="H394" s="126">
        <f t="array" aca="1" ref="H394" ca="1">IF(AND($C394&lt;&gt;"",$C394&lt;&gt;0),INDEX(名冊[#All],MATCH($C394,名冊[[#All],[姓名]],0),COLUMN(名冊[[#All],[通知3]])),"")</f>
        <v>0</v>
      </c>
      <c r="I394" s="127" t="str">
        <f t="array" aca="1" ref="I394" ca="1">IF(AND($C394&lt;&gt;"",$C394&lt;&gt;0),(INDIRECT("簡訊[@"&amp;$A$1&amp;"]")&amp;","&amp;(IF(AND($C394&lt;&gt;"",$C394&lt;&gt;0),INDEX(名冊[#All],MATCH($C394,名冊[[#All],[姓名]],0),COLUMN(名冊[[#All],[簡訊]])),""))),"")</f>
        <v>0919264689,您好：通知賴曾香妹 君於龍祥長照中心114年4月月費共33528元整，如有疑問請來電(分機218)，謝謝。</v>
      </c>
    </row>
    <row r="395" spans="1:9" ht="25.4" customHeight="1">
      <c r="A395" s="128">
        <f t="shared" ca="1" si="6"/>
        <v>393</v>
      </c>
      <c r="B395" s="124" t="str">
        <f t="array" aca="1" ref="B395" ca="1">IF(AND($C395&lt;&gt;"",$C395&lt;&gt;0),INDEX(名冊[#All],MATCH($C395,名冊[[#All],[姓名]],0),COLUMN(名冊[[#All],[字號]])),"")</f>
        <v>3-452</v>
      </c>
      <c r="C395" s="125" t="str">
        <f t="array" aca="1" ref="C395" ca="1">IFERROR(INDEX(名冊[#All],SMALL(IF(INDIRECT("名冊[[#全部],["&amp;$A$1&amp;"]]")&lt;&gt;"",ROW(名冊[[#All],[通知1]]),"N"),ROW(名冊!A214)),COLUMN(名冊[[#All],[姓名]])),"")</f>
        <v>李新香</v>
      </c>
      <c r="D395" s="133">
        <f t="array" aca="1" ref="D395" ca="1">IF(AND($C395&lt;&gt;"",$C395&lt;&gt;0),INDEX(名冊[#All],MATCH($C395,名冊[[#All],[姓名]],0),COLUMN(名冊[[#All],[備註]])),"")</f>
        <v>0</v>
      </c>
      <c r="E395" s="139">
        <f t="array" aca="1" ref="E395" ca="1">IF(AND($C395&lt;&gt;"",$C395&lt;&gt;0),INDEX(名冊[#All],MATCH($C395,名冊[[#All],[姓名]],0),COLUMN(名冊[[#All],[傳訊]])),"")</f>
        <v>0</v>
      </c>
      <c r="F395" s="126" t="str">
        <f t="array" aca="1" ref="F395" ca="1">IF(AND($C395&lt;&gt;"",$C395&lt;&gt;0),INDEX(名冊[#All],MATCH($C395,名冊[[#All],[姓名]],0),COLUMN(名冊[[#All],[通知1]])),"")</f>
        <v>0932096284</v>
      </c>
      <c r="G395" s="126">
        <f t="array" aca="1" ref="G395" ca="1">IF(AND($C395&lt;&gt;"",$C395&lt;&gt;0),INDEX(名冊[#All],MATCH($C395,名冊[[#All],[姓名]],0),COLUMN(名冊[[#All],[通知2]])),"")</f>
        <v>0</v>
      </c>
      <c r="H395" s="126">
        <f t="array" aca="1" ref="H395" ca="1">IF(AND($C395&lt;&gt;"",$C395&lt;&gt;0),INDEX(名冊[#All],MATCH($C395,名冊[[#All],[姓名]],0),COLUMN(名冊[[#All],[通知3]])),"")</f>
        <v>0</v>
      </c>
      <c r="I395" s="127" t="str">
        <f t="array" aca="1" ref="I395" ca="1">IF(AND($C395&lt;&gt;"",$C395&lt;&gt;0),(INDIRECT("簡訊[@"&amp;$A$1&amp;"]")&amp;","&amp;(IF(AND($C395&lt;&gt;"",$C395&lt;&gt;0),INDEX(名冊[#All],MATCH($C395,名冊[[#All],[姓名]],0),COLUMN(名冊[[#All],[簡訊]])),""))),"")</f>
        <v>0932096284,您好：通知李新香 君於龍祥長照中心114年4月月費共8850元整，如有疑問請來電(分機218)，謝謝。</v>
      </c>
    </row>
    <row r="396" spans="1:9" ht="25.4" customHeight="1">
      <c r="A396" s="128" t="str">
        <f t="shared" ca="1" si="6"/>
        <v/>
      </c>
      <c r="B396" s="124" t="str">
        <f t="array" aca="1" ref="B396" ca="1">IF(AND($C396&lt;&gt;"",$C396&lt;&gt;0),INDEX(名冊[#All],MATCH($C396,名冊[[#All],[姓名]],0),COLUMN(名冊[[#All],[字號]])),"")</f>
        <v/>
      </c>
      <c r="C396" s="125" t="str">
        <f t="array" aca="1" ref="C396" ca="1">IFERROR(INDEX(名冊[#All],SMALL(IF(INDIRECT("名冊[[#全部],["&amp;$A$1&amp;"]]")&lt;&gt;"",ROW(名冊[[#All],[通知1]]),"N"),ROW(名冊!#REF!)),COLUMN(名冊[[#All],[姓名]])),"")</f>
        <v/>
      </c>
      <c r="D396" s="133" t="str">
        <f t="array" aca="1" ref="D396" ca="1">IF(AND($C396&lt;&gt;"",$C396&lt;&gt;0),INDEX(名冊[#All],MATCH($C396,名冊[[#All],[姓名]],0),COLUMN(名冊[[#All],[備註]])),"")</f>
        <v/>
      </c>
      <c r="E396" s="139" t="str">
        <f t="array" aca="1" ref="E396" ca="1">IF(AND($C396&lt;&gt;"",$C396&lt;&gt;0),INDEX(名冊[#All],MATCH($C396,名冊[[#All],[姓名]],0),COLUMN(名冊[[#All],[傳訊]])),"")</f>
        <v/>
      </c>
      <c r="F396" s="126" t="str">
        <f t="array" aca="1" ref="F396" ca="1">IF(AND($C396&lt;&gt;"",$C396&lt;&gt;0),INDEX(名冊[#All],MATCH($C396,名冊[[#All],[姓名]],0),COLUMN(名冊[[#All],[通知1]])),"")</f>
        <v/>
      </c>
      <c r="G396" s="126" t="str">
        <f t="array" aca="1" ref="G396" ca="1">IF(AND($C396&lt;&gt;"",$C396&lt;&gt;0),INDEX(名冊[#All],MATCH($C396,名冊[[#All],[姓名]],0),COLUMN(名冊[[#All],[通知2]])),"")</f>
        <v/>
      </c>
      <c r="H396" s="126" t="str">
        <f t="array" aca="1" ref="H396" ca="1">IF(AND($C396&lt;&gt;"",$C396&lt;&gt;0),INDEX(名冊[#All],MATCH($C396,名冊[[#All],[姓名]],0),COLUMN(名冊[[#All],[通知3]])),"")</f>
        <v/>
      </c>
      <c r="I396" s="127" t="str">
        <f t="array" aca="1" ref="I396" ca="1">IF(AND($C396&lt;&gt;"",$C396&lt;&gt;0),(INDIRECT("簡訊[@"&amp;$A$1&amp;"]")&amp;","&amp;(IF(AND($C396&lt;&gt;"",$C396&lt;&gt;0),INDEX(名冊[#All],MATCH($C396,名冊[[#All],[姓名]],0),COLUMN(名冊[[#All],[簡訊]])),""))),"")</f>
        <v/>
      </c>
    </row>
    <row r="397" spans="1:9" ht="25.4" customHeight="1">
      <c r="A397" s="129">
        <f t="shared" ca="1" si="6"/>
        <v>395</v>
      </c>
      <c r="B397" s="130" t="str">
        <f t="array" aca="1" ref="B397" ca="1">IF(AND($C397&lt;&gt;"",$C397&lt;&gt;0),INDEX(名冊[#All],MATCH($C397,名冊[[#All],[姓名]],0),COLUMN(名冊[[#All],[字號]])),"")</f>
        <v>3-454</v>
      </c>
      <c r="C397" s="125" t="str">
        <f t="array" aca="1" ref="C397" ca="1">IFERROR(INDEX(名冊[#All],SMALL(IF(INDIRECT("名冊[[#全部],["&amp;$A$1&amp;"]]")&lt;&gt;"",ROW(名冊[[#All],[通知1]]),"N"),ROW(名冊!A215)),COLUMN(名冊[[#All],[姓名]])),"")</f>
        <v>林清萍</v>
      </c>
      <c r="D397" s="134">
        <f t="array" aca="1" ref="D397" ca="1">IF(AND($C397&lt;&gt;"",$C397&lt;&gt;0),INDEX(名冊[#All],MATCH($C397,名冊[[#All],[姓名]],0),COLUMN(名冊[[#All],[備註]])),"")</f>
        <v>0</v>
      </c>
      <c r="E397" s="140">
        <f t="array" aca="1" ref="E397" ca="1">IF(AND($C397&lt;&gt;"",$C397&lt;&gt;0),INDEX(名冊[#All],MATCH($C397,名冊[[#All],[姓名]],0),COLUMN(名冊[[#All],[傳訊]])),"")</f>
        <v>0</v>
      </c>
      <c r="F397" s="131" t="str">
        <f t="array" aca="1" ref="F397" ca="1">IF(AND($C397&lt;&gt;"",$C397&lt;&gt;0),INDEX(名冊[#All],MATCH($C397,名冊[[#All],[姓名]],0),COLUMN(名冊[[#All],[通知1]])),"")</f>
        <v>0963042071</v>
      </c>
      <c r="G397" s="131">
        <f t="array" aca="1" ref="G397" ca="1">IF(AND($C397&lt;&gt;"",$C397&lt;&gt;0),INDEX(名冊[#All],MATCH($C397,名冊[[#All],[姓名]],0),COLUMN(名冊[[#All],[通知2]])),"")</f>
        <v>0</v>
      </c>
      <c r="H397" s="131">
        <f t="array" aca="1" ref="H397" ca="1">IF(AND($C397&lt;&gt;"",$C397&lt;&gt;0),INDEX(名冊[#All],MATCH($C397,名冊[[#All],[姓名]],0),COLUMN(名冊[[#All],[通知3]])),"")</f>
        <v>0</v>
      </c>
      <c r="I397" s="132" t="str">
        <f t="array" aca="1" ref="I397" ca="1">IF(AND($C397&lt;&gt;"",$C397&lt;&gt;0),(INDIRECT("簡訊[@"&amp;$A$1&amp;"]")&amp;","&amp;(IF(AND($C397&lt;&gt;"",$C397&lt;&gt;0),INDEX(名冊[#All],MATCH($C397,名冊[[#All],[姓名]],0),COLUMN(名冊[[#All],[簡訊]])),""))),"")</f>
        <v>0963042071,您好：通知林清萍 君於龍祥長照中心114年4月月費共19918元整，如有疑問請來電(分機218)，謝謝。</v>
      </c>
    </row>
    <row r="398" spans="1:9" ht="25.4" customHeight="1">
      <c r="A398" s="128" t="str">
        <f t="shared" ca="1" si="6"/>
        <v/>
      </c>
      <c r="B398" s="124" t="str">
        <f t="array" aca="1" ref="B398" ca="1">IF(AND($C398&lt;&gt;"",$C398&lt;&gt;0),INDEX(名冊[#All],MATCH($C398,名冊[[#All],[姓名]],0),COLUMN(名冊[[#All],[字號]])),"")</f>
        <v/>
      </c>
      <c r="C398" s="125" t="str">
        <f t="array" aca="1" ref="C398" ca="1">IFERROR(INDEX(名冊[#All],SMALL(IF(INDIRECT("名冊[[#全部],["&amp;$A$1&amp;"]]")&lt;&gt;"",ROW(名冊[[#All],[通知1]]),"N"),ROW(名冊!#REF!)),COLUMN(名冊[[#All],[姓名]])),"")</f>
        <v/>
      </c>
      <c r="D398" s="133" t="str">
        <f t="array" aca="1" ref="D398" ca="1">IF(AND($C398&lt;&gt;"",$C398&lt;&gt;0),INDEX(名冊[#All],MATCH($C398,名冊[[#All],[姓名]],0),COLUMN(名冊[[#All],[備註]])),"")</f>
        <v/>
      </c>
      <c r="E398" s="139" t="str">
        <f t="array" aca="1" ref="E398" ca="1">IF(AND($C398&lt;&gt;"",$C398&lt;&gt;0),INDEX(名冊[#All],MATCH($C398,名冊[[#All],[姓名]],0),COLUMN(名冊[[#All],[傳訊]])),"")</f>
        <v/>
      </c>
      <c r="F398" s="126" t="str">
        <f t="array" aca="1" ref="F398" ca="1">IF(AND($C398&lt;&gt;"",$C398&lt;&gt;0),INDEX(名冊[#All],MATCH($C398,名冊[[#All],[姓名]],0),COLUMN(名冊[[#All],[通知1]])),"")</f>
        <v/>
      </c>
      <c r="G398" s="126" t="str">
        <f t="array" aca="1" ref="G398" ca="1">IF(AND($C398&lt;&gt;"",$C398&lt;&gt;0),INDEX(名冊[#All],MATCH($C398,名冊[[#All],[姓名]],0),COLUMN(名冊[[#All],[通知2]])),"")</f>
        <v/>
      </c>
      <c r="H398" s="126" t="str">
        <f t="array" aca="1" ref="H398" ca="1">IF(AND($C398&lt;&gt;"",$C398&lt;&gt;0),INDEX(名冊[#All],MATCH($C398,名冊[[#All],[姓名]],0),COLUMN(名冊[[#All],[通知3]])),"")</f>
        <v/>
      </c>
      <c r="I398" s="127" t="str">
        <f t="array" aca="1" ref="I398" ca="1">IF(AND($C398&lt;&gt;"",$C398&lt;&gt;0),(INDIRECT("簡訊[@"&amp;$A$1&amp;"]")&amp;","&amp;(IF(AND($C398&lt;&gt;"",$C398&lt;&gt;0),INDEX(名冊[#All],MATCH($C398,名冊[[#All],[姓名]],0),COLUMN(名冊[[#All],[簡訊]])),""))),"")</f>
        <v/>
      </c>
    </row>
    <row r="399" spans="1:9" ht="25.4" customHeight="1">
      <c r="A399" s="123">
        <f t="shared" ca="1" si="6"/>
        <v>397</v>
      </c>
      <c r="B399" s="124" t="str">
        <f t="array" aca="1" ref="B399" ca="1">IF(AND($C399&lt;&gt;"",$C399&lt;&gt;0),INDEX(名冊[#All],MATCH($C399,名冊[[#All],[姓名]],0),COLUMN(名冊[[#All],[字號]])),"")</f>
        <v>3-461</v>
      </c>
      <c r="C399" s="125" t="str">
        <f t="array" aca="1" ref="C399" ca="1">IFERROR(INDEX(名冊[#All],SMALL(IF(INDIRECT("名冊[[#全部],["&amp;$A$1&amp;"]]")&lt;&gt;"",ROW(名冊[[#All],[通知1]]),"N"),ROW(名冊!A216)),COLUMN(名冊[[#All],[姓名]])),"")</f>
        <v>梁秀陸</v>
      </c>
      <c r="D399" s="133">
        <f t="array" aca="1" ref="D399" ca="1">IF(AND($C399&lt;&gt;"",$C399&lt;&gt;0),INDEX(名冊[#All],MATCH($C399,名冊[[#All],[姓名]],0),COLUMN(名冊[[#All],[備註]])),"")</f>
        <v>0</v>
      </c>
      <c r="E399" s="139">
        <f t="array" aca="1" ref="E399" ca="1">IF(AND($C399&lt;&gt;"",$C399&lt;&gt;0),INDEX(名冊[#All],MATCH($C399,名冊[[#All],[姓名]],0),COLUMN(名冊[[#All],[傳訊]])),"")</f>
        <v>0</v>
      </c>
      <c r="F399" s="126" t="str">
        <f t="array" aca="1" ref="F399" ca="1">IF(AND($C399&lt;&gt;"",$C399&lt;&gt;0),INDEX(名冊[#All],MATCH($C399,名冊[[#All],[姓名]],0),COLUMN(名冊[[#All],[通知1]])),"")</f>
        <v>0910664367</v>
      </c>
      <c r="G399" s="126">
        <f t="array" aca="1" ref="G399" ca="1">IF(AND($C399&lt;&gt;"",$C399&lt;&gt;0),INDEX(名冊[#All],MATCH($C399,名冊[[#All],[姓名]],0),COLUMN(名冊[[#All],[通知2]])),"")</f>
        <v>0</v>
      </c>
      <c r="H399" s="126">
        <f t="array" aca="1" ref="H399" ca="1">IF(AND($C399&lt;&gt;"",$C399&lt;&gt;0),INDEX(名冊[#All],MATCH($C399,名冊[[#All],[姓名]],0),COLUMN(名冊[[#All],[通知3]])),"")</f>
        <v>0</v>
      </c>
      <c r="I399" s="127" t="str">
        <f t="array" aca="1" ref="I399" ca="1">IF(AND($C399&lt;&gt;"",$C399&lt;&gt;0),(INDIRECT("簡訊[@"&amp;$A$1&amp;"]")&amp;","&amp;(IF(AND($C399&lt;&gt;"",$C399&lt;&gt;0),INDEX(名冊[#All],MATCH($C399,名冊[[#All],[姓名]],0),COLUMN(名冊[[#All],[簡訊]])),""))),"")</f>
        <v>0910664367,您好：通知梁秀陸 君於龍祥長照中心114年4月月費共16971元整，如有疑問請來電(分機218)，謝謝。</v>
      </c>
    </row>
    <row r="400" spans="1:9" ht="25.4" customHeight="1">
      <c r="A400" s="123">
        <f t="shared" ca="1" si="6"/>
        <v>398</v>
      </c>
      <c r="B400" s="124" t="str">
        <f t="array" aca="1" ref="B400" ca="1">IF(AND($C400&lt;&gt;"",$C400&lt;&gt;0),INDEX(名冊[#All],MATCH($C400,名冊[[#All],[姓名]],0),COLUMN(名冊[[#All],[字號]])),"")</f>
        <v>3-462</v>
      </c>
      <c r="C400" s="125" t="str">
        <f t="array" aca="1" ref="C400" ca="1">IFERROR(INDEX(名冊[#All],SMALL(IF(INDIRECT("名冊[[#全部],["&amp;$A$1&amp;"]]")&lt;&gt;"",ROW(名冊[[#All],[通知1]]),"N"),ROW(名冊!A217)),COLUMN(名冊[[#All],[姓名]])),"")</f>
        <v>陳愛珠</v>
      </c>
      <c r="D400" s="133">
        <f t="array" aca="1" ref="D400" ca="1">IF(AND($C400&lt;&gt;"",$C400&lt;&gt;0),INDEX(名冊[#All],MATCH($C400,名冊[[#All],[姓名]],0),COLUMN(名冊[[#All],[備註]])),"")</f>
        <v>0</v>
      </c>
      <c r="E400" s="139">
        <f t="array" aca="1" ref="E400" ca="1">IF(AND($C400&lt;&gt;"",$C400&lt;&gt;0),INDEX(名冊[#All],MATCH($C400,名冊[[#All],[姓名]],0),COLUMN(名冊[[#All],[傳訊]])),"")</f>
        <v>0</v>
      </c>
      <c r="F400" s="126" t="str">
        <f t="array" aca="1" ref="F400" ca="1">IF(AND($C400&lt;&gt;"",$C400&lt;&gt;0),INDEX(名冊[#All],MATCH($C400,名冊[[#All],[姓名]],0),COLUMN(名冊[[#All],[通知1]])),"")</f>
        <v>0932272035</v>
      </c>
      <c r="G400" s="126">
        <f t="array" aca="1" ref="G400" ca="1">IF(AND($C400&lt;&gt;"",$C400&lt;&gt;0),INDEX(名冊[#All],MATCH($C400,名冊[[#All],[姓名]],0),COLUMN(名冊[[#All],[通知2]])),"")</f>
        <v>0</v>
      </c>
      <c r="H400" s="126">
        <f t="array" aca="1" ref="H400" ca="1">IF(AND($C400&lt;&gt;"",$C400&lt;&gt;0),INDEX(名冊[#All],MATCH($C400,名冊[[#All],[姓名]],0),COLUMN(名冊[[#All],[通知3]])),"")</f>
        <v>0</v>
      </c>
      <c r="I400" s="127" t="str">
        <f t="array" aca="1" ref="I400" ca="1">IF(AND($C400&lt;&gt;"",$C400&lt;&gt;0),(INDIRECT("簡訊[@"&amp;$A$1&amp;"]")&amp;","&amp;(IF(AND($C400&lt;&gt;"",$C400&lt;&gt;0),INDEX(名冊[#All],MATCH($C400,名冊[[#All],[姓名]],0),COLUMN(名冊[[#All],[簡訊]])),""))),"")</f>
        <v>0932272035,您好：通知陳愛珠 君於龍祥長照中心114年4月月費共22420元整，如有疑問請來電(分機218)，謝謝。</v>
      </c>
    </row>
  </sheetData>
  <sheetProtection formatCells="0" formatColumns="0" formatRows="0"/>
  <mergeCells count="1">
    <mergeCell ref="A1:C1"/>
  </mergeCells>
  <phoneticPr fontId="36" type="noConversion"/>
  <conditionalFormatting sqref="A3:A57">
    <cfRule type="expression" dxfId="30" priority="33">
      <formula>A3="A"</formula>
    </cfRule>
    <cfRule type="expression" dxfId="29" priority="34">
      <formula>A3="長"</formula>
    </cfRule>
  </conditionalFormatting>
  <conditionalFormatting sqref="B3">
    <cfRule type="expression" dxfId="28" priority="31">
      <formula>B3="3"</formula>
    </cfRule>
    <cfRule type="expression" dxfId="27" priority="32">
      <formula>B3="1"</formula>
    </cfRule>
  </conditionalFormatting>
  <conditionalFormatting sqref="D3:H3">
    <cfRule type="expression" dxfId="26" priority="26">
      <formula>D3="糖尿病"</formula>
    </cfRule>
    <cfRule type="expression" dxfId="25" priority="27">
      <formula>D3="高血壓"</formula>
    </cfRule>
    <cfRule type="containsText" dxfId="24" priority="28" operator="containsText" text="碎食">
      <formula>NOT(ISERROR(SEARCH("碎食",D3)))</formula>
    </cfRule>
    <cfRule type="containsText" dxfId="23" priority="29" operator="containsText" text="攪打">
      <formula>NOT(ISERROR(SEARCH("攪打",D3)))</formula>
    </cfRule>
    <cfRule type="containsText" dxfId="22" priority="30" operator="containsText" text="稀飯">
      <formula>NOT(ISERROR(SEARCH("稀飯",D3)))</formula>
    </cfRule>
  </conditionalFormatting>
  <conditionalFormatting sqref="B4:B174">
    <cfRule type="expression" dxfId="21" priority="24">
      <formula>B4="3"</formula>
    </cfRule>
    <cfRule type="expression" dxfId="20" priority="25">
      <formula>B4="1"</formula>
    </cfRule>
  </conditionalFormatting>
  <conditionalFormatting sqref="D4:H174">
    <cfRule type="expression" dxfId="19" priority="19">
      <formula>D4="糖尿病"</formula>
    </cfRule>
    <cfRule type="expression" dxfId="18" priority="20">
      <formula>D4="高血壓"</formula>
    </cfRule>
    <cfRule type="containsText" dxfId="17" priority="21" operator="containsText" text="碎食">
      <formula>NOT(ISERROR(SEARCH("碎食",D4)))</formula>
    </cfRule>
    <cfRule type="containsText" dxfId="16" priority="22" operator="containsText" text="攪打">
      <formula>NOT(ISERROR(SEARCH("攪打",D4)))</formula>
    </cfRule>
    <cfRule type="containsText" dxfId="15" priority="23" operator="containsText" text="稀飯">
      <formula>NOT(ISERROR(SEARCH("稀飯",D4)))</formula>
    </cfRule>
  </conditionalFormatting>
  <conditionalFormatting sqref="D3:E174">
    <cfRule type="containsText" dxfId="14" priority="18" operator="containsText" text=".">
      <formula>NOT(ISERROR(SEARCH(".",D3)))</formula>
    </cfRule>
  </conditionalFormatting>
  <conditionalFormatting sqref="D175:E175">
    <cfRule type="containsText" dxfId="13" priority="10" operator="containsText" text=".">
      <formula>NOT(ISERROR(SEARCH(".",D175)))</formula>
    </cfRule>
  </conditionalFormatting>
  <conditionalFormatting sqref="D176:E400">
    <cfRule type="containsText" dxfId="12" priority="2" operator="containsText" text=".">
      <formula>NOT(ISERROR(SEARCH(".",D176)))</formula>
    </cfRule>
  </conditionalFormatting>
  <dataValidations count="1">
    <dataValidation type="list" allowBlank="1" showInputMessage="1" showErrorMessage="1" sqref="A1:C1">
      <formula1>"通知1,通知2,通知3"</formula1>
    </dataValidation>
  </dataValidations>
  <printOptions horizontalCentered="1"/>
  <pageMargins left="0.19685039370078741" right="0.19685039370078741" top="0.39370078740157483" bottom="0.39370078740157483" header="0.31496062992125984" footer="0.31496062992125984"/>
  <pageSetup paperSize="9" orientation="portrait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2"/>
  <dimension ref="A1:D5"/>
  <sheetViews>
    <sheetView workbookViewId="0">
      <selection activeCell="A2" sqref="A2"/>
    </sheetView>
  </sheetViews>
  <sheetFormatPr defaultRowHeight="16.3"/>
  <cols>
    <col min="1" max="1" width="30.44140625" style="46" customWidth="1"/>
    <col min="2" max="2" width="46.33203125" style="46" bestFit="1" customWidth="1"/>
    <col min="3" max="3" width="57.33203125" style="46" customWidth="1"/>
    <col min="4" max="4" width="40" style="46" bestFit="1" customWidth="1"/>
  </cols>
  <sheetData>
    <row r="1" spans="1:4" ht="16.899999999999999" thickBot="1">
      <c r="A1" s="75" t="s">
        <v>383</v>
      </c>
      <c r="B1" s="76" t="s">
        <v>251</v>
      </c>
      <c r="C1" s="76" t="s">
        <v>382</v>
      </c>
      <c r="D1" s="76" t="s">
        <v>384</v>
      </c>
    </row>
    <row r="2" spans="1:4">
      <c r="A2" s="73" t="s">
        <v>488</v>
      </c>
      <c r="B2" s="71" t="s">
        <v>252</v>
      </c>
      <c r="C2" s="71" t="s">
        <v>388</v>
      </c>
      <c r="D2" s="71" t="s">
        <v>389</v>
      </c>
    </row>
    <row r="3" spans="1:4">
      <c r="A3" s="74" t="s">
        <v>487</v>
      </c>
      <c r="B3" s="72" t="s">
        <v>487</v>
      </c>
      <c r="C3" s="72" t="s">
        <v>387</v>
      </c>
      <c r="D3" s="72" t="s">
        <v>390</v>
      </c>
    </row>
    <row r="4" spans="1:4">
      <c r="A4" s="77" t="s">
        <v>253</v>
      </c>
      <c r="B4" s="78" t="s">
        <v>253</v>
      </c>
      <c r="C4" s="78" t="s">
        <v>387</v>
      </c>
      <c r="D4" s="78" t="s">
        <v>391</v>
      </c>
    </row>
    <row r="5" spans="1:4">
      <c r="C5" s="79" t="s">
        <v>385</v>
      </c>
    </row>
  </sheetData>
  <phoneticPr fontId="36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14</vt:i4>
      </vt:variant>
      <vt:variant>
        <vt:lpstr>已命名的範圍</vt:lpstr>
      </vt:variant>
      <vt:variant>
        <vt:i4>4</vt:i4>
      </vt:variant>
    </vt:vector>
  </HeadingPairs>
  <TitlesOfParts>
    <vt:vector size="18" baseType="lpstr">
      <vt:lpstr>名冊</vt:lpstr>
      <vt:lpstr>總雜費</vt:lpstr>
      <vt:lpstr>醫療</vt:lpstr>
      <vt:lpstr>耗材</vt:lpstr>
      <vt:lpstr>農會</vt:lpstr>
      <vt:lpstr>整合</vt:lpstr>
      <vt:lpstr>沖銷</vt:lpstr>
      <vt:lpstr>其他</vt:lpstr>
      <vt:lpstr>兩聯</vt:lpstr>
      <vt:lpstr>價目</vt:lpstr>
      <vt:lpstr>住院退費</vt:lpstr>
      <vt:lpstr>明細</vt:lpstr>
      <vt:lpstr>簡訊</vt:lpstr>
      <vt:lpstr>帳戶</vt:lpstr>
      <vt:lpstr>兩聯!Print_Area</vt:lpstr>
      <vt:lpstr>農會!Print_Area</vt:lpstr>
      <vt:lpstr>簡訊!Print_Area</vt:lpstr>
      <vt:lpstr>簡訊!Print_Titles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2025-04-06T00:19:20Z</dcterms:modified>
</cp:coreProperties>
</file>

<file path=userCustomization/customUI.xml><?xml version="1.0" encoding="utf-8"?>
<mso:customUI xmlns:doc="http://schemas.microsoft.com/office/2006/01/customui/currentDocument" xmlns:mso="http://schemas.microsoft.com/office/2006/01/customui">
  <mso:ribbon>
    <mso:qat>
      <mso:documentControls>
        <mso:button idQ="doc:序列轉貼輸出_1" visible="true" label="序列轉貼輸出" imageMso="MsnLogo" onAction="序列轉貼輸出"/>
        <mso:button idQ="doc:月底結帳登錄_1" visible="true" label="月底結帳登錄" imageMso="Calculator" onAction="月底結帳登錄"/>
      </mso:documentControls>
    </mso:qat>
  </mso:ribbon>
</mso:customUI>
</file>